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360" yWindow="300" windowWidth="14880" windowHeight="7815" tabRatio="929"/>
  </bookViews>
  <sheets>
    <sheet name="1 INTRO&amp;Legend" sheetId="9" r:id="rId1"/>
    <sheet name="2 EnvelopeCodes" sheetId="34" r:id="rId2"/>
    <sheet name="3 PlantsCodes" sheetId="11" r:id="rId3"/>
    <sheet name="4 PEF" sheetId="10" r:id="rId4"/>
    <sheet name="AT_Vienna" sheetId="2" r:id="rId5"/>
    <sheet name="CZ_Prague" sheetId="14" r:id="rId6"/>
    <sheet name="FI_Helsinki" sheetId="15" r:id="rId7"/>
    <sheet name="FR_Paris" sheetId="16" r:id="rId8"/>
    <sheet name="GE_Berlin" sheetId="17" r:id="rId9"/>
    <sheet name="IT_Milan" sheetId="18" r:id="rId10"/>
    <sheet name="IT_Rome" sheetId="19" r:id="rId11"/>
    <sheet name="RO_Bucharest" sheetId="20" r:id="rId12"/>
    <sheet name="SP_Madrid" sheetId="21" r:id="rId13"/>
    <sheet name="SP_Seville" sheetId="22" r:id="rId14"/>
    <sheet name="Hoja1" sheetId="36" state="hidden" r:id="rId15"/>
  </sheets>
  <externalReferences>
    <externalReference r:id="rId16"/>
    <externalReference r:id="rId17"/>
    <externalReference r:id="rId18"/>
    <externalReference r:id="rId19"/>
  </externalReferences>
  <definedNames>
    <definedName name="_xlnm.Print_Area" localSheetId="2">'3 PlantsCodes'!$A$1:$O$36</definedName>
  </definedNames>
  <calcPr calcId="145621"/>
</workbook>
</file>

<file path=xl/calcChain.xml><?xml version="1.0" encoding="utf-8"?>
<calcChain xmlns="http://schemas.openxmlformats.org/spreadsheetml/2006/main">
  <c r="BF124" i="22" l="1"/>
  <c r="BE124" i="22"/>
  <c r="BD124" i="22"/>
  <c r="BC124" i="22"/>
  <c r="BB124" i="22"/>
  <c r="AX124" i="22"/>
  <c r="AW124" i="22"/>
  <c r="AV124" i="22"/>
  <c r="AN124" i="22"/>
  <c r="AM124" i="22"/>
  <c r="AL124" i="22"/>
  <c r="AK124" i="22"/>
  <c r="AJ124" i="22"/>
  <c r="AF124" i="22"/>
  <c r="AE124" i="22"/>
  <c r="AD124" i="22"/>
  <c r="BF123" i="22"/>
  <c r="BE123" i="22"/>
  <c r="BD123" i="22"/>
  <c r="BC123" i="22"/>
  <c r="BB123" i="22"/>
  <c r="AX123" i="22"/>
  <c r="AW123" i="22"/>
  <c r="AV123" i="22"/>
  <c r="AN123" i="22"/>
  <c r="AM123" i="22"/>
  <c r="AL123" i="22"/>
  <c r="AK123" i="22"/>
  <c r="AJ123" i="22"/>
  <c r="AF123" i="22"/>
  <c r="AE123" i="22"/>
  <c r="AD123" i="22"/>
  <c r="BF122" i="22"/>
  <c r="BE122" i="22"/>
  <c r="BD122" i="22"/>
  <c r="BC122" i="22"/>
  <c r="BB122" i="22"/>
  <c r="AX122" i="22"/>
  <c r="AW122" i="22"/>
  <c r="AV122" i="22"/>
  <c r="AN122" i="22"/>
  <c r="AM122" i="22"/>
  <c r="AL122" i="22"/>
  <c r="AK122" i="22"/>
  <c r="AJ122" i="22"/>
  <c r="AF122" i="22"/>
  <c r="AE122" i="22"/>
  <c r="AD122" i="22"/>
  <c r="BF121" i="22"/>
  <c r="BE121" i="22"/>
  <c r="BD121" i="22"/>
  <c r="BC121" i="22"/>
  <c r="BB121" i="22"/>
  <c r="AX121" i="22"/>
  <c r="AW121" i="22"/>
  <c r="AV121" i="22"/>
  <c r="AN121" i="22"/>
  <c r="AM121" i="22"/>
  <c r="AL121" i="22"/>
  <c r="AK121" i="22"/>
  <c r="AJ121" i="22"/>
  <c r="AF121" i="22"/>
  <c r="AE121" i="22"/>
  <c r="AD121" i="22"/>
  <c r="BF120" i="22"/>
  <c r="BE120" i="22"/>
  <c r="BD120" i="22"/>
  <c r="BC120" i="22"/>
  <c r="BB120" i="22"/>
  <c r="AX120" i="22"/>
  <c r="AW120" i="22"/>
  <c r="AV120" i="22"/>
  <c r="AN120" i="22"/>
  <c r="AM120" i="22"/>
  <c r="AL120" i="22"/>
  <c r="AK120" i="22"/>
  <c r="AJ120" i="22"/>
  <c r="AF120" i="22"/>
  <c r="AE120" i="22"/>
  <c r="AD120" i="22"/>
  <c r="BF119" i="22"/>
  <c r="BE119" i="22"/>
  <c r="BD119" i="22"/>
  <c r="BC119" i="22"/>
  <c r="BB119" i="22"/>
  <c r="AX119" i="22"/>
  <c r="AW119" i="22"/>
  <c r="AV119" i="22"/>
  <c r="AN119" i="22"/>
  <c r="AM119" i="22"/>
  <c r="AL119" i="22"/>
  <c r="AK119" i="22"/>
  <c r="AJ119" i="22"/>
  <c r="AF119" i="22"/>
  <c r="AE119" i="22"/>
  <c r="AD119" i="22"/>
  <c r="BF118" i="22"/>
  <c r="BE118" i="22"/>
  <c r="BD118" i="22"/>
  <c r="BC118" i="22"/>
  <c r="BB118" i="22"/>
  <c r="AX118" i="22"/>
  <c r="AW118" i="22"/>
  <c r="AV118" i="22"/>
  <c r="AN118" i="22"/>
  <c r="AM118" i="22"/>
  <c r="AL118" i="22"/>
  <c r="AK118" i="22"/>
  <c r="AJ118" i="22"/>
  <c r="AF118" i="22"/>
  <c r="AE118" i="22"/>
  <c r="AD118" i="22"/>
  <c r="BF117" i="22"/>
  <c r="BE117" i="22"/>
  <c r="BD117" i="22"/>
  <c r="BC117" i="22"/>
  <c r="BB117" i="22"/>
  <c r="AX117" i="22"/>
  <c r="AW117" i="22"/>
  <c r="AV117" i="22"/>
  <c r="AN117" i="22"/>
  <c r="AM117" i="22"/>
  <c r="AL117" i="22"/>
  <c r="AK117" i="22"/>
  <c r="AJ117" i="22"/>
  <c r="AF117" i="22"/>
  <c r="AE117" i="22"/>
  <c r="AD117" i="22"/>
  <c r="BF116" i="22"/>
  <c r="BE116" i="22"/>
  <c r="BD116" i="22"/>
  <c r="BC116" i="22"/>
  <c r="BB116" i="22"/>
  <c r="AX116" i="22"/>
  <c r="AW116" i="22"/>
  <c r="AV116" i="22"/>
  <c r="AN116" i="22"/>
  <c r="AM116" i="22"/>
  <c r="AL116" i="22"/>
  <c r="AK116" i="22"/>
  <c r="AJ116" i="22"/>
  <c r="AF116" i="22"/>
  <c r="AE116" i="22"/>
  <c r="AD116" i="22"/>
  <c r="BF115" i="22"/>
  <c r="BE115" i="22"/>
  <c r="BD115" i="22"/>
  <c r="BC115" i="22"/>
  <c r="BB115" i="22"/>
  <c r="AX115" i="22"/>
  <c r="AW115" i="22"/>
  <c r="AV115" i="22"/>
  <c r="AN115" i="22"/>
  <c r="AM115" i="22"/>
  <c r="AL115" i="22"/>
  <c r="AK115" i="22"/>
  <c r="AJ115" i="22"/>
  <c r="AF115" i="22"/>
  <c r="AE115" i="22"/>
  <c r="AD115" i="22"/>
  <c r="BF114" i="22"/>
  <c r="BE114" i="22"/>
  <c r="BD114" i="22"/>
  <c r="BC114" i="22"/>
  <c r="BB114" i="22"/>
  <c r="AX114" i="22"/>
  <c r="AW114" i="22"/>
  <c r="AV114" i="22"/>
  <c r="AN114" i="22"/>
  <c r="AM114" i="22"/>
  <c r="AL114" i="22"/>
  <c r="AK114" i="22"/>
  <c r="AJ114" i="22"/>
  <c r="AF114" i="22"/>
  <c r="AE114" i="22"/>
  <c r="AD114" i="22"/>
  <c r="BF113" i="22"/>
  <c r="BE113" i="22"/>
  <c r="BD113" i="22"/>
  <c r="BC113" i="22"/>
  <c r="BB113" i="22"/>
  <c r="AX113" i="22"/>
  <c r="AW113" i="22"/>
  <c r="AV113" i="22"/>
  <c r="AN113" i="22"/>
  <c r="AM113" i="22"/>
  <c r="AL113" i="22"/>
  <c r="AK113" i="22"/>
  <c r="AJ113" i="22"/>
  <c r="AF113" i="22"/>
  <c r="AE113" i="22"/>
  <c r="AD113" i="22"/>
  <c r="BF112" i="22"/>
  <c r="BE112" i="22"/>
  <c r="BD112" i="22"/>
  <c r="BC112" i="22"/>
  <c r="BB112" i="22"/>
  <c r="AX112" i="22"/>
  <c r="AW112" i="22"/>
  <c r="AV112" i="22"/>
  <c r="AN112" i="22"/>
  <c r="AM112" i="22"/>
  <c r="AL112" i="22"/>
  <c r="AK112" i="22"/>
  <c r="AJ112" i="22"/>
  <c r="AF112" i="22"/>
  <c r="AE112" i="22"/>
  <c r="AD112" i="22"/>
  <c r="BF111" i="22"/>
  <c r="BE111" i="22"/>
  <c r="BD111" i="22"/>
  <c r="BC111" i="22"/>
  <c r="BB111" i="22"/>
  <c r="AX111" i="22"/>
  <c r="AW111" i="22"/>
  <c r="AV111" i="22"/>
  <c r="AN111" i="22"/>
  <c r="AM111" i="22"/>
  <c r="AL111" i="22"/>
  <c r="AK111" i="22"/>
  <c r="AJ111" i="22"/>
  <c r="AF111" i="22"/>
  <c r="AE111" i="22"/>
  <c r="AD111" i="22"/>
  <c r="BF110" i="22"/>
  <c r="BE110" i="22"/>
  <c r="BD110" i="22"/>
  <c r="BC110" i="22"/>
  <c r="BB110" i="22"/>
  <c r="AX110" i="22"/>
  <c r="AW110" i="22"/>
  <c r="AV110" i="22"/>
  <c r="AN110" i="22"/>
  <c r="AM110" i="22"/>
  <c r="AL110" i="22"/>
  <c r="AK110" i="22"/>
  <c r="AJ110" i="22"/>
  <c r="AF110" i="22"/>
  <c r="AE110" i="22"/>
  <c r="AD110" i="22"/>
  <c r="BF109" i="22"/>
  <c r="BE109" i="22"/>
  <c r="BD109" i="22"/>
  <c r="BC109" i="22"/>
  <c r="BB109" i="22"/>
  <c r="AX109" i="22"/>
  <c r="AW109" i="22"/>
  <c r="AV109" i="22"/>
  <c r="AN109" i="22"/>
  <c r="AM109" i="22"/>
  <c r="AL109" i="22"/>
  <c r="AK109" i="22"/>
  <c r="AJ109" i="22"/>
  <c r="AF109" i="22"/>
  <c r="AE109" i="22"/>
  <c r="AD109" i="22"/>
  <c r="BF108" i="22"/>
  <c r="BE108" i="22"/>
  <c r="BD108" i="22"/>
  <c r="BC108" i="22"/>
  <c r="BB108" i="22"/>
  <c r="AX108" i="22"/>
  <c r="AW108" i="22"/>
  <c r="AV108" i="22"/>
  <c r="AN108" i="22"/>
  <c r="AM108" i="22"/>
  <c r="AL108" i="22"/>
  <c r="AK108" i="22"/>
  <c r="AJ108" i="22"/>
  <c r="AF108" i="22"/>
  <c r="AE108" i="22"/>
  <c r="AD108" i="22"/>
  <c r="BF107" i="22"/>
  <c r="BE107" i="22"/>
  <c r="BD107" i="22"/>
  <c r="BC107" i="22"/>
  <c r="BB107" i="22"/>
  <c r="AX107" i="22"/>
  <c r="AW107" i="22"/>
  <c r="AV107" i="22"/>
  <c r="AN107" i="22"/>
  <c r="AM107" i="22"/>
  <c r="AL107" i="22"/>
  <c r="AK107" i="22"/>
  <c r="AJ107" i="22"/>
  <c r="AF107" i="22"/>
  <c r="AE107" i="22"/>
  <c r="AD107" i="22"/>
  <c r="BF106" i="22"/>
  <c r="BE106" i="22"/>
  <c r="BD106" i="22"/>
  <c r="BC106" i="22"/>
  <c r="BB106" i="22"/>
  <c r="AX106" i="22"/>
  <c r="AW106" i="22"/>
  <c r="AV106" i="22"/>
  <c r="AN106" i="22"/>
  <c r="AM106" i="22"/>
  <c r="AL106" i="22"/>
  <c r="AK106" i="22"/>
  <c r="AJ106" i="22"/>
  <c r="AF106" i="22"/>
  <c r="AE106" i="22"/>
  <c r="AD106" i="22"/>
  <c r="BF105" i="22"/>
  <c r="BE105" i="22"/>
  <c r="BD105" i="22"/>
  <c r="BC105" i="22"/>
  <c r="BB105" i="22"/>
  <c r="AX105" i="22"/>
  <c r="AW105" i="22"/>
  <c r="AV105" i="22"/>
  <c r="AN105" i="22"/>
  <c r="AM105" i="22"/>
  <c r="AL105" i="22"/>
  <c r="AK105" i="22"/>
  <c r="AJ105" i="22"/>
  <c r="AF105" i="22"/>
  <c r="AE105" i="22"/>
  <c r="AD105" i="22"/>
  <c r="BF104" i="22"/>
  <c r="BE104" i="22"/>
  <c r="BD104" i="22"/>
  <c r="BC104" i="22"/>
  <c r="BB104" i="22"/>
  <c r="AX104" i="22"/>
  <c r="AW104" i="22"/>
  <c r="AV104" i="22"/>
  <c r="AN104" i="22"/>
  <c r="AM104" i="22"/>
  <c r="AL104" i="22"/>
  <c r="AK104" i="22"/>
  <c r="AJ104" i="22"/>
  <c r="AF104" i="22"/>
  <c r="AE104" i="22"/>
  <c r="AD104" i="22"/>
  <c r="BF103" i="22"/>
  <c r="BE103" i="22"/>
  <c r="BD103" i="22"/>
  <c r="BC103" i="22"/>
  <c r="BB103" i="22"/>
  <c r="AX103" i="22"/>
  <c r="AW103" i="22"/>
  <c r="AV103" i="22"/>
  <c r="AN103" i="22"/>
  <c r="AM103" i="22"/>
  <c r="AL103" i="22"/>
  <c r="AK103" i="22"/>
  <c r="AJ103" i="22"/>
  <c r="AF103" i="22"/>
  <c r="AE103" i="22"/>
  <c r="AD103" i="22"/>
  <c r="BF102" i="22"/>
  <c r="BE102" i="22"/>
  <c r="BD102" i="22"/>
  <c r="BC102" i="22"/>
  <c r="BB102" i="22"/>
  <c r="AX102" i="22"/>
  <c r="AW102" i="22"/>
  <c r="AV102" i="22"/>
  <c r="AN102" i="22"/>
  <c r="AM102" i="22"/>
  <c r="AL102" i="22"/>
  <c r="AK102" i="22"/>
  <c r="AJ102" i="22"/>
  <c r="AF102" i="22"/>
  <c r="AE102" i="22"/>
  <c r="AD102" i="22"/>
  <c r="BF101" i="22"/>
  <c r="BE101" i="22"/>
  <c r="BD101" i="22"/>
  <c r="BC101" i="22"/>
  <c r="BB101" i="22"/>
  <c r="AX101" i="22"/>
  <c r="AW101" i="22"/>
  <c r="AV101" i="22"/>
  <c r="AN101" i="22"/>
  <c r="AM101" i="22"/>
  <c r="AL101" i="22"/>
  <c r="AK101" i="22"/>
  <c r="AJ101" i="22"/>
  <c r="AF101" i="22"/>
  <c r="AE101" i="22"/>
  <c r="AD101" i="22"/>
  <c r="BF100" i="22"/>
  <c r="BE100" i="22"/>
  <c r="BD100" i="22"/>
  <c r="BC100" i="22"/>
  <c r="BB100" i="22"/>
  <c r="AX100" i="22"/>
  <c r="AW100" i="22"/>
  <c r="AV100" i="22"/>
  <c r="AN100" i="22"/>
  <c r="AM100" i="22"/>
  <c r="AL100" i="22"/>
  <c r="AK100" i="22"/>
  <c r="AJ100" i="22"/>
  <c r="AF100" i="22"/>
  <c r="AE100" i="22"/>
  <c r="AD100" i="22"/>
  <c r="BF99" i="22"/>
  <c r="BE99" i="22"/>
  <c r="BD99" i="22"/>
  <c r="BC99" i="22"/>
  <c r="BB99" i="22"/>
  <c r="AX99" i="22"/>
  <c r="AW99" i="22"/>
  <c r="AV99" i="22"/>
  <c r="AN99" i="22"/>
  <c r="AM99" i="22"/>
  <c r="AL99" i="22"/>
  <c r="AK99" i="22"/>
  <c r="AJ99" i="22"/>
  <c r="AF99" i="22"/>
  <c r="AE99" i="22"/>
  <c r="AD99" i="22"/>
  <c r="BF98" i="22"/>
  <c r="BE98" i="22"/>
  <c r="BD98" i="22"/>
  <c r="BC98" i="22"/>
  <c r="BB98" i="22"/>
  <c r="AX98" i="22"/>
  <c r="AW98" i="22"/>
  <c r="AV98" i="22"/>
  <c r="AN98" i="22"/>
  <c r="AM98" i="22"/>
  <c r="AL98" i="22"/>
  <c r="AK98" i="22"/>
  <c r="AJ98" i="22"/>
  <c r="AF98" i="22"/>
  <c r="AE98" i="22"/>
  <c r="AD98" i="22"/>
  <c r="V124" i="22"/>
  <c r="BT124" i="22" s="1"/>
  <c r="BT94" i="22" s="1"/>
  <c r="U124" i="22"/>
  <c r="S124" i="22"/>
  <c r="R124" i="22"/>
  <c r="Q124" i="22"/>
  <c r="P124" i="22"/>
  <c r="O124" i="22"/>
  <c r="N124" i="22"/>
  <c r="L124" i="22"/>
  <c r="K124" i="22"/>
  <c r="J124" i="22"/>
  <c r="I124" i="22"/>
  <c r="G124" i="22"/>
  <c r="F124" i="22"/>
  <c r="E124" i="22"/>
  <c r="D124" i="22"/>
  <c r="V123" i="22"/>
  <c r="BT123" i="22" s="1"/>
  <c r="BT93" i="22" s="1"/>
  <c r="U123" i="22"/>
  <c r="S123" i="22"/>
  <c r="R123" i="22"/>
  <c r="Q123" i="22"/>
  <c r="P123" i="22"/>
  <c r="O123" i="22"/>
  <c r="N123" i="22"/>
  <c r="L123" i="22"/>
  <c r="K123" i="22"/>
  <c r="J123" i="22"/>
  <c r="I123" i="22"/>
  <c r="G123" i="22"/>
  <c r="F123" i="22"/>
  <c r="E123" i="22"/>
  <c r="D123" i="22"/>
  <c r="V122" i="22"/>
  <c r="BT122" i="22" s="1"/>
  <c r="BT92" i="22" s="1"/>
  <c r="U122" i="22"/>
  <c r="S122" i="22"/>
  <c r="R122" i="22"/>
  <c r="Q122" i="22"/>
  <c r="P122" i="22"/>
  <c r="O122" i="22"/>
  <c r="N122" i="22"/>
  <c r="L122" i="22"/>
  <c r="K122" i="22"/>
  <c r="J122" i="22"/>
  <c r="I122" i="22"/>
  <c r="G122" i="22"/>
  <c r="F122" i="22"/>
  <c r="E122" i="22"/>
  <c r="D122" i="22"/>
  <c r="V121" i="22"/>
  <c r="U121" i="22"/>
  <c r="S121" i="22"/>
  <c r="R121" i="22"/>
  <c r="Q121" i="22"/>
  <c r="P121" i="22"/>
  <c r="O121" i="22"/>
  <c r="N121" i="22"/>
  <c r="L121" i="22"/>
  <c r="K121" i="22"/>
  <c r="J121" i="22"/>
  <c r="I121" i="22"/>
  <c r="G121" i="22"/>
  <c r="F121" i="22"/>
  <c r="E121" i="22"/>
  <c r="D121" i="22"/>
  <c r="V120" i="22"/>
  <c r="BT120" i="22" s="1"/>
  <c r="BT90" i="22" s="1"/>
  <c r="U120" i="22"/>
  <c r="S120" i="22"/>
  <c r="R120" i="22"/>
  <c r="Q120" i="22"/>
  <c r="P120" i="22"/>
  <c r="O120" i="22"/>
  <c r="N120" i="22"/>
  <c r="L120" i="22"/>
  <c r="K120" i="22"/>
  <c r="J120" i="22"/>
  <c r="I120" i="22"/>
  <c r="G120" i="22"/>
  <c r="F120" i="22"/>
  <c r="E120" i="22"/>
  <c r="D120" i="22"/>
  <c r="V119" i="22"/>
  <c r="BT119" i="22" s="1"/>
  <c r="BT89" i="22" s="1"/>
  <c r="U119" i="22"/>
  <c r="S119" i="22"/>
  <c r="R119" i="22"/>
  <c r="Q119" i="22"/>
  <c r="P119" i="22"/>
  <c r="O119" i="22"/>
  <c r="N119" i="22"/>
  <c r="L119" i="22"/>
  <c r="K119" i="22"/>
  <c r="J119" i="22"/>
  <c r="I119" i="22"/>
  <c r="G119" i="22"/>
  <c r="F119" i="22"/>
  <c r="E119" i="22"/>
  <c r="D119" i="22"/>
  <c r="V118" i="22"/>
  <c r="U118" i="22"/>
  <c r="S118" i="22"/>
  <c r="R118" i="22"/>
  <c r="Q118" i="22"/>
  <c r="P118" i="22"/>
  <c r="O118" i="22"/>
  <c r="N118" i="22"/>
  <c r="L118" i="22"/>
  <c r="K118" i="22"/>
  <c r="J118" i="22"/>
  <c r="I118" i="22"/>
  <c r="G118" i="22"/>
  <c r="F118" i="22"/>
  <c r="E118" i="22"/>
  <c r="D118" i="22"/>
  <c r="V117" i="22"/>
  <c r="BT117" i="22" s="1"/>
  <c r="BT87" i="22" s="1"/>
  <c r="U117" i="22"/>
  <c r="S117" i="22"/>
  <c r="R117" i="22"/>
  <c r="Q117" i="22"/>
  <c r="P117" i="22"/>
  <c r="O117" i="22"/>
  <c r="N117" i="22"/>
  <c r="L117" i="22"/>
  <c r="K117" i="22"/>
  <c r="J117" i="22"/>
  <c r="I117" i="22"/>
  <c r="G117" i="22"/>
  <c r="F117" i="22"/>
  <c r="E117" i="22"/>
  <c r="D117" i="22"/>
  <c r="W116" i="22"/>
  <c r="V116" i="22"/>
  <c r="BT116" i="22" s="1"/>
  <c r="BT86" i="22" s="1"/>
  <c r="U116" i="22"/>
  <c r="S116" i="22"/>
  <c r="R116" i="22"/>
  <c r="Q116" i="22"/>
  <c r="P116" i="22"/>
  <c r="O116" i="22"/>
  <c r="N116" i="22"/>
  <c r="H116" i="22"/>
  <c r="G116" i="22"/>
  <c r="F116" i="22"/>
  <c r="E116" i="22"/>
  <c r="D116" i="22"/>
  <c r="W115" i="22"/>
  <c r="V115" i="22"/>
  <c r="BT115" i="22" s="1"/>
  <c r="BT85" i="22" s="1"/>
  <c r="U115" i="22"/>
  <c r="S115" i="22"/>
  <c r="R115" i="22"/>
  <c r="Q115" i="22"/>
  <c r="P115" i="22"/>
  <c r="O115" i="22"/>
  <c r="N115" i="22"/>
  <c r="H115" i="22"/>
  <c r="G115" i="22"/>
  <c r="F115" i="22"/>
  <c r="E115" i="22"/>
  <c r="D115" i="22"/>
  <c r="W114" i="22"/>
  <c r="V114" i="22"/>
  <c r="BT114" i="22" s="1"/>
  <c r="BT84" i="22" s="1"/>
  <c r="U114" i="22"/>
  <c r="S114" i="22"/>
  <c r="R114" i="22"/>
  <c r="Q114" i="22"/>
  <c r="P114" i="22"/>
  <c r="O114" i="22"/>
  <c r="N114" i="22"/>
  <c r="H114" i="22"/>
  <c r="G114" i="22"/>
  <c r="F114" i="22"/>
  <c r="E114" i="22"/>
  <c r="D114" i="22"/>
  <c r="W113" i="22"/>
  <c r="V113" i="22"/>
  <c r="BT113" i="22" s="1"/>
  <c r="BT83" i="22" s="1"/>
  <c r="U113" i="22"/>
  <c r="S113" i="22"/>
  <c r="R113" i="22"/>
  <c r="Q113" i="22"/>
  <c r="P113" i="22"/>
  <c r="O113" i="22"/>
  <c r="N113" i="22"/>
  <c r="H113" i="22"/>
  <c r="G113" i="22"/>
  <c r="F113" i="22"/>
  <c r="E113" i="22"/>
  <c r="D113" i="22"/>
  <c r="W112" i="22"/>
  <c r="V112" i="22"/>
  <c r="U112" i="22"/>
  <c r="S112" i="22"/>
  <c r="R112" i="22"/>
  <c r="Q112" i="22"/>
  <c r="P112" i="22"/>
  <c r="O112" i="22"/>
  <c r="N112" i="22"/>
  <c r="H112" i="22"/>
  <c r="G112" i="22"/>
  <c r="F112" i="22"/>
  <c r="E112" i="22"/>
  <c r="D112" i="22"/>
  <c r="W111" i="22"/>
  <c r="V111" i="22"/>
  <c r="BT111" i="22" s="1"/>
  <c r="BT81" i="22" s="1"/>
  <c r="U111" i="22"/>
  <c r="S111" i="22"/>
  <c r="R111" i="22"/>
  <c r="Q111" i="22"/>
  <c r="P111" i="22"/>
  <c r="O111" i="22"/>
  <c r="N111" i="22"/>
  <c r="H111" i="22"/>
  <c r="G111" i="22"/>
  <c r="F111" i="22"/>
  <c r="E111" i="22"/>
  <c r="D111" i="22"/>
  <c r="W110" i="22"/>
  <c r="V110" i="22"/>
  <c r="BT110" i="22" s="1"/>
  <c r="BT80" i="22" s="1"/>
  <c r="U110" i="22"/>
  <c r="S110" i="22"/>
  <c r="R110" i="22"/>
  <c r="Q110" i="22"/>
  <c r="P110" i="22"/>
  <c r="O110" i="22"/>
  <c r="N110" i="22"/>
  <c r="H110" i="22"/>
  <c r="G110" i="22"/>
  <c r="F110" i="22"/>
  <c r="E110" i="22"/>
  <c r="D110" i="22"/>
  <c r="W109" i="22"/>
  <c r="V109" i="22"/>
  <c r="BT109" i="22" s="1"/>
  <c r="BT79" i="22" s="1"/>
  <c r="U109" i="22"/>
  <c r="S109" i="22"/>
  <c r="R109" i="22"/>
  <c r="Q109" i="22"/>
  <c r="P109" i="22"/>
  <c r="O109" i="22"/>
  <c r="N109" i="22"/>
  <c r="H109" i="22"/>
  <c r="G109" i="22"/>
  <c r="F109" i="22"/>
  <c r="E109" i="22"/>
  <c r="D109" i="22"/>
  <c r="W108" i="22"/>
  <c r="V108" i="22"/>
  <c r="BT108" i="22" s="1"/>
  <c r="BT78" i="22" s="1"/>
  <c r="U108" i="22"/>
  <c r="S108" i="22"/>
  <c r="R108" i="22"/>
  <c r="Q108" i="22"/>
  <c r="P108" i="22"/>
  <c r="O108" i="22"/>
  <c r="N108" i="22"/>
  <c r="H108" i="22"/>
  <c r="G108" i="22"/>
  <c r="F108" i="22"/>
  <c r="E108" i="22"/>
  <c r="D108" i="22"/>
  <c r="W107" i="22"/>
  <c r="V107" i="22"/>
  <c r="BT107" i="22" s="1"/>
  <c r="BT77" i="22" s="1"/>
  <c r="U107" i="22"/>
  <c r="S107" i="22"/>
  <c r="R107" i="22"/>
  <c r="Q107" i="22"/>
  <c r="P107" i="22"/>
  <c r="O107" i="22"/>
  <c r="N107" i="22"/>
  <c r="H107" i="22"/>
  <c r="G107" i="22"/>
  <c r="F107" i="22"/>
  <c r="E107" i="22"/>
  <c r="D107" i="22"/>
  <c r="W106" i="22"/>
  <c r="V106" i="22"/>
  <c r="U106" i="22"/>
  <c r="S106" i="22"/>
  <c r="R106" i="22"/>
  <c r="Q106" i="22"/>
  <c r="P106" i="22"/>
  <c r="O106" i="22"/>
  <c r="N106" i="22"/>
  <c r="H106" i="22"/>
  <c r="G106" i="22"/>
  <c r="F106" i="22"/>
  <c r="E106" i="22"/>
  <c r="D106" i="22"/>
  <c r="W105" i="22"/>
  <c r="V105" i="22"/>
  <c r="BT105" i="22" s="1"/>
  <c r="BT75" i="22" s="1"/>
  <c r="U105" i="22"/>
  <c r="S105" i="22"/>
  <c r="R105" i="22"/>
  <c r="Q105" i="22"/>
  <c r="P105" i="22"/>
  <c r="O105" i="22"/>
  <c r="N105" i="22"/>
  <c r="H105" i="22"/>
  <c r="G105" i="22"/>
  <c r="F105" i="22"/>
  <c r="E105" i="22"/>
  <c r="D105" i="22"/>
  <c r="W104" i="22"/>
  <c r="V104" i="22"/>
  <c r="BT104" i="22" s="1"/>
  <c r="BT74" i="22" s="1"/>
  <c r="U104" i="22"/>
  <c r="S104" i="22"/>
  <c r="R104" i="22"/>
  <c r="Q104" i="22"/>
  <c r="P104" i="22"/>
  <c r="O104" i="22"/>
  <c r="N104" i="22"/>
  <c r="H104" i="22"/>
  <c r="G104" i="22"/>
  <c r="F104" i="22"/>
  <c r="E104" i="22"/>
  <c r="D104" i="22"/>
  <c r="W103" i="22"/>
  <c r="V103" i="22"/>
  <c r="BT103" i="22" s="1"/>
  <c r="BT73" i="22" s="1"/>
  <c r="U103" i="22"/>
  <c r="S103" i="22"/>
  <c r="R103" i="22"/>
  <c r="Q103" i="22"/>
  <c r="P103" i="22"/>
  <c r="O103" i="22"/>
  <c r="N103" i="22"/>
  <c r="H103" i="22"/>
  <c r="G103" i="22"/>
  <c r="F103" i="22"/>
  <c r="E103" i="22"/>
  <c r="D103" i="22"/>
  <c r="W102" i="22"/>
  <c r="V102" i="22"/>
  <c r="BT102" i="22" s="1"/>
  <c r="BT72" i="22" s="1"/>
  <c r="U102" i="22"/>
  <c r="S102" i="22"/>
  <c r="R102" i="22"/>
  <c r="Q102" i="22"/>
  <c r="P102" i="22"/>
  <c r="O102" i="22"/>
  <c r="N102" i="22"/>
  <c r="H102" i="22"/>
  <c r="G102" i="22"/>
  <c r="F102" i="22"/>
  <c r="E102" i="22"/>
  <c r="D102" i="22"/>
  <c r="W101" i="22"/>
  <c r="V101" i="22"/>
  <c r="BT101" i="22" s="1"/>
  <c r="BT71" i="22" s="1"/>
  <c r="U101" i="22"/>
  <c r="S101" i="22"/>
  <c r="R101" i="22"/>
  <c r="Q101" i="22"/>
  <c r="P101" i="22"/>
  <c r="O101" i="22"/>
  <c r="N101" i="22"/>
  <c r="H101" i="22"/>
  <c r="G101" i="22"/>
  <c r="F101" i="22"/>
  <c r="E101" i="22"/>
  <c r="D101" i="22"/>
  <c r="W100" i="22"/>
  <c r="V100" i="22"/>
  <c r="BT100" i="22" s="1"/>
  <c r="BT70" i="22" s="1"/>
  <c r="U100" i="22"/>
  <c r="S100" i="22"/>
  <c r="R100" i="22"/>
  <c r="Q100" i="22"/>
  <c r="P100" i="22"/>
  <c r="O100" i="22"/>
  <c r="N100" i="22"/>
  <c r="H100" i="22"/>
  <c r="G100" i="22"/>
  <c r="F100" i="22"/>
  <c r="E100" i="22"/>
  <c r="D100" i="22"/>
  <c r="W99" i="22"/>
  <c r="V99" i="22"/>
  <c r="BT99" i="22" s="1"/>
  <c r="BT69" i="22" s="1"/>
  <c r="U99" i="22"/>
  <c r="S99" i="22"/>
  <c r="R99" i="22"/>
  <c r="Q99" i="22"/>
  <c r="P99" i="22"/>
  <c r="O99" i="22"/>
  <c r="N99" i="22"/>
  <c r="H99" i="22"/>
  <c r="G99" i="22"/>
  <c r="F99" i="22"/>
  <c r="E99" i="22"/>
  <c r="D99" i="22"/>
  <c r="W98" i="22"/>
  <c r="V98" i="22"/>
  <c r="BT98" i="22" s="1"/>
  <c r="BT68" i="22" s="1"/>
  <c r="U98" i="22"/>
  <c r="S98" i="22"/>
  <c r="R98" i="22"/>
  <c r="Q98" i="22"/>
  <c r="P98" i="22"/>
  <c r="O98" i="22"/>
  <c r="N98" i="22"/>
  <c r="H98" i="22"/>
  <c r="G98" i="22"/>
  <c r="F98" i="22"/>
  <c r="E98" i="22"/>
  <c r="D98" i="22"/>
  <c r="BF94" i="22"/>
  <c r="BE94" i="22"/>
  <c r="BD94" i="22"/>
  <c r="BC94" i="22"/>
  <c r="BB94" i="22"/>
  <c r="BA94" i="22"/>
  <c r="AN94" i="22"/>
  <c r="AM94" i="22"/>
  <c r="AL94" i="22"/>
  <c r="AK94" i="22"/>
  <c r="AJ94" i="22"/>
  <c r="AI94" i="22"/>
  <c r="T94" i="22"/>
  <c r="T124" i="22" s="1"/>
  <c r="M94" i="22"/>
  <c r="M124" i="22" s="1"/>
  <c r="H94" i="22"/>
  <c r="H124" i="22" s="1"/>
  <c r="C94" i="22"/>
  <c r="C124" i="22" s="1"/>
  <c r="BF93" i="22"/>
  <c r="BE93" i="22"/>
  <c r="BD93" i="22"/>
  <c r="BC93" i="22"/>
  <c r="BB93" i="22"/>
  <c r="BA93" i="22"/>
  <c r="AN93" i="22"/>
  <c r="AM93" i="22"/>
  <c r="AL93" i="22"/>
  <c r="AK93" i="22"/>
  <c r="AJ93" i="22"/>
  <c r="AI93" i="22"/>
  <c r="AD93" i="22"/>
  <c r="T93" i="22"/>
  <c r="T123" i="22" s="1"/>
  <c r="M93" i="22"/>
  <c r="M123" i="22" s="1"/>
  <c r="H93" i="22"/>
  <c r="H123" i="22" s="1"/>
  <c r="C93" i="22"/>
  <c r="C123" i="22" s="1"/>
  <c r="BF92" i="22"/>
  <c r="BE92" i="22"/>
  <c r="BD92" i="22"/>
  <c r="BC92" i="22"/>
  <c r="BB92" i="22"/>
  <c r="BA92" i="22"/>
  <c r="AN92" i="22"/>
  <c r="AM92" i="22"/>
  <c r="AL92" i="22"/>
  <c r="AK92" i="22"/>
  <c r="AJ92" i="22"/>
  <c r="AI92" i="22"/>
  <c r="AD92" i="22"/>
  <c r="T92" i="22"/>
  <c r="T122" i="22" s="1"/>
  <c r="M92" i="22"/>
  <c r="M122" i="22" s="1"/>
  <c r="H92" i="22"/>
  <c r="H122" i="22" s="1"/>
  <c r="C92" i="22"/>
  <c r="C122" i="22" s="1"/>
  <c r="BF91" i="22"/>
  <c r="BE91" i="22"/>
  <c r="BD91" i="22"/>
  <c r="BC91" i="22"/>
  <c r="BB91" i="22"/>
  <c r="BA91" i="22"/>
  <c r="AN91" i="22"/>
  <c r="AM91" i="22"/>
  <c r="AL91" i="22"/>
  <c r="AK91" i="22"/>
  <c r="AJ91" i="22"/>
  <c r="AI91" i="22"/>
  <c r="AD91" i="22"/>
  <c r="T91" i="22"/>
  <c r="T121" i="22" s="1"/>
  <c r="M91" i="22"/>
  <c r="M121" i="22" s="1"/>
  <c r="H91" i="22"/>
  <c r="H121" i="22" s="1"/>
  <c r="C91" i="22"/>
  <c r="C121" i="22" s="1"/>
  <c r="BF90" i="22"/>
  <c r="BE90" i="22"/>
  <c r="BD90" i="22"/>
  <c r="BC90" i="22"/>
  <c r="BB90" i="22"/>
  <c r="BA90" i="22"/>
  <c r="AN90" i="22"/>
  <c r="AM90" i="22"/>
  <c r="AL90" i="22"/>
  <c r="AK90" i="22"/>
  <c r="AJ90" i="22"/>
  <c r="AI90" i="22"/>
  <c r="AD90" i="22"/>
  <c r="T90" i="22"/>
  <c r="T120" i="22" s="1"/>
  <c r="M90" i="22"/>
  <c r="M120" i="22" s="1"/>
  <c r="H90" i="22"/>
  <c r="H120" i="22" s="1"/>
  <c r="C90" i="22"/>
  <c r="C120" i="22" s="1"/>
  <c r="BF89" i="22"/>
  <c r="BE89" i="22"/>
  <c r="BD89" i="22"/>
  <c r="BC89" i="22"/>
  <c r="BB89" i="22"/>
  <c r="BA89" i="22"/>
  <c r="AW89" i="22"/>
  <c r="AN89" i="22"/>
  <c r="AM89" i="22"/>
  <c r="AL89" i="22"/>
  <c r="AK89" i="22"/>
  <c r="AJ89" i="22"/>
  <c r="AI89" i="22"/>
  <c r="AD89" i="22"/>
  <c r="T89" i="22"/>
  <c r="T119" i="22" s="1"/>
  <c r="M89" i="22"/>
  <c r="M119" i="22" s="1"/>
  <c r="H89" i="22"/>
  <c r="H119" i="22" s="1"/>
  <c r="C89" i="22"/>
  <c r="C119" i="22" s="1"/>
  <c r="BF88" i="22"/>
  <c r="BE88" i="22"/>
  <c r="BD88" i="22"/>
  <c r="BC88" i="22"/>
  <c r="BB88" i="22"/>
  <c r="BA88" i="22"/>
  <c r="AN88" i="22"/>
  <c r="AM88" i="22"/>
  <c r="AL88" i="22"/>
  <c r="AK88" i="22"/>
  <c r="AJ88" i="22"/>
  <c r="AI88" i="22"/>
  <c r="T88" i="22"/>
  <c r="T118" i="22" s="1"/>
  <c r="M88" i="22"/>
  <c r="M118" i="22" s="1"/>
  <c r="H88" i="22"/>
  <c r="C88" i="22"/>
  <c r="AS88" i="22" s="1"/>
  <c r="AS118" i="22" s="1"/>
  <c r="BF87" i="22"/>
  <c r="BE87" i="22"/>
  <c r="BD87" i="22"/>
  <c r="BC87" i="22"/>
  <c r="BB87" i="22"/>
  <c r="BA87" i="22"/>
  <c r="AN87" i="22"/>
  <c r="AM87" i="22"/>
  <c r="AL87" i="22"/>
  <c r="AK87" i="22"/>
  <c r="AJ87" i="22"/>
  <c r="AI87" i="22"/>
  <c r="T87" i="22"/>
  <c r="T117" i="22" s="1"/>
  <c r="M87" i="22"/>
  <c r="M117" i="22" s="1"/>
  <c r="H87" i="22"/>
  <c r="H117" i="22" s="1"/>
  <c r="C87" i="22"/>
  <c r="C117" i="22" s="1"/>
  <c r="BF86" i="22"/>
  <c r="BE86" i="22"/>
  <c r="BD86" i="22"/>
  <c r="BC86" i="22"/>
  <c r="BB86" i="22"/>
  <c r="BA86" i="22"/>
  <c r="AW86" i="22"/>
  <c r="AV86" i="22"/>
  <c r="AN86" i="22"/>
  <c r="AM86" i="22"/>
  <c r="AL86" i="22"/>
  <c r="AK86" i="22"/>
  <c r="AJ86" i="22"/>
  <c r="AI86" i="22"/>
  <c r="AE86" i="22"/>
  <c r="AD86" i="22"/>
  <c r="T86" i="22"/>
  <c r="T116" i="22" s="1"/>
  <c r="L86" i="22"/>
  <c r="L116" i="22" s="1"/>
  <c r="K86" i="22"/>
  <c r="K116" i="22" s="1"/>
  <c r="J86" i="22"/>
  <c r="J116" i="22" s="1"/>
  <c r="I86" i="22"/>
  <c r="I116" i="22" s="1"/>
  <c r="BF85" i="22"/>
  <c r="BE85" i="22"/>
  <c r="BD85" i="22"/>
  <c r="BC85" i="22"/>
  <c r="BB85" i="22"/>
  <c r="BA85" i="22"/>
  <c r="AW85" i="22"/>
  <c r="AV85" i="22"/>
  <c r="AN85" i="22"/>
  <c r="AM85" i="22"/>
  <c r="AL85" i="22"/>
  <c r="AK85" i="22"/>
  <c r="AJ85" i="22"/>
  <c r="AI85" i="22"/>
  <c r="AE85" i="22"/>
  <c r="AD85" i="22"/>
  <c r="T85" i="22"/>
  <c r="T115" i="22" s="1"/>
  <c r="L85" i="22"/>
  <c r="L115" i="22" s="1"/>
  <c r="K85" i="22"/>
  <c r="K115" i="22" s="1"/>
  <c r="J85" i="22"/>
  <c r="J115" i="22" s="1"/>
  <c r="I85" i="22"/>
  <c r="I115" i="22" s="1"/>
  <c r="BF84" i="22"/>
  <c r="BE84" i="22"/>
  <c r="BD84" i="22"/>
  <c r="BC84" i="22"/>
  <c r="BB84" i="22"/>
  <c r="BA84" i="22"/>
  <c r="AW84" i="22"/>
  <c r="AV84" i="22"/>
  <c r="AN84" i="22"/>
  <c r="AM84" i="22"/>
  <c r="AL84" i="22"/>
  <c r="AK84" i="22"/>
  <c r="AJ84" i="22"/>
  <c r="AI84" i="22"/>
  <c r="AE84" i="22"/>
  <c r="AD84" i="22"/>
  <c r="T84" i="22"/>
  <c r="T114" i="22" s="1"/>
  <c r="L84" i="22"/>
  <c r="L114" i="22" s="1"/>
  <c r="K84" i="22"/>
  <c r="K114" i="22" s="1"/>
  <c r="J84" i="22"/>
  <c r="J114" i="22" s="1"/>
  <c r="I84" i="22"/>
  <c r="I114" i="22" s="1"/>
  <c r="BF83" i="22"/>
  <c r="BE83" i="22"/>
  <c r="BD83" i="22"/>
  <c r="BC83" i="22"/>
  <c r="BB83" i="22"/>
  <c r="BA83" i="22"/>
  <c r="AW83" i="22"/>
  <c r="AV83" i="22"/>
  <c r="AN83" i="22"/>
  <c r="AM83" i="22"/>
  <c r="AL83" i="22"/>
  <c r="AK83" i="22"/>
  <c r="AJ83" i="22"/>
  <c r="AI83" i="22"/>
  <c r="AE83" i="22"/>
  <c r="AD83" i="22"/>
  <c r="T83" i="22"/>
  <c r="T113" i="22" s="1"/>
  <c r="L83" i="22"/>
  <c r="L113" i="22" s="1"/>
  <c r="K83" i="22"/>
  <c r="K113" i="22" s="1"/>
  <c r="J83" i="22"/>
  <c r="J113" i="22" s="1"/>
  <c r="I83" i="22"/>
  <c r="I113" i="22" s="1"/>
  <c r="BF82" i="22"/>
  <c r="BE82" i="22"/>
  <c r="BD82" i="22"/>
  <c r="BC82" i="22"/>
  <c r="BB82" i="22"/>
  <c r="BA82" i="22"/>
  <c r="AW82" i="22"/>
  <c r="AV82" i="22"/>
  <c r="AN82" i="22"/>
  <c r="AM82" i="22"/>
  <c r="AL82" i="22"/>
  <c r="AK82" i="22"/>
  <c r="AJ82" i="22"/>
  <c r="AI82" i="22"/>
  <c r="AE82" i="22"/>
  <c r="AD82" i="22"/>
  <c r="T82" i="22"/>
  <c r="T112" i="22" s="1"/>
  <c r="L82" i="22"/>
  <c r="L112" i="22" s="1"/>
  <c r="K82" i="22"/>
  <c r="K112" i="22" s="1"/>
  <c r="J82" i="22"/>
  <c r="J112" i="22" s="1"/>
  <c r="I82" i="22"/>
  <c r="I112" i="22" s="1"/>
  <c r="BF81" i="22"/>
  <c r="BE81" i="22"/>
  <c r="BD81" i="22"/>
  <c r="BC81" i="22"/>
  <c r="BB81" i="22"/>
  <c r="BA81" i="22"/>
  <c r="AW81" i="22"/>
  <c r="AV81" i="22"/>
  <c r="AN81" i="22"/>
  <c r="AM81" i="22"/>
  <c r="AL81" i="22"/>
  <c r="AK81" i="22"/>
  <c r="AJ81" i="22"/>
  <c r="AI81" i="22"/>
  <c r="AE81" i="22"/>
  <c r="AD81" i="22"/>
  <c r="T81" i="22"/>
  <c r="T111" i="22" s="1"/>
  <c r="L81" i="22"/>
  <c r="L111" i="22" s="1"/>
  <c r="K81" i="22"/>
  <c r="K111" i="22" s="1"/>
  <c r="J81" i="22"/>
  <c r="J111" i="22" s="1"/>
  <c r="I81" i="22"/>
  <c r="I111" i="22" s="1"/>
  <c r="BF80" i="22"/>
  <c r="BE80" i="22"/>
  <c r="BD80" i="22"/>
  <c r="BC80" i="22"/>
  <c r="BB80" i="22"/>
  <c r="BA80" i="22"/>
  <c r="AW80" i="22"/>
  <c r="AV80" i="22"/>
  <c r="AN80" i="22"/>
  <c r="AM80" i="22"/>
  <c r="AL80" i="22"/>
  <c r="AK80" i="22"/>
  <c r="AJ80" i="22"/>
  <c r="AI80" i="22"/>
  <c r="AE80" i="22"/>
  <c r="AD80" i="22"/>
  <c r="T80" i="22"/>
  <c r="T110" i="22" s="1"/>
  <c r="L80" i="22"/>
  <c r="L110" i="22" s="1"/>
  <c r="K80" i="22"/>
  <c r="K110" i="22" s="1"/>
  <c r="J80" i="22"/>
  <c r="J110" i="22" s="1"/>
  <c r="I80" i="22"/>
  <c r="I110" i="22" s="1"/>
  <c r="BF79" i="22"/>
  <c r="BE79" i="22"/>
  <c r="BD79" i="22"/>
  <c r="BC79" i="22"/>
  <c r="BB79" i="22"/>
  <c r="BA79" i="22"/>
  <c r="AW79" i="22"/>
  <c r="AV79" i="22"/>
  <c r="AN79" i="22"/>
  <c r="AM79" i="22"/>
  <c r="AL79" i="22"/>
  <c r="AK79" i="22"/>
  <c r="AJ79" i="22"/>
  <c r="AI79" i="22"/>
  <c r="AE79" i="22"/>
  <c r="AD79" i="22"/>
  <c r="T79" i="22"/>
  <c r="T109" i="22" s="1"/>
  <c r="L79" i="22"/>
  <c r="L109" i="22" s="1"/>
  <c r="K79" i="22"/>
  <c r="K109" i="22" s="1"/>
  <c r="J79" i="22"/>
  <c r="J109" i="22" s="1"/>
  <c r="I79" i="22"/>
  <c r="I109" i="22" s="1"/>
  <c r="BF78" i="22"/>
  <c r="BE78" i="22"/>
  <c r="BD78" i="22"/>
  <c r="BC78" i="22"/>
  <c r="BB78" i="22"/>
  <c r="BA78" i="22"/>
  <c r="AW78" i="22"/>
  <c r="AV78" i="22"/>
  <c r="AN78" i="22"/>
  <c r="AM78" i="22"/>
  <c r="AL78" i="22"/>
  <c r="AK78" i="22"/>
  <c r="AJ78" i="22"/>
  <c r="AI78" i="22"/>
  <c r="AE78" i="22"/>
  <c r="AD78" i="22"/>
  <c r="T78" i="22"/>
  <c r="T108" i="22" s="1"/>
  <c r="L78" i="22"/>
  <c r="L108" i="22" s="1"/>
  <c r="K78" i="22"/>
  <c r="K108" i="22" s="1"/>
  <c r="J78" i="22"/>
  <c r="J108" i="22" s="1"/>
  <c r="I78" i="22"/>
  <c r="I108" i="22" s="1"/>
  <c r="BF77" i="22"/>
  <c r="BE77" i="22"/>
  <c r="BD77" i="22"/>
  <c r="BC77" i="22"/>
  <c r="BB77" i="22"/>
  <c r="BA77" i="22"/>
  <c r="AW77" i="22"/>
  <c r="AV77" i="22"/>
  <c r="AN77" i="22"/>
  <c r="AM77" i="22"/>
  <c r="AL77" i="22"/>
  <c r="AK77" i="22"/>
  <c r="AJ77" i="22"/>
  <c r="AI77" i="22"/>
  <c r="AE77" i="22"/>
  <c r="AD77" i="22"/>
  <c r="T77" i="22"/>
  <c r="T107" i="22" s="1"/>
  <c r="L77" i="22"/>
  <c r="L107" i="22" s="1"/>
  <c r="K77" i="22"/>
  <c r="K107" i="22" s="1"/>
  <c r="J77" i="22"/>
  <c r="J107" i="22" s="1"/>
  <c r="I77" i="22"/>
  <c r="I107" i="22" s="1"/>
  <c r="BF76" i="22"/>
  <c r="BE76" i="22"/>
  <c r="BD76" i="22"/>
  <c r="BC76" i="22"/>
  <c r="BB76" i="22"/>
  <c r="BA76" i="22"/>
  <c r="AW76" i="22"/>
  <c r="AV76" i="22"/>
  <c r="AN76" i="22"/>
  <c r="AM76" i="22"/>
  <c r="AL76" i="22"/>
  <c r="AK76" i="22"/>
  <c r="AJ76" i="22"/>
  <c r="AI76" i="22"/>
  <c r="AE76" i="22"/>
  <c r="AD76" i="22"/>
  <c r="T76" i="22"/>
  <c r="T106" i="22" s="1"/>
  <c r="L76" i="22"/>
  <c r="L106" i="22" s="1"/>
  <c r="K76" i="22"/>
  <c r="K106" i="22" s="1"/>
  <c r="J76" i="22"/>
  <c r="J106" i="22" s="1"/>
  <c r="I76" i="22"/>
  <c r="I106" i="22" s="1"/>
  <c r="BF75" i="22"/>
  <c r="BE75" i="22"/>
  <c r="BD75" i="22"/>
  <c r="BC75" i="22"/>
  <c r="BB75" i="22"/>
  <c r="BA75" i="22"/>
  <c r="AW75" i="22"/>
  <c r="AV75" i="22"/>
  <c r="AN75" i="22"/>
  <c r="AM75" i="22"/>
  <c r="AL75" i="22"/>
  <c r="AK75" i="22"/>
  <c r="AJ75" i="22"/>
  <c r="AI75" i="22"/>
  <c r="AE75" i="22"/>
  <c r="AD75" i="22"/>
  <c r="T75" i="22"/>
  <c r="T105" i="22" s="1"/>
  <c r="L75" i="22"/>
  <c r="L105" i="22" s="1"/>
  <c r="K75" i="22"/>
  <c r="K105" i="22" s="1"/>
  <c r="J75" i="22"/>
  <c r="J105" i="22" s="1"/>
  <c r="I75" i="22"/>
  <c r="I105" i="22" s="1"/>
  <c r="BF74" i="22"/>
  <c r="BE74" i="22"/>
  <c r="BD74" i="22"/>
  <c r="BC74" i="22"/>
  <c r="BB74" i="22"/>
  <c r="BA74" i="22"/>
  <c r="AW74" i="22"/>
  <c r="AV74" i="22"/>
  <c r="AN74" i="22"/>
  <c r="AM74" i="22"/>
  <c r="AL74" i="22"/>
  <c r="AK74" i="22"/>
  <c r="AJ74" i="22"/>
  <c r="AI74" i="22"/>
  <c r="AE74" i="22"/>
  <c r="AD74" i="22"/>
  <c r="T74" i="22"/>
  <c r="T104" i="22" s="1"/>
  <c r="L74" i="22"/>
  <c r="L104" i="22" s="1"/>
  <c r="K74" i="22"/>
  <c r="K104" i="22" s="1"/>
  <c r="J74" i="22"/>
  <c r="J104" i="22" s="1"/>
  <c r="I74" i="22"/>
  <c r="I104" i="22" s="1"/>
  <c r="BF73" i="22"/>
  <c r="BE73" i="22"/>
  <c r="BD73" i="22"/>
  <c r="BC73" i="22"/>
  <c r="BB73" i="22"/>
  <c r="BA73" i="22"/>
  <c r="AW73" i="22"/>
  <c r="AV73" i="22"/>
  <c r="AN73" i="22"/>
  <c r="AM73" i="22"/>
  <c r="AL73" i="22"/>
  <c r="AK73" i="22"/>
  <c r="AJ73" i="22"/>
  <c r="AI73" i="22"/>
  <c r="AE73" i="22"/>
  <c r="AD73" i="22"/>
  <c r="T73" i="22"/>
  <c r="T103" i="22" s="1"/>
  <c r="L73" i="22"/>
  <c r="L103" i="22" s="1"/>
  <c r="K73" i="22"/>
  <c r="K103" i="22" s="1"/>
  <c r="J73" i="22"/>
  <c r="J103" i="22" s="1"/>
  <c r="I73" i="22"/>
  <c r="I103" i="22" s="1"/>
  <c r="BF72" i="22"/>
  <c r="BE72" i="22"/>
  <c r="BD72" i="22"/>
  <c r="BC72" i="22"/>
  <c r="BB72" i="22"/>
  <c r="BA72" i="22"/>
  <c r="AW72" i="22"/>
  <c r="AV72" i="22"/>
  <c r="AN72" i="22"/>
  <c r="AM72" i="22"/>
  <c r="AL72" i="22"/>
  <c r="AK72" i="22"/>
  <c r="AJ72" i="22"/>
  <c r="AI72" i="22"/>
  <c r="AE72" i="22"/>
  <c r="AD72" i="22"/>
  <c r="T72" i="22"/>
  <c r="T102" i="22" s="1"/>
  <c r="L72" i="22"/>
  <c r="L102" i="22" s="1"/>
  <c r="K72" i="22"/>
  <c r="K102" i="22" s="1"/>
  <c r="J72" i="22"/>
  <c r="J102" i="22" s="1"/>
  <c r="I72" i="22"/>
  <c r="I102" i="22" s="1"/>
  <c r="BF71" i="22"/>
  <c r="BE71" i="22"/>
  <c r="BD71" i="22"/>
  <c r="BC71" i="22"/>
  <c r="BB71" i="22"/>
  <c r="BA71" i="22"/>
  <c r="AW71" i="22"/>
  <c r="AV71" i="22"/>
  <c r="AN71" i="22"/>
  <c r="AM71" i="22"/>
  <c r="AL71" i="22"/>
  <c r="AK71" i="22"/>
  <c r="AJ71" i="22"/>
  <c r="AI71" i="22"/>
  <c r="AE71" i="22"/>
  <c r="AD71" i="22"/>
  <c r="T71" i="22"/>
  <c r="T101" i="22" s="1"/>
  <c r="L71" i="22"/>
  <c r="L101" i="22" s="1"/>
  <c r="K71" i="22"/>
  <c r="K101" i="22" s="1"/>
  <c r="J71" i="22"/>
  <c r="J101" i="22" s="1"/>
  <c r="I71" i="22"/>
  <c r="I101" i="22" s="1"/>
  <c r="BF70" i="22"/>
  <c r="BE70" i="22"/>
  <c r="BD70" i="22"/>
  <c r="BC70" i="22"/>
  <c r="BB70" i="22"/>
  <c r="BA70" i="22"/>
  <c r="AW70" i="22"/>
  <c r="AV70" i="22"/>
  <c r="AN70" i="22"/>
  <c r="AM70" i="22"/>
  <c r="AL70" i="22"/>
  <c r="AK70" i="22"/>
  <c r="AJ70" i="22"/>
  <c r="AI70" i="22"/>
  <c r="AE70" i="22"/>
  <c r="AD70" i="22"/>
  <c r="T70" i="22"/>
  <c r="T100" i="22" s="1"/>
  <c r="L70" i="22"/>
  <c r="L100" i="22" s="1"/>
  <c r="K70" i="22"/>
  <c r="K100" i="22" s="1"/>
  <c r="J70" i="22"/>
  <c r="J100" i="22" s="1"/>
  <c r="I70" i="22"/>
  <c r="I100" i="22" s="1"/>
  <c r="BF69" i="22"/>
  <c r="BE69" i="22"/>
  <c r="BD69" i="22"/>
  <c r="BC69" i="22"/>
  <c r="BB69" i="22"/>
  <c r="BA69" i="22"/>
  <c r="AW69" i="22"/>
  <c r="AV69" i="22"/>
  <c r="AN69" i="22"/>
  <c r="AM69" i="22"/>
  <c r="AL69" i="22"/>
  <c r="AK69" i="22"/>
  <c r="AJ69" i="22"/>
  <c r="AI69" i="22"/>
  <c r="AE69" i="22"/>
  <c r="AD69" i="22"/>
  <c r="T69" i="22"/>
  <c r="T99" i="22" s="1"/>
  <c r="L69" i="22"/>
  <c r="L99" i="22" s="1"/>
  <c r="K69" i="22"/>
  <c r="K99" i="22" s="1"/>
  <c r="J69" i="22"/>
  <c r="J99" i="22" s="1"/>
  <c r="I69" i="22"/>
  <c r="I99" i="22" s="1"/>
  <c r="BF68" i="22"/>
  <c r="BE68" i="22"/>
  <c r="BD68" i="22"/>
  <c r="BC68" i="22"/>
  <c r="BB68" i="22"/>
  <c r="BA68" i="22"/>
  <c r="AW68" i="22"/>
  <c r="AV68" i="22"/>
  <c r="AN68" i="22"/>
  <c r="AM68" i="22"/>
  <c r="AL68" i="22"/>
  <c r="AK68" i="22"/>
  <c r="AJ68" i="22"/>
  <c r="AI68" i="22"/>
  <c r="AE68" i="22"/>
  <c r="AD68" i="22"/>
  <c r="T68" i="22"/>
  <c r="T98" i="22" s="1"/>
  <c r="L68" i="22"/>
  <c r="L98" i="22" s="1"/>
  <c r="K68" i="22"/>
  <c r="K98" i="22" s="1"/>
  <c r="J68" i="22"/>
  <c r="J98" i="22" s="1"/>
  <c r="I68" i="22"/>
  <c r="I98" i="22" s="1"/>
  <c r="BF128" i="21"/>
  <c r="BE128" i="21"/>
  <c r="BD128" i="21"/>
  <c r="BC128" i="21"/>
  <c r="BB128" i="21"/>
  <c r="AX128" i="21"/>
  <c r="AW128" i="21"/>
  <c r="AV128" i="21"/>
  <c r="AN128" i="21"/>
  <c r="AM128" i="21"/>
  <c r="AL128" i="21"/>
  <c r="AK128" i="21"/>
  <c r="AJ128" i="21"/>
  <c r="AF128" i="21"/>
  <c r="AE128" i="21"/>
  <c r="AD128" i="21"/>
  <c r="BF127" i="21"/>
  <c r="BE127" i="21"/>
  <c r="BD127" i="21"/>
  <c r="BC127" i="21"/>
  <c r="BB127" i="21"/>
  <c r="AX127" i="21"/>
  <c r="AW127" i="21"/>
  <c r="AV127" i="21"/>
  <c r="AN127" i="21"/>
  <c r="AM127" i="21"/>
  <c r="AL127" i="21"/>
  <c r="AK127" i="21"/>
  <c r="AJ127" i="21"/>
  <c r="AF127" i="21"/>
  <c r="AE127" i="21"/>
  <c r="AD127" i="21"/>
  <c r="BF126" i="21"/>
  <c r="BE126" i="21"/>
  <c r="BD126" i="21"/>
  <c r="BC126" i="21"/>
  <c r="AX126" i="21"/>
  <c r="AW126" i="21"/>
  <c r="AV126" i="21"/>
  <c r="AN126" i="21"/>
  <c r="AM126" i="21"/>
  <c r="AL126" i="21"/>
  <c r="AK126" i="21"/>
  <c r="AF126" i="21"/>
  <c r="AE126" i="21"/>
  <c r="AD126" i="21"/>
  <c r="BF125" i="21"/>
  <c r="BE125" i="21"/>
  <c r="BD125" i="21"/>
  <c r="BC125" i="21"/>
  <c r="AX125" i="21"/>
  <c r="AW125" i="21"/>
  <c r="AV125" i="21"/>
  <c r="AN125" i="21"/>
  <c r="AM125" i="21"/>
  <c r="AL125" i="21"/>
  <c r="AK125" i="21"/>
  <c r="AF125" i="21"/>
  <c r="AE125" i="21"/>
  <c r="AD125" i="21"/>
  <c r="BF124" i="21"/>
  <c r="BE124" i="21"/>
  <c r="BD124" i="21"/>
  <c r="BC124" i="21"/>
  <c r="BB124" i="21"/>
  <c r="AX124" i="21"/>
  <c r="AW124" i="21"/>
  <c r="AV124" i="21"/>
  <c r="AN124" i="21"/>
  <c r="AM124" i="21"/>
  <c r="AL124" i="21"/>
  <c r="AK124" i="21"/>
  <c r="AJ124" i="21"/>
  <c r="AF124" i="21"/>
  <c r="AE124" i="21"/>
  <c r="AD124" i="21"/>
  <c r="BF123" i="21"/>
  <c r="BE123" i="21"/>
  <c r="BD123" i="21"/>
  <c r="BC123" i="21"/>
  <c r="BB123" i="21"/>
  <c r="AX123" i="21"/>
  <c r="AW123" i="21"/>
  <c r="AV123" i="21"/>
  <c r="AN123" i="21"/>
  <c r="AM123" i="21"/>
  <c r="AL123" i="21"/>
  <c r="AK123" i="21"/>
  <c r="AJ123" i="21"/>
  <c r="AF123" i="21"/>
  <c r="AE123" i="21"/>
  <c r="AD123" i="21"/>
  <c r="BF122" i="21"/>
  <c r="BE122" i="21"/>
  <c r="BD122" i="21"/>
  <c r="BC122" i="21"/>
  <c r="AX122" i="21"/>
  <c r="AW122" i="21"/>
  <c r="AV122" i="21"/>
  <c r="AN122" i="21"/>
  <c r="AM122" i="21"/>
  <c r="AL122" i="21"/>
  <c r="AK122" i="21"/>
  <c r="AF122" i="21"/>
  <c r="AE122" i="21"/>
  <c r="AD122" i="21"/>
  <c r="BF121" i="21"/>
  <c r="BE121" i="21"/>
  <c r="BD121" i="21"/>
  <c r="BC121" i="21"/>
  <c r="BB121" i="21"/>
  <c r="AX121" i="21"/>
  <c r="AW121" i="21"/>
  <c r="AV121" i="21"/>
  <c r="AN121" i="21"/>
  <c r="AM121" i="21"/>
  <c r="AL121" i="21"/>
  <c r="AK121" i="21"/>
  <c r="AJ121" i="21"/>
  <c r="AF121" i="21"/>
  <c r="AE121" i="21"/>
  <c r="AD121" i="21"/>
  <c r="BF120" i="21"/>
  <c r="BE120" i="21"/>
  <c r="BD120" i="21"/>
  <c r="BC120" i="21"/>
  <c r="BB120" i="21"/>
  <c r="AX120" i="21"/>
  <c r="AW120" i="21"/>
  <c r="AV120" i="21"/>
  <c r="AN120" i="21"/>
  <c r="AM120" i="21"/>
  <c r="AL120" i="21"/>
  <c r="AK120" i="21"/>
  <c r="AJ120" i="21"/>
  <c r="AF120" i="21"/>
  <c r="AE120" i="21"/>
  <c r="AD120" i="21"/>
  <c r="BF119" i="21"/>
  <c r="BE119" i="21"/>
  <c r="BD119" i="21"/>
  <c r="BC119" i="21"/>
  <c r="BB119" i="21"/>
  <c r="AX119" i="21"/>
  <c r="AW119" i="21"/>
  <c r="AV119" i="21"/>
  <c r="AN119" i="21"/>
  <c r="AM119" i="21"/>
  <c r="AL119" i="21"/>
  <c r="AK119" i="21"/>
  <c r="AJ119" i="21"/>
  <c r="AF119" i="21"/>
  <c r="AE119" i="21"/>
  <c r="AD119" i="21"/>
  <c r="BF118" i="21"/>
  <c r="BE118" i="21"/>
  <c r="BD118" i="21"/>
  <c r="BC118" i="21"/>
  <c r="BB118" i="21"/>
  <c r="AX118" i="21"/>
  <c r="AW118" i="21"/>
  <c r="AV118" i="21"/>
  <c r="AN118" i="21"/>
  <c r="AM118" i="21"/>
  <c r="AL118" i="21"/>
  <c r="AK118" i="21"/>
  <c r="AJ118" i="21"/>
  <c r="AF118" i="21"/>
  <c r="AE118" i="21"/>
  <c r="AD118" i="21"/>
  <c r="BF117" i="21"/>
  <c r="BE117" i="21"/>
  <c r="BD117" i="21"/>
  <c r="BC117" i="21"/>
  <c r="BB117" i="21"/>
  <c r="AX117" i="21"/>
  <c r="AW117" i="21"/>
  <c r="AV117" i="21"/>
  <c r="AN117" i="21"/>
  <c r="AM117" i="21"/>
  <c r="AL117" i="21"/>
  <c r="AK117" i="21"/>
  <c r="AJ117" i="21"/>
  <c r="AF117" i="21"/>
  <c r="AE117" i="21"/>
  <c r="AD117" i="21"/>
  <c r="BF116" i="21"/>
  <c r="BE116" i="21"/>
  <c r="BD116" i="21"/>
  <c r="BC116" i="21"/>
  <c r="BB116" i="21"/>
  <c r="AX116" i="21"/>
  <c r="AW116" i="21"/>
  <c r="AV116" i="21"/>
  <c r="AN116" i="21"/>
  <c r="AM116" i="21"/>
  <c r="AL116" i="21"/>
  <c r="AK116" i="21"/>
  <c r="AJ116" i="21"/>
  <c r="AF116" i="21"/>
  <c r="AE116" i="21"/>
  <c r="AD116" i="21"/>
  <c r="BF115" i="21"/>
  <c r="BE115" i="21"/>
  <c r="BD115" i="21"/>
  <c r="BC115" i="21"/>
  <c r="BB115" i="21"/>
  <c r="AX115" i="21"/>
  <c r="AW115" i="21"/>
  <c r="AV115" i="21"/>
  <c r="AN115" i="21"/>
  <c r="AM115" i="21"/>
  <c r="AL115" i="21"/>
  <c r="AK115" i="21"/>
  <c r="AJ115" i="21"/>
  <c r="AF115" i="21"/>
  <c r="AE115" i="21"/>
  <c r="AD115" i="21"/>
  <c r="BF114" i="21"/>
  <c r="BE114" i="21"/>
  <c r="BD114" i="21"/>
  <c r="BC114" i="21"/>
  <c r="AX114" i="21"/>
  <c r="AW114" i="21"/>
  <c r="AV114" i="21"/>
  <c r="AN114" i="21"/>
  <c r="AM114" i="21"/>
  <c r="AL114" i="21"/>
  <c r="AK114" i="21"/>
  <c r="AF114" i="21"/>
  <c r="AE114" i="21"/>
  <c r="AD114" i="21"/>
  <c r="BF113" i="21"/>
  <c r="BE113" i="21"/>
  <c r="BD113" i="21"/>
  <c r="BC113" i="21"/>
  <c r="BB113" i="21"/>
  <c r="AX113" i="21"/>
  <c r="AW113" i="21"/>
  <c r="AV113" i="21"/>
  <c r="AN113" i="21"/>
  <c r="AM113" i="21"/>
  <c r="AL113" i="21"/>
  <c r="AK113" i="21"/>
  <c r="AJ113" i="21"/>
  <c r="AF113" i="21"/>
  <c r="AE113" i="21"/>
  <c r="AD113" i="21"/>
  <c r="BF112" i="21"/>
  <c r="BE112" i="21"/>
  <c r="BD112" i="21"/>
  <c r="BC112" i="21"/>
  <c r="BB112" i="21"/>
  <c r="AX112" i="21"/>
  <c r="AW112" i="21"/>
  <c r="AV112" i="21"/>
  <c r="AN112" i="21"/>
  <c r="AM112" i="21"/>
  <c r="AL112" i="21"/>
  <c r="AK112" i="21"/>
  <c r="AJ112" i="21"/>
  <c r="AF112" i="21"/>
  <c r="AE112" i="21"/>
  <c r="AD112" i="21"/>
  <c r="BF111" i="21"/>
  <c r="BE111" i="21"/>
  <c r="BD111" i="21"/>
  <c r="BC111" i="21"/>
  <c r="BB111" i="21"/>
  <c r="AX111" i="21"/>
  <c r="AW111" i="21"/>
  <c r="AV111" i="21"/>
  <c r="AN111" i="21"/>
  <c r="AM111" i="21"/>
  <c r="AL111" i="21"/>
  <c r="AK111" i="21"/>
  <c r="AJ111" i="21"/>
  <c r="AF111" i="21"/>
  <c r="AE111" i="21"/>
  <c r="AD111" i="21"/>
  <c r="BF110" i="21"/>
  <c r="BE110" i="21"/>
  <c r="BD110" i="21"/>
  <c r="BC110" i="21"/>
  <c r="BB110" i="21"/>
  <c r="AX110" i="21"/>
  <c r="AW110" i="21"/>
  <c r="AV110" i="21"/>
  <c r="AN110" i="21"/>
  <c r="AM110" i="21"/>
  <c r="AL110" i="21"/>
  <c r="AK110" i="21"/>
  <c r="AJ110" i="21"/>
  <c r="AF110" i="21"/>
  <c r="AE110" i="21"/>
  <c r="AD110" i="21"/>
  <c r="BF109" i="21"/>
  <c r="BE109" i="21"/>
  <c r="BD109" i="21"/>
  <c r="BC109" i="21"/>
  <c r="BB109" i="21"/>
  <c r="AX109" i="21"/>
  <c r="AW109" i="21"/>
  <c r="AV109" i="21"/>
  <c r="AN109" i="21"/>
  <c r="AM109" i="21"/>
  <c r="AL109" i="21"/>
  <c r="AK109" i="21"/>
  <c r="AJ109" i="21"/>
  <c r="AF109" i="21"/>
  <c r="AE109" i="21"/>
  <c r="AD109" i="21"/>
  <c r="BF108" i="21"/>
  <c r="BE108" i="21"/>
  <c r="BD108" i="21"/>
  <c r="BC108" i="21"/>
  <c r="BB108" i="21"/>
  <c r="AX108" i="21"/>
  <c r="AW108" i="21"/>
  <c r="AV108" i="21"/>
  <c r="AN108" i="21"/>
  <c r="AM108" i="21"/>
  <c r="AL108" i="21"/>
  <c r="AK108" i="21"/>
  <c r="AJ108" i="21"/>
  <c r="AF108" i="21"/>
  <c r="AE108" i="21"/>
  <c r="AD108" i="21"/>
  <c r="BF107" i="21"/>
  <c r="BE107" i="21"/>
  <c r="BD107" i="21"/>
  <c r="BC107" i="21"/>
  <c r="AX107" i="21"/>
  <c r="AW107" i="21"/>
  <c r="AV107" i="21"/>
  <c r="AN107" i="21"/>
  <c r="AM107" i="21"/>
  <c r="AL107" i="21"/>
  <c r="AK107" i="21"/>
  <c r="AF107" i="21"/>
  <c r="AE107" i="21"/>
  <c r="AD107" i="21"/>
  <c r="BF106" i="21"/>
  <c r="BE106" i="21"/>
  <c r="BD106" i="21"/>
  <c r="BC106" i="21"/>
  <c r="AX106" i="21"/>
  <c r="AW106" i="21"/>
  <c r="AV106" i="21"/>
  <c r="AN106" i="21"/>
  <c r="AM106" i="21"/>
  <c r="AL106" i="21"/>
  <c r="AK106" i="21"/>
  <c r="AF106" i="21"/>
  <c r="AE106" i="21"/>
  <c r="AD106" i="21"/>
  <c r="BF105" i="21"/>
  <c r="BE105" i="21"/>
  <c r="BD105" i="21"/>
  <c r="BC105" i="21"/>
  <c r="AX105" i="21"/>
  <c r="AW105" i="21"/>
  <c r="AV105" i="21"/>
  <c r="AN105" i="21"/>
  <c r="AM105" i="21"/>
  <c r="AL105" i="21"/>
  <c r="AK105" i="21"/>
  <c r="AF105" i="21"/>
  <c r="AE105" i="21"/>
  <c r="AD105" i="21"/>
  <c r="BF104" i="21"/>
  <c r="BE104" i="21"/>
  <c r="BD104" i="21"/>
  <c r="BC104" i="21"/>
  <c r="AX104" i="21"/>
  <c r="AW104" i="21"/>
  <c r="AV104" i="21"/>
  <c r="AN104" i="21"/>
  <c r="AM104" i="21"/>
  <c r="AL104" i="21"/>
  <c r="AK104" i="21"/>
  <c r="AF104" i="21"/>
  <c r="AE104" i="21"/>
  <c r="AD104" i="21"/>
  <c r="BF103" i="21"/>
  <c r="BE103" i="21"/>
  <c r="BD103" i="21"/>
  <c r="BC103" i="21"/>
  <c r="AX103" i="21"/>
  <c r="AW103" i="21"/>
  <c r="AV103" i="21"/>
  <c r="AN103" i="21"/>
  <c r="AM103" i="21"/>
  <c r="AL103" i="21"/>
  <c r="AK103" i="21"/>
  <c r="AF103" i="21"/>
  <c r="AE103" i="21"/>
  <c r="AD103" i="21"/>
  <c r="BF102" i="21"/>
  <c r="BE102" i="21"/>
  <c r="BD102" i="21"/>
  <c r="BC102" i="21"/>
  <c r="AX102" i="21"/>
  <c r="AW102" i="21"/>
  <c r="AV102" i="21"/>
  <c r="AN102" i="21"/>
  <c r="AM102" i="21"/>
  <c r="AL102" i="21"/>
  <c r="AK102" i="21"/>
  <c r="AF102" i="21"/>
  <c r="AE102" i="21"/>
  <c r="AD102" i="21"/>
  <c r="BF101" i="21"/>
  <c r="BE101" i="21"/>
  <c r="BD101" i="21"/>
  <c r="BC101" i="21"/>
  <c r="AX101" i="21"/>
  <c r="AW101" i="21"/>
  <c r="AV101" i="21"/>
  <c r="AN101" i="21"/>
  <c r="AM101" i="21"/>
  <c r="AL101" i="21"/>
  <c r="AK101" i="21"/>
  <c r="AF101" i="21"/>
  <c r="AE101" i="21"/>
  <c r="AD101" i="21"/>
  <c r="W128" i="21"/>
  <c r="V128" i="21"/>
  <c r="BT128" i="21" s="1"/>
  <c r="BT97" i="21" s="1"/>
  <c r="U128" i="21"/>
  <c r="S128" i="21"/>
  <c r="R128" i="21"/>
  <c r="Q128" i="21"/>
  <c r="P128" i="21"/>
  <c r="O128" i="21"/>
  <c r="N128" i="21"/>
  <c r="L128" i="21"/>
  <c r="K128" i="21"/>
  <c r="J128" i="21"/>
  <c r="I128" i="21"/>
  <c r="G128" i="21"/>
  <c r="F128" i="21"/>
  <c r="E128" i="21"/>
  <c r="D128" i="21"/>
  <c r="W127" i="21"/>
  <c r="V127" i="21"/>
  <c r="BT127" i="21" s="1"/>
  <c r="BT96" i="21" s="1"/>
  <c r="U127" i="21"/>
  <c r="S127" i="21"/>
  <c r="R127" i="21"/>
  <c r="Q127" i="21"/>
  <c r="P127" i="21"/>
  <c r="O127" i="21"/>
  <c r="N127" i="21"/>
  <c r="L127" i="21"/>
  <c r="K127" i="21"/>
  <c r="J127" i="21"/>
  <c r="I127" i="21"/>
  <c r="G127" i="21"/>
  <c r="F127" i="21"/>
  <c r="E127" i="21"/>
  <c r="D127" i="21"/>
  <c r="W126" i="21"/>
  <c r="V126" i="21"/>
  <c r="BT126" i="21" s="1"/>
  <c r="BT95" i="21" s="1"/>
  <c r="U126" i="21"/>
  <c r="S126" i="21"/>
  <c r="R126" i="21"/>
  <c r="Q126" i="21"/>
  <c r="P126" i="21"/>
  <c r="O126" i="21"/>
  <c r="N126" i="21"/>
  <c r="L126" i="21"/>
  <c r="K126" i="21"/>
  <c r="J126" i="21"/>
  <c r="I126" i="21"/>
  <c r="G126" i="21"/>
  <c r="F126" i="21"/>
  <c r="E126" i="21"/>
  <c r="D126" i="21"/>
  <c r="W125" i="21"/>
  <c r="V125" i="21"/>
  <c r="U125" i="21"/>
  <c r="S125" i="21"/>
  <c r="R125" i="21"/>
  <c r="Q125" i="21"/>
  <c r="P125" i="21"/>
  <c r="O125" i="21"/>
  <c r="N125" i="21"/>
  <c r="L125" i="21"/>
  <c r="K125" i="21"/>
  <c r="J125" i="21"/>
  <c r="I125" i="21"/>
  <c r="G125" i="21"/>
  <c r="F125" i="21"/>
  <c r="E125" i="21"/>
  <c r="D125" i="21"/>
  <c r="W124" i="21"/>
  <c r="V124" i="21"/>
  <c r="BT124" i="21" s="1"/>
  <c r="BT93" i="21" s="1"/>
  <c r="U124" i="21"/>
  <c r="S124" i="21"/>
  <c r="R124" i="21"/>
  <c r="Q124" i="21"/>
  <c r="P124" i="21"/>
  <c r="O124" i="21"/>
  <c r="N124" i="21"/>
  <c r="L124" i="21"/>
  <c r="K124" i="21"/>
  <c r="J124" i="21"/>
  <c r="I124" i="21"/>
  <c r="G124" i="21"/>
  <c r="F124" i="21"/>
  <c r="E124" i="21"/>
  <c r="D124" i="21"/>
  <c r="W123" i="21"/>
  <c r="V123" i="21"/>
  <c r="BT123" i="21" s="1"/>
  <c r="BT92" i="21" s="1"/>
  <c r="U123" i="21"/>
  <c r="S123" i="21"/>
  <c r="R123" i="21"/>
  <c r="Q123" i="21"/>
  <c r="P123" i="21"/>
  <c r="O123" i="21"/>
  <c r="N123" i="21"/>
  <c r="L123" i="21"/>
  <c r="K123" i="21"/>
  <c r="J123" i="21"/>
  <c r="I123" i="21"/>
  <c r="G123" i="21"/>
  <c r="F123" i="21"/>
  <c r="E123" i="21"/>
  <c r="D123" i="21"/>
  <c r="W122" i="21"/>
  <c r="V122" i="21"/>
  <c r="U122" i="21"/>
  <c r="S122" i="21"/>
  <c r="R122" i="21"/>
  <c r="Q122" i="21"/>
  <c r="P122" i="21"/>
  <c r="O122" i="21"/>
  <c r="N122" i="21"/>
  <c r="L122" i="21"/>
  <c r="K122" i="21"/>
  <c r="J122" i="21"/>
  <c r="I122" i="21"/>
  <c r="G122" i="21"/>
  <c r="F122" i="21"/>
  <c r="E122" i="21"/>
  <c r="D122" i="21"/>
  <c r="W121" i="21"/>
  <c r="V121" i="21"/>
  <c r="BT121" i="21" s="1"/>
  <c r="BT90" i="21" s="1"/>
  <c r="U121" i="21"/>
  <c r="S121" i="21"/>
  <c r="R121" i="21"/>
  <c r="Q121" i="21"/>
  <c r="P121" i="21"/>
  <c r="O121" i="21"/>
  <c r="N121" i="21"/>
  <c r="L121" i="21"/>
  <c r="K121" i="21"/>
  <c r="J121" i="21"/>
  <c r="I121" i="21"/>
  <c r="G121" i="21"/>
  <c r="F121" i="21"/>
  <c r="E121" i="21"/>
  <c r="D121" i="21"/>
  <c r="W120" i="21"/>
  <c r="V120" i="21"/>
  <c r="BT120" i="21" s="1"/>
  <c r="BT89" i="21" s="1"/>
  <c r="U120" i="21"/>
  <c r="S120" i="21"/>
  <c r="R120" i="21"/>
  <c r="Q120" i="21"/>
  <c r="P120" i="21"/>
  <c r="O120" i="21"/>
  <c r="N120" i="21"/>
  <c r="H120" i="21"/>
  <c r="G120" i="21"/>
  <c r="F120" i="21"/>
  <c r="E120" i="21"/>
  <c r="D120" i="21"/>
  <c r="W119" i="21"/>
  <c r="V119" i="21"/>
  <c r="BT119" i="21" s="1"/>
  <c r="BT88" i="21" s="1"/>
  <c r="U119" i="21"/>
  <c r="S119" i="21"/>
  <c r="R119" i="21"/>
  <c r="Q119" i="21"/>
  <c r="P119" i="21"/>
  <c r="O119" i="21"/>
  <c r="N119" i="21"/>
  <c r="H119" i="21"/>
  <c r="G119" i="21"/>
  <c r="F119" i="21"/>
  <c r="E119" i="21"/>
  <c r="D119" i="21"/>
  <c r="W118" i="21"/>
  <c r="V118" i="21"/>
  <c r="BT118" i="21" s="1"/>
  <c r="BT87" i="21" s="1"/>
  <c r="U118" i="21"/>
  <c r="S118" i="21"/>
  <c r="R118" i="21"/>
  <c r="Q118" i="21"/>
  <c r="P118" i="21"/>
  <c r="O118" i="21"/>
  <c r="N118" i="21"/>
  <c r="H118" i="21"/>
  <c r="G118" i="21"/>
  <c r="F118" i="21"/>
  <c r="E118" i="21"/>
  <c r="D118" i="21"/>
  <c r="W117" i="21"/>
  <c r="V117" i="21"/>
  <c r="BT117" i="21" s="1"/>
  <c r="BT86" i="21" s="1"/>
  <c r="U117" i="21"/>
  <c r="S117" i="21"/>
  <c r="R117" i="21"/>
  <c r="Q117" i="21"/>
  <c r="P117" i="21"/>
  <c r="O117" i="21"/>
  <c r="N117" i="21"/>
  <c r="H117" i="21"/>
  <c r="G117" i="21"/>
  <c r="F117" i="21"/>
  <c r="E117" i="21"/>
  <c r="D117" i="21"/>
  <c r="W116" i="21"/>
  <c r="V116" i="21"/>
  <c r="BT116" i="21" s="1"/>
  <c r="BT85" i="21" s="1"/>
  <c r="U116" i="21"/>
  <c r="S116" i="21"/>
  <c r="R116" i="21"/>
  <c r="Q116" i="21"/>
  <c r="P116" i="21"/>
  <c r="O116" i="21"/>
  <c r="N116" i="21"/>
  <c r="H116" i="21"/>
  <c r="G116" i="21"/>
  <c r="F116" i="21"/>
  <c r="E116" i="21"/>
  <c r="D116" i="21"/>
  <c r="W115" i="21"/>
  <c r="V115" i="21"/>
  <c r="BT115" i="21" s="1"/>
  <c r="BT84" i="21" s="1"/>
  <c r="U115" i="21"/>
  <c r="S115" i="21"/>
  <c r="R115" i="21"/>
  <c r="Q115" i="21"/>
  <c r="P115" i="21"/>
  <c r="O115" i="21"/>
  <c r="N115" i="21"/>
  <c r="H115" i="21"/>
  <c r="G115" i="21"/>
  <c r="F115" i="21"/>
  <c r="E115" i="21"/>
  <c r="D115" i="21"/>
  <c r="W114" i="21"/>
  <c r="V114" i="21"/>
  <c r="BT114" i="21" s="1"/>
  <c r="BT83" i="21" s="1"/>
  <c r="U114" i="21"/>
  <c r="S114" i="21"/>
  <c r="R114" i="21"/>
  <c r="Q114" i="21"/>
  <c r="P114" i="21"/>
  <c r="O114" i="21"/>
  <c r="N114" i="21"/>
  <c r="H114" i="21"/>
  <c r="G114" i="21"/>
  <c r="F114" i="21"/>
  <c r="E114" i="21"/>
  <c r="D114" i="21"/>
  <c r="W113" i="21"/>
  <c r="V113" i="21"/>
  <c r="BT113" i="21" s="1"/>
  <c r="BT82" i="21" s="1"/>
  <c r="U113" i="21"/>
  <c r="S113" i="21"/>
  <c r="R113" i="21"/>
  <c r="Q113" i="21"/>
  <c r="P113" i="21"/>
  <c r="O113" i="21"/>
  <c r="N113" i="21"/>
  <c r="H113" i="21"/>
  <c r="G113" i="21"/>
  <c r="F113" i="21"/>
  <c r="E113" i="21"/>
  <c r="D113" i="21"/>
  <c r="W112" i="21"/>
  <c r="V112" i="21"/>
  <c r="BT112" i="21" s="1"/>
  <c r="BT81" i="21" s="1"/>
  <c r="U112" i="21"/>
  <c r="S112" i="21"/>
  <c r="R112" i="21"/>
  <c r="Q112" i="21"/>
  <c r="P112" i="21"/>
  <c r="O112" i="21"/>
  <c r="N112" i="21"/>
  <c r="H112" i="21"/>
  <c r="G112" i="21"/>
  <c r="F112" i="21"/>
  <c r="E112" i="21"/>
  <c r="D112" i="21"/>
  <c r="W111" i="21"/>
  <c r="V111" i="21"/>
  <c r="BT111" i="21" s="1"/>
  <c r="BT80" i="21" s="1"/>
  <c r="U111" i="21"/>
  <c r="S111" i="21"/>
  <c r="R111" i="21"/>
  <c r="Q111" i="21"/>
  <c r="P111" i="21"/>
  <c r="O111" i="21"/>
  <c r="N111" i="21"/>
  <c r="H111" i="21"/>
  <c r="G111" i="21"/>
  <c r="F111" i="21"/>
  <c r="E111" i="21"/>
  <c r="D111" i="21"/>
  <c r="W110" i="21"/>
  <c r="V110" i="21"/>
  <c r="BT110" i="21" s="1"/>
  <c r="BT79" i="21" s="1"/>
  <c r="U110" i="21"/>
  <c r="S110" i="21"/>
  <c r="R110" i="21"/>
  <c r="Q110" i="21"/>
  <c r="P110" i="21"/>
  <c r="O110" i="21"/>
  <c r="N110" i="21"/>
  <c r="H110" i="21"/>
  <c r="G110" i="21"/>
  <c r="F110" i="21"/>
  <c r="E110" i="21"/>
  <c r="D110" i="21"/>
  <c r="W109" i="21"/>
  <c r="V109" i="21"/>
  <c r="U109" i="21"/>
  <c r="S109" i="21"/>
  <c r="R109" i="21"/>
  <c r="Q109" i="21"/>
  <c r="P109" i="21"/>
  <c r="O109" i="21"/>
  <c r="N109" i="21"/>
  <c r="H109" i="21"/>
  <c r="G109" i="21"/>
  <c r="F109" i="21"/>
  <c r="E109" i="21"/>
  <c r="D109" i="21"/>
  <c r="W108" i="21"/>
  <c r="V108" i="21"/>
  <c r="BT108" i="21" s="1"/>
  <c r="BT77" i="21" s="1"/>
  <c r="U108" i="21"/>
  <c r="S108" i="21"/>
  <c r="R108" i="21"/>
  <c r="Q108" i="21"/>
  <c r="P108" i="21"/>
  <c r="O108" i="21"/>
  <c r="N108" i="21"/>
  <c r="H108" i="21"/>
  <c r="G108" i="21"/>
  <c r="F108" i="21"/>
  <c r="E108" i="21"/>
  <c r="D108" i="21"/>
  <c r="W107" i="21"/>
  <c r="V107" i="21"/>
  <c r="BT107" i="21" s="1"/>
  <c r="BT76" i="21" s="1"/>
  <c r="U107" i="21"/>
  <c r="S107" i="21"/>
  <c r="R107" i="21"/>
  <c r="Q107" i="21"/>
  <c r="P107" i="21"/>
  <c r="O107" i="21"/>
  <c r="N107" i="21"/>
  <c r="H107" i="21"/>
  <c r="G107" i="21"/>
  <c r="F107" i="21"/>
  <c r="E107" i="21"/>
  <c r="D107" i="21"/>
  <c r="W106" i="21"/>
  <c r="V106" i="21"/>
  <c r="BT106" i="21" s="1"/>
  <c r="BT75" i="21" s="1"/>
  <c r="U106" i="21"/>
  <c r="S106" i="21"/>
  <c r="R106" i="21"/>
  <c r="Q106" i="21"/>
  <c r="P106" i="21"/>
  <c r="O106" i="21"/>
  <c r="N106" i="21"/>
  <c r="H106" i="21"/>
  <c r="G106" i="21"/>
  <c r="F106" i="21"/>
  <c r="E106" i="21"/>
  <c r="D106" i="21"/>
  <c r="W105" i="21"/>
  <c r="V105" i="21"/>
  <c r="BT105" i="21" s="1"/>
  <c r="BT74" i="21" s="1"/>
  <c r="U105" i="21"/>
  <c r="S105" i="21"/>
  <c r="R105" i="21"/>
  <c r="Q105" i="21"/>
  <c r="P105" i="21"/>
  <c r="O105" i="21"/>
  <c r="N105" i="21"/>
  <c r="H105" i="21"/>
  <c r="G105" i="21"/>
  <c r="F105" i="21"/>
  <c r="E105" i="21"/>
  <c r="D105" i="21"/>
  <c r="W104" i="21"/>
  <c r="V104" i="21"/>
  <c r="BT104" i="21" s="1"/>
  <c r="BT73" i="21" s="1"/>
  <c r="U104" i="21"/>
  <c r="S104" i="21"/>
  <c r="R104" i="21"/>
  <c r="Q104" i="21"/>
  <c r="P104" i="21"/>
  <c r="O104" i="21"/>
  <c r="N104" i="21"/>
  <c r="H104" i="21"/>
  <c r="G104" i="21"/>
  <c r="F104" i="21"/>
  <c r="E104" i="21"/>
  <c r="D104" i="21"/>
  <c r="W103" i="21"/>
  <c r="V103" i="21"/>
  <c r="BT103" i="21" s="1"/>
  <c r="BT72" i="21" s="1"/>
  <c r="U103" i="21"/>
  <c r="S103" i="21"/>
  <c r="R103" i="21"/>
  <c r="Q103" i="21"/>
  <c r="P103" i="21"/>
  <c r="O103" i="21"/>
  <c r="N103" i="21"/>
  <c r="H103" i="21"/>
  <c r="G103" i="21"/>
  <c r="F103" i="21"/>
  <c r="E103" i="21"/>
  <c r="D103" i="21"/>
  <c r="W102" i="21"/>
  <c r="V102" i="21"/>
  <c r="BT102" i="21" s="1"/>
  <c r="BT71" i="21" s="1"/>
  <c r="U102" i="21"/>
  <c r="S102" i="21"/>
  <c r="R102" i="21"/>
  <c r="Q102" i="21"/>
  <c r="P102" i="21"/>
  <c r="O102" i="21"/>
  <c r="N102" i="21"/>
  <c r="H102" i="21"/>
  <c r="G102" i="21"/>
  <c r="F102" i="21"/>
  <c r="E102" i="21"/>
  <c r="D102" i="21"/>
  <c r="W101" i="21"/>
  <c r="V101" i="21"/>
  <c r="BT101" i="21" s="1"/>
  <c r="BT70" i="21" s="1"/>
  <c r="U101" i="21"/>
  <c r="S101" i="21"/>
  <c r="R101" i="21"/>
  <c r="Q101" i="21"/>
  <c r="P101" i="21"/>
  <c r="O101" i="21"/>
  <c r="N101" i="21"/>
  <c r="H101" i="21"/>
  <c r="G101" i="21"/>
  <c r="F101" i="21"/>
  <c r="E101" i="21"/>
  <c r="D101" i="21"/>
  <c r="BF97" i="21"/>
  <c r="BE97" i="21"/>
  <c r="BD97" i="21"/>
  <c r="BC97" i="21"/>
  <c r="BB97" i="21"/>
  <c r="BA97" i="21"/>
  <c r="AN97" i="21"/>
  <c r="AM97" i="21"/>
  <c r="AL97" i="21"/>
  <c r="AK97" i="21"/>
  <c r="AJ97" i="21"/>
  <c r="AI97" i="21"/>
  <c r="T97" i="21"/>
  <c r="T128" i="21" s="1"/>
  <c r="M97" i="21"/>
  <c r="M128" i="21" s="1"/>
  <c r="H97" i="21"/>
  <c r="H128" i="21" s="1"/>
  <c r="C97" i="21"/>
  <c r="C128" i="21" s="1"/>
  <c r="BF96" i="21"/>
  <c r="BE96" i="21"/>
  <c r="BD96" i="21"/>
  <c r="BC96" i="21"/>
  <c r="BB96" i="21"/>
  <c r="BA96" i="21"/>
  <c r="AN96" i="21"/>
  <c r="AM96" i="21"/>
  <c r="AL96" i="21"/>
  <c r="AK96" i="21"/>
  <c r="AJ96" i="21"/>
  <c r="AI96" i="21"/>
  <c r="T96" i="21"/>
  <c r="T127" i="21" s="1"/>
  <c r="M96" i="21"/>
  <c r="M127" i="21" s="1"/>
  <c r="H96" i="21"/>
  <c r="H127" i="21" s="1"/>
  <c r="C96" i="21"/>
  <c r="C127" i="21" s="1"/>
  <c r="BF95" i="21"/>
  <c r="BE95" i="21"/>
  <c r="BD95" i="21"/>
  <c r="BC95" i="21"/>
  <c r="BB95" i="21"/>
  <c r="BA95" i="21"/>
  <c r="AN95" i="21"/>
  <c r="AM95" i="21"/>
  <c r="AL95" i="21"/>
  <c r="AK95" i="21"/>
  <c r="AJ95" i="21"/>
  <c r="AI95" i="21"/>
  <c r="T95" i="21"/>
  <c r="T126" i="21" s="1"/>
  <c r="M95" i="21"/>
  <c r="M126" i="21" s="1"/>
  <c r="H95" i="21"/>
  <c r="H126" i="21" s="1"/>
  <c r="C95" i="21"/>
  <c r="C126" i="21" s="1"/>
  <c r="BF94" i="21"/>
  <c r="BE94" i="21"/>
  <c r="BD94" i="21"/>
  <c r="BC94" i="21"/>
  <c r="BB94" i="21"/>
  <c r="BA94" i="21"/>
  <c r="AN94" i="21"/>
  <c r="AM94" i="21"/>
  <c r="AL94" i="21"/>
  <c r="AK94" i="21"/>
  <c r="AJ94" i="21"/>
  <c r="AI94" i="21"/>
  <c r="T94" i="21"/>
  <c r="T125" i="21" s="1"/>
  <c r="M94" i="21"/>
  <c r="M125" i="21" s="1"/>
  <c r="H94" i="21"/>
  <c r="H125" i="21" s="1"/>
  <c r="C94" i="21"/>
  <c r="C125" i="21" s="1"/>
  <c r="BF93" i="21"/>
  <c r="BE93" i="21"/>
  <c r="BD93" i="21"/>
  <c r="BC93" i="21"/>
  <c r="BB93" i="21"/>
  <c r="BA93" i="21"/>
  <c r="AN93" i="21"/>
  <c r="AM93" i="21"/>
  <c r="AL93" i="21"/>
  <c r="AK93" i="21"/>
  <c r="AJ93" i="21"/>
  <c r="AI93" i="21"/>
  <c r="T93" i="21"/>
  <c r="T124" i="21" s="1"/>
  <c r="M93" i="21"/>
  <c r="M124" i="21" s="1"/>
  <c r="H93" i="21"/>
  <c r="H124" i="21" s="1"/>
  <c r="C93" i="21"/>
  <c r="C124" i="21" s="1"/>
  <c r="BF92" i="21"/>
  <c r="BE92" i="21"/>
  <c r="BD92" i="21"/>
  <c r="BC92" i="21"/>
  <c r="BB92" i="21"/>
  <c r="BA92" i="21"/>
  <c r="AN92" i="21"/>
  <c r="AM92" i="21"/>
  <c r="AL92" i="21"/>
  <c r="AK92" i="21"/>
  <c r="AJ92" i="21"/>
  <c r="AI92" i="21"/>
  <c r="T92" i="21"/>
  <c r="T123" i="21" s="1"/>
  <c r="M92" i="21"/>
  <c r="M123" i="21" s="1"/>
  <c r="H92" i="21"/>
  <c r="C92" i="21"/>
  <c r="AA92" i="21" s="1"/>
  <c r="AA123" i="21" s="1"/>
  <c r="BF91" i="21"/>
  <c r="BE91" i="21"/>
  <c r="BD91" i="21"/>
  <c r="BC91" i="21"/>
  <c r="BB91" i="21"/>
  <c r="BA91" i="21"/>
  <c r="AN91" i="21"/>
  <c r="AM91" i="21"/>
  <c r="AL91" i="21"/>
  <c r="AK91" i="21"/>
  <c r="AJ91" i="21"/>
  <c r="AI91" i="21"/>
  <c r="T91" i="21"/>
  <c r="T122" i="21" s="1"/>
  <c r="M91" i="21"/>
  <c r="M122" i="21" s="1"/>
  <c r="H91" i="21"/>
  <c r="H122" i="21" s="1"/>
  <c r="C91" i="21"/>
  <c r="C122" i="21" s="1"/>
  <c r="BF90" i="21"/>
  <c r="BE90" i="21"/>
  <c r="BD90" i="21"/>
  <c r="BC90" i="21"/>
  <c r="BB90" i="21"/>
  <c r="BA90" i="21"/>
  <c r="AN90" i="21"/>
  <c r="AM90" i="21"/>
  <c r="AL90" i="21"/>
  <c r="AK90" i="21"/>
  <c r="AJ90" i="21"/>
  <c r="AI90" i="21"/>
  <c r="T90" i="21"/>
  <c r="T121" i="21" s="1"/>
  <c r="M90" i="21"/>
  <c r="M121" i="21" s="1"/>
  <c r="H90" i="21"/>
  <c r="H121" i="21" s="1"/>
  <c r="C90" i="21"/>
  <c r="C121" i="21" s="1"/>
  <c r="BF89" i="21"/>
  <c r="BE89" i="21"/>
  <c r="BD89" i="21"/>
  <c r="BC89" i="21"/>
  <c r="BB89" i="21"/>
  <c r="BA89" i="21"/>
  <c r="AW89" i="21"/>
  <c r="AV89" i="21"/>
  <c r="AN89" i="21"/>
  <c r="AM89" i="21"/>
  <c r="AL89" i="21"/>
  <c r="AK89" i="21"/>
  <c r="AJ89" i="21"/>
  <c r="AI89" i="21"/>
  <c r="AE89" i="21"/>
  <c r="AD89" i="21"/>
  <c r="T89" i="21"/>
  <c r="T120" i="21" s="1"/>
  <c r="L89" i="21"/>
  <c r="L120" i="21" s="1"/>
  <c r="K89" i="21"/>
  <c r="K120" i="21" s="1"/>
  <c r="J89" i="21"/>
  <c r="J120" i="21" s="1"/>
  <c r="I89" i="21"/>
  <c r="I120" i="21" s="1"/>
  <c r="BF88" i="21"/>
  <c r="BE88" i="21"/>
  <c r="BD88" i="21"/>
  <c r="BC88" i="21"/>
  <c r="BB88" i="21"/>
  <c r="BA88" i="21"/>
  <c r="AW88" i="21"/>
  <c r="AV88" i="21"/>
  <c r="AN88" i="21"/>
  <c r="AM88" i="21"/>
  <c r="AL88" i="21"/>
  <c r="AK88" i="21"/>
  <c r="AJ88" i="21"/>
  <c r="AI88" i="21"/>
  <c r="AE88" i="21"/>
  <c r="AD88" i="21"/>
  <c r="T88" i="21"/>
  <c r="T119" i="21" s="1"/>
  <c r="L88" i="21"/>
  <c r="L119" i="21" s="1"/>
  <c r="K88" i="21"/>
  <c r="K119" i="21" s="1"/>
  <c r="J88" i="21"/>
  <c r="J119" i="21" s="1"/>
  <c r="I88" i="21"/>
  <c r="I119" i="21" s="1"/>
  <c r="BF87" i="21"/>
  <c r="BE87" i="21"/>
  <c r="BD87" i="21"/>
  <c r="BC87" i="21"/>
  <c r="BB87" i="21"/>
  <c r="BA87" i="21"/>
  <c r="AW87" i="21"/>
  <c r="AV87" i="21"/>
  <c r="AN87" i="21"/>
  <c r="AM87" i="21"/>
  <c r="AL87" i="21"/>
  <c r="AK87" i="21"/>
  <c r="AJ87" i="21"/>
  <c r="AI87" i="21"/>
  <c r="AE87" i="21"/>
  <c r="AD87" i="21"/>
  <c r="T87" i="21"/>
  <c r="T118" i="21" s="1"/>
  <c r="L87" i="21"/>
  <c r="L118" i="21" s="1"/>
  <c r="K87" i="21"/>
  <c r="K118" i="21" s="1"/>
  <c r="J87" i="21"/>
  <c r="J118" i="21" s="1"/>
  <c r="I87" i="21"/>
  <c r="I118" i="21" s="1"/>
  <c r="BF86" i="21"/>
  <c r="BE86" i="21"/>
  <c r="BD86" i="21"/>
  <c r="BC86" i="21"/>
  <c r="BB86" i="21"/>
  <c r="BA86" i="21"/>
  <c r="AW86" i="21"/>
  <c r="AV86" i="21"/>
  <c r="AN86" i="21"/>
  <c r="AM86" i="21"/>
  <c r="AL86" i="21"/>
  <c r="AK86" i="21"/>
  <c r="AJ86" i="21"/>
  <c r="AI86" i="21"/>
  <c r="AE86" i="21"/>
  <c r="AD86" i="21"/>
  <c r="T86" i="21"/>
  <c r="T117" i="21" s="1"/>
  <c r="L86" i="21"/>
  <c r="L117" i="21" s="1"/>
  <c r="K86" i="21"/>
  <c r="K117" i="21" s="1"/>
  <c r="J86" i="21"/>
  <c r="J117" i="21" s="1"/>
  <c r="I86" i="21"/>
  <c r="I117" i="21" s="1"/>
  <c r="BF85" i="21"/>
  <c r="BE85" i="21"/>
  <c r="BD85" i="21"/>
  <c r="BC85" i="21"/>
  <c r="BB85" i="21"/>
  <c r="BA85" i="21"/>
  <c r="AW85" i="21"/>
  <c r="AV85" i="21"/>
  <c r="AN85" i="21"/>
  <c r="AM85" i="21"/>
  <c r="AL85" i="21"/>
  <c r="AK85" i="21"/>
  <c r="AJ85" i="21"/>
  <c r="AI85" i="21"/>
  <c r="AE85" i="21"/>
  <c r="AD85" i="21"/>
  <c r="T85" i="21"/>
  <c r="T116" i="21" s="1"/>
  <c r="L85" i="21"/>
  <c r="L116" i="21" s="1"/>
  <c r="K85" i="21"/>
  <c r="K116" i="21" s="1"/>
  <c r="J85" i="21"/>
  <c r="J116" i="21" s="1"/>
  <c r="I85" i="21"/>
  <c r="I116" i="21" s="1"/>
  <c r="BF84" i="21"/>
  <c r="BE84" i="21"/>
  <c r="BD84" i="21"/>
  <c r="BC84" i="21"/>
  <c r="BB84" i="21"/>
  <c r="BA84" i="21"/>
  <c r="AW84" i="21"/>
  <c r="AV84" i="21"/>
  <c r="AN84" i="21"/>
  <c r="AM84" i="21"/>
  <c r="AL84" i="21"/>
  <c r="AK84" i="21"/>
  <c r="AJ84" i="21"/>
  <c r="AI84" i="21"/>
  <c r="AE84" i="21"/>
  <c r="AD84" i="21"/>
  <c r="T84" i="21"/>
  <c r="T115" i="21" s="1"/>
  <c r="L84" i="21"/>
  <c r="L115" i="21" s="1"/>
  <c r="K84" i="21"/>
  <c r="K115" i="21" s="1"/>
  <c r="J84" i="21"/>
  <c r="J115" i="21" s="1"/>
  <c r="I84" i="21"/>
  <c r="I115" i="21" s="1"/>
  <c r="BF83" i="21"/>
  <c r="BE83" i="21"/>
  <c r="BD83" i="21"/>
  <c r="BC83" i="21"/>
  <c r="BB83" i="21"/>
  <c r="BA83" i="21"/>
  <c r="AW83" i="21"/>
  <c r="AV83" i="21"/>
  <c r="AN83" i="21"/>
  <c r="AM83" i="21"/>
  <c r="AL83" i="21"/>
  <c r="AK83" i="21"/>
  <c r="AJ83" i="21"/>
  <c r="AI83" i="21"/>
  <c r="AE83" i="21"/>
  <c r="AD83" i="21"/>
  <c r="T83" i="21"/>
  <c r="T114" i="21" s="1"/>
  <c r="L83" i="21"/>
  <c r="L114" i="21" s="1"/>
  <c r="K83" i="21"/>
  <c r="K114" i="21" s="1"/>
  <c r="J83" i="21"/>
  <c r="J114" i="21" s="1"/>
  <c r="I83" i="21"/>
  <c r="I114" i="21" s="1"/>
  <c r="BF82" i="21"/>
  <c r="BE82" i="21"/>
  <c r="BD82" i="21"/>
  <c r="BC82" i="21"/>
  <c r="BB82" i="21"/>
  <c r="BA82" i="21"/>
  <c r="AW82" i="21"/>
  <c r="AV82" i="21"/>
  <c r="AN82" i="21"/>
  <c r="AM82" i="21"/>
  <c r="AL82" i="21"/>
  <c r="AK82" i="21"/>
  <c r="AJ82" i="21"/>
  <c r="AI82" i="21"/>
  <c r="AE82" i="21"/>
  <c r="AD82" i="21"/>
  <c r="T82" i="21"/>
  <c r="T113" i="21" s="1"/>
  <c r="L82" i="21"/>
  <c r="L113" i="21" s="1"/>
  <c r="K82" i="21"/>
  <c r="K113" i="21" s="1"/>
  <c r="J82" i="21"/>
  <c r="J113" i="21" s="1"/>
  <c r="I82" i="21"/>
  <c r="I113" i="21" s="1"/>
  <c r="BF81" i="21"/>
  <c r="BE81" i="21"/>
  <c r="BD81" i="21"/>
  <c r="BC81" i="21"/>
  <c r="BB81" i="21"/>
  <c r="BA81" i="21"/>
  <c r="AW81" i="21"/>
  <c r="AV81" i="21"/>
  <c r="AN81" i="21"/>
  <c r="AM81" i="21"/>
  <c r="AL81" i="21"/>
  <c r="AK81" i="21"/>
  <c r="AJ81" i="21"/>
  <c r="AI81" i="21"/>
  <c r="AE81" i="21"/>
  <c r="AD81" i="21"/>
  <c r="T81" i="21"/>
  <c r="T112" i="21" s="1"/>
  <c r="L81" i="21"/>
  <c r="L112" i="21" s="1"/>
  <c r="K81" i="21"/>
  <c r="K112" i="21" s="1"/>
  <c r="J81" i="21"/>
  <c r="J112" i="21" s="1"/>
  <c r="I81" i="21"/>
  <c r="I112" i="21" s="1"/>
  <c r="BF80" i="21"/>
  <c r="BE80" i="21"/>
  <c r="BD80" i="21"/>
  <c r="BC80" i="21"/>
  <c r="BB80" i="21"/>
  <c r="BA80" i="21"/>
  <c r="AW80" i="21"/>
  <c r="AV80" i="21"/>
  <c r="AN80" i="21"/>
  <c r="AM80" i="21"/>
  <c r="AL80" i="21"/>
  <c r="AK80" i="21"/>
  <c r="AJ80" i="21"/>
  <c r="AI80" i="21"/>
  <c r="AE80" i="21"/>
  <c r="AD80" i="21"/>
  <c r="T80" i="21"/>
  <c r="T111" i="21" s="1"/>
  <c r="L80" i="21"/>
  <c r="L111" i="21" s="1"/>
  <c r="K80" i="21"/>
  <c r="K111" i="21" s="1"/>
  <c r="J80" i="21"/>
  <c r="J111" i="21" s="1"/>
  <c r="I80" i="21"/>
  <c r="I111" i="21" s="1"/>
  <c r="BF79" i="21"/>
  <c r="BE79" i="21"/>
  <c r="BD79" i="21"/>
  <c r="BC79" i="21"/>
  <c r="BB79" i="21"/>
  <c r="BA79" i="21"/>
  <c r="AW79" i="21"/>
  <c r="AV79" i="21"/>
  <c r="AN79" i="21"/>
  <c r="AM79" i="21"/>
  <c r="AL79" i="21"/>
  <c r="AK79" i="21"/>
  <c r="AJ79" i="21"/>
  <c r="AI79" i="21"/>
  <c r="AE79" i="21"/>
  <c r="AD79" i="21"/>
  <c r="T79" i="21"/>
  <c r="T110" i="21" s="1"/>
  <c r="L79" i="21"/>
  <c r="L110" i="21" s="1"/>
  <c r="K79" i="21"/>
  <c r="K110" i="21" s="1"/>
  <c r="J79" i="21"/>
  <c r="J110" i="21" s="1"/>
  <c r="I79" i="21"/>
  <c r="I110" i="21" s="1"/>
  <c r="BF78" i="21"/>
  <c r="BE78" i="21"/>
  <c r="BD78" i="21"/>
  <c r="BC78" i="21"/>
  <c r="BB78" i="21"/>
  <c r="BA78" i="21"/>
  <c r="AW78" i="21"/>
  <c r="AV78" i="21"/>
  <c r="AN78" i="21"/>
  <c r="AM78" i="21"/>
  <c r="AL78" i="21"/>
  <c r="AK78" i="21"/>
  <c r="AJ78" i="21"/>
  <c r="AI78" i="21"/>
  <c r="AE78" i="21"/>
  <c r="AD78" i="21"/>
  <c r="T78" i="21"/>
  <c r="T109" i="21" s="1"/>
  <c r="L78" i="21"/>
  <c r="L109" i="21" s="1"/>
  <c r="K78" i="21"/>
  <c r="K109" i="21" s="1"/>
  <c r="J78" i="21"/>
  <c r="J109" i="21" s="1"/>
  <c r="I78" i="21"/>
  <c r="I109" i="21" s="1"/>
  <c r="BF77" i="21"/>
  <c r="BE77" i="21"/>
  <c r="BD77" i="21"/>
  <c r="BC77" i="21"/>
  <c r="BB77" i="21"/>
  <c r="BA77" i="21"/>
  <c r="AW77" i="21"/>
  <c r="AV77" i="21"/>
  <c r="AN77" i="21"/>
  <c r="AM77" i="21"/>
  <c r="AL77" i="21"/>
  <c r="AK77" i="21"/>
  <c r="AJ77" i="21"/>
  <c r="AI77" i="21"/>
  <c r="AE77" i="21"/>
  <c r="AD77" i="21"/>
  <c r="T77" i="21"/>
  <c r="T108" i="21" s="1"/>
  <c r="L77" i="21"/>
  <c r="L108" i="21" s="1"/>
  <c r="K77" i="21"/>
  <c r="K108" i="21" s="1"/>
  <c r="J77" i="21"/>
  <c r="J108" i="21" s="1"/>
  <c r="I77" i="21"/>
  <c r="I108" i="21" s="1"/>
  <c r="BF76" i="21"/>
  <c r="BE76" i="21"/>
  <c r="BD76" i="21"/>
  <c r="BC76" i="21"/>
  <c r="BB76" i="21"/>
  <c r="BA76" i="21"/>
  <c r="AW76" i="21"/>
  <c r="AV76" i="21"/>
  <c r="AN76" i="21"/>
  <c r="AM76" i="21"/>
  <c r="AL76" i="21"/>
  <c r="AK76" i="21"/>
  <c r="AJ76" i="21"/>
  <c r="AI76" i="21"/>
  <c r="AE76" i="21"/>
  <c r="AD76" i="21"/>
  <c r="T76" i="21"/>
  <c r="T107" i="21" s="1"/>
  <c r="L76" i="21"/>
  <c r="L107" i="21" s="1"/>
  <c r="K76" i="21"/>
  <c r="K107" i="21" s="1"/>
  <c r="J76" i="21"/>
  <c r="J107" i="21" s="1"/>
  <c r="I76" i="21"/>
  <c r="I107" i="21" s="1"/>
  <c r="BF75" i="21"/>
  <c r="BE75" i="21"/>
  <c r="BD75" i="21"/>
  <c r="BC75" i="21"/>
  <c r="BB75" i="21"/>
  <c r="BA75" i="21"/>
  <c r="AW75" i="21"/>
  <c r="AV75" i="21"/>
  <c r="AN75" i="21"/>
  <c r="AM75" i="21"/>
  <c r="AL75" i="21"/>
  <c r="AK75" i="21"/>
  <c r="AJ75" i="21"/>
  <c r="AI75" i="21"/>
  <c r="AE75" i="21"/>
  <c r="AD75" i="21"/>
  <c r="T75" i="21"/>
  <c r="T106" i="21" s="1"/>
  <c r="L75" i="21"/>
  <c r="L106" i="21" s="1"/>
  <c r="K75" i="21"/>
  <c r="K106" i="21" s="1"/>
  <c r="J75" i="21"/>
  <c r="J106" i="21" s="1"/>
  <c r="I75" i="21"/>
  <c r="I106" i="21" s="1"/>
  <c r="BF74" i="21"/>
  <c r="BE74" i="21"/>
  <c r="BD74" i="21"/>
  <c r="BC74" i="21"/>
  <c r="BB74" i="21"/>
  <c r="BA74" i="21"/>
  <c r="AW74" i="21"/>
  <c r="AV74" i="21"/>
  <c r="AN74" i="21"/>
  <c r="AM74" i="21"/>
  <c r="AL74" i="21"/>
  <c r="AK74" i="21"/>
  <c r="AJ74" i="21"/>
  <c r="AI74" i="21"/>
  <c r="AE74" i="21"/>
  <c r="AD74" i="21"/>
  <c r="T74" i="21"/>
  <c r="T105" i="21" s="1"/>
  <c r="L74" i="21"/>
  <c r="L105" i="21" s="1"/>
  <c r="K74" i="21"/>
  <c r="K105" i="21" s="1"/>
  <c r="J74" i="21"/>
  <c r="J105" i="21" s="1"/>
  <c r="I74" i="21"/>
  <c r="I105" i="21" s="1"/>
  <c r="BF73" i="21"/>
  <c r="BE73" i="21"/>
  <c r="BD73" i="21"/>
  <c r="BC73" i="21"/>
  <c r="BB73" i="21"/>
  <c r="BA73" i="21"/>
  <c r="AW73" i="21"/>
  <c r="AV73" i="21"/>
  <c r="AN73" i="21"/>
  <c r="AM73" i="21"/>
  <c r="AL73" i="21"/>
  <c r="AK73" i="21"/>
  <c r="AJ73" i="21"/>
  <c r="AI73" i="21"/>
  <c r="AE73" i="21"/>
  <c r="AD73" i="21"/>
  <c r="T73" i="21"/>
  <c r="T104" i="21" s="1"/>
  <c r="L73" i="21"/>
  <c r="L104" i="21" s="1"/>
  <c r="K73" i="21"/>
  <c r="K104" i="21" s="1"/>
  <c r="J73" i="21"/>
  <c r="J104" i="21" s="1"/>
  <c r="I73" i="21"/>
  <c r="I104" i="21" s="1"/>
  <c r="BF72" i="21"/>
  <c r="BE72" i="21"/>
  <c r="BD72" i="21"/>
  <c r="BC72" i="21"/>
  <c r="BB72" i="21"/>
  <c r="BA72" i="21"/>
  <c r="AW72" i="21"/>
  <c r="AV72" i="21"/>
  <c r="AN72" i="21"/>
  <c r="AM72" i="21"/>
  <c r="AL72" i="21"/>
  <c r="AK72" i="21"/>
  <c r="AJ72" i="21"/>
  <c r="AI72" i="21"/>
  <c r="AE72" i="21"/>
  <c r="AD72" i="21"/>
  <c r="T72" i="21"/>
  <c r="T103" i="21" s="1"/>
  <c r="L72" i="21"/>
  <c r="L103" i="21" s="1"/>
  <c r="K72" i="21"/>
  <c r="K103" i="21" s="1"/>
  <c r="J72" i="21"/>
  <c r="J103" i="21" s="1"/>
  <c r="I72" i="21"/>
  <c r="I103" i="21" s="1"/>
  <c r="BF71" i="21"/>
  <c r="BE71" i="21"/>
  <c r="BD71" i="21"/>
  <c r="BC71" i="21"/>
  <c r="BB71" i="21"/>
  <c r="BA71" i="21"/>
  <c r="AW71" i="21"/>
  <c r="AV71" i="21"/>
  <c r="AN71" i="21"/>
  <c r="AM71" i="21"/>
  <c r="AL71" i="21"/>
  <c r="AK71" i="21"/>
  <c r="AJ71" i="21"/>
  <c r="AI71" i="21"/>
  <c r="AE71" i="21"/>
  <c r="AD71" i="21"/>
  <c r="T71" i="21"/>
  <c r="T102" i="21" s="1"/>
  <c r="L71" i="21"/>
  <c r="L102" i="21" s="1"/>
  <c r="K71" i="21"/>
  <c r="K102" i="21" s="1"/>
  <c r="J71" i="21"/>
  <c r="J102" i="21" s="1"/>
  <c r="I71" i="21"/>
  <c r="I102" i="21" s="1"/>
  <c r="BF70" i="21"/>
  <c r="BE70" i="21"/>
  <c r="BD70" i="21"/>
  <c r="BC70" i="21"/>
  <c r="BB70" i="21"/>
  <c r="BA70" i="21"/>
  <c r="AW70" i="21"/>
  <c r="AV70" i="21"/>
  <c r="AN70" i="21"/>
  <c r="AM70" i="21"/>
  <c r="AL70" i="21"/>
  <c r="AK70" i="21"/>
  <c r="AJ70" i="21"/>
  <c r="AI70" i="21"/>
  <c r="AE70" i="21"/>
  <c r="AD70" i="21"/>
  <c r="T70" i="21"/>
  <c r="T101" i="21" s="1"/>
  <c r="L70" i="21"/>
  <c r="L101" i="21" s="1"/>
  <c r="K70" i="21"/>
  <c r="K101" i="21" s="1"/>
  <c r="J70" i="21"/>
  <c r="J101" i="21" s="1"/>
  <c r="I70" i="21"/>
  <c r="I101" i="21" s="1"/>
  <c r="BF124" i="20"/>
  <c r="BE124" i="20"/>
  <c r="BD124" i="20"/>
  <c r="BC124" i="20"/>
  <c r="AX124" i="20"/>
  <c r="AW124" i="20"/>
  <c r="AV124" i="20"/>
  <c r="AN124" i="20"/>
  <c r="AM124" i="20"/>
  <c r="AL124" i="20"/>
  <c r="AK124" i="20"/>
  <c r="AF124" i="20"/>
  <c r="AE124" i="20"/>
  <c r="AD124" i="20"/>
  <c r="BF123" i="20"/>
  <c r="BE123" i="20"/>
  <c r="BD123" i="20"/>
  <c r="BC123" i="20"/>
  <c r="AX123" i="20"/>
  <c r="AW123" i="20"/>
  <c r="AV123" i="20"/>
  <c r="AN123" i="20"/>
  <c r="AM123" i="20"/>
  <c r="AL123" i="20"/>
  <c r="AK123" i="20"/>
  <c r="AF123" i="20"/>
  <c r="AE123" i="20"/>
  <c r="AD123" i="20"/>
  <c r="BF122" i="20"/>
  <c r="BE122" i="20"/>
  <c r="BD122" i="20"/>
  <c r="BC122" i="20"/>
  <c r="AX122" i="20"/>
  <c r="AW122" i="20"/>
  <c r="AV122" i="20"/>
  <c r="AN122" i="20"/>
  <c r="AM122" i="20"/>
  <c r="AL122" i="20"/>
  <c r="AK122" i="20"/>
  <c r="AF122" i="20"/>
  <c r="AE122" i="20"/>
  <c r="AD122" i="20"/>
  <c r="BF121" i="20"/>
  <c r="BE121" i="20"/>
  <c r="BD121" i="20"/>
  <c r="BC121" i="20"/>
  <c r="BB121" i="20"/>
  <c r="AX121" i="20"/>
  <c r="AW121" i="20"/>
  <c r="AV121" i="20"/>
  <c r="AN121" i="20"/>
  <c r="AM121" i="20"/>
  <c r="AL121" i="20"/>
  <c r="AK121" i="20"/>
  <c r="AJ121" i="20"/>
  <c r="AF121" i="20"/>
  <c r="AE121" i="20"/>
  <c r="AD121" i="20"/>
  <c r="BF120" i="20"/>
  <c r="BE120" i="20"/>
  <c r="BD120" i="20"/>
  <c r="BC120" i="20"/>
  <c r="AX120" i="20"/>
  <c r="AW120" i="20"/>
  <c r="AV120" i="20"/>
  <c r="AN120" i="20"/>
  <c r="AM120" i="20"/>
  <c r="AL120" i="20"/>
  <c r="AK120" i="20"/>
  <c r="AF120" i="20"/>
  <c r="AE120" i="20"/>
  <c r="AD120" i="20"/>
  <c r="BF119" i="20"/>
  <c r="BE119" i="20"/>
  <c r="BD119" i="20"/>
  <c r="BC119" i="20"/>
  <c r="AX119" i="20"/>
  <c r="AW119" i="20"/>
  <c r="AV119" i="20"/>
  <c r="AN119" i="20"/>
  <c r="AM119" i="20"/>
  <c r="AL119" i="20"/>
  <c r="AK119" i="20"/>
  <c r="AF119" i="20"/>
  <c r="AE119" i="20"/>
  <c r="AD119" i="20"/>
  <c r="BF118" i="20"/>
  <c r="BE118" i="20"/>
  <c r="BD118" i="20"/>
  <c r="BC118" i="20"/>
  <c r="AX118" i="20"/>
  <c r="AW118" i="20"/>
  <c r="AV118" i="20"/>
  <c r="AN118" i="20"/>
  <c r="AM118" i="20"/>
  <c r="AL118" i="20"/>
  <c r="AK118" i="20"/>
  <c r="AF118" i="20"/>
  <c r="AE118" i="20"/>
  <c r="AD118" i="20"/>
  <c r="BF117" i="20"/>
  <c r="BE117" i="20"/>
  <c r="BD117" i="20"/>
  <c r="BC117" i="20"/>
  <c r="AX117" i="20"/>
  <c r="AW117" i="20"/>
  <c r="AV117" i="20"/>
  <c r="AN117" i="20"/>
  <c r="AM117" i="20"/>
  <c r="AL117" i="20"/>
  <c r="AK117" i="20"/>
  <c r="AF117" i="20"/>
  <c r="AE117" i="20"/>
  <c r="AD117" i="20"/>
  <c r="BF116" i="20"/>
  <c r="BE116" i="20"/>
  <c r="BD116" i="20"/>
  <c r="BC116" i="20"/>
  <c r="AX116" i="20"/>
  <c r="AW116" i="20"/>
  <c r="AV116" i="20"/>
  <c r="AN116" i="20"/>
  <c r="AM116" i="20"/>
  <c r="AL116" i="20"/>
  <c r="AK116" i="20"/>
  <c r="AF116" i="20"/>
  <c r="AE116" i="20"/>
  <c r="AD116" i="20"/>
  <c r="BF115" i="20"/>
  <c r="BE115" i="20"/>
  <c r="BD115" i="20"/>
  <c r="BC115" i="20"/>
  <c r="AX115" i="20"/>
  <c r="AW115" i="20"/>
  <c r="AV115" i="20"/>
  <c r="AN115" i="20"/>
  <c r="AM115" i="20"/>
  <c r="AL115" i="20"/>
  <c r="AK115" i="20"/>
  <c r="AF115" i="20"/>
  <c r="AE115" i="20"/>
  <c r="AD115" i="20"/>
  <c r="BF114" i="20"/>
  <c r="BE114" i="20"/>
  <c r="BD114" i="20"/>
  <c r="BC114" i="20"/>
  <c r="BB114" i="20"/>
  <c r="AX114" i="20"/>
  <c r="AW114" i="20"/>
  <c r="AV114" i="20"/>
  <c r="AN114" i="20"/>
  <c r="AM114" i="20"/>
  <c r="AL114" i="20"/>
  <c r="AK114" i="20"/>
  <c r="AJ114" i="20"/>
  <c r="AF114" i="20"/>
  <c r="AE114" i="20"/>
  <c r="AD114" i="20"/>
  <c r="BF113" i="20"/>
  <c r="BE113" i="20"/>
  <c r="BD113" i="20"/>
  <c r="BC113" i="20"/>
  <c r="BB113" i="20"/>
  <c r="AX113" i="20"/>
  <c r="AW113" i="20"/>
  <c r="AV113" i="20"/>
  <c r="AN113" i="20"/>
  <c r="AM113" i="20"/>
  <c r="AL113" i="20"/>
  <c r="AK113" i="20"/>
  <c r="AJ113" i="20"/>
  <c r="AF113" i="20"/>
  <c r="AE113" i="20"/>
  <c r="AD113" i="20"/>
  <c r="BF112" i="20"/>
  <c r="BE112" i="20"/>
  <c r="BD112" i="20"/>
  <c r="BC112" i="20"/>
  <c r="BB112" i="20"/>
  <c r="AX112" i="20"/>
  <c r="AW112" i="20"/>
  <c r="AV112" i="20"/>
  <c r="AN112" i="20"/>
  <c r="AM112" i="20"/>
  <c r="AL112" i="20"/>
  <c r="AK112" i="20"/>
  <c r="AJ112" i="20"/>
  <c r="AF112" i="20"/>
  <c r="AE112" i="20"/>
  <c r="AD112" i="20"/>
  <c r="BF111" i="20"/>
  <c r="BE111" i="20"/>
  <c r="BD111" i="20"/>
  <c r="BC111" i="20"/>
  <c r="BB111" i="20"/>
  <c r="AX111" i="20"/>
  <c r="AW111" i="20"/>
  <c r="AV111" i="20"/>
  <c r="AN111" i="20"/>
  <c r="AM111" i="20"/>
  <c r="AL111" i="20"/>
  <c r="AK111" i="20"/>
  <c r="AJ111" i="20"/>
  <c r="AF111" i="20"/>
  <c r="AE111" i="20"/>
  <c r="AD111" i="20"/>
  <c r="BF110" i="20"/>
  <c r="BE110" i="20"/>
  <c r="BD110" i="20"/>
  <c r="BC110" i="20"/>
  <c r="BB110" i="20"/>
  <c r="AX110" i="20"/>
  <c r="AW110" i="20"/>
  <c r="AV110" i="20"/>
  <c r="AN110" i="20"/>
  <c r="AM110" i="20"/>
  <c r="AL110" i="20"/>
  <c r="AK110" i="20"/>
  <c r="AJ110" i="20"/>
  <c r="AF110" i="20"/>
  <c r="AE110" i="20"/>
  <c r="AD110" i="20"/>
  <c r="BF109" i="20"/>
  <c r="BE109" i="20"/>
  <c r="BD109" i="20"/>
  <c r="BC109" i="20"/>
  <c r="AX109" i="20"/>
  <c r="AW109" i="20"/>
  <c r="AV109" i="20"/>
  <c r="AN109" i="20"/>
  <c r="AM109" i="20"/>
  <c r="AL109" i="20"/>
  <c r="AK109" i="20"/>
  <c r="AF109" i="20"/>
  <c r="AE109" i="20"/>
  <c r="AD109" i="20"/>
  <c r="BF108" i="20"/>
  <c r="BE108" i="20"/>
  <c r="BD108" i="20"/>
  <c r="BC108" i="20"/>
  <c r="AX108" i="20"/>
  <c r="AW108" i="20"/>
  <c r="AV108" i="20"/>
  <c r="AN108" i="20"/>
  <c r="AM108" i="20"/>
  <c r="AL108" i="20"/>
  <c r="AK108" i="20"/>
  <c r="AF108" i="20"/>
  <c r="AE108" i="20"/>
  <c r="AD108" i="20"/>
  <c r="BF107" i="20"/>
  <c r="BE107" i="20"/>
  <c r="BD107" i="20"/>
  <c r="BC107" i="20"/>
  <c r="AX107" i="20"/>
  <c r="AW107" i="20"/>
  <c r="AV107" i="20"/>
  <c r="AN107" i="20"/>
  <c r="AM107" i="20"/>
  <c r="AL107" i="20"/>
  <c r="AK107" i="20"/>
  <c r="AF107" i="20"/>
  <c r="AE107" i="20"/>
  <c r="AD107" i="20"/>
  <c r="BF106" i="20"/>
  <c r="BE106" i="20"/>
  <c r="BD106" i="20"/>
  <c r="BC106" i="20"/>
  <c r="AX106" i="20"/>
  <c r="AW106" i="20"/>
  <c r="AV106" i="20"/>
  <c r="AN106" i="20"/>
  <c r="AM106" i="20"/>
  <c r="AL106" i="20"/>
  <c r="AK106" i="20"/>
  <c r="AF106" i="20"/>
  <c r="AE106" i="20"/>
  <c r="AD106" i="20"/>
  <c r="BF105" i="20"/>
  <c r="BE105" i="20"/>
  <c r="BD105" i="20"/>
  <c r="BC105" i="20"/>
  <c r="BB105" i="20"/>
  <c r="AX105" i="20"/>
  <c r="AW105" i="20"/>
  <c r="AV105" i="20"/>
  <c r="AN105" i="20"/>
  <c r="AM105" i="20"/>
  <c r="AL105" i="20"/>
  <c r="AK105" i="20"/>
  <c r="AJ105" i="20"/>
  <c r="AF105" i="20"/>
  <c r="AE105" i="20"/>
  <c r="AD105" i="20"/>
  <c r="BF104" i="20"/>
  <c r="BE104" i="20"/>
  <c r="BD104" i="20"/>
  <c r="BC104" i="20"/>
  <c r="BB104" i="20"/>
  <c r="AX104" i="20"/>
  <c r="AW104" i="20"/>
  <c r="AV104" i="20"/>
  <c r="AN104" i="20"/>
  <c r="AM104" i="20"/>
  <c r="AL104" i="20"/>
  <c r="AK104" i="20"/>
  <c r="AJ104" i="20"/>
  <c r="AF104" i="20"/>
  <c r="AE104" i="20"/>
  <c r="AD104" i="20"/>
  <c r="BF103" i="20"/>
  <c r="BE103" i="20"/>
  <c r="BD103" i="20"/>
  <c r="BC103" i="20"/>
  <c r="BB103" i="20"/>
  <c r="AX103" i="20"/>
  <c r="AW103" i="20"/>
  <c r="AV103" i="20"/>
  <c r="AN103" i="20"/>
  <c r="AM103" i="20"/>
  <c r="AL103" i="20"/>
  <c r="AK103" i="20"/>
  <c r="AJ103" i="20"/>
  <c r="AF103" i="20"/>
  <c r="AE103" i="20"/>
  <c r="AD103" i="20"/>
  <c r="BF102" i="20"/>
  <c r="BE102" i="20"/>
  <c r="BD102" i="20"/>
  <c r="BC102" i="20"/>
  <c r="BB102" i="20"/>
  <c r="AX102" i="20"/>
  <c r="AW102" i="20"/>
  <c r="AV102" i="20"/>
  <c r="AN102" i="20"/>
  <c r="AM102" i="20"/>
  <c r="AL102" i="20"/>
  <c r="AK102" i="20"/>
  <c r="AJ102" i="20"/>
  <c r="AF102" i="20"/>
  <c r="AE102" i="20"/>
  <c r="AD102" i="20"/>
  <c r="BF101" i="20"/>
  <c r="BE101" i="20"/>
  <c r="BD101" i="20"/>
  <c r="BC101" i="20"/>
  <c r="BB101" i="20"/>
  <c r="AX101" i="20"/>
  <c r="AW101" i="20"/>
  <c r="AV101" i="20"/>
  <c r="AN101" i="20"/>
  <c r="AM101" i="20"/>
  <c r="AL101" i="20"/>
  <c r="AK101" i="20"/>
  <c r="AJ101" i="20"/>
  <c r="AF101" i="20"/>
  <c r="AE101" i="20"/>
  <c r="AD101" i="20"/>
  <c r="BF100" i="20"/>
  <c r="BE100" i="20"/>
  <c r="BD100" i="20"/>
  <c r="BC100" i="20"/>
  <c r="AX100" i="20"/>
  <c r="AW100" i="20"/>
  <c r="AV100" i="20"/>
  <c r="AN100" i="20"/>
  <c r="AM100" i="20"/>
  <c r="AL100" i="20"/>
  <c r="AK100" i="20"/>
  <c r="AF100" i="20"/>
  <c r="AE100" i="20"/>
  <c r="AD100" i="20"/>
  <c r="BF99" i="20"/>
  <c r="BE99" i="20"/>
  <c r="BD99" i="20"/>
  <c r="BC99" i="20"/>
  <c r="AX99" i="20"/>
  <c r="AW99" i="20"/>
  <c r="AV99" i="20"/>
  <c r="AN99" i="20"/>
  <c r="AM99" i="20"/>
  <c r="AL99" i="20"/>
  <c r="AK99" i="20"/>
  <c r="AF99" i="20"/>
  <c r="AE99" i="20"/>
  <c r="AD99" i="20"/>
  <c r="BF98" i="20"/>
  <c r="BE98" i="20"/>
  <c r="BD98" i="20"/>
  <c r="BC98" i="20"/>
  <c r="AX98" i="20"/>
  <c r="AW98" i="20"/>
  <c r="AV98" i="20"/>
  <c r="AN98" i="20"/>
  <c r="AM98" i="20"/>
  <c r="AL98" i="20"/>
  <c r="AK98" i="20"/>
  <c r="AF98" i="20"/>
  <c r="AE98" i="20"/>
  <c r="AD98" i="20"/>
  <c r="V124" i="20"/>
  <c r="BT124" i="20" s="1"/>
  <c r="BT94" i="20" s="1"/>
  <c r="U124" i="20"/>
  <c r="S124" i="20"/>
  <c r="R124" i="20"/>
  <c r="Q124" i="20"/>
  <c r="P124" i="20"/>
  <c r="O124" i="20"/>
  <c r="N124" i="20"/>
  <c r="L124" i="20"/>
  <c r="K124" i="20"/>
  <c r="J124" i="20"/>
  <c r="I124" i="20"/>
  <c r="G124" i="20"/>
  <c r="F124" i="20"/>
  <c r="E124" i="20"/>
  <c r="D124" i="20"/>
  <c r="V123" i="20"/>
  <c r="BT123" i="20" s="1"/>
  <c r="BT93" i="20" s="1"/>
  <c r="U123" i="20"/>
  <c r="S123" i="20"/>
  <c r="R123" i="20"/>
  <c r="Q123" i="20"/>
  <c r="P123" i="20"/>
  <c r="O123" i="20"/>
  <c r="N123" i="20"/>
  <c r="L123" i="20"/>
  <c r="K123" i="20"/>
  <c r="J123" i="20"/>
  <c r="I123" i="20"/>
  <c r="G123" i="20"/>
  <c r="F123" i="20"/>
  <c r="E123" i="20"/>
  <c r="D123" i="20"/>
  <c r="V122" i="20"/>
  <c r="BT122" i="20" s="1"/>
  <c r="BT92" i="20" s="1"/>
  <c r="U122" i="20"/>
  <c r="S122" i="20"/>
  <c r="R122" i="20"/>
  <c r="Q122" i="20"/>
  <c r="P122" i="20"/>
  <c r="O122" i="20"/>
  <c r="N122" i="20"/>
  <c r="L122" i="20"/>
  <c r="K122" i="20"/>
  <c r="J122" i="20"/>
  <c r="I122" i="20"/>
  <c r="G122" i="20"/>
  <c r="F122" i="20"/>
  <c r="E122" i="20"/>
  <c r="D122" i="20"/>
  <c r="V121" i="20"/>
  <c r="U121" i="20"/>
  <c r="S121" i="20"/>
  <c r="R121" i="20"/>
  <c r="Q121" i="20"/>
  <c r="P121" i="20"/>
  <c r="O121" i="20"/>
  <c r="N121" i="20"/>
  <c r="L121" i="20"/>
  <c r="K121" i="20"/>
  <c r="J121" i="20"/>
  <c r="I121" i="20"/>
  <c r="G121" i="20"/>
  <c r="F121" i="20"/>
  <c r="E121" i="20"/>
  <c r="D121" i="20"/>
  <c r="V120" i="20"/>
  <c r="BT120" i="20" s="1"/>
  <c r="BT90" i="20" s="1"/>
  <c r="U120" i="20"/>
  <c r="S120" i="20"/>
  <c r="R120" i="20"/>
  <c r="Q120" i="20"/>
  <c r="P120" i="20"/>
  <c r="O120" i="20"/>
  <c r="N120" i="20"/>
  <c r="L120" i="20"/>
  <c r="K120" i="20"/>
  <c r="J120" i="20"/>
  <c r="I120" i="20"/>
  <c r="G120" i="20"/>
  <c r="F120" i="20"/>
  <c r="E120" i="20"/>
  <c r="D120" i="20"/>
  <c r="V119" i="20"/>
  <c r="BT119" i="20" s="1"/>
  <c r="BT89" i="20" s="1"/>
  <c r="U119" i="20"/>
  <c r="S119" i="20"/>
  <c r="R119" i="20"/>
  <c r="Q119" i="20"/>
  <c r="P119" i="20"/>
  <c r="O119" i="20"/>
  <c r="N119" i="20"/>
  <c r="L119" i="20"/>
  <c r="K119" i="20"/>
  <c r="J119" i="20"/>
  <c r="I119" i="20"/>
  <c r="G119" i="20"/>
  <c r="F119" i="20"/>
  <c r="E119" i="20"/>
  <c r="D119" i="20"/>
  <c r="V118" i="20"/>
  <c r="U118" i="20"/>
  <c r="S118" i="20"/>
  <c r="R118" i="20"/>
  <c r="Q118" i="20"/>
  <c r="P118" i="20"/>
  <c r="O118" i="20"/>
  <c r="N118" i="20"/>
  <c r="L118" i="20"/>
  <c r="K118" i="20"/>
  <c r="J118" i="20"/>
  <c r="I118" i="20"/>
  <c r="G118" i="20"/>
  <c r="F118" i="20"/>
  <c r="E118" i="20"/>
  <c r="D118" i="20"/>
  <c r="V117" i="20"/>
  <c r="BT117" i="20" s="1"/>
  <c r="BT87" i="20" s="1"/>
  <c r="U117" i="20"/>
  <c r="S117" i="20"/>
  <c r="R117" i="20"/>
  <c r="Q117" i="20"/>
  <c r="P117" i="20"/>
  <c r="O117" i="20"/>
  <c r="N117" i="20"/>
  <c r="H117" i="20"/>
  <c r="G117" i="20"/>
  <c r="F117" i="20"/>
  <c r="E117" i="20"/>
  <c r="D117" i="20"/>
  <c r="W116" i="20"/>
  <c r="V116" i="20"/>
  <c r="BT116" i="20" s="1"/>
  <c r="BT86" i="20" s="1"/>
  <c r="U116" i="20"/>
  <c r="S116" i="20"/>
  <c r="R116" i="20"/>
  <c r="Q116" i="20"/>
  <c r="P116" i="20"/>
  <c r="O116" i="20"/>
  <c r="N116" i="20"/>
  <c r="H116" i="20"/>
  <c r="G116" i="20"/>
  <c r="F116" i="20"/>
  <c r="E116" i="20"/>
  <c r="D116" i="20"/>
  <c r="W115" i="20"/>
  <c r="V115" i="20"/>
  <c r="BT115" i="20" s="1"/>
  <c r="BT85" i="20" s="1"/>
  <c r="U115" i="20"/>
  <c r="S115" i="20"/>
  <c r="R115" i="20"/>
  <c r="Q115" i="20"/>
  <c r="P115" i="20"/>
  <c r="O115" i="20"/>
  <c r="N115" i="20"/>
  <c r="H115" i="20"/>
  <c r="G115" i="20"/>
  <c r="F115" i="20"/>
  <c r="E115" i="20"/>
  <c r="D115" i="20"/>
  <c r="W114" i="20"/>
  <c r="V114" i="20"/>
  <c r="BT114" i="20" s="1"/>
  <c r="BT84" i="20" s="1"/>
  <c r="U114" i="20"/>
  <c r="S114" i="20"/>
  <c r="R114" i="20"/>
  <c r="Q114" i="20"/>
  <c r="P114" i="20"/>
  <c r="O114" i="20"/>
  <c r="N114" i="20"/>
  <c r="H114" i="20"/>
  <c r="G114" i="20"/>
  <c r="F114" i="20"/>
  <c r="E114" i="20"/>
  <c r="D114" i="20"/>
  <c r="W113" i="20"/>
  <c r="V113" i="20"/>
  <c r="BT113" i="20" s="1"/>
  <c r="BT83" i="20" s="1"/>
  <c r="U113" i="20"/>
  <c r="S113" i="20"/>
  <c r="R113" i="20"/>
  <c r="Q113" i="20"/>
  <c r="P113" i="20"/>
  <c r="O113" i="20"/>
  <c r="N113" i="20"/>
  <c r="H113" i="20"/>
  <c r="G113" i="20"/>
  <c r="F113" i="20"/>
  <c r="E113" i="20"/>
  <c r="D113" i="20"/>
  <c r="W112" i="20"/>
  <c r="V112" i="20"/>
  <c r="U112" i="20"/>
  <c r="S112" i="20"/>
  <c r="R112" i="20"/>
  <c r="Q112" i="20"/>
  <c r="P112" i="20"/>
  <c r="O112" i="20"/>
  <c r="N112" i="20"/>
  <c r="H112" i="20"/>
  <c r="G112" i="20"/>
  <c r="F112" i="20"/>
  <c r="E112" i="20"/>
  <c r="D112" i="20"/>
  <c r="W111" i="20"/>
  <c r="V111" i="20"/>
  <c r="BT111" i="20" s="1"/>
  <c r="BT81" i="20" s="1"/>
  <c r="U111" i="20"/>
  <c r="S111" i="20"/>
  <c r="R111" i="20"/>
  <c r="Q111" i="20"/>
  <c r="P111" i="20"/>
  <c r="O111" i="20"/>
  <c r="N111" i="20"/>
  <c r="H111" i="20"/>
  <c r="G111" i="20"/>
  <c r="F111" i="20"/>
  <c r="E111" i="20"/>
  <c r="D111" i="20"/>
  <c r="W110" i="20"/>
  <c r="V110" i="20"/>
  <c r="BT110" i="20" s="1"/>
  <c r="BT80" i="20" s="1"/>
  <c r="U110" i="20"/>
  <c r="S110" i="20"/>
  <c r="R110" i="20"/>
  <c r="Q110" i="20"/>
  <c r="P110" i="20"/>
  <c r="O110" i="20"/>
  <c r="N110" i="20"/>
  <c r="H110" i="20"/>
  <c r="G110" i="20"/>
  <c r="F110" i="20"/>
  <c r="E110" i="20"/>
  <c r="D110" i="20"/>
  <c r="W109" i="20"/>
  <c r="V109" i="20"/>
  <c r="BT109" i="20" s="1"/>
  <c r="BT79" i="20" s="1"/>
  <c r="U109" i="20"/>
  <c r="S109" i="20"/>
  <c r="R109" i="20"/>
  <c r="Q109" i="20"/>
  <c r="P109" i="20"/>
  <c r="O109" i="20"/>
  <c r="N109" i="20"/>
  <c r="H109" i="20"/>
  <c r="G109" i="20"/>
  <c r="F109" i="20"/>
  <c r="E109" i="20"/>
  <c r="D109" i="20"/>
  <c r="W108" i="20"/>
  <c r="V108" i="20"/>
  <c r="BT108" i="20" s="1"/>
  <c r="BT78" i="20" s="1"/>
  <c r="U108" i="20"/>
  <c r="S108" i="20"/>
  <c r="R108" i="20"/>
  <c r="Q108" i="20"/>
  <c r="P108" i="20"/>
  <c r="O108" i="20"/>
  <c r="N108" i="20"/>
  <c r="H108" i="20"/>
  <c r="G108" i="20"/>
  <c r="F108" i="20"/>
  <c r="E108" i="20"/>
  <c r="D108" i="20"/>
  <c r="W107" i="20"/>
  <c r="V107" i="20"/>
  <c r="BT107" i="20" s="1"/>
  <c r="BT77" i="20" s="1"/>
  <c r="U107" i="20"/>
  <c r="S107" i="20"/>
  <c r="R107" i="20"/>
  <c r="Q107" i="20"/>
  <c r="P107" i="20"/>
  <c r="O107" i="20"/>
  <c r="N107" i="20"/>
  <c r="H107" i="20"/>
  <c r="G107" i="20"/>
  <c r="F107" i="20"/>
  <c r="E107" i="20"/>
  <c r="D107" i="20"/>
  <c r="W106" i="20"/>
  <c r="V106" i="20"/>
  <c r="U106" i="20"/>
  <c r="S106" i="20"/>
  <c r="R106" i="20"/>
  <c r="Q106" i="20"/>
  <c r="P106" i="20"/>
  <c r="O106" i="20"/>
  <c r="N106" i="20"/>
  <c r="H106" i="20"/>
  <c r="G106" i="20"/>
  <c r="F106" i="20"/>
  <c r="E106" i="20"/>
  <c r="D106" i="20"/>
  <c r="W105" i="20"/>
  <c r="V105" i="20"/>
  <c r="BT105" i="20" s="1"/>
  <c r="BT75" i="20" s="1"/>
  <c r="U105" i="20"/>
  <c r="S105" i="20"/>
  <c r="R105" i="20"/>
  <c r="Q105" i="20"/>
  <c r="P105" i="20"/>
  <c r="O105" i="20"/>
  <c r="N105" i="20"/>
  <c r="H105" i="20"/>
  <c r="G105" i="20"/>
  <c r="F105" i="20"/>
  <c r="E105" i="20"/>
  <c r="D105" i="20"/>
  <c r="W104" i="20"/>
  <c r="V104" i="20"/>
  <c r="BT104" i="20" s="1"/>
  <c r="BT74" i="20" s="1"/>
  <c r="U104" i="20"/>
  <c r="S104" i="20"/>
  <c r="R104" i="20"/>
  <c r="Q104" i="20"/>
  <c r="P104" i="20"/>
  <c r="O104" i="20"/>
  <c r="N104" i="20"/>
  <c r="H104" i="20"/>
  <c r="G104" i="20"/>
  <c r="F104" i="20"/>
  <c r="E104" i="20"/>
  <c r="D104" i="20"/>
  <c r="W103" i="20"/>
  <c r="V103" i="20"/>
  <c r="BT103" i="20" s="1"/>
  <c r="BT73" i="20" s="1"/>
  <c r="U103" i="20"/>
  <c r="S103" i="20"/>
  <c r="R103" i="20"/>
  <c r="Q103" i="20"/>
  <c r="P103" i="20"/>
  <c r="O103" i="20"/>
  <c r="N103" i="20"/>
  <c r="H103" i="20"/>
  <c r="G103" i="20"/>
  <c r="F103" i="20"/>
  <c r="E103" i="20"/>
  <c r="D103" i="20"/>
  <c r="W102" i="20"/>
  <c r="V102" i="20"/>
  <c r="BT102" i="20" s="1"/>
  <c r="BT72" i="20" s="1"/>
  <c r="U102" i="20"/>
  <c r="S102" i="20"/>
  <c r="R102" i="20"/>
  <c r="Q102" i="20"/>
  <c r="P102" i="20"/>
  <c r="O102" i="20"/>
  <c r="N102" i="20"/>
  <c r="H102" i="20"/>
  <c r="G102" i="20"/>
  <c r="F102" i="20"/>
  <c r="E102" i="20"/>
  <c r="D102" i="20"/>
  <c r="W101" i="20"/>
  <c r="V101" i="20"/>
  <c r="BT101" i="20" s="1"/>
  <c r="BT71" i="20" s="1"/>
  <c r="U101" i="20"/>
  <c r="S101" i="20"/>
  <c r="R101" i="20"/>
  <c r="Q101" i="20"/>
  <c r="P101" i="20"/>
  <c r="O101" i="20"/>
  <c r="N101" i="20"/>
  <c r="H101" i="20"/>
  <c r="G101" i="20"/>
  <c r="F101" i="20"/>
  <c r="E101" i="20"/>
  <c r="D101" i="20"/>
  <c r="W100" i="20"/>
  <c r="V100" i="20"/>
  <c r="BT100" i="20" s="1"/>
  <c r="BT70" i="20" s="1"/>
  <c r="U100" i="20"/>
  <c r="S100" i="20"/>
  <c r="R100" i="20"/>
  <c r="Q100" i="20"/>
  <c r="P100" i="20"/>
  <c r="O100" i="20"/>
  <c r="N100" i="20"/>
  <c r="H100" i="20"/>
  <c r="G100" i="20"/>
  <c r="F100" i="20"/>
  <c r="E100" i="20"/>
  <c r="D100" i="20"/>
  <c r="W99" i="20"/>
  <c r="V99" i="20"/>
  <c r="BT99" i="20" s="1"/>
  <c r="BT69" i="20" s="1"/>
  <c r="U99" i="20"/>
  <c r="S99" i="20"/>
  <c r="R99" i="20"/>
  <c r="Q99" i="20"/>
  <c r="P99" i="20"/>
  <c r="O99" i="20"/>
  <c r="N99" i="20"/>
  <c r="H99" i="20"/>
  <c r="G99" i="20"/>
  <c r="F99" i="20"/>
  <c r="E99" i="20"/>
  <c r="D99" i="20"/>
  <c r="W98" i="20"/>
  <c r="V98" i="20"/>
  <c r="BT98" i="20" s="1"/>
  <c r="BT68" i="20" s="1"/>
  <c r="U98" i="20"/>
  <c r="S98" i="20"/>
  <c r="R98" i="20"/>
  <c r="Q98" i="20"/>
  <c r="P98" i="20"/>
  <c r="O98" i="20"/>
  <c r="N98" i="20"/>
  <c r="H98" i="20"/>
  <c r="G98" i="20"/>
  <c r="F98" i="20"/>
  <c r="E98" i="20"/>
  <c r="D98" i="20"/>
  <c r="BF94" i="20"/>
  <c r="BE94" i="20"/>
  <c r="BD94" i="20"/>
  <c r="BC94" i="20"/>
  <c r="BB94" i="20"/>
  <c r="BA94" i="20"/>
  <c r="AN94" i="20"/>
  <c r="AM94" i="20"/>
  <c r="AL94" i="20"/>
  <c r="AK94" i="20"/>
  <c r="AJ94" i="20"/>
  <c r="AI94" i="20"/>
  <c r="T94" i="20"/>
  <c r="T124" i="20" s="1"/>
  <c r="M94" i="20"/>
  <c r="M124" i="20" s="1"/>
  <c r="H94" i="20"/>
  <c r="H124" i="20" s="1"/>
  <c r="C94" i="20"/>
  <c r="C124" i="20" s="1"/>
  <c r="BF93" i="20"/>
  <c r="BE93" i="20"/>
  <c r="BD93" i="20"/>
  <c r="BC93" i="20"/>
  <c r="BB93" i="20"/>
  <c r="BA93" i="20"/>
  <c r="AN93" i="20"/>
  <c r="AM93" i="20"/>
  <c r="AL93" i="20"/>
  <c r="AK93" i="20"/>
  <c r="AJ93" i="20"/>
  <c r="AI93" i="20"/>
  <c r="T93" i="20"/>
  <c r="T123" i="20" s="1"/>
  <c r="M93" i="20"/>
  <c r="M123" i="20" s="1"/>
  <c r="H93" i="20"/>
  <c r="H123" i="20" s="1"/>
  <c r="C93" i="20"/>
  <c r="C123" i="20" s="1"/>
  <c r="BF92" i="20"/>
  <c r="BE92" i="20"/>
  <c r="BD92" i="20"/>
  <c r="BC92" i="20"/>
  <c r="BB92" i="20"/>
  <c r="BA92" i="20"/>
  <c r="AN92" i="20"/>
  <c r="AM92" i="20"/>
  <c r="AL92" i="20"/>
  <c r="AK92" i="20"/>
  <c r="AJ92" i="20"/>
  <c r="AI92" i="20"/>
  <c r="T92" i="20"/>
  <c r="T122" i="20" s="1"/>
  <c r="M92" i="20"/>
  <c r="M122" i="20" s="1"/>
  <c r="H92" i="20"/>
  <c r="H122" i="20" s="1"/>
  <c r="C92" i="20"/>
  <c r="C122" i="20" s="1"/>
  <c r="BF91" i="20"/>
  <c r="BE91" i="20"/>
  <c r="BD91" i="20"/>
  <c r="BC91" i="20"/>
  <c r="BB91" i="20"/>
  <c r="BA91" i="20"/>
  <c r="AN91" i="20"/>
  <c r="AM91" i="20"/>
  <c r="AL91" i="20"/>
  <c r="AK91" i="20"/>
  <c r="AJ91" i="20"/>
  <c r="AI91" i="20"/>
  <c r="T91" i="20"/>
  <c r="T121" i="20" s="1"/>
  <c r="M91" i="20"/>
  <c r="M121" i="20" s="1"/>
  <c r="H91" i="20"/>
  <c r="H121" i="20" s="1"/>
  <c r="C91" i="20"/>
  <c r="C121" i="20" s="1"/>
  <c r="BF90" i="20"/>
  <c r="BE90" i="20"/>
  <c r="BD90" i="20"/>
  <c r="BC90" i="20"/>
  <c r="BB90" i="20"/>
  <c r="BA90" i="20"/>
  <c r="AN90" i="20"/>
  <c r="AM90" i="20"/>
  <c r="AL90" i="20"/>
  <c r="AK90" i="20"/>
  <c r="AJ90" i="20"/>
  <c r="AI90" i="20"/>
  <c r="T90" i="20"/>
  <c r="T120" i="20" s="1"/>
  <c r="M90" i="20"/>
  <c r="M120" i="20" s="1"/>
  <c r="H90" i="20"/>
  <c r="H120" i="20" s="1"/>
  <c r="C90" i="20"/>
  <c r="AC90" i="20" s="1"/>
  <c r="AC120" i="20" s="1"/>
  <c r="BF89" i="20"/>
  <c r="BE89" i="20"/>
  <c r="BD89" i="20"/>
  <c r="BC89" i="20"/>
  <c r="BB89" i="20"/>
  <c r="BA89" i="20"/>
  <c r="AN89" i="20"/>
  <c r="AM89" i="20"/>
  <c r="AL89" i="20"/>
  <c r="AK89" i="20"/>
  <c r="AJ89" i="20"/>
  <c r="AI89" i="20"/>
  <c r="T89" i="20"/>
  <c r="T119" i="20" s="1"/>
  <c r="M89" i="20"/>
  <c r="M119" i="20" s="1"/>
  <c r="H89" i="20"/>
  <c r="C89" i="20"/>
  <c r="AC89" i="20" s="1"/>
  <c r="AC119" i="20" s="1"/>
  <c r="BF88" i="20"/>
  <c r="BE88" i="20"/>
  <c r="BD88" i="20"/>
  <c r="BC88" i="20"/>
  <c r="BB88" i="20"/>
  <c r="BA88" i="20"/>
  <c r="AN88" i="20"/>
  <c r="AM88" i="20"/>
  <c r="AL88" i="20"/>
  <c r="AK88" i="20"/>
  <c r="AJ88" i="20"/>
  <c r="AI88" i="20"/>
  <c r="AE88" i="20"/>
  <c r="T88" i="20"/>
  <c r="T118" i="20" s="1"/>
  <c r="M88" i="20"/>
  <c r="M118" i="20" s="1"/>
  <c r="H88" i="20"/>
  <c r="C88" i="20"/>
  <c r="AT88" i="20" s="1"/>
  <c r="AT118" i="20" s="1"/>
  <c r="BF87" i="20"/>
  <c r="BE87" i="20"/>
  <c r="BD87" i="20"/>
  <c r="BC87" i="20"/>
  <c r="BB87" i="20"/>
  <c r="BA87" i="20"/>
  <c r="AW87" i="20"/>
  <c r="AV87" i="20"/>
  <c r="AN87" i="20"/>
  <c r="AM87" i="20"/>
  <c r="AL87" i="20"/>
  <c r="AK87" i="20"/>
  <c r="AJ87" i="20"/>
  <c r="AI87" i="20"/>
  <c r="AE87" i="20"/>
  <c r="AD87" i="20"/>
  <c r="T87" i="20"/>
  <c r="T117" i="20" s="1"/>
  <c r="L87" i="20"/>
  <c r="L117" i="20" s="1"/>
  <c r="K87" i="20"/>
  <c r="K117" i="20" s="1"/>
  <c r="J87" i="20"/>
  <c r="J117" i="20" s="1"/>
  <c r="I87" i="20"/>
  <c r="I117" i="20" s="1"/>
  <c r="BF86" i="20"/>
  <c r="BE86" i="20"/>
  <c r="BD86" i="20"/>
  <c r="BC86" i="20"/>
  <c r="BB86" i="20"/>
  <c r="BA86" i="20"/>
  <c r="AW86" i="20"/>
  <c r="AV86" i="20"/>
  <c r="AN86" i="20"/>
  <c r="AM86" i="20"/>
  <c r="AL86" i="20"/>
  <c r="AK86" i="20"/>
  <c r="AJ86" i="20"/>
  <c r="AI86" i="20"/>
  <c r="AE86" i="20"/>
  <c r="AD86" i="20"/>
  <c r="T86" i="20"/>
  <c r="T116" i="20" s="1"/>
  <c r="L86" i="20"/>
  <c r="L116" i="20" s="1"/>
  <c r="K86" i="20"/>
  <c r="K116" i="20" s="1"/>
  <c r="J86" i="20"/>
  <c r="J116" i="20" s="1"/>
  <c r="I86" i="20"/>
  <c r="I116" i="20" s="1"/>
  <c r="BF85" i="20"/>
  <c r="BE85" i="20"/>
  <c r="BD85" i="20"/>
  <c r="BC85" i="20"/>
  <c r="BB85" i="20"/>
  <c r="BA85" i="20"/>
  <c r="AW85" i="20"/>
  <c r="AV85" i="20"/>
  <c r="AN85" i="20"/>
  <c r="AM85" i="20"/>
  <c r="AL85" i="20"/>
  <c r="AK85" i="20"/>
  <c r="AJ85" i="20"/>
  <c r="AI85" i="20"/>
  <c r="AE85" i="20"/>
  <c r="AD85" i="20"/>
  <c r="T85" i="20"/>
  <c r="T115" i="20" s="1"/>
  <c r="L85" i="20"/>
  <c r="L115" i="20" s="1"/>
  <c r="K85" i="20"/>
  <c r="K115" i="20" s="1"/>
  <c r="J85" i="20"/>
  <c r="J115" i="20" s="1"/>
  <c r="I85" i="20"/>
  <c r="I115" i="20" s="1"/>
  <c r="BF84" i="20"/>
  <c r="BE84" i="20"/>
  <c r="BD84" i="20"/>
  <c r="BC84" i="20"/>
  <c r="BB84" i="20"/>
  <c r="BA84" i="20"/>
  <c r="AW84" i="20"/>
  <c r="AV84" i="20"/>
  <c r="AN84" i="20"/>
  <c r="AM84" i="20"/>
  <c r="AL84" i="20"/>
  <c r="AK84" i="20"/>
  <c r="AJ84" i="20"/>
  <c r="AI84" i="20"/>
  <c r="AE84" i="20"/>
  <c r="AD84" i="20"/>
  <c r="T84" i="20"/>
  <c r="T114" i="20" s="1"/>
  <c r="L84" i="20"/>
  <c r="L114" i="20" s="1"/>
  <c r="K84" i="20"/>
  <c r="K114" i="20" s="1"/>
  <c r="J84" i="20"/>
  <c r="J114" i="20" s="1"/>
  <c r="I84" i="20"/>
  <c r="I114" i="20" s="1"/>
  <c r="BF83" i="20"/>
  <c r="BE83" i="20"/>
  <c r="BD83" i="20"/>
  <c r="BC83" i="20"/>
  <c r="BB83" i="20"/>
  <c r="BA83" i="20"/>
  <c r="AW83" i="20"/>
  <c r="AV83" i="20"/>
  <c r="AN83" i="20"/>
  <c r="AM83" i="20"/>
  <c r="AL83" i="20"/>
  <c r="AK83" i="20"/>
  <c r="AJ83" i="20"/>
  <c r="AI83" i="20"/>
  <c r="AE83" i="20"/>
  <c r="AD83" i="20"/>
  <c r="T83" i="20"/>
  <c r="T113" i="20" s="1"/>
  <c r="L83" i="20"/>
  <c r="L113" i="20" s="1"/>
  <c r="K83" i="20"/>
  <c r="K113" i="20" s="1"/>
  <c r="J83" i="20"/>
  <c r="J113" i="20" s="1"/>
  <c r="I83" i="20"/>
  <c r="I113" i="20" s="1"/>
  <c r="BF82" i="20"/>
  <c r="BE82" i="20"/>
  <c r="BD82" i="20"/>
  <c r="BC82" i="20"/>
  <c r="BB82" i="20"/>
  <c r="BA82" i="20"/>
  <c r="AW82" i="20"/>
  <c r="AV82" i="20"/>
  <c r="AN82" i="20"/>
  <c r="AM82" i="20"/>
  <c r="AL82" i="20"/>
  <c r="AK82" i="20"/>
  <c r="AJ82" i="20"/>
  <c r="AI82" i="20"/>
  <c r="AE82" i="20"/>
  <c r="AD82" i="20"/>
  <c r="T82" i="20"/>
  <c r="T112" i="20" s="1"/>
  <c r="L82" i="20"/>
  <c r="L112" i="20" s="1"/>
  <c r="K82" i="20"/>
  <c r="K112" i="20" s="1"/>
  <c r="J82" i="20"/>
  <c r="J112" i="20" s="1"/>
  <c r="I82" i="20"/>
  <c r="I112" i="20" s="1"/>
  <c r="BF81" i="20"/>
  <c r="BE81" i="20"/>
  <c r="BD81" i="20"/>
  <c r="BC81" i="20"/>
  <c r="BB81" i="20"/>
  <c r="BA81" i="20"/>
  <c r="AW81" i="20"/>
  <c r="AV81" i="20"/>
  <c r="AN81" i="20"/>
  <c r="AM81" i="20"/>
  <c r="AL81" i="20"/>
  <c r="AK81" i="20"/>
  <c r="AJ81" i="20"/>
  <c r="AI81" i="20"/>
  <c r="AE81" i="20"/>
  <c r="AD81" i="20"/>
  <c r="T81" i="20"/>
  <c r="T111" i="20" s="1"/>
  <c r="L81" i="20"/>
  <c r="L111" i="20" s="1"/>
  <c r="K81" i="20"/>
  <c r="K111" i="20" s="1"/>
  <c r="J81" i="20"/>
  <c r="J111" i="20" s="1"/>
  <c r="I81" i="20"/>
  <c r="I111" i="20" s="1"/>
  <c r="BF80" i="20"/>
  <c r="BE80" i="20"/>
  <c r="BD80" i="20"/>
  <c r="BC80" i="20"/>
  <c r="BB80" i="20"/>
  <c r="BA80" i="20"/>
  <c r="AW80" i="20"/>
  <c r="AV80" i="20"/>
  <c r="AN80" i="20"/>
  <c r="AM80" i="20"/>
  <c r="AL80" i="20"/>
  <c r="AK80" i="20"/>
  <c r="AJ80" i="20"/>
  <c r="AI80" i="20"/>
  <c r="AE80" i="20"/>
  <c r="AD80" i="20"/>
  <c r="T80" i="20"/>
  <c r="T110" i="20" s="1"/>
  <c r="L80" i="20"/>
  <c r="L110" i="20" s="1"/>
  <c r="K80" i="20"/>
  <c r="K110" i="20" s="1"/>
  <c r="J80" i="20"/>
  <c r="J110" i="20" s="1"/>
  <c r="I80" i="20"/>
  <c r="I110" i="20" s="1"/>
  <c r="BF79" i="20"/>
  <c r="BE79" i="20"/>
  <c r="BD79" i="20"/>
  <c r="BC79" i="20"/>
  <c r="BB79" i="20"/>
  <c r="BA79" i="20"/>
  <c r="AW79" i="20"/>
  <c r="AV79" i="20"/>
  <c r="AN79" i="20"/>
  <c r="AM79" i="20"/>
  <c r="AL79" i="20"/>
  <c r="AK79" i="20"/>
  <c r="AJ79" i="20"/>
  <c r="AI79" i="20"/>
  <c r="AE79" i="20"/>
  <c r="AD79" i="20"/>
  <c r="T79" i="20"/>
  <c r="T109" i="20" s="1"/>
  <c r="L79" i="20"/>
  <c r="L109" i="20" s="1"/>
  <c r="K79" i="20"/>
  <c r="K109" i="20" s="1"/>
  <c r="J79" i="20"/>
  <c r="J109" i="20" s="1"/>
  <c r="I79" i="20"/>
  <c r="I109" i="20" s="1"/>
  <c r="BF78" i="20"/>
  <c r="BE78" i="20"/>
  <c r="BD78" i="20"/>
  <c r="BC78" i="20"/>
  <c r="BB78" i="20"/>
  <c r="BA78" i="20"/>
  <c r="AW78" i="20"/>
  <c r="AV78" i="20"/>
  <c r="AN78" i="20"/>
  <c r="AM78" i="20"/>
  <c r="AL78" i="20"/>
  <c r="AK78" i="20"/>
  <c r="AJ78" i="20"/>
  <c r="AI78" i="20"/>
  <c r="AE78" i="20"/>
  <c r="AD78" i="20"/>
  <c r="T78" i="20"/>
  <c r="T108" i="20" s="1"/>
  <c r="L78" i="20"/>
  <c r="L108" i="20" s="1"/>
  <c r="K78" i="20"/>
  <c r="K108" i="20" s="1"/>
  <c r="J78" i="20"/>
  <c r="J108" i="20" s="1"/>
  <c r="I78" i="20"/>
  <c r="I108" i="20" s="1"/>
  <c r="BF77" i="20"/>
  <c r="BE77" i="20"/>
  <c r="BD77" i="20"/>
  <c r="BC77" i="20"/>
  <c r="BB77" i="20"/>
  <c r="BA77" i="20"/>
  <c r="AW77" i="20"/>
  <c r="AV77" i="20"/>
  <c r="AN77" i="20"/>
  <c r="AM77" i="20"/>
  <c r="AL77" i="20"/>
  <c r="AK77" i="20"/>
  <c r="AJ77" i="20"/>
  <c r="AI77" i="20"/>
  <c r="AE77" i="20"/>
  <c r="AD77" i="20"/>
  <c r="T77" i="20"/>
  <c r="T107" i="20" s="1"/>
  <c r="L77" i="20"/>
  <c r="L107" i="20" s="1"/>
  <c r="K77" i="20"/>
  <c r="K107" i="20" s="1"/>
  <c r="J77" i="20"/>
  <c r="J107" i="20" s="1"/>
  <c r="I77" i="20"/>
  <c r="I107" i="20" s="1"/>
  <c r="BF76" i="20"/>
  <c r="BE76" i="20"/>
  <c r="BD76" i="20"/>
  <c r="BC76" i="20"/>
  <c r="BB76" i="20"/>
  <c r="BA76" i="20"/>
  <c r="AW76" i="20"/>
  <c r="AV76" i="20"/>
  <c r="AN76" i="20"/>
  <c r="AM76" i="20"/>
  <c r="AL76" i="20"/>
  <c r="AK76" i="20"/>
  <c r="AJ76" i="20"/>
  <c r="AI76" i="20"/>
  <c r="AE76" i="20"/>
  <c r="AD76" i="20"/>
  <c r="T76" i="20"/>
  <c r="T106" i="20" s="1"/>
  <c r="L76" i="20"/>
  <c r="L106" i="20" s="1"/>
  <c r="K76" i="20"/>
  <c r="K106" i="20" s="1"/>
  <c r="J76" i="20"/>
  <c r="J106" i="20" s="1"/>
  <c r="I76" i="20"/>
  <c r="I106" i="20" s="1"/>
  <c r="BF75" i="20"/>
  <c r="BE75" i="20"/>
  <c r="BD75" i="20"/>
  <c r="BC75" i="20"/>
  <c r="BB75" i="20"/>
  <c r="BA75" i="20"/>
  <c r="AW75" i="20"/>
  <c r="AV75" i="20"/>
  <c r="AN75" i="20"/>
  <c r="AM75" i="20"/>
  <c r="AL75" i="20"/>
  <c r="AK75" i="20"/>
  <c r="AJ75" i="20"/>
  <c r="AI75" i="20"/>
  <c r="AE75" i="20"/>
  <c r="AD75" i="20"/>
  <c r="T75" i="20"/>
  <c r="T105" i="20" s="1"/>
  <c r="L75" i="20"/>
  <c r="L105" i="20" s="1"/>
  <c r="K75" i="20"/>
  <c r="K105" i="20" s="1"/>
  <c r="J75" i="20"/>
  <c r="J105" i="20" s="1"/>
  <c r="I75" i="20"/>
  <c r="I105" i="20" s="1"/>
  <c r="BF74" i="20"/>
  <c r="BE74" i="20"/>
  <c r="BD74" i="20"/>
  <c r="BC74" i="20"/>
  <c r="BB74" i="20"/>
  <c r="BA74" i="20"/>
  <c r="AW74" i="20"/>
  <c r="AV74" i="20"/>
  <c r="AN74" i="20"/>
  <c r="AM74" i="20"/>
  <c r="AL74" i="20"/>
  <c r="AK74" i="20"/>
  <c r="AJ74" i="20"/>
  <c r="AI74" i="20"/>
  <c r="AE74" i="20"/>
  <c r="AD74" i="20"/>
  <c r="T74" i="20"/>
  <c r="T104" i="20" s="1"/>
  <c r="L74" i="20"/>
  <c r="L104" i="20" s="1"/>
  <c r="K74" i="20"/>
  <c r="K104" i="20" s="1"/>
  <c r="J74" i="20"/>
  <c r="J104" i="20" s="1"/>
  <c r="I74" i="20"/>
  <c r="I104" i="20" s="1"/>
  <c r="BF73" i="20"/>
  <c r="BE73" i="20"/>
  <c r="BD73" i="20"/>
  <c r="BC73" i="20"/>
  <c r="BB73" i="20"/>
  <c r="BA73" i="20"/>
  <c r="AW73" i="20"/>
  <c r="AV73" i="20"/>
  <c r="AN73" i="20"/>
  <c r="AM73" i="20"/>
  <c r="AL73" i="20"/>
  <c r="AK73" i="20"/>
  <c r="AJ73" i="20"/>
  <c r="AI73" i="20"/>
  <c r="AE73" i="20"/>
  <c r="AD73" i="20"/>
  <c r="T73" i="20"/>
  <c r="T103" i="20" s="1"/>
  <c r="L73" i="20"/>
  <c r="L103" i="20" s="1"/>
  <c r="K73" i="20"/>
  <c r="K103" i="20" s="1"/>
  <c r="J73" i="20"/>
  <c r="J103" i="20" s="1"/>
  <c r="I73" i="20"/>
  <c r="I103" i="20" s="1"/>
  <c r="BF72" i="20"/>
  <c r="BE72" i="20"/>
  <c r="BD72" i="20"/>
  <c r="BC72" i="20"/>
  <c r="BB72" i="20"/>
  <c r="BA72" i="20"/>
  <c r="AW72" i="20"/>
  <c r="AV72" i="20"/>
  <c r="AN72" i="20"/>
  <c r="AM72" i="20"/>
  <c r="AL72" i="20"/>
  <c r="AK72" i="20"/>
  <c r="AJ72" i="20"/>
  <c r="AI72" i="20"/>
  <c r="AE72" i="20"/>
  <c r="AD72" i="20"/>
  <c r="T72" i="20"/>
  <c r="T102" i="20" s="1"/>
  <c r="L72" i="20"/>
  <c r="L102" i="20" s="1"/>
  <c r="K72" i="20"/>
  <c r="K102" i="20" s="1"/>
  <c r="J72" i="20"/>
  <c r="J102" i="20" s="1"/>
  <c r="I72" i="20"/>
  <c r="I102" i="20" s="1"/>
  <c r="BF71" i="20"/>
  <c r="BE71" i="20"/>
  <c r="BD71" i="20"/>
  <c r="BC71" i="20"/>
  <c r="BB71" i="20"/>
  <c r="BA71" i="20"/>
  <c r="AW71" i="20"/>
  <c r="AV71" i="20"/>
  <c r="AN71" i="20"/>
  <c r="AM71" i="20"/>
  <c r="AL71" i="20"/>
  <c r="AK71" i="20"/>
  <c r="AJ71" i="20"/>
  <c r="AI71" i="20"/>
  <c r="AE71" i="20"/>
  <c r="AD71" i="20"/>
  <c r="T71" i="20"/>
  <c r="T101" i="20" s="1"/>
  <c r="L71" i="20"/>
  <c r="L101" i="20" s="1"/>
  <c r="K71" i="20"/>
  <c r="K101" i="20" s="1"/>
  <c r="J71" i="20"/>
  <c r="J101" i="20" s="1"/>
  <c r="I71" i="20"/>
  <c r="I101" i="20" s="1"/>
  <c r="BF70" i="20"/>
  <c r="BE70" i="20"/>
  <c r="BD70" i="20"/>
  <c r="BC70" i="20"/>
  <c r="BB70" i="20"/>
  <c r="BA70" i="20"/>
  <c r="AW70" i="20"/>
  <c r="AV70" i="20"/>
  <c r="AN70" i="20"/>
  <c r="AM70" i="20"/>
  <c r="AL70" i="20"/>
  <c r="AK70" i="20"/>
  <c r="AJ70" i="20"/>
  <c r="AI70" i="20"/>
  <c r="AE70" i="20"/>
  <c r="AD70" i="20"/>
  <c r="T70" i="20"/>
  <c r="T100" i="20" s="1"/>
  <c r="L70" i="20"/>
  <c r="L100" i="20" s="1"/>
  <c r="K70" i="20"/>
  <c r="K100" i="20" s="1"/>
  <c r="J70" i="20"/>
  <c r="J100" i="20" s="1"/>
  <c r="I70" i="20"/>
  <c r="I100" i="20" s="1"/>
  <c r="BF69" i="20"/>
  <c r="BE69" i="20"/>
  <c r="BD69" i="20"/>
  <c r="BC69" i="20"/>
  <c r="BB69" i="20"/>
  <c r="BA69" i="20"/>
  <c r="AW69" i="20"/>
  <c r="AV69" i="20"/>
  <c r="AN69" i="20"/>
  <c r="AM69" i="20"/>
  <c r="AL69" i="20"/>
  <c r="AK69" i="20"/>
  <c r="AJ69" i="20"/>
  <c r="AI69" i="20"/>
  <c r="AE69" i="20"/>
  <c r="AD69" i="20"/>
  <c r="T69" i="20"/>
  <c r="T99" i="20" s="1"/>
  <c r="L69" i="20"/>
  <c r="L99" i="20" s="1"/>
  <c r="K69" i="20"/>
  <c r="K99" i="20" s="1"/>
  <c r="J69" i="20"/>
  <c r="J99" i="20" s="1"/>
  <c r="I69" i="20"/>
  <c r="I99" i="20" s="1"/>
  <c r="BF68" i="20"/>
  <c r="BE68" i="20"/>
  <c r="BD68" i="20"/>
  <c r="BC68" i="20"/>
  <c r="BB68" i="20"/>
  <c r="BA68" i="20"/>
  <c r="AW68" i="20"/>
  <c r="AV68" i="20"/>
  <c r="AN68" i="20"/>
  <c r="AM68" i="20"/>
  <c r="AL68" i="20"/>
  <c r="AK68" i="20"/>
  <c r="AJ68" i="20"/>
  <c r="AI68" i="20"/>
  <c r="AE68" i="20"/>
  <c r="AD68" i="20"/>
  <c r="T68" i="20"/>
  <c r="T98" i="20" s="1"/>
  <c r="L68" i="20"/>
  <c r="L98" i="20" s="1"/>
  <c r="K68" i="20"/>
  <c r="K98" i="20" s="1"/>
  <c r="J68" i="20"/>
  <c r="J98" i="20" s="1"/>
  <c r="I68" i="20"/>
  <c r="BF128" i="19"/>
  <c r="BE128" i="19"/>
  <c r="BD128" i="19"/>
  <c r="BC128" i="19"/>
  <c r="BB128" i="19"/>
  <c r="AX128" i="19"/>
  <c r="AW128" i="19"/>
  <c r="AV128" i="19"/>
  <c r="AN128" i="19"/>
  <c r="AM128" i="19"/>
  <c r="AL128" i="19"/>
  <c r="AK128" i="19"/>
  <c r="AJ128" i="19"/>
  <c r="AF128" i="19"/>
  <c r="AE128" i="19"/>
  <c r="AD128" i="19"/>
  <c r="BF127" i="19"/>
  <c r="BE127" i="19"/>
  <c r="BD127" i="19"/>
  <c r="BC127" i="19"/>
  <c r="BB127" i="19"/>
  <c r="AX127" i="19"/>
  <c r="AW127" i="19"/>
  <c r="AV127" i="19"/>
  <c r="AN127" i="19"/>
  <c r="AM127" i="19"/>
  <c r="AL127" i="19"/>
  <c r="AK127" i="19"/>
  <c r="AJ127" i="19"/>
  <c r="AF127" i="19"/>
  <c r="AE127" i="19"/>
  <c r="AD127" i="19"/>
  <c r="BF126" i="19"/>
  <c r="BE126" i="19"/>
  <c r="BD126" i="19"/>
  <c r="BC126" i="19"/>
  <c r="AX126" i="19"/>
  <c r="AW126" i="19"/>
  <c r="AV126" i="19"/>
  <c r="AN126" i="19"/>
  <c r="AM126" i="19"/>
  <c r="AL126" i="19"/>
  <c r="AK126" i="19"/>
  <c r="AF126" i="19"/>
  <c r="AE126" i="19"/>
  <c r="AD126" i="19"/>
  <c r="BF125" i="19"/>
  <c r="BE125" i="19"/>
  <c r="BD125" i="19"/>
  <c r="BC125" i="19"/>
  <c r="AX125" i="19"/>
  <c r="AW125" i="19"/>
  <c r="AV125" i="19"/>
  <c r="AN125" i="19"/>
  <c r="AM125" i="19"/>
  <c r="AL125" i="19"/>
  <c r="AK125" i="19"/>
  <c r="AF125" i="19"/>
  <c r="AE125" i="19"/>
  <c r="AD125" i="19"/>
  <c r="BF124" i="19"/>
  <c r="BE124" i="19"/>
  <c r="BD124" i="19"/>
  <c r="BC124" i="19"/>
  <c r="BB124" i="19"/>
  <c r="AX124" i="19"/>
  <c r="AW124" i="19"/>
  <c r="AV124" i="19"/>
  <c r="AN124" i="19"/>
  <c r="AM124" i="19"/>
  <c r="AL124" i="19"/>
  <c r="AK124" i="19"/>
  <c r="AJ124" i="19"/>
  <c r="AF124" i="19"/>
  <c r="AE124" i="19"/>
  <c r="AD124" i="19"/>
  <c r="BF123" i="19"/>
  <c r="BE123" i="19"/>
  <c r="BD123" i="19"/>
  <c r="BC123" i="19"/>
  <c r="BB123" i="19"/>
  <c r="AX123" i="19"/>
  <c r="AW123" i="19"/>
  <c r="AV123" i="19"/>
  <c r="AN123" i="19"/>
  <c r="AM123" i="19"/>
  <c r="AL123" i="19"/>
  <c r="AK123" i="19"/>
  <c r="AJ123" i="19"/>
  <c r="AF123" i="19"/>
  <c r="AE123" i="19"/>
  <c r="AD123" i="19"/>
  <c r="BF122" i="19"/>
  <c r="BE122" i="19"/>
  <c r="BD122" i="19"/>
  <c r="BC122" i="19"/>
  <c r="BB122" i="19"/>
  <c r="AX122" i="19"/>
  <c r="AW122" i="19"/>
  <c r="AV122" i="19"/>
  <c r="AN122" i="19"/>
  <c r="AM122" i="19"/>
  <c r="AL122" i="19"/>
  <c r="AK122" i="19"/>
  <c r="AJ122" i="19"/>
  <c r="AF122" i="19"/>
  <c r="AE122" i="19"/>
  <c r="AD122" i="19"/>
  <c r="BF121" i="19"/>
  <c r="BE121" i="19"/>
  <c r="BD121" i="19"/>
  <c r="BC121" i="19"/>
  <c r="BB121" i="19"/>
  <c r="AX121" i="19"/>
  <c r="AW121" i="19"/>
  <c r="AV121" i="19"/>
  <c r="AN121" i="19"/>
  <c r="AM121" i="19"/>
  <c r="AL121" i="19"/>
  <c r="AK121" i="19"/>
  <c r="AJ121" i="19"/>
  <c r="AF121" i="19"/>
  <c r="AE121" i="19"/>
  <c r="AD121" i="19"/>
  <c r="BF120" i="19"/>
  <c r="BE120" i="19"/>
  <c r="BD120" i="19"/>
  <c r="BC120" i="19"/>
  <c r="BB120" i="19"/>
  <c r="AX120" i="19"/>
  <c r="AW120" i="19"/>
  <c r="AV120" i="19"/>
  <c r="AN120" i="19"/>
  <c r="AM120" i="19"/>
  <c r="AL120" i="19"/>
  <c r="AK120" i="19"/>
  <c r="AJ120" i="19"/>
  <c r="AF120" i="19"/>
  <c r="AE120" i="19"/>
  <c r="AD120" i="19"/>
  <c r="BF119" i="19"/>
  <c r="BE119" i="19"/>
  <c r="BD119" i="19"/>
  <c r="BC119" i="19"/>
  <c r="BB119" i="19"/>
  <c r="AX119" i="19"/>
  <c r="AW119" i="19"/>
  <c r="AV119" i="19"/>
  <c r="AN119" i="19"/>
  <c r="AM119" i="19"/>
  <c r="AL119" i="19"/>
  <c r="AK119" i="19"/>
  <c r="AJ119" i="19"/>
  <c r="AF119" i="19"/>
  <c r="AE119" i="19"/>
  <c r="AD119" i="19"/>
  <c r="BF118" i="19"/>
  <c r="BE118" i="19"/>
  <c r="BD118" i="19"/>
  <c r="BC118" i="19"/>
  <c r="BB118" i="19"/>
  <c r="AX118" i="19"/>
  <c r="AW118" i="19"/>
  <c r="AV118" i="19"/>
  <c r="AN118" i="19"/>
  <c r="AM118" i="19"/>
  <c r="AL118" i="19"/>
  <c r="AK118" i="19"/>
  <c r="AJ118" i="19"/>
  <c r="AF118" i="19"/>
  <c r="AE118" i="19"/>
  <c r="AD118" i="19"/>
  <c r="BF117" i="19"/>
  <c r="BE117" i="19"/>
  <c r="BD117" i="19"/>
  <c r="BC117" i="19"/>
  <c r="BB117" i="19"/>
  <c r="AX117" i="19"/>
  <c r="AW117" i="19"/>
  <c r="AV117" i="19"/>
  <c r="AN117" i="19"/>
  <c r="AM117" i="19"/>
  <c r="AL117" i="19"/>
  <c r="AK117" i="19"/>
  <c r="AJ117" i="19"/>
  <c r="AF117" i="19"/>
  <c r="AE117" i="19"/>
  <c r="AD117" i="19"/>
  <c r="BF116" i="19"/>
  <c r="BE116" i="19"/>
  <c r="BD116" i="19"/>
  <c r="BC116" i="19"/>
  <c r="BB116" i="19"/>
  <c r="AX116" i="19"/>
  <c r="AW116" i="19"/>
  <c r="AV116" i="19"/>
  <c r="AN116" i="19"/>
  <c r="AM116" i="19"/>
  <c r="AL116" i="19"/>
  <c r="AK116" i="19"/>
  <c r="AJ116" i="19"/>
  <c r="AF116" i="19"/>
  <c r="AE116" i="19"/>
  <c r="AD116" i="19"/>
  <c r="BF115" i="19"/>
  <c r="BE115" i="19"/>
  <c r="BD115" i="19"/>
  <c r="BC115" i="19"/>
  <c r="BB115" i="19"/>
  <c r="AX115" i="19"/>
  <c r="AW115" i="19"/>
  <c r="AV115" i="19"/>
  <c r="AN115" i="19"/>
  <c r="AM115" i="19"/>
  <c r="AL115" i="19"/>
  <c r="AK115" i="19"/>
  <c r="AJ115" i="19"/>
  <c r="AF115" i="19"/>
  <c r="AE115" i="19"/>
  <c r="AD115" i="19"/>
  <c r="BF114" i="19"/>
  <c r="BE114" i="19"/>
  <c r="BD114" i="19"/>
  <c r="BC114" i="19"/>
  <c r="BB114" i="19"/>
  <c r="AX114" i="19"/>
  <c r="AW114" i="19"/>
  <c r="AV114" i="19"/>
  <c r="AN114" i="19"/>
  <c r="AM114" i="19"/>
  <c r="AL114" i="19"/>
  <c r="AK114" i="19"/>
  <c r="AJ114" i="19"/>
  <c r="AF114" i="19"/>
  <c r="AE114" i="19"/>
  <c r="AD114" i="19"/>
  <c r="BF113" i="19"/>
  <c r="BE113" i="19"/>
  <c r="BD113" i="19"/>
  <c r="BC113" i="19"/>
  <c r="BB113" i="19"/>
  <c r="AX113" i="19"/>
  <c r="AW113" i="19"/>
  <c r="AV113" i="19"/>
  <c r="AN113" i="19"/>
  <c r="AM113" i="19"/>
  <c r="AL113" i="19"/>
  <c r="AK113" i="19"/>
  <c r="AJ113" i="19"/>
  <c r="AF113" i="19"/>
  <c r="AE113" i="19"/>
  <c r="AD113" i="19"/>
  <c r="BF112" i="19"/>
  <c r="BE112" i="19"/>
  <c r="BD112" i="19"/>
  <c r="BC112" i="19"/>
  <c r="AX112" i="19"/>
  <c r="AW112" i="19"/>
  <c r="AV112" i="19"/>
  <c r="AN112" i="19"/>
  <c r="AM112" i="19"/>
  <c r="AL112" i="19"/>
  <c r="AK112" i="19"/>
  <c r="AF112" i="19"/>
  <c r="AE112" i="19"/>
  <c r="AD112" i="19"/>
  <c r="BF111" i="19"/>
  <c r="BE111" i="19"/>
  <c r="BD111" i="19"/>
  <c r="BC111" i="19"/>
  <c r="BB111" i="19"/>
  <c r="AX111" i="19"/>
  <c r="AW111" i="19"/>
  <c r="AV111" i="19"/>
  <c r="AN111" i="19"/>
  <c r="AM111" i="19"/>
  <c r="AL111" i="19"/>
  <c r="AK111" i="19"/>
  <c r="AJ111" i="19"/>
  <c r="AF111" i="19"/>
  <c r="AE111" i="19"/>
  <c r="AD111" i="19"/>
  <c r="BF110" i="19"/>
  <c r="BE110" i="19"/>
  <c r="BD110" i="19"/>
  <c r="BC110" i="19"/>
  <c r="BB110" i="19"/>
  <c r="AX110" i="19"/>
  <c r="AW110" i="19"/>
  <c r="AV110" i="19"/>
  <c r="AN110" i="19"/>
  <c r="AM110" i="19"/>
  <c r="AL110" i="19"/>
  <c r="AK110" i="19"/>
  <c r="AJ110" i="19"/>
  <c r="AF110" i="19"/>
  <c r="AE110" i="19"/>
  <c r="AD110" i="19"/>
  <c r="BF109" i="19"/>
  <c r="BE109" i="19"/>
  <c r="BD109" i="19"/>
  <c r="BC109" i="19"/>
  <c r="BB109" i="19"/>
  <c r="AX109" i="19"/>
  <c r="AW109" i="19"/>
  <c r="AV109" i="19"/>
  <c r="AN109" i="19"/>
  <c r="AM109" i="19"/>
  <c r="AL109" i="19"/>
  <c r="AK109" i="19"/>
  <c r="AJ109" i="19"/>
  <c r="AF109" i="19"/>
  <c r="AE109" i="19"/>
  <c r="AD109" i="19"/>
  <c r="BF108" i="19"/>
  <c r="BE108" i="19"/>
  <c r="BD108" i="19"/>
  <c r="BC108" i="19"/>
  <c r="BB108" i="19"/>
  <c r="AX108" i="19"/>
  <c r="AW108" i="19"/>
  <c r="AV108" i="19"/>
  <c r="AN108" i="19"/>
  <c r="AM108" i="19"/>
  <c r="AL108" i="19"/>
  <c r="AK108" i="19"/>
  <c r="AJ108" i="19"/>
  <c r="AF108" i="19"/>
  <c r="AE108" i="19"/>
  <c r="AD108" i="19"/>
  <c r="BF107" i="19"/>
  <c r="BE107" i="19"/>
  <c r="BD107" i="19"/>
  <c r="BC107" i="19"/>
  <c r="BB107" i="19"/>
  <c r="AX107" i="19"/>
  <c r="AW107" i="19"/>
  <c r="AV107" i="19"/>
  <c r="AN107" i="19"/>
  <c r="AM107" i="19"/>
  <c r="AL107" i="19"/>
  <c r="AK107" i="19"/>
  <c r="AJ107" i="19"/>
  <c r="AF107" i="19"/>
  <c r="AE107" i="19"/>
  <c r="AD107" i="19"/>
  <c r="BF106" i="19"/>
  <c r="BE106" i="19"/>
  <c r="BD106" i="19"/>
  <c r="BC106" i="19"/>
  <c r="BB106" i="19"/>
  <c r="AX106" i="19"/>
  <c r="AW106" i="19"/>
  <c r="AV106" i="19"/>
  <c r="AN106" i="19"/>
  <c r="AM106" i="19"/>
  <c r="AL106" i="19"/>
  <c r="AK106" i="19"/>
  <c r="AJ106" i="19"/>
  <c r="AF106" i="19"/>
  <c r="AE106" i="19"/>
  <c r="AD106" i="19"/>
  <c r="BF105" i="19"/>
  <c r="BE105" i="19"/>
  <c r="BD105" i="19"/>
  <c r="BC105" i="19"/>
  <c r="BB105" i="19"/>
  <c r="AX105" i="19"/>
  <c r="AW105" i="19"/>
  <c r="AV105" i="19"/>
  <c r="AN105" i="19"/>
  <c r="AM105" i="19"/>
  <c r="AL105" i="19"/>
  <c r="AK105" i="19"/>
  <c r="AJ105" i="19"/>
  <c r="AF105" i="19"/>
  <c r="AE105" i="19"/>
  <c r="AD105" i="19"/>
  <c r="BF104" i="19"/>
  <c r="BE104" i="19"/>
  <c r="BD104" i="19"/>
  <c r="BC104" i="19"/>
  <c r="BB104" i="19"/>
  <c r="AX104" i="19"/>
  <c r="AW104" i="19"/>
  <c r="AV104" i="19"/>
  <c r="AN104" i="19"/>
  <c r="AM104" i="19"/>
  <c r="AL104" i="19"/>
  <c r="AK104" i="19"/>
  <c r="AJ104" i="19"/>
  <c r="AF104" i="19"/>
  <c r="AE104" i="19"/>
  <c r="AD104" i="19"/>
  <c r="BF103" i="19"/>
  <c r="BE103" i="19"/>
  <c r="BD103" i="19"/>
  <c r="BC103" i="19"/>
  <c r="AX103" i="19"/>
  <c r="AW103" i="19"/>
  <c r="AV103" i="19"/>
  <c r="AN103" i="19"/>
  <c r="AM103" i="19"/>
  <c r="AL103" i="19"/>
  <c r="AK103" i="19"/>
  <c r="AF103" i="19"/>
  <c r="AE103" i="19"/>
  <c r="AD103" i="19"/>
  <c r="BF102" i="19"/>
  <c r="BE102" i="19"/>
  <c r="BD102" i="19"/>
  <c r="BC102" i="19"/>
  <c r="AX102" i="19"/>
  <c r="AW102" i="19"/>
  <c r="AV102" i="19"/>
  <c r="AN102" i="19"/>
  <c r="AM102" i="19"/>
  <c r="AL102" i="19"/>
  <c r="AK102" i="19"/>
  <c r="AF102" i="19"/>
  <c r="AE102" i="19"/>
  <c r="AD102" i="19"/>
  <c r="BF101" i="19"/>
  <c r="BE101" i="19"/>
  <c r="BD101" i="19"/>
  <c r="BC101" i="19"/>
  <c r="AX101" i="19"/>
  <c r="AW101" i="19"/>
  <c r="AV101" i="19"/>
  <c r="AN101" i="19"/>
  <c r="AM101" i="19"/>
  <c r="AL101" i="19"/>
  <c r="AK101" i="19"/>
  <c r="AF101" i="19"/>
  <c r="AE101" i="19"/>
  <c r="AD101" i="19"/>
  <c r="V128" i="19"/>
  <c r="BT128" i="19" s="1"/>
  <c r="BT97" i="19" s="1"/>
  <c r="U128" i="19"/>
  <c r="S128" i="19"/>
  <c r="R128" i="19"/>
  <c r="Q128" i="19"/>
  <c r="P128" i="19"/>
  <c r="O128" i="19"/>
  <c r="N128" i="19"/>
  <c r="L128" i="19"/>
  <c r="K128" i="19"/>
  <c r="J128" i="19"/>
  <c r="I128" i="19"/>
  <c r="G128" i="19"/>
  <c r="F128" i="19"/>
  <c r="E128" i="19"/>
  <c r="D128" i="19"/>
  <c r="V127" i="19"/>
  <c r="BT127" i="19" s="1"/>
  <c r="BT96" i="19" s="1"/>
  <c r="U127" i="19"/>
  <c r="S127" i="19"/>
  <c r="R127" i="19"/>
  <c r="Q127" i="19"/>
  <c r="P127" i="19"/>
  <c r="O127" i="19"/>
  <c r="N127" i="19"/>
  <c r="L127" i="19"/>
  <c r="K127" i="19"/>
  <c r="J127" i="19"/>
  <c r="I127" i="19"/>
  <c r="G127" i="19"/>
  <c r="F127" i="19"/>
  <c r="E127" i="19"/>
  <c r="D127" i="19"/>
  <c r="V126" i="19"/>
  <c r="BT126" i="19" s="1"/>
  <c r="BT95" i="19" s="1"/>
  <c r="U126" i="19"/>
  <c r="S126" i="19"/>
  <c r="R126" i="19"/>
  <c r="Q126" i="19"/>
  <c r="P126" i="19"/>
  <c r="O126" i="19"/>
  <c r="N126" i="19"/>
  <c r="L126" i="19"/>
  <c r="K126" i="19"/>
  <c r="J126" i="19"/>
  <c r="I126" i="19"/>
  <c r="G126" i="19"/>
  <c r="F126" i="19"/>
  <c r="E126" i="19"/>
  <c r="D126" i="19"/>
  <c r="V125" i="19"/>
  <c r="U125" i="19"/>
  <c r="S125" i="19"/>
  <c r="R125" i="19"/>
  <c r="Q125" i="19"/>
  <c r="P125" i="19"/>
  <c r="O125" i="19"/>
  <c r="N125" i="19"/>
  <c r="L125" i="19"/>
  <c r="K125" i="19"/>
  <c r="J125" i="19"/>
  <c r="I125" i="19"/>
  <c r="G125" i="19"/>
  <c r="F125" i="19"/>
  <c r="E125" i="19"/>
  <c r="D125" i="19"/>
  <c r="V124" i="19"/>
  <c r="BT124" i="19" s="1"/>
  <c r="BT93" i="19" s="1"/>
  <c r="U124" i="19"/>
  <c r="S124" i="19"/>
  <c r="R124" i="19"/>
  <c r="Q124" i="19"/>
  <c r="P124" i="19"/>
  <c r="O124" i="19"/>
  <c r="N124" i="19"/>
  <c r="L124" i="19"/>
  <c r="K124" i="19"/>
  <c r="J124" i="19"/>
  <c r="I124" i="19"/>
  <c r="G124" i="19"/>
  <c r="F124" i="19"/>
  <c r="E124" i="19"/>
  <c r="D124" i="19"/>
  <c r="V123" i="19"/>
  <c r="BT123" i="19" s="1"/>
  <c r="BT92" i="19" s="1"/>
  <c r="U123" i="19"/>
  <c r="S123" i="19"/>
  <c r="R123" i="19"/>
  <c r="Q123" i="19"/>
  <c r="P123" i="19"/>
  <c r="O123" i="19"/>
  <c r="N123" i="19"/>
  <c r="L123" i="19"/>
  <c r="K123" i="19"/>
  <c r="J123" i="19"/>
  <c r="I123" i="19"/>
  <c r="G123" i="19"/>
  <c r="F123" i="19"/>
  <c r="E123" i="19"/>
  <c r="D123" i="19"/>
  <c r="V122" i="19"/>
  <c r="U122" i="19"/>
  <c r="S122" i="19"/>
  <c r="R122" i="19"/>
  <c r="Q122" i="19"/>
  <c r="P122" i="19"/>
  <c r="O122" i="19"/>
  <c r="N122" i="19"/>
  <c r="L122" i="19"/>
  <c r="K122" i="19"/>
  <c r="J122" i="19"/>
  <c r="I122" i="19"/>
  <c r="G122" i="19"/>
  <c r="F122" i="19"/>
  <c r="E122" i="19"/>
  <c r="D122" i="19"/>
  <c r="V121" i="19"/>
  <c r="BT121" i="19" s="1"/>
  <c r="BT90" i="19" s="1"/>
  <c r="U121" i="19"/>
  <c r="S121" i="19"/>
  <c r="R121" i="19"/>
  <c r="Q121" i="19"/>
  <c r="P121" i="19"/>
  <c r="O121" i="19"/>
  <c r="N121" i="19"/>
  <c r="L121" i="19"/>
  <c r="K121" i="19"/>
  <c r="J121" i="19"/>
  <c r="I121" i="19"/>
  <c r="G121" i="19"/>
  <c r="F121" i="19"/>
  <c r="E121" i="19"/>
  <c r="D121" i="19"/>
  <c r="V120" i="19"/>
  <c r="BT120" i="19" s="1"/>
  <c r="BT89" i="19" s="1"/>
  <c r="U120" i="19"/>
  <c r="S120" i="19"/>
  <c r="R120" i="19"/>
  <c r="Q120" i="19"/>
  <c r="P120" i="19"/>
  <c r="O120" i="19"/>
  <c r="N120" i="19"/>
  <c r="H120" i="19"/>
  <c r="G120" i="19"/>
  <c r="F120" i="19"/>
  <c r="E120" i="19"/>
  <c r="D120" i="19"/>
  <c r="W119" i="19"/>
  <c r="V119" i="19"/>
  <c r="BT119" i="19" s="1"/>
  <c r="BT88" i="19" s="1"/>
  <c r="U119" i="19"/>
  <c r="S119" i="19"/>
  <c r="R119" i="19"/>
  <c r="Q119" i="19"/>
  <c r="P119" i="19"/>
  <c r="O119" i="19"/>
  <c r="N119" i="19"/>
  <c r="H119" i="19"/>
  <c r="G119" i="19"/>
  <c r="F119" i="19"/>
  <c r="E119" i="19"/>
  <c r="D119" i="19"/>
  <c r="W118" i="19"/>
  <c r="V118" i="19"/>
  <c r="BT118" i="19" s="1"/>
  <c r="BT87" i="19" s="1"/>
  <c r="U118" i="19"/>
  <c r="S118" i="19"/>
  <c r="R118" i="19"/>
  <c r="Q118" i="19"/>
  <c r="P118" i="19"/>
  <c r="O118" i="19"/>
  <c r="N118" i="19"/>
  <c r="H118" i="19"/>
  <c r="G118" i="19"/>
  <c r="F118" i="19"/>
  <c r="E118" i="19"/>
  <c r="D118" i="19"/>
  <c r="W117" i="19"/>
  <c r="V117" i="19"/>
  <c r="BT117" i="19" s="1"/>
  <c r="BT86" i="19" s="1"/>
  <c r="U117" i="19"/>
  <c r="S117" i="19"/>
  <c r="R117" i="19"/>
  <c r="Q117" i="19"/>
  <c r="P117" i="19"/>
  <c r="O117" i="19"/>
  <c r="N117" i="19"/>
  <c r="H117" i="19"/>
  <c r="G117" i="19"/>
  <c r="F117" i="19"/>
  <c r="E117" i="19"/>
  <c r="D117" i="19"/>
  <c r="W116" i="19"/>
  <c r="V116" i="19"/>
  <c r="BT116" i="19" s="1"/>
  <c r="BT85" i="19" s="1"/>
  <c r="U116" i="19"/>
  <c r="S116" i="19"/>
  <c r="R116" i="19"/>
  <c r="Q116" i="19"/>
  <c r="P116" i="19"/>
  <c r="O116" i="19"/>
  <c r="N116" i="19"/>
  <c r="H116" i="19"/>
  <c r="G116" i="19"/>
  <c r="F116" i="19"/>
  <c r="E116" i="19"/>
  <c r="D116" i="19"/>
  <c r="W115" i="19"/>
  <c r="V115" i="19"/>
  <c r="BT115" i="19" s="1"/>
  <c r="BT84" i="19" s="1"/>
  <c r="U115" i="19"/>
  <c r="S115" i="19"/>
  <c r="R115" i="19"/>
  <c r="Q115" i="19"/>
  <c r="P115" i="19"/>
  <c r="O115" i="19"/>
  <c r="N115" i="19"/>
  <c r="H115" i="19"/>
  <c r="G115" i="19"/>
  <c r="F115" i="19"/>
  <c r="E115" i="19"/>
  <c r="D115" i="19"/>
  <c r="W114" i="19"/>
  <c r="V114" i="19"/>
  <c r="BT114" i="19" s="1"/>
  <c r="BT83" i="19" s="1"/>
  <c r="U114" i="19"/>
  <c r="S114" i="19"/>
  <c r="R114" i="19"/>
  <c r="Q114" i="19"/>
  <c r="P114" i="19"/>
  <c r="O114" i="19"/>
  <c r="N114" i="19"/>
  <c r="H114" i="19"/>
  <c r="G114" i="19"/>
  <c r="F114" i="19"/>
  <c r="E114" i="19"/>
  <c r="D114" i="19"/>
  <c r="W113" i="19"/>
  <c r="V113" i="19"/>
  <c r="BT113" i="19" s="1"/>
  <c r="BT82" i="19" s="1"/>
  <c r="U113" i="19"/>
  <c r="S113" i="19"/>
  <c r="R113" i="19"/>
  <c r="Q113" i="19"/>
  <c r="P113" i="19"/>
  <c r="O113" i="19"/>
  <c r="N113" i="19"/>
  <c r="H113" i="19"/>
  <c r="G113" i="19"/>
  <c r="F113" i="19"/>
  <c r="E113" i="19"/>
  <c r="D113" i="19"/>
  <c r="W112" i="19"/>
  <c r="V112" i="19"/>
  <c r="BT112" i="19" s="1"/>
  <c r="BT81" i="19" s="1"/>
  <c r="U112" i="19"/>
  <c r="S112" i="19"/>
  <c r="R112" i="19"/>
  <c r="Q112" i="19"/>
  <c r="P112" i="19"/>
  <c r="O112" i="19"/>
  <c r="N112" i="19"/>
  <c r="H112" i="19"/>
  <c r="G112" i="19"/>
  <c r="F112" i="19"/>
  <c r="E112" i="19"/>
  <c r="D112" i="19"/>
  <c r="W111" i="19"/>
  <c r="V111" i="19"/>
  <c r="BT111" i="19" s="1"/>
  <c r="BT80" i="19" s="1"/>
  <c r="U111" i="19"/>
  <c r="S111" i="19"/>
  <c r="R111" i="19"/>
  <c r="Q111" i="19"/>
  <c r="P111" i="19"/>
  <c r="O111" i="19"/>
  <c r="N111" i="19"/>
  <c r="H111" i="19"/>
  <c r="G111" i="19"/>
  <c r="F111" i="19"/>
  <c r="E111" i="19"/>
  <c r="D111" i="19"/>
  <c r="W110" i="19"/>
  <c r="V110" i="19"/>
  <c r="BT110" i="19" s="1"/>
  <c r="BT79" i="19" s="1"/>
  <c r="U110" i="19"/>
  <c r="S110" i="19"/>
  <c r="R110" i="19"/>
  <c r="Q110" i="19"/>
  <c r="P110" i="19"/>
  <c r="O110" i="19"/>
  <c r="N110" i="19"/>
  <c r="H110" i="19"/>
  <c r="G110" i="19"/>
  <c r="F110" i="19"/>
  <c r="E110" i="19"/>
  <c r="D110" i="19"/>
  <c r="W109" i="19"/>
  <c r="V109" i="19"/>
  <c r="U109" i="19"/>
  <c r="S109" i="19"/>
  <c r="R109" i="19"/>
  <c r="Q109" i="19"/>
  <c r="P109" i="19"/>
  <c r="O109" i="19"/>
  <c r="N109" i="19"/>
  <c r="H109" i="19"/>
  <c r="G109" i="19"/>
  <c r="F109" i="19"/>
  <c r="E109" i="19"/>
  <c r="D109" i="19"/>
  <c r="W108" i="19"/>
  <c r="V108" i="19"/>
  <c r="BT108" i="19" s="1"/>
  <c r="BT77" i="19" s="1"/>
  <c r="U108" i="19"/>
  <c r="S108" i="19"/>
  <c r="R108" i="19"/>
  <c r="Q108" i="19"/>
  <c r="P108" i="19"/>
  <c r="O108" i="19"/>
  <c r="N108" i="19"/>
  <c r="H108" i="19"/>
  <c r="G108" i="19"/>
  <c r="F108" i="19"/>
  <c r="E108" i="19"/>
  <c r="D108" i="19"/>
  <c r="W107" i="19"/>
  <c r="V107" i="19"/>
  <c r="BT107" i="19" s="1"/>
  <c r="BT76" i="19" s="1"/>
  <c r="U107" i="19"/>
  <c r="S107" i="19"/>
  <c r="R107" i="19"/>
  <c r="Q107" i="19"/>
  <c r="P107" i="19"/>
  <c r="O107" i="19"/>
  <c r="N107" i="19"/>
  <c r="H107" i="19"/>
  <c r="G107" i="19"/>
  <c r="F107" i="19"/>
  <c r="E107" i="19"/>
  <c r="D107" i="19"/>
  <c r="W106" i="19"/>
  <c r="V106" i="19"/>
  <c r="BT106" i="19" s="1"/>
  <c r="BT75" i="19" s="1"/>
  <c r="U106" i="19"/>
  <c r="S106" i="19"/>
  <c r="R106" i="19"/>
  <c r="Q106" i="19"/>
  <c r="P106" i="19"/>
  <c r="O106" i="19"/>
  <c r="N106" i="19"/>
  <c r="H106" i="19"/>
  <c r="G106" i="19"/>
  <c r="F106" i="19"/>
  <c r="E106" i="19"/>
  <c r="D106" i="19"/>
  <c r="W105" i="19"/>
  <c r="V105" i="19"/>
  <c r="BT105" i="19" s="1"/>
  <c r="BT74" i="19" s="1"/>
  <c r="U105" i="19"/>
  <c r="S105" i="19"/>
  <c r="R105" i="19"/>
  <c r="Q105" i="19"/>
  <c r="P105" i="19"/>
  <c r="O105" i="19"/>
  <c r="N105" i="19"/>
  <c r="H105" i="19"/>
  <c r="G105" i="19"/>
  <c r="F105" i="19"/>
  <c r="E105" i="19"/>
  <c r="D105" i="19"/>
  <c r="W104" i="19"/>
  <c r="V104" i="19"/>
  <c r="BT104" i="19" s="1"/>
  <c r="BT73" i="19" s="1"/>
  <c r="U104" i="19"/>
  <c r="S104" i="19"/>
  <c r="R104" i="19"/>
  <c r="Q104" i="19"/>
  <c r="P104" i="19"/>
  <c r="O104" i="19"/>
  <c r="N104" i="19"/>
  <c r="H104" i="19"/>
  <c r="G104" i="19"/>
  <c r="F104" i="19"/>
  <c r="E104" i="19"/>
  <c r="D104" i="19"/>
  <c r="W103" i="19"/>
  <c r="V103" i="19"/>
  <c r="BT103" i="19" s="1"/>
  <c r="BT72" i="19" s="1"/>
  <c r="U103" i="19"/>
  <c r="S103" i="19"/>
  <c r="R103" i="19"/>
  <c r="Q103" i="19"/>
  <c r="P103" i="19"/>
  <c r="O103" i="19"/>
  <c r="N103" i="19"/>
  <c r="H103" i="19"/>
  <c r="G103" i="19"/>
  <c r="F103" i="19"/>
  <c r="E103" i="19"/>
  <c r="D103" i="19"/>
  <c r="W102" i="19"/>
  <c r="V102" i="19"/>
  <c r="BT102" i="19" s="1"/>
  <c r="BT71" i="19" s="1"/>
  <c r="U102" i="19"/>
  <c r="S102" i="19"/>
  <c r="R102" i="19"/>
  <c r="Q102" i="19"/>
  <c r="P102" i="19"/>
  <c r="O102" i="19"/>
  <c r="N102" i="19"/>
  <c r="H102" i="19"/>
  <c r="G102" i="19"/>
  <c r="F102" i="19"/>
  <c r="E102" i="19"/>
  <c r="D102" i="19"/>
  <c r="W101" i="19"/>
  <c r="V101" i="19"/>
  <c r="BT101" i="19" s="1"/>
  <c r="BT70" i="19" s="1"/>
  <c r="U101" i="19"/>
  <c r="S101" i="19"/>
  <c r="R101" i="19"/>
  <c r="Q101" i="19"/>
  <c r="P101" i="19"/>
  <c r="O101" i="19"/>
  <c r="N101" i="19"/>
  <c r="H101" i="19"/>
  <c r="G101" i="19"/>
  <c r="F101" i="19"/>
  <c r="E101" i="19"/>
  <c r="D101" i="19"/>
  <c r="BF97" i="19"/>
  <c r="BE97" i="19"/>
  <c r="BD97" i="19"/>
  <c r="BC97" i="19"/>
  <c r="BB97" i="19"/>
  <c r="BA97" i="19"/>
  <c r="AN97" i="19"/>
  <c r="AM97" i="19"/>
  <c r="AL97" i="19"/>
  <c r="AK97" i="19"/>
  <c r="AJ97" i="19"/>
  <c r="AI97" i="19"/>
  <c r="T97" i="19"/>
  <c r="T128" i="19" s="1"/>
  <c r="M97" i="19"/>
  <c r="M128" i="19" s="1"/>
  <c r="H97" i="19"/>
  <c r="H128" i="19" s="1"/>
  <c r="C97" i="19"/>
  <c r="C128" i="19" s="1"/>
  <c r="BF96" i="19"/>
  <c r="BE96" i="19"/>
  <c r="BD96" i="19"/>
  <c r="BC96" i="19"/>
  <c r="BB96" i="19"/>
  <c r="BA96" i="19"/>
  <c r="AN96" i="19"/>
  <c r="AM96" i="19"/>
  <c r="AL96" i="19"/>
  <c r="AK96" i="19"/>
  <c r="AJ96" i="19"/>
  <c r="AI96" i="19"/>
  <c r="AD96" i="19"/>
  <c r="T96" i="19"/>
  <c r="T127" i="19" s="1"/>
  <c r="M96" i="19"/>
  <c r="M127" i="19" s="1"/>
  <c r="H96" i="19"/>
  <c r="H127" i="19" s="1"/>
  <c r="C96" i="19"/>
  <c r="C127" i="19" s="1"/>
  <c r="BF95" i="19"/>
  <c r="BE95" i="19"/>
  <c r="BD95" i="19"/>
  <c r="BC95" i="19"/>
  <c r="BB95" i="19"/>
  <c r="BA95" i="19"/>
  <c r="AN95" i="19"/>
  <c r="AM95" i="19"/>
  <c r="AL95" i="19"/>
  <c r="AK95" i="19"/>
  <c r="AJ95" i="19"/>
  <c r="AI95" i="19"/>
  <c r="AD95" i="19"/>
  <c r="T95" i="19"/>
  <c r="T126" i="19" s="1"/>
  <c r="M95" i="19"/>
  <c r="M126" i="19" s="1"/>
  <c r="H95" i="19"/>
  <c r="H126" i="19" s="1"/>
  <c r="C95" i="19"/>
  <c r="C126" i="19" s="1"/>
  <c r="BF94" i="19"/>
  <c r="BE94" i="19"/>
  <c r="BD94" i="19"/>
  <c r="BC94" i="19"/>
  <c r="BB94" i="19"/>
  <c r="BA94" i="19"/>
  <c r="AN94" i="19"/>
  <c r="AM94" i="19"/>
  <c r="AL94" i="19"/>
  <c r="AK94" i="19"/>
  <c r="AJ94" i="19"/>
  <c r="AI94" i="19"/>
  <c r="AD94" i="19"/>
  <c r="T94" i="19"/>
  <c r="T125" i="19" s="1"/>
  <c r="M94" i="19"/>
  <c r="M125" i="19" s="1"/>
  <c r="H94" i="19"/>
  <c r="H125" i="19" s="1"/>
  <c r="C94" i="19"/>
  <c r="C125" i="19" s="1"/>
  <c r="BF93" i="19"/>
  <c r="BE93" i="19"/>
  <c r="BD93" i="19"/>
  <c r="BC93" i="19"/>
  <c r="BB93" i="19"/>
  <c r="BA93" i="19"/>
  <c r="AW93" i="19"/>
  <c r="AN93" i="19"/>
  <c r="AM93" i="19"/>
  <c r="AL93" i="19"/>
  <c r="AK93" i="19"/>
  <c r="AJ93" i="19"/>
  <c r="AI93" i="19"/>
  <c r="AD93" i="19"/>
  <c r="T93" i="19"/>
  <c r="T124" i="19" s="1"/>
  <c r="M93" i="19"/>
  <c r="M124" i="19" s="1"/>
  <c r="H93" i="19"/>
  <c r="H124" i="19" s="1"/>
  <c r="C93" i="19"/>
  <c r="C124" i="19" s="1"/>
  <c r="BF92" i="19"/>
  <c r="BE92" i="19"/>
  <c r="BD92" i="19"/>
  <c r="BC92" i="19"/>
  <c r="BB92" i="19"/>
  <c r="BA92" i="19"/>
  <c r="AN92" i="19"/>
  <c r="AM92" i="19"/>
  <c r="AL92" i="19"/>
  <c r="AK92" i="19"/>
  <c r="AJ92" i="19"/>
  <c r="AI92" i="19"/>
  <c r="T92" i="19"/>
  <c r="T123" i="19" s="1"/>
  <c r="M92" i="19"/>
  <c r="M123" i="19" s="1"/>
  <c r="H92" i="19"/>
  <c r="C92" i="19"/>
  <c r="AS92" i="19" s="1"/>
  <c r="AS123" i="19" s="1"/>
  <c r="BF91" i="19"/>
  <c r="BE91" i="19"/>
  <c r="BD91" i="19"/>
  <c r="BC91" i="19"/>
  <c r="BB91" i="19"/>
  <c r="BA91" i="19"/>
  <c r="AN91" i="19"/>
  <c r="AM91" i="19"/>
  <c r="AL91" i="19"/>
  <c r="AK91" i="19"/>
  <c r="AJ91" i="19"/>
  <c r="AI91" i="19"/>
  <c r="T91" i="19"/>
  <c r="T122" i="19" s="1"/>
  <c r="M91" i="19"/>
  <c r="M122" i="19" s="1"/>
  <c r="H91" i="19"/>
  <c r="H122" i="19" s="1"/>
  <c r="C91" i="19"/>
  <c r="C122" i="19" s="1"/>
  <c r="BF90" i="19"/>
  <c r="BE90" i="19"/>
  <c r="BD90" i="19"/>
  <c r="BC90" i="19"/>
  <c r="BB90" i="19"/>
  <c r="BA90" i="19"/>
  <c r="AN90" i="19"/>
  <c r="AM90" i="19"/>
  <c r="AL90" i="19"/>
  <c r="AK90" i="19"/>
  <c r="AJ90" i="19"/>
  <c r="AI90" i="19"/>
  <c r="T90" i="19"/>
  <c r="T121" i="19" s="1"/>
  <c r="M90" i="19"/>
  <c r="M121" i="19" s="1"/>
  <c r="H90" i="19"/>
  <c r="H121" i="19" s="1"/>
  <c r="C90" i="19"/>
  <c r="C121" i="19" s="1"/>
  <c r="BF89" i="19"/>
  <c r="BE89" i="19"/>
  <c r="BD89" i="19"/>
  <c r="BC89" i="19"/>
  <c r="BB89" i="19"/>
  <c r="BA89" i="19"/>
  <c r="AW89" i="19"/>
  <c r="AV89" i="19"/>
  <c r="AN89" i="19"/>
  <c r="AM89" i="19"/>
  <c r="AL89" i="19"/>
  <c r="AK89" i="19"/>
  <c r="AJ89" i="19"/>
  <c r="AI89" i="19"/>
  <c r="AE89" i="19"/>
  <c r="AD89" i="19"/>
  <c r="T89" i="19"/>
  <c r="T120" i="19" s="1"/>
  <c r="L89" i="19"/>
  <c r="L120" i="19" s="1"/>
  <c r="K89" i="19"/>
  <c r="K120" i="19" s="1"/>
  <c r="J89" i="19"/>
  <c r="J120" i="19" s="1"/>
  <c r="I89" i="19"/>
  <c r="I120" i="19" s="1"/>
  <c r="BF88" i="19"/>
  <c r="BE88" i="19"/>
  <c r="BD88" i="19"/>
  <c r="BC88" i="19"/>
  <c r="BB88" i="19"/>
  <c r="BA88" i="19"/>
  <c r="AW88" i="19"/>
  <c r="AV88" i="19"/>
  <c r="AN88" i="19"/>
  <c r="AM88" i="19"/>
  <c r="AL88" i="19"/>
  <c r="AK88" i="19"/>
  <c r="AJ88" i="19"/>
  <c r="AI88" i="19"/>
  <c r="AE88" i="19"/>
  <c r="AD88" i="19"/>
  <c r="T88" i="19"/>
  <c r="T119" i="19" s="1"/>
  <c r="L88" i="19"/>
  <c r="L119" i="19" s="1"/>
  <c r="K88" i="19"/>
  <c r="K119" i="19" s="1"/>
  <c r="J88" i="19"/>
  <c r="J119" i="19" s="1"/>
  <c r="I88" i="19"/>
  <c r="I119" i="19" s="1"/>
  <c r="BF87" i="19"/>
  <c r="BE87" i="19"/>
  <c r="BD87" i="19"/>
  <c r="BC87" i="19"/>
  <c r="BB87" i="19"/>
  <c r="BA87" i="19"/>
  <c r="AW87" i="19"/>
  <c r="AV87" i="19"/>
  <c r="AN87" i="19"/>
  <c r="AM87" i="19"/>
  <c r="AL87" i="19"/>
  <c r="AK87" i="19"/>
  <c r="AJ87" i="19"/>
  <c r="AI87" i="19"/>
  <c r="AE87" i="19"/>
  <c r="AD87" i="19"/>
  <c r="T87" i="19"/>
  <c r="T118" i="19" s="1"/>
  <c r="L87" i="19"/>
  <c r="L118" i="19" s="1"/>
  <c r="K87" i="19"/>
  <c r="K118" i="19" s="1"/>
  <c r="J87" i="19"/>
  <c r="J118" i="19" s="1"/>
  <c r="I87" i="19"/>
  <c r="I118" i="19" s="1"/>
  <c r="BF86" i="19"/>
  <c r="BE86" i="19"/>
  <c r="BD86" i="19"/>
  <c r="BC86" i="19"/>
  <c r="BB86" i="19"/>
  <c r="BA86" i="19"/>
  <c r="AW86" i="19"/>
  <c r="AV86" i="19"/>
  <c r="AN86" i="19"/>
  <c r="AM86" i="19"/>
  <c r="AL86" i="19"/>
  <c r="AK86" i="19"/>
  <c r="AJ86" i="19"/>
  <c r="AI86" i="19"/>
  <c r="AE86" i="19"/>
  <c r="AD86" i="19"/>
  <c r="T86" i="19"/>
  <c r="T117" i="19" s="1"/>
  <c r="L86" i="19"/>
  <c r="L117" i="19" s="1"/>
  <c r="K86" i="19"/>
  <c r="K117" i="19" s="1"/>
  <c r="J86" i="19"/>
  <c r="J117" i="19" s="1"/>
  <c r="I86" i="19"/>
  <c r="I117" i="19" s="1"/>
  <c r="BF85" i="19"/>
  <c r="BE85" i="19"/>
  <c r="BD85" i="19"/>
  <c r="BC85" i="19"/>
  <c r="BB85" i="19"/>
  <c r="BA85" i="19"/>
  <c r="AW85" i="19"/>
  <c r="AV85" i="19"/>
  <c r="AN85" i="19"/>
  <c r="AM85" i="19"/>
  <c r="AL85" i="19"/>
  <c r="AK85" i="19"/>
  <c r="AJ85" i="19"/>
  <c r="AI85" i="19"/>
  <c r="AE85" i="19"/>
  <c r="AD85" i="19"/>
  <c r="T85" i="19"/>
  <c r="T116" i="19" s="1"/>
  <c r="L85" i="19"/>
  <c r="L116" i="19" s="1"/>
  <c r="K85" i="19"/>
  <c r="K116" i="19" s="1"/>
  <c r="J85" i="19"/>
  <c r="J116" i="19" s="1"/>
  <c r="I85" i="19"/>
  <c r="I116" i="19" s="1"/>
  <c r="BF84" i="19"/>
  <c r="BE84" i="19"/>
  <c r="BD84" i="19"/>
  <c r="BC84" i="19"/>
  <c r="BB84" i="19"/>
  <c r="BA84" i="19"/>
  <c r="AW84" i="19"/>
  <c r="AV84" i="19"/>
  <c r="AN84" i="19"/>
  <c r="AM84" i="19"/>
  <c r="AL84" i="19"/>
  <c r="AK84" i="19"/>
  <c r="AJ84" i="19"/>
  <c r="AI84" i="19"/>
  <c r="AE84" i="19"/>
  <c r="AD84" i="19"/>
  <c r="T84" i="19"/>
  <c r="T115" i="19" s="1"/>
  <c r="L84" i="19"/>
  <c r="L115" i="19" s="1"/>
  <c r="K84" i="19"/>
  <c r="K115" i="19" s="1"/>
  <c r="J84" i="19"/>
  <c r="J115" i="19" s="1"/>
  <c r="I84" i="19"/>
  <c r="I115" i="19" s="1"/>
  <c r="BF83" i="19"/>
  <c r="BE83" i="19"/>
  <c r="BD83" i="19"/>
  <c r="BC83" i="19"/>
  <c r="BB83" i="19"/>
  <c r="BA83" i="19"/>
  <c r="AW83" i="19"/>
  <c r="AV83" i="19"/>
  <c r="AN83" i="19"/>
  <c r="AM83" i="19"/>
  <c r="AL83" i="19"/>
  <c r="AK83" i="19"/>
  <c r="AJ83" i="19"/>
  <c r="AI83" i="19"/>
  <c r="AE83" i="19"/>
  <c r="AD83" i="19"/>
  <c r="T83" i="19"/>
  <c r="T114" i="19" s="1"/>
  <c r="L83" i="19"/>
  <c r="L114" i="19" s="1"/>
  <c r="K83" i="19"/>
  <c r="K114" i="19" s="1"/>
  <c r="J83" i="19"/>
  <c r="J114" i="19" s="1"/>
  <c r="I83" i="19"/>
  <c r="I114" i="19" s="1"/>
  <c r="BF82" i="19"/>
  <c r="BE82" i="19"/>
  <c r="BD82" i="19"/>
  <c r="BC82" i="19"/>
  <c r="BB82" i="19"/>
  <c r="BA82" i="19"/>
  <c r="AW82" i="19"/>
  <c r="AV82" i="19"/>
  <c r="AN82" i="19"/>
  <c r="AM82" i="19"/>
  <c r="AL82" i="19"/>
  <c r="AK82" i="19"/>
  <c r="AJ82" i="19"/>
  <c r="AI82" i="19"/>
  <c r="AE82" i="19"/>
  <c r="AD82" i="19"/>
  <c r="T82" i="19"/>
  <c r="T113" i="19" s="1"/>
  <c r="L82" i="19"/>
  <c r="L113" i="19" s="1"/>
  <c r="K82" i="19"/>
  <c r="K113" i="19" s="1"/>
  <c r="J82" i="19"/>
  <c r="J113" i="19" s="1"/>
  <c r="I82" i="19"/>
  <c r="I113" i="19" s="1"/>
  <c r="BF81" i="19"/>
  <c r="BE81" i="19"/>
  <c r="BD81" i="19"/>
  <c r="BC81" i="19"/>
  <c r="BB81" i="19"/>
  <c r="BA81" i="19"/>
  <c r="AW81" i="19"/>
  <c r="AV81" i="19"/>
  <c r="AN81" i="19"/>
  <c r="AM81" i="19"/>
  <c r="AL81" i="19"/>
  <c r="AK81" i="19"/>
  <c r="AJ81" i="19"/>
  <c r="AI81" i="19"/>
  <c r="AE81" i="19"/>
  <c r="AD81" i="19"/>
  <c r="T81" i="19"/>
  <c r="T112" i="19" s="1"/>
  <c r="L81" i="19"/>
  <c r="L112" i="19" s="1"/>
  <c r="K81" i="19"/>
  <c r="K112" i="19" s="1"/>
  <c r="J81" i="19"/>
  <c r="J112" i="19" s="1"/>
  <c r="I81" i="19"/>
  <c r="I112" i="19" s="1"/>
  <c r="BF80" i="19"/>
  <c r="BE80" i="19"/>
  <c r="BD80" i="19"/>
  <c r="BC80" i="19"/>
  <c r="BB80" i="19"/>
  <c r="BA80" i="19"/>
  <c r="AW80" i="19"/>
  <c r="AV80" i="19"/>
  <c r="AN80" i="19"/>
  <c r="AM80" i="19"/>
  <c r="AL80" i="19"/>
  <c r="AK80" i="19"/>
  <c r="AJ80" i="19"/>
  <c r="AI80" i="19"/>
  <c r="AE80" i="19"/>
  <c r="AD80" i="19"/>
  <c r="T80" i="19"/>
  <c r="T111" i="19" s="1"/>
  <c r="L80" i="19"/>
  <c r="L111" i="19" s="1"/>
  <c r="K80" i="19"/>
  <c r="K111" i="19" s="1"/>
  <c r="J80" i="19"/>
  <c r="J111" i="19" s="1"/>
  <c r="I80" i="19"/>
  <c r="I111" i="19" s="1"/>
  <c r="BF79" i="19"/>
  <c r="BE79" i="19"/>
  <c r="BD79" i="19"/>
  <c r="BC79" i="19"/>
  <c r="BB79" i="19"/>
  <c r="BA79" i="19"/>
  <c r="AW79" i="19"/>
  <c r="AV79" i="19"/>
  <c r="AN79" i="19"/>
  <c r="AM79" i="19"/>
  <c r="AL79" i="19"/>
  <c r="AK79" i="19"/>
  <c r="AJ79" i="19"/>
  <c r="AI79" i="19"/>
  <c r="AE79" i="19"/>
  <c r="AD79" i="19"/>
  <c r="T79" i="19"/>
  <c r="T110" i="19" s="1"/>
  <c r="L79" i="19"/>
  <c r="L110" i="19" s="1"/>
  <c r="K79" i="19"/>
  <c r="K110" i="19" s="1"/>
  <c r="J79" i="19"/>
  <c r="J110" i="19" s="1"/>
  <c r="I79" i="19"/>
  <c r="I110" i="19" s="1"/>
  <c r="BF78" i="19"/>
  <c r="BE78" i="19"/>
  <c r="BD78" i="19"/>
  <c r="BC78" i="19"/>
  <c r="BB78" i="19"/>
  <c r="BA78" i="19"/>
  <c r="AW78" i="19"/>
  <c r="AV78" i="19"/>
  <c r="AN78" i="19"/>
  <c r="AM78" i="19"/>
  <c r="AL78" i="19"/>
  <c r="AK78" i="19"/>
  <c r="AJ78" i="19"/>
  <c r="AI78" i="19"/>
  <c r="AE78" i="19"/>
  <c r="AD78" i="19"/>
  <c r="T78" i="19"/>
  <c r="T109" i="19" s="1"/>
  <c r="L78" i="19"/>
  <c r="L109" i="19" s="1"/>
  <c r="K78" i="19"/>
  <c r="K109" i="19" s="1"/>
  <c r="J78" i="19"/>
  <c r="J109" i="19" s="1"/>
  <c r="I78" i="19"/>
  <c r="I109" i="19" s="1"/>
  <c r="BF77" i="19"/>
  <c r="BE77" i="19"/>
  <c r="BD77" i="19"/>
  <c r="BC77" i="19"/>
  <c r="BB77" i="19"/>
  <c r="BA77" i="19"/>
  <c r="AW77" i="19"/>
  <c r="AV77" i="19"/>
  <c r="AN77" i="19"/>
  <c r="AM77" i="19"/>
  <c r="AL77" i="19"/>
  <c r="AK77" i="19"/>
  <c r="AJ77" i="19"/>
  <c r="AI77" i="19"/>
  <c r="AE77" i="19"/>
  <c r="AD77" i="19"/>
  <c r="T77" i="19"/>
  <c r="T108" i="19" s="1"/>
  <c r="L77" i="19"/>
  <c r="L108" i="19" s="1"/>
  <c r="K77" i="19"/>
  <c r="K108" i="19" s="1"/>
  <c r="J77" i="19"/>
  <c r="J108" i="19" s="1"/>
  <c r="I77" i="19"/>
  <c r="I108" i="19" s="1"/>
  <c r="BF76" i="19"/>
  <c r="BE76" i="19"/>
  <c r="BD76" i="19"/>
  <c r="BC76" i="19"/>
  <c r="BB76" i="19"/>
  <c r="BA76" i="19"/>
  <c r="AW76" i="19"/>
  <c r="AV76" i="19"/>
  <c r="AN76" i="19"/>
  <c r="AM76" i="19"/>
  <c r="AL76" i="19"/>
  <c r="AK76" i="19"/>
  <c r="AJ76" i="19"/>
  <c r="AI76" i="19"/>
  <c r="AE76" i="19"/>
  <c r="AD76" i="19"/>
  <c r="T76" i="19"/>
  <c r="T107" i="19" s="1"/>
  <c r="L76" i="19"/>
  <c r="L107" i="19" s="1"/>
  <c r="K76" i="19"/>
  <c r="K107" i="19" s="1"/>
  <c r="J76" i="19"/>
  <c r="J107" i="19" s="1"/>
  <c r="I76" i="19"/>
  <c r="I107" i="19" s="1"/>
  <c r="BF75" i="19"/>
  <c r="BE75" i="19"/>
  <c r="BD75" i="19"/>
  <c r="BC75" i="19"/>
  <c r="BB75" i="19"/>
  <c r="BA75" i="19"/>
  <c r="AW75" i="19"/>
  <c r="AV75" i="19"/>
  <c r="AN75" i="19"/>
  <c r="AM75" i="19"/>
  <c r="AL75" i="19"/>
  <c r="AK75" i="19"/>
  <c r="AJ75" i="19"/>
  <c r="AI75" i="19"/>
  <c r="AE75" i="19"/>
  <c r="AD75" i="19"/>
  <c r="T75" i="19"/>
  <c r="T106" i="19" s="1"/>
  <c r="L75" i="19"/>
  <c r="L106" i="19" s="1"/>
  <c r="K75" i="19"/>
  <c r="K106" i="19" s="1"/>
  <c r="J75" i="19"/>
  <c r="J106" i="19" s="1"/>
  <c r="I75" i="19"/>
  <c r="I106" i="19" s="1"/>
  <c r="BF74" i="19"/>
  <c r="BE74" i="19"/>
  <c r="BD74" i="19"/>
  <c r="BC74" i="19"/>
  <c r="BB74" i="19"/>
  <c r="BA74" i="19"/>
  <c r="AW74" i="19"/>
  <c r="AV74" i="19"/>
  <c r="AN74" i="19"/>
  <c r="AM74" i="19"/>
  <c r="AL74" i="19"/>
  <c r="AK74" i="19"/>
  <c r="AJ74" i="19"/>
  <c r="AI74" i="19"/>
  <c r="AE74" i="19"/>
  <c r="AD74" i="19"/>
  <c r="T74" i="19"/>
  <c r="T105" i="19" s="1"/>
  <c r="L74" i="19"/>
  <c r="L105" i="19" s="1"/>
  <c r="K74" i="19"/>
  <c r="K105" i="19" s="1"/>
  <c r="J74" i="19"/>
  <c r="J105" i="19" s="1"/>
  <c r="I74" i="19"/>
  <c r="I105" i="19" s="1"/>
  <c r="BF73" i="19"/>
  <c r="BE73" i="19"/>
  <c r="BD73" i="19"/>
  <c r="BC73" i="19"/>
  <c r="BB73" i="19"/>
  <c r="BA73" i="19"/>
  <c r="AW73" i="19"/>
  <c r="AV73" i="19"/>
  <c r="AN73" i="19"/>
  <c r="AM73" i="19"/>
  <c r="AL73" i="19"/>
  <c r="AK73" i="19"/>
  <c r="AJ73" i="19"/>
  <c r="AI73" i="19"/>
  <c r="AE73" i="19"/>
  <c r="AD73" i="19"/>
  <c r="T73" i="19"/>
  <c r="T104" i="19" s="1"/>
  <c r="L73" i="19"/>
  <c r="L104" i="19" s="1"/>
  <c r="K73" i="19"/>
  <c r="K104" i="19" s="1"/>
  <c r="J73" i="19"/>
  <c r="J104" i="19" s="1"/>
  <c r="I73" i="19"/>
  <c r="I104" i="19" s="1"/>
  <c r="BF72" i="19"/>
  <c r="BE72" i="19"/>
  <c r="BD72" i="19"/>
  <c r="BC72" i="19"/>
  <c r="BB72" i="19"/>
  <c r="BA72" i="19"/>
  <c r="AW72" i="19"/>
  <c r="AV72" i="19"/>
  <c r="AN72" i="19"/>
  <c r="AM72" i="19"/>
  <c r="AL72" i="19"/>
  <c r="AK72" i="19"/>
  <c r="AJ72" i="19"/>
  <c r="AI72" i="19"/>
  <c r="AE72" i="19"/>
  <c r="AD72" i="19"/>
  <c r="T72" i="19"/>
  <c r="T103" i="19" s="1"/>
  <c r="L72" i="19"/>
  <c r="L103" i="19" s="1"/>
  <c r="K72" i="19"/>
  <c r="K103" i="19" s="1"/>
  <c r="J72" i="19"/>
  <c r="J103" i="19" s="1"/>
  <c r="I72" i="19"/>
  <c r="I103" i="19" s="1"/>
  <c r="BF71" i="19"/>
  <c r="BE71" i="19"/>
  <c r="BD71" i="19"/>
  <c r="BC71" i="19"/>
  <c r="BB71" i="19"/>
  <c r="BA71" i="19"/>
  <c r="AW71" i="19"/>
  <c r="AV71" i="19"/>
  <c r="AN71" i="19"/>
  <c r="AM71" i="19"/>
  <c r="AL71" i="19"/>
  <c r="AK71" i="19"/>
  <c r="AJ71" i="19"/>
  <c r="AI71" i="19"/>
  <c r="AE71" i="19"/>
  <c r="AD71" i="19"/>
  <c r="T71" i="19"/>
  <c r="T102" i="19" s="1"/>
  <c r="L71" i="19"/>
  <c r="L102" i="19" s="1"/>
  <c r="K71" i="19"/>
  <c r="K102" i="19" s="1"/>
  <c r="J71" i="19"/>
  <c r="J102" i="19" s="1"/>
  <c r="I71" i="19"/>
  <c r="I102" i="19" s="1"/>
  <c r="BF70" i="19"/>
  <c r="BE70" i="19"/>
  <c r="BD70" i="19"/>
  <c r="BC70" i="19"/>
  <c r="BB70" i="19"/>
  <c r="BA70" i="19"/>
  <c r="AW70" i="19"/>
  <c r="AV70" i="19"/>
  <c r="AN70" i="19"/>
  <c r="AM70" i="19"/>
  <c r="AL70" i="19"/>
  <c r="AK70" i="19"/>
  <c r="AJ70" i="19"/>
  <c r="AI70" i="19"/>
  <c r="AE70" i="19"/>
  <c r="AD70" i="19"/>
  <c r="T70" i="19"/>
  <c r="T101" i="19" s="1"/>
  <c r="L70" i="19"/>
  <c r="L101" i="19" s="1"/>
  <c r="K70" i="19"/>
  <c r="K101" i="19" s="1"/>
  <c r="J70" i="19"/>
  <c r="J101" i="19" s="1"/>
  <c r="I70" i="19"/>
  <c r="I101" i="19" s="1"/>
  <c r="BT128" i="18"/>
  <c r="BT97" i="18" s="1"/>
  <c r="BP128" i="18"/>
  <c r="BP97" i="18" s="1"/>
  <c r="BM128" i="18"/>
  <c r="BM97" i="18" s="1"/>
  <c r="BI128" i="18"/>
  <c r="BI97" i="18" s="1"/>
  <c r="BT127" i="18"/>
  <c r="BT96" i="18" s="1"/>
  <c r="BP127" i="18"/>
  <c r="BP96" i="18" s="1"/>
  <c r="BM127" i="18"/>
  <c r="BM96" i="18" s="1"/>
  <c r="BI127" i="18"/>
  <c r="BI96" i="18" s="1"/>
  <c r="BT126" i="18"/>
  <c r="BT95" i="18" s="1"/>
  <c r="BP126" i="18"/>
  <c r="BP95" i="18" s="1"/>
  <c r="BM126" i="18"/>
  <c r="BM95" i="18" s="1"/>
  <c r="BI126" i="18"/>
  <c r="BI95" i="18" s="1"/>
  <c r="BT125" i="18"/>
  <c r="BT94" i="18" s="1"/>
  <c r="BP125" i="18"/>
  <c r="BP94" i="18" s="1"/>
  <c r="BM125" i="18"/>
  <c r="BM94" i="18" s="1"/>
  <c r="BI125" i="18"/>
  <c r="BI94" i="18" s="1"/>
  <c r="BT124" i="18"/>
  <c r="BT93" i="18" s="1"/>
  <c r="BP124" i="18"/>
  <c r="BP93" i="18" s="1"/>
  <c r="BM124" i="18"/>
  <c r="BM93" i="18" s="1"/>
  <c r="BI124" i="18"/>
  <c r="BI93" i="18" s="1"/>
  <c r="BT123" i="18"/>
  <c r="BT92" i="18" s="1"/>
  <c r="BP123" i="18"/>
  <c r="BP92" i="18" s="1"/>
  <c r="BM123" i="18"/>
  <c r="BM92" i="18" s="1"/>
  <c r="BI123" i="18"/>
  <c r="BI92" i="18" s="1"/>
  <c r="BT122" i="18"/>
  <c r="BT91" i="18" s="1"/>
  <c r="BP122" i="18"/>
  <c r="BP91" i="18" s="1"/>
  <c r="BM122" i="18"/>
  <c r="BM91" i="18" s="1"/>
  <c r="BI122" i="18"/>
  <c r="BI91" i="18" s="1"/>
  <c r="BT121" i="18"/>
  <c r="BT90" i="18" s="1"/>
  <c r="BP121" i="18"/>
  <c r="BP90" i="18" s="1"/>
  <c r="BM121" i="18"/>
  <c r="BM90" i="18" s="1"/>
  <c r="BI121" i="18"/>
  <c r="BI90" i="18" s="1"/>
  <c r="BT120" i="18"/>
  <c r="BT89" i="18" s="1"/>
  <c r="BM120" i="18"/>
  <c r="BM89" i="18" s="1"/>
  <c r="BT119" i="18"/>
  <c r="BT88" i="18" s="1"/>
  <c r="BM119" i="18"/>
  <c r="BM88" i="18" s="1"/>
  <c r="BT118" i="18"/>
  <c r="BT87" i="18" s="1"/>
  <c r="BM118" i="18"/>
  <c r="BM87" i="18" s="1"/>
  <c r="BT117" i="18"/>
  <c r="BT86" i="18" s="1"/>
  <c r="BM117" i="18"/>
  <c r="BM86" i="18" s="1"/>
  <c r="BT116" i="18"/>
  <c r="BT85" i="18" s="1"/>
  <c r="BM116" i="18"/>
  <c r="BM85" i="18" s="1"/>
  <c r="BT115" i="18"/>
  <c r="BT84" i="18" s="1"/>
  <c r="BP115" i="18"/>
  <c r="BP84" i="18" s="1"/>
  <c r="BM115" i="18"/>
  <c r="BM84" i="18" s="1"/>
  <c r="BI115" i="18"/>
  <c r="BI84" i="18" s="1"/>
  <c r="BT114" i="18"/>
  <c r="BT83" i="18" s="1"/>
  <c r="BP114" i="18"/>
  <c r="BP83" i="18" s="1"/>
  <c r="BM114" i="18"/>
  <c r="BM83" i="18" s="1"/>
  <c r="BI114" i="18"/>
  <c r="BI83" i="18" s="1"/>
  <c r="BT113" i="18"/>
  <c r="BT82" i="18" s="1"/>
  <c r="BP113" i="18"/>
  <c r="BP82" i="18" s="1"/>
  <c r="BM113" i="18"/>
  <c r="BM82" i="18" s="1"/>
  <c r="BI113" i="18"/>
  <c r="BI82" i="18" s="1"/>
  <c r="BT112" i="18"/>
  <c r="BT81" i="18" s="1"/>
  <c r="BP112" i="18"/>
  <c r="BP81" i="18" s="1"/>
  <c r="BM112" i="18"/>
  <c r="BM81" i="18" s="1"/>
  <c r="BI112" i="18"/>
  <c r="BI81" i="18" s="1"/>
  <c r="BT111" i="18"/>
  <c r="BT80" i="18" s="1"/>
  <c r="BM111" i="18"/>
  <c r="BM80" i="18" s="1"/>
  <c r="BT110" i="18"/>
  <c r="BT79" i="18" s="1"/>
  <c r="BM110" i="18"/>
  <c r="BM79" i="18" s="1"/>
  <c r="BT109" i="18"/>
  <c r="BT78" i="18" s="1"/>
  <c r="BM109" i="18"/>
  <c r="BM78" i="18" s="1"/>
  <c r="BT108" i="18"/>
  <c r="BT77" i="18" s="1"/>
  <c r="BM108" i="18"/>
  <c r="BM77" i="18" s="1"/>
  <c r="BT107" i="18"/>
  <c r="BT76" i="18" s="1"/>
  <c r="BM107" i="18"/>
  <c r="BM76" i="18" s="1"/>
  <c r="BT106" i="18"/>
  <c r="BT75" i="18" s="1"/>
  <c r="BP106" i="18"/>
  <c r="BP75" i="18" s="1"/>
  <c r="BM106" i="18"/>
  <c r="BM75" i="18" s="1"/>
  <c r="BI106" i="18"/>
  <c r="BI75" i="18" s="1"/>
  <c r="BT105" i="18"/>
  <c r="BT74" i="18" s="1"/>
  <c r="BP105" i="18"/>
  <c r="BP74" i="18" s="1"/>
  <c r="BM105" i="18"/>
  <c r="BM74" i="18" s="1"/>
  <c r="BI105" i="18"/>
  <c r="BI74" i="18" s="1"/>
  <c r="BT104" i="18"/>
  <c r="BT73" i="18" s="1"/>
  <c r="BP104" i="18"/>
  <c r="BP73" i="18" s="1"/>
  <c r="BM104" i="18"/>
  <c r="BM73" i="18" s="1"/>
  <c r="BI104" i="18"/>
  <c r="BI73" i="18" s="1"/>
  <c r="BT103" i="18"/>
  <c r="BT72" i="18" s="1"/>
  <c r="BP103" i="18"/>
  <c r="BP72" i="18" s="1"/>
  <c r="BM103" i="18"/>
  <c r="BM72" i="18" s="1"/>
  <c r="BI103" i="18"/>
  <c r="BI72" i="18" s="1"/>
  <c r="BT102" i="18"/>
  <c r="BT71" i="18" s="1"/>
  <c r="BP102" i="18"/>
  <c r="BP71" i="18" s="1"/>
  <c r="BM102" i="18"/>
  <c r="BM71" i="18" s="1"/>
  <c r="BI102" i="18"/>
  <c r="BI71" i="18" s="1"/>
  <c r="BT101" i="18"/>
  <c r="BT70" i="18" s="1"/>
  <c r="BP101" i="18"/>
  <c r="BP70" i="18" s="1"/>
  <c r="BM101" i="18"/>
  <c r="BM70" i="18" s="1"/>
  <c r="BI101" i="18"/>
  <c r="BI70" i="18" s="1"/>
  <c r="AP91" i="19" l="1"/>
  <c r="AP122" i="19" s="1"/>
  <c r="AA90" i="19"/>
  <c r="AA121" i="19" s="1"/>
  <c r="AT90" i="19"/>
  <c r="AT121" i="19" s="1"/>
  <c r="AA92" i="19"/>
  <c r="AA123" i="19" s="1"/>
  <c r="AP90" i="19"/>
  <c r="AP121" i="19" s="1"/>
  <c r="AA91" i="19"/>
  <c r="AA122" i="19" s="1"/>
  <c r="AT91" i="19"/>
  <c r="AT122" i="19" s="1"/>
  <c r="AA88" i="22"/>
  <c r="AA118" i="22" s="1"/>
  <c r="C119" i="20"/>
  <c r="AT89" i="20"/>
  <c r="AT119" i="20" s="1"/>
  <c r="AP89" i="20"/>
  <c r="AP119" i="20" s="1"/>
  <c r="AA89" i="20"/>
  <c r="AA119" i="20" s="1"/>
  <c r="Y89" i="20"/>
  <c r="Y119" i="20" s="1"/>
  <c r="AR89" i="20"/>
  <c r="AR119" i="20" s="1"/>
  <c r="Y90" i="19"/>
  <c r="Y121" i="19" s="1"/>
  <c r="AC90" i="19"/>
  <c r="AC121" i="19" s="1"/>
  <c r="AR90" i="19"/>
  <c r="AR121" i="19" s="1"/>
  <c r="Y91" i="19"/>
  <c r="Y122" i="19" s="1"/>
  <c r="AC91" i="19"/>
  <c r="AC122" i="19" s="1"/>
  <c r="AR91" i="19"/>
  <c r="AR122" i="19" s="1"/>
  <c r="Y92" i="19"/>
  <c r="Y123" i="19" s="1"/>
  <c r="AC92" i="19"/>
  <c r="AC123" i="19" s="1"/>
  <c r="C120" i="20"/>
  <c r="AA90" i="20"/>
  <c r="AA120" i="20" s="1"/>
  <c r="Y90" i="20"/>
  <c r="Y120" i="20" s="1"/>
  <c r="Y90" i="21"/>
  <c r="Y121" i="21" s="1"/>
  <c r="AC90" i="21"/>
  <c r="AC121" i="21" s="1"/>
  <c r="AR90" i="21"/>
  <c r="AR121" i="21" s="1"/>
  <c r="Y91" i="21"/>
  <c r="Y122" i="21" s="1"/>
  <c r="AC91" i="21"/>
  <c r="AC122" i="21" s="1"/>
  <c r="AR91" i="21"/>
  <c r="AR122" i="21" s="1"/>
  <c r="Y92" i="21"/>
  <c r="Y123" i="21" s="1"/>
  <c r="AA90" i="21"/>
  <c r="AA121" i="21" s="1"/>
  <c r="AP90" i="21"/>
  <c r="AP121" i="21" s="1"/>
  <c r="AT90" i="21"/>
  <c r="AT121" i="21" s="1"/>
  <c r="AA91" i="21"/>
  <c r="AA122" i="21" s="1"/>
  <c r="AP91" i="21"/>
  <c r="AP122" i="21" s="1"/>
  <c r="AT91" i="21"/>
  <c r="AT122" i="21" s="1"/>
  <c r="AA87" i="22"/>
  <c r="AA117" i="22" s="1"/>
  <c r="AP87" i="22"/>
  <c r="AP117" i="22" s="1"/>
  <c r="AT87" i="22"/>
  <c r="AT117" i="22" s="1"/>
  <c r="Y87" i="22"/>
  <c r="Y117" i="22" s="1"/>
  <c r="AC87" i="22"/>
  <c r="AC117" i="22" s="1"/>
  <c r="AR87" i="22"/>
  <c r="AR117" i="22" s="1"/>
  <c r="Y88" i="22"/>
  <c r="Y118" i="22" s="1"/>
  <c r="AC88" i="22"/>
  <c r="AC118" i="22" s="1"/>
  <c r="M69" i="22"/>
  <c r="M71" i="22"/>
  <c r="M73" i="22"/>
  <c r="M75" i="22"/>
  <c r="M77" i="22"/>
  <c r="M79" i="22"/>
  <c r="M81" i="22"/>
  <c r="M83" i="22"/>
  <c r="M85" i="22"/>
  <c r="AE87" i="22"/>
  <c r="AV87" i="22"/>
  <c r="H118" i="22"/>
  <c r="AV88" i="22"/>
  <c r="AE88" i="22"/>
  <c r="AW88" i="22"/>
  <c r="M68" i="22"/>
  <c r="M70" i="22"/>
  <c r="M72" i="22"/>
  <c r="M74" i="22"/>
  <c r="M76" i="22"/>
  <c r="M78" i="22"/>
  <c r="M80" i="22"/>
  <c r="M82" i="22"/>
  <c r="M84" i="22"/>
  <c r="M86" i="22"/>
  <c r="BS117" i="22"/>
  <c r="BS87" i="22" s="1"/>
  <c r="BQ117" i="22"/>
  <c r="BQ87" i="22" s="1"/>
  <c r="BL117" i="22"/>
  <c r="BL87" i="22" s="1"/>
  <c r="BJ117" i="22"/>
  <c r="BJ87" i="22" s="1"/>
  <c r="BR117" i="22"/>
  <c r="BR87" i="22" s="1"/>
  <c r="BK117" i="22"/>
  <c r="BK87" i="22" s="1"/>
  <c r="AY117" i="22"/>
  <c r="AZ117" i="22" s="1"/>
  <c r="BA117" i="22" s="1"/>
  <c r="AG117" i="22"/>
  <c r="AH117" i="22" s="1"/>
  <c r="AI117" i="22" s="1"/>
  <c r="X87" i="22"/>
  <c r="X117" i="22" s="1"/>
  <c r="Z87" i="22"/>
  <c r="Z117" i="22" s="1"/>
  <c r="AB87" i="22"/>
  <c r="AB117" i="22" s="1"/>
  <c r="AD87" i="22"/>
  <c r="AQ87" i="22"/>
  <c r="AQ117" i="22" s="1"/>
  <c r="AS87" i="22"/>
  <c r="AS117" i="22" s="1"/>
  <c r="AU87" i="22"/>
  <c r="AU117" i="22" s="1"/>
  <c r="AW87" i="22"/>
  <c r="C118" i="22"/>
  <c r="AT88" i="22"/>
  <c r="AT118" i="22" s="1"/>
  <c r="AR88" i="22"/>
  <c r="AR118" i="22" s="1"/>
  <c r="AP88" i="22"/>
  <c r="AP118" i="22" s="1"/>
  <c r="X88" i="22"/>
  <c r="X118" i="22" s="1"/>
  <c r="Z88" i="22"/>
  <c r="Z118" i="22" s="1"/>
  <c r="AB88" i="22"/>
  <c r="AB118" i="22" s="1"/>
  <c r="AD88" i="22"/>
  <c r="AQ88" i="22"/>
  <c r="AQ118" i="22" s="1"/>
  <c r="AU88" i="22"/>
  <c r="AU118" i="22" s="1"/>
  <c r="Y89" i="22"/>
  <c r="Y119" i="22" s="1"/>
  <c r="AA89" i="22"/>
  <c r="AA119" i="22" s="1"/>
  <c r="AC89" i="22"/>
  <c r="AC119" i="22" s="1"/>
  <c r="AE89" i="22"/>
  <c r="AP89" i="22"/>
  <c r="AP119" i="22" s="1"/>
  <c r="AR89" i="22"/>
  <c r="AR119" i="22" s="1"/>
  <c r="AT89" i="22"/>
  <c r="AT119" i="22" s="1"/>
  <c r="AV89" i="22"/>
  <c r="Y90" i="22"/>
  <c r="Y120" i="22" s="1"/>
  <c r="AA90" i="22"/>
  <c r="AA120" i="22" s="1"/>
  <c r="AC90" i="22"/>
  <c r="AC120" i="22" s="1"/>
  <c r="AE90" i="22"/>
  <c r="AP90" i="22"/>
  <c r="AP120" i="22" s="1"/>
  <c r="AR90" i="22"/>
  <c r="AR120" i="22" s="1"/>
  <c r="AT90" i="22"/>
  <c r="AT120" i="22" s="1"/>
  <c r="AV90" i="22"/>
  <c r="Y91" i="22"/>
  <c r="Y121" i="22" s="1"/>
  <c r="AA91" i="22"/>
  <c r="AA121" i="22" s="1"/>
  <c r="AC91" i="22"/>
  <c r="AC121" i="22" s="1"/>
  <c r="AE91" i="22"/>
  <c r="AP91" i="22"/>
  <c r="AP121" i="22" s="1"/>
  <c r="AR91" i="22"/>
  <c r="AR121" i="22" s="1"/>
  <c r="AT91" i="22"/>
  <c r="AT121" i="22" s="1"/>
  <c r="AV91" i="22"/>
  <c r="Y92" i="22"/>
  <c r="Y122" i="22" s="1"/>
  <c r="AA92" i="22"/>
  <c r="AA122" i="22" s="1"/>
  <c r="AC92" i="22"/>
  <c r="AC122" i="22" s="1"/>
  <c r="AE92" i="22"/>
  <c r="AP92" i="22"/>
  <c r="AP122" i="22" s="1"/>
  <c r="AR92" i="22"/>
  <c r="AR122" i="22" s="1"/>
  <c r="AT92" i="22"/>
  <c r="AT122" i="22" s="1"/>
  <c r="AV92" i="22"/>
  <c r="Y93" i="22"/>
  <c r="Y123" i="22" s="1"/>
  <c r="AA93" i="22"/>
  <c r="AA123" i="22" s="1"/>
  <c r="AC93" i="22"/>
  <c r="AC123" i="22" s="1"/>
  <c r="AE93" i="22"/>
  <c r="AP93" i="22"/>
  <c r="AP123" i="22" s="1"/>
  <c r="AR93" i="22"/>
  <c r="AR123" i="22" s="1"/>
  <c r="AT93" i="22"/>
  <c r="AT123" i="22" s="1"/>
  <c r="AV93" i="22"/>
  <c r="Y94" i="22"/>
  <c r="Y124" i="22" s="1"/>
  <c r="AA94" i="22"/>
  <c r="AA124" i="22" s="1"/>
  <c r="AC94" i="22"/>
  <c r="AC124" i="22" s="1"/>
  <c r="AE94" i="22"/>
  <c r="AP94" i="22"/>
  <c r="AP124" i="22" s="1"/>
  <c r="AR94" i="22"/>
  <c r="AR124" i="22" s="1"/>
  <c r="AT94" i="22"/>
  <c r="AT124" i="22" s="1"/>
  <c r="AV94" i="22"/>
  <c r="BM99" i="22"/>
  <c r="BM69" i="22" s="1"/>
  <c r="BM101" i="22"/>
  <c r="BM71" i="22" s="1"/>
  <c r="BM103" i="22"/>
  <c r="BM73" i="22" s="1"/>
  <c r="BM105" i="22"/>
  <c r="BM75" i="22" s="1"/>
  <c r="BT106" i="22"/>
  <c r="BT76" i="22" s="1"/>
  <c r="BM106" i="22"/>
  <c r="BM76" i="22" s="1"/>
  <c r="BS119" i="22"/>
  <c r="BS89" i="22" s="1"/>
  <c r="BQ119" i="22"/>
  <c r="BQ89" i="22" s="1"/>
  <c r="BL119" i="22"/>
  <c r="BL89" i="22" s="1"/>
  <c r="BJ119" i="22"/>
  <c r="BJ89" i="22" s="1"/>
  <c r="BR119" i="22"/>
  <c r="BR89" i="22" s="1"/>
  <c r="BK119" i="22"/>
  <c r="BK89" i="22" s="1"/>
  <c r="AY119" i="22"/>
  <c r="AZ119" i="22" s="1"/>
  <c r="BA119" i="22" s="1"/>
  <c r="AG119" i="22"/>
  <c r="AH119" i="22" s="1"/>
  <c r="AI119" i="22" s="1"/>
  <c r="X89" i="22"/>
  <c r="X119" i="22" s="1"/>
  <c r="Z89" i="22"/>
  <c r="Z119" i="22" s="1"/>
  <c r="AB89" i="22"/>
  <c r="AB119" i="22" s="1"/>
  <c r="AQ89" i="22"/>
  <c r="AQ119" i="22" s="1"/>
  <c r="AS89" i="22"/>
  <c r="AS119" i="22" s="1"/>
  <c r="AU89" i="22"/>
  <c r="AU119" i="22" s="1"/>
  <c r="BS120" i="22"/>
  <c r="BS90" i="22" s="1"/>
  <c r="BQ120" i="22"/>
  <c r="BQ90" i="22" s="1"/>
  <c r="BL120" i="22"/>
  <c r="BL90" i="22" s="1"/>
  <c r="BJ120" i="22"/>
  <c r="BJ90" i="22" s="1"/>
  <c r="BR120" i="22"/>
  <c r="BR90" i="22" s="1"/>
  <c r="BK120" i="22"/>
  <c r="BK90" i="22" s="1"/>
  <c r="AY120" i="22"/>
  <c r="AZ120" i="22" s="1"/>
  <c r="BA120" i="22" s="1"/>
  <c r="AG120" i="22"/>
  <c r="AH120" i="22" s="1"/>
  <c r="AI120" i="22" s="1"/>
  <c r="X90" i="22"/>
  <c r="X120" i="22" s="1"/>
  <c r="Z90" i="22"/>
  <c r="Z120" i="22" s="1"/>
  <c r="AB90" i="22"/>
  <c r="AB120" i="22" s="1"/>
  <c r="AQ90" i="22"/>
  <c r="AQ120" i="22" s="1"/>
  <c r="AS90" i="22"/>
  <c r="AS120" i="22" s="1"/>
  <c r="AU90" i="22"/>
  <c r="AU120" i="22" s="1"/>
  <c r="AW90" i="22"/>
  <c r="BR121" i="22"/>
  <c r="BR91" i="22" s="1"/>
  <c r="BK121" i="22"/>
  <c r="BK91" i="22" s="1"/>
  <c r="BS121" i="22"/>
  <c r="BS91" i="22" s="1"/>
  <c r="BQ121" i="22"/>
  <c r="BQ91" i="22" s="1"/>
  <c r="BL121" i="22"/>
  <c r="BL91" i="22" s="1"/>
  <c r="BJ121" i="22"/>
  <c r="BJ91" i="22" s="1"/>
  <c r="AY121" i="22"/>
  <c r="AZ121" i="22" s="1"/>
  <c r="BA121" i="22" s="1"/>
  <c r="AG121" i="22"/>
  <c r="AH121" i="22" s="1"/>
  <c r="AI121" i="22" s="1"/>
  <c r="X91" i="22"/>
  <c r="X121" i="22" s="1"/>
  <c r="Z91" i="22"/>
  <c r="Z121" i="22" s="1"/>
  <c r="AB91" i="22"/>
  <c r="AB121" i="22" s="1"/>
  <c r="AQ91" i="22"/>
  <c r="AQ121" i="22" s="1"/>
  <c r="AS91" i="22"/>
  <c r="AS121" i="22" s="1"/>
  <c r="AU91" i="22"/>
  <c r="AU121" i="22" s="1"/>
  <c r="AW91" i="22"/>
  <c r="BR122" i="22"/>
  <c r="BR92" i="22" s="1"/>
  <c r="BK122" i="22"/>
  <c r="BK92" i="22" s="1"/>
  <c r="AY122" i="22"/>
  <c r="AZ122" i="22" s="1"/>
  <c r="BA122" i="22" s="1"/>
  <c r="AG122" i="22"/>
  <c r="AH122" i="22" s="1"/>
  <c r="AI122" i="22" s="1"/>
  <c r="BS122" i="22"/>
  <c r="BS92" i="22" s="1"/>
  <c r="BQ122" i="22"/>
  <c r="BQ92" i="22" s="1"/>
  <c r="BL122" i="22"/>
  <c r="BL92" i="22" s="1"/>
  <c r="BJ122" i="22"/>
  <c r="BJ92" i="22" s="1"/>
  <c r="X92" i="22"/>
  <c r="X122" i="22" s="1"/>
  <c r="Z92" i="22"/>
  <c r="Z122" i="22" s="1"/>
  <c r="AB92" i="22"/>
  <c r="AB122" i="22" s="1"/>
  <c r="AQ92" i="22"/>
  <c r="AQ122" i="22" s="1"/>
  <c r="AS92" i="22"/>
  <c r="AS122" i="22" s="1"/>
  <c r="AU92" i="22"/>
  <c r="AU122" i="22" s="1"/>
  <c r="AW92" i="22"/>
  <c r="BR123" i="22"/>
  <c r="BR93" i="22" s="1"/>
  <c r="BK123" i="22"/>
  <c r="BK93" i="22" s="1"/>
  <c r="AY123" i="22"/>
  <c r="AZ123" i="22" s="1"/>
  <c r="BA123" i="22" s="1"/>
  <c r="AG123" i="22"/>
  <c r="AH123" i="22" s="1"/>
  <c r="AI123" i="22" s="1"/>
  <c r="BS123" i="22"/>
  <c r="BS93" i="22" s="1"/>
  <c r="BQ123" i="22"/>
  <c r="BQ93" i="22" s="1"/>
  <c r="BL123" i="22"/>
  <c r="BL93" i="22" s="1"/>
  <c r="BJ123" i="22"/>
  <c r="BJ93" i="22" s="1"/>
  <c r="X93" i="22"/>
  <c r="X123" i="22" s="1"/>
  <c r="Z93" i="22"/>
  <c r="Z123" i="22" s="1"/>
  <c r="AB93" i="22"/>
  <c r="AB123" i="22" s="1"/>
  <c r="AQ93" i="22"/>
  <c r="AQ123" i="22" s="1"/>
  <c r="AS93" i="22"/>
  <c r="AS123" i="22" s="1"/>
  <c r="AU93" i="22"/>
  <c r="AU123" i="22" s="1"/>
  <c r="AW93" i="22"/>
  <c r="BR124" i="22"/>
  <c r="BR94" i="22" s="1"/>
  <c r="BK124" i="22"/>
  <c r="BK94" i="22" s="1"/>
  <c r="AY124" i="22"/>
  <c r="AZ124" i="22" s="1"/>
  <c r="BA124" i="22" s="1"/>
  <c r="AG124" i="22"/>
  <c r="AH124" i="22" s="1"/>
  <c r="AI124" i="22" s="1"/>
  <c r="BS124" i="22"/>
  <c r="BS94" i="22" s="1"/>
  <c r="BQ124" i="22"/>
  <c r="BQ94" i="22" s="1"/>
  <c r="BL124" i="22"/>
  <c r="BL94" i="22" s="1"/>
  <c r="BJ124" i="22"/>
  <c r="BJ94" i="22" s="1"/>
  <c r="X94" i="22"/>
  <c r="X124" i="22" s="1"/>
  <c r="Z94" i="22"/>
  <c r="Z124" i="22" s="1"/>
  <c r="AB94" i="22"/>
  <c r="AB124" i="22" s="1"/>
  <c r="AD94" i="22"/>
  <c r="AQ94" i="22"/>
  <c r="AQ124" i="22" s="1"/>
  <c r="AS94" i="22"/>
  <c r="AS124" i="22" s="1"/>
  <c r="AU94" i="22"/>
  <c r="AU124" i="22" s="1"/>
  <c r="AW94" i="22"/>
  <c r="BM98" i="22"/>
  <c r="BM68" i="22" s="1"/>
  <c r="BM100" i="22"/>
  <c r="BM70" i="22" s="1"/>
  <c r="BM102" i="22"/>
  <c r="BM72" i="22" s="1"/>
  <c r="BM104" i="22"/>
  <c r="BM74" i="22" s="1"/>
  <c r="BM108" i="22"/>
  <c r="BM78" i="22" s="1"/>
  <c r="BM110" i="22"/>
  <c r="BM80" i="22" s="1"/>
  <c r="BO117" i="22"/>
  <c r="BO87" i="22" s="1"/>
  <c r="BM107" i="22"/>
  <c r="BM77" i="22" s="1"/>
  <c r="BM109" i="22"/>
  <c r="BM79" i="22" s="1"/>
  <c r="BM111" i="22"/>
  <c r="BM81" i="22" s="1"/>
  <c r="BT112" i="22"/>
  <c r="BT82" i="22" s="1"/>
  <c r="BM112" i="22"/>
  <c r="BM82" i="22" s="1"/>
  <c r="BP117" i="22"/>
  <c r="BP87" i="22" s="1"/>
  <c r="BM114" i="22"/>
  <c r="BM84" i="22" s="1"/>
  <c r="BM116" i="22"/>
  <c r="BM86" i="22" s="1"/>
  <c r="BI117" i="22"/>
  <c r="BI87" i="22" s="1"/>
  <c r="BM117" i="22"/>
  <c r="BM87" i="22" s="1"/>
  <c r="BO118" i="22"/>
  <c r="BO88" i="22" s="1"/>
  <c r="BH118" i="22"/>
  <c r="BH88" i="22" s="1"/>
  <c r="BT118" i="22"/>
  <c r="BT88" i="22" s="1"/>
  <c r="BM118" i="22"/>
  <c r="BM88" i="22" s="1"/>
  <c r="BO119" i="22"/>
  <c r="BO89" i="22" s="1"/>
  <c r="BO120" i="22"/>
  <c r="BM113" i="22"/>
  <c r="BM83" i="22" s="1"/>
  <c r="BM115" i="22"/>
  <c r="BM85" i="22" s="1"/>
  <c r="BH117" i="22"/>
  <c r="BH87" i="22" s="1"/>
  <c r="BP118" i="22"/>
  <c r="BP88" i="22" s="1"/>
  <c r="BI118" i="22"/>
  <c r="BI88" i="22" s="1"/>
  <c r="BP119" i="22"/>
  <c r="BP89" i="22" s="1"/>
  <c r="BP120" i="22"/>
  <c r="BP90" i="22" s="1"/>
  <c r="BI119" i="22"/>
  <c r="BI89" i="22" s="1"/>
  <c r="BM119" i="22"/>
  <c r="BM89" i="22" s="1"/>
  <c r="BI120" i="22"/>
  <c r="BI90" i="22" s="1"/>
  <c r="BM120" i="22"/>
  <c r="BM90" i="22" s="1"/>
  <c r="BO121" i="22"/>
  <c r="BO91" i="22" s="1"/>
  <c r="BH121" i="22"/>
  <c r="BH91" i="22" s="1"/>
  <c r="BT121" i="22"/>
  <c r="BT91" i="22" s="1"/>
  <c r="BM121" i="22"/>
  <c r="BM91" i="22" s="1"/>
  <c r="BO122" i="22"/>
  <c r="BO123" i="22"/>
  <c r="BO93" i="22" s="1"/>
  <c r="BO124" i="22"/>
  <c r="BH119" i="22"/>
  <c r="BH89" i="22" s="1"/>
  <c r="BH120" i="22"/>
  <c r="BP121" i="22"/>
  <c r="BP91" i="22" s="1"/>
  <c r="BI121" i="22"/>
  <c r="BI91" i="22" s="1"/>
  <c r="BP122" i="22"/>
  <c r="BP92" i="22" s="1"/>
  <c r="BP123" i="22"/>
  <c r="BP93" i="22" s="1"/>
  <c r="BP124" i="22"/>
  <c r="BP94" i="22" s="1"/>
  <c r="BH122" i="22"/>
  <c r="BH92" i="22" s="1"/>
  <c r="BH123" i="22"/>
  <c r="BH93" i="22" s="1"/>
  <c r="BH124" i="22"/>
  <c r="BH94" i="22" s="1"/>
  <c r="BI122" i="22"/>
  <c r="BI92" i="22" s="1"/>
  <c r="BM122" i="22"/>
  <c r="BM92" i="22" s="1"/>
  <c r="BI123" i="22"/>
  <c r="BI93" i="22" s="1"/>
  <c r="BM123" i="22"/>
  <c r="BM93" i="22" s="1"/>
  <c r="BI124" i="22"/>
  <c r="BI94" i="22" s="1"/>
  <c r="BM124" i="22"/>
  <c r="BM94" i="22" s="1"/>
  <c r="M70" i="21"/>
  <c r="M72" i="21"/>
  <c r="M74" i="21"/>
  <c r="M76" i="21"/>
  <c r="M78" i="21"/>
  <c r="M80" i="21"/>
  <c r="M82" i="21"/>
  <c r="M84" i="21"/>
  <c r="M86" i="21"/>
  <c r="M88" i="21"/>
  <c r="AE90" i="21"/>
  <c r="AV90" i="21"/>
  <c r="AE91" i="21"/>
  <c r="AV91" i="21"/>
  <c r="H123" i="21"/>
  <c r="AW92" i="21"/>
  <c r="AD92" i="21"/>
  <c r="AV92" i="21"/>
  <c r="AE92" i="21"/>
  <c r="M71" i="21"/>
  <c r="M73" i="21"/>
  <c r="M75" i="21"/>
  <c r="M77" i="21"/>
  <c r="M79" i="21"/>
  <c r="M81" i="21"/>
  <c r="M83" i="21"/>
  <c r="M85" i="21"/>
  <c r="M87" i="21"/>
  <c r="M89" i="21"/>
  <c r="BR121" i="21"/>
  <c r="BR90" i="21" s="1"/>
  <c r="BK121" i="21"/>
  <c r="BK90" i="21" s="1"/>
  <c r="AY121" i="21"/>
  <c r="AZ121" i="21" s="1"/>
  <c r="BA121" i="21" s="1"/>
  <c r="AG121" i="21"/>
  <c r="AH121" i="21" s="1"/>
  <c r="AI121" i="21" s="1"/>
  <c r="BS121" i="21"/>
  <c r="BS90" i="21" s="1"/>
  <c r="BQ121" i="21"/>
  <c r="BQ90" i="21" s="1"/>
  <c r="BL121" i="21"/>
  <c r="BL90" i="21" s="1"/>
  <c r="BJ121" i="21"/>
  <c r="BJ90" i="21" s="1"/>
  <c r="X90" i="21"/>
  <c r="X121" i="21" s="1"/>
  <c r="Z90" i="21"/>
  <c r="Z121" i="21" s="1"/>
  <c r="AB90" i="21"/>
  <c r="AB121" i="21" s="1"/>
  <c r="AD90" i="21"/>
  <c r="AQ90" i="21"/>
  <c r="AQ121" i="21" s="1"/>
  <c r="AS90" i="21"/>
  <c r="AS121" i="21" s="1"/>
  <c r="AU90" i="21"/>
  <c r="AU121" i="21" s="1"/>
  <c r="AW90" i="21"/>
  <c r="BR122" i="21"/>
  <c r="BR91" i="21" s="1"/>
  <c r="BK122" i="21"/>
  <c r="BK91" i="21" s="1"/>
  <c r="AY122" i="21"/>
  <c r="AZ122" i="21" s="1"/>
  <c r="BS122" i="21"/>
  <c r="BS91" i="21" s="1"/>
  <c r="BQ122" i="21"/>
  <c r="BQ91" i="21" s="1"/>
  <c r="BL122" i="21"/>
  <c r="BL91" i="21" s="1"/>
  <c r="BJ122" i="21"/>
  <c r="BJ91" i="21" s="1"/>
  <c r="AG122" i="21"/>
  <c r="AH122" i="21" s="1"/>
  <c r="X91" i="21"/>
  <c r="X122" i="21" s="1"/>
  <c r="Z91" i="21"/>
  <c r="Z122" i="21" s="1"/>
  <c r="AB91" i="21"/>
  <c r="AB122" i="21" s="1"/>
  <c r="AD91" i="21"/>
  <c r="AQ91" i="21"/>
  <c r="AQ122" i="21" s="1"/>
  <c r="AS91" i="21"/>
  <c r="AS122" i="21" s="1"/>
  <c r="AU91" i="21"/>
  <c r="AU122" i="21" s="1"/>
  <c r="AW91" i="21"/>
  <c r="C123" i="21"/>
  <c r="AU92" i="21"/>
  <c r="AU123" i="21" s="1"/>
  <c r="AS92" i="21"/>
  <c r="AS123" i="21" s="1"/>
  <c r="AQ92" i="21"/>
  <c r="AQ123" i="21" s="1"/>
  <c r="AB92" i="21"/>
  <c r="AB123" i="21" s="1"/>
  <c r="AT92" i="21"/>
  <c r="AT123" i="21" s="1"/>
  <c r="AR92" i="21"/>
  <c r="AR123" i="21" s="1"/>
  <c r="AP92" i="21"/>
  <c r="AP123" i="21" s="1"/>
  <c r="X92" i="21"/>
  <c r="X123" i="21" s="1"/>
  <c r="Z92" i="21"/>
  <c r="Z123" i="21" s="1"/>
  <c r="AC92" i="21"/>
  <c r="AC123" i="21" s="1"/>
  <c r="Y93" i="21"/>
  <c r="Y124" i="21" s="1"/>
  <c r="AA93" i="21"/>
  <c r="AA124" i="21" s="1"/>
  <c r="AC93" i="21"/>
  <c r="AC124" i="21" s="1"/>
  <c r="AE93" i="21"/>
  <c r="AP93" i="21"/>
  <c r="AP124" i="21" s="1"/>
  <c r="AR93" i="21"/>
  <c r="AR124" i="21" s="1"/>
  <c r="AT93" i="21"/>
  <c r="AT124" i="21" s="1"/>
  <c r="AV93" i="21"/>
  <c r="Y94" i="21"/>
  <c r="Y125" i="21" s="1"/>
  <c r="AA94" i="21"/>
  <c r="AA125" i="21" s="1"/>
  <c r="AC94" i="21"/>
  <c r="AC125" i="21" s="1"/>
  <c r="AE94" i="21"/>
  <c r="AP94" i="21"/>
  <c r="AP125" i="21" s="1"/>
  <c r="AR94" i="21"/>
  <c r="AR125" i="21" s="1"/>
  <c r="AT94" i="21"/>
  <c r="AT125" i="21" s="1"/>
  <c r="AV94" i="21"/>
  <c r="Y95" i="21"/>
  <c r="Y126" i="21" s="1"/>
  <c r="AA95" i="21"/>
  <c r="AA126" i="21" s="1"/>
  <c r="AC95" i="21"/>
  <c r="AC126" i="21" s="1"/>
  <c r="AE95" i="21"/>
  <c r="AP95" i="21"/>
  <c r="AP126" i="21" s="1"/>
  <c r="AR95" i="21"/>
  <c r="AR126" i="21" s="1"/>
  <c r="AT95" i="21"/>
  <c r="AT126" i="21" s="1"/>
  <c r="AV95" i="21"/>
  <c r="Y96" i="21"/>
  <c r="Y127" i="21" s="1"/>
  <c r="AA96" i="21"/>
  <c r="AA127" i="21" s="1"/>
  <c r="AC96" i="21"/>
  <c r="AC127" i="21" s="1"/>
  <c r="AE96" i="21"/>
  <c r="AP96" i="21"/>
  <c r="AP127" i="21" s="1"/>
  <c r="AR96" i="21"/>
  <c r="AR127" i="21" s="1"/>
  <c r="AT96" i="21"/>
  <c r="AT127" i="21" s="1"/>
  <c r="AV96" i="21"/>
  <c r="Y97" i="21"/>
  <c r="Y128" i="21" s="1"/>
  <c r="AA97" i="21"/>
  <c r="AA128" i="21" s="1"/>
  <c r="AC97" i="21"/>
  <c r="AC128" i="21" s="1"/>
  <c r="AE97" i="21"/>
  <c r="AP97" i="21"/>
  <c r="AP128" i="21" s="1"/>
  <c r="AR97" i="21"/>
  <c r="AR128" i="21" s="1"/>
  <c r="AT97" i="21"/>
  <c r="AT128" i="21" s="1"/>
  <c r="AV97" i="21"/>
  <c r="BM102" i="21"/>
  <c r="BM71" i="21" s="1"/>
  <c r="BM104" i="21"/>
  <c r="BM73" i="21" s="1"/>
  <c r="BM106" i="21"/>
  <c r="BM75" i="21" s="1"/>
  <c r="BM108" i="21"/>
  <c r="BM77" i="21" s="1"/>
  <c r="BT109" i="21"/>
  <c r="BT78" i="21" s="1"/>
  <c r="BM109" i="21"/>
  <c r="BM78" i="21" s="1"/>
  <c r="BR124" i="21"/>
  <c r="BR93" i="21" s="1"/>
  <c r="BK124" i="21"/>
  <c r="BK93" i="21" s="1"/>
  <c r="AY124" i="21"/>
  <c r="AZ124" i="21" s="1"/>
  <c r="BA124" i="21" s="1"/>
  <c r="AG124" i="21"/>
  <c r="AH124" i="21" s="1"/>
  <c r="AI124" i="21" s="1"/>
  <c r="BS124" i="21"/>
  <c r="BS93" i="21" s="1"/>
  <c r="BQ124" i="21"/>
  <c r="BQ93" i="21" s="1"/>
  <c r="BL124" i="21"/>
  <c r="BL93" i="21" s="1"/>
  <c r="BJ124" i="21"/>
  <c r="BJ93" i="21" s="1"/>
  <c r="X93" i="21"/>
  <c r="X124" i="21" s="1"/>
  <c r="Z93" i="21"/>
  <c r="Z124" i="21" s="1"/>
  <c r="AB93" i="21"/>
  <c r="AB124" i="21" s="1"/>
  <c r="AD93" i="21"/>
  <c r="AQ93" i="21"/>
  <c r="AQ124" i="21" s="1"/>
  <c r="AS93" i="21"/>
  <c r="AS124" i="21" s="1"/>
  <c r="AU93" i="21"/>
  <c r="AU124" i="21" s="1"/>
  <c r="AW93" i="21"/>
  <c r="BS125" i="21"/>
  <c r="BS94" i="21" s="1"/>
  <c r="BQ125" i="21"/>
  <c r="BQ94" i="21" s="1"/>
  <c r="BL125" i="21"/>
  <c r="BL94" i="21" s="1"/>
  <c r="BJ125" i="21"/>
  <c r="BJ94" i="21" s="1"/>
  <c r="BR125" i="21"/>
  <c r="BR94" i="21" s="1"/>
  <c r="BK125" i="21"/>
  <c r="BK94" i="21" s="1"/>
  <c r="AY125" i="21"/>
  <c r="AZ125" i="21" s="1"/>
  <c r="AG125" i="21"/>
  <c r="AH125" i="21" s="1"/>
  <c r="X94" i="21"/>
  <c r="X125" i="21" s="1"/>
  <c r="Z94" i="21"/>
  <c r="Z125" i="21" s="1"/>
  <c r="AB94" i="21"/>
  <c r="AB125" i="21" s="1"/>
  <c r="AD94" i="21"/>
  <c r="AQ94" i="21"/>
  <c r="AQ125" i="21" s="1"/>
  <c r="AS94" i="21"/>
  <c r="AS125" i="21" s="1"/>
  <c r="AU94" i="21"/>
  <c r="AU125" i="21" s="1"/>
  <c r="AW94" i="21"/>
  <c r="BR126" i="21"/>
  <c r="BR95" i="21" s="1"/>
  <c r="BK126" i="21"/>
  <c r="BK95" i="21" s="1"/>
  <c r="AY126" i="21"/>
  <c r="AZ126" i="21" s="1"/>
  <c r="AG126" i="21"/>
  <c r="AH126" i="21" s="1"/>
  <c r="BS126" i="21"/>
  <c r="BS95" i="21" s="1"/>
  <c r="BQ126" i="21"/>
  <c r="BQ95" i="21" s="1"/>
  <c r="BL126" i="21"/>
  <c r="BL95" i="21" s="1"/>
  <c r="BJ126" i="21"/>
  <c r="BJ95" i="21" s="1"/>
  <c r="X95" i="21"/>
  <c r="X126" i="21" s="1"/>
  <c r="Z95" i="21"/>
  <c r="Z126" i="21" s="1"/>
  <c r="AB95" i="21"/>
  <c r="AB126" i="21" s="1"/>
  <c r="AD95" i="21"/>
  <c r="AQ95" i="21"/>
  <c r="AQ126" i="21" s="1"/>
  <c r="AS95" i="21"/>
  <c r="AS126" i="21" s="1"/>
  <c r="AU95" i="21"/>
  <c r="AU126" i="21" s="1"/>
  <c r="AW95" i="21"/>
  <c r="BS127" i="21"/>
  <c r="BS96" i="21" s="1"/>
  <c r="BQ127" i="21"/>
  <c r="BQ96" i="21" s="1"/>
  <c r="BL127" i="21"/>
  <c r="BL96" i="21" s="1"/>
  <c r="BJ127" i="21"/>
  <c r="BJ96" i="21" s="1"/>
  <c r="BR127" i="21"/>
  <c r="BR96" i="21" s="1"/>
  <c r="BK127" i="21"/>
  <c r="BK96" i="21" s="1"/>
  <c r="AY127" i="21"/>
  <c r="AZ127" i="21" s="1"/>
  <c r="BA127" i="21" s="1"/>
  <c r="AG127" i="21"/>
  <c r="AH127" i="21" s="1"/>
  <c r="AI127" i="21" s="1"/>
  <c r="X96" i="21"/>
  <c r="X127" i="21" s="1"/>
  <c r="Z96" i="21"/>
  <c r="Z127" i="21" s="1"/>
  <c r="AB96" i="21"/>
  <c r="AB127" i="21" s="1"/>
  <c r="AD96" i="21"/>
  <c r="AQ96" i="21"/>
  <c r="AQ127" i="21" s="1"/>
  <c r="AS96" i="21"/>
  <c r="AS127" i="21" s="1"/>
  <c r="AU96" i="21"/>
  <c r="AU127" i="21" s="1"/>
  <c r="AW96" i="21"/>
  <c r="BR128" i="21"/>
  <c r="BR97" i="21" s="1"/>
  <c r="BK128" i="21"/>
  <c r="BK97" i="21" s="1"/>
  <c r="AY128" i="21"/>
  <c r="AZ128" i="21" s="1"/>
  <c r="BA128" i="21" s="1"/>
  <c r="AG128" i="21"/>
  <c r="AH128" i="21" s="1"/>
  <c r="AI128" i="21" s="1"/>
  <c r="BS128" i="21"/>
  <c r="BS97" i="21" s="1"/>
  <c r="BQ128" i="21"/>
  <c r="BQ97" i="21" s="1"/>
  <c r="BL128" i="21"/>
  <c r="BL97" i="21" s="1"/>
  <c r="BJ128" i="21"/>
  <c r="BJ97" i="21" s="1"/>
  <c r="X97" i="21"/>
  <c r="X128" i="21" s="1"/>
  <c r="Z97" i="21"/>
  <c r="Z128" i="21" s="1"/>
  <c r="AB97" i="21"/>
  <c r="AB128" i="21" s="1"/>
  <c r="AD97" i="21"/>
  <c r="AQ97" i="21"/>
  <c r="AQ128" i="21" s="1"/>
  <c r="AS97" i="21"/>
  <c r="AS128" i="21" s="1"/>
  <c r="AU97" i="21"/>
  <c r="AU128" i="21" s="1"/>
  <c r="AW97" i="21"/>
  <c r="BM101" i="21"/>
  <c r="BM70" i="21" s="1"/>
  <c r="BM103" i="21"/>
  <c r="BM72" i="21" s="1"/>
  <c r="BM105" i="21"/>
  <c r="BM74" i="21" s="1"/>
  <c r="BM107" i="21"/>
  <c r="BM76" i="21" s="1"/>
  <c r="BM110" i="21"/>
  <c r="BM79" i="21" s="1"/>
  <c r="BM112" i="21"/>
  <c r="BM81" i="21" s="1"/>
  <c r="BM114" i="21"/>
  <c r="BM83" i="21" s="1"/>
  <c r="BO121" i="21"/>
  <c r="BO90" i="21" s="1"/>
  <c r="BM111" i="21"/>
  <c r="BM80" i="21" s="1"/>
  <c r="BM113" i="21"/>
  <c r="BM82" i="21" s="1"/>
  <c r="BM115" i="21"/>
  <c r="BM84" i="21" s="1"/>
  <c r="BP121" i="21"/>
  <c r="BP90" i="21" s="1"/>
  <c r="BM116" i="21"/>
  <c r="BM85" i="21" s="1"/>
  <c r="BM118" i="21"/>
  <c r="BM87" i="21" s="1"/>
  <c r="BM120" i="21"/>
  <c r="BM89" i="21" s="1"/>
  <c r="BH121" i="21"/>
  <c r="BH90" i="21" s="1"/>
  <c r="BP122" i="21"/>
  <c r="BP91" i="21" s="1"/>
  <c r="BI122" i="21"/>
  <c r="BI91" i="21" s="1"/>
  <c r="BO123" i="21"/>
  <c r="BO92" i="21" s="1"/>
  <c r="BP124" i="21"/>
  <c r="BP93" i="21" s="1"/>
  <c r="BM117" i="21"/>
  <c r="BM86" i="21" s="1"/>
  <c r="BM119" i="21"/>
  <c r="BM88" i="21" s="1"/>
  <c r="BI121" i="21"/>
  <c r="BI90" i="21" s="1"/>
  <c r="BM121" i="21"/>
  <c r="BM90" i="21" s="1"/>
  <c r="BO122" i="21"/>
  <c r="BO91" i="21" s="1"/>
  <c r="BH122" i="21"/>
  <c r="BH91" i="21" s="1"/>
  <c r="BT122" i="21"/>
  <c r="BT91" i="21" s="1"/>
  <c r="BM122" i="21"/>
  <c r="BM91" i="21" s="1"/>
  <c r="BP123" i="21"/>
  <c r="BP92" i="21" s="1"/>
  <c r="BO124" i="21"/>
  <c r="BI123" i="21"/>
  <c r="BI92" i="21" s="1"/>
  <c r="BM123" i="21"/>
  <c r="BM92" i="21" s="1"/>
  <c r="BH124" i="21"/>
  <c r="BH93" i="21" s="1"/>
  <c r="BP125" i="21"/>
  <c r="BP94" i="21" s="1"/>
  <c r="BI125" i="21"/>
  <c r="BI94" i="21" s="1"/>
  <c r="BP126" i="21"/>
  <c r="BP95" i="21" s="1"/>
  <c r="BO127" i="21"/>
  <c r="BO96" i="21" s="1"/>
  <c r="BP128" i="21"/>
  <c r="BP97" i="21" s="1"/>
  <c r="BH123" i="21"/>
  <c r="BH92" i="21" s="1"/>
  <c r="BI124" i="21"/>
  <c r="BI93" i="21" s="1"/>
  <c r="BM124" i="21"/>
  <c r="BM93" i="21" s="1"/>
  <c r="BO125" i="21"/>
  <c r="BO94" i="21" s="1"/>
  <c r="BH125" i="21"/>
  <c r="BH94" i="21" s="1"/>
  <c r="BT125" i="21"/>
  <c r="BT94" i="21" s="1"/>
  <c r="BM125" i="21"/>
  <c r="BM94" i="21" s="1"/>
  <c r="BO126" i="21"/>
  <c r="BP127" i="21"/>
  <c r="BP96" i="21" s="1"/>
  <c r="BO128" i="21"/>
  <c r="BH126" i="21"/>
  <c r="BH95" i="21" s="1"/>
  <c r="BI127" i="21"/>
  <c r="BI96" i="21" s="1"/>
  <c r="BM127" i="21"/>
  <c r="BM96" i="21" s="1"/>
  <c r="BH128" i="21"/>
  <c r="BH97" i="21" s="1"/>
  <c r="BI126" i="21"/>
  <c r="BI95" i="21" s="1"/>
  <c r="BM126" i="21"/>
  <c r="BM95" i="21" s="1"/>
  <c r="BH127" i="21"/>
  <c r="BI128" i="21"/>
  <c r="BI97" i="21" s="1"/>
  <c r="BM128" i="21"/>
  <c r="BM97" i="21" s="1"/>
  <c r="I98" i="20"/>
  <c r="M68" i="20"/>
  <c r="M69" i="20"/>
  <c r="M70" i="20"/>
  <c r="M72" i="20"/>
  <c r="M74" i="20"/>
  <c r="M76" i="20"/>
  <c r="M78" i="20"/>
  <c r="M80" i="20"/>
  <c r="M82" i="20"/>
  <c r="M84" i="20"/>
  <c r="M86" i="20"/>
  <c r="H118" i="20"/>
  <c r="AW88" i="20"/>
  <c r="AD88" i="20"/>
  <c r="Y88" i="20"/>
  <c r="Y118" i="20" s="1"/>
  <c r="AA88" i="20"/>
  <c r="AA118" i="20" s="1"/>
  <c r="AC88" i="20"/>
  <c r="AC118" i="20" s="1"/>
  <c r="AP88" i="20"/>
  <c r="AP118" i="20" s="1"/>
  <c r="M71" i="20"/>
  <c r="M73" i="20"/>
  <c r="M75" i="20"/>
  <c r="M77" i="20"/>
  <c r="M79" i="20"/>
  <c r="M81" i="20"/>
  <c r="M83" i="20"/>
  <c r="M85" i="20"/>
  <c r="M87" i="20"/>
  <c r="C118" i="20"/>
  <c r="AU88" i="20"/>
  <c r="AU118" i="20" s="1"/>
  <c r="AS88" i="20"/>
  <c r="AS118" i="20" s="1"/>
  <c r="AQ88" i="20"/>
  <c r="AQ118" i="20" s="1"/>
  <c r="X88" i="20"/>
  <c r="X118" i="20" s="1"/>
  <c r="Z88" i="20"/>
  <c r="Z118" i="20" s="1"/>
  <c r="AB88" i="20"/>
  <c r="AB118" i="20" s="1"/>
  <c r="AR88" i="20"/>
  <c r="AR118" i="20" s="1"/>
  <c r="AV88" i="20"/>
  <c r="H119" i="20"/>
  <c r="AW89" i="20"/>
  <c r="AD89" i="20"/>
  <c r="AV89" i="20"/>
  <c r="AE89" i="20"/>
  <c r="AE90" i="20"/>
  <c r="AP90" i="20"/>
  <c r="AP120" i="20" s="1"/>
  <c r="AR90" i="20"/>
  <c r="AR120" i="20" s="1"/>
  <c r="AT90" i="20"/>
  <c r="AT120" i="20" s="1"/>
  <c r="AV90" i="20"/>
  <c r="Y91" i="20"/>
  <c r="Y121" i="20" s="1"/>
  <c r="AA91" i="20"/>
  <c r="AA121" i="20" s="1"/>
  <c r="AC91" i="20"/>
  <c r="AC121" i="20" s="1"/>
  <c r="AE91" i="20"/>
  <c r="AP91" i="20"/>
  <c r="AP121" i="20" s="1"/>
  <c r="AR91" i="20"/>
  <c r="AR121" i="20" s="1"/>
  <c r="AT91" i="20"/>
  <c r="AT121" i="20" s="1"/>
  <c r="AV91" i="20"/>
  <c r="Y92" i="20"/>
  <c r="Y122" i="20" s="1"/>
  <c r="AA92" i="20"/>
  <c r="AA122" i="20" s="1"/>
  <c r="AC92" i="20"/>
  <c r="AC122" i="20" s="1"/>
  <c r="AE92" i="20"/>
  <c r="AP92" i="20"/>
  <c r="AP122" i="20" s="1"/>
  <c r="AR92" i="20"/>
  <c r="AR122" i="20" s="1"/>
  <c r="AT92" i="20"/>
  <c r="AT122" i="20" s="1"/>
  <c r="AV92" i="20"/>
  <c r="Y93" i="20"/>
  <c r="Y123" i="20" s="1"/>
  <c r="AA93" i="20"/>
  <c r="AA123" i="20" s="1"/>
  <c r="AC93" i="20"/>
  <c r="AC123" i="20" s="1"/>
  <c r="AE93" i="20"/>
  <c r="AP93" i="20"/>
  <c r="AP123" i="20" s="1"/>
  <c r="AR93" i="20"/>
  <c r="AR123" i="20" s="1"/>
  <c r="AT93" i="20"/>
  <c r="AT123" i="20" s="1"/>
  <c r="AV93" i="20"/>
  <c r="Y94" i="20"/>
  <c r="Y124" i="20" s="1"/>
  <c r="AA94" i="20"/>
  <c r="AA124" i="20" s="1"/>
  <c r="AC94" i="20"/>
  <c r="AC124" i="20" s="1"/>
  <c r="AE94" i="20"/>
  <c r="AP94" i="20"/>
  <c r="AP124" i="20" s="1"/>
  <c r="AR94" i="20"/>
  <c r="AR124" i="20" s="1"/>
  <c r="AT94" i="20"/>
  <c r="AT124" i="20" s="1"/>
  <c r="AV94" i="20"/>
  <c r="BM99" i="20"/>
  <c r="BM69" i="20" s="1"/>
  <c r="BM101" i="20"/>
  <c r="BM71" i="20" s="1"/>
  <c r="BM103" i="20"/>
  <c r="BM73" i="20" s="1"/>
  <c r="BM105" i="20"/>
  <c r="BM75" i="20" s="1"/>
  <c r="BT106" i="20"/>
  <c r="BT76" i="20" s="1"/>
  <c r="BM106" i="20"/>
  <c r="BM76" i="20" s="1"/>
  <c r="BS119" i="20"/>
  <c r="BS89" i="20" s="1"/>
  <c r="BQ119" i="20"/>
  <c r="BQ89" i="20" s="1"/>
  <c r="BL119" i="20"/>
  <c r="BL89" i="20" s="1"/>
  <c r="BJ119" i="20"/>
  <c r="BJ89" i="20" s="1"/>
  <c r="BR119" i="20"/>
  <c r="BR89" i="20" s="1"/>
  <c r="BK119" i="20"/>
  <c r="BK89" i="20" s="1"/>
  <c r="AY119" i="20"/>
  <c r="AZ119" i="20" s="1"/>
  <c r="AG119" i="20"/>
  <c r="AH119" i="20" s="1"/>
  <c r="X89" i="20"/>
  <c r="X119" i="20" s="1"/>
  <c r="Z89" i="20"/>
  <c r="Z119" i="20" s="1"/>
  <c r="AB89" i="20"/>
  <c r="AB119" i="20" s="1"/>
  <c r="AQ89" i="20"/>
  <c r="AS89" i="20"/>
  <c r="AS119" i="20" s="1"/>
  <c r="AU89" i="20"/>
  <c r="AU119" i="20" s="1"/>
  <c r="BS120" i="20"/>
  <c r="BS90" i="20" s="1"/>
  <c r="BQ120" i="20"/>
  <c r="BQ90" i="20" s="1"/>
  <c r="BL120" i="20"/>
  <c r="BL90" i="20" s="1"/>
  <c r="BJ120" i="20"/>
  <c r="BJ90" i="20" s="1"/>
  <c r="BR120" i="20"/>
  <c r="BR90" i="20" s="1"/>
  <c r="BK120" i="20"/>
  <c r="BK90" i="20" s="1"/>
  <c r="AY120" i="20"/>
  <c r="AZ120" i="20" s="1"/>
  <c r="AG120" i="20"/>
  <c r="AH120" i="20" s="1"/>
  <c r="X90" i="20"/>
  <c r="X120" i="20" s="1"/>
  <c r="Z90" i="20"/>
  <c r="Z120" i="20" s="1"/>
  <c r="AB90" i="20"/>
  <c r="AB120" i="20" s="1"/>
  <c r="AD90" i="20"/>
  <c r="AQ90" i="20"/>
  <c r="AQ120" i="20" s="1"/>
  <c r="AS90" i="20"/>
  <c r="AS120" i="20" s="1"/>
  <c r="AU90" i="20"/>
  <c r="AU120" i="20" s="1"/>
  <c r="AW90" i="20"/>
  <c r="BR121" i="20"/>
  <c r="BR91" i="20" s="1"/>
  <c r="BK121" i="20"/>
  <c r="BK91" i="20" s="1"/>
  <c r="BS121" i="20"/>
  <c r="BS91" i="20" s="1"/>
  <c r="BQ121" i="20"/>
  <c r="BQ91" i="20" s="1"/>
  <c r="BL121" i="20"/>
  <c r="BL91" i="20" s="1"/>
  <c r="BJ121" i="20"/>
  <c r="BJ91" i="20" s="1"/>
  <c r="AY121" i="20"/>
  <c r="AZ121" i="20" s="1"/>
  <c r="BA121" i="20" s="1"/>
  <c r="AG121" i="20"/>
  <c r="AH121" i="20" s="1"/>
  <c r="AI121" i="20" s="1"/>
  <c r="X91" i="20"/>
  <c r="X121" i="20" s="1"/>
  <c r="Z91" i="20"/>
  <c r="Z121" i="20" s="1"/>
  <c r="AB91" i="20"/>
  <c r="AB121" i="20" s="1"/>
  <c r="AD91" i="20"/>
  <c r="AQ91" i="20"/>
  <c r="AQ121" i="20" s="1"/>
  <c r="AS91" i="20"/>
  <c r="AS121" i="20" s="1"/>
  <c r="AU91" i="20"/>
  <c r="AU121" i="20" s="1"/>
  <c r="AW91" i="20"/>
  <c r="BR122" i="20"/>
  <c r="BR92" i="20" s="1"/>
  <c r="BK122" i="20"/>
  <c r="BK92" i="20" s="1"/>
  <c r="AY122" i="20"/>
  <c r="AZ122" i="20" s="1"/>
  <c r="AG122" i="20"/>
  <c r="AH122" i="20" s="1"/>
  <c r="BS122" i="20"/>
  <c r="BS92" i="20" s="1"/>
  <c r="BQ122" i="20"/>
  <c r="BQ92" i="20" s="1"/>
  <c r="BL122" i="20"/>
  <c r="BL92" i="20" s="1"/>
  <c r="BJ122" i="20"/>
  <c r="BJ92" i="20" s="1"/>
  <c r="X92" i="20"/>
  <c r="X122" i="20" s="1"/>
  <c r="Z92" i="20"/>
  <c r="Z122" i="20" s="1"/>
  <c r="AB92" i="20"/>
  <c r="AB122" i="20" s="1"/>
  <c r="AD92" i="20"/>
  <c r="AQ92" i="20"/>
  <c r="AQ122" i="20" s="1"/>
  <c r="AS92" i="20"/>
  <c r="AS122" i="20" s="1"/>
  <c r="AU92" i="20"/>
  <c r="AU122" i="20" s="1"/>
  <c r="AW92" i="20"/>
  <c r="BR123" i="20"/>
  <c r="BR93" i="20" s="1"/>
  <c r="BK123" i="20"/>
  <c r="BK93" i="20" s="1"/>
  <c r="AY123" i="20"/>
  <c r="AZ123" i="20" s="1"/>
  <c r="AG123" i="20"/>
  <c r="AH123" i="20" s="1"/>
  <c r="BS123" i="20"/>
  <c r="BS93" i="20" s="1"/>
  <c r="BQ123" i="20"/>
  <c r="BQ93" i="20" s="1"/>
  <c r="BL123" i="20"/>
  <c r="BL93" i="20" s="1"/>
  <c r="BJ123" i="20"/>
  <c r="BJ93" i="20" s="1"/>
  <c r="X93" i="20"/>
  <c r="X123" i="20" s="1"/>
  <c r="Z93" i="20"/>
  <c r="Z123" i="20" s="1"/>
  <c r="AB93" i="20"/>
  <c r="AB123" i="20" s="1"/>
  <c r="AD93" i="20"/>
  <c r="AQ93" i="20"/>
  <c r="AQ123" i="20" s="1"/>
  <c r="AS93" i="20"/>
  <c r="AS123" i="20" s="1"/>
  <c r="AU93" i="20"/>
  <c r="AU123" i="20" s="1"/>
  <c r="AW93" i="20"/>
  <c r="BR124" i="20"/>
  <c r="BR94" i="20" s="1"/>
  <c r="BK124" i="20"/>
  <c r="BK94" i="20" s="1"/>
  <c r="AY124" i="20"/>
  <c r="AZ124" i="20" s="1"/>
  <c r="AG124" i="20"/>
  <c r="AH124" i="20" s="1"/>
  <c r="BS124" i="20"/>
  <c r="BS94" i="20" s="1"/>
  <c r="BQ124" i="20"/>
  <c r="BQ94" i="20" s="1"/>
  <c r="BL124" i="20"/>
  <c r="BL94" i="20" s="1"/>
  <c r="BJ124" i="20"/>
  <c r="BJ94" i="20" s="1"/>
  <c r="X94" i="20"/>
  <c r="X124" i="20" s="1"/>
  <c r="Z94" i="20"/>
  <c r="Z124" i="20" s="1"/>
  <c r="AB94" i="20"/>
  <c r="AB124" i="20" s="1"/>
  <c r="AD94" i="20"/>
  <c r="AQ94" i="20"/>
  <c r="AQ124" i="20" s="1"/>
  <c r="AS94" i="20"/>
  <c r="AS124" i="20" s="1"/>
  <c r="AU94" i="20"/>
  <c r="AU124" i="20" s="1"/>
  <c r="AW94" i="20"/>
  <c r="BM98" i="20"/>
  <c r="BM68" i="20" s="1"/>
  <c r="BM100" i="20"/>
  <c r="BM70" i="20" s="1"/>
  <c r="BM102" i="20"/>
  <c r="BM72" i="20" s="1"/>
  <c r="BM104" i="20"/>
  <c r="BM74" i="20" s="1"/>
  <c r="BM107" i="20"/>
  <c r="BM77" i="20" s="1"/>
  <c r="BM109" i="20"/>
  <c r="BM79" i="20" s="1"/>
  <c r="BM111" i="20"/>
  <c r="BM81" i="20" s="1"/>
  <c r="BT112" i="20"/>
  <c r="BT82" i="20" s="1"/>
  <c r="BM112" i="20"/>
  <c r="BM82" i="20" s="1"/>
  <c r="BM108" i="20"/>
  <c r="BM78" i="20" s="1"/>
  <c r="BM110" i="20"/>
  <c r="BM80" i="20" s="1"/>
  <c r="BM113" i="20"/>
  <c r="BM83" i="20" s="1"/>
  <c r="BM115" i="20"/>
  <c r="BM85" i="20" s="1"/>
  <c r="BP118" i="20"/>
  <c r="BP88" i="20" s="1"/>
  <c r="BI118" i="20"/>
  <c r="BI88" i="20" s="1"/>
  <c r="BO119" i="20"/>
  <c r="BO89" i="20" s="1"/>
  <c r="BO120" i="20"/>
  <c r="BO90" i="20" s="1"/>
  <c r="BM114" i="20"/>
  <c r="BM84" i="20" s="1"/>
  <c r="BM116" i="20"/>
  <c r="BM86" i="20" s="1"/>
  <c r="BM117" i="20"/>
  <c r="BM87" i="20" s="1"/>
  <c r="BO118" i="20"/>
  <c r="BO88" i="20" s="1"/>
  <c r="BH118" i="20"/>
  <c r="BH88" i="20" s="1"/>
  <c r="BT118" i="20"/>
  <c r="BT88" i="20" s="1"/>
  <c r="BM118" i="20"/>
  <c r="BM88" i="20" s="1"/>
  <c r="BP119" i="20"/>
  <c r="BP89" i="20" s="1"/>
  <c r="BP120" i="20"/>
  <c r="BP90" i="20" s="1"/>
  <c r="BI119" i="20"/>
  <c r="BI89" i="20" s="1"/>
  <c r="BM119" i="20"/>
  <c r="BM89" i="20" s="1"/>
  <c r="BI120" i="20"/>
  <c r="BI90" i="20" s="1"/>
  <c r="BM120" i="20"/>
  <c r="BM90" i="20" s="1"/>
  <c r="BO121" i="20"/>
  <c r="BO91" i="20" s="1"/>
  <c r="BH121" i="20"/>
  <c r="BH91" i="20" s="1"/>
  <c r="BT121" i="20"/>
  <c r="BT91" i="20" s="1"/>
  <c r="BM121" i="20"/>
  <c r="BM91" i="20" s="1"/>
  <c r="BO122" i="20"/>
  <c r="BO92" i="20" s="1"/>
  <c r="BO123" i="20"/>
  <c r="BO93" i="20" s="1"/>
  <c r="BO124" i="20"/>
  <c r="BO94" i="20" s="1"/>
  <c r="BH119" i="20"/>
  <c r="BH120" i="20"/>
  <c r="BP121" i="20"/>
  <c r="BP91" i="20" s="1"/>
  <c r="BI121" i="20"/>
  <c r="BI91" i="20" s="1"/>
  <c r="BP122" i="20"/>
  <c r="BP92" i="20" s="1"/>
  <c r="BP123" i="20"/>
  <c r="BP93" i="20" s="1"/>
  <c r="BP124" i="20"/>
  <c r="BP94" i="20" s="1"/>
  <c r="BH122" i="20"/>
  <c r="BH92" i="20" s="1"/>
  <c r="BH123" i="20"/>
  <c r="BH93" i="20" s="1"/>
  <c r="BH124" i="20"/>
  <c r="BH94" i="20" s="1"/>
  <c r="BI122" i="20"/>
  <c r="BI92" i="20" s="1"/>
  <c r="BM122" i="20"/>
  <c r="BM92" i="20" s="1"/>
  <c r="BI123" i="20"/>
  <c r="BI93" i="20" s="1"/>
  <c r="BM123" i="20"/>
  <c r="BM93" i="20" s="1"/>
  <c r="BI124" i="20"/>
  <c r="BI94" i="20" s="1"/>
  <c r="BM124" i="20"/>
  <c r="BM94" i="20" s="1"/>
  <c r="M70" i="19"/>
  <c r="M71" i="19"/>
  <c r="M72" i="19"/>
  <c r="M74" i="19"/>
  <c r="M76" i="19"/>
  <c r="M78" i="19"/>
  <c r="M80" i="19"/>
  <c r="M82" i="19"/>
  <c r="M84" i="19"/>
  <c r="M86" i="19"/>
  <c r="M88" i="19"/>
  <c r="AE90" i="19"/>
  <c r="AV90" i="19"/>
  <c r="AE91" i="19"/>
  <c r="AV91" i="19"/>
  <c r="H123" i="19"/>
  <c r="AV92" i="19"/>
  <c r="AE92" i="19"/>
  <c r="AW92" i="19"/>
  <c r="M73" i="19"/>
  <c r="M75" i="19"/>
  <c r="M77" i="19"/>
  <c r="M79" i="19"/>
  <c r="M81" i="19"/>
  <c r="M83" i="19"/>
  <c r="M85" i="19"/>
  <c r="M87" i="19"/>
  <c r="M89" i="19"/>
  <c r="BS121" i="19"/>
  <c r="BS90" i="19" s="1"/>
  <c r="BQ121" i="19"/>
  <c r="BQ90" i="19" s="1"/>
  <c r="BL121" i="19"/>
  <c r="BL90" i="19" s="1"/>
  <c r="BJ121" i="19"/>
  <c r="BJ90" i="19" s="1"/>
  <c r="BR121" i="19"/>
  <c r="BR90" i="19" s="1"/>
  <c r="BK121" i="19"/>
  <c r="BK90" i="19" s="1"/>
  <c r="AY121" i="19"/>
  <c r="AZ121" i="19" s="1"/>
  <c r="BA121" i="19" s="1"/>
  <c r="AG121" i="19"/>
  <c r="AH121" i="19" s="1"/>
  <c r="AI121" i="19" s="1"/>
  <c r="X90" i="19"/>
  <c r="X121" i="19" s="1"/>
  <c r="Z90" i="19"/>
  <c r="Z121" i="19" s="1"/>
  <c r="AB90" i="19"/>
  <c r="AB121" i="19" s="1"/>
  <c r="AD90" i="19"/>
  <c r="AQ90" i="19"/>
  <c r="AS90" i="19"/>
  <c r="AS121" i="19" s="1"/>
  <c r="AU90" i="19"/>
  <c r="AU121" i="19" s="1"/>
  <c r="AW90" i="19"/>
  <c r="BR122" i="19"/>
  <c r="BR91" i="19" s="1"/>
  <c r="BK122" i="19"/>
  <c r="BK91" i="19" s="1"/>
  <c r="AY122" i="19"/>
  <c r="AZ122" i="19" s="1"/>
  <c r="BA122" i="19" s="1"/>
  <c r="BS122" i="19"/>
  <c r="BS91" i="19" s="1"/>
  <c r="BQ122" i="19"/>
  <c r="BQ91" i="19" s="1"/>
  <c r="BL122" i="19"/>
  <c r="BL91" i="19" s="1"/>
  <c r="BJ122" i="19"/>
  <c r="BJ91" i="19" s="1"/>
  <c r="AG122" i="19"/>
  <c r="AH122" i="19" s="1"/>
  <c r="AI122" i="19" s="1"/>
  <c r="X91" i="19"/>
  <c r="X122" i="19" s="1"/>
  <c r="Z91" i="19"/>
  <c r="Z122" i="19" s="1"/>
  <c r="AB91" i="19"/>
  <c r="AB122" i="19" s="1"/>
  <c r="AD91" i="19"/>
  <c r="AQ91" i="19"/>
  <c r="AS91" i="19"/>
  <c r="AS122" i="19" s="1"/>
  <c r="AU91" i="19"/>
  <c r="AU122" i="19" s="1"/>
  <c r="AW91" i="19"/>
  <c r="C123" i="19"/>
  <c r="AT92" i="19"/>
  <c r="AT123" i="19" s="1"/>
  <c r="AR92" i="19"/>
  <c r="AR123" i="19" s="1"/>
  <c r="AP92" i="19"/>
  <c r="AP123" i="19" s="1"/>
  <c r="X92" i="19"/>
  <c r="X123" i="19" s="1"/>
  <c r="Z92" i="19"/>
  <c r="Z123" i="19" s="1"/>
  <c r="AB92" i="19"/>
  <c r="AB123" i="19" s="1"/>
  <c r="AD92" i="19"/>
  <c r="AQ92" i="19"/>
  <c r="AQ123" i="19" s="1"/>
  <c r="AU92" i="19"/>
  <c r="AU123" i="19" s="1"/>
  <c r="Y93" i="19"/>
  <c r="Y124" i="19" s="1"/>
  <c r="AA93" i="19"/>
  <c r="AA124" i="19" s="1"/>
  <c r="AC93" i="19"/>
  <c r="AC124" i="19" s="1"/>
  <c r="AE93" i="19"/>
  <c r="AP93" i="19"/>
  <c r="AP124" i="19" s="1"/>
  <c r="AR93" i="19"/>
  <c r="AR124" i="19" s="1"/>
  <c r="AT93" i="19"/>
  <c r="AT124" i="19" s="1"/>
  <c r="AV93" i="19"/>
  <c r="Y94" i="19"/>
  <c r="Y125" i="19" s="1"/>
  <c r="AA94" i="19"/>
  <c r="AA125" i="19" s="1"/>
  <c r="AC94" i="19"/>
  <c r="AC125" i="19" s="1"/>
  <c r="AE94" i="19"/>
  <c r="AP94" i="19"/>
  <c r="AP125" i="19" s="1"/>
  <c r="AR94" i="19"/>
  <c r="AR125" i="19" s="1"/>
  <c r="AT94" i="19"/>
  <c r="AT125" i="19" s="1"/>
  <c r="AV94" i="19"/>
  <c r="Y95" i="19"/>
  <c r="Y126" i="19" s="1"/>
  <c r="AA95" i="19"/>
  <c r="AA126" i="19" s="1"/>
  <c r="AC95" i="19"/>
  <c r="AC126" i="19" s="1"/>
  <c r="AE95" i="19"/>
  <c r="AP95" i="19"/>
  <c r="AP126" i="19" s="1"/>
  <c r="AR95" i="19"/>
  <c r="AR126" i="19" s="1"/>
  <c r="AT95" i="19"/>
  <c r="AT126" i="19" s="1"/>
  <c r="AV95" i="19"/>
  <c r="Y96" i="19"/>
  <c r="Y127" i="19" s="1"/>
  <c r="AA96" i="19"/>
  <c r="AA127" i="19" s="1"/>
  <c r="AC96" i="19"/>
  <c r="AC127" i="19" s="1"/>
  <c r="AE96" i="19"/>
  <c r="AP96" i="19"/>
  <c r="AP127" i="19" s="1"/>
  <c r="AR96" i="19"/>
  <c r="AR127" i="19" s="1"/>
  <c r="AT96" i="19"/>
  <c r="AT127" i="19" s="1"/>
  <c r="AV96" i="19"/>
  <c r="Y97" i="19"/>
  <c r="Y128" i="19" s="1"/>
  <c r="AA97" i="19"/>
  <c r="AA128" i="19" s="1"/>
  <c r="AC97" i="19"/>
  <c r="AC128" i="19" s="1"/>
  <c r="AE97" i="19"/>
  <c r="AP97" i="19"/>
  <c r="AP128" i="19" s="1"/>
  <c r="AR97" i="19"/>
  <c r="AR128" i="19" s="1"/>
  <c r="AT97" i="19"/>
  <c r="AT128" i="19" s="1"/>
  <c r="AV97" i="19"/>
  <c r="BM102" i="19"/>
  <c r="BM71" i="19" s="1"/>
  <c r="BM104" i="19"/>
  <c r="BM73" i="19" s="1"/>
  <c r="BM106" i="19"/>
  <c r="BM75" i="19" s="1"/>
  <c r="BM108" i="19"/>
  <c r="BM77" i="19" s="1"/>
  <c r="BT109" i="19"/>
  <c r="BT78" i="19" s="1"/>
  <c r="BM109" i="19"/>
  <c r="BM78" i="19" s="1"/>
  <c r="BR124" i="19"/>
  <c r="BR93" i="19" s="1"/>
  <c r="BK124" i="19"/>
  <c r="BK93" i="19" s="1"/>
  <c r="AY124" i="19"/>
  <c r="AZ124" i="19" s="1"/>
  <c r="BA124" i="19" s="1"/>
  <c r="AG124" i="19"/>
  <c r="AH124" i="19" s="1"/>
  <c r="AI124" i="19" s="1"/>
  <c r="BS124" i="19"/>
  <c r="BS93" i="19" s="1"/>
  <c r="BQ124" i="19"/>
  <c r="BQ93" i="19" s="1"/>
  <c r="BL124" i="19"/>
  <c r="BL93" i="19" s="1"/>
  <c r="BJ124" i="19"/>
  <c r="BJ93" i="19" s="1"/>
  <c r="X93" i="19"/>
  <c r="X124" i="19" s="1"/>
  <c r="Z93" i="19"/>
  <c r="Z124" i="19" s="1"/>
  <c r="AB93" i="19"/>
  <c r="AB124" i="19" s="1"/>
  <c r="AQ93" i="19"/>
  <c r="AQ124" i="19" s="1"/>
  <c r="AS93" i="19"/>
  <c r="AS124" i="19" s="1"/>
  <c r="AU93" i="19"/>
  <c r="AU124" i="19" s="1"/>
  <c r="BR125" i="19"/>
  <c r="BR94" i="19" s="1"/>
  <c r="BK125" i="19"/>
  <c r="BK94" i="19" s="1"/>
  <c r="BS125" i="19"/>
  <c r="BS94" i="19" s="1"/>
  <c r="BQ125" i="19"/>
  <c r="BQ94" i="19" s="1"/>
  <c r="BL125" i="19"/>
  <c r="BL94" i="19" s="1"/>
  <c r="BJ125" i="19"/>
  <c r="BJ94" i="19" s="1"/>
  <c r="AY125" i="19"/>
  <c r="AZ125" i="19" s="1"/>
  <c r="AG125" i="19"/>
  <c r="AH125" i="19" s="1"/>
  <c r="X94" i="19"/>
  <c r="X125" i="19" s="1"/>
  <c r="Z94" i="19"/>
  <c r="Z125" i="19" s="1"/>
  <c r="AB94" i="19"/>
  <c r="AB125" i="19" s="1"/>
  <c r="AQ94" i="19"/>
  <c r="AQ125" i="19" s="1"/>
  <c r="AS94" i="19"/>
  <c r="AS125" i="19" s="1"/>
  <c r="AU94" i="19"/>
  <c r="AU125" i="19" s="1"/>
  <c r="AW94" i="19"/>
  <c r="BR126" i="19"/>
  <c r="BR95" i="19" s="1"/>
  <c r="BK126" i="19"/>
  <c r="BK95" i="19" s="1"/>
  <c r="AY126" i="19"/>
  <c r="AZ126" i="19" s="1"/>
  <c r="AG126" i="19"/>
  <c r="AH126" i="19" s="1"/>
  <c r="BS126" i="19"/>
  <c r="BS95" i="19" s="1"/>
  <c r="BQ126" i="19"/>
  <c r="BQ95" i="19" s="1"/>
  <c r="BL126" i="19"/>
  <c r="BL95" i="19" s="1"/>
  <c r="BJ126" i="19"/>
  <c r="BJ95" i="19" s="1"/>
  <c r="X95" i="19"/>
  <c r="X126" i="19" s="1"/>
  <c r="Z95" i="19"/>
  <c r="Z126" i="19" s="1"/>
  <c r="AB95" i="19"/>
  <c r="AB126" i="19" s="1"/>
  <c r="AQ95" i="19"/>
  <c r="AQ126" i="19" s="1"/>
  <c r="AS95" i="19"/>
  <c r="AS126" i="19" s="1"/>
  <c r="AU95" i="19"/>
  <c r="AU126" i="19" s="1"/>
  <c r="AW95" i="19"/>
  <c r="BR127" i="19"/>
  <c r="BR96" i="19" s="1"/>
  <c r="BK127" i="19"/>
  <c r="BK96" i="19" s="1"/>
  <c r="AY127" i="19"/>
  <c r="AZ127" i="19" s="1"/>
  <c r="BA127" i="19" s="1"/>
  <c r="AG127" i="19"/>
  <c r="AH127" i="19" s="1"/>
  <c r="AI127" i="19" s="1"/>
  <c r="BS127" i="19"/>
  <c r="BS96" i="19" s="1"/>
  <c r="BQ127" i="19"/>
  <c r="BQ96" i="19" s="1"/>
  <c r="BL127" i="19"/>
  <c r="BL96" i="19" s="1"/>
  <c r="BJ127" i="19"/>
  <c r="BJ96" i="19" s="1"/>
  <c r="X96" i="19"/>
  <c r="X127" i="19" s="1"/>
  <c r="Z96" i="19"/>
  <c r="Z127" i="19" s="1"/>
  <c r="AB96" i="19"/>
  <c r="AB127" i="19" s="1"/>
  <c r="AQ96" i="19"/>
  <c r="AQ127" i="19" s="1"/>
  <c r="AS96" i="19"/>
  <c r="AS127" i="19" s="1"/>
  <c r="AU96" i="19"/>
  <c r="AU127" i="19" s="1"/>
  <c r="AW96" i="19"/>
  <c r="BR128" i="19"/>
  <c r="BR97" i="19" s="1"/>
  <c r="BK128" i="19"/>
  <c r="BK97" i="19" s="1"/>
  <c r="AY128" i="19"/>
  <c r="AZ128" i="19" s="1"/>
  <c r="BA128" i="19" s="1"/>
  <c r="AG128" i="19"/>
  <c r="AH128" i="19" s="1"/>
  <c r="AI128" i="19" s="1"/>
  <c r="BS128" i="19"/>
  <c r="BS97" i="19" s="1"/>
  <c r="BQ128" i="19"/>
  <c r="BQ97" i="19" s="1"/>
  <c r="BL128" i="19"/>
  <c r="BL97" i="19" s="1"/>
  <c r="BJ128" i="19"/>
  <c r="BJ97" i="19" s="1"/>
  <c r="X97" i="19"/>
  <c r="X128" i="19" s="1"/>
  <c r="Z97" i="19"/>
  <c r="Z128" i="19" s="1"/>
  <c r="AB97" i="19"/>
  <c r="AB128" i="19" s="1"/>
  <c r="AD97" i="19"/>
  <c r="AQ97" i="19"/>
  <c r="AQ128" i="19" s="1"/>
  <c r="AS97" i="19"/>
  <c r="AS128" i="19" s="1"/>
  <c r="AU97" i="19"/>
  <c r="AU128" i="19" s="1"/>
  <c r="AW97" i="19"/>
  <c r="BM101" i="19"/>
  <c r="BM70" i="19" s="1"/>
  <c r="BM103" i="19"/>
  <c r="BM72" i="19" s="1"/>
  <c r="BM105" i="19"/>
  <c r="BM74" i="19" s="1"/>
  <c r="BM107" i="19"/>
  <c r="BM76" i="19" s="1"/>
  <c r="BM111" i="19"/>
  <c r="BM80" i="19" s="1"/>
  <c r="BM113" i="19"/>
  <c r="BM82" i="19" s="1"/>
  <c r="BM115" i="19"/>
  <c r="BM84" i="19" s="1"/>
  <c r="BO121" i="19"/>
  <c r="BO90" i="19" s="1"/>
  <c r="BM110" i="19"/>
  <c r="BM79" i="19" s="1"/>
  <c r="BM112" i="19"/>
  <c r="BM81" i="19" s="1"/>
  <c r="BM114" i="19"/>
  <c r="BM83" i="19" s="1"/>
  <c r="BP121" i="19"/>
  <c r="BP90" i="19" s="1"/>
  <c r="BM117" i="19"/>
  <c r="BM86" i="19" s="1"/>
  <c r="BM119" i="19"/>
  <c r="BM88" i="19" s="1"/>
  <c r="BM120" i="19"/>
  <c r="BM89" i="19" s="1"/>
  <c r="BI121" i="19"/>
  <c r="BI90" i="19" s="1"/>
  <c r="BM121" i="19"/>
  <c r="BM90" i="19" s="1"/>
  <c r="BO122" i="19"/>
  <c r="BO91" i="19" s="1"/>
  <c r="BH122" i="19"/>
  <c r="BH91" i="19" s="1"/>
  <c r="BT122" i="19"/>
  <c r="BT91" i="19" s="1"/>
  <c r="BM122" i="19"/>
  <c r="BM91" i="19" s="1"/>
  <c r="BO123" i="19"/>
  <c r="BO92" i="19" s="1"/>
  <c r="BO124" i="19"/>
  <c r="BO93" i="19" s="1"/>
  <c r="BM116" i="19"/>
  <c r="BM85" i="19" s="1"/>
  <c r="BM118" i="19"/>
  <c r="BM87" i="19" s="1"/>
  <c r="BH121" i="19"/>
  <c r="BP122" i="19"/>
  <c r="BP91" i="19" s="1"/>
  <c r="BI122" i="19"/>
  <c r="BI91" i="19" s="1"/>
  <c r="BP123" i="19"/>
  <c r="BP92" i="19" s="1"/>
  <c r="BP124" i="19"/>
  <c r="BP93" i="19" s="1"/>
  <c r="BH123" i="19"/>
  <c r="BH92" i="19" s="1"/>
  <c r="BH124" i="19"/>
  <c r="BH93" i="19" s="1"/>
  <c r="BP125" i="19"/>
  <c r="BP94" i="19" s="1"/>
  <c r="BI125" i="19"/>
  <c r="BI94" i="19" s="1"/>
  <c r="BO126" i="19"/>
  <c r="BO95" i="19" s="1"/>
  <c r="BO127" i="19"/>
  <c r="BO96" i="19" s="1"/>
  <c r="BO128" i="19"/>
  <c r="BO97" i="19" s="1"/>
  <c r="BI123" i="19"/>
  <c r="BI92" i="19" s="1"/>
  <c r="BM123" i="19"/>
  <c r="BM92" i="19" s="1"/>
  <c r="BI124" i="19"/>
  <c r="BI93" i="19" s="1"/>
  <c r="BM124" i="19"/>
  <c r="BM93" i="19" s="1"/>
  <c r="BO125" i="19"/>
  <c r="BT125" i="19"/>
  <c r="BT94" i="19" s="1"/>
  <c r="BM125" i="19"/>
  <c r="BM94" i="19" s="1"/>
  <c r="BH125" i="19"/>
  <c r="BH94" i="19" s="1"/>
  <c r="BP126" i="19"/>
  <c r="BP95" i="19" s="1"/>
  <c r="BP127" i="19"/>
  <c r="BP96" i="19" s="1"/>
  <c r="BP128" i="19"/>
  <c r="BP97" i="19" s="1"/>
  <c r="BH126" i="19"/>
  <c r="BH95" i="19" s="1"/>
  <c r="BH127" i="19"/>
  <c r="BH96" i="19" s="1"/>
  <c r="BH128" i="19"/>
  <c r="BH97" i="19" s="1"/>
  <c r="BI126" i="19"/>
  <c r="BI95" i="19" s="1"/>
  <c r="BM126" i="19"/>
  <c r="BM95" i="19" s="1"/>
  <c r="BI127" i="19"/>
  <c r="BI96" i="19" s="1"/>
  <c r="BM127" i="19"/>
  <c r="BM96" i="19" s="1"/>
  <c r="BI128" i="19"/>
  <c r="BI97" i="19" s="1"/>
  <c r="BM128" i="19"/>
  <c r="BM97" i="19" s="1"/>
  <c r="BO94" i="19" l="1"/>
  <c r="BU94" i="19" s="1"/>
  <c r="BH90" i="19"/>
  <c r="BN90" i="19" s="1"/>
  <c r="AI126" i="19"/>
  <c r="AJ126" i="19"/>
  <c r="BB125" i="19"/>
  <c r="BA125" i="19"/>
  <c r="AQ122" i="19"/>
  <c r="BG122" i="19" s="1"/>
  <c r="BG91" i="19" s="1"/>
  <c r="AQ121" i="19"/>
  <c r="BG121" i="19" s="1"/>
  <c r="BG90" i="19" s="1"/>
  <c r="BH89" i="20"/>
  <c r="BN89" i="20" s="1"/>
  <c r="AI124" i="20"/>
  <c r="AJ124" i="20"/>
  <c r="AI123" i="20"/>
  <c r="AJ123" i="20"/>
  <c r="AI122" i="20"/>
  <c r="AJ122" i="20"/>
  <c r="AI120" i="20"/>
  <c r="AJ120" i="20"/>
  <c r="AQ119" i="20"/>
  <c r="AI119" i="20"/>
  <c r="AJ119" i="20"/>
  <c r="BO97" i="21"/>
  <c r="BU97" i="21" s="1"/>
  <c r="BO95" i="21"/>
  <c r="BU95" i="21" s="1"/>
  <c r="BO93" i="21"/>
  <c r="BU93" i="21" s="1"/>
  <c r="AI126" i="21"/>
  <c r="AJ126" i="21"/>
  <c r="AI125" i="21"/>
  <c r="AJ125" i="21"/>
  <c r="BB122" i="21"/>
  <c r="BA122" i="21"/>
  <c r="BH90" i="22"/>
  <c r="BN90" i="22" s="1"/>
  <c r="BO94" i="22"/>
  <c r="BU94" i="22" s="1"/>
  <c r="BO92" i="22"/>
  <c r="BU92" i="22" s="1"/>
  <c r="BO90" i="22"/>
  <c r="BU90" i="22" s="1"/>
  <c r="BB126" i="19"/>
  <c r="BA126" i="19"/>
  <c r="AI125" i="19"/>
  <c r="AJ125" i="19"/>
  <c r="BH90" i="20"/>
  <c r="BN90" i="20" s="1"/>
  <c r="BB124" i="20"/>
  <c r="BA124" i="20"/>
  <c r="BB123" i="20"/>
  <c r="BA123" i="20"/>
  <c r="BB122" i="20"/>
  <c r="BA122" i="20"/>
  <c r="BB120" i="20"/>
  <c r="BA120" i="20"/>
  <c r="BB119" i="20"/>
  <c r="BA119" i="20"/>
  <c r="BH96" i="21"/>
  <c r="BN96" i="21" s="1"/>
  <c r="BB126" i="21"/>
  <c r="BA126" i="21"/>
  <c r="BB125" i="21"/>
  <c r="BA125" i="21"/>
  <c r="BG125" i="21" s="1"/>
  <c r="BG94" i="21" s="1"/>
  <c r="AI122" i="21"/>
  <c r="AJ122" i="21"/>
  <c r="BG117" i="22"/>
  <c r="BG87" i="22" s="1"/>
  <c r="BN94" i="22"/>
  <c r="BN92" i="22"/>
  <c r="BN93" i="22"/>
  <c r="BN89" i="22"/>
  <c r="BU93" i="22"/>
  <c r="BN91" i="22"/>
  <c r="BN87" i="22"/>
  <c r="BU89" i="22"/>
  <c r="BU87" i="22"/>
  <c r="AO119" i="22"/>
  <c r="AO89" i="22" s="1"/>
  <c r="BG124" i="22"/>
  <c r="BG94" i="22" s="1"/>
  <c r="BG122" i="22"/>
  <c r="BG92" i="22" s="1"/>
  <c r="BG120" i="22"/>
  <c r="BG90" i="22" s="1"/>
  <c r="BS118" i="22"/>
  <c r="BS88" i="22" s="1"/>
  <c r="BQ118" i="22"/>
  <c r="BL118" i="22"/>
  <c r="BL88" i="22" s="1"/>
  <c r="BJ118" i="22"/>
  <c r="BJ88" i="22" s="1"/>
  <c r="BR118" i="22"/>
  <c r="BR88" i="22" s="1"/>
  <c r="BK118" i="22"/>
  <c r="BK88" i="22" s="1"/>
  <c r="AY118" i="22"/>
  <c r="AZ118" i="22" s="1"/>
  <c r="BA118" i="22" s="1"/>
  <c r="AG118" i="22"/>
  <c r="AH118" i="22" s="1"/>
  <c r="M114" i="22"/>
  <c r="C84" i="22"/>
  <c r="M110" i="22"/>
  <c r="C80" i="22"/>
  <c r="M106" i="22"/>
  <c r="C76" i="22"/>
  <c r="M102" i="22"/>
  <c r="C72" i="22"/>
  <c r="M98" i="22"/>
  <c r="C68" i="22"/>
  <c r="M115" i="22"/>
  <c r="C85" i="22"/>
  <c r="M111" i="22"/>
  <c r="C81" i="22"/>
  <c r="M107" i="22"/>
  <c r="C77" i="22"/>
  <c r="M103" i="22"/>
  <c r="C73" i="22"/>
  <c r="M99" i="22"/>
  <c r="C69" i="22"/>
  <c r="BU91" i="22"/>
  <c r="BN88" i="22"/>
  <c r="AO124" i="22"/>
  <c r="AO94" i="22" s="1"/>
  <c r="AO123" i="22"/>
  <c r="AO93" i="22" s="1"/>
  <c r="AO122" i="22"/>
  <c r="AO92" i="22" s="1"/>
  <c r="AO121" i="22"/>
  <c r="AO91" i="22" s="1"/>
  <c r="AO120" i="22"/>
  <c r="AO90" i="22" s="1"/>
  <c r="BG123" i="22"/>
  <c r="BG93" i="22" s="1"/>
  <c r="BG121" i="22"/>
  <c r="BG91" i="22" s="1"/>
  <c r="BG119" i="22"/>
  <c r="BG89" i="22" s="1"/>
  <c r="BG118" i="22"/>
  <c r="BG88" i="22" s="1"/>
  <c r="AO117" i="22"/>
  <c r="AO87" i="22" s="1"/>
  <c r="M116" i="22"/>
  <c r="C86" i="22"/>
  <c r="M112" i="22"/>
  <c r="C82" i="22"/>
  <c r="M108" i="22"/>
  <c r="C78" i="22"/>
  <c r="M104" i="22"/>
  <c r="C74" i="22"/>
  <c r="M100" i="22"/>
  <c r="C70" i="22"/>
  <c r="M113" i="22"/>
  <c r="C83" i="22"/>
  <c r="M109" i="22"/>
  <c r="C79" i="22"/>
  <c r="M105" i="22"/>
  <c r="C75" i="22"/>
  <c r="M101" i="22"/>
  <c r="C71" i="22"/>
  <c r="BG121" i="21"/>
  <c r="BG90" i="21" s="1"/>
  <c r="BN97" i="21"/>
  <c r="BU94" i="21"/>
  <c r="BN91" i="21"/>
  <c r="BU90" i="21"/>
  <c r="AO127" i="21"/>
  <c r="AO96" i="21" s="1"/>
  <c r="AO126" i="21"/>
  <c r="AO95" i="21" s="1"/>
  <c r="AO125" i="21"/>
  <c r="AO94" i="21" s="1"/>
  <c r="BG127" i="21"/>
  <c r="BG96" i="21" s="1"/>
  <c r="BS123" i="21"/>
  <c r="BS92" i="21" s="1"/>
  <c r="BQ123" i="21"/>
  <c r="BL123" i="21"/>
  <c r="BL92" i="21" s="1"/>
  <c r="BN92" i="21" s="1"/>
  <c r="BJ123" i="21"/>
  <c r="BJ92" i="21" s="1"/>
  <c r="BR123" i="21"/>
  <c r="BR92" i="21" s="1"/>
  <c r="BK123" i="21"/>
  <c r="BK92" i="21" s="1"/>
  <c r="AY123" i="21"/>
  <c r="AZ123" i="21" s="1"/>
  <c r="BA123" i="21" s="1"/>
  <c r="BG123" i="21" s="1"/>
  <c r="BG92" i="21" s="1"/>
  <c r="AG123" i="21"/>
  <c r="AH123" i="21" s="1"/>
  <c r="AO122" i="21"/>
  <c r="AO91" i="21" s="1"/>
  <c r="M118" i="21"/>
  <c r="C87" i="21"/>
  <c r="M112" i="21"/>
  <c r="C81" i="21"/>
  <c r="M108" i="21"/>
  <c r="C77" i="21"/>
  <c r="M104" i="21"/>
  <c r="C73" i="21"/>
  <c r="M119" i="21"/>
  <c r="C88" i="21"/>
  <c r="M115" i="21"/>
  <c r="C84" i="21"/>
  <c r="M113" i="21"/>
  <c r="C82" i="21"/>
  <c r="M109" i="21"/>
  <c r="C78" i="21"/>
  <c r="M107" i="21"/>
  <c r="C76" i="21"/>
  <c r="M103" i="21"/>
  <c r="C72" i="21"/>
  <c r="M101" i="21"/>
  <c r="C70" i="21"/>
  <c r="BN95" i="21"/>
  <c r="BN94" i="21"/>
  <c r="BU96" i="21"/>
  <c r="BN93" i="21"/>
  <c r="BU91" i="21"/>
  <c r="BN90" i="21"/>
  <c r="AO128" i="21"/>
  <c r="AO97" i="21" s="1"/>
  <c r="AO124" i="21"/>
  <c r="AO93" i="21" s="1"/>
  <c r="BG128" i="21"/>
  <c r="BG97" i="21" s="1"/>
  <c r="BG126" i="21"/>
  <c r="BG95" i="21" s="1"/>
  <c r="BG124" i="21"/>
  <c r="BG93" i="21" s="1"/>
  <c r="AO121" i="21"/>
  <c r="AO90" i="21" s="1"/>
  <c r="M120" i="21"/>
  <c r="C89" i="21"/>
  <c r="M116" i="21"/>
  <c r="C85" i="21"/>
  <c r="M114" i="21"/>
  <c r="C83" i="21"/>
  <c r="M110" i="21"/>
  <c r="C79" i="21"/>
  <c r="M106" i="21"/>
  <c r="C75" i="21"/>
  <c r="M102" i="21"/>
  <c r="C71" i="21"/>
  <c r="M117" i="21"/>
  <c r="C86" i="21"/>
  <c r="M111" i="21"/>
  <c r="C80" i="21"/>
  <c r="M105" i="21"/>
  <c r="C74" i="21"/>
  <c r="BN93" i="20"/>
  <c r="BU93" i="20"/>
  <c r="BN91" i="20"/>
  <c r="BU90" i="20"/>
  <c r="AO124" i="20"/>
  <c r="AO94" i="20" s="1"/>
  <c r="AO123" i="20"/>
  <c r="AO93" i="20" s="1"/>
  <c r="AO122" i="20"/>
  <c r="AO92" i="20" s="1"/>
  <c r="BG120" i="20"/>
  <c r="BG90" i="20" s="1"/>
  <c r="M117" i="20"/>
  <c r="C87" i="20"/>
  <c r="M113" i="20"/>
  <c r="C83" i="20"/>
  <c r="M107" i="20"/>
  <c r="C77" i="20"/>
  <c r="M105" i="20"/>
  <c r="C75" i="20"/>
  <c r="M101" i="20"/>
  <c r="C71" i="20"/>
  <c r="M112" i="20"/>
  <c r="C82" i="20"/>
  <c r="M108" i="20"/>
  <c r="C78" i="20"/>
  <c r="M104" i="20"/>
  <c r="C74" i="20"/>
  <c r="M98" i="20"/>
  <c r="C68" i="20"/>
  <c r="BN94" i="20"/>
  <c r="BN92" i="20"/>
  <c r="BU94" i="20"/>
  <c r="BU92" i="20"/>
  <c r="BU91" i="20"/>
  <c r="BU89" i="20"/>
  <c r="AO121" i="20"/>
  <c r="AO91" i="20" s="1"/>
  <c r="AO120" i="20"/>
  <c r="AO90" i="20" s="1"/>
  <c r="AO119" i="20"/>
  <c r="AO89" i="20" s="1"/>
  <c r="BG124" i="20"/>
  <c r="BG94" i="20" s="1"/>
  <c r="BG122" i="20"/>
  <c r="BG92" i="20" s="1"/>
  <c r="BG121" i="20"/>
  <c r="BG91" i="20" s="1"/>
  <c r="BS118" i="20"/>
  <c r="BS88" i="20" s="1"/>
  <c r="BQ118" i="20"/>
  <c r="BL118" i="20"/>
  <c r="BL88" i="20" s="1"/>
  <c r="BJ118" i="20"/>
  <c r="BR118" i="20"/>
  <c r="BR88" i="20" s="1"/>
  <c r="BK118" i="20"/>
  <c r="BK88" i="20" s="1"/>
  <c r="AY118" i="20"/>
  <c r="AZ118" i="20" s="1"/>
  <c r="AG118" i="20"/>
  <c r="AH118" i="20" s="1"/>
  <c r="M115" i="20"/>
  <c r="C85" i="20"/>
  <c r="M111" i="20"/>
  <c r="C81" i="20"/>
  <c r="M109" i="20"/>
  <c r="C79" i="20"/>
  <c r="M103" i="20"/>
  <c r="C73" i="20"/>
  <c r="M116" i="20"/>
  <c r="C86" i="20"/>
  <c r="M114" i="20"/>
  <c r="C84" i="20"/>
  <c r="M110" i="20"/>
  <c r="C80" i="20"/>
  <c r="M106" i="20"/>
  <c r="C76" i="20"/>
  <c r="M102" i="20"/>
  <c r="C72" i="20"/>
  <c r="M100" i="20"/>
  <c r="C70" i="20"/>
  <c r="M99" i="20"/>
  <c r="C69" i="20"/>
  <c r="BN97" i="19"/>
  <c r="BN95" i="19"/>
  <c r="BN94" i="19"/>
  <c r="BU97" i="19"/>
  <c r="BU95" i="19"/>
  <c r="BU93" i="19"/>
  <c r="BN91" i="19"/>
  <c r="BU90" i="19"/>
  <c r="AO126" i="19"/>
  <c r="AO95" i="19" s="1"/>
  <c r="AO124" i="19"/>
  <c r="AO93" i="19" s="1"/>
  <c r="BG127" i="19"/>
  <c r="BG96" i="19" s="1"/>
  <c r="BR123" i="19"/>
  <c r="BR92" i="19" s="1"/>
  <c r="BK123" i="19"/>
  <c r="BK92" i="19" s="1"/>
  <c r="AY123" i="19"/>
  <c r="AZ123" i="19" s="1"/>
  <c r="BA123" i="19" s="1"/>
  <c r="AG123" i="19"/>
  <c r="AH123" i="19" s="1"/>
  <c r="BS123" i="19"/>
  <c r="BS92" i="19" s="1"/>
  <c r="BQ123" i="19"/>
  <c r="BQ92" i="19" s="1"/>
  <c r="BL123" i="19"/>
  <c r="BL92" i="19" s="1"/>
  <c r="BJ123" i="19"/>
  <c r="AO121" i="19"/>
  <c r="AO90" i="19" s="1"/>
  <c r="M120" i="19"/>
  <c r="C89" i="19"/>
  <c r="M116" i="19"/>
  <c r="C85" i="19"/>
  <c r="M110" i="19"/>
  <c r="C79" i="19"/>
  <c r="M106" i="19"/>
  <c r="C75" i="19"/>
  <c r="M117" i="19"/>
  <c r="C86" i="19"/>
  <c r="M113" i="19"/>
  <c r="C82" i="19"/>
  <c r="M111" i="19"/>
  <c r="C80" i="19"/>
  <c r="M107" i="19"/>
  <c r="C76" i="19"/>
  <c r="M103" i="19"/>
  <c r="C72" i="19"/>
  <c r="BN96" i="19"/>
  <c r="BU96" i="19"/>
  <c r="BN93" i="19"/>
  <c r="BU91" i="19"/>
  <c r="AO128" i="19"/>
  <c r="AO97" i="19" s="1"/>
  <c r="AO127" i="19"/>
  <c r="AO96" i="19" s="1"/>
  <c r="AO125" i="19"/>
  <c r="AO94" i="19" s="1"/>
  <c r="BG128" i="19"/>
  <c r="BG97" i="19" s="1"/>
  <c r="BG126" i="19"/>
  <c r="BG95" i="19" s="1"/>
  <c r="BG125" i="19"/>
  <c r="BG94" i="19" s="1"/>
  <c r="BG124" i="19"/>
  <c r="BG93" i="19" s="1"/>
  <c r="BG123" i="19"/>
  <c r="BG92" i="19" s="1"/>
  <c r="AO122" i="19"/>
  <c r="AO91" i="19" s="1"/>
  <c r="M118" i="19"/>
  <c r="C87" i="19"/>
  <c r="M114" i="19"/>
  <c r="C83" i="19"/>
  <c r="M112" i="19"/>
  <c r="C81" i="19"/>
  <c r="M108" i="19"/>
  <c r="C77" i="19"/>
  <c r="M104" i="19"/>
  <c r="C73" i="19"/>
  <c r="M119" i="19"/>
  <c r="C88" i="19"/>
  <c r="M115" i="19"/>
  <c r="C84" i="19"/>
  <c r="M109" i="19"/>
  <c r="C78" i="19"/>
  <c r="M105" i="19"/>
  <c r="C74" i="19"/>
  <c r="M102" i="19"/>
  <c r="C71" i="19"/>
  <c r="M101" i="19"/>
  <c r="C70" i="19"/>
  <c r="BG123" i="20" l="1"/>
  <c r="BG93" i="20" s="1"/>
  <c r="BG122" i="21"/>
  <c r="BG91" i="21" s="1"/>
  <c r="BU92" i="19"/>
  <c r="BG119" i="20"/>
  <c r="BG89" i="20" s="1"/>
  <c r="BJ92" i="19"/>
  <c r="BN92" i="19" s="1"/>
  <c r="AI123" i="19"/>
  <c r="AO123" i="19" s="1"/>
  <c r="AO92" i="19" s="1"/>
  <c r="AI118" i="22"/>
  <c r="AO118" i="22" s="1"/>
  <c r="AO88" i="22" s="1"/>
  <c r="BQ88" i="22"/>
  <c r="BU88" i="22" s="1"/>
  <c r="BB118" i="20"/>
  <c r="BA118" i="20"/>
  <c r="AI118" i="20"/>
  <c r="AJ118" i="20"/>
  <c r="BJ88" i="20"/>
  <c r="BN88" i="20" s="1"/>
  <c r="BQ88" i="20"/>
  <c r="BU88" i="20" s="1"/>
  <c r="AI123" i="21"/>
  <c r="AO123" i="21" s="1"/>
  <c r="AO92" i="21" s="1"/>
  <c r="BQ92" i="21"/>
  <c r="BU92" i="21" s="1"/>
  <c r="C101" i="22"/>
  <c r="AT71" i="22"/>
  <c r="AT101" i="22" s="1"/>
  <c r="AR71" i="22"/>
  <c r="AR101" i="22" s="1"/>
  <c r="AP71" i="22"/>
  <c r="AP101" i="22" s="1"/>
  <c r="AC71" i="22"/>
  <c r="AC101" i="22" s="1"/>
  <c r="AA71" i="22"/>
  <c r="AA101" i="22" s="1"/>
  <c r="Y71" i="22"/>
  <c r="Y101" i="22" s="1"/>
  <c r="AU71" i="22"/>
  <c r="AU101" i="22" s="1"/>
  <c r="AS71" i="22"/>
  <c r="AS101" i="22" s="1"/>
  <c r="AQ71" i="22"/>
  <c r="AQ101" i="22" s="1"/>
  <c r="AB71" i="22"/>
  <c r="AB101" i="22" s="1"/>
  <c r="Z71" i="22"/>
  <c r="Z101" i="22" s="1"/>
  <c r="X71" i="22"/>
  <c r="X101" i="22" s="1"/>
  <c r="C105" i="22"/>
  <c r="AT75" i="22"/>
  <c r="AT105" i="22" s="1"/>
  <c r="AR75" i="22"/>
  <c r="AR105" i="22" s="1"/>
  <c r="AP75" i="22"/>
  <c r="AP105" i="22" s="1"/>
  <c r="AC75" i="22"/>
  <c r="AC105" i="22" s="1"/>
  <c r="AA75" i="22"/>
  <c r="AA105" i="22" s="1"/>
  <c r="Y75" i="22"/>
  <c r="Y105" i="22" s="1"/>
  <c r="AU75" i="22"/>
  <c r="AU105" i="22" s="1"/>
  <c r="AS75" i="22"/>
  <c r="AS105" i="22" s="1"/>
  <c r="AQ75" i="22"/>
  <c r="AQ105" i="22" s="1"/>
  <c r="AB75" i="22"/>
  <c r="AB105" i="22" s="1"/>
  <c r="Z75" i="22"/>
  <c r="Z105" i="22" s="1"/>
  <c r="X75" i="22"/>
  <c r="X105" i="22" s="1"/>
  <c r="C109" i="22"/>
  <c r="AT79" i="22"/>
  <c r="AT109" i="22" s="1"/>
  <c r="AR79" i="22"/>
  <c r="AR109" i="22" s="1"/>
  <c r="AP79" i="22"/>
  <c r="AP109" i="22" s="1"/>
  <c r="AC79" i="22"/>
  <c r="AC109" i="22" s="1"/>
  <c r="AA79" i="22"/>
  <c r="AA109" i="22" s="1"/>
  <c r="Y79" i="22"/>
  <c r="Y109" i="22" s="1"/>
  <c r="AU79" i="22"/>
  <c r="AU109" i="22" s="1"/>
  <c r="AS79" i="22"/>
  <c r="AS109" i="22" s="1"/>
  <c r="AQ79" i="22"/>
  <c r="AQ109" i="22" s="1"/>
  <c r="AB79" i="22"/>
  <c r="AB109" i="22" s="1"/>
  <c r="Z79" i="22"/>
  <c r="Z109" i="22" s="1"/>
  <c r="X79" i="22"/>
  <c r="X109" i="22" s="1"/>
  <c r="C113" i="22"/>
  <c r="AT83" i="22"/>
  <c r="AT113" i="22" s="1"/>
  <c r="AR83" i="22"/>
  <c r="AR113" i="22" s="1"/>
  <c r="AP83" i="22"/>
  <c r="AP113" i="22" s="1"/>
  <c r="AC83" i="22"/>
  <c r="AC113" i="22" s="1"/>
  <c r="AA83" i="22"/>
  <c r="AA113" i="22" s="1"/>
  <c r="Y83" i="22"/>
  <c r="Y113" i="22" s="1"/>
  <c r="AU83" i="22"/>
  <c r="AU113" i="22" s="1"/>
  <c r="AS83" i="22"/>
  <c r="AS113" i="22" s="1"/>
  <c r="AQ83" i="22"/>
  <c r="AQ113" i="22" s="1"/>
  <c r="AB83" i="22"/>
  <c r="AB113" i="22" s="1"/>
  <c r="Z83" i="22"/>
  <c r="Z113" i="22" s="1"/>
  <c r="X83" i="22"/>
  <c r="X113" i="22" s="1"/>
  <c r="C100" i="22"/>
  <c r="AU70" i="22"/>
  <c r="AU100" i="22" s="1"/>
  <c r="AS70" i="22"/>
  <c r="AS100" i="22" s="1"/>
  <c r="AQ70" i="22"/>
  <c r="AQ100" i="22" s="1"/>
  <c r="AB70" i="22"/>
  <c r="AB100" i="22" s="1"/>
  <c r="Z70" i="22"/>
  <c r="Z100" i="22" s="1"/>
  <c r="X70" i="22"/>
  <c r="X100" i="22" s="1"/>
  <c r="AT70" i="22"/>
  <c r="AT100" i="22" s="1"/>
  <c r="AR70" i="22"/>
  <c r="AR100" i="22" s="1"/>
  <c r="AP70" i="22"/>
  <c r="AP100" i="22" s="1"/>
  <c r="AC70" i="22"/>
  <c r="AC100" i="22" s="1"/>
  <c r="AA70" i="22"/>
  <c r="AA100" i="22" s="1"/>
  <c r="Y70" i="22"/>
  <c r="Y100" i="22" s="1"/>
  <c r="C104" i="22"/>
  <c r="AU74" i="22"/>
  <c r="AU104" i="22" s="1"/>
  <c r="AS74" i="22"/>
  <c r="AS104" i="22" s="1"/>
  <c r="AQ74" i="22"/>
  <c r="AQ104" i="22" s="1"/>
  <c r="AB74" i="22"/>
  <c r="AB104" i="22" s="1"/>
  <c r="Z74" i="22"/>
  <c r="Z104" i="22" s="1"/>
  <c r="X74" i="22"/>
  <c r="X104" i="22" s="1"/>
  <c r="AT74" i="22"/>
  <c r="AT104" i="22" s="1"/>
  <c r="AR74" i="22"/>
  <c r="AR104" i="22" s="1"/>
  <c r="AP74" i="22"/>
  <c r="AP104" i="22" s="1"/>
  <c r="AC74" i="22"/>
  <c r="AC104" i="22" s="1"/>
  <c r="AA74" i="22"/>
  <c r="AA104" i="22" s="1"/>
  <c r="Y74" i="22"/>
  <c r="Y104" i="22" s="1"/>
  <c r="C108" i="22"/>
  <c r="AU78" i="22"/>
  <c r="AU108" i="22" s="1"/>
  <c r="AS78" i="22"/>
  <c r="AS108" i="22" s="1"/>
  <c r="AQ78" i="22"/>
  <c r="AQ108" i="22" s="1"/>
  <c r="AB78" i="22"/>
  <c r="AB108" i="22" s="1"/>
  <c r="Z78" i="22"/>
  <c r="Z108" i="22" s="1"/>
  <c r="X78" i="22"/>
  <c r="X108" i="22" s="1"/>
  <c r="AT78" i="22"/>
  <c r="AT108" i="22" s="1"/>
  <c r="AR78" i="22"/>
  <c r="AR108" i="22" s="1"/>
  <c r="AP78" i="22"/>
  <c r="AP108" i="22" s="1"/>
  <c r="AC78" i="22"/>
  <c r="AC108" i="22" s="1"/>
  <c r="AA78" i="22"/>
  <c r="AA108" i="22" s="1"/>
  <c r="Y78" i="22"/>
  <c r="Y108" i="22" s="1"/>
  <c r="C112" i="22"/>
  <c r="AU82" i="22"/>
  <c r="AU112" i="22" s="1"/>
  <c r="AS82" i="22"/>
  <c r="AS112" i="22" s="1"/>
  <c r="AQ82" i="22"/>
  <c r="AQ112" i="22" s="1"/>
  <c r="AB82" i="22"/>
  <c r="AB112" i="22" s="1"/>
  <c r="Z82" i="22"/>
  <c r="Z112" i="22" s="1"/>
  <c r="X82" i="22"/>
  <c r="X112" i="22" s="1"/>
  <c r="AT82" i="22"/>
  <c r="AT112" i="22" s="1"/>
  <c r="AR82" i="22"/>
  <c r="AR112" i="22" s="1"/>
  <c r="AP82" i="22"/>
  <c r="AP112" i="22" s="1"/>
  <c r="AC82" i="22"/>
  <c r="AC112" i="22" s="1"/>
  <c r="AA82" i="22"/>
  <c r="AA112" i="22" s="1"/>
  <c r="Y82" i="22"/>
  <c r="Y112" i="22" s="1"/>
  <c r="C116" i="22"/>
  <c r="AU86" i="22"/>
  <c r="AU116" i="22" s="1"/>
  <c r="AS86" i="22"/>
  <c r="AS116" i="22" s="1"/>
  <c r="AQ86" i="22"/>
  <c r="AQ116" i="22" s="1"/>
  <c r="AB86" i="22"/>
  <c r="AB116" i="22" s="1"/>
  <c r="Z86" i="22"/>
  <c r="Z116" i="22" s="1"/>
  <c r="X86" i="22"/>
  <c r="X116" i="22" s="1"/>
  <c r="AT86" i="22"/>
  <c r="AT116" i="22" s="1"/>
  <c r="AR86" i="22"/>
  <c r="AR116" i="22" s="1"/>
  <c r="AP86" i="22"/>
  <c r="AP116" i="22" s="1"/>
  <c r="AC86" i="22"/>
  <c r="AC116" i="22" s="1"/>
  <c r="AA86" i="22"/>
  <c r="AA116" i="22" s="1"/>
  <c r="Y86" i="22"/>
  <c r="Y116" i="22" s="1"/>
  <c r="C99" i="22"/>
  <c r="AT69" i="22"/>
  <c r="AT99" i="22" s="1"/>
  <c r="AR69" i="22"/>
  <c r="AR99" i="22" s="1"/>
  <c r="AP69" i="22"/>
  <c r="AP99" i="22" s="1"/>
  <c r="AC69" i="22"/>
  <c r="AC99" i="22" s="1"/>
  <c r="AA69" i="22"/>
  <c r="AA99" i="22" s="1"/>
  <c r="Y69" i="22"/>
  <c r="Y99" i="22" s="1"/>
  <c r="AU69" i="22"/>
  <c r="AU99" i="22" s="1"/>
  <c r="AS69" i="22"/>
  <c r="AS99" i="22" s="1"/>
  <c r="AQ69" i="22"/>
  <c r="AQ99" i="22" s="1"/>
  <c r="AB69" i="22"/>
  <c r="AB99" i="22" s="1"/>
  <c r="Z69" i="22"/>
  <c r="Z99" i="22" s="1"/>
  <c r="X69" i="22"/>
  <c r="X99" i="22" s="1"/>
  <c r="C103" i="22"/>
  <c r="AT73" i="22"/>
  <c r="AT103" i="22" s="1"/>
  <c r="AR73" i="22"/>
  <c r="AR103" i="22" s="1"/>
  <c r="AP73" i="22"/>
  <c r="AP103" i="22" s="1"/>
  <c r="AC73" i="22"/>
  <c r="AC103" i="22" s="1"/>
  <c r="AA73" i="22"/>
  <c r="AA103" i="22" s="1"/>
  <c r="Y73" i="22"/>
  <c r="Y103" i="22" s="1"/>
  <c r="AU73" i="22"/>
  <c r="AU103" i="22" s="1"/>
  <c r="AS73" i="22"/>
  <c r="AS103" i="22" s="1"/>
  <c r="AQ73" i="22"/>
  <c r="AQ103" i="22" s="1"/>
  <c r="AB73" i="22"/>
  <c r="AB103" i="22" s="1"/>
  <c r="Z73" i="22"/>
  <c r="Z103" i="22" s="1"/>
  <c r="X73" i="22"/>
  <c r="X103" i="22" s="1"/>
  <c r="C107" i="22"/>
  <c r="AT77" i="22"/>
  <c r="AT107" i="22" s="1"/>
  <c r="AR77" i="22"/>
  <c r="AR107" i="22" s="1"/>
  <c r="AP77" i="22"/>
  <c r="AP107" i="22" s="1"/>
  <c r="AC77" i="22"/>
  <c r="AC107" i="22" s="1"/>
  <c r="AA77" i="22"/>
  <c r="AA107" i="22" s="1"/>
  <c r="Y77" i="22"/>
  <c r="Y107" i="22" s="1"/>
  <c r="AU77" i="22"/>
  <c r="AU107" i="22" s="1"/>
  <c r="AS77" i="22"/>
  <c r="AS107" i="22" s="1"/>
  <c r="AQ77" i="22"/>
  <c r="AQ107" i="22" s="1"/>
  <c r="AB77" i="22"/>
  <c r="AB107" i="22" s="1"/>
  <c r="Z77" i="22"/>
  <c r="Z107" i="22" s="1"/>
  <c r="X77" i="22"/>
  <c r="X107" i="22" s="1"/>
  <c r="C111" i="22"/>
  <c r="AT81" i="22"/>
  <c r="AT111" i="22" s="1"/>
  <c r="AR81" i="22"/>
  <c r="AR111" i="22" s="1"/>
  <c r="AP81" i="22"/>
  <c r="AP111" i="22" s="1"/>
  <c r="AC81" i="22"/>
  <c r="AC111" i="22" s="1"/>
  <c r="AA81" i="22"/>
  <c r="AA111" i="22" s="1"/>
  <c r="Y81" i="22"/>
  <c r="Y111" i="22" s="1"/>
  <c r="AU81" i="22"/>
  <c r="AU111" i="22" s="1"/>
  <c r="AS81" i="22"/>
  <c r="AS111" i="22" s="1"/>
  <c r="AQ81" i="22"/>
  <c r="AQ111" i="22" s="1"/>
  <c r="AB81" i="22"/>
  <c r="AB111" i="22" s="1"/>
  <c r="Z81" i="22"/>
  <c r="Z111" i="22" s="1"/>
  <c r="X81" i="22"/>
  <c r="X111" i="22" s="1"/>
  <c r="C115" i="22"/>
  <c r="AT85" i="22"/>
  <c r="AT115" i="22" s="1"/>
  <c r="AR85" i="22"/>
  <c r="AR115" i="22" s="1"/>
  <c r="AP85" i="22"/>
  <c r="AP115" i="22" s="1"/>
  <c r="AC85" i="22"/>
  <c r="AC115" i="22" s="1"/>
  <c r="AA85" i="22"/>
  <c r="AA115" i="22" s="1"/>
  <c r="Y85" i="22"/>
  <c r="Y115" i="22" s="1"/>
  <c r="AU85" i="22"/>
  <c r="AU115" i="22" s="1"/>
  <c r="AS85" i="22"/>
  <c r="AS115" i="22" s="1"/>
  <c r="AQ85" i="22"/>
  <c r="AQ115" i="22" s="1"/>
  <c r="AB85" i="22"/>
  <c r="AB115" i="22" s="1"/>
  <c r="Z85" i="22"/>
  <c r="Z115" i="22" s="1"/>
  <c r="X85" i="22"/>
  <c r="X115" i="22" s="1"/>
  <c r="C98" i="22"/>
  <c r="AU68" i="22"/>
  <c r="AU98" i="22" s="1"/>
  <c r="AS68" i="22"/>
  <c r="AS98" i="22" s="1"/>
  <c r="AQ68" i="22"/>
  <c r="AQ98" i="22" s="1"/>
  <c r="AB68" i="22"/>
  <c r="AB98" i="22" s="1"/>
  <c r="Z68" i="22"/>
  <c r="Z98" i="22" s="1"/>
  <c r="X68" i="22"/>
  <c r="X98" i="22" s="1"/>
  <c r="AT68" i="22"/>
  <c r="AT98" i="22" s="1"/>
  <c r="AR68" i="22"/>
  <c r="AR98" i="22" s="1"/>
  <c r="AP68" i="22"/>
  <c r="AP98" i="22" s="1"/>
  <c r="AC68" i="22"/>
  <c r="AC98" i="22" s="1"/>
  <c r="AA68" i="22"/>
  <c r="AA98" i="22" s="1"/>
  <c r="Y68" i="22"/>
  <c r="Y98" i="22" s="1"/>
  <c r="C102" i="22"/>
  <c r="AU72" i="22"/>
  <c r="AU102" i="22" s="1"/>
  <c r="AS72" i="22"/>
  <c r="AS102" i="22" s="1"/>
  <c r="AQ72" i="22"/>
  <c r="AQ102" i="22" s="1"/>
  <c r="AB72" i="22"/>
  <c r="AB102" i="22" s="1"/>
  <c r="Z72" i="22"/>
  <c r="Z102" i="22" s="1"/>
  <c r="X72" i="22"/>
  <c r="X102" i="22" s="1"/>
  <c r="AT72" i="22"/>
  <c r="AT102" i="22" s="1"/>
  <c r="AR72" i="22"/>
  <c r="AR102" i="22" s="1"/>
  <c r="AP72" i="22"/>
  <c r="AP102" i="22" s="1"/>
  <c r="AC72" i="22"/>
  <c r="AC102" i="22" s="1"/>
  <c r="AA72" i="22"/>
  <c r="AA102" i="22" s="1"/>
  <c r="Y72" i="22"/>
  <c r="Y102" i="22" s="1"/>
  <c r="C106" i="22"/>
  <c r="AU76" i="22"/>
  <c r="AU106" i="22" s="1"/>
  <c r="AS76" i="22"/>
  <c r="AS106" i="22" s="1"/>
  <c r="AQ76" i="22"/>
  <c r="AQ106" i="22" s="1"/>
  <c r="AB76" i="22"/>
  <c r="AB106" i="22" s="1"/>
  <c r="Z76" i="22"/>
  <c r="Z106" i="22" s="1"/>
  <c r="X76" i="22"/>
  <c r="X106" i="22" s="1"/>
  <c r="AT76" i="22"/>
  <c r="AT106" i="22" s="1"/>
  <c r="AR76" i="22"/>
  <c r="AR106" i="22" s="1"/>
  <c r="AP76" i="22"/>
  <c r="AP106" i="22" s="1"/>
  <c r="AC76" i="22"/>
  <c r="AC106" i="22" s="1"/>
  <c r="AA76" i="22"/>
  <c r="AA106" i="22" s="1"/>
  <c r="Y76" i="22"/>
  <c r="Y106" i="22" s="1"/>
  <c r="C110" i="22"/>
  <c r="AU80" i="22"/>
  <c r="AU110" i="22" s="1"/>
  <c r="AS80" i="22"/>
  <c r="AS110" i="22" s="1"/>
  <c r="AQ80" i="22"/>
  <c r="AQ110" i="22" s="1"/>
  <c r="AB80" i="22"/>
  <c r="AB110" i="22" s="1"/>
  <c r="Z80" i="22"/>
  <c r="Z110" i="22" s="1"/>
  <c r="X80" i="22"/>
  <c r="X110" i="22" s="1"/>
  <c r="AT80" i="22"/>
  <c r="AT110" i="22" s="1"/>
  <c r="AR80" i="22"/>
  <c r="AR110" i="22" s="1"/>
  <c r="AP80" i="22"/>
  <c r="AP110" i="22" s="1"/>
  <c r="AC80" i="22"/>
  <c r="AC110" i="22" s="1"/>
  <c r="AA80" i="22"/>
  <c r="AA110" i="22" s="1"/>
  <c r="Y80" i="22"/>
  <c r="Y110" i="22" s="1"/>
  <c r="C114" i="22"/>
  <c r="AU84" i="22"/>
  <c r="AU114" i="22" s="1"/>
  <c r="AS84" i="22"/>
  <c r="AS114" i="22" s="1"/>
  <c r="AQ84" i="22"/>
  <c r="AQ114" i="22" s="1"/>
  <c r="AB84" i="22"/>
  <c r="AB114" i="22" s="1"/>
  <c r="Z84" i="22"/>
  <c r="Z114" i="22" s="1"/>
  <c r="X84" i="22"/>
  <c r="X114" i="22" s="1"/>
  <c r="AT84" i="22"/>
  <c r="AT114" i="22" s="1"/>
  <c r="AR84" i="22"/>
  <c r="AR114" i="22" s="1"/>
  <c r="AP84" i="22"/>
  <c r="AP114" i="22" s="1"/>
  <c r="AC84" i="22"/>
  <c r="AC114" i="22" s="1"/>
  <c r="AA84" i="22"/>
  <c r="AA114" i="22" s="1"/>
  <c r="Y84" i="22"/>
  <c r="Y114" i="22" s="1"/>
  <c r="C105" i="21"/>
  <c r="AT74" i="21"/>
  <c r="AT105" i="21" s="1"/>
  <c r="AR74" i="21"/>
  <c r="AR105" i="21" s="1"/>
  <c r="AP74" i="21"/>
  <c r="AP105" i="21" s="1"/>
  <c r="AC74" i="21"/>
  <c r="AC105" i="21" s="1"/>
  <c r="AA74" i="21"/>
  <c r="AA105" i="21" s="1"/>
  <c r="Y74" i="21"/>
  <c r="Y105" i="21" s="1"/>
  <c r="AU74" i="21"/>
  <c r="AU105" i="21" s="1"/>
  <c r="AS74" i="21"/>
  <c r="AS105" i="21" s="1"/>
  <c r="AQ74" i="21"/>
  <c r="AQ105" i="21" s="1"/>
  <c r="AB74" i="21"/>
  <c r="AB105" i="21" s="1"/>
  <c r="Z74" i="21"/>
  <c r="Z105" i="21" s="1"/>
  <c r="X74" i="21"/>
  <c r="X105" i="21" s="1"/>
  <c r="C111" i="21"/>
  <c r="AT80" i="21"/>
  <c r="AT111" i="21" s="1"/>
  <c r="AR80" i="21"/>
  <c r="AR111" i="21" s="1"/>
  <c r="AP80" i="21"/>
  <c r="AP111" i="21" s="1"/>
  <c r="AC80" i="21"/>
  <c r="AC111" i="21" s="1"/>
  <c r="AA80" i="21"/>
  <c r="AA111" i="21" s="1"/>
  <c r="Y80" i="21"/>
  <c r="Y111" i="21" s="1"/>
  <c r="AU80" i="21"/>
  <c r="AU111" i="21" s="1"/>
  <c r="AS80" i="21"/>
  <c r="AS111" i="21" s="1"/>
  <c r="AQ80" i="21"/>
  <c r="AQ111" i="21" s="1"/>
  <c r="AB80" i="21"/>
  <c r="AB111" i="21" s="1"/>
  <c r="Z80" i="21"/>
  <c r="Z111" i="21" s="1"/>
  <c r="X80" i="21"/>
  <c r="X111" i="21" s="1"/>
  <c r="C117" i="21"/>
  <c r="AT86" i="21"/>
  <c r="AT117" i="21" s="1"/>
  <c r="AR86" i="21"/>
  <c r="AR117" i="21" s="1"/>
  <c r="AP86" i="21"/>
  <c r="AP117" i="21" s="1"/>
  <c r="AC86" i="21"/>
  <c r="AC117" i="21" s="1"/>
  <c r="AA86" i="21"/>
  <c r="AA117" i="21" s="1"/>
  <c r="Y86" i="21"/>
  <c r="Y117" i="21" s="1"/>
  <c r="AU86" i="21"/>
  <c r="AU117" i="21" s="1"/>
  <c r="AS86" i="21"/>
  <c r="AS117" i="21" s="1"/>
  <c r="AQ86" i="21"/>
  <c r="AQ117" i="21" s="1"/>
  <c r="AB86" i="21"/>
  <c r="AB117" i="21" s="1"/>
  <c r="Z86" i="21"/>
  <c r="Z117" i="21" s="1"/>
  <c r="X86" i="21"/>
  <c r="X117" i="21" s="1"/>
  <c r="C102" i="21"/>
  <c r="AU71" i="21"/>
  <c r="AU102" i="21" s="1"/>
  <c r="AS71" i="21"/>
  <c r="AS102" i="21" s="1"/>
  <c r="AQ71" i="21"/>
  <c r="AQ102" i="21" s="1"/>
  <c r="AB71" i="21"/>
  <c r="AB102" i="21" s="1"/>
  <c r="Z71" i="21"/>
  <c r="Z102" i="21" s="1"/>
  <c r="X71" i="21"/>
  <c r="X102" i="21" s="1"/>
  <c r="AT71" i="21"/>
  <c r="AT102" i="21" s="1"/>
  <c r="AR71" i="21"/>
  <c r="AR102" i="21" s="1"/>
  <c r="AP71" i="21"/>
  <c r="AP102" i="21" s="1"/>
  <c r="AC71" i="21"/>
  <c r="AC102" i="21" s="1"/>
  <c r="AA71" i="21"/>
  <c r="AA102" i="21" s="1"/>
  <c r="Y71" i="21"/>
  <c r="Y102" i="21" s="1"/>
  <c r="C106" i="21"/>
  <c r="AU75" i="21"/>
  <c r="AU106" i="21" s="1"/>
  <c r="AS75" i="21"/>
  <c r="AS106" i="21" s="1"/>
  <c r="AQ75" i="21"/>
  <c r="AQ106" i="21" s="1"/>
  <c r="AB75" i="21"/>
  <c r="AB106" i="21" s="1"/>
  <c r="Z75" i="21"/>
  <c r="Z106" i="21" s="1"/>
  <c r="X75" i="21"/>
  <c r="X106" i="21" s="1"/>
  <c r="AT75" i="21"/>
  <c r="AT106" i="21" s="1"/>
  <c r="AR75" i="21"/>
  <c r="AR106" i="21" s="1"/>
  <c r="AP75" i="21"/>
  <c r="AP106" i="21" s="1"/>
  <c r="AC75" i="21"/>
  <c r="AC106" i="21" s="1"/>
  <c r="AA75" i="21"/>
  <c r="AA106" i="21" s="1"/>
  <c r="Y75" i="21"/>
  <c r="Y106" i="21" s="1"/>
  <c r="C110" i="21"/>
  <c r="AU79" i="21"/>
  <c r="AU110" i="21" s="1"/>
  <c r="AS79" i="21"/>
  <c r="AS110" i="21" s="1"/>
  <c r="AQ79" i="21"/>
  <c r="AQ110" i="21" s="1"/>
  <c r="AB79" i="21"/>
  <c r="AB110" i="21" s="1"/>
  <c r="Z79" i="21"/>
  <c r="Z110" i="21" s="1"/>
  <c r="X79" i="21"/>
  <c r="X110" i="21" s="1"/>
  <c r="AT79" i="21"/>
  <c r="AT110" i="21" s="1"/>
  <c r="AR79" i="21"/>
  <c r="AR110" i="21" s="1"/>
  <c r="AP79" i="21"/>
  <c r="AP110" i="21" s="1"/>
  <c r="AC79" i="21"/>
  <c r="AC110" i="21" s="1"/>
  <c r="AA79" i="21"/>
  <c r="AA110" i="21" s="1"/>
  <c r="Y79" i="21"/>
  <c r="Y110" i="21" s="1"/>
  <c r="C114" i="21"/>
  <c r="AU83" i="21"/>
  <c r="AU114" i="21" s="1"/>
  <c r="AS83" i="21"/>
  <c r="AS114" i="21" s="1"/>
  <c r="AQ83" i="21"/>
  <c r="AQ114" i="21" s="1"/>
  <c r="AB83" i="21"/>
  <c r="AB114" i="21" s="1"/>
  <c r="Z83" i="21"/>
  <c r="Z114" i="21" s="1"/>
  <c r="X83" i="21"/>
  <c r="X114" i="21" s="1"/>
  <c r="AT83" i="21"/>
  <c r="AT114" i="21" s="1"/>
  <c r="AR83" i="21"/>
  <c r="AR114" i="21" s="1"/>
  <c r="AP83" i="21"/>
  <c r="AP114" i="21" s="1"/>
  <c r="AC83" i="21"/>
  <c r="AC114" i="21" s="1"/>
  <c r="AA83" i="21"/>
  <c r="AA114" i="21" s="1"/>
  <c r="Y83" i="21"/>
  <c r="Y114" i="21" s="1"/>
  <c r="C116" i="21"/>
  <c r="AU85" i="21"/>
  <c r="AU116" i="21" s="1"/>
  <c r="AS85" i="21"/>
  <c r="AS116" i="21" s="1"/>
  <c r="AQ85" i="21"/>
  <c r="AQ116" i="21" s="1"/>
  <c r="AB85" i="21"/>
  <c r="AB116" i="21" s="1"/>
  <c r="Z85" i="21"/>
  <c r="Z116" i="21" s="1"/>
  <c r="X85" i="21"/>
  <c r="X116" i="21" s="1"/>
  <c r="AT85" i="21"/>
  <c r="AT116" i="21" s="1"/>
  <c r="AR85" i="21"/>
  <c r="AR116" i="21" s="1"/>
  <c r="AP85" i="21"/>
  <c r="AP116" i="21" s="1"/>
  <c r="AC85" i="21"/>
  <c r="AC116" i="21" s="1"/>
  <c r="AA85" i="21"/>
  <c r="AA116" i="21" s="1"/>
  <c r="Y85" i="21"/>
  <c r="Y116" i="21" s="1"/>
  <c r="C120" i="21"/>
  <c r="AU89" i="21"/>
  <c r="AU120" i="21" s="1"/>
  <c r="AS89" i="21"/>
  <c r="AS120" i="21" s="1"/>
  <c r="AQ89" i="21"/>
  <c r="AQ120" i="21" s="1"/>
  <c r="AB89" i="21"/>
  <c r="AB120" i="21" s="1"/>
  <c r="Z89" i="21"/>
  <c r="Z120" i="21" s="1"/>
  <c r="X89" i="21"/>
  <c r="X120" i="21" s="1"/>
  <c r="AT89" i="21"/>
  <c r="AT120" i="21" s="1"/>
  <c r="AR89" i="21"/>
  <c r="AR120" i="21" s="1"/>
  <c r="AP89" i="21"/>
  <c r="AP120" i="21" s="1"/>
  <c r="AC89" i="21"/>
  <c r="AC120" i="21" s="1"/>
  <c r="AA89" i="21"/>
  <c r="AA120" i="21" s="1"/>
  <c r="Y89" i="21"/>
  <c r="Y120" i="21" s="1"/>
  <c r="C101" i="21"/>
  <c r="AT70" i="21"/>
  <c r="AT101" i="21" s="1"/>
  <c r="AR70" i="21"/>
  <c r="AR101" i="21" s="1"/>
  <c r="AP70" i="21"/>
  <c r="AP101" i="21" s="1"/>
  <c r="AC70" i="21"/>
  <c r="AC101" i="21" s="1"/>
  <c r="AA70" i="21"/>
  <c r="AA101" i="21" s="1"/>
  <c r="Y70" i="21"/>
  <c r="Y101" i="21" s="1"/>
  <c r="AU70" i="21"/>
  <c r="AU101" i="21" s="1"/>
  <c r="AQ70" i="21"/>
  <c r="AQ101" i="21" s="1"/>
  <c r="AB70" i="21"/>
  <c r="AB101" i="21" s="1"/>
  <c r="X70" i="21"/>
  <c r="X101" i="21" s="1"/>
  <c r="AS70" i="21"/>
  <c r="AS101" i="21" s="1"/>
  <c r="Z70" i="21"/>
  <c r="Z101" i="21" s="1"/>
  <c r="C103" i="21"/>
  <c r="AT72" i="21"/>
  <c r="AT103" i="21" s="1"/>
  <c r="AR72" i="21"/>
  <c r="AR103" i="21" s="1"/>
  <c r="AP72" i="21"/>
  <c r="AP103" i="21" s="1"/>
  <c r="AC72" i="21"/>
  <c r="AC103" i="21" s="1"/>
  <c r="AA72" i="21"/>
  <c r="AA103" i="21" s="1"/>
  <c r="Y72" i="21"/>
  <c r="Y103" i="21" s="1"/>
  <c r="AU72" i="21"/>
  <c r="AU103" i="21" s="1"/>
  <c r="AS72" i="21"/>
  <c r="AS103" i="21" s="1"/>
  <c r="AQ72" i="21"/>
  <c r="AQ103" i="21" s="1"/>
  <c r="AB72" i="21"/>
  <c r="AB103" i="21" s="1"/>
  <c r="Z72" i="21"/>
  <c r="Z103" i="21" s="1"/>
  <c r="X72" i="21"/>
  <c r="X103" i="21" s="1"/>
  <c r="C107" i="21"/>
  <c r="AT76" i="21"/>
  <c r="AT107" i="21" s="1"/>
  <c r="AR76" i="21"/>
  <c r="AR107" i="21" s="1"/>
  <c r="AP76" i="21"/>
  <c r="AP107" i="21" s="1"/>
  <c r="AC76" i="21"/>
  <c r="AC107" i="21" s="1"/>
  <c r="AA76" i="21"/>
  <c r="AA107" i="21" s="1"/>
  <c r="Y76" i="21"/>
  <c r="Y107" i="21" s="1"/>
  <c r="AU76" i="21"/>
  <c r="AU107" i="21" s="1"/>
  <c r="AS76" i="21"/>
  <c r="AS107" i="21" s="1"/>
  <c r="AQ76" i="21"/>
  <c r="AQ107" i="21" s="1"/>
  <c r="AB76" i="21"/>
  <c r="AB107" i="21" s="1"/>
  <c r="Z76" i="21"/>
  <c r="Z107" i="21" s="1"/>
  <c r="X76" i="21"/>
  <c r="X107" i="21" s="1"/>
  <c r="C109" i="21"/>
  <c r="AT78" i="21"/>
  <c r="AT109" i="21" s="1"/>
  <c r="AR78" i="21"/>
  <c r="AR109" i="21" s="1"/>
  <c r="AP78" i="21"/>
  <c r="AP109" i="21" s="1"/>
  <c r="AC78" i="21"/>
  <c r="AC109" i="21" s="1"/>
  <c r="AA78" i="21"/>
  <c r="AA109" i="21" s="1"/>
  <c r="Y78" i="21"/>
  <c r="Y109" i="21" s="1"/>
  <c r="AU78" i="21"/>
  <c r="AU109" i="21" s="1"/>
  <c r="AS78" i="21"/>
  <c r="AS109" i="21" s="1"/>
  <c r="AQ78" i="21"/>
  <c r="AQ109" i="21" s="1"/>
  <c r="AB78" i="21"/>
  <c r="AB109" i="21" s="1"/>
  <c r="Z78" i="21"/>
  <c r="Z109" i="21" s="1"/>
  <c r="X78" i="21"/>
  <c r="X109" i="21" s="1"/>
  <c r="C113" i="21"/>
  <c r="AT82" i="21"/>
  <c r="AT113" i="21" s="1"/>
  <c r="AR82" i="21"/>
  <c r="AR113" i="21" s="1"/>
  <c r="AP82" i="21"/>
  <c r="AP113" i="21" s="1"/>
  <c r="AC82" i="21"/>
  <c r="AC113" i="21" s="1"/>
  <c r="AA82" i="21"/>
  <c r="AA113" i="21" s="1"/>
  <c r="Y82" i="21"/>
  <c r="Y113" i="21" s="1"/>
  <c r="AU82" i="21"/>
  <c r="AU113" i="21" s="1"/>
  <c r="AS82" i="21"/>
  <c r="AS113" i="21" s="1"/>
  <c r="AQ82" i="21"/>
  <c r="AQ113" i="21" s="1"/>
  <c r="AB82" i="21"/>
  <c r="AB113" i="21" s="1"/>
  <c r="Z82" i="21"/>
  <c r="Z113" i="21" s="1"/>
  <c r="X82" i="21"/>
  <c r="X113" i="21" s="1"/>
  <c r="C115" i="21"/>
  <c r="AT84" i="21"/>
  <c r="AT115" i="21" s="1"/>
  <c r="AR84" i="21"/>
  <c r="AR115" i="21" s="1"/>
  <c r="AP84" i="21"/>
  <c r="AP115" i="21" s="1"/>
  <c r="AC84" i="21"/>
  <c r="AC115" i="21" s="1"/>
  <c r="AA84" i="21"/>
  <c r="AA115" i="21" s="1"/>
  <c r="Y84" i="21"/>
  <c r="Y115" i="21" s="1"/>
  <c r="AU84" i="21"/>
  <c r="AU115" i="21" s="1"/>
  <c r="AS84" i="21"/>
  <c r="AS115" i="21" s="1"/>
  <c r="AQ84" i="21"/>
  <c r="AQ115" i="21" s="1"/>
  <c r="AB84" i="21"/>
  <c r="AB115" i="21" s="1"/>
  <c r="Z84" i="21"/>
  <c r="Z115" i="21" s="1"/>
  <c r="X84" i="21"/>
  <c r="X115" i="21" s="1"/>
  <c r="C119" i="21"/>
  <c r="AT88" i="21"/>
  <c r="AT119" i="21" s="1"/>
  <c r="AR88" i="21"/>
  <c r="AR119" i="21" s="1"/>
  <c r="AP88" i="21"/>
  <c r="AP119" i="21" s="1"/>
  <c r="AC88" i="21"/>
  <c r="AC119" i="21" s="1"/>
  <c r="AA88" i="21"/>
  <c r="AA119" i="21" s="1"/>
  <c r="Y88" i="21"/>
  <c r="Y119" i="21" s="1"/>
  <c r="AU88" i="21"/>
  <c r="AU119" i="21" s="1"/>
  <c r="AS88" i="21"/>
  <c r="AS119" i="21" s="1"/>
  <c r="AQ88" i="21"/>
  <c r="AQ119" i="21" s="1"/>
  <c r="AB88" i="21"/>
  <c r="AB119" i="21" s="1"/>
  <c r="Z88" i="21"/>
  <c r="Z119" i="21" s="1"/>
  <c r="X88" i="21"/>
  <c r="X119" i="21" s="1"/>
  <c r="C104" i="21"/>
  <c r="AU73" i="21"/>
  <c r="AU104" i="21" s="1"/>
  <c r="AS73" i="21"/>
  <c r="AS104" i="21" s="1"/>
  <c r="AQ73" i="21"/>
  <c r="AQ104" i="21" s="1"/>
  <c r="AB73" i="21"/>
  <c r="AB104" i="21" s="1"/>
  <c r="Z73" i="21"/>
  <c r="Z104" i="21" s="1"/>
  <c r="X73" i="21"/>
  <c r="X104" i="21" s="1"/>
  <c r="AT73" i="21"/>
  <c r="AT104" i="21" s="1"/>
  <c r="AR73" i="21"/>
  <c r="AR104" i="21" s="1"/>
  <c r="AP73" i="21"/>
  <c r="AP104" i="21" s="1"/>
  <c r="AC73" i="21"/>
  <c r="AC104" i="21" s="1"/>
  <c r="AA73" i="21"/>
  <c r="AA104" i="21" s="1"/>
  <c r="Y73" i="21"/>
  <c r="Y104" i="21" s="1"/>
  <c r="C108" i="21"/>
  <c r="AU77" i="21"/>
  <c r="AU108" i="21" s="1"/>
  <c r="AS77" i="21"/>
  <c r="AS108" i="21" s="1"/>
  <c r="AQ77" i="21"/>
  <c r="AQ108" i="21" s="1"/>
  <c r="AB77" i="21"/>
  <c r="AB108" i="21" s="1"/>
  <c r="Z77" i="21"/>
  <c r="Z108" i="21" s="1"/>
  <c r="X77" i="21"/>
  <c r="X108" i="21" s="1"/>
  <c r="AT77" i="21"/>
  <c r="AT108" i="21" s="1"/>
  <c r="AR77" i="21"/>
  <c r="AR108" i="21" s="1"/>
  <c r="AP77" i="21"/>
  <c r="AP108" i="21" s="1"/>
  <c r="AC77" i="21"/>
  <c r="AC108" i="21" s="1"/>
  <c r="AA77" i="21"/>
  <c r="AA108" i="21" s="1"/>
  <c r="Y77" i="21"/>
  <c r="Y108" i="21" s="1"/>
  <c r="C112" i="21"/>
  <c r="AU81" i="21"/>
  <c r="AU112" i="21" s="1"/>
  <c r="AS81" i="21"/>
  <c r="AS112" i="21" s="1"/>
  <c r="AQ81" i="21"/>
  <c r="AQ112" i="21" s="1"/>
  <c r="AB81" i="21"/>
  <c r="AB112" i="21" s="1"/>
  <c r="Z81" i="21"/>
  <c r="Z112" i="21" s="1"/>
  <c r="X81" i="21"/>
  <c r="X112" i="21" s="1"/>
  <c r="AT81" i="21"/>
  <c r="AT112" i="21" s="1"/>
  <c r="AR81" i="21"/>
  <c r="AR112" i="21" s="1"/>
  <c r="AP81" i="21"/>
  <c r="AP112" i="21" s="1"/>
  <c r="AC81" i="21"/>
  <c r="AC112" i="21" s="1"/>
  <c r="AA81" i="21"/>
  <c r="AA112" i="21" s="1"/>
  <c r="Y81" i="21"/>
  <c r="Y112" i="21" s="1"/>
  <c r="C118" i="21"/>
  <c r="AU87" i="21"/>
  <c r="AU118" i="21" s="1"/>
  <c r="AS87" i="21"/>
  <c r="AS118" i="21" s="1"/>
  <c r="AQ87" i="21"/>
  <c r="AQ118" i="21" s="1"/>
  <c r="AB87" i="21"/>
  <c r="AB118" i="21" s="1"/>
  <c r="Z87" i="21"/>
  <c r="Z118" i="21" s="1"/>
  <c r="X87" i="21"/>
  <c r="X118" i="21" s="1"/>
  <c r="AT87" i="21"/>
  <c r="AT118" i="21" s="1"/>
  <c r="AR87" i="21"/>
  <c r="AR118" i="21" s="1"/>
  <c r="AP87" i="21"/>
  <c r="AP118" i="21" s="1"/>
  <c r="AC87" i="21"/>
  <c r="AC118" i="21" s="1"/>
  <c r="AA87" i="21"/>
  <c r="AA118" i="21" s="1"/>
  <c r="Y87" i="21"/>
  <c r="Y118" i="21" s="1"/>
  <c r="C98" i="20"/>
  <c r="AU68" i="20"/>
  <c r="AU98" i="20" s="1"/>
  <c r="AS68" i="20"/>
  <c r="AS98" i="20" s="1"/>
  <c r="AQ68" i="20"/>
  <c r="AQ98" i="20" s="1"/>
  <c r="AB68" i="20"/>
  <c r="AB98" i="20" s="1"/>
  <c r="Z68" i="20"/>
  <c r="Z98" i="20" s="1"/>
  <c r="X68" i="20"/>
  <c r="X98" i="20" s="1"/>
  <c r="AR68" i="20"/>
  <c r="AR98" i="20" s="1"/>
  <c r="AC68" i="20"/>
  <c r="AC98" i="20" s="1"/>
  <c r="Y68" i="20"/>
  <c r="Y98" i="20" s="1"/>
  <c r="AT68" i="20"/>
  <c r="AT98" i="20" s="1"/>
  <c r="AP68" i="20"/>
  <c r="AP98" i="20" s="1"/>
  <c r="AA68" i="20"/>
  <c r="AA98" i="20" s="1"/>
  <c r="C104" i="20"/>
  <c r="AT74" i="20"/>
  <c r="AT104" i="20" s="1"/>
  <c r="AR74" i="20"/>
  <c r="AR104" i="20" s="1"/>
  <c r="AP74" i="20"/>
  <c r="AP104" i="20" s="1"/>
  <c r="AC74" i="20"/>
  <c r="AC104" i="20" s="1"/>
  <c r="AA74" i="20"/>
  <c r="AA104" i="20" s="1"/>
  <c r="Y74" i="20"/>
  <c r="Y104" i="20" s="1"/>
  <c r="AU74" i="20"/>
  <c r="AU104" i="20" s="1"/>
  <c r="AS74" i="20"/>
  <c r="AS104" i="20" s="1"/>
  <c r="AQ74" i="20"/>
  <c r="AQ104" i="20" s="1"/>
  <c r="AB74" i="20"/>
  <c r="AB104" i="20" s="1"/>
  <c r="Z74" i="20"/>
  <c r="Z104" i="20" s="1"/>
  <c r="X74" i="20"/>
  <c r="X104" i="20" s="1"/>
  <c r="C108" i="20"/>
  <c r="AT78" i="20"/>
  <c r="AT108" i="20" s="1"/>
  <c r="AR78" i="20"/>
  <c r="AR108" i="20" s="1"/>
  <c r="AP78" i="20"/>
  <c r="AP108" i="20" s="1"/>
  <c r="AC78" i="20"/>
  <c r="AC108" i="20" s="1"/>
  <c r="AA78" i="20"/>
  <c r="AA108" i="20" s="1"/>
  <c r="Y78" i="20"/>
  <c r="Y108" i="20" s="1"/>
  <c r="AU78" i="20"/>
  <c r="AU108" i="20" s="1"/>
  <c r="AS78" i="20"/>
  <c r="AS108" i="20" s="1"/>
  <c r="AQ78" i="20"/>
  <c r="AQ108" i="20" s="1"/>
  <c r="AB78" i="20"/>
  <c r="AB108" i="20" s="1"/>
  <c r="Z78" i="20"/>
  <c r="Z108" i="20" s="1"/>
  <c r="X78" i="20"/>
  <c r="X108" i="20" s="1"/>
  <c r="C112" i="20"/>
  <c r="AT82" i="20"/>
  <c r="AT112" i="20" s="1"/>
  <c r="AR82" i="20"/>
  <c r="AR112" i="20" s="1"/>
  <c r="AP82" i="20"/>
  <c r="AP112" i="20" s="1"/>
  <c r="AC82" i="20"/>
  <c r="AC112" i="20" s="1"/>
  <c r="AA82" i="20"/>
  <c r="AA112" i="20" s="1"/>
  <c r="Y82" i="20"/>
  <c r="Y112" i="20" s="1"/>
  <c r="AU82" i="20"/>
  <c r="AU112" i="20" s="1"/>
  <c r="AS82" i="20"/>
  <c r="AS112" i="20" s="1"/>
  <c r="AQ82" i="20"/>
  <c r="AQ112" i="20" s="1"/>
  <c r="AB82" i="20"/>
  <c r="AB112" i="20" s="1"/>
  <c r="Z82" i="20"/>
  <c r="Z112" i="20" s="1"/>
  <c r="X82" i="20"/>
  <c r="X112" i="20" s="1"/>
  <c r="C99" i="20"/>
  <c r="AT69" i="20"/>
  <c r="AT99" i="20" s="1"/>
  <c r="AR69" i="20"/>
  <c r="AR99" i="20" s="1"/>
  <c r="AP69" i="20"/>
  <c r="AP99" i="20" s="1"/>
  <c r="AC69" i="20"/>
  <c r="AC99" i="20" s="1"/>
  <c r="AA69" i="20"/>
  <c r="AA99" i="20" s="1"/>
  <c r="Y69" i="20"/>
  <c r="Y99" i="20" s="1"/>
  <c r="AS69" i="20"/>
  <c r="AS99" i="20" s="1"/>
  <c r="Z69" i="20"/>
  <c r="Z99" i="20" s="1"/>
  <c r="AU69" i="20"/>
  <c r="AU99" i="20" s="1"/>
  <c r="AQ69" i="20"/>
  <c r="AQ99" i="20" s="1"/>
  <c r="AB69" i="20"/>
  <c r="AB99" i="20" s="1"/>
  <c r="X69" i="20"/>
  <c r="X99" i="20" s="1"/>
  <c r="C100" i="20"/>
  <c r="AT70" i="20"/>
  <c r="AT100" i="20" s="1"/>
  <c r="AR70" i="20"/>
  <c r="AR100" i="20" s="1"/>
  <c r="AP70" i="20"/>
  <c r="AP100" i="20" s="1"/>
  <c r="AC70" i="20"/>
  <c r="AC100" i="20" s="1"/>
  <c r="AA70" i="20"/>
  <c r="AA100" i="20" s="1"/>
  <c r="Y70" i="20"/>
  <c r="Y100" i="20" s="1"/>
  <c r="AU70" i="20"/>
  <c r="AU100" i="20" s="1"/>
  <c r="AS70" i="20"/>
  <c r="AS100" i="20" s="1"/>
  <c r="AQ70" i="20"/>
  <c r="AQ100" i="20" s="1"/>
  <c r="AB70" i="20"/>
  <c r="AB100" i="20" s="1"/>
  <c r="Z70" i="20"/>
  <c r="Z100" i="20" s="1"/>
  <c r="X70" i="20"/>
  <c r="X100" i="20" s="1"/>
  <c r="C102" i="20"/>
  <c r="AT72" i="20"/>
  <c r="AT102" i="20" s="1"/>
  <c r="AR72" i="20"/>
  <c r="AR102" i="20" s="1"/>
  <c r="AP72" i="20"/>
  <c r="AP102" i="20" s="1"/>
  <c r="AC72" i="20"/>
  <c r="AC102" i="20" s="1"/>
  <c r="AA72" i="20"/>
  <c r="AA102" i="20" s="1"/>
  <c r="Y72" i="20"/>
  <c r="Y102" i="20" s="1"/>
  <c r="AU72" i="20"/>
  <c r="AU102" i="20" s="1"/>
  <c r="AS72" i="20"/>
  <c r="AS102" i="20" s="1"/>
  <c r="AQ72" i="20"/>
  <c r="AQ102" i="20" s="1"/>
  <c r="AB72" i="20"/>
  <c r="AB102" i="20" s="1"/>
  <c r="Z72" i="20"/>
  <c r="Z102" i="20" s="1"/>
  <c r="X72" i="20"/>
  <c r="X102" i="20" s="1"/>
  <c r="C106" i="20"/>
  <c r="AT76" i="20"/>
  <c r="AT106" i="20" s="1"/>
  <c r="AR76" i="20"/>
  <c r="AR106" i="20" s="1"/>
  <c r="AP76" i="20"/>
  <c r="AP106" i="20" s="1"/>
  <c r="AC76" i="20"/>
  <c r="AC106" i="20" s="1"/>
  <c r="AA76" i="20"/>
  <c r="AA106" i="20" s="1"/>
  <c r="Y76" i="20"/>
  <c r="Y106" i="20" s="1"/>
  <c r="AU76" i="20"/>
  <c r="AU106" i="20" s="1"/>
  <c r="AS76" i="20"/>
  <c r="AS106" i="20" s="1"/>
  <c r="AQ76" i="20"/>
  <c r="AQ106" i="20" s="1"/>
  <c r="AB76" i="20"/>
  <c r="AB106" i="20" s="1"/>
  <c r="Z76" i="20"/>
  <c r="Z106" i="20" s="1"/>
  <c r="X76" i="20"/>
  <c r="X106" i="20" s="1"/>
  <c r="C110" i="20"/>
  <c r="AT80" i="20"/>
  <c r="AT110" i="20" s="1"/>
  <c r="AR80" i="20"/>
  <c r="AR110" i="20" s="1"/>
  <c r="AP80" i="20"/>
  <c r="AP110" i="20" s="1"/>
  <c r="AC80" i="20"/>
  <c r="AC110" i="20" s="1"/>
  <c r="AA80" i="20"/>
  <c r="AA110" i="20" s="1"/>
  <c r="Y80" i="20"/>
  <c r="Y110" i="20" s="1"/>
  <c r="AU80" i="20"/>
  <c r="AU110" i="20" s="1"/>
  <c r="AS80" i="20"/>
  <c r="AS110" i="20" s="1"/>
  <c r="AQ80" i="20"/>
  <c r="AQ110" i="20" s="1"/>
  <c r="AB80" i="20"/>
  <c r="AB110" i="20" s="1"/>
  <c r="Z80" i="20"/>
  <c r="Z110" i="20" s="1"/>
  <c r="X80" i="20"/>
  <c r="X110" i="20" s="1"/>
  <c r="C114" i="20"/>
  <c r="AT84" i="20"/>
  <c r="AT114" i="20" s="1"/>
  <c r="AR84" i="20"/>
  <c r="AR114" i="20" s="1"/>
  <c r="AP84" i="20"/>
  <c r="AP114" i="20" s="1"/>
  <c r="AC84" i="20"/>
  <c r="AC114" i="20" s="1"/>
  <c r="AA84" i="20"/>
  <c r="AA114" i="20" s="1"/>
  <c r="Y84" i="20"/>
  <c r="Y114" i="20" s="1"/>
  <c r="AU84" i="20"/>
  <c r="AU114" i="20" s="1"/>
  <c r="AS84" i="20"/>
  <c r="AS114" i="20" s="1"/>
  <c r="AQ84" i="20"/>
  <c r="AQ114" i="20" s="1"/>
  <c r="AB84" i="20"/>
  <c r="AB114" i="20" s="1"/>
  <c r="Z84" i="20"/>
  <c r="Z114" i="20" s="1"/>
  <c r="X84" i="20"/>
  <c r="X114" i="20" s="1"/>
  <c r="C116" i="20"/>
  <c r="AT86" i="20"/>
  <c r="AT116" i="20" s="1"/>
  <c r="AR86" i="20"/>
  <c r="AR116" i="20" s="1"/>
  <c r="AP86" i="20"/>
  <c r="AP116" i="20" s="1"/>
  <c r="AC86" i="20"/>
  <c r="AC116" i="20" s="1"/>
  <c r="AA86" i="20"/>
  <c r="AA116" i="20" s="1"/>
  <c r="Y86" i="20"/>
  <c r="Y116" i="20" s="1"/>
  <c r="AU86" i="20"/>
  <c r="AU116" i="20" s="1"/>
  <c r="AS86" i="20"/>
  <c r="AS116" i="20" s="1"/>
  <c r="AQ86" i="20"/>
  <c r="AQ116" i="20" s="1"/>
  <c r="AB86" i="20"/>
  <c r="AB116" i="20" s="1"/>
  <c r="Z86" i="20"/>
  <c r="Z116" i="20" s="1"/>
  <c r="X86" i="20"/>
  <c r="X116" i="20" s="1"/>
  <c r="C103" i="20"/>
  <c r="AU73" i="20"/>
  <c r="AU103" i="20" s="1"/>
  <c r="AS73" i="20"/>
  <c r="AS103" i="20" s="1"/>
  <c r="AQ73" i="20"/>
  <c r="AQ103" i="20" s="1"/>
  <c r="AB73" i="20"/>
  <c r="AB103" i="20" s="1"/>
  <c r="Z73" i="20"/>
  <c r="Z103" i="20" s="1"/>
  <c r="X73" i="20"/>
  <c r="X103" i="20" s="1"/>
  <c r="AT73" i="20"/>
  <c r="AT103" i="20" s="1"/>
  <c r="AR73" i="20"/>
  <c r="AR103" i="20" s="1"/>
  <c r="AP73" i="20"/>
  <c r="AP103" i="20" s="1"/>
  <c r="AC73" i="20"/>
  <c r="AC103" i="20" s="1"/>
  <c r="AA73" i="20"/>
  <c r="AA103" i="20" s="1"/>
  <c r="Y73" i="20"/>
  <c r="Y103" i="20" s="1"/>
  <c r="C109" i="20"/>
  <c r="AU79" i="20"/>
  <c r="AU109" i="20" s="1"/>
  <c r="AS79" i="20"/>
  <c r="AS109" i="20" s="1"/>
  <c r="AQ79" i="20"/>
  <c r="AQ109" i="20" s="1"/>
  <c r="AB79" i="20"/>
  <c r="AB109" i="20" s="1"/>
  <c r="Z79" i="20"/>
  <c r="Z109" i="20" s="1"/>
  <c r="X79" i="20"/>
  <c r="X109" i="20" s="1"/>
  <c r="AT79" i="20"/>
  <c r="AT109" i="20" s="1"/>
  <c r="AR79" i="20"/>
  <c r="AR109" i="20" s="1"/>
  <c r="AP79" i="20"/>
  <c r="AP109" i="20" s="1"/>
  <c r="AC79" i="20"/>
  <c r="AC109" i="20" s="1"/>
  <c r="AA79" i="20"/>
  <c r="AA109" i="20" s="1"/>
  <c r="Y79" i="20"/>
  <c r="Y109" i="20" s="1"/>
  <c r="C111" i="20"/>
  <c r="AU81" i="20"/>
  <c r="AU111" i="20" s="1"/>
  <c r="AS81" i="20"/>
  <c r="AS111" i="20" s="1"/>
  <c r="AQ81" i="20"/>
  <c r="AQ111" i="20" s="1"/>
  <c r="AB81" i="20"/>
  <c r="AB111" i="20" s="1"/>
  <c r="Z81" i="20"/>
  <c r="Z111" i="20" s="1"/>
  <c r="X81" i="20"/>
  <c r="X111" i="20" s="1"/>
  <c r="AT81" i="20"/>
  <c r="AT111" i="20" s="1"/>
  <c r="AR81" i="20"/>
  <c r="AR111" i="20" s="1"/>
  <c r="AP81" i="20"/>
  <c r="AP111" i="20" s="1"/>
  <c r="AC81" i="20"/>
  <c r="AC111" i="20" s="1"/>
  <c r="AA81" i="20"/>
  <c r="AA111" i="20" s="1"/>
  <c r="Y81" i="20"/>
  <c r="Y111" i="20" s="1"/>
  <c r="C115" i="20"/>
  <c r="AU85" i="20"/>
  <c r="AU115" i="20" s="1"/>
  <c r="AS85" i="20"/>
  <c r="AS115" i="20" s="1"/>
  <c r="AQ85" i="20"/>
  <c r="AQ115" i="20" s="1"/>
  <c r="AB85" i="20"/>
  <c r="AB115" i="20" s="1"/>
  <c r="Z85" i="20"/>
  <c r="Z115" i="20" s="1"/>
  <c r="X85" i="20"/>
  <c r="X115" i="20" s="1"/>
  <c r="AT85" i="20"/>
  <c r="AT115" i="20" s="1"/>
  <c r="AR85" i="20"/>
  <c r="AR115" i="20" s="1"/>
  <c r="AP85" i="20"/>
  <c r="AP115" i="20" s="1"/>
  <c r="AC85" i="20"/>
  <c r="AC115" i="20" s="1"/>
  <c r="AA85" i="20"/>
  <c r="AA115" i="20" s="1"/>
  <c r="Y85" i="20"/>
  <c r="Y115" i="20" s="1"/>
  <c r="C101" i="20"/>
  <c r="AU71" i="20"/>
  <c r="AU101" i="20" s="1"/>
  <c r="AS71" i="20"/>
  <c r="AS101" i="20" s="1"/>
  <c r="AQ71" i="20"/>
  <c r="AQ101" i="20" s="1"/>
  <c r="AB71" i="20"/>
  <c r="AB101" i="20" s="1"/>
  <c r="Z71" i="20"/>
  <c r="Z101" i="20" s="1"/>
  <c r="X71" i="20"/>
  <c r="X101" i="20" s="1"/>
  <c r="AT71" i="20"/>
  <c r="AT101" i="20" s="1"/>
  <c r="AR71" i="20"/>
  <c r="AR101" i="20" s="1"/>
  <c r="AP71" i="20"/>
  <c r="AP101" i="20" s="1"/>
  <c r="AC71" i="20"/>
  <c r="AC101" i="20" s="1"/>
  <c r="AA71" i="20"/>
  <c r="AA101" i="20" s="1"/>
  <c r="Y71" i="20"/>
  <c r="Y101" i="20" s="1"/>
  <c r="C105" i="20"/>
  <c r="AU75" i="20"/>
  <c r="AU105" i="20" s="1"/>
  <c r="AS75" i="20"/>
  <c r="AS105" i="20" s="1"/>
  <c r="AQ75" i="20"/>
  <c r="AQ105" i="20" s="1"/>
  <c r="AB75" i="20"/>
  <c r="AB105" i="20" s="1"/>
  <c r="Z75" i="20"/>
  <c r="Z105" i="20" s="1"/>
  <c r="X75" i="20"/>
  <c r="X105" i="20" s="1"/>
  <c r="AT75" i="20"/>
  <c r="AT105" i="20" s="1"/>
  <c r="AR75" i="20"/>
  <c r="AR105" i="20" s="1"/>
  <c r="AP75" i="20"/>
  <c r="AP105" i="20" s="1"/>
  <c r="AC75" i="20"/>
  <c r="AC105" i="20" s="1"/>
  <c r="AA75" i="20"/>
  <c r="AA105" i="20" s="1"/>
  <c r="Y75" i="20"/>
  <c r="Y105" i="20" s="1"/>
  <c r="C107" i="20"/>
  <c r="AU77" i="20"/>
  <c r="AU107" i="20" s="1"/>
  <c r="AS77" i="20"/>
  <c r="AS107" i="20" s="1"/>
  <c r="AQ77" i="20"/>
  <c r="AQ107" i="20" s="1"/>
  <c r="AB77" i="20"/>
  <c r="AB107" i="20" s="1"/>
  <c r="Z77" i="20"/>
  <c r="Z107" i="20" s="1"/>
  <c r="X77" i="20"/>
  <c r="X107" i="20" s="1"/>
  <c r="AT77" i="20"/>
  <c r="AT107" i="20" s="1"/>
  <c r="AR77" i="20"/>
  <c r="AR107" i="20" s="1"/>
  <c r="AP77" i="20"/>
  <c r="AP107" i="20" s="1"/>
  <c r="AC77" i="20"/>
  <c r="AC107" i="20" s="1"/>
  <c r="AA77" i="20"/>
  <c r="AA107" i="20" s="1"/>
  <c r="Y77" i="20"/>
  <c r="Y107" i="20" s="1"/>
  <c r="C113" i="20"/>
  <c r="AU83" i="20"/>
  <c r="AU113" i="20" s="1"/>
  <c r="AS83" i="20"/>
  <c r="AS113" i="20" s="1"/>
  <c r="AQ83" i="20"/>
  <c r="AQ113" i="20" s="1"/>
  <c r="AB83" i="20"/>
  <c r="AB113" i="20" s="1"/>
  <c r="Z83" i="20"/>
  <c r="Z113" i="20" s="1"/>
  <c r="X83" i="20"/>
  <c r="X113" i="20" s="1"/>
  <c r="AT83" i="20"/>
  <c r="AT113" i="20" s="1"/>
  <c r="AR83" i="20"/>
  <c r="AR113" i="20" s="1"/>
  <c r="AP83" i="20"/>
  <c r="AP113" i="20" s="1"/>
  <c r="AC83" i="20"/>
  <c r="AC113" i="20" s="1"/>
  <c r="AA83" i="20"/>
  <c r="AA113" i="20" s="1"/>
  <c r="Y83" i="20"/>
  <c r="Y113" i="20" s="1"/>
  <c r="C117" i="20"/>
  <c r="AU87" i="20"/>
  <c r="AU117" i="20" s="1"/>
  <c r="AS87" i="20"/>
  <c r="AS117" i="20" s="1"/>
  <c r="AQ87" i="20"/>
  <c r="AQ117" i="20" s="1"/>
  <c r="AB87" i="20"/>
  <c r="AB117" i="20" s="1"/>
  <c r="Z87" i="20"/>
  <c r="Z117" i="20" s="1"/>
  <c r="X87" i="20"/>
  <c r="X117" i="20" s="1"/>
  <c r="AT87" i="20"/>
  <c r="AT117" i="20" s="1"/>
  <c r="AR87" i="20"/>
  <c r="AR117" i="20" s="1"/>
  <c r="AP87" i="20"/>
  <c r="AP117" i="20" s="1"/>
  <c r="AC87" i="20"/>
  <c r="AC117" i="20" s="1"/>
  <c r="AA87" i="20"/>
  <c r="AA117" i="20" s="1"/>
  <c r="Y87" i="20"/>
  <c r="Y117" i="20" s="1"/>
  <c r="C101" i="19"/>
  <c r="AT70" i="19"/>
  <c r="AT101" i="19" s="1"/>
  <c r="AR70" i="19"/>
  <c r="AR101" i="19" s="1"/>
  <c r="AP70" i="19"/>
  <c r="AP101" i="19" s="1"/>
  <c r="AC70" i="19"/>
  <c r="AC101" i="19" s="1"/>
  <c r="AA70" i="19"/>
  <c r="AA101" i="19" s="1"/>
  <c r="Y70" i="19"/>
  <c r="Y101" i="19" s="1"/>
  <c r="AU70" i="19"/>
  <c r="AU101" i="19" s="1"/>
  <c r="AS70" i="19"/>
  <c r="AS101" i="19" s="1"/>
  <c r="AQ70" i="19"/>
  <c r="AQ101" i="19" s="1"/>
  <c r="AB70" i="19"/>
  <c r="AB101" i="19" s="1"/>
  <c r="Z70" i="19"/>
  <c r="Z101" i="19" s="1"/>
  <c r="X70" i="19"/>
  <c r="X101" i="19" s="1"/>
  <c r="C102" i="19"/>
  <c r="AU71" i="19"/>
  <c r="AU102" i="19" s="1"/>
  <c r="AS71" i="19"/>
  <c r="AS102" i="19" s="1"/>
  <c r="AQ71" i="19"/>
  <c r="AQ102" i="19" s="1"/>
  <c r="AT71" i="19"/>
  <c r="AT102" i="19" s="1"/>
  <c r="AP71" i="19"/>
  <c r="AP102" i="19" s="1"/>
  <c r="AB71" i="19"/>
  <c r="AB102" i="19" s="1"/>
  <c r="Z71" i="19"/>
  <c r="Z102" i="19" s="1"/>
  <c r="X71" i="19"/>
  <c r="X102" i="19" s="1"/>
  <c r="AR71" i="19"/>
  <c r="AR102" i="19" s="1"/>
  <c r="AC71" i="19"/>
  <c r="AC102" i="19" s="1"/>
  <c r="AA71" i="19"/>
  <c r="AA102" i="19" s="1"/>
  <c r="Y71" i="19"/>
  <c r="Y102" i="19" s="1"/>
  <c r="C105" i="19"/>
  <c r="AT74" i="19"/>
  <c r="AT105" i="19" s="1"/>
  <c r="AR74" i="19"/>
  <c r="AR105" i="19" s="1"/>
  <c r="AP74" i="19"/>
  <c r="AP105" i="19" s="1"/>
  <c r="AC74" i="19"/>
  <c r="AC105" i="19" s="1"/>
  <c r="AA74" i="19"/>
  <c r="AA105" i="19" s="1"/>
  <c r="Y74" i="19"/>
  <c r="Y105" i="19" s="1"/>
  <c r="AU74" i="19"/>
  <c r="AU105" i="19" s="1"/>
  <c r="AS74" i="19"/>
  <c r="AS105" i="19" s="1"/>
  <c r="AQ74" i="19"/>
  <c r="AQ105" i="19" s="1"/>
  <c r="AB74" i="19"/>
  <c r="AB105" i="19" s="1"/>
  <c r="Z74" i="19"/>
  <c r="Z105" i="19" s="1"/>
  <c r="X74" i="19"/>
  <c r="X105" i="19" s="1"/>
  <c r="C109" i="19"/>
  <c r="AT78" i="19"/>
  <c r="AT109" i="19" s="1"/>
  <c r="AR78" i="19"/>
  <c r="AR109" i="19" s="1"/>
  <c r="AP78" i="19"/>
  <c r="AP109" i="19" s="1"/>
  <c r="AC78" i="19"/>
  <c r="AC109" i="19" s="1"/>
  <c r="AA78" i="19"/>
  <c r="AA109" i="19" s="1"/>
  <c r="Y78" i="19"/>
  <c r="Y109" i="19" s="1"/>
  <c r="AU78" i="19"/>
  <c r="AU109" i="19" s="1"/>
  <c r="AS78" i="19"/>
  <c r="AS109" i="19" s="1"/>
  <c r="AQ78" i="19"/>
  <c r="AQ109" i="19" s="1"/>
  <c r="AB78" i="19"/>
  <c r="AB109" i="19" s="1"/>
  <c r="Z78" i="19"/>
  <c r="Z109" i="19" s="1"/>
  <c r="X78" i="19"/>
  <c r="X109" i="19" s="1"/>
  <c r="C115" i="19"/>
  <c r="AT84" i="19"/>
  <c r="AT115" i="19" s="1"/>
  <c r="AR84" i="19"/>
  <c r="AR115" i="19" s="1"/>
  <c r="AP84" i="19"/>
  <c r="AP115" i="19" s="1"/>
  <c r="AC84" i="19"/>
  <c r="AC115" i="19" s="1"/>
  <c r="AA84" i="19"/>
  <c r="AA115" i="19" s="1"/>
  <c r="Y84" i="19"/>
  <c r="Y115" i="19" s="1"/>
  <c r="AU84" i="19"/>
  <c r="AU115" i="19" s="1"/>
  <c r="AS84" i="19"/>
  <c r="AS115" i="19" s="1"/>
  <c r="AQ84" i="19"/>
  <c r="AQ115" i="19" s="1"/>
  <c r="AB84" i="19"/>
  <c r="AB115" i="19" s="1"/>
  <c r="Z84" i="19"/>
  <c r="Z115" i="19" s="1"/>
  <c r="X84" i="19"/>
  <c r="X115" i="19" s="1"/>
  <c r="C119" i="19"/>
  <c r="AT88" i="19"/>
  <c r="AT119" i="19" s="1"/>
  <c r="AR88" i="19"/>
  <c r="AR119" i="19" s="1"/>
  <c r="AP88" i="19"/>
  <c r="AP119" i="19" s="1"/>
  <c r="AC88" i="19"/>
  <c r="AC119" i="19" s="1"/>
  <c r="AA88" i="19"/>
  <c r="AA119" i="19" s="1"/>
  <c r="Y88" i="19"/>
  <c r="Y119" i="19" s="1"/>
  <c r="AU88" i="19"/>
  <c r="AU119" i="19" s="1"/>
  <c r="AS88" i="19"/>
  <c r="AS119" i="19" s="1"/>
  <c r="AQ88" i="19"/>
  <c r="AQ119" i="19" s="1"/>
  <c r="AB88" i="19"/>
  <c r="AB119" i="19" s="1"/>
  <c r="Z88" i="19"/>
  <c r="Z119" i="19" s="1"/>
  <c r="X88" i="19"/>
  <c r="X119" i="19" s="1"/>
  <c r="C104" i="19"/>
  <c r="AU73" i="19"/>
  <c r="AU104" i="19" s="1"/>
  <c r="AS73" i="19"/>
  <c r="AS104" i="19" s="1"/>
  <c r="AQ73" i="19"/>
  <c r="AQ104" i="19" s="1"/>
  <c r="AB73" i="19"/>
  <c r="AB104" i="19" s="1"/>
  <c r="Z73" i="19"/>
  <c r="Z104" i="19" s="1"/>
  <c r="X73" i="19"/>
  <c r="X104" i="19" s="1"/>
  <c r="AT73" i="19"/>
  <c r="AT104" i="19" s="1"/>
  <c r="AR73" i="19"/>
  <c r="AR104" i="19" s="1"/>
  <c r="AP73" i="19"/>
  <c r="AP104" i="19" s="1"/>
  <c r="AC73" i="19"/>
  <c r="AC104" i="19" s="1"/>
  <c r="AA73" i="19"/>
  <c r="AA104" i="19" s="1"/>
  <c r="Y73" i="19"/>
  <c r="Y104" i="19" s="1"/>
  <c r="C108" i="19"/>
  <c r="AU77" i="19"/>
  <c r="AU108" i="19" s="1"/>
  <c r="AS77" i="19"/>
  <c r="AS108" i="19" s="1"/>
  <c r="AQ77" i="19"/>
  <c r="AQ108" i="19" s="1"/>
  <c r="AB77" i="19"/>
  <c r="AB108" i="19" s="1"/>
  <c r="Z77" i="19"/>
  <c r="Z108" i="19" s="1"/>
  <c r="X77" i="19"/>
  <c r="X108" i="19" s="1"/>
  <c r="AT77" i="19"/>
  <c r="AT108" i="19" s="1"/>
  <c r="AR77" i="19"/>
  <c r="AR108" i="19" s="1"/>
  <c r="AP77" i="19"/>
  <c r="AP108" i="19" s="1"/>
  <c r="AC77" i="19"/>
  <c r="AC108" i="19" s="1"/>
  <c r="AA77" i="19"/>
  <c r="AA108" i="19" s="1"/>
  <c r="Y77" i="19"/>
  <c r="Y108" i="19" s="1"/>
  <c r="C112" i="19"/>
  <c r="AU81" i="19"/>
  <c r="AU112" i="19" s="1"/>
  <c r="AS81" i="19"/>
  <c r="AS112" i="19" s="1"/>
  <c r="AQ81" i="19"/>
  <c r="AQ112" i="19" s="1"/>
  <c r="AB81" i="19"/>
  <c r="AB112" i="19" s="1"/>
  <c r="Z81" i="19"/>
  <c r="Z112" i="19" s="1"/>
  <c r="X81" i="19"/>
  <c r="X112" i="19" s="1"/>
  <c r="AT81" i="19"/>
  <c r="AT112" i="19" s="1"/>
  <c r="AR81" i="19"/>
  <c r="AR112" i="19" s="1"/>
  <c r="AP81" i="19"/>
  <c r="AP112" i="19" s="1"/>
  <c r="AC81" i="19"/>
  <c r="AC112" i="19" s="1"/>
  <c r="AA81" i="19"/>
  <c r="AA112" i="19" s="1"/>
  <c r="Y81" i="19"/>
  <c r="Y112" i="19" s="1"/>
  <c r="C114" i="19"/>
  <c r="AU83" i="19"/>
  <c r="AU114" i="19" s="1"/>
  <c r="AS83" i="19"/>
  <c r="AS114" i="19" s="1"/>
  <c r="AQ83" i="19"/>
  <c r="AQ114" i="19" s="1"/>
  <c r="AB83" i="19"/>
  <c r="AB114" i="19" s="1"/>
  <c r="Z83" i="19"/>
  <c r="Z114" i="19" s="1"/>
  <c r="X83" i="19"/>
  <c r="X114" i="19" s="1"/>
  <c r="AT83" i="19"/>
  <c r="AT114" i="19" s="1"/>
  <c r="AR83" i="19"/>
  <c r="AR114" i="19" s="1"/>
  <c r="AP83" i="19"/>
  <c r="AP114" i="19" s="1"/>
  <c r="AC83" i="19"/>
  <c r="AC114" i="19" s="1"/>
  <c r="AA83" i="19"/>
  <c r="AA114" i="19" s="1"/>
  <c r="Y83" i="19"/>
  <c r="Y114" i="19" s="1"/>
  <c r="C118" i="19"/>
  <c r="AU87" i="19"/>
  <c r="AU118" i="19" s="1"/>
  <c r="AS87" i="19"/>
  <c r="AS118" i="19" s="1"/>
  <c r="AQ87" i="19"/>
  <c r="AQ118" i="19" s="1"/>
  <c r="AB87" i="19"/>
  <c r="AB118" i="19" s="1"/>
  <c r="Z87" i="19"/>
  <c r="Z118" i="19" s="1"/>
  <c r="X87" i="19"/>
  <c r="X118" i="19" s="1"/>
  <c r="AT87" i="19"/>
  <c r="AT118" i="19" s="1"/>
  <c r="AR87" i="19"/>
  <c r="AR118" i="19" s="1"/>
  <c r="AP87" i="19"/>
  <c r="AP118" i="19" s="1"/>
  <c r="AC87" i="19"/>
  <c r="AC118" i="19" s="1"/>
  <c r="AA87" i="19"/>
  <c r="AA118" i="19" s="1"/>
  <c r="Y87" i="19"/>
  <c r="Y118" i="19" s="1"/>
  <c r="C103" i="19"/>
  <c r="AT72" i="19"/>
  <c r="AT103" i="19" s="1"/>
  <c r="AR72" i="19"/>
  <c r="AR103" i="19" s="1"/>
  <c r="AP72" i="19"/>
  <c r="AP103" i="19" s="1"/>
  <c r="AC72" i="19"/>
  <c r="AC103" i="19" s="1"/>
  <c r="AA72" i="19"/>
  <c r="AA103" i="19" s="1"/>
  <c r="Y72" i="19"/>
  <c r="Y103" i="19" s="1"/>
  <c r="AU72" i="19"/>
  <c r="AU103" i="19" s="1"/>
  <c r="AQ72" i="19"/>
  <c r="AQ103" i="19" s="1"/>
  <c r="AB72" i="19"/>
  <c r="AB103" i="19" s="1"/>
  <c r="X72" i="19"/>
  <c r="X103" i="19" s="1"/>
  <c r="AS72" i="19"/>
  <c r="AS103" i="19" s="1"/>
  <c r="Z72" i="19"/>
  <c r="Z103" i="19" s="1"/>
  <c r="C107" i="19"/>
  <c r="AT76" i="19"/>
  <c r="AT107" i="19" s="1"/>
  <c r="AR76" i="19"/>
  <c r="AR107" i="19" s="1"/>
  <c r="AP76" i="19"/>
  <c r="AP107" i="19" s="1"/>
  <c r="AC76" i="19"/>
  <c r="AC107" i="19" s="1"/>
  <c r="AA76" i="19"/>
  <c r="AA107" i="19" s="1"/>
  <c r="Y76" i="19"/>
  <c r="Y107" i="19" s="1"/>
  <c r="AU76" i="19"/>
  <c r="AU107" i="19" s="1"/>
  <c r="AS76" i="19"/>
  <c r="AS107" i="19" s="1"/>
  <c r="AQ76" i="19"/>
  <c r="AQ107" i="19" s="1"/>
  <c r="AB76" i="19"/>
  <c r="AB107" i="19" s="1"/>
  <c r="Z76" i="19"/>
  <c r="Z107" i="19" s="1"/>
  <c r="X76" i="19"/>
  <c r="X107" i="19" s="1"/>
  <c r="C111" i="19"/>
  <c r="AT80" i="19"/>
  <c r="AT111" i="19" s="1"/>
  <c r="AR80" i="19"/>
  <c r="AR111" i="19" s="1"/>
  <c r="AP80" i="19"/>
  <c r="AP111" i="19" s="1"/>
  <c r="AC80" i="19"/>
  <c r="AC111" i="19" s="1"/>
  <c r="AA80" i="19"/>
  <c r="AA111" i="19" s="1"/>
  <c r="Y80" i="19"/>
  <c r="Y111" i="19" s="1"/>
  <c r="AU80" i="19"/>
  <c r="AU111" i="19" s="1"/>
  <c r="AS80" i="19"/>
  <c r="AS111" i="19" s="1"/>
  <c r="AQ80" i="19"/>
  <c r="AQ111" i="19" s="1"/>
  <c r="AB80" i="19"/>
  <c r="AB111" i="19" s="1"/>
  <c r="Z80" i="19"/>
  <c r="Z111" i="19" s="1"/>
  <c r="X80" i="19"/>
  <c r="X111" i="19" s="1"/>
  <c r="C113" i="19"/>
  <c r="AT82" i="19"/>
  <c r="AT113" i="19" s="1"/>
  <c r="AR82" i="19"/>
  <c r="AR113" i="19" s="1"/>
  <c r="AP82" i="19"/>
  <c r="AP113" i="19" s="1"/>
  <c r="AC82" i="19"/>
  <c r="AC113" i="19" s="1"/>
  <c r="AA82" i="19"/>
  <c r="AA113" i="19" s="1"/>
  <c r="Y82" i="19"/>
  <c r="Y113" i="19" s="1"/>
  <c r="AU82" i="19"/>
  <c r="AU113" i="19" s="1"/>
  <c r="AS82" i="19"/>
  <c r="AS113" i="19" s="1"/>
  <c r="AQ82" i="19"/>
  <c r="AQ113" i="19" s="1"/>
  <c r="AB82" i="19"/>
  <c r="AB113" i="19" s="1"/>
  <c r="Z82" i="19"/>
  <c r="Z113" i="19" s="1"/>
  <c r="X82" i="19"/>
  <c r="X113" i="19" s="1"/>
  <c r="C117" i="19"/>
  <c r="AT86" i="19"/>
  <c r="AT117" i="19" s="1"/>
  <c r="AR86" i="19"/>
  <c r="AR117" i="19" s="1"/>
  <c r="AP86" i="19"/>
  <c r="AP117" i="19" s="1"/>
  <c r="AC86" i="19"/>
  <c r="AC117" i="19" s="1"/>
  <c r="AA86" i="19"/>
  <c r="AA117" i="19" s="1"/>
  <c r="Y86" i="19"/>
  <c r="Y117" i="19" s="1"/>
  <c r="AU86" i="19"/>
  <c r="AU117" i="19" s="1"/>
  <c r="AS86" i="19"/>
  <c r="AS117" i="19" s="1"/>
  <c r="AQ86" i="19"/>
  <c r="AQ117" i="19" s="1"/>
  <c r="AB86" i="19"/>
  <c r="AB117" i="19" s="1"/>
  <c r="Z86" i="19"/>
  <c r="Z117" i="19" s="1"/>
  <c r="X86" i="19"/>
  <c r="X117" i="19" s="1"/>
  <c r="C106" i="19"/>
  <c r="AU75" i="19"/>
  <c r="AU106" i="19" s="1"/>
  <c r="AS75" i="19"/>
  <c r="AS106" i="19" s="1"/>
  <c r="AQ75" i="19"/>
  <c r="AQ106" i="19" s="1"/>
  <c r="AB75" i="19"/>
  <c r="AB106" i="19" s="1"/>
  <c r="Z75" i="19"/>
  <c r="Z106" i="19" s="1"/>
  <c r="X75" i="19"/>
  <c r="X106" i="19" s="1"/>
  <c r="AT75" i="19"/>
  <c r="AT106" i="19" s="1"/>
  <c r="AR75" i="19"/>
  <c r="AR106" i="19" s="1"/>
  <c r="AP75" i="19"/>
  <c r="AP106" i="19" s="1"/>
  <c r="AC75" i="19"/>
  <c r="AC106" i="19" s="1"/>
  <c r="AA75" i="19"/>
  <c r="AA106" i="19" s="1"/>
  <c r="Y75" i="19"/>
  <c r="Y106" i="19" s="1"/>
  <c r="C110" i="19"/>
  <c r="AU79" i="19"/>
  <c r="AU110" i="19" s="1"/>
  <c r="AS79" i="19"/>
  <c r="AS110" i="19" s="1"/>
  <c r="AQ79" i="19"/>
  <c r="AQ110" i="19" s="1"/>
  <c r="AB79" i="19"/>
  <c r="AB110" i="19" s="1"/>
  <c r="Z79" i="19"/>
  <c r="Z110" i="19" s="1"/>
  <c r="X79" i="19"/>
  <c r="X110" i="19" s="1"/>
  <c r="AT79" i="19"/>
  <c r="AT110" i="19" s="1"/>
  <c r="AR79" i="19"/>
  <c r="AR110" i="19" s="1"/>
  <c r="AP79" i="19"/>
  <c r="AP110" i="19" s="1"/>
  <c r="AC79" i="19"/>
  <c r="AC110" i="19" s="1"/>
  <c r="AA79" i="19"/>
  <c r="AA110" i="19" s="1"/>
  <c r="Y79" i="19"/>
  <c r="Y110" i="19" s="1"/>
  <c r="C116" i="19"/>
  <c r="AU85" i="19"/>
  <c r="AU116" i="19" s="1"/>
  <c r="AS85" i="19"/>
  <c r="AS116" i="19" s="1"/>
  <c r="AQ85" i="19"/>
  <c r="AQ116" i="19" s="1"/>
  <c r="AB85" i="19"/>
  <c r="AB116" i="19" s="1"/>
  <c r="Z85" i="19"/>
  <c r="Z116" i="19" s="1"/>
  <c r="X85" i="19"/>
  <c r="X116" i="19" s="1"/>
  <c r="AT85" i="19"/>
  <c r="AT116" i="19" s="1"/>
  <c r="AR85" i="19"/>
  <c r="AR116" i="19" s="1"/>
  <c r="AP85" i="19"/>
  <c r="AP116" i="19" s="1"/>
  <c r="AC85" i="19"/>
  <c r="AC116" i="19" s="1"/>
  <c r="AA85" i="19"/>
  <c r="AA116" i="19" s="1"/>
  <c r="Y85" i="19"/>
  <c r="Y116" i="19" s="1"/>
  <c r="C120" i="19"/>
  <c r="AU89" i="19"/>
  <c r="AU120" i="19" s="1"/>
  <c r="AS89" i="19"/>
  <c r="AS120" i="19" s="1"/>
  <c r="AQ89" i="19"/>
  <c r="AQ120" i="19" s="1"/>
  <c r="AB89" i="19"/>
  <c r="AB120" i="19" s="1"/>
  <c r="Z89" i="19"/>
  <c r="Z120" i="19" s="1"/>
  <c r="X89" i="19"/>
  <c r="X120" i="19" s="1"/>
  <c r="AT89" i="19"/>
  <c r="AT120" i="19" s="1"/>
  <c r="AR89" i="19"/>
  <c r="AR120" i="19" s="1"/>
  <c r="AP89" i="19"/>
  <c r="AP120" i="19" s="1"/>
  <c r="AC89" i="19"/>
  <c r="AC120" i="19" s="1"/>
  <c r="AA89" i="19"/>
  <c r="AA120" i="19" s="1"/>
  <c r="Y89" i="19"/>
  <c r="Y120" i="19" s="1"/>
  <c r="BS110" i="22" l="1"/>
  <c r="BS80" i="22" s="1"/>
  <c r="BQ110" i="22"/>
  <c r="BQ80" i="22" s="1"/>
  <c r="BL110" i="22"/>
  <c r="BL80" i="22" s="1"/>
  <c r="BJ110" i="22"/>
  <c r="BJ80" i="22" s="1"/>
  <c r="BR110" i="22"/>
  <c r="BR80" i="22" s="1"/>
  <c r="BK110" i="22"/>
  <c r="BK80" i="22" s="1"/>
  <c r="AY110" i="22"/>
  <c r="AZ110" i="22" s="1"/>
  <c r="BA110" i="22" s="1"/>
  <c r="AG110" i="22"/>
  <c r="AH110" i="22" s="1"/>
  <c r="BO110" i="22"/>
  <c r="BO80" i="22" s="1"/>
  <c r="BI110" i="22"/>
  <c r="BI80" i="22" s="1"/>
  <c r="BP110" i="22"/>
  <c r="BP80" i="22" s="1"/>
  <c r="BH110" i="22"/>
  <c r="BR102" i="22"/>
  <c r="BR72" i="22" s="1"/>
  <c r="BK102" i="22"/>
  <c r="BK72" i="22" s="1"/>
  <c r="AY102" i="22"/>
  <c r="AZ102" i="22" s="1"/>
  <c r="BA102" i="22" s="1"/>
  <c r="AG102" i="22"/>
  <c r="AH102" i="22" s="1"/>
  <c r="BS102" i="22"/>
  <c r="BS72" i="22" s="1"/>
  <c r="BQ102" i="22"/>
  <c r="BQ72" i="22" s="1"/>
  <c r="BL102" i="22"/>
  <c r="BL72" i="22" s="1"/>
  <c r="BJ102" i="22"/>
  <c r="BJ72" i="22" s="1"/>
  <c r="BH102" i="22"/>
  <c r="BH72" i="22" s="1"/>
  <c r="BP102" i="22"/>
  <c r="BP72" i="22" s="1"/>
  <c r="BO102" i="22"/>
  <c r="BI102" i="22"/>
  <c r="BI72" i="22" s="1"/>
  <c r="BR115" i="22"/>
  <c r="BR85" i="22" s="1"/>
  <c r="BK115" i="22"/>
  <c r="BK85" i="22" s="1"/>
  <c r="AY115" i="22"/>
  <c r="AZ115" i="22" s="1"/>
  <c r="BA115" i="22" s="1"/>
  <c r="AG115" i="22"/>
  <c r="AH115" i="22" s="1"/>
  <c r="BS115" i="22"/>
  <c r="BS85" i="22" s="1"/>
  <c r="BQ115" i="22"/>
  <c r="BQ85" i="22" s="1"/>
  <c r="BL115" i="22"/>
  <c r="BL85" i="22" s="1"/>
  <c r="BJ115" i="22"/>
  <c r="BJ85" i="22" s="1"/>
  <c r="BO115" i="22"/>
  <c r="BO85" i="22" s="1"/>
  <c r="BH115" i="22"/>
  <c r="BI115" i="22"/>
  <c r="BI85" i="22" s="1"/>
  <c r="BP115" i="22"/>
  <c r="BP85" i="22" s="1"/>
  <c r="BR107" i="22"/>
  <c r="BR77" i="22" s="1"/>
  <c r="BK107" i="22"/>
  <c r="BK77" i="22" s="1"/>
  <c r="AY107" i="22"/>
  <c r="AZ107" i="22" s="1"/>
  <c r="BA107" i="22" s="1"/>
  <c r="BG107" i="22" s="1"/>
  <c r="BG77" i="22" s="1"/>
  <c r="AG107" i="22"/>
  <c r="AH107" i="22" s="1"/>
  <c r="BS107" i="22"/>
  <c r="BS77" i="22" s="1"/>
  <c r="BQ107" i="22"/>
  <c r="BQ77" i="22" s="1"/>
  <c r="BL107" i="22"/>
  <c r="BL77" i="22" s="1"/>
  <c r="BJ107" i="22"/>
  <c r="BJ77" i="22" s="1"/>
  <c r="BP107" i="22"/>
  <c r="BP77" i="22" s="1"/>
  <c r="BH107" i="22"/>
  <c r="BI107" i="22"/>
  <c r="BI77" i="22" s="1"/>
  <c r="BO107" i="22"/>
  <c r="BS99" i="22"/>
  <c r="BS69" i="22" s="1"/>
  <c r="BQ99" i="22"/>
  <c r="BQ69" i="22" s="1"/>
  <c r="BL99" i="22"/>
  <c r="BL69" i="22" s="1"/>
  <c r="BJ99" i="22"/>
  <c r="BJ69" i="22" s="1"/>
  <c r="BR99" i="22"/>
  <c r="BR69" i="22" s="1"/>
  <c r="BK99" i="22"/>
  <c r="BK69" i="22" s="1"/>
  <c r="AY99" i="22"/>
  <c r="AZ99" i="22" s="1"/>
  <c r="BA99" i="22" s="1"/>
  <c r="BG99" i="22" s="1"/>
  <c r="BG69" i="22" s="1"/>
  <c r="AG99" i="22"/>
  <c r="AH99" i="22" s="1"/>
  <c r="BP99" i="22"/>
  <c r="BP69" i="22" s="1"/>
  <c r="BO99" i="22"/>
  <c r="BI99" i="22"/>
  <c r="BI69" i="22" s="1"/>
  <c r="BH99" i="22"/>
  <c r="BS112" i="22"/>
  <c r="BS82" i="22" s="1"/>
  <c r="BQ112" i="22"/>
  <c r="BQ82" i="22" s="1"/>
  <c r="BL112" i="22"/>
  <c r="BL82" i="22" s="1"/>
  <c r="BJ112" i="22"/>
  <c r="BJ82" i="22" s="1"/>
  <c r="BR112" i="22"/>
  <c r="BR82" i="22" s="1"/>
  <c r="BK112" i="22"/>
  <c r="BK82" i="22" s="1"/>
  <c r="AY112" i="22"/>
  <c r="AZ112" i="22" s="1"/>
  <c r="BA112" i="22" s="1"/>
  <c r="BG112" i="22" s="1"/>
  <c r="BG82" i="22" s="1"/>
  <c r="AG112" i="22"/>
  <c r="AH112" i="22" s="1"/>
  <c r="BI112" i="22"/>
  <c r="BI82" i="22" s="1"/>
  <c r="BO112" i="22"/>
  <c r="BP112" i="22"/>
  <c r="BP82" i="22" s="1"/>
  <c r="BH112" i="22"/>
  <c r="BR104" i="22"/>
  <c r="BR74" i="22" s="1"/>
  <c r="BK104" i="22"/>
  <c r="BK74" i="22" s="1"/>
  <c r="AY104" i="22"/>
  <c r="AZ104" i="22" s="1"/>
  <c r="BA104" i="22" s="1"/>
  <c r="BG104" i="22" s="1"/>
  <c r="BG74" i="22" s="1"/>
  <c r="AG104" i="22"/>
  <c r="AH104" i="22" s="1"/>
  <c r="BS104" i="22"/>
  <c r="BS74" i="22" s="1"/>
  <c r="BQ104" i="22"/>
  <c r="BQ74" i="22" s="1"/>
  <c r="BL104" i="22"/>
  <c r="BL74" i="22" s="1"/>
  <c r="BJ104" i="22"/>
  <c r="BJ74" i="22" s="1"/>
  <c r="BI104" i="22"/>
  <c r="BI74" i="22" s="1"/>
  <c r="BP104" i="22"/>
  <c r="BP74" i="22" s="1"/>
  <c r="BO104" i="22"/>
  <c r="BO74" i="22" s="1"/>
  <c r="BH104" i="22"/>
  <c r="BR113" i="22"/>
  <c r="BR83" i="22" s="1"/>
  <c r="BK113" i="22"/>
  <c r="BK83" i="22" s="1"/>
  <c r="AY113" i="22"/>
  <c r="AZ113" i="22" s="1"/>
  <c r="BA113" i="22" s="1"/>
  <c r="BG113" i="22" s="1"/>
  <c r="BG83" i="22" s="1"/>
  <c r="AG113" i="22"/>
  <c r="AH113" i="22" s="1"/>
  <c r="BS113" i="22"/>
  <c r="BS83" i="22" s="1"/>
  <c r="BQ113" i="22"/>
  <c r="BQ83" i="22" s="1"/>
  <c r="BL113" i="22"/>
  <c r="BL83" i="22" s="1"/>
  <c r="BJ113" i="22"/>
  <c r="BJ83" i="22" s="1"/>
  <c r="BO113" i="22"/>
  <c r="BO83" i="22" s="1"/>
  <c r="BP113" i="22"/>
  <c r="BP83" i="22" s="1"/>
  <c r="BH113" i="22"/>
  <c r="BH83" i="22" s="1"/>
  <c r="BI113" i="22"/>
  <c r="BI83" i="22" s="1"/>
  <c r="BS105" i="22"/>
  <c r="BS75" i="22" s="1"/>
  <c r="BQ105" i="22"/>
  <c r="BQ75" i="22" s="1"/>
  <c r="BL105" i="22"/>
  <c r="BL75" i="22" s="1"/>
  <c r="BJ105" i="22"/>
  <c r="BJ75" i="22" s="1"/>
  <c r="BR105" i="22"/>
  <c r="BR75" i="22" s="1"/>
  <c r="BK105" i="22"/>
  <c r="BK75" i="22" s="1"/>
  <c r="AY105" i="22"/>
  <c r="AZ105" i="22" s="1"/>
  <c r="BA105" i="22" s="1"/>
  <c r="BG105" i="22" s="1"/>
  <c r="BG75" i="22" s="1"/>
  <c r="AG105" i="22"/>
  <c r="AH105" i="22" s="1"/>
  <c r="BP105" i="22"/>
  <c r="BP75" i="22" s="1"/>
  <c r="BO105" i="22"/>
  <c r="BI105" i="22"/>
  <c r="BI75" i="22" s="1"/>
  <c r="BH105" i="22"/>
  <c r="BS114" i="22"/>
  <c r="BS84" i="22" s="1"/>
  <c r="BQ114" i="22"/>
  <c r="BQ84" i="22" s="1"/>
  <c r="BL114" i="22"/>
  <c r="BL84" i="22" s="1"/>
  <c r="BJ114" i="22"/>
  <c r="BJ84" i="22" s="1"/>
  <c r="BR114" i="22"/>
  <c r="BR84" i="22" s="1"/>
  <c r="BK114" i="22"/>
  <c r="BK84" i="22" s="1"/>
  <c r="AY114" i="22"/>
  <c r="AZ114" i="22" s="1"/>
  <c r="AG114" i="22"/>
  <c r="AH114" i="22" s="1"/>
  <c r="BP114" i="22"/>
  <c r="BP84" i="22" s="1"/>
  <c r="BI114" i="22"/>
  <c r="BI84" i="22" s="1"/>
  <c r="BO114" i="22"/>
  <c r="BO84" i="22" s="1"/>
  <c r="BH114" i="22"/>
  <c r="BG110" i="22"/>
  <c r="BG80" i="22" s="1"/>
  <c r="BS106" i="22"/>
  <c r="BS76" i="22" s="1"/>
  <c r="BQ106" i="22"/>
  <c r="BQ76" i="22" s="1"/>
  <c r="BL106" i="22"/>
  <c r="BL76" i="22" s="1"/>
  <c r="BJ106" i="22"/>
  <c r="BJ76" i="22" s="1"/>
  <c r="BR106" i="22"/>
  <c r="BR76" i="22" s="1"/>
  <c r="BK106" i="22"/>
  <c r="BK76" i="22" s="1"/>
  <c r="AY106" i="22"/>
  <c r="AZ106" i="22" s="1"/>
  <c r="AG106" i="22"/>
  <c r="AH106" i="22" s="1"/>
  <c r="BO106" i="22"/>
  <c r="BO76" i="22" s="1"/>
  <c r="BI106" i="22"/>
  <c r="BI76" i="22" s="1"/>
  <c r="BH106" i="22"/>
  <c r="BH76" i="22" s="1"/>
  <c r="BP106" i="22"/>
  <c r="BP76" i="22" s="1"/>
  <c r="BG102" i="22"/>
  <c r="BG72" i="22" s="1"/>
  <c r="BR98" i="22"/>
  <c r="BR68" i="22" s="1"/>
  <c r="BK98" i="22"/>
  <c r="BK68" i="22" s="1"/>
  <c r="AY98" i="22"/>
  <c r="AZ98" i="22" s="1"/>
  <c r="AG98" i="22"/>
  <c r="AH98" i="22" s="1"/>
  <c r="BS98" i="22"/>
  <c r="BS68" i="22" s="1"/>
  <c r="BQ98" i="22"/>
  <c r="BQ68" i="22" s="1"/>
  <c r="BL98" i="22"/>
  <c r="BL68" i="22" s="1"/>
  <c r="BJ98" i="22"/>
  <c r="BJ68" i="22" s="1"/>
  <c r="BH98" i="22"/>
  <c r="BH68" i="22" s="1"/>
  <c r="BP98" i="22"/>
  <c r="BP68" i="22" s="1"/>
  <c r="BO98" i="22"/>
  <c r="BO68" i="22" s="1"/>
  <c r="BI98" i="22"/>
  <c r="BI68" i="22" s="1"/>
  <c r="BG115" i="22"/>
  <c r="BG85" i="22" s="1"/>
  <c r="BR111" i="22"/>
  <c r="BR81" i="22" s="1"/>
  <c r="BK111" i="22"/>
  <c r="BK81" i="22" s="1"/>
  <c r="AY111" i="22"/>
  <c r="AZ111" i="22" s="1"/>
  <c r="AG111" i="22"/>
  <c r="AH111" i="22" s="1"/>
  <c r="BS111" i="22"/>
  <c r="BS81" i="22" s="1"/>
  <c r="BQ111" i="22"/>
  <c r="BQ81" i="22" s="1"/>
  <c r="BL111" i="22"/>
  <c r="BL81" i="22" s="1"/>
  <c r="BJ111" i="22"/>
  <c r="BJ81" i="22" s="1"/>
  <c r="BP111" i="22"/>
  <c r="BP81" i="22" s="1"/>
  <c r="BH111" i="22"/>
  <c r="BI111" i="22"/>
  <c r="BI81" i="22" s="1"/>
  <c r="BO111" i="22"/>
  <c r="BS103" i="22"/>
  <c r="BS73" i="22" s="1"/>
  <c r="BQ103" i="22"/>
  <c r="BQ73" i="22" s="1"/>
  <c r="BL103" i="22"/>
  <c r="BL73" i="22" s="1"/>
  <c r="BJ103" i="22"/>
  <c r="BJ73" i="22" s="1"/>
  <c r="BR103" i="22"/>
  <c r="BR73" i="22" s="1"/>
  <c r="BK103" i="22"/>
  <c r="BK73" i="22" s="1"/>
  <c r="AY103" i="22"/>
  <c r="AZ103" i="22" s="1"/>
  <c r="AG103" i="22"/>
  <c r="AH103" i="22" s="1"/>
  <c r="BP103" i="22"/>
  <c r="BP73" i="22" s="1"/>
  <c r="BO103" i="22"/>
  <c r="BI103" i="22"/>
  <c r="BI73" i="22" s="1"/>
  <c r="BH103" i="22"/>
  <c r="BS116" i="22"/>
  <c r="BS86" i="22" s="1"/>
  <c r="BQ116" i="22"/>
  <c r="BQ86" i="22" s="1"/>
  <c r="BL116" i="22"/>
  <c r="BL86" i="22" s="1"/>
  <c r="BJ116" i="22"/>
  <c r="BJ86" i="22" s="1"/>
  <c r="BR116" i="22"/>
  <c r="BR86" i="22" s="1"/>
  <c r="BK116" i="22"/>
  <c r="BK86" i="22" s="1"/>
  <c r="AY116" i="22"/>
  <c r="AZ116" i="22" s="1"/>
  <c r="AG116" i="22"/>
  <c r="AH116" i="22" s="1"/>
  <c r="BP116" i="22"/>
  <c r="BP86" i="22" s="1"/>
  <c r="BH116" i="22"/>
  <c r="BH86" i="22" s="1"/>
  <c r="BO116" i="22"/>
  <c r="BO86" i="22" s="1"/>
  <c r="BI116" i="22"/>
  <c r="BI86" i="22" s="1"/>
  <c r="BS108" i="22"/>
  <c r="BS78" i="22" s="1"/>
  <c r="BQ108" i="22"/>
  <c r="BQ78" i="22" s="1"/>
  <c r="BL108" i="22"/>
  <c r="BL78" i="22" s="1"/>
  <c r="BJ108" i="22"/>
  <c r="BJ78" i="22" s="1"/>
  <c r="BR108" i="22"/>
  <c r="BR78" i="22" s="1"/>
  <c r="BK108" i="22"/>
  <c r="BK78" i="22" s="1"/>
  <c r="AY108" i="22"/>
  <c r="AZ108" i="22" s="1"/>
  <c r="AG108" i="22"/>
  <c r="AH108" i="22" s="1"/>
  <c r="BO108" i="22"/>
  <c r="BO78" i="22" s="1"/>
  <c r="BH108" i="22"/>
  <c r="BH78" i="22" s="1"/>
  <c r="BP108" i="22"/>
  <c r="BP78" i="22" s="1"/>
  <c r="BI108" i="22"/>
  <c r="BI78" i="22" s="1"/>
  <c r="BR100" i="22"/>
  <c r="BR70" i="22" s="1"/>
  <c r="BK100" i="22"/>
  <c r="BK70" i="22" s="1"/>
  <c r="AY100" i="22"/>
  <c r="AZ100" i="22" s="1"/>
  <c r="AG100" i="22"/>
  <c r="AH100" i="22" s="1"/>
  <c r="BS100" i="22"/>
  <c r="BS70" i="22" s="1"/>
  <c r="BQ100" i="22"/>
  <c r="BQ70" i="22" s="1"/>
  <c r="BL100" i="22"/>
  <c r="BL70" i="22" s="1"/>
  <c r="BJ100" i="22"/>
  <c r="BJ70" i="22" s="1"/>
  <c r="BI100" i="22"/>
  <c r="BI70" i="22" s="1"/>
  <c r="BP100" i="22"/>
  <c r="BP70" i="22" s="1"/>
  <c r="BO100" i="22"/>
  <c r="BO70" i="22" s="1"/>
  <c r="BH100" i="22"/>
  <c r="BR109" i="22"/>
  <c r="BR79" i="22" s="1"/>
  <c r="BK109" i="22"/>
  <c r="BK79" i="22" s="1"/>
  <c r="AY109" i="22"/>
  <c r="AZ109" i="22" s="1"/>
  <c r="AG109" i="22"/>
  <c r="AH109" i="22" s="1"/>
  <c r="BS109" i="22"/>
  <c r="BS79" i="22" s="1"/>
  <c r="BQ109" i="22"/>
  <c r="BQ79" i="22" s="1"/>
  <c r="BL109" i="22"/>
  <c r="BL79" i="22" s="1"/>
  <c r="BJ109" i="22"/>
  <c r="BJ79" i="22" s="1"/>
  <c r="BP109" i="22"/>
  <c r="BP79" i="22" s="1"/>
  <c r="BO109" i="22"/>
  <c r="BH109" i="22"/>
  <c r="BH79" i="22" s="1"/>
  <c r="BI109" i="22"/>
  <c r="BI79" i="22" s="1"/>
  <c r="BS101" i="22"/>
  <c r="BS71" i="22" s="1"/>
  <c r="BQ101" i="22"/>
  <c r="BQ71" i="22" s="1"/>
  <c r="BL101" i="22"/>
  <c r="BL71" i="22" s="1"/>
  <c r="BJ101" i="22"/>
  <c r="BJ71" i="22" s="1"/>
  <c r="BR101" i="22"/>
  <c r="BR71" i="22" s="1"/>
  <c r="BK101" i="22"/>
  <c r="BK71" i="22" s="1"/>
  <c r="AY101" i="22"/>
  <c r="AZ101" i="22" s="1"/>
  <c r="AG101" i="22"/>
  <c r="AH101" i="22" s="1"/>
  <c r="BP101" i="22"/>
  <c r="BP71" i="22" s="1"/>
  <c r="BO101" i="22"/>
  <c r="BI101" i="22"/>
  <c r="BI71" i="22" s="1"/>
  <c r="BH101" i="22"/>
  <c r="BS118" i="21"/>
  <c r="BS87" i="21" s="1"/>
  <c r="BQ118" i="21"/>
  <c r="BQ87" i="21" s="1"/>
  <c r="BL118" i="21"/>
  <c r="BL87" i="21" s="1"/>
  <c r="BJ118" i="21"/>
  <c r="BJ87" i="21" s="1"/>
  <c r="BR118" i="21"/>
  <c r="BR87" i="21" s="1"/>
  <c r="BK118" i="21"/>
  <c r="BK87" i="21" s="1"/>
  <c r="AY118" i="21"/>
  <c r="AZ118" i="21" s="1"/>
  <c r="BA118" i="21" s="1"/>
  <c r="AG118" i="21"/>
  <c r="AH118" i="21" s="1"/>
  <c r="BP118" i="21"/>
  <c r="BP87" i="21" s="1"/>
  <c r="BO118" i="21"/>
  <c r="BH118" i="21"/>
  <c r="BH87" i="21" s="1"/>
  <c r="BI118" i="21"/>
  <c r="BI87" i="21" s="1"/>
  <c r="BS108" i="21"/>
  <c r="BS77" i="21" s="1"/>
  <c r="BQ108" i="21"/>
  <c r="BQ77" i="21" s="1"/>
  <c r="BL108" i="21"/>
  <c r="BL77" i="21" s="1"/>
  <c r="BJ108" i="21"/>
  <c r="BJ77" i="21" s="1"/>
  <c r="BR108" i="21"/>
  <c r="BR77" i="21" s="1"/>
  <c r="BK108" i="21"/>
  <c r="BK77" i="21" s="1"/>
  <c r="AY108" i="21"/>
  <c r="AZ108" i="21" s="1"/>
  <c r="BA108" i="21" s="1"/>
  <c r="BG108" i="21" s="1"/>
  <c r="BG77" i="21" s="1"/>
  <c r="AG108" i="21"/>
  <c r="AH108" i="21" s="1"/>
  <c r="BH108" i="21"/>
  <c r="BH77" i="21" s="1"/>
  <c r="BP108" i="21"/>
  <c r="BP77" i="21" s="1"/>
  <c r="BO108" i="21"/>
  <c r="BO77" i="21" s="1"/>
  <c r="BI108" i="21"/>
  <c r="BI77" i="21" s="1"/>
  <c r="BR119" i="21"/>
  <c r="BR88" i="21" s="1"/>
  <c r="BK119" i="21"/>
  <c r="BK88" i="21" s="1"/>
  <c r="AY119" i="21"/>
  <c r="AZ119" i="21" s="1"/>
  <c r="BA119" i="21" s="1"/>
  <c r="BG119" i="21" s="1"/>
  <c r="BG88" i="21" s="1"/>
  <c r="AG119" i="21"/>
  <c r="AH119" i="21" s="1"/>
  <c r="BS119" i="21"/>
  <c r="BS88" i="21" s="1"/>
  <c r="BQ119" i="21"/>
  <c r="BQ88" i="21" s="1"/>
  <c r="BL119" i="21"/>
  <c r="BL88" i="21" s="1"/>
  <c r="BJ119" i="21"/>
  <c r="BJ88" i="21" s="1"/>
  <c r="BP119" i="21"/>
  <c r="BP88" i="21" s="1"/>
  <c r="BO119" i="21"/>
  <c r="BH119" i="21"/>
  <c r="BH88" i="21" s="1"/>
  <c r="BI119" i="21"/>
  <c r="BI88" i="21" s="1"/>
  <c r="BR113" i="21"/>
  <c r="BR82" i="21" s="1"/>
  <c r="BK113" i="21"/>
  <c r="BK82" i="21" s="1"/>
  <c r="AY113" i="21"/>
  <c r="AZ113" i="21" s="1"/>
  <c r="BA113" i="21" s="1"/>
  <c r="BG113" i="21" s="1"/>
  <c r="BG82" i="21" s="1"/>
  <c r="AG113" i="21"/>
  <c r="AH113" i="21" s="1"/>
  <c r="BS113" i="21"/>
  <c r="BS82" i="21" s="1"/>
  <c r="BQ113" i="21"/>
  <c r="BQ82" i="21" s="1"/>
  <c r="BL113" i="21"/>
  <c r="BL82" i="21" s="1"/>
  <c r="BJ113" i="21"/>
  <c r="BJ82" i="21" s="1"/>
  <c r="BO113" i="21"/>
  <c r="BO82" i="21" s="1"/>
  <c r="BH113" i="21"/>
  <c r="BI113" i="21"/>
  <c r="BI82" i="21" s="1"/>
  <c r="BP113" i="21"/>
  <c r="BP82" i="21" s="1"/>
  <c r="BR107" i="21"/>
  <c r="BR76" i="21" s="1"/>
  <c r="BK107" i="21"/>
  <c r="BK76" i="21" s="1"/>
  <c r="AY107" i="21"/>
  <c r="AZ107" i="21" s="1"/>
  <c r="AG107" i="21"/>
  <c r="AH107" i="21" s="1"/>
  <c r="BS107" i="21"/>
  <c r="BS76" i="21" s="1"/>
  <c r="BQ107" i="21"/>
  <c r="BQ76" i="21" s="1"/>
  <c r="BL107" i="21"/>
  <c r="BL76" i="21" s="1"/>
  <c r="BJ107" i="21"/>
  <c r="BJ76" i="21" s="1"/>
  <c r="BP107" i="21"/>
  <c r="BP76" i="21" s="1"/>
  <c r="BO107" i="21"/>
  <c r="BH107" i="21"/>
  <c r="BH76" i="21" s="1"/>
  <c r="BI107" i="21"/>
  <c r="BI76" i="21" s="1"/>
  <c r="BR101" i="21"/>
  <c r="BR70" i="21" s="1"/>
  <c r="BK101" i="21"/>
  <c r="BK70" i="21" s="1"/>
  <c r="AY101" i="21"/>
  <c r="AZ101" i="21" s="1"/>
  <c r="AG101" i="21"/>
  <c r="AH101" i="21" s="1"/>
  <c r="BS101" i="21"/>
  <c r="BS70" i="21" s="1"/>
  <c r="BQ101" i="21"/>
  <c r="BQ70" i="21" s="1"/>
  <c r="BL101" i="21"/>
  <c r="BL70" i="21" s="1"/>
  <c r="BJ101" i="21"/>
  <c r="BJ70" i="21" s="1"/>
  <c r="BP101" i="21"/>
  <c r="BP70" i="21" s="1"/>
  <c r="BO101" i="21"/>
  <c r="BH101" i="21"/>
  <c r="BH70" i="21" s="1"/>
  <c r="BI101" i="21"/>
  <c r="BI70" i="21" s="1"/>
  <c r="BS116" i="21"/>
  <c r="BS85" i="21" s="1"/>
  <c r="BQ116" i="21"/>
  <c r="BQ85" i="21" s="1"/>
  <c r="BL116" i="21"/>
  <c r="BL85" i="21" s="1"/>
  <c r="BJ116" i="21"/>
  <c r="BJ85" i="21" s="1"/>
  <c r="BR116" i="21"/>
  <c r="BR85" i="21" s="1"/>
  <c r="BK116" i="21"/>
  <c r="BK85" i="21" s="1"/>
  <c r="AY116" i="21"/>
  <c r="AZ116" i="21" s="1"/>
  <c r="BA116" i="21" s="1"/>
  <c r="BG116" i="21" s="1"/>
  <c r="BG85" i="21" s="1"/>
  <c r="AG116" i="21"/>
  <c r="AH116" i="21" s="1"/>
  <c r="BP116" i="21"/>
  <c r="BP85" i="21" s="1"/>
  <c r="BO116" i="21"/>
  <c r="BI116" i="21"/>
  <c r="BI85" i="21" s="1"/>
  <c r="BH116" i="21"/>
  <c r="BS110" i="21"/>
  <c r="BS79" i="21" s="1"/>
  <c r="BQ110" i="21"/>
  <c r="BQ79" i="21" s="1"/>
  <c r="BL110" i="21"/>
  <c r="BL79" i="21" s="1"/>
  <c r="BJ110" i="21"/>
  <c r="BJ79" i="21" s="1"/>
  <c r="BR110" i="21"/>
  <c r="BR79" i="21" s="1"/>
  <c r="BK110" i="21"/>
  <c r="BK79" i="21" s="1"/>
  <c r="AY110" i="21"/>
  <c r="AZ110" i="21" s="1"/>
  <c r="BA110" i="21" s="1"/>
  <c r="BG110" i="21" s="1"/>
  <c r="BG79" i="21" s="1"/>
  <c r="AG110" i="21"/>
  <c r="AH110" i="21" s="1"/>
  <c r="BP110" i="21"/>
  <c r="BP79" i="21" s="1"/>
  <c r="BH110" i="21"/>
  <c r="BH79" i="21" s="1"/>
  <c r="BO110" i="21"/>
  <c r="BO79" i="21" s="1"/>
  <c r="BI110" i="21"/>
  <c r="BI79" i="21" s="1"/>
  <c r="BS102" i="21"/>
  <c r="BS71" i="21" s="1"/>
  <c r="BQ102" i="21"/>
  <c r="BQ71" i="21" s="1"/>
  <c r="BL102" i="21"/>
  <c r="BL71" i="21" s="1"/>
  <c r="BJ102" i="21"/>
  <c r="BJ71" i="21" s="1"/>
  <c r="BR102" i="21"/>
  <c r="BR71" i="21" s="1"/>
  <c r="BK102" i="21"/>
  <c r="BK71" i="21" s="1"/>
  <c r="AY102" i="21"/>
  <c r="AZ102" i="21" s="1"/>
  <c r="AG102" i="21"/>
  <c r="AH102" i="21" s="1"/>
  <c r="BI102" i="21"/>
  <c r="BI71" i="21" s="1"/>
  <c r="BP102" i="21"/>
  <c r="BP71" i="21" s="1"/>
  <c r="BO102" i="21"/>
  <c r="BO71" i="21" s="1"/>
  <c r="BH102" i="21"/>
  <c r="BR111" i="21"/>
  <c r="BR80" i="21" s="1"/>
  <c r="BK111" i="21"/>
  <c r="BK80" i="21" s="1"/>
  <c r="AY111" i="21"/>
  <c r="AZ111" i="21" s="1"/>
  <c r="BA111" i="21" s="1"/>
  <c r="BG111" i="21" s="1"/>
  <c r="BG80" i="21" s="1"/>
  <c r="AG111" i="21"/>
  <c r="AH111" i="21" s="1"/>
  <c r="BS111" i="21"/>
  <c r="BS80" i="21" s="1"/>
  <c r="BQ111" i="21"/>
  <c r="BQ80" i="21" s="1"/>
  <c r="BL111" i="21"/>
  <c r="BL80" i="21" s="1"/>
  <c r="BJ111" i="21"/>
  <c r="BJ80" i="21" s="1"/>
  <c r="BO111" i="21"/>
  <c r="BO80" i="21" s="1"/>
  <c r="BP111" i="21"/>
  <c r="BP80" i="21" s="1"/>
  <c r="BH111" i="21"/>
  <c r="BH80" i="21" s="1"/>
  <c r="BI111" i="21"/>
  <c r="BI80" i="21" s="1"/>
  <c r="BG118" i="21"/>
  <c r="BG87" i="21" s="1"/>
  <c r="BS112" i="21"/>
  <c r="BS81" i="21" s="1"/>
  <c r="BQ112" i="21"/>
  <c r="BQ81" i="21" s="1"/>
  <c r="BL112" i="21"/>
  <c r="BL81" i="21" s="1"/>
  <c r="BJ112" i="21"/>
  <c r="BJ81" i="21" s="1"/>
  <c r="BR112" i="21"/>
  <c r="BR81" i="21" s="1"/>
  <c r="BK112" i="21"/>
  <c r="BK81" i="21" s="1"/>
  <c r="AY112" i="21"/>
  <c r="AZ112" i="21" s="1"/>
  <c r="AG112" i="21"/>
  <c r="AH112" i="21" s="1"/>
  <c r="BP112" i="21"/>
  <c r="BP81" i="21" s="1"/>
  <c r="BI112" i="21"/>
  <c r="BI81" i="21" s="1"/>
  <c r="BO112" i="21"/>
  <c r="BH112" i="21"/>
  <c r="BH81" i="21" s="1"/>
  <c r="BS104" i="21"/>
  <c r="BS73" i="21" s="1"/>
  <c r="BQ104" i="21"/>
  <c r="BQ73" i="21" s="1"/>
  <c r="BL104" i="21"/>
  <c r="BL73" i="21" s="1"/>
  <c r="BJ104" i="21"/>
  <c r="BJ73" i="21" s="1"/>
  <c r="BR104" i="21"/>
  <c r="BR73" i="21" s="1"/>
  <c r="BK104" i="21"/>
  <c r="BK73" i="21" s="1"/>
  <c r="AY104" i="21"/>
  <c r="AZ104" i="21" s="1"/>
  <c r="AG104" i="21"/>
  <c r="AH104" i="21" s="1"/>
  <c r="BH104" i="21"/>
  <c r="BP104" i="21"/>
  <c r="BP73" i="21" s="1"/>
  <c r="BO104" i="21"/>
  <c r="BI104" i="21"/>
  <c r="BI73" i="21" s="1"/>
  <c r="BR115" i="21"/>
  <c r="BR84" i="21" s="1"/>
  <c r="BS115" i="21"/>
  <c r="BS84" i="21" s="1"/>
  <c r="BQ115" i="21"/>
  <c r="BQ84" i="21" s="1"/>
  <c r="BK115" i="21"/>
  <c r="BK84" i="21" s="1"/>
  <c r="AY115" i="21"/>
  <c r="AZ115" i="21" s="1"/>
  <c r="AG115" i="21"/>
  <c r="AH115" i="21" s="1"/>
  <c r="BL115" i="21"/>
  <c r="BL84" i="21" s="1"/>
  <c r="BJ115" i="21"/>
  <c r="BJ84" i="21" s="1"/>
  <c r="BO115" i="21"/>
  <c r="BI115" i="21"/>
  <c r="BI84" i="21" s="1"/>
  <c r="BH115" i="21"/>
  <c r="BP115" i="21"/>
  <c r="BP84" i="21" s="1"/>
  <c r="BR109" i="21"/>
  <c r="BR78" i="21" s="1"/>
  <c r="BK109" i="21"/>
  <c r="BK78" i="21" s="1"/>
  <c r="BS109" i="21"/>
  <c r="BS78" i="21" s="1"/>
  <c r="BQ109" i="21"/>
  <c r="BQ78" i="21" s="1"/>
  <c r="BJ109" i="21"/>
  <c r="BJ78" i="21" s="1"/>
  <c r="AY109" i="21"/>
  <c r="AZ109" i="21" s="1"/>
  <c r="AG109" i="21"/>
  <c r="AH109" i="21" s="1"/>
  <c r="BL109" i="21"/>
  <c r="BL78" i="21" s="1"/>
  <c r="BO109" i="21"/>
  <c r="BI109" i="21"/>
  <c r="BI78" i="21" s="1"/>
  <c r="BH109" i="21"/>
  <c r="BP109" i="21"/>
  <c r="BP78" i="21" s="1"/>
  <c r="BR103" i="21"/>
  <c r="BR72" i="21" s="1"/>
  <c r="BK103" i="21"/>
  <c r="BK72" i="21" s="1"/>
  <c r="AY103" i="21"/>
  <c r="AZ103" i="21" s="1"/>
  <c r="AG103" i="21"/>
  <c r="AH103" i="21" s="1"/>
  <c r="BS103" i="21"/>
  <c r="BS72" i="21" s="1"/>
  <c r="BQ103" i="21"/>
  <c r="BQ72" i="21" s="1"/>
  <c r="BL103" i="21"/>
  <c r="BL72" i="21" s="1"/>
  <c r="BJ103" i="21"/>
  <c r="BJ72" i="21" s="1"/>
  <c r="BP103" i="21"/>
  <c r="BP72" i="21" s="1"/>
  <c r="BO103" i="21"/>
  <c r="BO72" i="21" s="1"/>
  <c r="BH103" i="21"/>
  <c r="BI103" i="21"/>
  <c r="BI72" i="21" s="1"/>
  <c r="BS120" i="21"/>
  <c r="BS89" i="21" s="1"/>
  <c r="BQ120" i="21"/>
  <c r="BQ89" i="21" s="1"/>
  <c r="BL120" i="21"/>
  <c r="BL89" i="21" s="1"/>
  <c r="BJ120" i="21"/>
  <c r="BJ89" i="21" s="1"/>
  <c r="BR120" i="21"/>
  <c r="BR89" i="21" s="1"/>
  <c r="BK120" i="21"/>
  <c r="BK89" i="21" s="1"/>
  <c r="AY120" i="21"/>
  <c r="AZ120" i="21" s="1"/>
  <c r="AG120" i="21"/>
  <c r="AH120" i="21" s="1"/>
  <c r="BP120" i="21"/>
  <c r="BP89" i="21" s="1"/>
  <c r="BO120" i="21"/>
  <c r="BO89" i="21" s="1"/>
  <c r="BI120" i="21"/>
  <c r="BI89" i="21" s="1"/>
  <c r="BH120" i="21"/>
  <c r="BH89" i="21" s="1"/>
  <c r="BS114" i="21"/>
  <c r="BS83" i="21" s="1"/>
  <c r="BQ114" i="21"/>
  <c r="BQ83" i="21" s="1"/>
  <c r="BL114" i="21"/>
  <c r="BL83" i="21" s="1"/>
  <c r="BJ114" i="21"/>
  <c r="BJ83" i="21" s="1"/>
  <c r="BR114" i="21"/>
  <c r="BR83" i="21" s="1"/>
  <c r="BK114" i="21"/>
  <c r="BK83" i="21" s="1"/>
  <c r="AY114" i="21"/>
  <c r="AZ114" i="21" s="1"/>
  <c r="AG114" i="21"/>
  <c r="AH114" i="21" s="1"/>
  <c r="BP114" i="21"/>
  <c r="BP83" i="21" s="1"/>
  <c r="BH114" i="21"/>
  <c r="BH83" i="21" s="1"/>
  <c r="BO114" i="21"/>
  <c r="BI114" i="21"/>
  <c r="BI83" i="21" s="1"/>
  <c r="BS106" i="21"/>
  <c r="BS75" i="21" s="1"/>
  <c r="BQ106" i="21"/>
  <c r="BQ75" i="21" s="1"/>
  <c r="BL106" i="21"/>
  <c r="BL75" i="21" s="1"/>
  <c r="BJ106" i="21"/>
  <c r="BJ75" i="21" s="1"/>
  <c r="BR106" i="21"/>
  <c r="BR75" i="21" s="1"/>
  <c r="BK106" i="21"/>
  <c r="BK75" i="21" s="1"/>
  <c r="AY106" i="21"/>
  <c r="AZ106" i="21" s="1"/>
  <c r="AG106" i="21"/>
  <c r="AH106" i="21" s="1"/>
  <c r="BI106" i="21"/>
  <c r="BI75" i="21" s="1"/>
  <c r="BP106" i="21"/>
  <c r="BP75" i="21" s="1"/>
  <c r="BO106" i="21"/>
  <c r="BH106" i="21"/>
  <c r="BH75" i="21" s="1"/>
  <c r="BR117" i="21"/>
  <c r="BR86" i="21" s="1"/>
  <c r="BK117" i="21"/>
  <c r="BK86" i="21" s="1"/>
  <c r="AY117" i="21"/>
  <c r="AZ117" i="21" s="1"/>
  <c r="AG117" i="21"/>
  <c r="AH117" i="21" s="1"/>
  <c r="BS117" i="21"/>
  <c r="BS86" i="21" s="1"/>
  <c r="BQ117" i="21"/>
  <c r="BQ86" i="21" s="1"/>
  <c r="BL117" i="21"/>
  <c r="BL86" i="21" s="1"/>
  <c r="BJ117" i="21"/>
  <c r="BJ86" i="21" s="1"/>
  <c r="BH117" i="21"/>
  <c r="BI117" i="21"/>
  <c r="BI86" i="21" s="1"/>
  <c r="BP117" i="21"/>
  <c r="BP86" i="21" s="1"/>
  <c r="BO117" i="21"/>
  <c r="BO86" i="21" s="1"/>
  <c r="BR105" i="21"/>
  <c r="BR74" i="21" s="1"/>
  <c r="BK105" i="21"/>
  <c r="BK74" i="21" s="1"/>
  <c r="AY105" i="21"/>
  <c r="AZ105" i="21" s="1"/>
  <c r="AG105" i="21"/>
  <c r="AH105" i="21" s="1"/>
  <c r="BS105" i="21"/>
  <c r="BS74" i="21" s="1"/>
  <c r="BQ105" i="21"/>
  <c r="BQ74" i="21" s="1"/>
  <c r="BL105" i="21"/>
  <c r="BL74" i="21" s="1"/>
  <c r="BJ105" i="21"/>
  <c r="BJ74" i="21" s="1"/>
  <c r="BP105" i="21"/>
  <c r="BP74" i="21" s="1"/>
  <c r="BO105" i="21"/>
  <c r="BO74" i="21" s="1"/>
  <c r="BH105" i="21"/>
  <c r="BI105" i="21"/>
  <c r="BI74" i="21" s="1"/>
  <c r="BR117" i="20"/>
  <c r="BR87" i="20" s="1"/>
  <c r="BK117" i="20"/>
  <c r="BK87" i="20" s="1"/>
  <c r="AY117" i="20"/>
  <c r="AZ117" i="20" s="1"/>
  <c r="AG117" i="20"/>
  <c r="AH117" i="20" s="1"/>
  <c r="BS117" i="20"/>
  <c r="BS87" i="20" s="1"/>
  <c r="BQ117" i="20"/>
  <c r="BQ87" i="20" s="1"/>
  <c r="BL117" i="20"/>
  <c r="BL87" i="20" s="1"/>
  <c r="BJ117" i="20"/>
  <c r="BJ87" i="20" s="1"/>
  <c r="BO117" i="20"/>
  <c r="BO87" i="20" s="1"/>
  <c r="BP117" i="20"/>
  <c r="BP87" i="20" s="1"/>
  <c r="BI117" i="20"/>
  <c r="BI87" i="20" s="1"/>
  <c r="BH117" i="20"/>
  <c r="BS107" i="20"/>
  <c r="BS77" i="20" s="1"/>
  <c r="BQ107" i="20"/>
  <c r="BQ77" i="20" s="1"/>
  <c r="BL107" i="20"/>
  <c r="BL77" i="20" s="1"/>
  <c r="BJ107" i="20"/>
  <c r="BJ77" i="20" s="1"/>
  <c r="BR107" i="20"/>
  <c r="BR77" i="20" s="1"/>
  <c r="BK107" i="20"/>
  <c r="BK77" i="20" s="1"/>
  <c r="AY107" i="20"/>
  <c r="AZ107" i="20" s="1"/>
  <c r="AG107" i="20"/>
  <c r="AH107" i="20" s="1"/>
  <c r="BI107" i="20"/>
  <c r="BI77" i="20" s="1"/>
  <c r="BO107" i="20"/>
  <c r="BP107" i="20"/>
  <c r="BP77" i="20" s="1"/>
  <c r="BH107" i="20"/>
  <c r="BS101" i="20"/>
  <c r="BS71" i="20" s="1"/>
  <c r="BQ101" i="20"/>
  <c r="BQ71" i="20" s="1"/>
  <c r="BL101" i="20"/>
  <c r="BL71" i="20" s="1"/>
  <c r="BJ101" i="20"/>
  <c r="BJ71" i="20" s="1"/>
  <c r="BR101" i="20"/>
  <c r="BR71" i="20" s="1"/>
  <c r="BK101" i="20"/>
  <c r="BK71" i="20" s="1"/>
  <c r="AY101" i="20"/>
  <c r="AZ101" i="20" s="1"/>
  <c r="BA101" i="20" s="1"/>
  <c r="BG101" i="20" s="1"/>
  <c r="BG71" i="20" s="1"/>
  <c r="AG101" i="20"/>
  <c r="AH101" i="20" s="1"/>
  <c r="BH101" i="20"/>
  <c r="BH71" i="20" s="1"/>
  <c r="BO101" i="20"/>
  <c r="BP101" i="20"/>
  <c r="BP71" i="20" s="1"/>
  <c r="BI101" i="20"/>
  <c r="BI71" i="20" s="1"/>
  <c r="AO118" i="20"/>
  <c r="AO88" i="20" s="1"/>
  <c r="BS111" i="20"/>
  <c r="BS81" i="20" s="1"/>
  <c r="BQ111" i="20"/>
  <c r="BQ81" i="20" s="1"/>
  <c r="BL111" i="20"/>
  <c r="BL81" i="20" s="1"/>
  <c r="BJ111" i="20"/>
  <c r="BJ81" i="20" s="1"/>
  <c r="BR111" i="20"/>
  <c r="BR81" i="20" s="1"/>
  <c r="BK111" i="20"/>
  <c r="BK81" i="20" s="1"/>
  <c r="AY111" i="20"/>
  <c r="AZ111" i="20" s="1"/>
  <c r="BA111" i="20" s="1"/>
  <c r="BG111" i="20" s="1"/>
  <c r="BG81" i="20" s="1"/>
  <c r="AG111" i="20"/>
  <c r="AH111" i="20" s="1"/>
  <c r="BI111" i="20"/>
  <c r="BI81" i="20" s="1"/>
  <c r="BO111" i="20"/>
  <c r="BO81" i="20" s="1"/>
  <c r="BP111" i="20"/>
  <c r="BP81" i="20" s="1"/>
  <c r="BH111" i="20"/>
  <c r="BH81" i="20" s="1"/>
  <c r="BS103" i="20"/>
  <c r="BS73" i="20" s="1"/>
  <c r="BQ103" i="20"/>
  <c r="BQ73" i="20" s="1"/>
  <c r="BL103" i="20"/>
  <c r="BL73" i="20" s="1"/>
  <c r="BJ103" i="20"/>
  <c r="BJ73" i="20" s="1"/>
  <c r="BR103" i="20"/>
  <c r="BR73" i="20" s="1"/>
  <c r="BK103" i="20"/>
  <c r="BK73" i="20" s="1"/>
  <c r="AY103" i="20"/>
  <c r="AZ103" i="20" s="1"/>
  <c r="BA103" i="20" s="1"/>
  <c r="BG103" i="20" s="1"/>
  <c r="BG73" i="20" s="1"/>
  <c r="AG103" i="20"/>
  <c r="AH103" i="20" s="1"/>
  <c r="BI103" i="20"/>
  <c r="BI73" i="20" s="1"/>
  <c r="BO103" i="20"/>
  <c r="BO73" i="20" s="1"/>
  <c r="BP103" i="20"/>
  <c r="BP73" i="20" s="1"/>
  <c r="BH103" i="20"/>
  <c r="BR114" i="20"/>
  <c r="BR84" i="20" s="1"/>
  <c r="BK114" i="20"/>
  <c r="BK84" i="20" s="1"/>
  <c r="AY114" i="20"/>
  <c r="AZ114" i="20" s="1"/>
  <c r="BA114" i="20" s="1"/>
  <c r="BG114" i="20" s="1"/>
  <c r="BG84" i="20" s="1"/>
  <c r="AG114" i="20"/>
  <c r="AH114" i="20" s="1"/>
  <c r="BS114" i="20"/>
  <c r="BS84" i="20" s="1"/>
  <c r="BQ114" i="20"/>
  <c r="BQ84" i="20" s="1"/>
  <c r="BL114" i="20"/>
  <c r="BL84" i="20" s="1"/>
  <c r="BJ114" i="20"/>
  <c r="BJ84" i="20" s="1"/>
  <c r="BO114" i="20"/>
  <c r="BO84" i="20" s="1"/>
  <c r="BP114" i="20"/>
  <c r="BP84" i="20" s="1"/>
  <c r="BH114" i="20"/>
  <c r="BH84" i="20" s="1"/>
  <c r="BI114" i="20"/>
  <c r="BI84" i="20" s="1"/>
  <c r="BR106" i="20"/>
  <c r="BR76" i="20" s="1"/>
  <c r="BK106" i="20"/>
  <c r="BK76" i="20" s="1"/>
  <c r="AY106" i="20"/>
  <c r="AZ106" i="20" s="1"/>
  <c r="AG106" i="20"/>
  <c r="AH106" i="20" s="1"/>
  <c r="BS106" i="20"/>
  <c r="BS76" i="20" s="1"/>
  <c r="BQ106" i="20"/>
  <c r="BQ76" i="20" s="1"/>
  <c r="BL106" i="20"/>
  <c r="BL76" i="20" s="1"/>
  <c r="BJ106" i="20"/>
  <c r="BJ76" i="20" s="1"/>
  <c r="BH106" i="20"/>
  <c r="BH76" i="20" s="1"/>
  <c r="BI106" i="20"/>
  <c r="BI76" i="20" s="1"/>
  <c r="BO106" i="20"/>
  <c r="BO76" i="20" s="1"/>
  <c r="BP106" i="20"/>
  <c r="BP76" i="20" s="1"/>
  <c r="BR100" i="20"/>
  <c r="BR70" i="20" s="1"/>
  <c r="BK100" i="20"/>
  <c r="BK70" i="20" s="1"/>
  <c r="AY100" i="20"/>
  <c r="AZ100" i="20" s="1"/>
  <c r="AG100" i="20"/>
  <c r="AH100" i="20" s="1"/>
  <c r="BS100" i="20"/>
  <c r="BS70" i="20" s="1"/>
  <c r="BQ100" i="20"/>
  <c r="BQ70" i="20" s="1"/>
  <c r="BL100" i="20"/>
  <c r="BL70" i="20" s="1"/>
  <c r="BJ100" i="20"/>
  <c r="BJ70" i="20" s="1"/>
  <c r="BO100" i="20"/>
  <c r="BO70" i="20" s="1"/>
  <c r="BP100" i="20"/>
  <c r="BP70" i="20" s="1"/>
  <c r="BH100" i="20"/>
  <c r="BH70" i="20" s="1"/>
  <c r="BI100" i="20"/>
  <c r="BI70" i="20" s="1"/>
  <c r="BR112" i="20"/>
  <c r="BR82" i="20" s="1"/>
  <c r="BK112" i="20"/>
  <c r="BK82" i="20" s="1"/>
  <c r="AY112" i="20"/>
  <c r="AZ112" i="20" s="1"/>
  <c r="BA112" i="20" s="1"/>
  <c r="BS112" i="20"/>
  <c r="BS82" i="20" s="1"/>
  <c r="BQ112" i="20"/>
  <c r="BQ82" i="20" s="1"/>
  <c r="BL112" i="20"/>
  <c r="BL82" i="20" s="1"/>
  <c r="BJ112" i="20"/>
  <c r="BJ82" i="20" s="1"/>
  <c r="AG112" i="20"/>
  <c r="AH112" i="20" s="1"/>
  <c r="BO112" i="20"/>
  <c r="BO82" i="20" s="1"/>
  <c r="BP112" i="20"/>
  <c r="BP82" i="20" s="1"/>
  <c r="BH112" i="20"/>
  <c r="BI112" i="20"/>
  <c r="BI82" i="20" s="1"/>
  <c r="BR104" i="20"/>
  <c r="BR74" i="20" s="1"/>
  <c r="BK104" i="20"/>
  <c r="BK74" i="20" s="1"/>
  <c r="AY104" i="20"/>
  <c r="AZ104" i="20" s="1"/>
  <c r="BA104" i="20" s="1"/>
  <c r="BG104" i="20" s="1"/>
  <c r="BG74" i="20" s="1"/>
  <c r="AG104" i="20"/>
  <c r="AH104" i="20" s="1"/>
  <c r="BS104" i="20"/>
  <c r="BS74" i="20" s="1"/>
  <c r="BQ104" i="20"/>
  <c r="BQ74" i="20" s="1"/>
  <c r="BL104" i="20"/>
  <c r="BL74" i="20" s="1"/>
  <c r="BJ104" i="20"/>
  <c r="BJ74" i="20" s="1"/>
  <c r="BO104" i="20"/>
  <c r="BP104" i="20"/>
  <c r="BP74" i="20" s="1"/>
  <c r="BH104" i="20"/>
  <c r="BI104" i="20"/>
  <c r="BI74" i="20" s="1"/>
  <c r="BS113" i="20"/>
  <c r="BS83" i="20" s="1"/>
  <c r="BQ113" i="20"/>
  <c r="BQ83" i="20" s="1"/>
  <c r="BL113" i="20"/>
  <c r="BL83" i="20" s="1"/>
  <c r="BJ113" i="20"/>
  <c r="BJ83" i="20" s="1"/>
  <c r="BR113" i="20"/>
  <c r="BR83" i="20" s="1"/>
  <c r="BK113" i="20"/>
  <c r="BK83" i="20" s="1"/>
  <c r="AY113" i="20"/>
  <c r="AZ113" i="20" s="1"/>
  <c r="AG113" i="20"/>
  <c r="AH113" i="20" s="1"/>
  <c r="BO113" i="20"/>
  <c r="BO83" i="20" s="1"/>
  <c r="BP113" i="20"/>
  <c r="BP83" i="20" s="1"/>
  <c r="BH113" i="20"/>
  <c r="BH83" i="20" s="1"/>
  <c r="BI113" i="20"/>
  <c r="BI83" i="20" s="1"/>
  <c r="BS105" i="20"/>
  <c r="BS75" i="20" s="1"/>
  <c r="BQ105" i="20"/>
  <c r="BQ75" i="20" s="1"/>
  <c r="BL105" i="20"/>
  <c r="BL75" i="20" s="1"/>
  <c r="BJ105" i="20"/>
  <c r="BJ75" i="20" s="1"/>
  <c r="BR105" i="20"/>
  <c r="BR75" i="20" s="1"/>
  <c r="BK105" i="20"/>
  <c r="BK75" i="20" s="1"/>
  <c r="AY105" i="20"/>
  <c r="AZ105" i="20" s="1"/>
  <c r="AG105" i="20"/>
  <c r="AH105" i="20" s="1"/>
  <c r="BH105" i="20"/>
  <c r="BH75" i="20" s="1"/>
  <c r="BO105" i="20"/>
  <c r="BP105" i="20"/>
  <c r="BP75" i="20" s="1"/>
  <c r="BI105" i="20"/>
  <c r="BI75" i="20" s="1"/>
  <c r="BS115" i="20"/>
  <c r="BS85" i="20" s="1"/>
  <c r="BQ115" i="20"/>
  <c r="BQ85" i="20" s="1"/>
  <c r="BL115" i="20"/>
  <c r="BL85" i="20" s="1"/>
  <c r="BJ115" i="20"/>
  <c r="BJ85" i="20" s="1"/>
  <c r="BR115" i="20"/>
  <c r="BR85" i="20" s="1"/>
  <c r="BK115" i="20"/>
  <c r="BK85" i="20" s="1"/>
  <c r="AY115" i="20"/>
  <c r="AZ115" i="20" s="1"/>
  <c r="AG115" i="20"/>
  <c r="AH115" i="20" s="1"/>
  <c r="BO115" i="20"/>
  <c r="BO85" i="20" s="1"/>
  <c r="BP115" i="20"/>
  <c r="BP85" i="20" s="1"/>
  <c r="BI115" i="20"/>
  <c r="BI85" i="20" s="1"/>
  <c r="BH115" i="20"/>
  <c r="BS109" i="20"/>
  <c r="BS79" i="20" s="1"/>
  <c r="BQ109" i="20"/>
  <c r="BQ79" i="20" s="1"/>
  <c r="BL109" i="20"/>
  <c r="BL79" i="20" s="1"/>
  <c r="BJ109" i="20"/>
  <c r="BJ79" i="20" s="1"/>
  <c r="BR109" i="20"/>
  <c r="BR79" i="20" s="1"/>
  <c r="BK109" i="20"/>
  <c r="BK79" i="20" s="1"/>
  <c r="AY109" i="20"/>
  <c r="AZ109" i="20" s="1"/>
  <c r="AG109" i="20"/>
  <c r="AH109" i="20" s="1"/>
  <c r="BH109" i="20"/>
  <c r="BH79" i="20" s="1"/>
  <c r="BO109" i="20"/>
  <c r="BP109" i="20"/>
  <c r="BP79" i="20" s="1"/>
  <c r="BI109" i="20"/>
  <c r="BI79" i="20" s="1"/>
  <c r="BR116" i="20"/>
  <c r="BR86" i="20" s="1"/>
  <c r="BK116" i="20"/>
  <c r="BK86" i="20" s="1"/>
  <c r="AY116" i="20"/>
  <c r="AZ116" i="20" s="1"/>
  <c r="AG116" i="20"/>
  <c r="AH116" i="20" s="1"/>
  <c r="BS116" i="20"/>
  <c r="BS86" i="20" s="1"/>
  <c r="BQ116" i="20"/>
  <c r="BQ86" i="20" s="1"/>
  <c r="BL116" i="20"/>
  <c r="BL86" i="20" s="1"/>
  <c r="BJ116" i="20"/>
  <c r="BJ86" i="20" s="1"/>
  <c r="BH116" i="20"/>
  <c r="BH86" i="20" s="1"/>
  <c r="BI116" i="20"/>
  <c r="BI86" i="20" s="1"/>
  <c r="BO116" i="20"/>
  <c r="BO86" i="20" s="1"/>
  <c r="BP116" i="20"/>
  <c r="BP86" i="20" s="1"/>
  <c r="BR110" i="20"/>
  <c r="BR80" i="20" s="1"/>
  <c r="BK110" i="20"/>
  <c r="BK80" i="20" s="1"/>
  <c r="AY110" i="20"/>
  <c r="AZ110" i="20" s="1"/>
  <c r="AG110" i="20"/>
  <c r="AH110" i="20" s="1"/>
  <c r="BS110" i="20"/>
  <c r="BS80" i="20" s="1"/>
  <c r="BQ110" i="20"/>
  <c r="BQ80" i="20" s="1"/>
  <c r="BL110" i="20"/>
  <c r="BL80" i="20" s="1"/>
  <c r="BJ110" i="20"/>
  <c r="BJ80" i="20" s="1"/>
  <c r="BO110" i="20"/>
  <c r="BO80" i="20" s="1"/>
  <c r="BP110" i="20"/>
  <c r="BP80" i="20" s="1"/>
  <c r="BH110" i="20"/>
  <c r="BH80" i="20" s="1"/>
  <c r="BI110" i="20"/>
  <c r="BI80" i="20" s="1"/>
  <c r="BR102" i="20"/>
  <c r="BR72" i="20" s="1"/>
  <c r="BK102" i="20"/>
  <c r="BK72" i="20" s="1"/>
  <c r="AY102" i="20"/>
  <c r="AZ102" i="20" s="1"/>
  <c r="AG102" i="20"/>
  <c r="AH102" i="20" s="1"/>
  <c r="BS102" i="20"/>
  <c r="BS72" i="20" s="1"/>
  <c r="BQ102" i="20"/>
  <c r="BQ72" i="20" s="1"/>
  <c r="BL102" i="20"/>
  <c r="BL72" i="20" s="1"/>
  <c r="BJ102" i="20"/>
  <c r="BJ72" i="20" s="1"/>
  <c r="BO102" i="20"/>
  <c r="BO72" i="20" s="1"/>
  <c r="BP102" i="20"/>
  <c r="BP72" i="20" s="1"/>
  <c r="BH102" i="20"/>
  <c r="BH72" i="20" s="1"/>
  <c r="BI102" i="20"/>
  <c r="BI72" i="20" s="1"/>
  <c r="BS99" i="20"/>
  <c r="BS69" i="20" s="1"/>
  <c r="BQ99" i="20"/>
  <c r="BQ69" i="20" s="1"/>
  <c r="BL99" i="20"/>
  <c r="BL69" i="20" s="1"/>
  <c r="BJ99" i="20"/>
  <c r="BJ69" i="20" s="1"/>
  <c r="BR99" i="20"/>
  <c r="BR69" i="20" s="1"/>
  <c r="BK99" i="20"/>
  <c r="BK69" i="20" s="1"/>
  <c r="AY99" i="20"/>
  <c r="AZ99" i="20" s="1"/>
  <c r="AG99" i="20"/>
  <c r="AH99" i="20" s="1"/>
  <c r="BI99" i="20"/>
  <c r="BI69" i="20" s="1"/>
  <c r="BO99" i="20"/>
  <c r="BP99" i="20"/>
  <c r="BP69" i="20" s="1"/>
  <c r="BH99" i="20"/>
  <c r="BG112" i="20"/>
  <c r="BG82" i="20" s="1"/>
  <c r="BR108" i="20"/>
  <c r="BR78" i="20" s="1"/>
  <c r="BK108" i="20"/>
  <c r="BK78" i="20" s="1"/>
  <c r="AY108" i="20"/>
  <c r="AZ108" i="20" s="1"/>
  <c r="AG108" i="20"/>
  <c r="AH108" i="20" s="1"/>
  <c r="BS108" i="20"/>
  <c r="BS78" i="20" s="1"/>
  <c r="BQ108" i="20"/>
  <c r="BQ78" i="20" s="1"/>
  <c r="BL108" i="20"/>
  <c r="BL78" i="20" s="1"/>
  <c r="BJ108" i="20"/>
  <c r="BJ78" i="20" s="1"/>
  <c r="BO108" i="20"/>
  <c r="BO78" i="20" s="1"/>
  <c r="BP108" i="20"/>
  <c r="BP78" i="20" s="1"/>
  <c r="BH108" i="20"/>
  <c r="BH78" i="20" s="1"/>
  <c r="BI108" i="20"/>
  <c r="BI78" i="20" s="1"/>
  <c r="BR98" i="20"/>
  <c r="BR68" i="20" s="1"/>
  <c r="BK98" i="20"/>
  <c r="BK68" i="20" s="1"/>
  <c r="AY98" i="20"/>
  <c r="AZ98" i="20" s="1"/>
  <c r="AG98" i="20"/>
  <c r="AH98" i="20" s="1"/>
  <c r="BS98" i="20"/>
  <c r="BS68" i="20" s="1"/>
  <c r="BQ98" i="20"/>
  <c r="BQ68" i="20" s="1"/>
  <c r="BL98" i="20"/>
  <c r="BL68" i="20" s="1"/>
  <c r="BJ98" i="20"/>
  <c r="BJ68" i="20" s="1"/>
  <c r="BO98" i="20"/>
  <c r="BO68" i="20" s="1"/>
  <c r="BP98" i="20"/>
  <c r="BP68" i="20" s="1"/>
  <c r="BH98" i="20"/>
  <c r="BI98" i="20"/>
  <c r="BI68" i="20" s="1"/>
  <c r="BG118" i="20"/>
  <c r="BG88" i="20" s="1"/>
  <c r="BS120" i="19"/>
  <c r="BS89" i="19" s="1"/>
  <c r="BQ120" i="19"/>
  <c r="BQ89" i="19" s="1"/>
  <c r="BL120" i="19"/>
  <c r="BL89" i="19" s="1"/>
  <c r="BJ120" i="19"/>
  <c r="BJ89" i="19" s="1"/>
  <c r="BR120" i="19"/>
  <c r="BR89" i="19" s="1"/>
  <c r="BK120" i="19"/>
  <c r="BK89" i="19" s="1"/>
  <c r="AY120" i="19"/>
  <c r="AZ120" i="19" s="1"/>
  <c r="BA120" i="19" s="1"/>
  <c r="AG120" i="19"/>
  <c r="AH120" i="19" s="1"/>
  <c r="BO120" i="19"/>
  <c r="BO89" i="19" s="1"/>
  <c r="BP120" i="19"/>
  <c r="BP89" i="19" s="1"/>
  <c r="BI120" i="19"/>
  <c r="BI89" i="19" s="1"/>
  <c r="BH120" i="19"/>
  <c r="BR110" i="19"/>
  <c r="BR79" i="19" s="1"/>
  <c r="BK110" i="19"/>
  <c r="BK79" i="19" s="1"/>
  <c r="AY110" i="19"/>
  <c r="AZ110" i="19" s="1"/>
  <c r="BA110" i="19" s="1"/>
  <c r="BG110" i="19" s="1"/>
  <c r="BG79" i="19" s="1"/>
  <c r="AG110" i="19"/>
  <c r="AH110" i="19" s="1"/>
  <c r="BS110" i="19"/>
  <c r="BS79" i="19" s="1"/>
  <c r="BQ110" i="19"/>
  <c r="BQ79" i="19" s="1"/>
  <c r="BL110" i="19"/>
  <c r="BL79" i="19" s="1"/>
  <c r="BJ110" i="19"/>
  <c r="BJ79" i="19" s="1"/>
  <c r="BI110" i="19"/>
  <c r="BI79" i="19" s="1"/>
  <c r="BO110" i="19"/>
  <c r="BP110" i="19"/>
  <c r="BP79" i="19" s="1"/>
  <c r="BH110" i="19"/>
  <c r="BS117" i="19"/>
  <c r="BS86" i="19" s="1"/>
  <c r="BQ117" i="19"/>
  <c r="BQ86" i="19" s="1"/>
  <c r="BL117" i="19"/>
  <c r="BL86" i="19" s="1"/>
  <c r="BJ117" i="19"/>
  <c r="BJ86" i="19" s="1"/>
  <c r="BR117" i="19"/>
  <c r="BR86" i="19" s="1"/>
  <c r="BK117" i="19"/>
  <c r="BK86" i="19" s="1"/>
  <c r="AY117" i="19"/>
  <c r="AZ117" i="19" s="1"/>
  <c r="BA117" i="19" s="1"/>
  <c r="BG117" i="19" s="1"/>
  <c r="BG86" i="19" s="1"/>
  <c r="AG117" i="19"/>
  <c r="AH117" i="19" s="1"/>
  <c r="BO117" i="19"/>
  <c r="BO86" i="19" s="1"/>
  <c r="BP117" i="19"/>
  <c r="BP86" i="19" s="1"/>
  <c r="BI117" i="19"/>
  <c r="BI86" i="19" s="1"/>
  <c r="BH117" i="19"/>
  <c r="BS111" i="19"/>
  <c r="BS80" i="19" s="1"/>
  <c r="BQ111" i="19"/>
  <c r="BQ80" i="19" s="1"/>
  <c r="BL111" i="19"/>
  <c r="BL80" i="19" s="1"/>
  <c r="BJ111" i="19"/>
  <c r="BJ80" i="19" s="1"/>
  <c r="BR111" i="19"/>
  <c r="BR80" i="19" s="1"/>
  <c r="BK111" i="19"/>
  <c r="BK80" i="19" s="1"/>
  <c r="AY111" i="19"/>
  <c r="AZ111" i="19" s="1"/>
  <c r="BA111" i="19" s="1"/>
  <c r="BG111" i="19" s="1"/>
  <c r="BG80" i="19" s="1"/>
  <c r="AG111" i="19"/>
  <c r="AH111" i="19" s="1"/>
  <c r="BO111" i="19"/>
  <c r="BO80" i="19" s="1"/>
  <c r="BP111" i="19"/>
  <c r="BP80" i="19" s="1"/>
  <c r="BI111" i="19"/>
  <c r="BI80" i="19" s="1"/>
  <c r="BH111" i="19"/>
  <c r="BR103" i="19"/>
  <c r="BR72" i="19" s="1"/>
  <c r="BK103" i="19"/>
  <c r="BK72" i="19" s="1"/>
  <c r="AY103" i="19"/>
  <c r="AZ103" i="19" s="1"/>
  <c r="AG103" i="19"/>
  <c r="AH103" i="19" s="1"/>
  <c r="BS103" i="19"/>
  <c r="BS72" i="19" s="1"/>
  <c r="BQ103" i="19"/>
  <c r="BQ72" i="19" s="1"/>
  <c r="BL103" i="19"/>
  <c r="BL72" i="19" s="1"/>
  <c r="BJ103" i="19"/>
  <c r="BJ72" i="19" s="1"/>
  <c r="BO103" i="19"/>
  <c r="BO72" i="19" s="1"/>
  <c r="BH103" i="19"/>
  <c r="BI103" i="19"/>
  <c r="BI72" i="19" s="1"/>
  <c r="BP103" i="19"/>
  <c r="BP72" i="19" s="1"/>
  <c r="BR114" i="19"/>
  <c r="BR83" i="19" s="1"/>
  <c r="BK114" i="19"/>
  <c r="BK83" i="19" s="1"/>
  <c r="AY114" i="19"/>
  <c r="AZ114" i="19" s="1"/>
  <c r="BA114" i="19" s="1"/>
  <c r="BG114" i="19" s="1"/>
  <c r="BG83" i="19" s="1"/>
  <c r="AG114" i="19"/>
  <c r="AH114" i="19" s="1"/>
  <c r="BS114" i="19"/>
  <c r="BS83" i="19" s="1"/>
  <c r="BQ114" i="19"/>
  <c r="BQ83" i="19" s="1"/>
  <c r="BL114" i="19"/>
  <c r="BL83" i="19" s="1"/>
  <c r="BJ114" i="19"/>
  <c r="BJ83" i="19" s="1"/>
  <c r="BI114" i="19"/>
  <c r="BI83" i="19" s="1"/>
  <c r="BO114" i="19"/>
  <c r="BP114" i="19"/>
  <c r="BP83" i="19" s="1"/>
  <c r="BH114" i="19"/>
  <c r="BS108" i="19"/>
  <c r="BS77" i="19" s="1"/>
  <c r="BQ108" i="19"/>
  <c r="BQ77" i="19" s="1"/>
  <c r="BL108" i="19"/>
  <c r="BL77" i="19" s="1"/>
  <c r="BJ108" i="19"/>
  <c r="BJ77" i="19" s="1"/>
  <c r="BR108" i="19"/>
  <c r="BR77" i="19" s="1"/>
  <c r="BK108" i="19"/>
  <c r="BK77" i="19" s="1"/>
  <c r="AY108" i="19"/>
  <c r="AZ108" i="19" s="1"/>
  <c r="BA108" i="19" s="1"/>
  <c r="BG108" i="19" s="1"/>
  <c r="BG77" i="19" s="1"/>
  <c r="AG108" i="19"/>
  <c r="AH108" i="19" s="1"/>
  <c r="BP108" i="19"/>
  <c r="BP77" i="19" s="1"/>
  <c r="BH108" i="19"/>
  <c r="BH77" i="19" s="1"/>
  <c r="BO108" i="19"/>
  <c r="BO77" i="19" s="1"/>
  <c r="BI108" i="19"/>
  <c r="BI77" i="19" s="1"/>
  <c r="BS119" i="19"/>
  <c r="BS88" i="19" s="1"/>
  <c r="BQ119" i="19"/>
  <c r="BQ88" i="19" s="1"/>
  <c r="BL119" i="19"/>
  <c r="BL88" i="19" s="1"/>
  <c r="BJ119" i="19"/>
  <c r="BJ88" i="19" s="1"/>
  <c r="BR119" i="19"/>
  <c r="BR88" i="19" s="1"/>
  <c r="BK119" i="19"/>
  <c r="BK88" i="19" s="1"/>
  <c r="AY119" i="19"/>
  <c r="AZ119" i="19" s="1"/>
  <c r="BA119" i="19" s="1"/>
  <c r="BG119" i="19" s="1"/>
  <c r="BG88" i="19" s="1"/>
  <c r="AG119" i="19"/>
  <c r="AH119" i="19" s="1"/>
  <c r="BI119" i="19"/>
  <c r="BI88" i="19" s="1"/>
  <c r="BH119" i="19"/>
  <c r="BO119" i="19"/>
  <c r="BO88" i="19" s="1"/>
  <c r="BP119" i="19"/>
  <c r="BP88" i="19" s="1"/>
  <c r="BS109" i="19"/>
  <c r="BS78" i="19" s="1"/>
  <c r="BQ109" i="19"/>
  <c r="BQ78" i="19" s="1"/>
  <c r="BR109" i="19"/>
  <c r="BR78" i="19" s="1"/>
  <c r="BK109" i="19"/>
  <c r="BK78" i="19" s="1"/>
  <c r="BJ109" i="19"/>
  <c r="BJ78" i="19" s="1"/>
  <c r="AY109" i="19"/>
  <c r="AZ109" i="19" s="1"/>
  <c r="BA109" i="19" s="1"/>
  <c r="AG109" i="19"/>
  <c r="AH109" i="19" s="1"/>
  <c r="AI109" i="19" s="1"/>
  <c r="AO109" i="19" s="1"/>
  <c r="AO78" i="19" s="1"/>
  <c r="BL109" i="19"/>
  <c r="BL78" i="19" s="1"/>
  <c r="BH109" i="19"/>
  <c r="BH78" i="19" s="1"/>
  <c r="BI109" i="19"/>
  <c r="BI78" i="19" s="1"/>
  <c r="BO109" i="19"/>
  <c r="BO78" i="19" s="1"/>
  <c r="BP109" i="19"/>
  <c r="BP78" i="19" s="1"/>
  <c r="BS102" i="19"/>
  <c r="BS71" i="19" s="1"/>
  <c r="BQ102" i="19"/>
  <c r="BQ71" i="19" s="1"/>
  <c r="BL102" i="19"/>
  <c r="BL71" i="19" s="1"/>
  <c r="BJ102" i="19"/>
  <c r="BJ71" i="19" s="1"/>
  <c r="BR102" i="19"/>
  <c r="BR71" i="19" s="1"/>
  <c r="BK102" i="19"/>
  <c r="BK71" i="19" s="1"/>
  <c r="AY102" i="19"/>
  <c r="AZ102" i="19" s="1"/>
  <c r="AG102" i="19"/>
  <c r="AH102" i="19" s="1"/>
  <c r="BP102" i="19"/>
  <c r="BP71" i="19" s="1"/>
  <c r="BI102" i="19"/>
  <c r="BI71" i="19" s="1"/>
  <c r="BO102" i="19"/>
  <c r="BO71" i="19" s="1"/>
  <c r="BH102" i="19"/>
  <c r="BG120" i="19"/>
  <c r="BG89" i="19" s="1"/>
  <c r="BR116" i="19"/>
  <c r="BR85" i="19" s="1"/>
  <c r="BK116" i="19"/>
  <c r="BK85" i="19" s="1"/>
  <c r="AY116" i="19"/>
  <c r="AZ116" i="19" s="1"/>
  <c r="AG116" i="19"/>
  <c r="AH116" i="19" s="1"/>
  <c r="BS116" i="19"/>
  <c r="BS85" i="19" s="1"/>
  <c r="BQ116" i="19"/>
  <c r="BQ85" i="19" s="1"/>
  <c r="BL116" i="19"/>
  <c r="BL85" i="19" s="1"/>
  <c r="BJ116" i="19"/>
  <c r="BJ85" i="19" s="1"/>
  <c r="BO116" i="19"/>
  <c r="BI116" i="19"/>
  <c r="BI85" i="19" s="1"/>
  <c r="BH116" i="19"/>
  <c r="BP116" i="19"/>
  <c r="BP85" i="19" s="1"/>
  <c r="BS106" i="19"/>
  <c r="BS75" i="19" s="1"/>
  <c r="BQ106" i="19"/>
  <c r="BQ75" i="19" s="1"/>
  <c r="BL106" i="19"/>
  <c r="BL75" i="19" s="1"/>
  <c r="BJ106" i="19"/>
  <c r="BJ75" i="19" s="1"/>
  <c r="BR106" i="19"/>
  <c r="BR75" i="19" s="1"/>
  <c r="BK106" i="19"/>
  <c r="BK75" i="19" s="1"/>
  <c r="AY106" i="19"/>
  <c r="AZ106" i="19" s="1"/>
  <c r="AG106" i="19"/>
  <c r="AH106" i="19" s="1"/>
  <c r="BP106" i="19"/>
  <c r="BP75" i="19" s="1"/>
  <c r="BI106" i="19"/>
  <c r="BI75" i="19" s="1"/>
  <c r="BO106" i="19"/>
  <c r="BH106" i="19"/>
  <c r="BH75" i="19" s="1"/>
  <c r="BS113" i="19"/>
  <c r="BS82" i="19" s="1"/>
  <c r="BQ113" i="19"/>
  <c r="BQ82" i="19" s="1"/>
  <c r="BL113" i="19"/>
  <c r="BL82" i="19" s="1"/>
  <c r="BJ113" i="19"/>
  <c r="BJ82" i="19" s="1"/>
  <c r="BR113" i="19"/>
  <c r="BR82" i="19" s="1"/>
  <c r="BK113" i="19"/>
  <c r="BK82" i="19" s="1"/>
  <c r="AY113" i="19"/>
  <c r="AZ113" i="19" s="1"/>
  <c r="AG113" i="19"/>
  <c r="AH113" i="19" s="1"/>
  <c r="BO113" i="19"/>
  <c r="BP113" i="19"/>
  <c r="BP82" i="19" s="1"/>
  <c r="BI113" i="19"/>
  <c r="BI82" i="19" s="1"/>
  <c r="BH113" i="19"/>
  <c r="BH82" i="19" s="1"/>
  <c r="BR107" i="19"/>
  <c r="BR76" i="19" s="1"/>
  <c r="BK107" i="19"/>
  <c r="BK76" i="19" s="1"/>
  <c r="AY107" i="19"/>
  <c r="AZ107" i="19" s="1"/>
  <c r="AG107" i="19"/>
  <c r="AH107" i="19" s="1"/>
  <c r="BS107" i="19"/>
  <c r="BS76" i="19" s="1"/>
  <c r="BQ107" i="19"/>
  <c r="BQ76" i="19" s="1"/>
  <c r="BL107" i="19"/>
  <c r="BL76" i="19" s="1"/>
  <c r="BJ107" i="19"/>
  <c r="BJ76" i="19" s="1"/>
  <c r="BO107" i="19"/>
  <c r="BH107" i="19"/>
  <c r="BH76" i="19" s="1"/>
  <c r="BI107" i="19"/>
  <c r="BI76" i="19" s="1"/>
  <c r="BP107" i="19"/>
  <c r="BP76" i="19" s="1"/>
  <c r="BR118" i="19"/>
  <c r="BR87" i="19" s="1"/>
  <c r="BK118" i="19"/>
  <c r="BK87" i="19" s="1"/>
  <c r="AY118" i="19"/>
  <c r="AZ118" i="19" s="1"/>
  <c r="AG118" i="19"/>
  <c r="AH118" i="19" s="1"/>
  <c r="BS118" i="19"/>
  <c r="BS87" i="19" s="1"/>
  <c r="BQ118" i="19"/>
  <c r="BQ87" i="19" s="1"/>
  <c r="BL118" i="19"/>
  <c r="BL87" i="19" s="1"/>
  <c r="BJ118" i="19"/>
  <c r="BJ87" i="19" s="1"/>
  <c r="BO118" i="19"/>
  <c r="BP118" i="19"/>
  <c r="BP87" i="19" s="1"/>
  <c r="BI118" i="19"/>
  <c r="BI87" i="19" s="1"/>
  <c r="BH118" i="19"/>
  <c r="BH87" i="19" s="1"/>
  <c r="BR112" i="19"/>
  <c r="BR81" i="19" s="1"/>
  <c r="BK112" i="19"/>
  <c r="BK81" i="19" s="1"/>
  <c r="AY112" i="19"/>
  <c r="AZ112" i="19" s="1"/>
  <c r="AG112" i="19"/>
  <c r="AH112" i="19" s="1"/>
  <c r="BS112" i="19"/>
  <c r="BS81" i="19" s="1"/>
  <c r="BQ112" i="19"/>
  <c r="BQ81" i="19" s="1"/>
  <c r="BL112" i="19"/>
  <c r="BL81" i="19" s="1"/>
  <c r="BJ112" i="19"/>
  <c r="BJ81" i="19" s="1"/>
  <c r="BH112" i="19"/>
  <c r="BO112" i="19"/>
  <c r="BO81" i="19" s="1"/>
  <c r="BP112" i="19"/>
  <c r="BP81" i="19" s="1"/>
  <c r="BI112" i="19"/>
  <c r="BI81" i="19" s="1"/>
  <c r="BS104" i="19"/>
  <c r="BS73" i="19" s="1"/>
  <c r="BQ104" i="19"/>
  <c r="BQ73" i="19" s="1"/>
  <c r="BL104" i="19"/>
  <c r="BL73" i="19" s="1"/>
  <c r="BJ104" i="19"/>
  <c r="BJ73" i="19" s="1"/>
  <c r="BR104" i="19"/>
  <c r="BR73" i="19" s="1"/>
  <c r="BK104" i="19"/>
  <c r="BK73" i="19" s="1"/>
  <c r="AY104" i="19"/>
  <c r="AZ104" i="19" s="1"/>
  <c r="AG104" i="19"/>
  <c r="AH104" i="19" s="1"/>
  <c r="BP104" i="19"/>
  <c r="BP73" i="19" s="1"/>
  <c r="BH104" i="19"/>
  <c r="BH73" i="19" s="1"/>
  <c r="BO104" i="19"/>
  <c r="BI104" i="19"/>
  <c r="BI73" i="19" s="1"/>
  <c r="BS115" i="19"/>
  <c r="BS84" i="19" s="1"/>
  <c r="BQ115" i="19"/>
  <c r="BQ84" i="19" s="1"/>
  <c r="BL115" i="19"/>
  <c r="BL84" i="19" s="1"/>
  <c r="BJ115" i="19"/>
  <c r="BJ84" i="19" s="1"/>
  <c r="BR115" i="19"/>
  <c r="BR84" i="19" s="1"/>
  <c r="BK115" i="19"/>
  <c r="BK84" i="19" s="1"/>
  <c r="AY115" i="19"/>
  <c r="AZ115" i="19" s="1"/>
  <c r="AG115" i="19"/>
  <c r="AH115" i="19" s="1"/>
  <c r="BO115" i="19"/>
  <c r="BP115" i="19"/>
  <c r="BP84" i="19" s="1"/>
  <c r="BI115" i="19"/>
  <c r="BI84" i="19" s="1"/>
  <c r="BH115" i="19"/>
  <c r="BH84" i="19" s="1"/>
  <c r="BG109" i="19"/>
  <c r="BG78" i="19" s="1"/>
  <c r="BR105" i="19"/>
  <c r="BR74" i="19" s="1"/>
  <c r="BK105" i="19"/>
  <c r="BK74" i="19" s="1"/>
  <c r="AY105" i="19"/>
  <c r="AZ105" i="19" s="1"/>
  <c r="AG105" i="19"/>
  <c r="AH105" i="19" s="1"/>
  <c r="BS105" i="19"/>
  <c r="BS74" i="19" s="1"/>
  <c r="BQ105" i="19"/>
  <c r="BQ74" i="19" s="1"/>
  <c r="BL105" i="19"/>
  <c r="BL74" i="19" s="1"/>
  <c r="BJ105" i="19"/>
  <c r="BJ74" i="19" s="1"/>
  <c r="BO105" i="19"/>
  <c r="BP105" i="19"/>
  <c r="BP74" i="19" s="1"/>
  <c r="BH105" i="19"/>
  <c r="BI105" i="19"/>
  <c r="BI74" i="19" s="1"/>
  <c r="BR101" i="19"/>
  <c r="BR70" i="19" s="1"/>
  <c r="BK101" i="19"/>
  <c r="BK70" i="19" s="1"/>
  <c r="AY101" i="19"/>
  <c r="AZ101" i="19" s="1"/>
  <c r="AG101" i="19"/>
  <c r="AH101" i="19" s="1"/>
  <c r="BS101" i="19"/>
  <c r="BS70" i="19" s="1"/>
  <c r="BQ101" i="19"/>
  <c r="BQ70" i="19" s="1"/>
  <c r="BL101" i="19"/>
  <c r="BL70" i="19" s="1"/>
  <c r="BJ101" i="19"/>
  <c r="BJ70" i="19" s="1"/>
  <c r="BO101" i="19"/>
  <c r="BP101" i="19"/>
  <c r="BP70" i="19" s="1"/>
  <c r="BH101" i="19"/>
  <c r="BI101" i="19"/>
  <c r="BI70" i="19" s="1"/>
  <c r="AI101" i="19" l="1"/>
  <c r="AJ101" i="19"/>
  <c r="BH70" i="19"/>
  <c r="BN70" i="19" s="1"/>
  <c r="BO70" i="19"/>
  <c r="BU70" i="19" s="1"/>
  <c r="BB101" i="19"/>
  <c r="BA101" i="19"/>
  <c r="BH74" i="19"/>
  <c r="BN74" i="19" s="1"/>
  <c r="BO74" i="19"/>
  <c r="BU74" i="19" s="1"/>
  <c r="BA105" i="19"/>
  <c r="BG105" i="19" s="1"/>
  <c r="BG74" i="19" s="1"/>
  <c r="AI115" i="19"/>
  <c r="AO115" i="19" s="1"/>
  <c r="AO84" i="19" s="1"/>
  <c r="BO73" i="19"/>
  <c r="BU73" i="19" s="1"/>
  <c r="BA104" i="19"/>
  <c r="BG104" i="19" s="1"/>
  <c r="BG73" i="19" s="1"/>
  <c r="AI112" i="19"/>
  <c r="AJ112" i="19"/>
  <c r="BO87" i="19"/>
  <c r="BU87" i="19" s="1"/>
  <c r="BA118" i="19"/>
  <c r="BG118" i="19" s="1"/>
  <c r="BG87" i="19" s="1"/>
  <c r="BO76" i="19"/>
  <c r="BU76" i="19" s="1"/>
  <c r="BA107" i="19"/>
  <c r="BG107" i="19" s="1"/>
  <c r="BG76" i="19" s="1"/>
  <c r="AI113" i="19"/>
  <c r="AO113" i="19" s="1"/>
  <c r="AO82" i="19" s="1"/>
  <c r="BO75" i="19"/>
  <c r="BU75" i="19" s="1"/>
  <c r="BA106" i="19"/>
  <c r="BG106" i="19" s="1"/>
  <c r="BG75" i="19" s="1"/>
  <c r="AI116" i="19"/>
  <c r="AO116" i="19" s="1"/>
  <c r="AO85" i="19" s="1"/>
  <c r="BB102" i="19"/>
  <c r="BA102" i="19"/>
  <c r="BH88" i="19"/>
  <c r="BN88" i="19" s="1"/>
  <c r="AI119" i="19"/>
  <c r="AO119" i="19" s="1"/>
  <c r="AO88" i="19" s="1"/>
  <c r="AI108" i="19"/>
  <c r="AO108" i="19" s="1"/>
  <c r="AO77" i="19" s="1"/>
  <c r="BH83" i="19"/>
  <c r="BN83" i="19" s="1"/>
  <c r="BO83" i="19"/>
  <c r="BU83" i="19" s="1"/>
  <c r="AI114" i="19"/>
  <c r="AO114" i="19" s="1"/>
  <c r="AO83" i="19" s="1"/>
  <c r="BH72" i="19"/>
  <c r="BN72" i="19" s="1"/>
  <c r="AI103" i="19"/>
  <c r="AJ103" i="19"/>
  <c r="BH80" i="19"/>
  <c r="BN80" i="19" s="1"/>
  <c r="AI111" i="19"/>
  <c r="AO111" i="19" s="1"/>
  <c r="AO80" i="19" s="1"/>
  <c r="BH86" i="19"/>
  <c r="BN86" i="19" s="1"/>
  <c r="AI117" i="19"/>
  <c r="AO117" i="19" s="1"/>
  <c r="AO86" i="19" s="1"/>
  <c r="BH79" i="19"/>
  <c r="BN79" i="19" s="1"/>
  <c r="BO79" i="19"/>
  <c r="BU79" i="19" s="1"/>
  <c r="AI110" i="19"/>
  <c r="AO110" i="19" s="1"/>
  <c r="AO79" i="19" s="1"/>
  <c r="BH89" i="19"/>
  <c r="BN89" i="19" s="1"/>
  <c r="AI120" i="19"/>
  <c r="AO120" i="19" s="1"/>
  <c r="AO89" i="19" s="1"/>
  <c r="BH68" i="20"/>
  <c r="BN68" i="20" s="1"/>
  <c r="BB98" i="20"/>
  <c r="BA98" i="20"/>
  <c r="AI108" i="20"/>
  <c r="AJ108" i="20"/>
  <c r="BB99" i="20"/>
  <c r="BA99" i="20"/>
  <c r="BA102" i="20"/>
  <c r="BG102" i="20" s="1"/>
  <c r="BG72" i="20" s="1"/>
  <c r="BA110" i="20"/>
  <c r="BG110" i="20" s="1"/>
  <c r="BG80" i="20" s="1"/>
  <c r="AI116" i="20"/>
  <c r="AJ116" i="20"/>
  <c r="BB109" i="20"/>
  <c r="BA109" i="20"/>
  <c r="BH85" i="20"/>
  <c r="BN85" i="20" s="1"/>
  <c r="AI115" i="20"/>
  <c r="AJ115" i="20"/>
  <c r="BA105" i="20"/>
  <c r="BG105" i="20" s="1"/>
  <c r="BG75" i="20" s="1"/>
  <c r="BA113" i="20"/>
  <c r="BG113" i="20" s="1"/>
  <c r="BG83" i="20" s="1"/>
  <c r="BH74" i="20"/>
  <c r="BN74" i="20" s="1"/>
  <c r="BO74" i="20"/>
  <c r="BU74" i="20" s="1"/>
  <c r="BH82" i="20"/>
  <c r="BN82" i="20" s="1"/>
  <c r="BB100" i="20"/>
  <c r="BA100" i="20"/>
  <c r="BB106" i="20"/>
  <c r="BA106" i="20"/>
  <c r="BO71" i="20"/>
  <c r="BU71" i="20" s="1"/>
  <c r="AI101" i="20"/>
  <c r="AO101" i="20" s="1"/>
  <c r="AO71" i="20" s="1"/>
  <c r="BH77" i="20"/>
  <c r="BN77" i="20" s="1"/>
  <c r="BO77" i="20"/>
  <c r="BU77" i="20" s="1"/>
  <c r="AI107" i="20"/>
  <c r="AJ107" i="20"/>
  <c r="BH87" i="20"/>
  <c r="BN87" i="20" s="1"/>
  <c r="AI117" i="20"/>
  <c r="AJ117" i="20"/>
  <c r="AI105" i="21"/>
  <c r="AJ105" i="21"/>
  <c r="BH86" i="21"/>
  <c r="BN86" i="21" s="1"/>
  <c r="BA117" i="21"/>
  <c r="BG117" i="21" s="1"/>
  <c r="BG86" i="21" s="1"/>
  <c r="BO75" i="21"/>
  <c r="BU75" i="21" s="1"/>
  <c r="BB106" i="21"/>
  <c r="BA106" i="21"/>
  <c r="AI114" i="21"/>
  <c r="AJ114" i="21"/>
  <c r="BA120" i="21"/>
  <c r="BG120" i="21" s="1"/>
  <c r="BG89" i="21" s="1"/>
  <c r="BH72" i="21"/>
  <c r="BN72" i="21" s="1"/>
  <c r="BB103" i="21"/>
  <c r="BA103" i="21"/>
  <c r="BH78" i="21"/>
  <c r="BN78" i="21" s="1"/>
  <c r="BO78" i="21"/>
  <c r="BU78" i="21" s="1"/>
  <c r="AI109" i="21"/>
  <c r="AO109" i="21" s="1"/>
  <c r="AO78" i="21" s="1"/>
  <c r="AI115" i="21"/>
  <c r="AO115" i="21" s="1"/>
  <c r="AO84" i="21" s="1"/>
  <c r="BO73" i="21"/>
  <c r="BU73" i="21" s="1"/>
  <c r="BH73" i="21"/>
  <c r="BN73" i="21" s="1"/>
  <c r="BB104" i="21"/>
  <c r="BA104" i="21"/>
  <c r="AI112" i="21"/>
  <c r="AO112" i="21" s="1"/>
  <c r="AO81" i="21" s="1"/>
  <c r="BB102" i="21"/>
  <c r="BA102" i="21"/>
  <c r="BB101" i="21"/>
  <c r="BA101" i="21"/>
  <c r="BB107" i="21"/>
  <c r="BA107" i="21"/>
  <c r="BA101" i="22"/>
  <c r="BG101" i="22" s="1"/>
  <c r="BG71" i="22" s="1"/>
  <c r="BO79" i="22"/>
  <c r="BU79" i="22" s="1"/>
  <c r="AI109" i="22"/>
  <c r="AO109" i="22" s="1"/>
  <c r="AO79" i="22" s="1"/>
  <c r="BA100" i="22"/>
  <c r="BG100" i="22" s="1"/>
  <c r="BG70" i="22" s="1"/>
  <c r="AI108" i="22"/>
  <c r="AO108" i="22" s="1"/>
  <c r="AO78" i="22" s="1"/>
  <c r="BA116" i="22"/>
  <c r="BG116" i="22" s="1"/>
  <c r="BG86" i="22" s="1"/>
  <c r="BH73" i="22"/>
  <c r="BN73" i="22" s="1"/>
  <c r="BO73" i="22"/>
  <c r="BU73" i="22" s="1"/>
  <c r="AI103" i="22"/>
  <c r="AO103" i="22" s="1"/>
  <c r="AO73" i="22" s="1"/>
  <c r="BA111" i="22"/>
  <c r="BG111" i="22" s="1"/>
  <c r="BG81" i="22" s="1"/>
  <c r="AI98" i="22"/>
  <c r="AO98" i="22" s="1"/>
  <c r="AO68" i="22" s="1"/>
  <c r="BA106" i="22"/>
  <c r="BG106" i="22" s="1"/>
  <c r="BG76" i="22" s="1"/>
  <c r="BH84" i="22"/>
  <c r="BN84" i="22" s="1"/>
  <c r="AI114" i="22"/>
  <c r="AO114" i="22" s="1"/>
  <c r="AO84" i="22" s="1"/>
  <c r="BH75" i="22"/>
  <c r="BN75" i="22" s="1"/>
  <c r="BO75" i="22"/>
  <c r="BU75" i="22" s="1"/>
  <c r="AI105" i="22"/>
  <c r="AO105" i="22" s="1"/>
  <c r="AO75" i="22" s="1"/>
  <c r="AI113" i="22"/>
  <c r="AO113" i="22" s="1"/>
  <c r="AO83" i="22" s="1"/>
  <c r="BH74" i="22"/>
  <c r="BN74" i="22" s="1"/>
  <c r="AI104" i="22"/>
  <c r="AO104" i="22" s="1"/>
  <c r="AO74" i="22" s="1"/>
  <c r="BH82" i="22"/>
  <c r="BN82" i="22" s="1"/>
  <c r="BO82" i="22"/>
  <c r="BU82" i="22" s="1"/>
  <c r="AI112" i="22"/>
  <c r="AO112" i="22" s="1"/>
  <c r="AO82" i="22" s="1"/>
  <c r="BH69" i="22"/>
  <c r="BN69" i="22" s="1"/>
  <c r="BO69" i="22"/>
  <c r="BU69" i="22" s="1"/>
  <c r="AI99" i="22"/>
  <c r="AO99" i="22" s="1"/>
  <c r="AO69" i="22" s="1"/>
  <c r="BO77" i="22"/>
  <c r="BU77" i="22" s="1"/>
  <c r="BH77" i="22"/>
  <c r="BN77" i="22" s="1"/>
  <c r="AI107" i="22"/>
  <c r="AO107" i="22" s="1"/>
  <c r="AO77" i="22" s="1"/>
  <c r="BH85" i="22"/>
  <c r="BN85" i="22" s="1"/>
  <c r="AI115" i="22"/>
  <c r="AO115" i="22" s="1"/>
  <c r="AO85" i="22" s="1"/>
  <c r="AI102" i="22"/>
  <c r="AO102" i="22" s="1"/>
  <c r="AO72" i="22" s="1"/>
  <c r="BH80" i="22"/>
  <c r="BN80" i="22" s="1"/>
  <c r="AI110" i="22"/>
  <c r="AO110" i="22" s="1"/>
  <c r="AO80" i="22" s="1"/>
  <c r="AI105" i="19"/>
  <c r="AO105" i="19" s="1"/>
  <c r="AO74" i="19" s="1"/>
  <c r="BO84" i="19"/>
  <c r="BU84" i="19" s="1"/>
  <c r="BA115" i="19"/>
  <c r="BG115" i="19" s="1"/>
  <c r="BG84" i="19" s="1"/>
  <c r="AI104" i="19"/>
  <c r="AO104" i="19" s="1"/>
  <c r="AO73" i="19" s="1"/>
  <c r="BH81" i="19"/>
  <c r="BN81" i="19" s="1"/>
  <c r="BB112" i="19"/>
  <c r="BA112" i="19"/>
  <c r="AI118" i="19"/>
  <c r="AO118" i="19" s="1"/>
  <c r="AO87" i="19" s="1"/>
  <c r="AI107" i="19"/>
  <c r="AO107" i="19" s="1"/>
  <c r="AO76" i="19" s="1"/>
  <c r="BO82" i="19"/>
  <c r="BU82" i="19" s="1"/>
  <c r="BA113" i="19"/>
  <c r="BG113" i="19" s="1"/>
  <c r="BG82" i="19" s="1"/>
  <c r="AI106" i="19"/>
  <c r="AO106" i="19" s="1"/>
  <c r="AO75" i="19" s="1"/>
  <c r="BH85" i="19"/>
  <c r="BN85" i="19" s="1"/>
  <c r="BO85" i="19"/>
  <c r="BU85" i="19" s="1"/>
  <c r="BA116" i="19"/>
  <c r="BG116" i="19" s="1"/>
  <c r="BG85" i="19" s="1"/>
  <c r="BH71" i="19"/>
  <c r="BN71" i="19" s="1"/>
  <c r="AI102" i="19"/>
  <c r="AJ102" i="19"/>
  <c r="BB103" i="19"/>
  <c r="BA103" i="19"/>
  <c r="AI98" i="20"/>
  <c r="AJ98" i="20"/>
  <c r="BB108" i="20"/>
  <c r="BA108" i="20"/>
  <c r="BH69" i="20"/>
  <c r="BN69" i="20" s="1"/>
  <c r="BO69" i="20"/>
  <c r="BU69" i="20" s="1"/>
  <c r="AI99" i="20"/>
  <c r="AJ99" i="20"/>
  <c r="AI102" i="20"/>
  <c r="AO102" i="20" s="1"/>
  <c r="AO72" i="20" s="1"/>
  <c r="AI110" i="20"/>
  <c r="AO110" i="20" s="1"/>
  <c r="AO80" i="20" s="1"/>
  <c r="BB116" i="20"/>
  <c r="BA116" i="20"/>
  <c r="BO79" i="20"/>
  <c r="BU79" i="20" s="1"/>
  <c r="AI109" i="20"/>
  <c r="AJ109" i="20"/>
  <c r="BB115" i="20"/>
  <c r="BA115" i="20"/>
  <c r="BO75" i="20"/>
  <c r="BU75" i="20" s="1"/>
  <c r="AI105" i="20"/>
  <c r="AO105" i="20" s="1"/>
  <c r="AO75" i="20" s="1"/>
  <c r="AI113" i="20"/>
  <c r="AO113" i="20" s="1"/>
  <c r="AO83" i="20" s="1"/>
  <c r="AI104" i="20"/>
  <c r="AO104" i="20" s="1"/>
  <c r="AO74" i="20" s="1"/>
  <c r="AI112" i="20"/>
  <c r="AO112" i="20" s="1"/>
  <c r="AO82" i="20" s="1"/>
  <c r="AI100" i="20"/>
  <c r="AJ100" i="20"/>
  <c r="AI106" i="20"/>
  <c r="AJ106" i="20"/>
  <c r="AI114" i="20"/>
  <c r="AO114" i="20" s="1"/>
  <c r="AO84" i="20" s="1"/>
  <c r="BH73" i="20"/>
  <c r="BN73" i="20" s="1"/>
  <c r="AI103" i="20"/>
  <c r="AO103" i="20" s="1"/>
  <c r="AO73" i="20" s="1"/>
  <c r="AI111" i="20"/>
  <c r="AO111" i="20" s="1"/>
  <c r="AO81" i="20" s="1"/>
  <c r="BB107" i="20"/>
  <c r="BA107" i="20"/>
  <c r="BB117" i="20"/>
  <c r="BA117" i="20"/>
  <c r="BH74" i="21"/>
  <c r="BN74" i="21" s="1"/>
  <c r="BB105" i="21"/>
  <c r="BA105" i="21"/>
  <c r="AI117" i="21"/>
  <c r="AO117" i="21" s="1"/>
  <c r="AO86" i="21" s="1"/>
  <c r="AI106" i="21"/>
  <c r="AJ106" i="21"/>
  <c r="BO83" i="21"/>
  <c r="BU83" i="21" s="1"/>
  <c r="BB114" i="21"/>
  <c r="BA114" i="21"/>
  <c r="AI120" i="21"/>
  <c r="AO120" i="21" s="1"/>
  <c r="AO89" i="21" s="1"/>
  <c r="AI103" i="21"/>
  <c r="AJ103" i="21"/>
  <c r="BA109" i="21"/>
  <c r="BG109" i="21" s="1"/>
  <c r="BG78" i="21" s="1"/>
  <c r="BH84" i="21"/>
  <c r="BN84" i="21" s="1"/>
  <c r="BO84" i="21"/>
  <c r="BU84" i="21" s="1"/>
  <c r="BA115" i="21"/>
  <c r="BG115" i="21" s="1"/>
  <c r="BG84" i="21" s="1"/>
  <c r="AI104" i="21"/>
  <c r="AJ104" i="21"/>
  <c r="BO81" i="21"/>
  <c r="BU81" i="21" s="1"/>
  <c r="BA112" i="21"/>
  <c r="BG112" i="21" s="1"/>
  <c r="BG81" i="21" s="1"/>
  <c r="AI111" i="21"/>
  <c r="AO111" i="21" s="1"/>
  <c r="AO80" i="21" s="1"/>
  <c r="BH71" i="21"/>
  <c r="BN71" i="21" s="1"/>
  <c r="AI102" i="21"/>
  <c r="AJ102" i="21"/>
  <c r="AI110" i="21"/>
  <c r="AO110" i="21" s="1"/>
  <c r="AO79" i="21" s="1"/>
  <c r="BH85" i="21"/>
  <c r="BN85" i="21" s="1"/>
  <c r="BO85" i="21"/>
  <c r="BU85" i="21" s="1"/>
  <c r="AI116" i="21"/>
  <c r="AO116" i="21" s="1"/>
  <c r="AO85" i="21" s="1"/>
  <c r="BO70" i="21"/>
  <c r="BU70" i="21" s="1"/>
  <c r="AI101" i="21"/>
  <c r="AJ101" i="21"/>
  <c r="BO76" i="21"/>
  <c r="BU76" i="21" s="1"/>
  <c r="AI107" i="21"/>
  <c r="AJ107" i="21"/>
  <c r="BH82" i="21"/>
  <c r="BN82" i="21" s="1"/>
  <c r="AI113" i="21"/>
  <c r="AO113" i="21" s="1"/>
  <c r="AO82" i="21" s="1"/>
  <c r="BO88" i="21"/>
  <c r="BU88" i="21" s="1"/>
  <c r="AI119" i="21"/>
  <c r="AO119" i="21" s="1"/>
  <c r="AO88" i="21" s="1"/>
  <c r="AI108" i="21"/>
  <c r="AO108" i="21" s="1"/>
  <c r="AO77" i="21" s="1"/>
  <c r="BO87" i="21"/>
  <c r="BU87" i="21" s="1"/>
  <c r="AI118" i="21"/>
  <c r="AO118" i="21" s="1"/>
  <c r="AO87" i="21" s="1"/>
  <c r="BH71" i="22"/>
  <c r="BN71" i="22" s="1"/>
  <c r="BO71" i="22"/>
  <c r="BU71" i="22" s="1"/>
  <c r="AI101" i="22"/>
  <c r="AO101" i="22" s="1"/>
  <c r="AO71" i="22" s="1"/>
  <c r="BA109" i="22"/>
  <c r="BG109" i="22" s="1"/>
  <c r="BG79" i="22" s="1"/>
  <c r="BH70" i="22"/>
  <c r="BN70" i="22" s="1"/>
  <c r="AI100" i="22"/>
  <c r="AO100" i="22" s="1"/>
  <c r="AO70" i="22" s="1"/>
  <c r="BA108" i="22"/>
  <c r="BG108" i="22" s="1"/>
  <c r="BG78" i="22" s="1"/>
  <c r="AI116" i="22"/>
  <c r="AO116" i="22" s="1"/>
  <c r="AO86" i="22" s="1"/>
  <c r="BA103" i="22"/>
  <c r="BG103" i="22" s="1"/>
  <c r="BG73" i="22" s="1"/>
  <c r="BO81" i="22"/>
  <c r="BU81" i="22" s="1"/>
  <c r="BH81" i="22"/>
  <c r="BN81" i="22" s="1"/>
  <c r="AI111" i="22"/>
  <c r="AO111" i="22" s="1"/>
  <c r="AO81" i="22" s="1"/>
  <c r="BA98" i="22"/>
  <c r="BG98" i="22" s="1"/>
  <c r="BG68" i="22" s="1"/>
  <c r="AI106" i="22"/>
  <c r="AO106" i="22" s="1"/>
  <c r="AO76" i="22" s="1"/>
  <c r="BA114" i="22"/>
  <c r="BG114" i="22" s="1"/>
  <c r="BG84" i="22" s="1"/>
  <c r="BO72" i="22"/>
  <c r="BU72" i="22" s="1"/>
  <c r="BN78" i="22"/>
  <c r="BN86" i="22"/>
  <c r="BN79" i="22"/>
  <c r="BU70" i="22"/>
  <c r="BU78" i="22"/>
  <c r="BU86" i="22"/>
  <c r="BU68" i="22"/>
  <c r="BN68" i="22"/>
  <c r="BN76" i="22"/>
  <c r="BU76" i="22"/>
  <c r="BU84" i="22"/>
  <c r="BN83" i="22"/>
  <c r="BU83" i="22"/>
  <c r="BU74" i="22"/>
  <c r="BU85" i="22"/>
  <c r="BN72" i="22"/>
  <c r="BU80" i="22"/>
  <c r="BU74" i="21"/>
  <c r="BU86" i="21"/>
  <c r="BN75" i="21"/>
  <c r="BN83" i="21"/>
  <c r="AO114" i="21"/>
  <c r="AO83" i="21" s="1"/>
  <c r="BN89" i="21"/>
  <c r="BU89" i="21"/>
  <c r="BU72" i="21"/>
  <c r="BN81" i="21"/>
  <c r="BN80" i="21"/>
  <c r="BU80" i="21"/>
  <c r="BU71" i="21"/>
  <c r="BG102" i="21"/>
  <c r="BG71" i="21" s="1"/>
  <c r="BU79" i="21"/>
  <c r="BN70" i="21"/>
  <c r="BN76" i="21"/>
  <c r="BU82" i="21"/>
  <c r="BN88" i="21"/>
  <c r="BU77" i="21"/>
  <c r="BN77" i="21"/>
  <c r="BN87" i="21"/>
  <c r="BG106" i="21"/>
  <c r="BG75" i="21" s="1"/>
  <c r="BG114" i="21"/>
  <c r="BG83" i="21" s="1"/>
  <c r="BG103" i="21"/>
  <c r="BG72" i="21" s="1"/>
  <c r="BG104" i="21"/>
  <c r="BG73" i="21" s="1"/>
  <c r="BN79" i="21"/>
  <c r="BU68" i="20"/>
  <c r="BN78" i="20"/>
  <c r="BU78" i="20"/>
  <c r="BG99" i="20"/>
  <c r="BG69" i="20" s="1"/>
  <c r="BN72" i="20"/>
  <c r="BU72" i="20"/>
  <c r="BN80" i="20"/>
  <c r="BU80" i="20"/>
  <c r="BU86" i="20"/>
  <c r="BN86" i="20"/>
  <c r="BN79" i="20"/>
  <c r="BU85" i="20"/>
  <c r="BG115" i="20"/>
  <c r="BG85" i="20" s="1"/>
  <c r="BN75" i="20"/>
  <c r="BN83" i="20"/>
  <c r="BU83" i="20"/>
  <c r="AO100" i="20"/>
  <c r="AO70" i="20" s="1"/>
  <c r="BU73" i="20"/>
  <c r="BN81" i="20"/>
  <c r="BU81" i="20"/>
  <c r="BN71" i="20"/>
  <c r="BU87" i="20"/>
  <c r="AO115" i="20"/>
  <c r="AO85" i="20" s="1"/>
  <c r="BU82" i="20"/>
  <c r="BN70" i="20"/>
  <c r="BU70" i="20"/>
  <c r="BU76" i="20"/>
  <c r="BN76" i="20"/>
  <c r="BN84" i="20"/>
  <c r="BU84" i="20"/>
  <c r="AO107" i="20"/>
  <c r="AO77" i="20" s="1"/>
  <c r="AO117" i="20"/>
  <c r="AO87" i="20" s="1"/>
  <c r="BG101" i="19"/>
  <c r="BG70" i="19" s="1"/>
  <c r="AO101" i="19"/>
  <c r="AO70" i="19" s="1"/>
  <c r="BN84" i="19"/>
  <c r="BN73" i="19"/>
  <c r="BU81" i="19"/>
  <c r="BN87" i="19"/>
  <c r="BN76" i="19"/>
  <c r="BN82" i="19"/>
  <c r="BN75" i="19"/>
  <c r="BU71" i="19"/>
  <c r="BU78" i="19"/>
  <c r="BN78" i="19"/>
  <c r="BU88" i="19"/>
  <c r="BU77" i="19"/>
  <c r="BU72" i="19"/>
  <c r="BU80" i="19"/>
  <c r="BU86" i="19"/>
  <c r="BU89" i="19"/>
  <c r="BN77" i="19"/>
  <c r="BG107" i="20" l="1"/>
  <c r="BG77" i="20" s="1"/>
  <c r="AO99" i="20"/>
  <c r="AO69" i="20" s="1"/>
  <c r="AO103" i="21"/>
  <c r="AO72" i="21" s="1"/>
  <c r="AO106" i="21"/>
  <c r="AO75" i="21" s="1"/>
  <c r="AO106" i="20"/>
  <c r="AO76" i="20" s="1"/>
  <c r="BG116" i="20"/>
  <c r="BG86" i="20" s="1"/>
  <c r="BG108" i="20"/>
  <c r="BG78" i="20" s="1"/>
  <c r="AO109" i="20"/>
  <c r="AO79" i="20" s="1"/>
  <c r="AO107" i="21"/>
  <c r="AO76" i="21" s="1"/>
  <c r="AO101" i="21"/>
  <c r="AO70" i="21" s="1"/>
  <c r="AO102" i="21"/>
  <c r="AO71" i="21" s="1"/>
  <c r="BG105" i="21"/>
  <c r="BG74" i="21" s="1"/>
  <c r="BG107" i="21"/>
  <c r="BG76" i="21" s="1"/>
  <c r="BG101" i="21"/>
  <c r="BG70" i="21" s="1"/>
  <c r="AO104" i="21"/>
  <c r="AO73" i="21" s="1"/>
  <c r="AO105" i="21"/>
  <c r="AO74" i="21" s="1"/>
  <c r="BG106" i="20"/>
  <c r="BG76" i="20" s="1"/>
  <c r="BG100" i="20"/>
  <c r="BG70" i="20" s="1"/>
  <c r="AO116" i="20"/>
  <c r="AO86" i="20" s="1"/>
  <c r="AO108" i="20"/>
  <c r="AO78" i="20" s="1"/>
  <c r="AO98" i="20"/>
  <c r="AO68" i="20" s="1"/>
  <c r="BG117" i="20"/>
  <c r="BG87" i="20" s="1"/>
  <c r="BG109" i="20"/>
  <c r="BG79" i="20" s="1"/>
  <c r="BG98" i="20"/>
  <c r="BG68" i="20" s="1"/>
  <c r="AO103" i="19"/>
  <c r="AO72" i="19" s="1"/>
  <c r="AO102" i="19"/>
  <c r="AO71" i="19" s="1"/>
  <c r="BG112" i="19"/>
  <c r="BG81" i="19" s="1"/>
  <c r="BG103" i="19"/>
  <c r="BG72" i="19" s="1"/>
  <c r="BG102" i="19"/>
  <c r="BG71" i="19" s="1"/>
  <c r="AO112" i="19"/>
  <c r="AO81" i="19" s="1"/>
  <c r="BF128" i="18" l="1"/>
  <c r="BE128" i="18"/>
  <c r="BD128" i="18"/>
  <c r="BC128" i="18"/>
  <c r="BB128" i="18"/>
  <c r="AX128" i="18"/>
  <c r="AW128" i="18"/>
  <c r="AV128" i="18"/>
  <c r="AN128" i="18"/>
  <c r="AM128" i="18"/>
  <c r="AL128" i="18"/>
  <c r="AK128" i="18"/>
  <c r="AJ128" i="18"/>
  <c r="AF128" i="18"/>
  <c r="AE128" i="18"/>
  <c r="AD128" i="18"/>
  <c r="BF127" i="18"/>
  <c r="BE127" i="18"/>
  <c r="BD127" i="18"/>
  <c r="BC127" i="18"/>
  <c r="BB127" i="18"/>
  <c r="AX127" i="18"/>
  <c r="AW127" i="18"/>
  <c r="AV127" i="18"/>
  <c r="AN127" i="18"/>
  <c r="AM127" i="18"/>
  <c r="AL127" i="18"/>
  <c r="AK127" i="18"/>
  <c r="AJ127" i="18"/>
  <c r="AF127" i="18"/>
  <c r="AE127" i="18"/>
  <c r="AD127" i="18"/>
  <c r="BF126" i="18"/>
  <c r="BE126" i="18"/>
  <c r="BD126" i="18"/>
  <c r="BC126" i="18"/>
  <c r="BB126" i="18"/>
  <c r="AX126" i="18"/>
  <c r="AW126" i="18"/>
  <c r="AV126" i="18"/>
  <c r="AN126" i="18"/>
  <c r="AM126" i="18"/>
  <c r="AL126" i="18"/>
  <c r="AK126" i="18"/>
  <c r="AJ126" i="18"/>
  <c r="AF126" i="18"/>
  <c r="AE126" i="18"/>
  <c r="AD126" i="18"/>
  <c r="BF125" i="18"/>
  <c r="BE125" i="18"/>
  <c r="BD125" i="18"/>
  <c r="BC125" i="18"/>
  <c r="BB125" i="18"/>
  <c r="AX125" i="18"/>
  <c r="AW125" i="18"/>
  <c r="AV125" i="18"/>
  <c r="AN125" i="18"/>
  <c r="AM125" i="18"/>
  <c r="AL125" i="18"/>
  <c r="AK125" i="18"/>
  <c r="AJ125" i="18"/>
  <c r="AF125" i="18"/>
  <c r="AE125" i="18"/>
  <c r="AD125" i="18"/>
  <c r="BF124" i="18"/>
  <c r="BE124" i="18"/>
  <c r="BD124" i="18"/>
  <c r="BC124" i="18"/>
  <c r="BB124" i="18"/>
  <c r="AX124" i="18"/>
  <c r="AW124" i="18"/>
  <c r="AV124" i="18"/>
  <c r="AN124" i="18"/>
  <c r="AM124" i="18"/>
  <c r="AL124" i="18"/>
  <c r="AK124" i="18"/>
  <c r="AJ124" i="18"/>
  <c r="AF124" i="18"/>
  <c r="AE124" i="18"/>
  <c r="AD124" i="18"/>
  <c r="BF123" i="18"/>
  <c r="BE123" i="18"/>
  <c r="BD123" i="18"/>
  <c r="BC123" i="18"/>
  <c r="BB123" i="18"/>
  <c r="AX123" i="18"/>
  <c r="AW123" i="18"/>
  <c r="AV123" i="18"/>
  <c r="AN123" i="18"/>
  <c r="AM123" i="18"/>
  <c r="AL123" i="18"/>
  <c r="AK123" i="18"/>
  <c r="AJ123" i="18"/>
  <c r="AF123" i="18"/>
  <c r="AE123" i="18"/>
  <c r="AD123" i="18"/>
  <c r="BF122" i="18"/>
  <c r="BE122" i="18"/>
  <c r="BD122" i="18"/>
  <c r="BC122" i="18"/>
  <c r="BB122" i="18"/>
  <c r="AX122" i="18"/>
  <c r="AW122" i="18"/>
  <c r="AV122" i="18"/>
  <c r="AN122" i="18"/>
  <c r="AM122" i="18"/>
  <c r="AL122" i="18"/>
  <c r="AK122" i="18"/>
  <c r="AJ122" i="18"/>
  <c r="AF122" i="18"/>
  <c r="AE122" i="18"/>
  <c r="AD122" i="18"/>
  <c r="BF121" i="18"/>
  <c r="BE121" i="18"/>
  <c r="BD121" i="18"/>
  <c r="BC121" i="18"/>
  <c r="BB121" i="18"/>
  <c r="AX121" i="18"/>
  <c r="AW121" i="18"/>
  <c r="AV121" i="18"/>
  <c r="AN121" i="18"/>
  <c r="AM121" i="18"/>
  <c r="AL121" i="18"/>
  <c r="AK121" i="18"/>
  <c r="AJ121" i="18"/>
  <c r="AF121" i="18"/>
  <c r="AE121" i="18"/>
  <c r="AD121" i="18"/>
  <c r="BF120" i="18"/>
  <c r="BE120" i="18"/>
  <c r="BD120" i="18"/>
  <c r="BC120" i="18"/>
  <c r="BB120" i="18"/>
  <c r="AX120" i="18"/>
  <c r="AW120" i="18"/>
  <c r="AV120" i="18"/>
  <c r="AN120" i="18"/>
  <c r="AM120" i="18"/>
  <c r="AL120" i="18"/>
  <c r="AK120" i="18"/>
  <c r="AJ120" i="18"/>
  <c r="AF120" i="18"/>
  <c r="AE120" i="18"/>
  <c r="AD120" i="18"/>
  <c r="BF119" i="18"/>
  <c r="BE119" i="18"/>
  <c r="BD119" i="18"/>
  <c r="BC119" i="18"/>
  <c r="BB119" i="18"/>
  <c r="AX119" i="18"/>
  <c r="AW119" i="18"/>
  <c r="AV119" i="18"/>
  <c r="AN119" i="18"/>
  <c r="AM119" i="18"/>
  <c r="AL119" i="18"/>
  <c r="AK119" i="18"/>
  <c r="AJ119" i="18"/>
  <c r="AF119" i="18"/>
  <c r="AE119" i="18"/>
  <c r="AD119" i="18"/>
  <c r="BF118" i="18"/>
  <c r="BE118" i="18"/>
  <c r="BD118" i="18"/>
  <c r="BC118" i="18"/>
  <c r="BB118" i="18"/>
  <c r="AX118" i="18"/>
  <c r="AW118" i="18"/>
  <c r="AV118" i="18"/>
  <c r="AN118" i="18"/>
  <c r="AM118" i="18"/>
  <c r="AL118" i="18"/>
  <c r="AK118" i="18"/>
  <c r="AJ118" i="18"/>
  <c r="AF118" i="18"/>
  <c r="AE118" i="18"/>
  <c r="AD118" i="18"/>
  <c r="BF117" i="18"/>
  <c r="BE117" i="18"/>
  <c r="BD117" i="18"/>
  <c r="BC117" i="18"/>
  <c r="BB117" i="18"/>
  <c r="AX117" i="18"/>
  <c r="AW117" i="18"/>
  <c r="AV117" i="18"/>
  <c r="AN117" i="18"/>
  <c r="AM117" i="18"/>
  <c r="AL117" i="18"/>
  <c r="AK117" i="18"/>
  <c r="AJ117" i="18"/>
  <c r="AF117" i="18"/>
  <c r="AE117" i="18"/>
  <c r="AD117" i="18"/>
  <c r="BF116" i="18"/>
  <c r="BE116" i="18"/>
  <c r="BD116" i="18"/>
  <c r="BC116" i="18"/>
  <c r="BB116" i="18"/>
  <c r="AX116" i="18"/>
  <c r="AW116" i="18"/>
  <c r="AV116" i="18"/>
  <c r="AN116" i="18"/>
  <c r="AM116" i="18"/>
  <c r="AL116" i="18"/>
  <c r="AK116" i="18"/>
  <c r="AJ116" i="18"/>
  <c r="AF116" i="18"/>
  <c r="AE116" i="18"/>
  <c r="AD116" i="18"/>
  <c r="BF115" i="18"/>
  <c r="BE115" i="18"/>
  <c r="BD115" i="18"/>
  <c r="BC115" i="18"/>
  <c r="BB115" i="18"/>
  <c r="AX115" i="18"/>
  <c r="AW115" i="18"/>
  <c r="AV115" i="18"/>
  <c r="AN115" i="18"/>
  <c r="AM115" i="18"/>
  <c r="AL115" i="18"/>
  <c r="AK115" i="18"/>
  <c r="AJ115" i="18"/>
  <c r="AF115" i="18"/>
  <c r="AE115" i="18"/>
  <c r="AD115" i="18"/>
  <c r="BF114" i="18"/>
  <c r="BE114" i="18"/>
  <c r="BD114" i="18"/>
  <c r="BC114" i="18"/>
  <c r="BB114" i="18"/>
  <c r="AX114" i="18"/>
  <c r="AW114" i="18"/>
  <c r="AV114" i="18"/>
  <c r="AN114" i="18"/>
  <c r="AM114" i="18"/>
  <c r="AL114" i="18"/>
  <c r="AK114" i="18"/>
  <c r="AJ114" i="18"/>
  <c r="AF114" i="18"/>
  <c r="AE114" i="18"/>
  <c r="AD114" i="18"/>
  <c r="BF113" i="18"/>
  <c r="BE113" i="18"/>
  <c r="BD113" i="18"/>
  <c r="BC113" i="18"/>
  <c r="BB113" i="18"/>
  <c r="AX113" i="18"/>
  <c r="AW113" i="18"/>
  <c r="AV113" i="18"/>
  <c r="AN113" i="18"/>
  <c r="AM113" i="18"/>
  <c r="AL113" i="18"/>
  <c r="AK113" i="18"/>
  <c r="AJ113" i="18"/>
  <c r="AF113" i="18"/>
  <c r="AE113" i="18"/>
  <c r="AD113" i="18"/>
  <c r="BF112" i="18"/>
  <c r="BE112" i="18"/>
  <c r="BD112" i="18"/>
  <c r="BC112" i="18"/>
  <c r="BB112" i="18"/>
  <c r="AX112" i="18"/>
  <c r="AW112" i="18"/>
  <c r="AV112" i="18"/>
  <c r="AN112" i="18"/>
  <c r="AM112" i="18"/>
  <c r="AL112" i="18"/>
  <c r="AK112" i="18"/>
  <c r="AJ112" i="18"/>
  <c r="AF112" i="18"/>
  <c r="AE112" i="18"/>
  <c r="AD112" i="18"/>
  <c r="BF111" i="18"/>
  <c r="BE111" i="18"/>
  <c r="BD111" i="18"/>
  <c r="BC111" i="18"/>
  <c r="BB111" i="18"/>
  <c r="AX111" i="18"/>
  <c r="AW111" i="18"/>
  <c r="AV111" i="18"/>
  <c r="AN111" i="18"/>
  <c r="AM111" i="18"/>
  <c r="AL111" i="18"/>
  <c r="AK111" i="18"/>
  <c r="AJ111" i="18"/>
  <c r="AF111" i="18"/>
  <c r="AE111" i="18"/>
  <c r="AD111" i="18"/>
  <c r="BF110" i="18"/>
  <c r="BE110" i="18"/>
  <c r="BD110" i="18"/>
  <c r="BC110" i="18"/>
  <c r="BB110" i="18"/>
  <c r="AX110" i="18"/>
  <c r="AW110" i="18"/>
  <c r="AV110" i="18"/>
  <c r="AN110" i="18"/>
  <c r="AM110" i="18"/>
  <c r="AL110" i="18"/>
  <c r="AK110" i="18"/>
  <c r="AJ110" i="18"/>
  <c r="AF110" i="18"/>
  <c r="AE110" i="18"/>
  <c r="AD110" i="18"/>
  <c r="BF109" i="18"/>
  <c r="BE109" i="18"/>
  <c r="BD109" i="18"/>
  <c r="BC109" i="18"/>
  <c r="BB109" i="18"/>
  <c r="AX109" i="18"/>
  <c r="AW109" i="18"/>
  <c r="AV109" i="18"/>
  <c r="AN109" i="18"/>
  <c r="AM109" i="18"/>
  <c r="AL109" i="18"/>
  <c r="AK109" i="18"/>
  <c r="AJ109" i="18"/>
  <c r="AF109" i="18"/>
  <c r="AE109" i="18"/>
  <c r="AD109" i="18"/>
  <c r="BF108" i="18"/>
  <c r="BE108" i="18"/>
  <c r="BD108" i="18"/>
  <c r="BC108" i="18"/>
  <c r="BB108" i="18"/>
  <c r="AX108" i="18"/>
  <c r="AW108" i="18"/>
  <c r="AV108" i="18"/>
  <c r="AN108" i="18"/>
  <c r="AM108" i="18"/>
  <c r="AL108" i="18"/>
  <c r="AK108" i="18"/>
  <c r="AJ108" i="18"/>
  <c r="AF108" i="18"/>
  <c r="AE108" i="18"/>
  <c r="AD108" i="18"/>
  <c r="BF107" i="18"/>
  <c r="BE107" i="18"/>
  <c r="BD107" i="18"/>
  <c r="BC107" i="18"/>
  <c r="BB107" i="18"/>
  <c r="AX107" i="18"/>
  <c r="AW107" i="18"/>
  <c r="AV107" i="18"/>
  <c r="AN107" i="18"/>
  <c r="AM107" i="18"/>
  <c r="AL107" i="18"/>
  <c r="AK107" i="18"/>
  <c r="AJ107" i="18"/>
  <c r="AF107" i="18"/>
  <c r="AE107" i="18"/>
  <c r="AD107" i="18"/>
  <c r="BF106" i="18"/>
  <c r="BE106" i="18"/>
  <c r="BD106" i="18"/>
  <c r="BC106" i="18"/>
  <c r="BB106" i="18"/>
  <c r="AX106" i="18"/>
  <c r="AW106" i="18"/>
  <c r="AV106" i="18"/>
  <c r="AN106" i="18"/>
  <c r="AM106" i="18"/>
  <c r="AL106" i="18"/>
  <c r="AK106" i="18"/>
  <c r="AJ106" i="18"/>
  <c r="AF106" i="18"/>
  <c r="AE106" i="18"/>
  <c r="AD106" i="18"/>
  <c r="BF105" i="18"/>
  <c r="BE105" i="18"/>
  <c r="BD105" i="18"/>
  <c r="BC105" i="18"/>
  <c r="BB105" i="18"/>
  <c r="AX105" i="18"/>
  <c r="AW105" i="18"/>
  <c r="AV105" i="18"/>
  <c r="AN105" i="18"/>
  <c r="AM105" i="18"/>
  <c r="AL105" i="18"/>
  <c r="AK105" i="18"/>
  <c r="AJ105" i="18"/>
  <c r="AF105" i="18"/>
  <c r="AE105" i="18"/>
  <c r="AD105" i="18"/>
  <c r="BF104" i="18"/>
  <c r="BE104" i="18"/>
  <c r="BD104" i="18"/>
  <c r="BC104" i="18"/>
  <c r="BB104" i="18"/>
  <c r="AX104" i="18"/>
  <c r="AW104" i="18"/>
  <c r="AV104" i="18"/>
  <c r="AN104" i="18"/>
  <c r="AM104" i="18"/>
  <c r="AL104" i="18"/>
  <c r="AK104" i="18"/>
  <c r="AJ104" i="18"/>
  <c r="AF104" i="18"/>
  <c r="AE104" i="18"/>
  <c r="AD104" i="18"/>
  <c r="BF103" i="18"/>
  <c r="BE103" i="18"/>
  <c r="BD103" i="18"/>
  <c r="BC103" i="18"/>
  <c r="BB103" i="18"/>
  <c r="AX103" i="18"/>
  <c r="AW103" i="18"/>
  <c r="AV103" i="18"/>
  <c r="AN103" i="18"/>
  <c r="AM103" i="18"/>
  <c r="AL103" i="18"/>
  <c r="AK103" i="18"/>
  <c r="AJ103" i="18"/>
  <c r="AF103" i="18"/>
  <c r="AE103" i="18"/>
  <c r="AD103" i="18"/>
  <c r="BF102" i="18"/>
  <c r="BE102" i="18"/>
  <c r="BD102" i="18"/>
  <c r="BC102" i="18"/>
  <c r="BB102" i="18"/>
  <c r="AX102" i="18"/>
  <c r="AW102" i="18"/>
  <c r="AV102" i="18"/>
  <c r="AN102" i="18"/>
  <c r="AM102" i="18"/>
  <c r="AL102" i="18"/>
  <c r="AK102" i="18"/>
  <c r="AJ102" i="18"/>
  <c r="AF102" i="18"/>
  <c r="AE102" i="18"/>
  <c r="AD102" i="18"/>
  <c r="BF101" i="18"/>
  <c r="BE101" i="18"/>
  <c r="BD101" i="18"/>
  <c r="BC101" i="18"/>
  <c r="BB101" i="18"/>
  <c r="AX101" i="18"/>
  <c r="AW101" i="18"/>
  <c r="AV101" i="18"/>
  <c r="AN101" i="18"/>
  <c r="AM101" i="18"/>
  <c r="AL101" i="18"/>
  <c r="AK101" i="18"/>
  <c r="AJ101" i="18"/>
  <c r="AF101" i="18"/>
  <c r="AE101" i="18"/>
  <c r="AD101" i="18"/>
  <c r="V128" i="18"/>
  <c r="U128" i="18"/>
  <c r="S128" i="18"/>
  <c r="R128" i="18"/>
  <c r="Q128" i="18"/>
  <c r="P128" i="18"/>
  <c r="O128" i="18"/>
  <c r="N128" i="18"/>
  <c r="L128" i="18"/>
  <c r="K128" i="18"/>
  <c r="J128" i="18"/>
  <c r="I128" i="18"/>
  <c r="G128" i="18"/>
  <c r="F128" i="18"/>
  <c r="E128" i="18"/>
  <c r="D128" i="18"/>
  <c r="V127" i="18"/>
  <c r="U127" i="18"/>
  <c r="S127" i="18"/>
  <c r="R127" i="18"/>
  <c r="Q127" i="18"/>
  <c r="P127" i="18"/>
  <c r="O127" i="18"/>
  <c r="N127" i="18"/>
  <c r="L127" i="18"/>
  <c r="K127" i="18"/>
  <c r="J127" i="18"/>
  <c r="I127" i="18"/>
  <c r="G127" i="18"/>
  <c r="F127" i="18"/>
  <c r="E127" i="18"/>
  <c r="D127" i="18"/>
  <c r="V126" i="18"/>
  <c r="U126" i="18"/>
  <c r="S126" i="18"/>
  <c r="R126" i="18"/>
  <c r="Q126" i="18"/>
  <c r="P126" i="18"/>
  <c r="O126" i="18"/>
  <c r="N126" i="18"/>
  <c r="L126" i="18"/>
  <c r="K126" i="18"/>
  <c r="J126" i="18"/>
  <c r="I126" i="18"/>
  <c r="G126" i="18"/>
  <c r="F126" i="18"/>
  <c r="E126" i="18"/>
  <c r="D126" i="18"/>
  <c r="V125" i="18"/>
  <c r="U125" i="18"/>
  <c r="S125" i="18"/>
  <c r="R125" i="18"/>
  <c r="Q125" i="18"/>
  <c r="P125" i="18"/>
  <c r="O125" i="18"/>
  <c r="N125" i="18"/>
  <c r="L125" i="18"/>
  <c r="K125" i="18"/>
  <c r="J125" i="18"/>
  <c r="I125" i="18"/>
  <c r="G125" i="18"/>
  <c r="F125" i="18"/>
  <c r="E125" i="18"/>
  <c r="D125" i="18"/>
  <c r="V124" i="18"/>
  <c r="U124" i="18"/>
  <c r="S124" i="18"/>
  <c r="R124" i="18"/>
  <c r="Q124" i="18"/>
  <c r="P124" i="18"/>
  <c r="O124" i="18"/>
  <c r="N124" i="18"/>
  <c r="L124" i="18"/>
  <c r="K124" i="18"/>
  <c r="J124" i="18"/>
  <c r="I124" i="18"/>
  <c r="G124" i="18"/>
  <c r="F124" i="18"/>
  <c r="E124" i="18"/>
  <c r="D124" i="18"/>
  <c r="V123" i="18"/>
  <c r="U123" i="18"/>
  <c r="S123" i="18"/>
  <c r="R123" i="18"/>
  <c r="Q123" i="18"/>
  <c r="P123" i="18"/>
  <c r="O123" i="18"/>
  <c r="N123" i="18"/>
  <c r="L123" i="18"/>
  <c r="K123" i="18"/>
  <c r="J123" i="18"/>
  <c r="I123" i="18"/>
  <c r="G123" i="18"/>
  <c r="F123" i="18"/>
  <c r="E123" i="18"/>
  <c r="D123" i="18"/>
  <c r="V122" i="18"/>
  <c r="U122" i="18"/>
  <c r="S122" i="18"/>
  <c r="R122" i="18"/>
  <c r="Q122" i="18"/>
  <c r="P122" i="18"/>
  <c r="O122" i="18"/>
  <c r="N122" i="18"/>
  <c r="L122" i="18"/>
  <c r="K122" i="18"/>
  <c r="J122" i="18"/>
  <c r="I122" i="18"/>
  <c r="G122" i="18"/>
  <c r="F122" i="18"/>
  <c r="E122" i="18"/>
  <c r="D122" i="18"/>
  <c r="V121" i="18"/>
  <c r="U121" i="18"/>
  <c r="S121" i="18"/>
  <c r="R121" i="18"/>
  <c r="Q121" i="18"/>
  <c r="P121" i="18"/>
  <c r="O121" i="18"/>
  <c r="N121" i="18"/>
  <c r="L121" i="18"/>
  <c r="K121" i="18"/>
  <c r="J121" i="18"/>
  <c r="I121" i="18"/>
  <c r="G121" i="18"/>
  <c r="F121" i="18"/>
  <c r="E121" i="18"/>
  <c r="D121" i="18"/>
  <c r="V120" i="18"/>
  <c r="U120" i="18"/>
  <c r="S120" i="18"/>
  <c r="R120" i="18"/>
  <c r="Q120" i="18"/>
  <c r="P120" i="18"/>
  <c r="O120" i="18"/>
  <c r="N120" i="18"/>
  <c r="H120" i="18"/>
  <c r="G120" i="18"/>
  <c r="F120" i="18"/>
  <c r="E120" i="18"/>
  <c r="D120" i="18"/>
  <c r="W119" i="18"/>
  <c r="V119" i="18"/>
  <c r="U119" i="18"/>
  <c r="S119" i="18"/>
  <c r="R119" i="18"/>
  <c r="Q119" i="18"/>
  <c r="P119" i="18"/>
  <c r="O119" i="18"/>
  <c r="N119" i="18"/>
  <c r="H119" i="18"/>
  <c r="G119" i="18"/>
  <c r="F119" i="18"/>
  <c r="E119" i="18"/>
  <c r="D119" i="18"/>
  <c r="W118" i="18"/>
  <c r="V118" i="18"/>
  <c r="U118" i="18"/>
  <c r="S118" i="18"/>
  <c r="R118" i="18"/>
  <c r="Q118" i="18"/>
  <c r="P118" i="18"/>
  <c r="O118" i="18"/>
  <c r="N118" i="18"/>
  <c r="H118" i="18"/>
  <c r="G118" i="18"/>
  <c r="F118" i="18"/>
  <c r="E118" i="18"/>
  <c r="D118" i="18"/>
  <c r="W117" i="18"/>
  <c r="V117" i="18"/>
  <c r="U117" i="18"/>
  <c r="S117" i="18"/>
  <c r="R117" i="18"/>
  <c r="Q117" i="18"/>
  <c r="P117" i="18"/>
  <c r="O117" i="18"/>
  <c r="N117" i="18"/>
  <c r="H117" i="18"/>
  <c r="G117" i="18"/>
  <c r="F117" i="18"/>
  <c r="E117" i="18"/>
  <c r="D117" i="18"/>
  <c r="W116" i="18"/>
  <c r="V116" i="18"/>
  <c r="U116" i="18"/>
  <c r="S116" i="18"/>
  <c r="R116" i="18"/>
  <c r="Q116" i="18"/>
  <c r="P116" i="18"/>
  <c r="O116" i="18"/>
  <c r="N116" i="18"/>
  <c r="H116" i="18"/>
  <c r="G116" i="18"/>
  <c r="F116" i="18"/>
  <c r="E116" i="18"/>
  <c r="D116" i="18"/>
  <c r="W115" i="18"/>
  <c r="V115" i="18"/>
  <c r="U115" i="18"/>
  <c r="S115" i="18"/>
  <c r="R115" i="18"/>
  <c r="Q115" i="18"/>
  <c r="P115" i="18"/>
  <c r="O115" i="18"/>
  <c r="N115" i="18"/>
  <c r="H115" i="18"/>
  <c r="G115" i="18"/>
  <c r="F115" i="18"/>
  <c r="E115" i="18"/>
  <c r="D115" i="18"/>
  <c r="W114" i="18"/>
  <c r="V114" i="18"/>
  <c r="U114" i="18"/>
  <c r="S114" i="18"/>
  <c r="R114" i="18"/>
  <c r="Q114" i="18"/>
  <c r="P114" i="18"/>
  <c r="O114" i="18"/>
  <c r="N114" i="18"/>
  <c r="H114" i="18"/>
  <c r="G114" i="18"/>
  <c r="F114" i="18"/>
  <c r="E114" i="18"/>
  <c r="D114" i="18"/>
  <c r="W113" i="18"/>
  <c r="V113" i="18"/>
  <c r="U113" i="18"/>
  <c r="S113" i="18"/>
  <c r="R113" i="18"/>
  <c r="Q113" i="18"/>
  <c r="P113" i="18"/>
  <c r="O113" i="18"/>
  <c r="N113" i="18"/>
  <c r="H113" i="18"/>
  <c r="G113" i="18"/>
  <c r="F113" i="18"/>
  <c r="E113" i="18"/>
  <c r="D113" i="18"/>
  <c r="W112" i="18"/>
  <c r="V112" i="18"/>
  <c r="U112" i="18"/>
  <c r="S112" i="18"/>
  <c r="R112" i="18"/>
  <c r="Q112" i="18"/>
  <c r="P112" i="18"/>
  <c r="O112" i="18"/>
  <c r="N112" i="18"/>
  <c r="H112" i="18"/>
  <c r="G112" i="18"/>
  <c r="F112" i="18"/>
  <c r="E112" i="18"/>
  <c r="D112" i="18"/>
  <c r="W111" i="18"/>
  <c r="V111" i="18"/>
  <c r="U111" i="18"/>
  <c r="S111" i="18"/>
  <c r="R111" i="18"/>
  <c r="Q111" i="18"/>
  <c r="P111" i="18"/>
  <c r="O111" i="18"/>
  <c r="N111" i="18"/>
  <c r="H111" i="18"/>
  <c r="G111" i="18"/>
  <c r="F111" i="18"/>
  <c r="E111" i="18"/>
  <c r="D111" i="18"/>
  <c r="W110" i="18"/>
  <c r="V110" i="18"/>
  <c r="U110" i="18"/>
  <c r="S110" i="18"/>
  <c r="R110" i="18"/>
  <c r="Q110" i="18"/>
  <c r="P110" i="18"/>
  <c r="O110" i="18"/>
  <c r="N110" i="18"/>
  <c r="H110" i="18"/>
  <c r="G110" i="18"/>
  <c r="F110" i="18"/>
  <c r="E110" i="18"/>
  <c r="D110" i="18"/>
  <c r="W109" i="18"/>
  <c r="V109" i="18"/>
  <c r="U109" i="18"/>
  <c r="S109" i="18"/>
  <c r="R109" i="18"/>
  <c r="Q109" i="18"/>
  <c r="P109" i="18"/>
  <c r="O109" i="18"/>
  <c r="N109" i="18"/>
  <c r="H109" i="18"/>
  <c r="G109" i="18"/>
  <c r="F109" i="18"/>
  <c r="E109" i="18"/>
  <c r="D109" i="18"/>
  <c r="W108" i="18"/>
  <c r="V108" i="18"/>
  <c r="U108" i="18"/>
  <c r="S108" i="18"/>
  <c r="R108" i="18"/>
  <c r="Q108" i="18"/>
  <c r="P108" i="18"/>
  <c r="O108" i="18"/>
  <c r="N108" i="18"/>
  <c r="H108" i="18"/>
  <c r="G108" i="18"/>
  <c r="F108" i="18"/>
  <c r="E108" i="18"/>
  <c r="D108" i="18"/>
  <c r="W107" i="18"/>
  <c r="V107" i="18"/>
  <c r="U107" i="18"/>
  <c r="S107" i="18"/>
  <c r="R107" i="18"/>
  <c r="Q107" i="18"/>
  <c r="P107" i="18"/>
  <c r="O107" i="18"/>
  <c r="N107" i="18"/>
  <c r="H107" i="18"/>
  <c r="G107" i="18"/>
  <c r="F107" i="18"/>
  <c r="E107" i="18"/>
  <c r="D107" i="18"/>
  <c r="W106" i="18"/>
  <c r="V106" i="18"/>
  <c r="U106" i="18"/>
  <c r="S106" i="18"/>
  <c r="R106" i="18"/>
  <c r="Q106" i="18"/>
  <c r="P106" i="18"/>
  <c r="O106" i="18"/>
  <c r="N106" i="18"/>
  <c r="H106" i="18"/>
  <c r="G106" i="18"/>
  <c r="F106" i="18"/>
  <c r="E106" i="18"/>
  <c r="D106" i="18"/>
  <c r="W105" i="18"/>
  <c r="V105" i="18"/>
  <c r="U105" i="18"/>
  <c r="S105" i="18"/>
  <c r="R105" i="18"/>
  <c r="Q105" i="18"/>
  <c r="P105" i="18"/>
  <c r="O105" i="18"/>
  <c r="N105" i="18"/>
  <c r="H105" i="18"/>
  <c r="G105" i="18"/>
  <c r="F105" i="18"/>
  <c r="E105" i="18"/>
  <c r="D105" i="18"/>
  <c r="W104" i="18"/>
  <c r="V104" i="18"/>
  <c r="U104" i="18"/>
  <c r="S104" i="18"/>
  <c r="R104" i="18"/>
  <c r="Q104" i="18"/>
  <c r="P104" i="18"/>
  <c r="O104" i="18"/>
  <c r="N104" i="18"/>
  <c r="H104" i="18"/>
  <c r="G104" i="18"/>
  <c r="F104" i="18"/>
  <c r="E104" i="18"/>
  <c r="D104" i="18"/>
  <c r="W103" i="18"/>
  <c r="V103" i="18"/>
  <c r="U103" i="18"/>
  <c r="S103" i="18"/>
  <c r="R103" i="18"/>
  <c r="Q103" i="18"/>
  <c r="P103" i="18"/>
  <c r="O103" i="18"/>
  <c r="N103" i="18"/>
  <c r="H103" i="18"/>
  <c r="G103" i="18"/>
  <c r="F103" i="18"/>
  <c r="E103" i="18"/>
  <c r="D103" i="18"/>
  <c r="W102" i="18"/>
  <c r="V102" i="18"/>
  <c r="U102" i="18"/>
  <c r="S102" i="18"/>
  <c r="R102" i="18"/>
  <c r="Q102" i="18"/>
  <c r="P102" i="18"/>
  <c r="O102" i="18"/>
  <c r="N102" i="18"/>
  <c r="H102" i="18"/>
  <c r="G102" i="18"/>
  <c r="F102" i="18"/>
  <c r="E102" i="18"/>
  <c r="D102" i="18"/>
  <c r="W101" i="18"/>
  <c r="V101" i="18"/>
  <c r="U101" i="18"/>
  <c r="S101" i="18"/>
  <c r="R101" i="18"/>
  <c r="Q101" i="18"/>
  <c r="P101" i="18"/>
  <c r="O101" i="18"/>
  <c r="N101" i="18"/>
  <c r="H101" i="18"/>
  <c r="G101" i="18"/>
  <c r="F101" i="18"/>
  <c r="E101" i="18"/>
  <c r="D101" i="18"/>
  <c r="BF97" i="18"/>
  <c r="BE97" i="18"/>
  <c r="BD97" i="18"/>
  <c r="BC97" i="18"/>
  <c r="BA97" i="18"/>
  <c r="AV97" i="18"/>
  <c r="AN97" i="18"/>
  <c r="AM97" i="18"/>
  <c r="AL97" i="18"/>
  <c r="AK97" i="18"/>
  <c r="AI97" i="18"/>
  <c r="AD97" i="18"/>
  <c r="T97" i="18"/>
  <c r="T128" i="18" s="1"/>
  <c r="M97" i="18"/>
  <c r="M128" i="18" s="1"/>
  <c r="H97" i="18"/>
  <c r="H128" i="18" s="1"/>
  <c r="C97" i="18"/>
  <c r="C128" i="18" s="1"/>
  <c r="BF96" i="18"/>
  <c r="BE96" i="18"/>
  <c r="BD96" i="18"/>
  <c r="BC96" i="18"/>
  <c r="BA96" i="18"/>
  <c r="AV96" i="18"/>
  <c r="AN96" i="18"/>
  <c r="AM96" i="18"/>
  <c r="AL96" i="18"/>
  <c r="AK96" i="18"/>
  <c r="AI96" i="18"/>
  <c r="AD96" i="18"/>
  <c r="T96" i="18"/>
  <c r="T127" i="18" s="1"/>
  <c r="M96" i="18"/>
  <c r="M127" i="18" s="1"/>
  <c r="H96" i="18"/>
  <c r="H127" i="18" s="1"/>
  <c r="C96" i="18"/>
  <c r="C127" i="18" s="1"/>
  <c r="BF95" i="18"/>
  <c r="BE95" i="18"/>
  <c r="BD95" i="18"/>
  <c r="BC95" i="18"/>
  <c r="BA95" i="18"/>
  <c r="AV95" i="18"/>
  <c r="AN95" i="18"/>
  <c r="AM95" i="18"/>
  <c r="AL95" i="18"/>
  <c r="AK95" i="18"/>
  <c r="AI95" i="18"/>
  <c r="AD95" i="18"/>
  <c r="T95" i="18"/>
  <c r="T126" i="18" s="1"/>
  <c r="M95" i="18"/>
  <c r="M126" i="18" s="1"/>
  <c r="H95" i="18"/>
  <c r="H126" i="18" s="1"/>
  <c r="C95" i="18"/>
  <c r="C126" i="18" s="1"/>
  <c r="BF94" i="18"/>
  <c r="BE94" i="18"/>
  <c r="BD94" i="18"/>
  <c r="BC94" i="18"/>
  <c r="BA94" i="18"/>
  <c r="AV94" i="18"/>
  <c r="AN94" i="18"/>
  <c r="AM94" i="18"/>
  <c r="AL94" i="18"/>
  <c r="AK94" i="18"/>
  <c r="AI94" i="18"/>
  <c r="AD94" i="18"/>
  <c r="T94" i="18"/>
  <c r="T125" i="18" s="1"/>
  <c r="M94" i="18"/>
  <c r="M125" i="18" s="1"/>
  <c r="H94" i="18"/>
  <c r="H125" i="18" s="1"/>
  <c r="C94" i="18"/>
  <c r="C125" i="18" s="1"/>
  <c r="BF93" i="18"/>
  <c r="BE93" i="18"/>
  <c r="BD93" i="18"/>
  <c r="BC93" i="18"/>
  <c r="BA93" i="18"/>
  <c r="AV93" i="18"/>
  <c r="AN93" i="18"/>
  <c r="AM93" i="18"/>
  <c r="AL93" i="18"/>
  <c r="AK93" i="18"/>
  <c r="AI93" i="18"/>
  <c r="AD93" i="18"/>
  <c r="T93" i="18"/>
  <c r="T124" i="18" s="1"/>
  <c r="M93" i="18"/>
  <c r="M124" i="18" s="1"/>
  <c r="H93" i="18"/>
  <c r="H124" i="18" s="1"/>
  <c r="C93" i="18"/>
  <c r="AT93" i="18" s="1"/>
  <c r="AT124" i="18" s="1"/>
  <c r="BF92" i="18"/>
  <c r="BE92" i="18"/>
  <c r="BD92" i="18"/>
  <c r="BC92" i="18"/>
  <c r="BA92" i="18"/>
  <c r="AV92" i="18"/>
  <c r="AN92" i="18"/>
  <c r="AM92" i="18"/>
  <c r="AL92" i="18"/>
  <c r="AK92" i="18"/>
  <c r="AI92" i="18"/>
  <c r="AD92" i="18"/>
  <c r="T92" i="18"/>
  <c r="T123" i="18" s="1"/>
  <c r="M92" i="18"/>
  <c r="M123" i="18" s="1"/>
  <c r="H92" i="18"/>
  <c r="H123" i="18" s="1"/>
  <c r="C92" i="18"/>
  <c r="AT92" i="18" s="1"/>
  <c r="AT123" i="18" s="1"/>
  <c r="BF91" i="18"/>
  <c r="BE91" i="18"/>
  <c r="BD91" i="18"/>
  <c r="BC91" i="18"/>
  <c r="BA91" i="18"/>
  <c r="AV91" i="18"/>
  <c r="AN91" i="18"/>
  <c r="AM91" i="18"/>
  <c r="AL91" i="18"/>
  <c r="AK91" i="18"/>
  <c r="AI91" i="18"/>
  <c r="AD91" i="18"/>
  <c r="T91" i="18"/>
  <c r="T122" i="18" s="1"/>
  <c r="M91" i="18"/>
  <c r="M122" i="18" s="1"/>
  <c r="H91" i="18"/>
  <c r="H122" i="18" s="1"/>
  <c r="C91" i="18"/>
  <c r="AT91" i="18" s="1"/>
  <c r="AT122" i="18" s="1"/>
  <c r="BF90" i="18"/>
  <c r="BE90" i="18"/>
  <c r="BD90" i="18"/>
  <c r="BC90" i="18"/>
  <c r="BA90" i="18"/>
  <c r="AN90" i="18"/>
  <c r="AM90" i="18"/>
  <c r="AL90" i="18"/>
  <c r="AK90" i="18"/>
  <c r="AI90" i="18"/>
  <c r="T90" i="18"/>
  <c r="T121" i="18" s="1"/>
  <c r="M90" i="18"/>
  <c r="M121" i="18" s="1"/>
  <c r="H90" i="18"/>
  <c r="H121" i="18" s="1"/>
  <c r="C90" i="18"/>
  <c r="BF89" i="18"/>
  <c r="BE89" i="18"/>
  <c r="BD89" i="18"/>
  <c r="BC89" i="18"/>
  <c r="BA89" i="18"/>
  <c r="AW89" i="18"/>
  <c r="AV89" i="18"/>
  <c r="AN89" i="18"/>
  <c r="AM89" i="18"/>
  <c r="AL89" i="18"/>
  <c r="AK89" i="18"/>
  <c r="AI89" i="18"/>
  <c r="AE89" i="18"/>
  <c r="AD89" i="18"/>
  <c r="T89" i="18"/>
  <c r="T120" i="18" s="1"/>
  <c r="L89" i="18"/>
  <c r="L120" i="18" s="1"/>
  <c r="K89" i="18"/>
  <c r="K120" i="18" s="1"/>
  <c r="J89" i="18"/>
  <c r="J120" i="18" s="1"/>
  <c r="I89" i="18"/>
  <c r="I120" i="18" s="1"/>
  <c r="BF88" i="18"/>
  <c r="BE88" i="18"/>
  <c r="BD88" i="18"/>
  <c r="BC88" i="18"/>
  <c r="BA88" i="18"/>
  <c r="AW88" i="18"/>
  <c r="AV88" i="18"/>
  <c r="AN88" i="18"/>
  <c r="AM88" i="18"/>
  <c r="AL88" i="18"/>
  <c r="AK88" i="18"/>
  <c r="AI88" i="18"/>
  <c r="AE88" i="18"/>
  <c r="AD88" i="18"/>
  <c r="T88" i="18"/>
  <c r="T119" i="18" s="1"/>
  <c r="L88" i="18"/>
  <c r="L119" i="18" s="1"/>
  <c r="K88" i="18"/>
  <c r="K119" i="18" s="1"/>
  <c r="J88" i="18"/>
  <c r="J119" i="18" s="1"/>
  <c r="I88" i="18"/>
  <c r="I119" i="18" s="1"/>
  <c r="BF87" i="18"/>
  <c r="BE87" i="18"/>
  <c r="BD87" i="18"/>
  <c r="BC87" i="18"/>
  <c r="BA87" i="18"/>
  <c r="AW87" i="18"/>
  <c r="AV87" i="18"/>
  <c r="AN87" i="18"/>
  <c r="AM87" i="18"/>
  <c r="AL87" i="18"/>
  <c r="AK87" i="18"/>
  <c r="AI87" i="18"/>
  <c r="AE87" i="18"/>
  <c r="AD87" i="18"/>
  <c r="T87" i="18"/>
  <c r="T118" i="18" s="1"/>
  <c r="L87" i="18"/>
  <c r="L118" i="18" s="1"/>
  <c r="K87" i="18"/>
  <c r="K118" i="18" s="1"/>
  <c r="J87" i="18"/>
  <c r="J118" i="18" s="1"/>
  <c r="I87" i="18"/>
  <c r="I118" i="18" s="1"/>
  <c r="BF86" i="18"/>
  <c r="BE86" i="18"/>
  <c r="BD86" i="18"/>
  <c r="BC86" i="18"/>
  <c r="BA86" i="18"/>
  <c r="AW86" i="18"/>
  <c r="AV86" i="18"/>
  <c r="AN86" i="18"/>
  <c r="AM86" i="18"/>
  <c r="AL86" i="18"/>
  <c r="AK86" i="18"/>
  <c r="AI86" i="18"/>
  <c r="AE86" i="18"/>
  <c r="AD86" i="18"/>
  <c r="T86" i="18"/>
  <c r="T117" i="18" s="1"/>
  <c r="L86" i="18"/>
  <c r="L117" i="18" s="1"/>
  <c r="K86" i="18"/>
  <c r="K117" i="18" s="1"/>
  <c r="J86" i="18"/>
  <c r="J117" i="18" s="1"/>
  <c r="I86" i="18"/>
  <c r="I117" i="18" s="1"/>
  <c r="BF85" i="18"/>
  <c r="BE85" i="18"/>
  <c r="BD85" i="18"/>
  <c r="BC85" i="18"/>
  <c r="BA85" i="18"/>
  <c r="AW85" i="18"/>
  <c r="AV85" i="18"/>
  <c r="AN85" i="18"/>
  <c r="AM85" i="18"/>
  <c r="AL85" i="18"/>
  <c r="AK85" i="18"/>
  <c r="AI85" i="18"/>
  <c r="AE85" i="18"/>
  <c r="AD85" i="18"/>
  <c r="T85" i="18"/>
  <c r="T116" i="18" s="1"/>
  <c r="L85" i="18"/>
  <c r="L116" i="18" s="1"/>
  <c r="K85" i="18"/>
  <c r="K116" i="18" s="1"/>
  <c r="J85" i="18"/>
  <c r="J116" i="18" s="1"/>
  <c r="I85" i="18"/>
  <c r="I116" i="18" s="1"/>
  <c r="BF84" i="18"/>
  <c r="BE84" i="18"/>
  <c r="BD84" i="18"/>
  <c r="BC84" i="18"/>
  <c r="BA84" i="18"/>
  <c r="AW84" i="18"/>
  <c r="AV84" i="18"/>
  <c r="AN84" i="18"/>
  <c r="AM84" i="18"/>
  <c r="AL84" i="18"/>
  <c r="AK84" i="18"/>
  <c r="AI84" i="18"/>
  <c r="AE84" i="18"/>
  <c r="AD84" i="18"/>
  <c r="T84" i="18"/>
  <c r="T115" i="18" s="1"/>
  <c r="L84" i="18"/>
  <c r="L115" i="18" s="1"/>
  <c r="K84" i="18"/>
  <c r="K115" i="18" s="1"/>
  <c r="J84" i="18"/>
  <c r="J115" i="18" s="1"/>
  <c r="I84" i="18"/>
  <c r="I115" i="18" s="1"/>
  <c r="BF83" i="18"/>
  <c r="BE83" i="18"/>
  <c r="BD83" i="18"/>
  <c r="BC83" i="18"/>
  <c r="BA83" i="18"/>
  <c r="AW83" i="18"/>
  <c r="AV83" i="18"/>
  <c r="AN83" i="18"/>
  <c r="AM83" i="18"/>
  <c r="AL83" i="18"/>
  <c r="AK83" i="18"/>
  <c r="AI83" i="18"/>
  <c r="AE83" i="18"/>
  <c r="AD83" i="18"/>
  <c r="T83" i="18"/>
  <c r="T114" i="18" s="1"/>
  <c r="L83" i="18"/>
  <c r="L114" i="18" s="1"/>
  <c r="K83" i="18"/>
  <c r="K114" i="18" s="1"/>
  <c r="J83" i="18"/>
  <c r="J114" i="18" s="1"/>
  <c r="I83" i="18"/>
  <c r="I114" i="18" s="1"/>
  <c r="BF82" i="18"/>
  <c r="BE82" i="18"/>
  <c r="BD82" i="18"/>
  <c r="BC82" i="18"/>
  <c r="BA82" i="18"/>
  <c r="AW82" i="18"/>
  <c r="AV82" i="18"/>
  <c r="AN82" i="18"/>
  <c r="AM82" i="18"/>
  <c r="AL82" i="18"/>
  <c r="AK82" i="18"/>
  <c r="AI82" i="18"/>
  <c r="AE82" i="18"/>
  <c r="AD82" i="18"/>
  <c r="T82" i="18"/>
  <c r="T113" i="18" s="1"/>
  <c r="L82" i="18"/>
  <c r="L113" i="18" s="1"/>
  <c r="K82" i="18"/>
  <c r="K113" i="18" s="1"/>
  <c r="J82" i="18"/>
  <c r="J113" i="18" s="1"/>
  <c r="I82" i="18"/>
  <c r="I113" i="18" s="1"/>
  <c r="BF81" i="18"/>
  <c r="BE81" i="18"/>
  <c r="BD81" i="18"/>
  <c r="BC81" i="18"/>
  <c r="BA81" i="18"/>
  <c r="AW81" i="18"/>
  <c r="AV81" i="18"/>
  <c r="AN81" i="18"/>
  <c r="AM81" i="18"/>
  <c r="AL81" i="18"/>
  <c r="AK81" i="18"/>
  <c r="AI81" i="18"/>
  <c r="AE81" i="18"/>
  <c r="AD81" i="18"/>
  <c r="T81" i="18"/>
  <c r="T112" i="18" s="1"/>
  <c r="L81" i="18"/>
  <c r="L112" i="18" s="1"/>
  <c r="K81" i="18"/>
  <c r="K112" i="18" s="1"/>
  <c r="J81" i="18"/>
  <c r="J112" i="18" s="1"/>
  <c r="I81" i="18"/>
  <c r="I112" i="18" s="1"/>
  <c r="BF80" i="18"/>
  <c r="BE80" i="18"/>
  <c r="BD80" i="18"/>
  <c r="BC80" i="18"/>
  <c r="BA80" i="18"/>
  <c r="AW80" i="18"/>
  <c r="AV80" i="18"/>
  <c r="AN80" i="18"/>
  <c r="AM80" i="18"/>
  <c r="AL80" i="18"/>
  <c r="AK80" i="18"/>
  <c r="AI80" i="18"/>
  <c r="AE80" i="18"/>
  <c r="AD80" i="18"/>
  <c r="T80" i="18"/>
  <c r="T111" i="18" s="1"/>
  <c r="L80" i="18"/>
  <c r="L111" i="18" s="1"/>
  <c r="K80" i="18"/>
  <c r="K111" i="18" s="1"/>
  <c r="J80" i="18"/>
  <c r="J111" i="18" s="1"/>
  <c r="I80" i="18"/>
  <c r="I111" i="18" s="1"/>
  <c r="BF79" i="18"/>
  <c r="BE79" i="18"/>
  <c r="BD79" i="18"/>
  <c r="BC79" i="18"/>
  <c r="BA79" i="18"/>
  <c r="AW79" i="18"/>
  <c r="AV79" i="18"/>
  <c r="AN79" i="18"/>
  <c r="AM79" i="18"/>
  <c r="AL79" i="18"/>
  <c r="AK79" i="18"/>
  <c r="AI79" i="18"/>
  <c r="AE79" i="18"/>
  <c r="AD79" i="18"/>
  <c r="T79" i="18"/>
  <c r="T110" i="18" s="1"/>
  <c r="L79" i="18"/>
  <c r="L110" i="18" s="1"/>
  <c r="K79" i="18"/>
  <c r="K110" i="18" s="1"/>
  <c r="J79" i="18"/>
  <c r="J110" i="18" s="1"/>
  <c r="I79" i="18"/>
  <c r="I110" i="18" s="1"/>
  <c r="BF78" i="18"/>
  <c r="BE78" i="18"/>
  <c r="BD78" i="18"/>
  <c r="BC78" i="18"/>
  <c r="BA78" i="18"/>
  <c r="AW78" i="18"/>
  <c r="AV78" i="18"/>
  <c r="AN78" i="18"/>
  <c r="AM78" i="18"/>
  <c r="AL78" i="18"/>
  <c r="AK78" i="18"/>
  <c r="AI78" i="18"/>
  <c r="AE78" i="18"/>
  <c r="AD78" i="18"/>
  <c r="T78" i="18"/>
  <c r="T109" i="18" s="1"/>
  <c r="L78" i="18"/>
  <c r="L109" i="18" s="1"/>
  <c r="K78" i="18"/>
  <c r="K109" i="18" s="1"/>
  <c r="J78" i="18"/>
  <c r="J109" i="18" s="1"/>
  <c r="I78" i="18"/>
  <c r="I109" i="18" s="1"/>
  <c r="BF77" i="18"/>
  <c r="BE77" i="18"/>
  <c r="BD77" i="18"/>
  <c r="BC77" i="18"/>
  <c r="BA77" i="18"/>
  <c r="AW77" i="18"/>
  <c r="AV77" i="18"/>
  <c r="AN77" i="18"/>
  <c r="AM77" i="18"/>
  <c r="AL77" i="18"/>
  <c r="AK77" i="18"/>
  <c r="AI77" i="18"/>
  <c r="AE77" i="18"/>
  <c r="AD77" i="18"/>
  <c r="T77" i="18"/>
  <c r="T108" i="18" s="1"/>
  <c r="L77" i="18"/>
  <c r="L108" i="18" s="1"/>
  <c r="K77" i="18"/>
  <c r="K108" i="18" s="1"/>
  <c r="J77" i="18"/>
  <c r="J108" i="18" s="1"/>
  <c r="I77" i="18"/>
  <c r="I108" i="18" s="1"/>
  <c r="BF76" i="18"/>
  <c r="BE76" i="18"/>
  <c r="BD76" i="18"/>
  <c r="BC76" i="18"/>
  <c r="BA76" i="18"/>
  <c r="AW76" i="18"/>
  <c r="AV76" i="18"/>
  <c r="AN76" i="18"/>
  <c r="AM76" i="18"/>
  <c r="AL76" i="18"/>
  <c r="AK76" i="18"/>
  <c r="AI76" i="18"/>
  <c r="AE76" i="18"/>
  <c r="AD76" i="18"/>
  <c r="T76" i="18"/>
  <c r="T107" i="18" s="1"/>
  <c r="L76" i="18"/>
  <c r="L107" i="18" s="1"/>
  <c r="K76" i="18"/>
  <c r="K107" i="18" s="1"/>
  <c r="J76" i="18"/>
  <c r="J107" i="18" s="1"/>
  <c r="I76" i="18"/>
  <c r="I107" i="18" s="1"/>
  <c r="BF75" i="18"/>
  <c r="BE75" i="18"/>
  <c r="BD75" i="18"/>
  <c r="BC75" i="18"/>
  <c r="BA75" i="18"/>
  <c r="AW75" i="18"/>
  <c r="AV75" i="18"/>
  <c r="AN75" i="18"/>
  <c r="AM75" i="18"/>
  <c r="AL75" i="18"/>
  <c r="AK75" i="18"/>
  <c r="AI75" i="18"/>
  <c r="AE75" i="18"/>
  <c r="AD75" i="18"/>
  <c r="T75" i="18"/>
  <c r="T106" i="18" s="1"/>
  <c r="L75" i="18"/>
  <c r="L106" i="18" s="1"/>
  <c r="K75" i="18"/>
  <c r="K106" i="18" s="1"/>
  <c r="J75" i="18"/>
  <c r="J106" i="18" s="1"/>
  <c r="I75" i="18"/>
  <c r="I106" i="18" s="1"/>
  <c r="BF74" i="18"/>
  <c r="BE74" i="18"/>
  <c r="BD74" i="18"/>
  <c r="BC74" i="18"/>
  <c r="BA74" i="18"/>
  <c r="AW74" i="18"/>
  <c r="AV74" i="18"/>
  <c r="AN74" i="18"/>
  <c r="AM74" i="18"/>
  <c r="AL74" i="18"/>
  <c r="AK74" i="18"/>
  <c r="AI74" i="18"/>
  <c r="AE74" i="18"/>
  <c r="AD74" i="18"/>
  <c r="T74" i="18"/>
  <c r="T105" i="18" s="1"/>
  <c r="L74" i="18"/>
  <c r="L105" i="18" s="1"/>
  <c r="K74" i="18"/>
  <c r="K105" i="18" s="1"/>
  <c r="J74" i="18"/>
  <c r="J105" i="18" s="1"/>
  <c r="I74" i="18"/>
  <c r="I105" i="18" s="1"/>
  <c r="BF73" i="18"/>
  <c r="BE73" i="18"/>
  <c r="BD73" i="18"/>
  <c r="BC73" i="18"/>
  <c r="BA73" i="18"/>
  <c r="AW73" i="18"/>
  <c r="AV73" i="18"/>
  <c r="AN73" i="18"/>
  <c r="AM73" i="18"/>
  <c r="AL73" i="18"/>
  <c r="AK73" i="18"/>
  <c r="AI73" i="18"/>
  <c r="AE73" i="18"/>
  <c r="AD73" i="18"/>
  <c r="T73" i="18"/>
  <c r="T104" i="18" s="1"/>
  <c r="L73" i="18"/>
  <c r="L104" i="18" s="1"/>
  <c r="K73" i="18"/>
  <c r="K104" i="18" s="1"/>
  <c r="J73" i="18"/>
  <c r="J104" i="18" s="1"/>
  <c r="I73" i="18"/>
  <c r="I104" i="18" s="1"/>
  <c r="BF72" i="18"/>
  <c r="BE72" i="18"/>
  <c r="BD72" i="18"/>
  <c r="BC72" i="18"/>
  <c r="BA72" i="18"/>
  <c r="AW72" i="18"/>
  <c r="AV72" i="18"/>
  <c r="AN72" i="18"/>
  <c r="AM72" i="18"/>
  <c r="AL72" i="18"/>
  <c r="AK72" i="18"/>
  <c r="AI72" i="18"/>
  <c r="AE72" i="18"/>
  <c r="AD72" i="18"/>
  <c r="T72" i="18"/>
  <c r="T103" i="18" s="1"/>
  <c r="L72" i="18"/>
  <c r="L103" i="18" s="1"/>
  <c r="K72" i="18"/>
  <c r="K103" i="18" s="1"/>
  <c r="J72" i="18"/>
  <c r="J103" i="18" s="1"/>
  <c r="I72" i="18"/>
  <c r="I103" i="18" s="1"/>
  <c r="BF71" i="18"/>
  <c r="BE71" i="18"/>
  <c r="BD71" i="18"/>
  <c r="BC71" i="18"/>
  <c r="BA71" i="18"/>
  <c r="AW71" i="18"/>
  <c r="AV71" i="18"/>
  <c r="AN71" i="18"/>
  <c r="AM71" i="18"/>
  <c r="AL71" i="18"/>
  <c r="AK71" i="18"/>
  <c r="AI71" i="18"/>
  <c r="AE71" i="18"/>
  <c r="AD71" i="18"/>
  <c r="T71" i="18"/>
  <c r="T102" i="18" s="1"/>
  <c r="L71" i="18"/>
  <c r="L102" i="18" s="1"/>
  <c r="K71" i="18"/>
  <c r="K102" i="18" s="1"/>
  <c r="J71" i="18"/>
  <c r="J102" i="18" s="1"/>
  <c r="I71" i="18"/>
  <c r="I102" i="18" s="1"/>
  <c r="BF70" i="18"/>
  <c r="BE70" i="18"/>
  <c r="BD70" i="18"/>
  <c r="BC70" i="18"/>
  <c r="BA70" i="18"/>
  <c r="AW70" i="18"/>
  <c r="AV70" i="18"/>
  <c r="AN70" i="18"/>
  <c r="AM70" i="18"/>
  <c r="AL70" i="18"/>
  <c r="AK70" i="18"/>
  <c r="AI70" i="18"/>
  <c r="AE70" i="18"/>
  <c r="AD70" i="18"/>
  <c r="T70" i="18"/>
  <c r="T101" i="18" s="1"/>
  <c r="L70" i="18"/>
  <c r="L101" i="18" s="1"/>
  <c r="K70" i="18"/>
  <c r="K101" i="18" s="1"/>
  <c r="J70" i="18"/>
  <c r="J101" i="18" s="1"/>
  <c r="I70" i="18"/>
  <c r="I101" i="18" s="1"/>
  <c r="BQ94" i="17"/>
  <c r="BO94" i="17"/>
  <c r="BJ94" i="17"/>
  <c r="BH94" i="17"/>
  <c r="BF124" i="17"/>
  <c r="BE124" i="17"/>
  <c r="BD124" i="17"/>
  <c r="BC124" i="17"/>
  <c r="BB124" i="17"/>
  <c r="BA124" i="17"/>
  <c r="AX124" i="17"/>
  <c r="AW124" i="17"/>
  <c r="AV124" i="17"/>
  <c r="AN124" i="17"/>
  <c r="AM124" i="17"/>
  <c r="AL124" i="17"/>
  <c r="AK124" i="17"/>
  <c r="AJ124" i="17"/>
  <c r="AI124" i="17"/>
  <c r="AF124" i="17"/>
  <c r="AE124" i="17"/>
  <c r="AD124" i="17"/>
  <c r="BF123" i="17"/>
  <c r="BE123" i="17"/>
  <c r="BC123" i="17"/>
  <c r="BB123" i="17"/>
  <c r="AX123" i="17"/>
  <c r="AW123" i="17"/>
  <c r="AV123" i="17"/>
  <c r="AN123" i="17"/>
  <c r="AM123" i="17"/>
  <c r="AK123" i="17"/>
  <c r="AJ123" i="17"/>
  <c r="AF123" i="17"/>
  <c r="AE123" i="17"/>
  <c r="AD123" i="17"/>
  <c r="BF122" i="17"/>
  <c r="BE122" i="17"/>
  <c r="BC122" i="17"/>
  <c r="BB122" i="17"/>
  <c r="AX122" i="17"/>
  <c r="AW122" i="17"/>
  <c r="AV122" i="17"/>
  <c r="AN122" i="17"/>
  <c r="AM122" i="17"/>
  <c r="AK122" i="17"/>
  <c r="AJ122" i="17"/>
  <c r="AF122" i="17"/>
  <c r="AE122" i="17"/>
  <c r="AD122" i="17"/>
  <c r="BF121" i="17"/>
  <c r="BE121" i="17"/>
  <c r="BC121" i="17"/>
  <c r="BB121" i="17"/>
  <c r="AX121" i="17"/>
  <c r="AW121" i="17"/>
  <c r="AV121" i="17"/>
  <c r="AN121" i="17"/>
  <c r="AM121" i="17"/>
  <c r="AK121" i="17"/>
  <c r="AJ121" i="17"/>
  <c r="AF121" i="17"/>
  <c r="AE121" i="17"/>
  <c r="AD121" i="17"/>
  <c r="BF120" i="17"/>
  <c r="BE120" i="17"/>
  <c r="BC120" i="17"/>
  <c r="BB120" i="17"/>
  <c r="AX120" i="17"/>
  <c r="AW120" i="17"/>
  <c r="AV120" i="17"/>
  <c r="AN120" i="17"/>
  <c r="AM120" i="17"/>
  <c r="AK120" i="17"/>
  <c r="AJ120" i="17"/>
  <c r="AF120" i="17"/>
  <c r="AE120" i="17"/>
  <c r="AD120" i="17"/>
  <c r="BF119" i="17"/>
  <c r="BE119" i="17"/>
  <c r="BC119" i="17"/>
  <c r="BB119" i="17"/>
  <c r="AX119" i="17"/>
  <c r="AW119" i="17"/>
  <c r="AV119" i="17"/>
  <c r="AN119" i="17"/>
  <c r="AM119" i="17"/>
  <c r="AK119" i="17"/>
  <c r="AJ119" i="17"/>
  <c r="AF119" i="17"/>
  <c r="AE119" i="17"/>
  <c r="AD119" i="17"/>
  <c r="BF118" i="17"/>
  <c r="BE118" i="17"/>
  <c r="BC118" i="17"/>
  <c r="BB118" i="17"/>
  <c r="AX118" i="17"/>
  <c r="AW118" i="17"/>
  <c r="AV118" i="17"/>
  <c r="AN118" i="17"/>
  <c r="AM118" i="17"/>
  <c r="AK118" i="17"/>
  <c r="AJ118" i="17"/>
  <c r="AF118" i="17"/>
  <c r="AE118" i="17"/>
  <c r="AD118" i="17"/>
  <c r="BF117" i="17"/>
  <c r="BE117" i="17"/>
  <c r="BC117" i="17"/>
  <c r="BB117" i="17"/>
  <c r="AX117" i="17"/>
  <c r="AW117" i="17"/>
  <c r="AV117" i="17"/>
  <c r="AN117" i="17"/>
  <c r="AM117" i="17"/>
  <c r="AK117" i="17"/>
  <c r="AJ117" i="17"/>
  <c r="AF117" i="17"/>
  <c r="AE117" i="17"/>
  <c r="AD117" i="17"/>
  <c r="BF116" i="17"/>
  <c r="BE116" i="17"/>
  <c r="BC116" i="17"/>
  <c r="BB116" i="17"/>
  <c r="AX116" i="17"/>
  <c r="AW116" i="17"/>
  <c r="AV116" i="17"/>
  <c r="AN116" i="17"/>
  <c r="AM116" i="17"/>
  <c r="AK116" i="17"/>
  <c r="AJ116" i="17"/>
  <c r="AF116" i="17"/>
  <c r="AE116" i="17"/>
  <c r="AD116" i="17"/>
  <c r="BF115" i="17"/>
  <c r="BE115" i="17"/>
  <c r="BC115" i="17"/>
  <c r="BB115" i="17"/>
  <c r="AX115" i="17"/>
  <c r="AW115" i="17"/>
  <c r="AV115" i="17"/>
  <c r="AN115" i="17"/>
  <c r="AM115" i="17"/>
  <c r="AK115" i="17"/>
  <c r="AJ115" i="17"/>
  <c r="AF115" i="17"/>
  <c r="AE115" i="17"/>
  <c r="AD115" i="17"/>
  <c r="BF114" i="17"/>
  <c r="BE114" i="17"/>
  <c r="BC114" i="17"/>
  <c r="BB114" i="17"/>
  <c r="AX114" i="17"/>
  <c r="AW114" i="17"/>
  <c r="AV114" i="17"/>
  <c r="AN114" i="17"/>
  <c r="AM114" i="17"/>
  <c r="AK114" i="17"/>
  <c r="AJ114" i="17"/>
  <c r="AF114" i="17"/>
  <c r="AE114" i="17"/>
  <c r="AD114" i="17"/>
  <c r="BF113" i="17"/>
  <c r="BE113" i="17"/>
  <c r="BC113" i="17"/>
  <c r="BB113" i="17"/>
  <c r="AX113" i="17"/>
  <c r="AW113" i="17"/>
  <c r="AV113" i="17"/>
  <c r="AN113" i="17"/>
  <c r="AM113" i="17"/>
  <c r="AK113" i="17"/>
  <c r="AJ113" i="17"/>
  <c r="AF113" i="17"/>
  <c r="AE113" i="17"/>
  <c r="AD113" i="17"/>
  <c r="BF112" i="17"/>
  <c r="BE112" i="17"/>
  <c r="BC112" i="17"/>
  <c r="BB112" i="17"/>
  <c r="AX112" i="17"/>
  <c r="AW112" i="17"/>
  <c r="AV112" i="17"/>
  <c r="AN112" i="17"/>
  <c r="AM112" i="17"/>
  <c r="AK112" i="17"/>
  <c r="AJ112" i="17"/>
  <c r="AF112" i="17"/>
  <c r="AE112" i="17"/>
  <c r="AD112" i="17"/>
  <c r="BF111" i="17"/>
  <c r="BE111" i="17"/>
  <c r="BC111" i="17"/>
  <c r="BB111" i="17"/>
  <c r="AX111" i="17"/>
  <c r="AW111" i="17"/>
  <c r="AV111" i="17"/>
  <c r="AN111" i="17"/>
  <c r="AM111" i="17"/>
  <c r="AK111" i="17"/>
  <c r="AJ111" i="17"/>
  <c r="AF111" i="17"/>
  <c r="AE111" i="17"/>
  <c r="AD111" i="17"/>
  <c r="BF110" i="17"/>
  <c r="BE110" i="17"/>
  <c r="BC110" i="17"/>
  <c r="BB110" i="17"/>
  <c r="AX110" i="17"/>
  <c r="AW110" i="17"/>
  <c r="AV110" i="17"/>
  <c r="AN110" i="17"/>
  <c r="AM110" i="17"/>
  <c r="AK110" i="17"/>
  <c r="AJ110" i="17"/>
  <c r="AF110" i="17"/>
  <c r="AE110" i="17"/>
  <c r="AD110" i="17"/>
  <c r="BF109" i="17"/>
  <c r="BE109" i="17"/>
  <c r="BC109" i="17"/>
  <c r="BB109" i="17"/>
  <c r="AX109" i="17"/>
  <c r="AW109" i="17"/>
  <c r="AV109" i="17"/>
  <c r="AN109" i="17"/>
  <c r="AM109" i="17"/>
  <c r="AK109" i="17"/>
  <c r="AJ109" i="17"/>
  <c r="AF109" i="17"/>
  <c r="AE109" i="17"/>
  <c r="AD109" i="17"/>
  <c r="BF108" i="17"/>
  <c r="BE108" i="17"/>
  <c r="BC108" i="17"/>
  <c r="BB108" i="17"/>
  <c r="AX108" i="17"/>
  <c r="AW108" i="17"/>
  <c r="AV108" i="17"/>
  <c r="AN108" i="17"/>
  <c r="AM108" i="17"/>
  <c r="AK108" i="17"/>
  <c r="AJ108" i="17"/>
  <c r="AF108" i="17"/>
  <c r="AE108" i="17"/>
  <c r="AD108" i="17"/>
  <c r="BF107" i="17"/>
  <c r="BE107" i="17"/>
  <c r="BC107" i="17"/>
  <c r="BB107" i="17"/>
  <c r="AX107" i="17"/>
  <c r="AW107" i="17"/>
  <c r="AV107" i="17"/>
  <c r="AN107" i="17"/>
  <c r="AM107" i="17"/>
  <c r="AK107" i="17"/>
  <c r="AJ107" i="17"/>
  <c r="AF107" i="17"/>
  <c r="AE107" i="17"/>
  <c r="AD107" i="17"/>
  <c r="BF106" i="17"/>
  <c r="BE106" i="17"/>
  <c r="BC106" i="17"/>
  <c r="BB106" i="17"/>
  <c r="AX106" i="17"/>
  <c r="AW106" i="17"/>
  <c r="AV106" i="17"/>
  <c r="AN106" i="17"/>
  <c r="AM106" i="17"/>
  <c r="AK106" i="17"/>
  <c r="AJ106" i="17"/>
  <c r="AF106" i="17"/>
  <c r="AE106" i="17"/>
  <c r="AD106" i="17"/>
  <c r="BF105" i="17"/>
  <c r="BE105" i="17"/>
  <c r="BC105" i="17"/>
  <c r="BB105" i="17"/>
  <c r="AX105" i="17"/>
  <c r="AW105" i="17"/>
  <c r="AV105" i="17"/>
  <c r="AN105" i="17"/>
  <c r="AM105" i="17"/>
  <c r="AK105" i="17"/>
  <c r="AJ105" i="17"/>
  <c r="AF105" i="17"/>
  <c r="AE105" i="17"/>
  <c r="AD105" i="17"/>
  <c r="BF104" i="17"/>
  <c r="BE104" i="17"/>
  <c r="BC104" i="17"/>
  <c r="BB104" i="17"/>
  <c r="AX104" i="17"/>
  <c r="AW104" i="17"/>
  <c r="AV104" i="17"/>
  <c r="AN104" i="17"/>
  <c r="AM104" i="17"/>
  <c r="AK104" i="17"/>
  <c r="AJ104" i="17"/>
  <c r="AF104" i="17"/>
  <c r="AE104" i="17"/>
  <c r="AD104" i="17"/>
  <c r="BF103" i="17"/>
  <c r="BE103" i="17"/>
  <c r="BC103" i="17"/>
  <c r="BB103" i="17"/>
  <c r="AX103" i="17"/>
  <c r="AW103" i="17"/>
  <c r="AV103" i="17"/>
  <c r="AN103" i="17"/>
  <c r="AM103" i="17"/>
  <c r="AK103" i="17"/>
  <c r="AJ103" i="17"/>
  <c r="AF103" i="17"/>
  <c r="AE103" i="17"/>
  <c r="AD103" i="17"/>
  <c r="BF102" i="17"/>
  <c r="BE102" i="17"/>
  <c r="BC102" i="17"/>
  <c r="BB102" i="17"/>
  <c r="AX102" i="17"/>
  <c r="AW102" i="17"/>
  <c r="AV102" i="17"/>
  <c r="AN102" i="17"/>
  <c r="AM102" i="17"/>
  <c r="AK102" i="17"/>
  <c r="AJ102" i="17"/>
  <c r="AF102" i="17"/>
  <c r="AE102" i="17"/>
  <c r="AD102" i="17"/>
  <c r="BF101" i="17"/>
  <c r="BE101" i="17"/>
  <c r="BC101" i="17"/>
  <c r="BB101" i="17"/>
  <c r="AX101" i="17"/>
  <c r="AW101" i="17"/>
  <c r="AV101" i="17"/>
  <c r="AN101" i="17"/>
  <c r="AM101" i="17"/>
  <c r="AK101" i="17"/>
  <c r="AJ101" i="17"/>
  <c r="AF101" i="17"/>
  <c r="AE101" i="17"/>
  <c r="AD101" i="17"/>
  <c r="BF100" i="17"/>
  <c r="BE100" i="17"/>
  <c r="BC100" i="17"/>
  <c r="BB100" i="17"/>
  <c r="AX100" i="17"/>
  <c r="AW100" i="17"/>
  <c r="AV100" i="17"/>
  <c r="AN100" i="17"/>
  <c r="AM100" i="17"/>
  <c r="AK100" i="17"/>
  <c r="AJ100" i="17"/>
  <c r="AF100" i="17"/>
  <c r="AE100" i="17"/>
  <c r="AD100" i="17"/>
  <c r="BF99" i="17"/>
  <c r="BE99" i="17"/>
  <c r="BC99" i="17"/>
  <c r="BB99" i="17"/>
  <c r="AX99" i="17"/>
  <c r="AW99" i="17"/>
  <c r="AV99" i="17"/>
  <c r="AN99" i="17"/>
  <c r="AM99" i="17"/>
  <c r="AK99" i="17"/>
  <c r="AJ99" i="17"/>
  <c r="AF99" i="17"/>
  <c r="AE99" i="17"/>
  <c r="AD99" i="17"/>
  <c r="BF98" i="17"/>
  <c r="BE98" i="17"/>
  <c r="BC98" i="17"/>
  <c r="BB98" i="17"/>
  <c r="AX98" i="17"/>
  <c r="AW98" i="17"/>
  <c r="AV98" i="17"/>
  <c r="AN98" i="17"/>
  <c r="AM98" i="17"/>
  <c r="AK98" i="17"/>
  <c r="AJ98" i="17"/>
  <c r="AF98" i="17"/>
  <c r="AE98" i="17"/>
  <c r="AD98" i="17"/>
  <c r="V124" i="17"/>
  <c r="BT124" i="17" s="1"/>
  <c r="BT94" i="17" s="1"/>
  <c r="U124" i="17"/>
  <c r="T124" i="17"/>
  <c r="S124" i="17"/>
  <c r="R124" i="17"/>
  <c r="Q124" i="17"/>
  <c r="P124" i="17"/>
  <c r="O124" i="17"/>
  <c r="BP124" i="17" s="1"/>
  <c r="BP94" i="17" s="1"/>
  <c r="BU94" i="17" s="1"/>
  <c r="N124" i="17"/>
  <c r="BO124" i="17" s="1"/>
  <c r="M124" i="17"/>
  <c r="L124" i="17"/>
  <c r="K124" i="17"/>
  <c r="J124" i="17"/>
  <c r="I124" i="17"/>
  <c r="H124" i="17"/>
  <c r="G124" i="17"/>
  <c r="F124" i="17"/>
  <c r="E124" i="17"/>
  <c r="D124" i="17"/>
  <c r="C124" i="17"/>
  <c r="BR124" i="17" s="1"/>
  <c r="BR94" i="17" s="1"/>
  <c r="V123" i="17"/>
  <c r="BT123" i="17" s="1"/>
  <c r="BT93" i="17" s="1"/>
  <c r="U123" i="17"/>
  <c r="S123" i="17"/>
  <c r="R123" i="17"/>
  <c r="Q123" i="17"/>
  <c r="P123" i="17"/>
  <c r="O123" i="17"/>
  <c r="BP123" i="17" s="1"/>
  <c r="BP93" i="17" s="1"/>
  <c r="N123" i="17"/>
  <c r="L123" i="17"/>
  <c r="K123" i="17"/>
  <c r="J123" i="17"/>
  <c r="I123" i="17"/>
  <c r="G123" i="17"/>
  <c r="F123" i="17"/>
  <c r="E123" i="17"/>
  <c r="D123" i="17"/>
  <c r="V122" i="17"/>
  <c r="BT122" i="17" s="1"/>
  <c r="BT92" i="17" s="1"/>
  <c r="U122" i="17"/>
  <c r="S122" i="17"/>
  <c r="R122" i="17"/>
  <c r="Q122" i="17"/>
  <c r="P122" i="17"/>
  <c r="O122" i="17"/>
  <c r="BP122" i="17" s="1"/>
  <c r="BP92" i="17" s="1"/>
  <c r="N122" i="17"/>
  <c r="L122" i="17"/>
  <c r="K122" i="17"/>
  <c r="J122" i="17"/>
  <c r="I122" i="17"/>
  <c r="G122" i="17"/>
  <c r="F122" i="17"/>
  <c r="E122" i="17"/>
  <c r="D122" i="17"/>
  <c r="V121" i="17"/>
  <c r="U121" i="17"/>
  <c r="S121" i="17"/>
  <c r="R121" i="17"/>
  <c r="Q121" i="17"/>
  <c r="P121" i="17"/>
  <c r="O121" i="17"/>
  <c r="N121" i="17"/>
  <c r="L121" i="17"/>
  <c r="K121" i="17"/>
  <c r="J121" i="17"/>
  <c r="I121" i="17"/>
  <c r="G121" i="17"/>
  <c r="F121" i="17"/>
  <c r="E121" i="17"/>
  <c r="D121" i="17"/>
  <c r="V120" i="17"/>
  <c r="BT120" i="17" s="1"/>
  <c r="BT90" i="17" s="1"/>
  <c r="U120" i="17"/>
  <c r="S120" i="17"/>
  <c r="R120" i="17"/>
  <c r="Q120" i="17"/>
  <c r="P120" i="17"/>
  <c r="O120" i="17"/>
  <c r="BP120" i="17" s="1"/>
  <c r="BP90" i="17" s="1"/>
  <c r="N120" i="17"/>
  <c r="L120" i="17"/>
  <c r="K120" i="17"/>
  <c r="J120" i="17"/>
  <c r="I120" i="17"/>
  <c r="G120" i="17"/>
  <c r="F120" i="17"/>
  <c r="E120" i="17"/>
  <c r="D120" i="17"/>
  <c r="V119" i="17"/>
  <c r="BT119" i="17" s="1"/>
  <c r="BT89" i="17" s="1"/>
  <c r="U119" i="17"/>
  <c r="S119" i="17"/>
  <c r="R119" i="17"/>
  <c r="Q119" i="17"/>
  <c r="P119" i="17"/>
  <c r="O119" i="17"/>
  <c r="BP119" i="17" s="1"/>
  <c r="BP89" i="17" s="1"/>
  <c r="N119" i="17"/>
  <c r="L119" i="17"/>
  <c r="K119" i="17"/>
  <c r="J119" i="17"/>
  <c r="I119" i="17"/>
  <c r="G119" i="17"/>
  <c r="F119" i="17"/>
  <c r="E119" i="17"/>
  <c r="D119" i="17"/>
  <c r="V118" i="17"/>
  <c r="U118" i="17"/>
  <c r="S118" i="17"/>
  <c r="R118" i="17"/>
  <c r="Q118" i="17"/>
  <c r="P118" i="17"/>
  <c r="O118" i="17"/>
  <c r="N118" i="17"/>
  <c r="L118" i="17"/>
  <c r="K118" i="17"/>
  <c r="J118" i="17"/>
  <c r="I118" i="17"/>
  <c r="G118" i="17"/>
  <c r="F118" i="17"/>
  <c r="E118" i="17"/>
  <c r="D118" i="17"/>
  <c r="V117" i="17"/>
  <c r="BT117" i="17" s="1"/>
  <c r="BT87" i="17" s="1"/>
  <c r="U117" i="17"/>
  <c r="S117" i="17"/>
  <c r="R117" i="17"/>
  <c r="Q117" i="17"/>
  <c r="P117" i="17"/>
  <c r="O117" i="17"/>
  <c r="BP117" i="17" s="1"/>
  <c r="BP87" i="17" s="1"/>
  <c r="N117" i="17"/>
  <c r="L117" i="17"/>
  <c r="K117" i="17"/>
  <c r="J117" i="17"/>
  <c r="I117" i="17"/>
  <c r="G117" i="17"/>
  <c r="F117" i="17"/>
  <c r="E117" i="17"/>
  <c r="D117" i="17"/>
  <c r="W116" i="17"/>
  <c r="V116" i="17"/>
  <c r="BT116" i="17" s="1"/>
  <c r="BT86" i="17" s="1"/>
  <c r="U116" i="17"/>
  <c r="S116" i="17"/>
  <c r="R116" i="17"/>
  <c r="Q116" i="17"/>
  <c r="P116" i="17"/>
  <c r="O116" i="17"/>
  <c r="N116" i="17"/>
  <c r="H116" i="17"/>
  <c r="G116" i="17"/>
  <c r="F116" i="17"/>
  <c r="E116" i="17"/>
  <c r="D116" i="17"/>
  <c r="W115" i="17"/>
  <c r="V115" i="17"/>
  <c r="BT115" i="17" s="1"/>
  <c r="BT85" i="17" s="1"/>
  <c r="U115" i="17"/>
  <c r="S115" i="17"/>
  <c r="R115" i="17"/>
  <c r="Q115" i="17"/>
  <c r="P115" i="17"/>
  <c r="O115" i="17"/>
  <c r="N115" i="17"/>
  <c r="H115" i="17"/>
  <c r="G115" i="17"/>
  <c r="F115" i="17"/>
  <c r="E115" i="17"/>
  <c r="D115" i="17"/>
  <c r="W114" i="17"/>
  <c r="V114" i="17"/>
  <c r="BT114" i="17" s="1"/>
  <c r="BT84" i="17" s="1"/>
  <c r="U114" i="17"/>
  <c r="S114" i="17"/>
  <c r="R114" i="17"/>
  <c r="Q114" i="17"/>
  <c r="P114" i="17"/>
  <c r="O114" i="17"/>
  <c r="N114" i="17"/>
  <c r="H114" i="17"/>
  <c r="G114" i="17"/>
  <c r="F114" i="17"/>
  <c r="E114" i="17"/>
  <c r="D114" i="17"/>
  <c r="W113" i="17"/>
  <c r="V113" i="17"/>
  <c r="BT113" i="17" s="1"/>
  <c r="BT83" i="17" s="1"/>
  <c r="U113" i="17"/>
  <c r="S113" i="17"/>
  <c r="R113" i="17"/>
  <c r="Q113" i="17"/>
  <c r="P113" i="17"/>
  <c r="O113" i="17"/>
  <c r="N113" i="17"/>
  <c r="H113" i="17"/>
  <c r="G113" i="17"/>
  <c r="F113" i="17"/>
  <c r="E113" i="17"/>
  <c r="D113" i="17"/>
  <c r="W112" i="17"/>
  <c r="V112" i="17"/>
  <c r="BT112" i="17" s="1"/>
  <c r="BT82" i="17" s="1"/>
  <c r="U112" i="17"/>
  <c r="S112" i="17"/>
  <c r="R112" i="17"/>
  <c r="Q112" i="17"/>
  <c r="P112" i="17"/>
  <c r="O112" i="17"/>
  <c r="BP112" i="17" s="1"/>
  <c r="BP82" i="17" s="1"/>
  <c r="N112" i="17"/>
  <c r="H112" i="17"/>
  <c r="G112" i="17"/>
  <c r="F112" i="17"/>
  <c r="E112" i="17"/>
  <c r="D112" i="17"/>
  <c r="W111" i="17"/>
  <c r="V111" i="17"/>
  <c r="U111" i="17"/>
  <c r="S111" i="17"/>
  <c r="R111" i="17"/>
  <c r="Q111" i="17"/>
  <c r="P111" i="17"/>
  <c r="O111" i="17"/>
  <c r="BP111" i="17" s="1"/>
  <c r="BP81" i="17" s="1"/>
  <c r="N111" i="17"/>
  <c r="H111" i="17"/>
  <c r="G111" i="17"/>
  <c r="F111" i="17"/>
  <c r="E111" i="17"/>
  <c r="D111" i="17"/>
  <c r="W110" i="17"/>
  <c r="V110" i="17"/>
  <c r="BT110" i="17" s="1"/>
  <c r="BT80" i="17" s="1"/>
  <c r="U110" i="17"/>
  <c r="S110" i="17"/>
  <c r="R110" i="17"/>
  <c r="Q110" i="17"/>
  <c r="P110" i="17"/>
  <c r="O110" i="17"/>
  <c r="N110" i="17"/>
  <c r="H110" i="17"/>
  <c r="G110" i="17"/>
  <c r="F110" i="17"/>
  <c r="E110" i="17"/>
  <c r="D110" i="17"/>
  <c r="W109" i="17"/>
  <c r="V109" i="17"/>
  <c r="BT109" i="17" s="1"/>
  <c r="BT79" i="17" s="1"/>
  <c r="U109" i="17"/>
  <c r="S109" i="17"/>
  <c r="R109" i="17"/>
  <c r="Q109" i="17"/>
  <c r="P109" i="17"/>
  <c r="O109" i="17"/>
  <c r="N109" i="17"/>
  <c r="H109" i="17"/>
  <c r="G109" i="17"/>
  <c r="F109" i="17"/>
  <c r="E109" i="17"/>
  <c r="D109" i="17"/>
  <c r="W108" i="17"/>
  <c r="V108" i="17"/>
  <c r="BT108" i="17" s="1"/>
  <c r="BT78" i="17" s="1"/>
  <c r="U108" i="17"/>
  <c r="S108" i="17"/>
  <c r="R108" i="17"/>
  <c r="Q108" i="17"/>
  <c r="P108" i="17"/>
  <c r="O108" i="17"/>
  <c r="N108" i="17"/>
  <c r="H108" i="17"/>
  <c r="G108" i="17"/>
  <c r="F108" i="17"/>
  <c r="E108" i="17"/>
  <c r="D108" i="17"/>
  <c r="W107" i="17"/>
  <c r="V107" i="17"/>
  <c r="BT107" i="17" s="1"/>
  <c r="BT77" i="17" s="1"/>
  <c r="U107" i="17"/>
  <c r="S107" i="17"/>
  <c r="R107" i="17"/>
  <c r="Q107" i="17"/>
  <c r="P107" i="17"/>
  <c r="O107" i="17"/>
  <c r="N107" i="17"/>
  <c r="H107" i="17"/>
  <c r="G107" i="17"/>
  <c r="F107" i="17"/>
  <c r="E107" i="17"/>
  <c r="D107" i="17"/>
  <c r="W106" i="17"/>
  <c r="V106" i="17"/>
  <c r="BT106" i="17" s="1"/>
  <c r="BT76" i="17" s="1"/>
  <c r="U106" i="17"/>
  <c r="S106" i="17"/>
  <c r="R106" i="17"/>
  <c r="Q106" i="17"/>
  <c r="P106" i="17"/>
  <c r="O106" i="17"/>
  <c r="BP106" i="17" s="1"/>
  <c r="BP76" i="17" s="1"/>
  <c r="N106" i="17"/>
  <c r="H106" i="17"/>
  <c r="G106" i="17"/>
  <c r="F106" i="17"/>
  <c r="E106" i="17"/>
  <c r="D106" i="17"/>
  <c r="W105" i="17"/>
  <c r="V105" i="17"/>
  <c r="U105" i="17"/>
  <c r="S105" i="17"/>
  <c r="R105" i="17"/>
  <c r="Q105" i="17"/>
  <c r="P105" i="17"/>
  <c r="O105" i="17"/>
  <c r="N105" i="17"/>
  <c r="H105" i="17"/>
  <c r="G105" i="17"/>
  <c r="F105" i="17"/>
  <c r="E105" i="17"/>
  <c r="D105" i="17"/>
  <c r="W104" i="17"/>
  <c r="V104" i="17"/>
  <c r="BT104" i="17" s="1"/>
  <c r="BT74" i="17" s="1"/>
  <c r="U104" i="17"/>
  <c r="S104" i="17"/>
  <c r="R104" i="17"/>
  <c r="Q104" i="17"/>
  <c r="P104" i="17"/>
  <c r="O104" i="17"/>
  <c r="N104" i="17"/>
  <c r="H104" i="17"/>
  <c r="G104" i="17"/>
  <c r="F104" i="17"/>
  <c r="E104" i="17"/>
  <c r="D104" i="17"/>
  <c r="W103" i="17"/>
  <c r="V103" i="17"/>
  <c r="BT103" i="17" s="1"/>
  <c r="BT73" i="17" s="1"/>
  <c r="U103" i="17"/>
  <c r="S103" i="17"/>
  <c r="R103" i="17"/>
  <c r="Q103" i="17"/>
  <c r="P103" i="17"/>
  <c r="O103" i="17"/>
  <c r="N103" i="17"/>
  <c r="H103" i="17"/>
  <c r="G103" i="17"/>
  <c r="F103" i="17"/>
  <c r="E103" i="17"/>
  <c r="D103" i="17"/>
  <c r="W102" i="17"/>
  <c r="V102" i="17"/>
  <c r="BT102" i="17" s="1"/>
  <c r="BT72" i="17" s="1"/>
  <c r="U102" i="17"/>
  <c r="S102" i="17"/>
  <c r="R102" i="17"/>
  <c r="Q102" i="17"/>
  <c r="P102" i="17"/>
  <c r="O102" i="17"/>
  <c r="N102" i="17"/>
  <c r="H102" i="17"/>
  <c r="G102" i="17"/>
  <c r="F102" i="17"/>
  <c r="E102" i="17"/>
  <c r="D102" i="17"/>
  <c r="W101" i="17"/>
  <c r="V101" i="17"/>
  <c r="BT101" i="17" s="1"/>
  <c r="BT71" i="17" s="1"/>
  <c r="U101" i="17"/>
  <c r="S101" i="17"/>
  <c r="R101" i="17"/>
  <c r="Q101" i="17"/>
  <c r="P101" i="17"/>
  <c r="O101" i="17"/>
  <c r="N101" i="17"/>
  <c r="H101" i="17"/>
  <c r="G101" i="17"/>
  <c r="F101" i="17"/>
  <c r="E101" i="17"/>
  <c r="D101" i="17"/>
  <c r="W100" i="17"/>
  <c r="V100" i="17"/>
  <c r="BT100" i="17" s="1"/>
  <c r="BT70" i="17" s="1"/>
  <c r="U100" i="17"/>
  <c r="S100" i="17"/>
  <c r="R100" i="17"/>
  <c r="Q100" i="17"/>
  <c r="P100" i="17"/>
  <c r="O100" i="17"/>
  <c r="BP100" i="17" s="1"/>
  <c r="BP70" i="17" s="1"/>
  <c r="N100" i="17"/>
  <c r="H100" i="17"/>
  <c r="G100" i="17"/>
  <c r="F100" i="17"/>
  <c r="E100" i="17"/>
  <c r="D100" i="17"/>
  <c r="W99" i="17"/>
  <c r="V99" i="17"/>
  <c r="BT99" i="17" s="1"/>
  <c r="BT69" i="17" s="1"/>
  <c r="U99" i="17"/>
  <c r="S99" i="17"/>
  <c r="R99" i="17"/>
  <c r="Q99" i="17"/>
  <c r="P99" i="17"/>
  <c r="O99" i="17"/>
  <c r="BP99" i="17" s="1"/>
  <c r="BP69" i="17" s="1"/>
  <c r="N99" i="17"/>
  <c r="H99" i="17"/>
  <c r="G99" i="17"/>
  <c r="F99" i="17"/>
  <c r="E99" i="17"/>
  <c r="D99" i="17"/>
  <c r="W98" i="17"/>
  <c r="V98" i="17"/>
  <c r="BT98" i="17" s="1"/>
  <c r="BT68" i="17" s="1"/>
  <c r="U98" i="17"/>
  <c r="S98" i="17"/>
  <c r="R98" i="17"/>
  <c r="Q98" i="17"/>
  <c r="P98" i="17"/>
  <c r="O98" i="17"/>
  <c r="BP98" i="17" s="1"/>
  <c r="BP68" i="17" s="1"/>
  <c r="N98" i="17"/>
  <c r="H98" i="17"/>
  <c r="G98" i="17"/>
  <c r="F98" i="17"/>
  <c r="E98" i="17"/>
  <c r="D98" i="17"/>
  <c r="BF94" i="17"/>
  <c r="BE94" i="17"/>
  <c r="BD94" i="17"/>
  <c r="BC94" i="17"/>
  <c r="BA94" i="17"/>
  <c r="AW94" i="17"/>
  <c r="AV94" i="17"/>
  <c r="AU94" i="17"/>
  <c r="AU124" i="17" s="1"/>
  <c r="AT94" i="17"/>
  <c r="AT124" i="17" s="1"/>
  <c r="AS94" i="17"/>
  <c r="AS124" i="17" s="1"/>
  <c r="AR94" i="17"/>
  <c r="AR124" i="17" s="1"/>
  <c r="AQ94" i="17"/>
  <c r="AQ124" i="17" s="1"/>
  <c r="AP94" i="17"/>
  <c r="AP124" i="17" s="1"/>
  <c r="AN94" i="17"/>
  <c r="AM94" i="17"/>
  <c r="AL94" i="17"/>
  <c r="AK94" i="17"/>
  <c r="AI94" i="17"/>
  <c r="AE94" i="17"/>
  <c r="AD94" i="17"/>
  <c r="AC94" i="17"/>
  <c r="AC124" i="17" s="1"/>
  <c r="AB94" i="17"/>
  <c r="AB124" i="17" s="1"/>
  <c r="AA94" i="17"/>
  <c r="AA124" i="17" s="1"/>
  <c r="Z94" i="17"/>
  <c r="Z124" i="17" s="1"/>
  <c r="Y94" i="17"/>
  <c r="Y124" i="17" s="1"/>
  <c r="X94" i="17"/>
  <c r="X124" i="17" s="1"/>
  <c r="BF93" i="17"/>
  <c r="BE93" i="17"/>
  <c r="BD93" i="17"/>
  <c r="BC93" i="17"/>
  <c r="BA93" i="17"/>
  <c r="AV93" i="17"/>
  <c r="AN93" i="17"/>
  <c r="AM93" i="17"/>
  <c r="AL93" i="17"/>
  <c r="AK93" i="17"/>
  <c r="AI93" i="17"/>
  <c r="AD93" i="17"/>
  <c r="T93" i="17"/>
  <c r="T123" i="17" s="1"/>
  <c r="M93" i="17"/>
  <c r="M123" i="17" s="1"/>
  <c r="H93" i="17"/>
  <c r="H123" i="17" s="1"/>
  <c r="C93" i="17"/>
  <c r="C123" i="17" s="1"/>
  <c r="BF92" i="17"/>
  <c r="BE92" i="17"/>
  <c r="BD92" i="17"/>
  <c r="BC92" i="17"/>
  <c r="BA92" i="17"/>
  <c r="AV92" i="17"/>
  <c r="AN92" i="17"/>
  <c r="AM92" i="17"/>
  <c r="AL92" i="17"/>
  <c r="AK92" i="17"/>
  <c r="AI92" i="17"/>
  <c r="AD92" i="17"/>
  <c r="T92" i="17"/>
  <c r="T122" i="17" s="1"/>
  <c r="M92" i="17"/>
  <c r="M122" i="17" s="1"/>
  <c r="H92" i="17"/>
  <c r="H122" i="17" s="1"/>
  <c r="C92" i="17"/>
  <c r="C122" i="17" s="1"/>
  <c r="BF91" i="17"/>
  <c r="BE91" i="17"/>
  <c r="BD91" i="17"/>
  <c r="BC91" i="17"/>
  <c r="BA91" i="17"/>
  <c r="AV91" i="17"/>
  <c r="AN91" i="17"/>
  <c r="AM91" i="17"/>
  <c r="AL91" i="17"/>
  <c r="AK91" i="17"/>
  <c r="AI91" i="17"/>
  <c r="AD91" i="17"/>
  <c r="T91" i="17"/>
  <c r="T121" i="17" s="1"/>
  <c r="M91" i="17"/>
  <c r="M121" i="17" s="1"/>
  <c r="H91" i="17"/>
  <c r="H121" i="17" s="1"/>
  <c r="C91" i="17"/>
  <c r="C121" i="17" s="1"/>
  <c r="BF90" i="17"/>
  <c r="BE90" i="17"/>
  <c r="BD90" i="17"/>
  <c r="BC90" i="17"/>
  <c r="BA90" i="17"/>
  <c r="AV90" i="17"/>
  <c r="AN90" i="17"/>
  <c r="AM90" i="17"/>
  <c r="AL90" i="17"/>
  <c r="AK90" i="17"/>
  <c r="AI90" i="17"/>
  <c r="AD90" i="17"/>
  <c r="T90" i="17"/>
  <c r="T120" i="17" s="1"/>
  <c r="M90" i="17"/>
  <c r="M120" i="17" s="1"/>
  <c r="H90" i="17"/>
  <c r="H120" i="17" s="1"/>
  <c r="C90" i="17"/>
  <c r="C120" i="17" s="1"/>
  <c r="BF89" i="17"/>
  <c r="BE89" i="17"/>
  <c r="BD89" i="17"/>
  <c r="BC89" i="17"/>
  <c r="BA89" i="17"/>
  <c r="AV89" i="17"/>
  <c r="AN89" i="17"/>
  <c r="AM89" i="17"/>
  <c r="AL89" i="17"/>
  <c r="AK89" i="17"/>
  <c r="AI89" i="17"/>
  <c r="AD89" i="17"/>
  <c r="T89" i="17"/>
  <c r="T119" i="17" s="1"/>
  <c r="M89" i="17"/>
  <c r="M119" i="17" s="1"/>
  <c r="H89" i="17"/>
  <c r="H119" i="17" s="1"/>
  <c r="C89" i="17"/>
  <c r="C119" i="17" s="1"/>
  <c r="BF88" i="17"/>
  <c r="BE88" i="17"/>
  <c r="BD88" i="17"/>
  <c r="BC88" i="17"/>
  <c r="BA88" i="17"/>
  <c r="AV88" i="17"/>
  <c r="AN88" i="17"/>
  <c r="AM88" i="17"/>
  <c r="AL88" i="17"/>
  <c r="AK88" i="17"/>
  <c r="AI88" i="17"/>
  <c r="AD88" i="17"/>
  <c r="T88" i="17"/>
  <c r="T118" i="17" s="1"/>
  <c r="M88" i="17"/>
  <c r="M118" i="17" s="1"/>
  <c r="H88" i="17"/>
  <c r="H118" i="17" s="1"/>
  <c r="C88" i="17"/>
  <c r="AT88" i="17" s="1"/>
  <c r="AT118" i="17" s="1"/>
  <c r="BF87" i="17"/>
  <c r="BE87" i="17"/>
  <c r="BD87" i="17"/>
  <c r="BC87" i="17"/>
  <c r="BA87" i="17"/>
  <c r="AV87" i="17"/>
  <c r="AN87" i="17"/>
  <c r="AM87" i="17"/>
  <c r="AL87" i="17"/>
  <c r="AK87" i="17"/>
  <c r="AI87" i="17"/>
  <c r="AD87" i="17"/>
  <c r="T87" i="17"/>
  <c r="T117" i="17" s="1"/>
  <c r="M87" i="17"/>
  <c r="M117" i="17" s="1"/>
  <c r="H87" i="17"/>
  <c r="H117" i="17" s="1"/>
  <c r="C87" i="17"/>
  <c r="Z87" i="17" s="1"/>
  <c r="Z117" i="17" s="1"/>
  <c r="BF86" i="17"/>
  <c r="BE86" i="17"/>
  <c r="BD86" i="17"/>
  <c r="BC86" i="17"/>
  <c r="BA86" i="17"/>
  <c r="AW86" i="17"/>
  <c r="AV86" i="17"/>
  <c r="AN86" i="17"/>
  <c r="AM86" i="17"/>
  <c r="AL86" i="17"/>
  <c r="AK86" i="17"/>
  <c r="AI86" i="17"/>
  <c r="AE86" i="17"/>
  <c r="AD86" i="17"/>
  <c r="T86" i="17"/>
  <c r="T116" i="17" s="1"/>
  <c r="L86" i="17"/>
  <c r="L116" i="17" s="1"/>
  <c r="K86" i="17"/>
  <c r="K116" i="17" s="1"/>
  <c r="J86" i="17"/>
  <c r="J116" i="17" s="1"/>
  <c r="I86" i="17"/>
  <c r="I116" i="17" s="1"/>
  <c r="BF85" i="17"/>
  <c r="BE85" i="17"/>
  <c r="BD85" i="17"/>
  <c r="BC85" i="17"/>
  <c r="BA85" i="17"/>
  <c r="AW85" i="17"/>
  <c r="AV85" i="17"/>
  <c r="AN85" i="17"/>
  <c r="AM85" i="17"/>
  <c r="AL85" i="17"/>
  <c r="AK85" i="17"/>
  <c r="AI85" i="17"/>
  <c r="AE85" i="17"/>
  <c r="AD85" i="17"/>
  <c r="T85" i="17"/>
  <c r="T115" i="17" s="1"/>
  <c r="L85" i="17"/>
  <c r="L115" i="17" s="1"/>
  <c r="K85" i="17"/>
  <c r="K115" i="17" s="1"/>
  <c r="J85" i="17"/>
  <c r="J115" i="17" s="1"/>
  <c r="I85" i="17"/>
  <c r="I115" i="17" s="1"/>
  <c r="BF84" i="17"/>
  <c r="BE84" i="17"/>
  <c r="BD84" i="17"/>
  <c r="BC84" i="17"/>
  <c r="BA84" i="17"/>
  <c r="AW84" i="17"/>
  <c r="AV84" i="17"/>
  <c r="AN84" i="17"/>
  <c r="AM84" i="17"/>
  <c r="AL84" i="17"/>
  <c r="AK84" i="17"/>
  <c r="AI84" i="17"/>
  <c r="AE84" i="17"/>
  <c r="AD84" i="17"/>
  <c r="T84" i="17"/>
  <c r="T114" i="17" s="1"/>
  <c r="L84" i="17"/>
  <c r="L114" i="17" s="1"/>
  <c r="K84" i="17"/>
  <c r="K114" i="17" s="1"/>
  <c r="J84" i="17"/>
  <c r="J114" i="17" s="1"/>
  <c r="I84" i="17"/>
  <c r="I114" i="17" s="1"/>
  <c r="BF83" i="17"/>
  <c r="BE83" i="17"/>
  <c r="BD83" i="17"/>
  <c r="BC83" i="17"/>
  <c r="BA83" i="17"/>
  <c r="AW83" i="17"/>
  <c r="AV83" i="17"/>
  <c r="AN83" i="17"/>
  <c r="AM83" i="17"/>
  <c r="AL83" i="17"/>
  <c r="AK83" i="17"/>
  <c r="AI83" i="17"/>
  <c r="AE83" i="17"/>
  <c r="AD83" i="17"/>
  <c r="T83" i="17"/>
  <c r="T113" i="17" s="1"/>
  <c r="L83" i="17"/>
  <c r="L113" i="17" s="1"/>
  <c r="K83" i="17"/>
  <c r="K113" i="17" s="1"/>
  <c r="J83" i="17"/>
  <c r="J113" i="17" s="1"/>
  <c r="I83" i="17"/>
  <c r="I113" i="17" s="1"/>
  <c r="BF82" i="17"/>
  <c r="BE82" i="17"/>
  <c r="BD82" i="17"/>
  <c r="BC82" i="17"/>
  <c r="BA82" i="17"/>
  <c r="AW82" i="17"/>
  <c r="AV82" i="17"/>
  <c r="AN82" i="17"/>
  <c r="AM82" i="17"/>
  <c r="AL82" i="17"/>
  <c r="AK82" i="17"/>
  <c r="AI82" i="17"/>
  <c r="AE82" i="17"/>
  <c r="AD82" i="17"/>
  <c r="T82" i="17"/>
  <c r="T112" i="17" s="1"/>
  <c r="L82" i="17"/>
  <c r="L112" i="17" s="1"/>
  <c r="K82" i="17"/>
  <c r="K112" i="17" s="1"/>
  <c r="J82" i="17"/>
  <c r="J112" i="17" s="1"/>
  <c r="I82" i="17"/>
  <c r="I112" i="17" s="1"/>
  <c r="BF81" i="17"/>
  <c r="BE81" i="17"/>
  <c r="BD81" i="17"/>
  <c r="BC81" i="17"/>
  <c r="BA81" i="17"/>
  <c r="AW81" i="17"/>
  <c r="AV81" i="17"/>
  <c r="AN81" i="17"/>
  <c r="AM81" i="17"/>
  <c r="AL81" i="17"/>
  <c r="AK81" i="17"/>
  <c r="AI81" i="17"/>
  <c r="AE81" i="17"/>
  <c r="AD81" i="17"/>
  <c r="T81" i="17"/>
  <c r="T111" i="17" s="1"/>
  <c r="L81" i="17"/>
  <c r="L111" i="17" s="1"/>
  <c r="K81" i="17"/>
  <c r="K111" i="17" s="1"/>
  <c r="J81" i="17"/>
  <c r="J111" i="17" s="1"/>
  <c r="I81" i="17"/>
  <c r="I111" i="17" s="1"/>
  <c r="BF80" i="17"/>
  <c r="BE80" i="17"/>
  <c r="BD80" i="17"/>
  <c r="BC80" i="17"/>
  <c r="BA80" i="17"/>
  <c r="AW80" i="17"/>
  <c r="AV80" i="17"/>
  <c r="AN80" i="17"/>
  <c r="AM80" i="17"/>
  <c r="AL80" i="17"/>
  <c r="AK80" i="17"/>
  <c r="AI80" i="17"/>
  <c r="AE80" i="17"/>
  <c r="AD80" i="17"/>
  <c r="T80" i="17"/>
  <c r="T110" i="17" s="1"/>
  <c r="L80" i="17"/>
  <c r="L110" i="17" s="1"/>
  <c r="K80" i="17"/>
  <c r="K110" i="17" s="1"/>
  <c r="J80" i="17"/>
  <c r="J110" i="17" s="1"/>
  <c r="I80" i="17"/>
  <c r="I110" i="17" s="1"/>
  <c r="BF79" i="17"/>
  <c r="BE79" i="17"/>
  <c r="BD79" i="17"/>
  <c r="BC79" i="17"/>
  <c r="BA79" i="17"/>
  <c r="AW79" i="17"/>
  <c r="AV79" i="17"/>
  <c r="AN79" i="17"/>
  <c r="AM79" i="17"/>
  <c r="AL79" i="17"/>
  <c r="AK79" i="17"/>
  <c r="AI79" i="17"/>
  <c r="AE79" i="17"/>
  <c r="AD79" i="17"/>
  <c r="T79" i="17"/>
  <c r="T109" i="17" s="1"/>
  <c r="L79" i="17"/>
  <c r="L109" i="17" s="1"/>
  <c r="K79" i="17"/>
  <c r="K109" i="17" s="1"/>
  <c r="J79" i="17"/>
  <c r="J109" i="17" s="1"/>
  <c r="I79" i="17"/>
  <c r="I109" i="17" s="1"/>
  <c r="BF78" i="17"/>
  <c r="BE78" i="17"/>
  <c r="BD78" i="17"/>
  <c r="BC78" i="17"/>
  <c r="BA78" i="17"/>
  <c r="AW78" i="17"/>
  <c r="AV78" i="17"/>
  <c r="AN78" i="17"/>
  <c r="AM78" i="17"/>
  <c r="AL78" i="17"/>
  <c r="AK78" i="17"/>
  <c r="AI78" i="17"/>
  <c r="AE78" i="17"/>
  <c r="AD78" i="17"/>
  <c r="T78" i="17"/>
  <c r="T108" i="17" s="1"/>
  <c r="L78" i="17"/>
  <c r="L108" i="17" s="1"/>
  <c r="K78" i="17"/>
  <c r="K108" i="17" s="1"/>
  <c r="J78" i="17"/>
  <c r="J108" i="17" s="1"/>
  <c r="I78" i="17"/>
  <c r="I108" i="17" s="1"/>
  <c r="BF77" i="17"/>
  <c r="BE77" i="17"/>
  <c r="BD77" i="17"/>
  <c r="BC77" i="17"/>
  <c r="BA77" i="17"/>
  <c r="AW77" i="17"/>
  <c r="AV77" i="17"/>
  <c r="AN77" i="17"/>
  <c r="AM77" i="17"/>
  <c r="AL77" i="17"/>
  <c r="AK77" i="17"/>
  <c r="AI77" i="17"/>
  <c r="AE77" i="17"/>
  <c r="AD77" i="17"/>
  <c r="T77" i="17"/>
  <c r="T107" i="17" s="1"/>
  <c r="L77" i="17"/>
  <c r="L107" i="17" s="1"/>
  <c r="K77" i="17"/>
  <c r="K107" i="17" s="1"/>
  <c r="J77" i="17"/>
  <c r="J107" i="17" s="1"/>
  <c r="I77" i="17"/>
  <c r="I107" i="17" s="1"/>
  <c r="BF76" i="17"/>
  <c r="BE76" i="17"/>
  <c r="BD76" i="17"/>
  <c r="BC76" i="17"/>
  <c r="BA76" i="17"/>
  <c r="AW76" i="17"/>
  <c r="AV76" i="17"/>
  <c r="AN76" i="17"/>
  <c r="AM76" i="17"/>
  <c r="AL76" i="17"/>
  <c r="AK76" i="17"/>
  <c r="AI76" i="17"/>
  <c r="AE76" i="17"/>
  <c r="AD76" i="17"/>
  <c r="T76" i="17"/>
  <c r="T106" i="17" s="1"/>
  <c r="L76" i="17"/>
  <c r="L106" i="17" s="1"/>
  <c r="K76" i="17"/>
  <c r="K106" i="17" s="1"/>
  <c r="J76" i="17"/>
  <c r="J106" i="17" s="1"/>
  <c r="I76" i="17"/>
  <c r="I106" i="17" s="1"/>
  <c r="BF75" i="17"/>
  <c r="BE75" i="17"/>
  <c r="BD75" i="17"/>
  <c r="BC75" i="17"/>
  <c r="BA75" i="17"/>
  <c r="AW75" i="17"/>
  <c r="AV75" i="17"/>
  <c r="AN75" i="17"/>
  <c r="AM75" i="17"/>
  <c r="AL75" i="17"/>
  <c r="AK75" i="17"/>
  <c r="AI75" i="17"/>
  <c r="AE75" i="17"/>
  <c r="AD75" i="17"/>
  <c r="T75" i="17"/>
  <c r="T105" i="17" s="1"/>
  <c r="L75" i="17"/>
  <c r="L105" i="17" s="1"/>
  <c r="K75" i="17"/>
  <c r="K105" i="17" s="1"/>
  <c r="J75" i="17"/>
  <c r="J105" i="17" s="1"/>
  <c r="I75" i="17"/>
  <c r="I105" i="17" s="1"/>
  <c r="BF74" i="17"/>
  <c r="BE74" i="17"/>
  <c r="BD74" i="17"/>
  <c r="BC74" i="17"/>
  <c r="BA74" i="17"/>
  <c r="AW74" i="17"/>
  <c r="AV74" i="17"/>
  <c r="AN74" i="17"/>
  <c r="AM74" i="17"/>
  <c r="AL74" i="17"/>
  <c r="AK74" i="17"/>
  <c r="AI74" i="17"/>
  <c r="AE74" i="17"/>
  <c r="AD74" i="17"/>
  <c r="T74" i="17"/>
  <c r="T104" i="17" s="1"/>
  <c r="L74" i="17"/>
  <c r="L104" i="17" s="1"/>
  <c r="K74" i="17"/>
  <c r="K104" i="17" s="1"/>
  <c r="J74" i="17"/>
  <c r="J104" i="17" s="1"/>
  <c r="I74" i="17"/>
  <c r="I104" i="17" s="1"/>
  <c r="BF73" i="17"/>
  <c r="BE73" i="17"/>
  <c r="BD73" i="17"/>
  <c r="BC73" i="17"/>
  <c r="BA73" i="17"/>
  <c r="AW73" i="17"/>
  <c r="AV73" i="17"/>
  <c r="AN73" i="17"/>
  <c r="AM73" i="17"/>
  <c r="AL73" i="17"/>
  <c r="AK73" i="17"/>
  <c r="AI73" i="17"/>
  <c r="AE73" i="17"/>
  <c r="AD73" i="17"/>
  <c r="T73" i="17"/>
  <c r="T103" i="17" s="1"/>
  <c r="L73" i="17"/>
  <c r="L103" i="17" s="1"/>
  <c r="K73" i="17"/>
  <c r="K103" i="17" s="1"/>
  <c r="J73" i="17"/>
  <c r="J103" i="17" s="1"/>
  <c r="I73" i="17"/>
  <c r="I103" i="17" s="1"/>
  <c r="BF72" i="17"/>
  <c r="BE72" i="17"/>
  <c r="BD72" i="17"/>
  <c r="BC72" i="17"/>
  <c r="BA72" i="17"/>
  <c r="AW72" i="17"/>
  <c r="AV72" i="17"/>
  <c r="AN72" i="17"/>
  <c r="AM72" i="17"/>
  <c r="AL72" i="17"/>
  <c r="AK72" i="17"/>
  <c r="AI72" i="17"/>
  <c r="AE72" i="17"/>
  <c r="AD72" i="17"/>
  <c r="T72" i="17"/>
  <c r="T102" i="17" s="1"/>
  <c r="L72" i="17"/>
  <c r="L102" i="17" s="1"/>
  <c r="K72" i="17"/>
  <c r="K102" i="17" s="1"/>
  <c r="J72" i="17"/>
  <c r="J102" i="17" s="1"/>
  <c r="I72" i="17"/>
  <c r="I102" i="17" s="1"/>
  <c r="BF71" i="17"/>
  <c r="BE71" i="17"/>
  <c r="BD71" i="17"/>
  <c r="BC71" i="17"/>
  <c r="BA71" i="17"/>
  <c r="AW71" i="17"/>
  <c r="AV71" i="17"/>
  <c r="AN71" i="17"/>
  <c r="AM71" i="17"/>
  <c r="AL71" i="17"/>
  <c r="AK71" i="17"/>
  <c r="AI71" i="17"/>
  <c r="AE71" i="17"/>
  <c r="AD71" i="17"/>
  <c r="T71" i="17"/>
  <c r="T101" i="17" s="1"/>
  <c r="L71" i="17"/>
  <c r="L101" i="17" s="1"/>
  <c r="K71" i="17"/>
  <c r="K101" i="17" s="1"/>
  <c r="J71" i="17"/>
  <c r="J101" i="17" s="1"/>
  <c r="I71" i="17"/>
  <c r="I101" i="17" s="1"/>
  <c r="BF70" i="17"/>
  <c r="BE70" i="17"/>
  <c r="BD70" i="17"/>
  <c r="BC70" i="17"/>
  <c r="BA70" i="17"/>
  <c r="AW70" i="17"/>
  <c r="AV70" i="17"/>
  <c r="AN70" i="17"/>
  <c r="AM70" i="17"/>
  <c r="AL70" i="17"/>
  <c r="AK70" i="17"/>
  <c r="AI70" i="17"/>
  <c r="AE70" i="17"/>
  <c r="AD70" i="17"/>
  <c r="T70" i="17"/>
  <c r="T100" i="17" s="1"/>
  <c r="L70" i="17"/>
  <c r="L100" i="17" s="1"/>
  <c r="K70" i="17"/>
  <c r="K100" i="17" s="1"/>
  <c r="J70" i="17"/>
  <c r="J100" i="17" s="1"/>
  <c r="I70" i="17"/>
  <c r="I100" i="17" s="1"/>
  <c r="BF69" i="17"/>
  <c r="BE69" i="17"/>
  <c r="BD69" i="17"/>
  <c r="BC69" i="17"/>
  <c r="BA69" i="17"/>
  <c r="AW69" i="17"/>
  <c r="AV69" i="17"/>
  <c r="AN69" i="17"/>
  <c r="AM69" i="17"/>
  <c r="AL69" i="17"/>
  <c r="AK69" i="17"/>
  <c r="AI69" i="17"/>
  <c r="AE69" i="17"/>
  <c r="AD69" i="17"/>
  <c r="T69" i="17"/>
  <c r="T99" i="17" s="1"/>
  <c r="L69" i="17"/>
  <c r="L99" i="17" s="1"/>
  <c r="K69" i="17"/>
  <c r="K99" i="17" s="1"/>
  <c r="J69" i="17"/>
  <c r="J99" i="17" s="1"/>
  <c r="I69" i="17"/>
  <c r="I99" i="17" s="1"/>
  <c r="BF68" i="17"/>
  <c r="BE68" i="17"/>
  <c r="BD68" i="17"/>
  <c r="BC68" i="17"/>
  <c r="BA68" i="17"/>
  <c r="AW68" i="17"/>
  <c r="AV68" i="17"/>
  <c r="AN68" i="17"/>
  <c r="AM68" i="17"/>
  <c r="AL68" i="17"/>
  <c r="AK68" i="17"/>
  <c r="AI68" i="17"/>
  <c r="AE68" i="17"/>
  <c r="AD68" i="17"/>
  <c r="T68" i="17"/>
  <c r="T98" i="17" s="1"/>
  <c r="L68" i="17"/>
  <c r="L98" i="17" s="1"/>
  <c r="K68" i="17"/>
  <c r="K98" i="17" s="1"/>
  <c r="J68" i="17"/>
  <c r="J98" i="17" s="1"/>
  <c r="I68" i="17"/>
  <c r="I98" i="17" s="1"/>
  <c r="AP92" i="18" l="1"/>
  <c r="AP123" i="18" s="1"/>
  <c r="BS125" i="18"/>
  <c r="BS94" i="18" s="1"/>
  <c r="BQ125" i="18"/>
  <c r="BQ94" i="18" s="1"/>
  <c r="BO125" i="18"/>
  <c r="BO94" i="18" s="1"/>
  <c r="BR125" i="18"/>
  <c r="BR94" i="18" s="1"/>
  <c r="BK125" i="18"/>
  <c r="BK94" i="18" s="1"/>
  <c r="BJ125" i="18"/>
  <c r="BJ94" i="18" s="1"/>
  <c r="BH125" i="18"/>
  <c r="BH94" i="18" s="1"/>
  <c r="BL125" i="18"/>
  <c r="BL94" i="18" s="1"/>
  <c r="BS126" i="18"/>
  <c r="BS95" i="18" s="1"/>
  <c r="BL126" i="18"/>
  <c r="BL95" i="18" s="1"/>
  <c r="BJ126" i="18"/>
  <c r="BJ95" i="18" s="1"/>
  <c r="BR126" i="18"/>
  <c r="BR95" i="18" s="1"/>
  <c r="BK126" i="18"/>
  <c r="BK95" i="18" s="1"/>
  <c r="BQ126" i="18"/>
  <c r="BQ95" i="18" s="1"/>
  <c r="BO126" i="18"/>
  <c r="BO95" i="18" s="1"/>
  <c r="BH126" i="18"/>
  <c r="BH95" i="18" s="1"/>
  <c r="BO127" i="18"/>
  <c r="BO96" i="18" s="1"/>
  <c r="BR127" i="18"/>
  <c r="BR96" i="18" s="1"/>
  <c r="BK127" i="18"/>
  <c r="BK96" i="18" s="1"/>
  <c r="BS127" i="18"/>
  <c r="BS96" i="18" s="1"/>
  <c r="BQ127" i="18"/>
  <c r="BQ96" i="18" s="1"/>
  <c r="BL127" i="18"/>
  <c r="BL96" i="18" s="1"/>
  <c r="BJ127" i="18"/>
  <c r="BJ96" i="18" s="1"/>
  <c r="BH127" i="18"/>
  <c r="BH96" i="18" s="1"/>
  <c r="BS128" i="18"/>
  <c r="BS97" i="18" s="1"/>
  <c r="BQ128" i="18"/>
  <c r="BQ97" i="18" s="1"/>
  <c r="BL128" i="18"/>
  <c r="BL97" i="18" s="1"/>
  <c r="BJ128" i="18"/>
  <c r="BJ97" i="18" s="1"/>
  <c r="BH128" i="18"/>
  <c r="BH97" i="18" s="1"/>
  <c r="BR128" i="18"/>
  <c r="BR97" i="18" s="1"/>
  <c r="BK128" i="18"/>
  <c r="BK97" i="18" s="1"/>
  <c r="BO128" i="18"/>
  <c r="BO97" i="18" s="1"/>
  <c r="C121" i="18"/>
  <c r="AG121" i="18" s="1"/>
  <c r="AH121" i="18" s="1"/>
  <c r="AU90" i="18"/>
  <c r="AU121" i="18" s="1"/>
  <c r="Y90" i="18"/>
  <c r="Y121" i="18" s="1"/>
  <c r="AC90" i="18"/>
  <c r="AC121" i="18" s="1"/>
  <c r="AQ90" i="18"/>
  <c r="AQ121" i="18" s="1"/>
  <c r="BG124" i="17"/>
  <c r="BG94" i="17" s="1"/>
  <c r="AA90" i="18"/>
  <c r="AA121" i="18" s="1"/>
  <c r="AS90" i="18"/>
  <c r="AS121" i="18" s="1"/>
  <c r="Z92" i="18"/>
  <c r="Z123" i="18" s="1"/>
  <c r="AO124" i="17"/>
  <c r="AO94" i="17" s="1"/>
  <c r="M71" i="18"/>
  <c r="M73" i="18"/>
  <c r="M75" i="18"/>
  <c r="M77" i="18"/>
  <c r="M79" i="18"/>
  <c r="M81" i="18"/>
  <c r="M83" i="18"/>
  <c r="M85" i="18"/>
  <c r="M87" i="18"/>
  <c r="M89" i="18"/>
  <c r="AY121" i="18"/>
  <c r="AZ121" i="18" s="1"/>
  <c r="X90" i="18"/>
  <c r="X121" i="18" s="1"/>
  <c r="Z90" i="18"/>
  <c r="Z121" i="18" s="1"/>
  <c r="AB90" i="18"/>
  <c r="AB121" i="18" s="1"/>
  <c r="AD90" i="18"/>
  <c r="AP90" i="18"/>
  <c r="AP121" i="18" s="1"/>
  <c r="AR90" i="18"/>
  <c r="AR121" i="18" s="1"/>
  <c r="AT90" i="18"/>
  <c r="AT121" i="18" s="1"/>
  <c r="AV90" i="18"/>
  <c r="Z91" i="18"/>
  <c r="Z122" i="18" s="1"/>
  <c r="AP91" i="18"/>
  <c r="AP122" i="18" s="1"/>
  <c r="C123" i="18"/>
  <c r="AU92" i="18"/>
  <c r="AU123" i="18" s="1"/>
  <c r="AS92" i="18"/>
  <c r="AS123" i="18" s="1"/>
  <c r="AQ92" i="18"/>
  <c r="AQ123" i="18" s="1"/>
  <c r="AC92" i="18"/>
  <c r="AC123" i="18" s="1"/>
  <c r="AA92" i="18"/>
  <c r="AA123" i="18" s="1"/>
  <c r="Y92" i="18"/>
  <c r="Y123" i="18" s="1"/>
  <c r="X92" i="18"/>
  <c r="X123" i="18" s="1"/>
  <c r="AB92" i="18"/>
  <c r="AB123" i="18" s="1"/>
  <c r="AR92" i="18"/>
  <c r="AR123" i="18" s="1"/>
  <c r="Z93" i="18"/>
  <c r="Z124" i="18" s="1"/>
  <c r="AP93" i="18"/>
  <c r="AP124" i="18" s="1"/>
  <c r="M70" i="18"/>
  <c r="M72" i="18"/>
  <c r="M74" i="18"/>
  <c r="M76" i="18"/>
  <c r="M78" i="18"/>
  <c r="M80" i="18"/>
  <c r="M82" i="18"/>
  <c r="M84" i="18"/>
  <c r="M86" i="18"/>
  <c r="M88" i="18"/>
  <c r="AE90" i="18"/>
  <c r="AW90" i="18"/>
  <c r="C122" i="18"/>
  <c r="AU91" i="18"/>
  <c r="AU122" i="18" s="1"/>
  <c r="AS91" i="18"/>
  <c r="AS122" i="18" s="1"/>
  <c r="AQ91" i="18"/>
  <c r="AQ122" i="18" s="1"/>
  <c r="AC91" i="18"/>
  <c r="AC122" i="18" s="1"/>
  <c r="AA91" i="18"/>
  <c r="AA122" i="18" s="1"/>
  <c r="Y91" i="18"/>
  <c r="Y122" i="18" s="1"/>
  <c r="X91" i="18"/>
  <c r="X122" i="18" s="1"/>
  <c r="AB91" i="18"/>
  <c r="AB122" i="18" s="1"/>
  <c r="AR91" i="18"/>
  <c r="AR122" i="18" s="1"/>
  <c r="C124" i="18"/>
  <c r="AU93" i="18"/>
  <c r="AU124" i="18" s="1"/>
  <c r="AS93" i="18"/>
  <c r="AS124" i="18" s="1"/>
  <c r="AQ93" i="18"/>
  <c r="AQ124" i="18" s="1"/>
  <c r="AC93" i="18"/>
  <c r="AC124" i="18" s="1"/>
  <c r="AA93" i="18"/>
  <c r="AA124" i="18" s="1"/>
  <c r="Y93" i="18"/>
  <c r="Y124" i="18" s="1"/>
  <c r="X93" i="18"/>
  <c r="X124" i="18" s="1"/>
  <c r="AB93" i="18"/>
  <c r="AB124" i="18" s="1"/>
  <c r="AR93" i="18"/>
  <c r="AR124" i="18" s="1"/>
  <c r="AE91" i="18"/>
  <c r="AW91" i="18"/>
  <c r="AE92" i="18"/>
  <c r="AW92" i="18"/>
  <c r="AE93" i="18"/>
  <c r="AW93" i="18"/>
  <c r="Y94" i="18"/>
  <c r="Y125" i="18" s="1"/>
  <c r="AA94" i="18"/>
  <c r="AA125" i="18" s="1"/>
  <c r="AC94" i="18"/>
  <c r="AC125" i="18" s="1"/>
  <c r="AE94" i="18"/>
  <c r="AQ94" i="18"/>
  <c r="AQ125" i="18" s="1"/>
  <c r="AS94" i="18"/>
  <c r="AS125" i="18" s="1"/>
  <c r="AU94" i="18"/>
  <c r="AU125" i="18" s="1"/>
  <c r="AW94" i="18"/>
  <c r="Y95" i="18"/>
  <c r="Y126" i="18" s="1"/>
  <c r="AA95" i="18"/>
  <c r="AA126" i="18" s="1"/>
  <c r="AC95" i="18"/>
  <c r="AC126" i="18" s="1"/>
  <c r="AE95" i="18"/>
  <c r="AQ95" i="18"/>
  <c r="AQ126" i="18" s="1"/>
  <c r="AS95" i="18"/>
  <c r="AS126" i="18" s="1"/>
  <c r="AU95" i="18"/>
  <c r="AU126" i="18" s="1"/>
  <c r="AW95" i="18"/>
  <c r="Y96" i="18"/>
  <c r="Y127" i="18" s="1"/>
  <c r="AA96" i="18"/>
  <c r="AA127" i="18" s="1"/>
  <c r="AC96" i="18"/>
  <c r="AC127" i="18" s="1"/>
  <c r="AE96" i="18"/>
  <c r="AQ96" i="18"/>
  <c r="AQ127" i="18" s="1"/>
  <c r="AS96" i="18"/>
  <c r="AS127" i="18" s="1"/>
  <c r="AU96" i="18"/>
  <c r="AU127" i="18" s="1"/>
  <c r="AW96" i="18"/>
  <c r="Y97" i="18"/>
  <c r="Y128" i="18" s="1"/>
  <c r="AA97" i="18"/>
  <c r="AA128" i="18" s="1"/>
  <c r="AC97" i="18"/>
  <c r="AC128" i="18" s="1"/>
  <c r="AE97" i="18"/>
  <c r="AQ97" i="18"/>
  <c r="AQ128" i="18" s="1"/>
  <c r="AS97" i="18"/>
  <c r="AS128" i="18" s="1"/>
  <c r="AU97" i="18"/>
  <c r="AU128" i="18" s="1"/>
  <c r="AW97" i="18"/>
  <c r="AY125" i="18"/>
  <c r="AZ125" i="18" s="1"/>
  <c r="BA125" i="18" s="1"/>
  <c r="AG125" i="18"/>
  <c r="AH125" i="18" s="1"/>
  <c r="AI125" i="18" s="1"/>
  <c r="X94" i="18"/>
  <c r="X125" i="18" s="1"/>
  <c r="Z94" i="18"/>
  <c r="Z125" i="18" s="1"/>
  <c r="AB94" i="18"/>
  <c r="AB125" i="18" s="1"/>
  <c r="AP94" i="18"/>
  <c r="AP125" i="18" s="1"/>
  <c r="AR94" i="18"/>
  <c r="AR125" i="18" s="1"/>
  <c r="AT94" i="18"/>
  <c r="AT125" i="18" s="1"/>
  <c r="AY126" i="18"/>
  <c r="AZ126" i="18" s="1"/>
  <c r="BA126" i="18" s="1"/>
  <c r="AG126" i="18"/>
  <c r="AH126" i="18" s="1"/>
  <c r="AI126" i="18" s="1"/>
  <c r="X95" i="18"/>
  <c r="X126" i="18" s="1"/>
  <c r="Z95" i="18"/>
  <c r="Z126" i="18" s="1"/>
  <c r="AB95" i="18"/>
  <c r="AB126" i="18" s="1"/>
  <c r="AP95" i="18"/>
  <c r="AP126" i="18" s="1"/>
  <c r="AR95" i="18"/>
  <c r="AR126" i="18" s="1"/>
  <c r="AT95" i="18"/>
  <c r="AT126" i="18" s="1"/>
  <c r="AY127" i="18"/>
  <c r="AZ127" i="18" s="1"/>
  <c r="AG127" i="18"/>
  <c r="AH127" i="18" s="1"/>
  <c r="X96" i="18"/>
  <c r="X127" i="18" s="1"/>
  <c r="Z96" i="18"/>
  <c r="Z127" i="18" s="1"/>
  <c r="AB96" i="18"/>
  <c r="AB127" i="18" s="1"/>
  <c r="AP96" i="18"/>
  <c r="AP127" i="18" s="1"/>
  <c r="AR96" i="18"/>
  <c r="AR127" i="18" s="1"/>
  <c r="AT96" i="18"/>
  <c r="AT127" i="18" s="1"/>
  <c r="AY128" i="18"/>
  <c r="AZ128" i="18" s="1"/>
  <c r="AG128" i="18"/>
  <c r="AH128" i="18" s="1"/>
  <c r="X97" i="18"/>
  <c r="X128" i="18" s="1"/>
  <c r="Z97" i="18"/>
  <c r="Z128" i="18" s="1"/>
  <c r="AB97" i="18"/>
  <c r="AB128" i="18" s="1"/>
  <c r="AP97" i="18"/>
  <c r="AP128" i="18" s="1"/>
  <c r="AR97" i="18"/>
  <c r="AR128" i="18" s="1"/>
  <c r="AT97" i="18"/>
  <c r="AT128" i="18" s="1"/>
  <c r="M69" i="17"/>
  <c r="M71" i="17"/>
  <c r="M73" i="17"/>
  <c r="M75" i="17"/>
  <c r="M77" i="17"/>
  <c r="M79" i="17"/>
  <c r="M81" i="17"/>
  <c r="M83" i="17"/>
  <c r="M85" i="17"/>
  <c r="C117" i="17"/>
  <c r="AU87" i="17"/>
  <c r="AU117" i="17" s="1"/>
  <c r="AS87" i="17"/>
  <c r="AS117" i="17" s="1"/>
  <c r="AQ87" i="17"/>
  <c r="AQ117" i="17" s="1"/>
  <c r="AC87" i="17"/>
  <c r="AC117" i="17" s="1"/>
  <c r="AA87" i="17"/>
  <c r="AA117" i="17" s="1"/>
  <c r="Y87" i="17"/>
  <c r="Y117" i="17" s="1"/>
  <c r="X87" i="17"/>
  <c r="X117" i="17" s="1"/>
  <c r="AB87" i="17"/>
  <c r="AB117" i="17" s="1"/>
  <c r="AR87" i="17"/>
  <c r="AR117" i="17" s="1"/>
  <c r="Z88" i="17"/>
  <c r="Z118" i="17" s="1"/>
  <c r="AP88" i="17"/>
  <c r="AP118" i="17" s="1"/>
  <c r="M68" i="17"/>
  <c r="M70" i="17"/>
  <c r="M72" i="17"/>
  <c r="M74" i="17"/>
  <c r="M76" i="17"/>
  <c r="M78" i="17"/>
  <c r="M80" i="17"/>
  <c r="M82" i="17"/>
  <c r="M84" i="17"/>
  <c r="M86" i="17"/>
  <c r="AP87" i="17"/>
  <c r="AP117" i="17" s="1"/>
  <c r="AT87" i="17"/>
  <c r="AT117" i="17" s="1"/>
  <c r="C118" i="17"/>
  <c r="BO118" i="17" s="1"/>
  <c r="BO88" i="17" s="1"/>
  <c r="AU88" i="17"/>
  <c r="AU118" i="17" s="1"/>
  <c r="AS88" i="17"/>
  <c r="AS118" i="17" s="1"/>
  <c r="AQ88" i="17"/>
  <c r="AQ118" i="17" s="1"/>
  <c r="AC88" i="17"/>
  <c r="AC118" i="17" s="1"/>
  <c r="AA88" i="17"/>
  <c r="AA118" i="17" s="1"/>
  <c r="Y88" i="17"/>
  <c r="Y118" i="17" s="1"/>
  <c r="X88" i="17"/>
  <c r="X118" i="17" s="1"/>
  <c r="AB88" i="17"/>
  <c r="AB118" i="17" s="1"/>
  <c r="AR88" i="17"/>
  <c r="AR118" i="17" s="1"/>
  <c r="AE87" i="17"/>
  <c r="AW87" i="17"/>
  <c r="AE88" i="17"/>
  <c r="AW88" i="17"/>
  <c r="Y89" i="17"/>
  <c r="Y119" i="17" s="1"/>
  <c r="AA89" i="17"/>
  <c r="AA119" i="17" s="1"/>
  <c r="AC89" i="17"/>
  <c r="AC119" i="17" s="1"/>
  <c r="AE89" i="17"/>
  <c r="AQ89" i="17"/>
  <c r="AQ119" i="17" s="1"/>
  <c r="AS89" i="17"/>
  <c r="AS119" i="17" s="1"/>
  <c r="AU89" i="17"/>
  <c r="AU119" i="17" s="1"/>
  <c r="AW89" i="17"/>
  <c r="Y90" i="17"/>
  <c r="Y120" i="17" s="1"/>
  <c r="AA90" i="17"/>
  <c r="AA120" i="17" s="1"/>
  <c r="AC90" i="17"/>
  <c r="AC120" i="17" s="1"/>
  <c r="AE90" i="17"/>
  <c r="AQ90" i="17"/>
  <c r="AQ120" i="17" s="1"/>
  <c r="AS90" i="17"/>
  <c r="AS120" i="17" s="1"/>
  <c r="AU90" i="17"/>
  <c r="AU120" i="17" s="1"/>
  <c r="AW90" i="17"/>
  <c r="Y91" i="17"/>
  <c r="Y121" i="17" s="1"/>
  <c r="AA91" i="17"/>
  <c r="AA121" i="17" s="1"/>
  <c r="AC91" i="17"/>
  <c r="AC121" i="17" s="1"/>
  <c r="AE91" i="17"/>
  <c r="AQ91" i="17"/>
  <c r="AQ121" i="17" s="1"/>
  <c r="AS91" i="17"/>
  <c r="AS121" i="17" s="1"/>
  <c r="AU91" i="17"/>
  <c r="AU121" i="17" s="1"/>
  <c r="AW91" i="17"/>
  <c r="Y92" i="17"/>
  <c r="Y122" i="17" s="1"/>
  <c r="AA92" i="17"/>
  <c r="AA122" i="17" s="1"/>
  <c r="AC92" i="17"/>
  <c r="AC122" i="17" s="1"/>
  <c r="AE92" i="17"/>
  <c r="AQ92" i="17"/>
  <c r="AQ122" i="17" s="1"/>
  <c r="AS92" i="17"/>
  <c r="AS122" i="17" s="1"/>
  <c r="AU92" i="17"/>
  <c r="AU122" i="17" s="1"/>
  <c r="AW92" i="17"/>
  <c r="Y93" i="17"/>
  <c r="Y123" i="17" s="1"/>
  <c r="AA93" i="17"/>
  <c r="AA123" i="17" s="1"/>
  <c r="AC93" i="17"/>
  <c r="AC123" i="17" s="1"/>
  <c r="AE93" i="17"/>
  <c r="AQ93" i="17"/>
  <c r="AQ123" i="17" s="1"/>
  <c r="AS93" i="17"/>
  <c r="AS123" i="17" s="1"/>
  <c r="AU93" i="17"/>
  <c r="AU123" i="17" s="1"/>
  <c r="AW93" i="17"/>
  <c r="BI99" i="17"/>
  <c r="BI69" i="17" s="1"/>
  <c r="BM99" i="17"/>
  <c r="BM69" i="17" s="1"/>
  <c r="BM101" i="17"/>
  <c r="BM71" i="17" s="1"/>
  <c r="BM103" i="17"/>
  <c r="BM73" i="17" s="1"/>
  <c r="BP105" i="17"/>
  <c r="BP75" i="17" s="1"/>
  <c r="BI105" i="17"/>
  <c r="BI75" i="17" s="1"/>
  <c r="BS119" i="17"/>
  <c r="BS89" i="17" s="1"/>
  <c r="BQ119" i="17"/>
  <c r="BQ89" i="17" s="1"/>
  <c r="BL119" i="17"/>
  <c r="BL89" i="17" s="1"/>
  <c r="BJ119" i="17"/>
  <c r="BJ89" i="17" s="1"/>
  <c r="BR119" i="17"/>
  <c r="BR89" i="17" s="1"/>
  <c r="BK119" i="17"/>
  <c r="BK89" i="17" s="1"/>
  <c r="AY119" i="17"/>
  <c r="AZ119" i="17" s="1"/>
  <c r="AG119" i="17"/>
  <c r="AH119" i="17" s="1"/>
  <c r="X89" i="17"/>
  <c r="X119" i="17" s="1"/>
  <c r="Z89" i="17"/>
  <c r="Z119" i="17" s="1"/>
  <c r="AB89" i="17"/>
  <c r="AB119" i="17" s="1"/>
  <c r="AP89" i="17"/>
  <c r="AP119" i="17" s="1"/>
  <c r="AR89" i="17"/>
  <c r="AR119" i="17" s="1"/>
  <c r="AT89" i="17"/>
  <c r="AT119" i="17" s="1"/>
  <c r="BS120" i="17"/>
  <c r="BS90" i="17" s="1"/>
  <c r="BQ120" i="17"/>
  <c r="BQ90" i="17" s="1"/>
  <c r="BL120" i="17"/>
  <c r="BL90" i="17" s="1"/>
  <c r="BJ120" i="17"/>
  <c r="BJ90" i="17" s="1"/>
  <c r="BR120" i="17"/>
  <c r="BR90" i="17" s="1"/>
  <c r="BK120" i="17"/>
  <c r="BK90" i="17" s="1"/>
  <c r="AY120" i="17"/>
  <c r="AZ120" i="17" s="1"/>
  <c r="AG120" i="17"/>
  <c r="AH120" i="17" s="1"/>
  <c r="X90" i="17"/>
  <c r="X120" i="17" s="1"/>
  <c r="Z90" i="17"/>
  <c r="Z120" i="17" s="1"/>
  <c r="AB90" i="17"/>
  <c r="AB120" i="17" s="1"/>
  <c r="AP90" i="17"/>
  <c r="AP120" i="17" s="1"/>
  <c r="AR90" i="17"/>
  <c r="AR120" i="17" s="1"/>
  <c r="AT90" i="17"/>
  <c r="AT120" i="17" s="1"/>
  <c r="BR121" i="17"/>
  <c r="BR91" i="17" s="1"/>
  <c r="BK121" i="17"/>
  <c r="BK91" i="17" s="1"/>
  <c r="BS121" i="17"/>
  <c r="BS91" i="17" s="1"/>
  <c r="BQ121" i="17"/>
  <c r="BQ91" i="17" s="1"/>
  <c r="BL121" i="17"/>
  <c r="BL91" i="17" s="1"/>
  <c r="BJ121" i="17"/>
  <c r="BJ91" i="17" s="1"/>
  <c r="AY121" i="17"/>
  <c r="AZ121" i="17" s="1"/>
  <c r="AG121" i="17"/>
  <c r="AH121" i="17" s="1"/>
  <c r="X91" i="17"/>
  <c r="X121" i="17" s="1"/>
  <c r="Z91" i="17"/>
  <c r="Z121" i="17" s="1"/>
  <c r="AB91" i="17"/>
  <c r="AB121" i="17" s="1"/>
  <c r="AP91" i="17"/>
  <c r="AP121" i="17" s="1"/>
  <c r="AR91" i="17"/>
  <c r="AR121" i="17" s="1"/>
  <c r="AT91" i="17"/>
  <c r="AT121" i="17" s="1"/>
  <c r="BR122" i="17"/>
  <c r="BR92" i="17" s="1"/>
  <c r="BK122" i="17"/>
  <c r="BK92" i="17" s="1"/>
  <c r="AY122" i="17"/>
  <c r="AZ122" i="17" s="1"/>
  <c r="AG122" i="17"/>
  <c r="AH122" i="17" s="1"/>
  <c r="BS122" i="17"/>
  <c r="BS92" i="17" s="1"/>
  <c r="BQ122" i="17"/>
  <c r="BQ92" i="17" s="1"/>
  <c r="BL122" i="17"/>
  <c r="BL92" i="17" s="1"/>
  <c r="BJ122" i="17"/>
  <c r="BJ92" i="17" s="1"/>
  <c r="X92" i="17"/>
  <c r="X122" i="17" s="1"/>
  <c r="Z92" i="17"/>
  <c r="Z122" i="17" s="1"/>
  <c r="AB92" i="17"/>
  <c r="AB122" i="17" s="1"/>
  <c r="AP92" i="17"/>
  <c r="AP122" i="17" s="1"/>
  <c r="AR92" i="17"/>
  <c r="AR122" i="17" s="1"/>
  <c r="AT92" i="17"/>
  <c r="AT122" i="17" s="1"/>
  <c r="BR123" i="17"/>
  <c r="BR93" i="17" s="1"/>
  <c r="BK123" i="17"/>
  <c r="BK93" i="17" s="1"/>
  <c r="AY123" i="17"/>
  <c r="AZ123" i="17" s="1"/>
  <c r="AG123" i="17"/>
  <c r="AH123" i="17" s="1"/>
  <c r="BS123" i="17"/>
  <c r="BS93" i="17" s="1"/>
  <c r="BQ123" i="17"/>
  <c r="BQ93" i="17" s="1"/>
  <c r="BL123" i="17"/>
  <c r="BL93" i="17" s="1"/>
  <c r="BJ123" i="17"/>
  <c r="BJ93" i="17" s="1"/>
  <c r="X93" i="17"/>
  <c r="X123" i="17" s="1"/>
  <c r="Z93" i="17"/>
  <c r="Z123" i="17" s="1"/>
  <c r="AB93" i="17"/>
  <c r="AB123" i="17" s="1"/>
  <c r="AP93" i="17"/>
  <c r="AP123" i="17" s="1"/>
  <c r="AR93" i="17"/>
  <c r="AR123" i="17" s="1"/>
  <c r="AT93" i="17"/>
  <c r="AT123" i="17" s="1"/>
  <c r="BI98" i="17"/>
  <c r="BI68" i="17" s="1"/>
  <c r="BM98" i="17"/>
  <c r="BM68" i="17" s="1"/>
  <c r="BI100" i="17"/>
  <c r="BI70" i="17" s="1"/>
  <c r="BM100" i="17"/>
  <c r="BM70" i="17" s="1"/>
  <c r="BM102" i="17"/>
  <c r="BM72" i="17" s="1"/>
  <c r="BM104" i="17"/>
  <c r="BM74" i="17" s="1"/>
  <c r="BT105" i="17"/>
  <c r="BT75" i="17" s="1"/>
  <c r="BM105" i="17"/>
  <c r="BM75" i="17" s="1"/>
  <c r="BI106" i="17"/>
  <c r="BI76" i="17" s="1"/>
  <c r="BM106" i="17"/>
  <c r="BM76" i="17" s="1"/>
  <c r="BM108" i="17"/>
  <c r="BM78" i="17" s="1"/>
  <c r="BM110" i="17"/>
  <c r="BM80" i="17" s="1"/>
  <c r="BT111" i="17"/>
  <c r="BT81" i="17" s="1"/>
  <c r="BM111" i="17"/>
  <c r="BM81" i="17" s="1"/>
  <c r="BO117" i="17"/>
  <c r="BO87" i="17" s="1"/>
  <c r="BM107" i="17"/>
  <c r="BM77" i="17" s="1"/>
  <c r="BM109" i="17"/>
  <c r="BM79" i="17" s="1"/>
  <c r="BI111" i="17"/>
  <c r="BI81" i="17" s="1"/>
  <c r="BM113" i="17"/>
  <c r="BM83" i="17" s="1"/>
  <c r="BM115" i="17"/>
  <c r="BM85" i="17" s="1"/>
  <c r="BH117" i="17"/>
  <c r="BH87" i="17" s="1"/>
  <c r="BP118" i="17"/>
  <c r="BP88" i="17" s="1"/>
  <c r="BI118" i="17"/>
  <c r="BI88" i="17" s="1"/>
  <c r="BO119" i="17"/>
  <c r="BO120" i="17"/>
  <c r="BI112" i="17"/>
  <c r="BI82" i="17" s="1"/>
  <c r="BM112" i="17"/>
  <c r="BM82" i="17" s="1"/>
  <c r="BM114" i="17"/>
  <c r="BM84" i="17" s="1"/>
  <c r="BM116" i="17"/>
  <c r="BM86" i="17" s="1"/>
  <c r="BI117" i="17"/>
  <c r="BI87" i="17" s="1"/>
  <c r="BM117" i="17"/>
  <c r="BM87" i="17" s="1"/>
  <c r="BH118" i="17"/>
  <c r="BH88" i="17" s="1"/>
  <c r="BT118" i="17"/>
  <c r="BT88" i="17" s="1"/>
  <c r="BM118" i="17"/>
  <c r="BM88" i="17" s="1"/>
  <c r="BI119" i="17"/>
  <c r="BI89" i="17" s="1"/>
  <c r="BM119" i="17"/>
  <c r="BM89" i="17" s="1"/>
  <c r="BI120" i="17"/>
  <c r="BI90" i="17" s="1"/>
  <c r="BM120" i="17"/>
  <c r="BM90" i="17" s="1"/>
  <c r="BO121" i="17"/>
  <c r="BO91" i="17" s="1"/>
  <c r="BH121" i="17"/>
  <c r="BH91" i="17" s="1"/>
  <c r="BT121" i="17"/>
  <c r="BT91" i="17" s="1"/>
  <c r="BM121" i="17"/>
  <c r="BM91" i="17" s="1"/>
  <c r="BO122" i="17"/>
  <c r="BO123" i="17"/>
  <c r="BH119" i="17"/>
  <c r="BH89" i="17" s="1"/>
  <c r="BH120" i="17"/>
  <c r="BP121" i="17"/>
  <c r="BP91" i="17" s="1"/>
  <c r="BI121" i="17"/>
  <c r="BI91" i="17" s="1"/>
  <c r="BH122" i="17"/>
  <c r="BH92" i="17" s="1"/>
  <c r="BH123" i="17"/>
  <c r="BH93" i="17" s="1"/>
  <c r="BH124" i="17"/>
  <c r="BJ124" i="17"/>
  <c r="BL124" i="17"/>
  <c r="BL94" i="17" s="1"/>
  <c r="BQ124" i="17"/>
  <c r="BS124" i="17"/>
  <c r="BS94" i="17" s="1"/>
  <c r="BI122" i="17"/>
  <c r="BI92" i="17" s="1"/>
  <c r="BM122" i="17"/>
  <c r="BM92" i="17" s="1"/>
  <c r="BI123" i="17"/>
  <c r="BI93" i="17" s="1"/>
  <c r="BM123" i="17"/>
  <c r="BM93" i="17" s="1"/>
  <c r="AG124" i="17"/>
  <c r="AH124" i="17" s="1"/>
  <c r="AY124" i="17"/>
  <c r="AZ124" i="17" s="1"/>
  <c r="BI124" i="17"/>
  <c r="BK124" i="17"/>
  <c r="BK94" i="17" s="1"/>
  <c r="BM124" i="17"/>
  <c r="BM94" i="17" s="1"/>
  <c r="BU97" i="18" l="1"/>
  <c r="BN95" i="18"/>
  <c r="BU95" i="18"/>
  <c r="BN94" i="18"/>
  <c r="BU94" i="18"/>
  <c r="BR124" i="18"/>
  <c r="BR93" i="18" s="1"/>
  <c r="BK124" i="18"/>
  <c r="BK93" i="18" s="1"/>
  <c r="BS124" i="18"/>
  <c r="BS93" i="18" s="1"/>
  <c r="BJ124" i="18"/>
  <c r="BJ93" i="18" s="1"/>
  <c r="BH124" i="18"/>
  <c r="BH93" i="18" s="1"/>
  <c r="BQ124" i="18"/>
  <c r="BQ93" i="18" s="1"/>
  <c r="BO124" i="18"/>
  <c r="BO93" i="18" s="1"/>
  <c r="BL124" i="18"/>
  <c r="BL93" i="18" s="1"/>
  <c r="BR122" i="18"/>
  <c r="BR91" i="18" s="1"/>
  <c r="BK122" i="18"/>
  <c r="BK91" i="18" s="1"/>
  <c r="BS122" i="18"/>
  <c r="BS91" i="18" s="1"/>
  <c r="BJ122" i="18"/>
  <c r="BJ91" i="18" s="1"/>
  <c r="BH122" i="18"/>
  <c r="BH91" i="18" s="1"/>
  <c r="BQ122" i="18"/>
  <c r="BQ91" i="18" s="1"/>
  <c r="BO122" i="18"/>
  <c r="BO91" i="18" s="1"/>
  <c r="BL122" i="18"/>
  <c r="BL91" i="18" s="1"/>
  <c r="BR123" i="18"/>
  <c r="BR92" i="18" s="1"/>
  <c r="BK123" i="18"/>
  <c r="BK92" i="18" s="1"/>
  <c r="BS123" i="18"/>
  <c r="BS92" i="18" s="1"/>
  <c r="BJ123" i="18"/>
  <c r="BJ92" i="18" s="1"/>
  <c r="BH123" i="18"/>
  <c r="BH92" i="18" s="1"/>
  <c r="BQ123" i="18"/>
  <c r="BQ92" i="18" s="1"/>
  <c r="BO123" i="18"/>
  <c r="BO92" i="18" s="1"/>
  <c r="BL123" i="18"/>
  <c r="BL92" i="18" s="1"/>
  <c r="BR121" i="18"/>
  <c r="BR90" i="18" s="1"/>
  <c r="BK121" i="18"/>
  <c r="BK90" i="18" s="1"/>
  <c r="BS121" i="18"/>
  <c r="BS90" i="18" s="1"/>
  <c r="BJ121" i="18"/>
  <c r="BJ90" i="18" s="1"/>
  <c r="BH121" i="18"/>
  <c r="BH90" i="18" s="1"/>
  <c r="BQ121" i="18"/>
  <c r="BQ90" i="18" s="1"/>
  <c r="BO121" i="18"/>
  <c r="BO90" i="18" s="1"/>
  <c r="BL121" i="18"/>
  <c r="BL90" i="18" s="1"/>
  <c r="BN97" i="18"/>
  <c r="BU96" i="18"/>
  <c r="BN96" i="18"/>
  <c r="BO92" i="17"/>
  <c r="BU92" i="17" s="1"/>
  <c r="BO89" i="17"/>
  <c r="BU89" i="17" s="1"/>
  <c r="BO93" i="17"/>
  <c r="BU93" i="17" s="1"/>
  <c r="BO90" i="17"/>
  <c r="BU90" i="17" s="1"/>
  <c r="BI94" i="17"/>
  <c r="BN94" i="17" s="1"/>
  <c r="BH90" i="17"/>
  <c r="BN90" i="17" s="1"/>
  <c r="BN89" i="17"/>
  <c r="AY124" i="18"/>
  <c r="AZ124" i="18" s="1"/>
  <c r="AG124" i="18"/>
  <c r="AH124" i="18" s="1"/>
  <c r="M119" i="18"/>
  <c r="C88" i="18"/>
  <c r="M115" i="18"/>
  <c r="C84" i="18"/>
  <c r="M111" i="18"/>
  <c r="C80" i="18"/>
  <c r="M107" i="18"/>
  <c r="C76" i="18"/>
  <c r="M103" i="18"/>
  <c r="C72" i="18"/>
  <c r="AY123" i="18"/>
  <c r="AZ123" i="18" s="1"/>
  <c r="AG123" i="18"/>
  <c r="AH123" i="18" s="1"/>
  <c r="AI123" i="18" s="1"/>
  <c r="AO123" i="18" s="1"/>
  <c r="AO92" i="18" s="1"/>
  <c r="M120" i="18"/>
  <c r="C89" i="18"/>
  <c r="M116" i="18"/>
  <c r="C85" i="18"/>
  <c r="M112" i="18"/>
  <c r="C81" i="18"/>
  <c r="M108" i="18"/>
  <c r="C77" i="18"/>
  <c r="M104" i="18"/>
  <c r="C73" i="18"/>
  <c r="BG126" i="18"/>
  <c r="BG95" i="18" s="1"/>
  <c r="AO126" i="18"/>
  <c r="AO95" i="18" s="1"/>
  <c r="BG125" i="18"/>
  <c r="BG94" i="18" s="1"/>
  <c r="AO125" i="18"/>
  <c r="AO94" i="18" s="1"/>
  <c r="AY122" i="18"/>
  <c r="AZ122" i="18" s="1"/>
  <c r="AG122" i="18"/>
  <c r="AH122" i="18" s="1"/>
  <c r="M117" i="18"/>
  <c r="C86" i="18"/>
  <c r="M113" i="18"/>
  <c r="C82" i="18"/>
  <c r="M109" i="18"/>
  <c r="C78" i="18"/>
  <c r="M105" i="18"/>
  <c r="C74" i="18"/>
  <c r="M101" i="18"/>
  <c r="C70" i="18"/>
  <c r="M118" i="18"/>
  <c r="C87" i="18"/>
  <c r="M114" i="18"/>
  <c r="C83" i="18"/>
  <c r="M110" i="18"/>
  <c r="C79" i="18"/>
  <c r="M106" i="18"/>
  <c r="C75" i="18"/>
  <c r="M102" i="18"/>
  <c r="C71" i="18"/>
  <c r="BN92" i="17"/>
  <c r="BU91" i="17"/>
  <c r="BS118" i="17"/>
  <c r="BS88" i="17" s="1"/>
  <c r="BQ118" i="17"/>
  <c r="BL118" i="17"/>
  <c r="BL88" i="17" s="1"/>
  <c r="BJ118" i="17"/>
  <c r="BJ88" i="17" s="1"/>
  <c r="BR118" i="17"/>
  <c r="BR88" i="17" s="1"/>
  <c r="BK118" i="17"/>
  <c r="BK88" i="17" s="1"/>
  <c r="AY118" i="17"/>
  <c r="AZ118" i="17" s="1"/>
  <c r="AG118" i="17"/>
  <c r="AH118" i="17" s="1"/>
  <c r="M116" i="17"/>
  <c r="C86" i="17"/>
  <c r="M112" i="17"/>
  <c r="C82" i="17"/>
  <c r="M108" i="17"/>
  <c r="C78" i="17"/>
  <c r="M104" i="17"/>
  <c r="C74" i="17"/>
  <c r="M100" i="17"/>
  <c r="C70" i="17"/>
  <c r="M113" i="17"/>
  <c r="C83" i="17"/>
  <c r="M109" i="17"/>
  <c r="C79" i="17"/>
  <c r="M105" i="17"/>
  <c r="C75" i="17"/>
  <c r="M101" i="17"/>
  <c r="C71" i="17"/>
  <c r="BN93" i="17"/>
  <c r="BN91" i="17"/>
  <c r="M114" i="17"/>
  <c r="C84" i="17"/>
  <c r="M110" i="17"/>
  <c r="C80" i="17"/>
  <c r="M106" i="17"/>
  <c r="C76" i="17"/>
  <c r="M102" i="17"/>
  <c r="C72" i="17"/>
  <c r="M98" i="17"/>
  <c r="C68" i="17"/>
  <c r="BR117" i="17"/>
  <c r="BR87" i="17" s="1"/>
  <c r="BK117" i="17"/>
  <c r="BK87" i="17" s="1"/>
  <c r="AY117" i="17"/>
  <c r="AZ117" i="17" s="1"/>
  <c r="BA117" i="17" s="1"/>
  <c r="AG117" i="17"/>
  <c r="AH117" i="17" s="1"/>
  <c r="AI117" i="17" s="1"/>
  <c r="BS117" i="17"/>
  <c r="BS87" i="17" s="1"/>
  <c r="BQ117" i="17"/>
  <c r="BL117" i="17"/>
  <c r="BL87" i="17" s="1"/>
  <c r="BJ117" i="17"/>
  <c r="M115" i="17"/>
  <c r="C85" i="17"/>
  <c r="M111" i="17"/>
  <c r="C81" i="17"/>
  <c r="M107" i="17"/>
  <c r="C77" i="17"/>
  <c r="M103" i="17"/>
  <c r="C73" i="17"/>
  <c r="M99" i="17"/>
  <c r="C69" i="17"/>
  <c r="BU90" i="18" l="1"/>
  <c r="BN90" i="18"/>
  <c r="BU92" i="18"/>
  <c r="BN92" i="18"/>
  <c r="BU91" i="18"/>
  <c r="BN91" i="18"/>
  <c r="BU93" i="18"/>
  <c r="BN88" i="17"/>
  <c r="BN93" i="18"/>
  <c r="BA123" i="18"/>
  <c r="BG123" i="18" s="1"/>
  <c r="BG92" i="18" s="1"/>
  <c r="BQ87" i="17"/>
  <c r="BU87" i="17" s="1"/>
  <c r="BQ88" i="17"/>
  <c r="BU88" i="17" s="1"/>
  <c r="BA122" i="18"/>
  <c r="BG122" i="18" s="1"/>
  <c r="BG91" i="18" s="1"/>
  <c r="BJ87" i="17"/>
  <c r="BN87" i="17" s="1"/>
  <c r="AI122" i="18"/>
  <c r="AO122" i="18" s="1"/>
  <c r="AO91" i="18" s="1"/>
  <c r="C102" i="18"/>
  <c r="AU71" i="18"/>
  <c r="AU102" i="18" s="1"/>
  <c r="AS71" i="18"/>
  <c r="AS102" i="18" s="1"/>
  <c r="AQ71" i="18"/>
  <c r="AQ102" i="18" s="1"/>
  <c r="AC71" i="18"/>
  <c r="AC102" i="18" s="1"/>
  <c r="AA71" i="18"/>
  <c r="AA102" i="18" s="1"/>
  <c r="Y71" i="18"/>
  <c r="Y102" i="18" s="1"/>
  <c r="AT71" i="18"/>
  <c r="AT102" i="18" s="1"/>
  <c r="AR71" i="18"/>
  <c r="AR102" i="18" s="1"/>
  <c r="AP71" i="18"/>
  <c r="AP102" i="18" s="1"/>
  <c r="AB71" i="18"/>
  <c r="AB102" i="18" s="1"/>
  <c r="Z71" i="18"/>
  <c r="Z102" i="18" s="1"/>
  <c r="X71" i="18"/>
  <c r="X102" i="18" s="1"/>
  <c r="C110" i="18"/>
  <c r="AU79" i="18"/>
  <c r="AU110" i="18" s="1"/>
  <c r="AS79" i="18"/>
  <c r="AS110" i="18" s="1"/>
  <c r="AQ79" i="18"/>
  <c r="AQ110" i="18" s="1"/>
  <c r="AC79" i="18"/>
  <c r="AC110" i="18" s="1"/>
  <c r="AA79" i="18"/>
  <c r="AA110" i="18" s="1"/>
  <c r="Y79" i="18"/>
  <c r="Y110" i="18" s="1"/>
  <c r="AT79" i="18"/>
  <c r="AT110" i="18" s="1"/>
  <c r="AR79" i="18"/>
  <c r="AR110" i="18" s="1"/>
  <c r="AP79" i="18"/>
  <c r="AP110" i="18" s="1"/>
  <c r="AB79" i="18"/>
  <c r="AB110" i="18" s="1"/>
  <c r="Z79" i="18"/>
  <c r="Z110" i="18" s="1"/>
  <c r="X79" i="18"/>
  <c r="X110" i="18" s="1"/>
  <c r="C118" i="18"/>
  <c r="AU87" i="18"/>
  <c r="AU118" i="18" s="1"/>
  <c r="AS87" i="18"/>
  <c r="AS118" i="18" s="1"/>
  <c r="AQ87" i="18"/>
  <c r="AQ118" i="18" s="1"/>
  <c r="AC87" i="18"/>
  <c r="AC118" i="18" s="1"/>
  <c r="AA87" i="18"/>
  <c r="AA118" i="18" s="1"/>
  <c r="Y87" i="18"/>
  <c r="Y118" i="18" s="1"/>
  <c r="AT87" i="18"/>
  <c r="AT118" i="18" s="1"/>
  <c r="AR87" i="18"/>
  <c r="AR118" i="18" s="1"/>
  <c r="AP87" i="18"/>
  <c r="AP118" i="18" s="1"/>
  <c r="AB87" i="18"/>
  <c r="AB118" i="18" s="1"/>
  <c r="Z87" i="18"/>
  <c r="Z118" i="18" s="1"/>
  <c r="X87" i="18"/>
  <c r="X118" i="18" s="1"/>
  <c r="C101" i="18"/>
  <c r="AT70" i="18"/>
  <c r="AT101" i="18" s="1"/>
  <c r="AR70" i="18"/>
  <c r="AR101" i="18" s="1"/>
  <c r="AP70" i="18"/>
  <c r="AP101" i="18" s="1"/>
  <c r="AB70" i="18"/>
  <c r="AB101" i="18" s="1"/>
  <c r="Z70" i="18"/>
  <c r="Z101" i="18" s="1"/>
  <c r="X70" i="18"/>
  <c r="X101" i="18" s="1"/>
  <c r="AU70" i="18"/>
  <c r="AU101" i="18" s="1"/>
  <c r="AS70" i="18"/>
  <c r="AS101" i="18" s="1"/>
  <c r="AQ70" i="18"/>
  <c r="AQ101" i="18" s="1"/>
  <c r="AC70" i="18"/>
  <c r="AC101" i="18" s="1"/>
  <c r="AA70" i="18"/>
  <c r="AA101" i="18" s="1"/>
  <c r="Y70" i="18"/>
  <c r="Y101" i="18" s="1"/>
  <c r="C103" i="18"/>
  <c r="AT72" i="18"/>
  <c r="AT103" i="18" s="1"/>
  <c r="AR72" i="18"/>
  <c r="AR103" i="18" s="1"/>
  <c r="AP72" i="18"/>
  <c r="AP103" i="18" s="1"/>
  <c r="AB72" i="18"/>
  <c r="AB103" i="18" s="1"/>
  <c r="Z72" i="18"/>
  <c r="Z103" i="18" s="1"/>
  <c r="X72" i="18"/>
  <c r="X103" i="18" s="1"/>
  <c r="AU72" i="18"/>
  <c r="AU103" i="18" s="1"/>
  <c r="AS72" i="18"/>
  <c r="AS103" i="18" s="1"/>
  <c r="AQ72" i="18"/>
  <c r="AQ103" i="18" s="1"/>
  <c r="AC72" i="18"/>
  <c r="AC103" i="18" s="1"/>
  <c r="AA72" i="18"/>
  <c r="AA103" i="18" s="1"/>
  <c r="Y72" i="18"/>
  <c r="Y103" i="18" s="1"/>
  <c r="C107" i="18"/>
  <c r="AT76" i="18"/>
  <c r="AT107" i="18" s="1"/>
  <c r="AR76" i="18"/>
  <c r="AR107" i="18" s="1"/>
  <c r="AP76" i="18"/>
  <c r="AP107" i="18" s="1"/>
  <c r="AB76" i="18"/>
  <c r="AB107" i="18" s="1"/>
  <c r="Z76" i="18"/>
  <c r="Z107" i="18" s="1"/>
  <c r="X76" i="18"/>
  <c r="X107" i="18" s="1"/>
  <c r="AU76" i="18"/>
  <c r="AU107" i="18" s="1"/>
  <c r="AS76" i="18"/>
  <c r="AS107" i="18" s="1"/>
  <c r="AQ76" i="18"/>
  <c r="AQ107" i="18" s="1"/>
  <c r="AC76" i="18"/>
  <c r="AC107" i="18" s="1"/>
  <c r="AA76" i="18"/>
  <c r="AA107" i="18" s="1"/>
  <c r="Y76" i="18"/>
  <c r="Y107" i="18" s="1"/>
  <c r="C111" i="18"/>
  <c r="AT80" i="18"/>
  <c r="AT111" i="18" s="1"/>
  <c r="AR80" i="18"/>
  <c r="AR111" i="18" s="1"/>
  <c r="AP80" i="18"/>
  <c r="AP111" i="18" s="1"/>
  <c r="AB80" i="18"/>
  <c r="AB111" i="18" s="1"/>
  <c r="Z80" i="18"/>
  <c r="Z111" i="18" s="1"/>
  <c r="X80" i="18"/>
  <c r="X111" i="18" s="1"/>
  <c r="AU80" i="18"/>
  <c r="AU111" i="18" s="1"/>
  <c r="AS80" i="18"/>
  <c r="AS111" i="18" s="1"/>
  <c r="AQ80" i="18"/>
  <c r="AQ111" i="18" s="1"/>
  <c r="AC80" i="18"/>
  <c r="AC111" i="18" s="1"/>
  <c r="AA80" i="18"/>
  <c r="AA111" i="18" s="1"/>
  <c r="Y80" i="18"/>
  <c r="Y111" i="18" s="1"/>
  <c r="C115" i="18"/>
  <c r="AT84" i="18"/>
  <c r="AT115" i="18" s="1"/>
  <c r="AR84" i="18"/>
  <c r="AR115" i="18" s="1"/>
  <c r="AP84" i="18"/>
  <c r="AP115" i="18" s="1"/>
  <c r="AB84" i="18"/>
  <c r="AB115" i="18" s="1"/>
  <c r="Z84" i="18"/>
  <c r="Z115" i="18" s="1"/>
  <c r="X84" i="18"/>
  <c r="X115" i="18" s="1"/>
  <c r="AU84" i="18"/>
  <c r="AU115" i="18" s="1"/>
  <c r="AS84" i="18"/>
  <c r="AS115" i="18" s="1"/>
  <c r="AQ84" i="18"/>
  <c r="AQ115" i="18" s="1"/>
  <c r="AC84" i="18"/>
  <c r="AC115" i="18" s="1"/>
  <c r="AA84" i="18"/>
  <c r="AA115" i="18" s="1"/>
  <c r="Y84" i="18"/>
  <c r="Y115" i="18" s="1"/>
  <c r="C119" i="18"/>
  <c r="AT88" i="18"/>
  <c r="AT119" i="18" s="1"/>
  <c r="AR88" i="18"/>
  <c r="AR119" i="18" s="1"/>
  <c r="AP88" i="18"/>
  <c r="AP119" i="18" s="1"/>
  <c r="AB88" i="18"/>
  <c r="AB119" i="18" s="1"/>
  <c r="Z88" i="18"/>
  <c r="Z119" i="18" s="1"/>
  <c r="X88" i="18"/>
  <c r="X119" i="18" s="1"/>
  <c r="AU88" i="18"/>
  <c r="AU119" i="18" s="1"/>
  <c r="AS88" i="18"/>
  <c r="AS119" i="18" s="1"/>
  <c r="AQ88" i="18"/>
  <c r="AQ119" i="18" s="1"/>
  <c r="AC88" i="18"/>
  <c r="AC119" i="18" s="1"/>
  <c r="AA88" i="18"/>
  <c r="AA119" i="18" s="1"/>
  <c r="Y88" i="18"/>
  <c r="Y119" i="18" s="1"/>
  <c r="C106" i="18"/>
  <c r="AU75" i="18"/>
  <c r="AU106" i="18" s="1"/>
  <c r="AS75" i="18"/>
  <c r="AS106" i="18" s="1"/>
  <c r="AQ75" i="18"/>
  <c r="AQ106" i="18" s="1"/>
  <c r="AC75" i="18"/>
  <c r="AC106" i="18" s="1"/>
  <c r="AA75" i="18"/>
  <c r="AA106" i="18" s="1"/>
  <c r="Y75" i="18"/>
  <c r="Y106" i="18" s="1"/>
  <c r="AT75" i="18"/>
  <c r="AT106" i="18" s="1"/>
  <c r="AR75" i="18"/>
  <c r="AR106" i="18" s="1"/>
  <c r="AP75" i="18"/>
  <c r="AP106" i="18" s="1"/>
  <c r="AB75" i="18"/>
  <c r="AB106" i="18" s="1"/>
  <c r="Z75" i="18"/>
  <c r="Z106" i="18" s="1"/>
  <c r="X75" i="18"/>
  <c r="X106" i="18" s="1"/>
  <c r="C114" i="18"/>
  <c r="AU83" i="18"/>
  <c r="AU114" i="18" s="1"/>
  <c r="AS83" i="18"/>
  <c r="AS114" i="18" s="1"/>
  <c r="AQ83" i="18"/>
  <c r="AQ114" i="18" s="1"/>
  <c r="AC83" i="18"/>
  <c r="AC114" i="18" s="1"/>
  <c r="AA83" i="18"/>
  <c r="AA114" i="18" s="1"/>
  <c r="Y83" i="18"/>
  <c r="Y114" i="18" s="1"/>
  <c r="AT83" i="18"/>
  <c r="AT114" i="18" s="1"/>
  <c r="AR83" i="18"/>
  <c r="AR114" i="18" s="1"/>
  <c r="AP83" i="18"/>
  <c r="AP114" i="18" s="1"/>
  <c r="AB83" i="18"/>
  <c r="AB114" i="18" s="1"/>
  <c r="Z83" i="18"/>
  <c r="Z114" i="18" s="1"/>
  <c r="X83" i="18"/>
  <c r="X114" i="18" s="1"/>
  <c r="C105" i="18"/>
  <c r="AT74" i="18"/>
  <c r="AT105" i="18" s="1"/>
  <c r="AR74" i="18"/>
  <c r="AR105" i="18" s="1"/>
  <c r="AP74" i="18"/>
  <c r="AP105" i="18" s="1"/>
  <c r="AB74" i="18"/>
  <c r="AB105" i="18" s="1"/>
  <c r="Z74" i="18"/>
  <c r="Z105" i="18" s="1"/>
  <c r="X74" i="18"/>
  <c r="X105" i="18" s="1"/>
  <c r="AU74" i="18"/>
  <c r="AU105" i="18" s="1"/>
  <c r="AS74" i="18"/>
  <c r="AS105" i="18" s="1"/>
  <c r="AQ74" i="18"/>
  <c r="AQ105" i="18" s="1"/>
  <c r="AC74" i="18"/>
  <c r="AC105" i="18" s="1"/>
  <c r="AA74" i="18"/>
  <c r="AA105" i="18" s="1"/>
  <c r="Y74" i="18"/>
  <c r="Y105" i="18" s="1"/>
  <c r="C109" i="18"/>
  <c r="AT78" i="18"/>
  <c r="AT109" i="18" s="1"/>
  <c r="AR78" i="18"/>
  <c r="AR109" i="18" s="1"/>
  <c r="AP78" i="18"/>
  <c r="AP109" i="18" s="1"/>
  <c r="AB78" i="18"/>
  <c r="AB109" i="18" s="1"/>
  <c r="Z78" i="18"/>
  <c r="Z109" i="18" s="1"/>
  <c r="X78" i="18"/>
  <c r="X109" i="18" s="1"/>
  <c r="AU78" i="18"/>
  <c r="AU109" i="18" s="1"/>
  <c r="AS78" i="18"/>
  <c r="AS109" i="18" s="1"/>
  <c r="AQ78" i="18"/>
  <c r="AQ109" i="18" s="1"/>
  <c r="AC78" i="18"/>
  <c r="AC109" i="18" s="1"/>
  <c r="AA78" i="18"/>
  <c r="AA109" i="18" s="1"/>
  <c r="Y78" i="18"/>
  <c r="Y109" i="18" s="1"/>
  <c r="C113" i="18"/>
  <c r="AT82" i="18"/>
  <c r="AT113" i="18" s="1"/>
  <c r="AR82" i="18"/>
  <c r="AR113" i="18" s="1"/>
  <c r="AP82" i="18"/>
  <c r="AP113" i="18" s="1"/>
  <c r="AB82" i="18"/>
  <c r="AB113" i="18" s="1"/>
  <c r="Z82" i="18"/>
  <c r="Z113" i="18" s="1"/>
  <c r="X82" i="18"/>
  <c r="X113" i="18" s="1"/>
  <c r="AU82" i="18"/>
  <c r="AU113" i="18" s="1"/>
  <c r="AS82" i="18"/>
  <c r="AS113" i="18" s="1"/>
  <c r="AQ82" i="18"/>
  <c r="AQ113" i="18" s="1"/>
  <c r="AC82" i="18"/>
  <c r="AC113" i="18" s="1"/>
  <c r="AA82" i="18"/>
  <c r="AA113" i="18" s="1"/>
  <c r="Y82" i="18"/>
  <c r="Y113" i="18" s="1"/>
  <c r="C117" i="18"/>
  <c r="AT86" i="18"/>
  <c r="AT117" i="18" s="1"/>
  <c r="AR86" i="18"/>
  <c r="AR117" i="18" s="1"/>
  <c r="AP86" i="18"/>
  <c r="AP117" i="18" s="1"/>
  <c r="AB86" i="18"/>
  <c r="AB117" i="18" s="1"/>
  <c r="Z86" i="18"/>
  <c r="Z117" i="18" s="1"/>
  <c r="X86" i="18"/>
  <c r="X117" i="18" s="1"/>
  <c r="AU86" i="18"/>
  <c r="AU117" i="18" s="1"/>
  <c r="AS86" i="18"/>
  <c r="AS117" i="18" s="1"/>
  <c r="AQ86" i="18"/>
  <c r="AQ117" i="18" s="1"/>
  <c r="AC86" i="18"/>
  <c r="AC117" i="18" s="1"/>
  <c r="AA86" i="18"/>
  <c r="AA117" i="18" s="1"/>
  <c r="Y86" i="18"/>
  <c r="Y117" i="18" s="1"/>
  <c r="C104" i="18"/>
  <c r="AU73" i="18"/>
  <c r="AU104" i="18" s="1"/>
  <c r="AS73" i="18"/>
  <c r="AS104" i="18" s="1"/>
  <c r="AQ73" i="18"/>
  <c r="AQ104" i="18" s="1"/>
  <c r="AC73" i="18"/>
  <c r="AC104" i="18" s="1"/>
  <c r="AA73" i="18"/>
  <c r="AA104" i="18" s="1"/>
  <c r="Y73" i="18"/>
  <c r="Y104" i="18" s="1"/>
  <c r="AT73" i="18"/>
  <c r="AT104" i="18" s="1"/>
  <c r="AR73" i="18"/>
  <c r="AR104" i="18" s="1"/>
  <c r="AP73" i="18"/>
  <c r="AP104" i="18" s="1"/>
  <c r="AB73" i="18"/>
  <c r="AB104" i="18" s="1"/>
  <c r="Z73" i="18"/>
  <c r="Z104" i="18" s="1"/>
  <c r="X73" i="18"/>
  <c r="X104" i="18" s="1"/>
  <c r="C108" i="18"/>
  <c r="AU77" i="18"/>
  <c r="AU108" i="18" s="1"/>
  <c r="AS77" i="18"/>
  <c r="AS108" i="18" s="1"/>
  <c r="AQ77" i="18"/>
  <c r="AQ108" i="18" s="1"/>
  <c r="AC77" i="18"/>
  <c r="AC108" i="18" s="1"/>
  <c r="AA77" i="18"/>
  <c r="AA108" i="18" s="1"/>
  <c r="Y77" i="18"/>
  <c r="Y108" i="18" s="1"/>
  <c r="AT77" i="18"/>
  <c r="AT108" i="18" s="1"/>
  <c r="AR77" i="18"/>
  <c r="AR108" i="18" s="1"/>
  <c r="AP77" i="18"/>
  <c r="AP108" i="18" s="1"/>
  <c r="AB77" i="18"/>
  <c r="AB108" i="18" s="1"/>
  <c r="Z77" i="18"/>
  <c r="Z108" i="18" s="1"/>
  <c r="X77" i="18"/>
  <c r="X108" i="18" s="1"/>
  <c r="C112" i="18"/>
  <c r="AU81" i="18"/>
  <c r="AU112" i="18" s="1"/>
  <c r="AS81" i="18"/>
  <c r="AS112" i="18" s="1"/>
  <c r="AQ81" i="18"/>
  <c r="AQ112" i="18" s="1"/>
  <c r="AC81" i="18"/>
  <c r="AC112" i="18" s="1"/>
  <c r="AA81" i="18"/>
  <c r="AA112" i="18" s="1"/>
  <c r="Y81" i="18"/>
  <c r="Y112" i="18" s="1"/>
  <c r="AT81" i="18"/>
  <c r="AT112" i="18" s="1"/>
  <c r="AR81" i="18"/>
  <c r="AR112" i="18" s="1"/>
  <c r="AP81" i="18"/>
  <c r="AP112" i="18" s="1"/>
  <c r="AB81" i="18"/>
  <c r="AB112" i="18" s="1"/>
  <c r="Z81" i="18"/>
  <c r="Z112" i="18" s="1"/>
  <c r="X81" i="18"/>
  <c r="X112" i="18" s="1"/>
  <c r="C116" i="18"/>
  <c r="AU85" i="18"/>
  <c r="AU116" i="18" s="1"/>
  <c r="AS85" i="18"/>
  <c r="AS116" i="18" s="1"/>
  <c r="AQ85" i="18"/>
  <c r="AQ116" i="18" s="1"/>
  <c r="AC85" i="18"/>
  <c r="AC116" i="18" s="1"/>
  <c r="AA85" i="18"/>
  <c r="AA116" i="18" s="1"/>
  <c r="Y85" i="18"/>
  <c r="Y116" i="18" s="1"/>
  <c r="AT85" i="18"/>
  <c r="AT116" i="18" s="1"/>
  <c r="AR85" i="18"/>
  <c r="AR116" i="18" s="1"/>
  <c r="AP85" i="18"/>
  <c r="AP116" i="18" s="1"/>
  <c r="AB85" i="18"/>
  <c r="AB116" i="18" s="1"/>
  <c r="Z85" i="18"/>
  <c r="Z116" i="18" s="1"/>
  <c r="X85" i="18"/>
  <c r="X116" i="18" s="1"/>
  <c r="C120" i="18"/>
  <c r="AU89" i="18"/>
  <c r="AU120" i="18" s="1"/>
  <c r="AS89" i="18"/>
  <c r="AS120" i="18" s="1"/>
  <c r="AQ89" i="18"/>
  <c r="AQ120" i="18" s="1"/>
  <c r="AC89" i="18"/>
  <c r="AC120" i="18" s="1"/>
  <c r="AA89" i="18"/>
  <c r="AA120" i="18" s="1"/>
  <c r="Y89" i="18"/>
  <c r="Y120" i="18" s="1"/>
  <c r="AT89" i="18"/>
  <c r="AT120" i="18" s="1"/>
  <c r="AR89" i="18"/>
  <c r="AR120" i="18" s="1"/>
  <c r="AP89" i="18"/>
  <c r="AP120" i="18" s="1"/>
  <c r="AB89" i="18"/>
  <c r="AB120" i="18" s="1"/>
  <c r="Z89" i="18"/>
  <c r="Z120" i="18" s="1"/>
  <c r="X89" i="18"/>
  <c r="X120" i="18" s="1"/>
  <c r="C99" i="17"/>
  <c r="AU69" i="17"/>
  <c r="AU99" i="17" s="1"/>
  <c r="AS69" i="17"/>
  <c r="AS99" i="17" s="1"/>
  <c r="AQ69" i="17"/>
  <c r="AQ99" i="17" s="1"/>
  <c r="AC69" i="17"/>
  <c r="AC99" i="17" s="1"/>
  <c r="AA69" i="17"/>
  <c r="AA99" i="17" s="1"/>
  <c r="Y69" i="17"/>
  <c r="Y99" i="17" s="1"/>
  <c r="AT69" i="17"/>
  <c r="AT99" i="17" s="1"/>
  <c r="AR69" i="17"/>
  <c r="AR99" i="17" s="1"/>
  <c r="AP69" i="17"/>
  <c r="AP99" i="17" s="1"/>
  <c r="AB69" i="17"/>
  <c r="AB99" i="17" s="1"/>
  <c r="Z69" i="17"/>
  <c r="Z99" i="17" s="1"/>
  <c r="X69" i="17"/>
  <c r="X99" i="17" s="1"/>
  <c r="C107" i="17"/>
  <c r="AU77" i="17"/>
  <c r="AU107" i="17" s="1"/>
  <c r="AS77" i="17"/>
  <c r="AS107" i="17" s="1"/>
  <c r="AQ77" i="17"/>
  <c r="AQ107" i="17" s="1"/>
  <c r="AC77" i="17"/>
  <c r="AC107" i="17" s="1"/>
  <c r="AA77" i="17"/>
  <c r="AA107" i="17" s="1"/>
  <c r="Y77" i="17"/>
  <c r="Y107" i="17" s="1"/>
  <c r="AT77" i="17"/>
  <c r="AT107" i="17" s="1"/>
  <c r="AR77" i="17"/>
  <c r="AR107" i="17" s="1"/>
  <c r="AP77" i="17"/>
  <c r="AP107" i="17" s="1"/>
  <c r="AB77" i="17"/>
  <c r="AB107" i="17" s="1"/>
  <c r="Z77" i="17"/>
  <c r="Z107" i="17" s="1"/>
  <c r="X77" i="17"/>
  <c r="X107" i="17" s="1"/>
  <c r="C115" i="17"/>
  <c r="AT85" i="17"/>
  <c r="AT115" i="17" s="1"/>
  <c r="AS85" i="17"/>
  <c r="AS115" i="17" s="1"/>
  <c r="AQ85" i="17"/>
  <c r="AQ115" i="17" s="1"/>
  <c r="AC85" i="17"/>
  <c r="AC115" i="17" s="1"/>
  <c r="AA85" i="17"/>
  <c r="AA115" i="17" s="1"/>
  <c r="Y85" i="17"/>
  <c r="Y115" i="17" s="1"/>
  <c r="AU85" i="17"/>
  <c r="AU115" i="17" s="1"/>
  <c r="AR85" i="17"/>
  <c r="AR115" i="17" s="1"/>
  <c r="AP85" i="17"/>
  <c r="AP115" i="17" s="1"/>
  <c r="AB85" i="17"/>
  <c r="AB115" i="17" s="1"/>
  <c r="Z85" i="17"/>
  <c r="Z115" i="17" s="1"/>
  <c r="X85" i="17"/>
  <c r="X115" i="17" s="1"/>
  <c r="C100" i="17"/>
  <c r="AT70" i="17"/>
  <c r="AT100" i="17" s="1"/>
  <c r="AR70" i="17"/>
  <c r="AR100" i="17" s="1"/>
  <c r="AP70" i="17"/>
  <c r="AP100" i="17" s="1"/>
  <c r="AB70" i="17"/>
  <c r="AB100" i="17" s="1"/>
  <c r="Z70" i="17"/>
  <c r="Z100" i="17" s="1"/>
  <c r="X70" i="17"/>
  <c r="X100" i="17" s="1"/>
  <c r="AU70" i="17"/>
  <c r="AU100" i="17" s="1"/>
  <c r="AS70" i="17"/>
  <c r="AS100" i="17" s="1"/>
  <c r="AQ70" i="17"/>
  <c r="AQ100" i="17" s="1"/>
  <c r="AC70" i="17"/>
  <c r="AC100" i="17" s="1"/>
  <c r="AA70" i="17"/>
  <c r="AA100" i="17" s="1"/>
  <c r="Y70" i="17"/>
  <c r="Y100" i="17" s="1"/>
  <c r="C104" i="17"/>
  <c r="AT74" i="17"/>
  <c r="AT104" i="17" s="1"/>
  <c r="AR74" i="17"/>
  <c r="AR104" i="17" s="1"/>
  <c r="AP74" i="17"/>
  <c r="AP104" i="17" s="1"/>
  <c r="AB74" i="17"/>
  <c r="AB104" i="17" s="1"/>
  <c r="Z74" i="17"/>
  <c r="Z104" i="17" s="1"/>
  <c r="X74" i="17"/>
  <c r="X104" i="17" s="1"/>
  <c r="AU74" i="17"/>
  <c r="AU104" i="17" s="1"/>
  <c r="AS74" i="17"/>
  <c r="AS104" i="17" s="1"/>
  <c r="AQ74" i="17"/>
  <c r="AQ104" i="17" s="1"/>
  <c r="AC74" i="17"/>
  <c r="AC104" i="17" s="1"/>
  <c r="AA74" i="17"/>
  <c r="AA104" i="17" s="1"/>
  <c r="Y74" i="17"/>
  <c r="Y104" i="17" s="1"/>
  <c r="C108" i="17"/>
  <c r="AT78" i="17"/>
  <c r="AT108" i="17" s="1"/>
  <c r="AR78" i="17"/>
  <c r="AR108" i="17" s="1"/>
  <c r="AP78" i="17"/>
  <c r="AP108" i="17" s="1"/>
  <c r="AB78" i="17"/>
  <c r="AB108" i="17" s="1"/>
  <c r="Z78" i="17"/>
  <c r="Z108" i="17" s="1"/>
  <c r="X78" i="17"/>
  <c r="X108" i="17" s="1"/>
  <c r="AU78" i="17"/>
  <c r="AU108" i="17" s="1"/>
  <c r="AS78" i="17"/>
  <c r="AS108" i="17" s="1"/>
  <c r="AQ78" i="17"/>
  <c r="AQ108" i="17" s="1"/>
  <c r="AC78" i="17"/>
  <c r="AC108" i="17" s="1"/>
  <c r="AA78" i="17"/>
  <c r="AA108" i="17" s="1"/>
  <c r="Y78" i="17"/>
  <c r="Y108" i="17" s="1"/>
  <c r="C112" i="17"/>
  <c r="AT82" i="17"/>
  <c r="AT112" i="17" s="1"/>
  <c r="AR82" i="17"/>
  <c r="AR112" i="17" s="1"/>
  <c r="AP82" i="17"/>
  <c r="AP112" i="17" s="1"/>
  <c r="AB82" i="17"/>
  <c r="AB112" i="17" s="1"/>
  <c r="Z82" i="17"/>
  <c r="Z112" i="17" s="1"/>
  <c r="X82" i="17"/>
  <c r="X112" i="17" s="1"/>
  <c r="AU82" i="17"/>
  <c r="AU112" i="17" s="1"/>
  <c r="AS82" i="17"/>
  <c r="AS112" i="17" s="1"/>
  <c r="AQ82" i="17"/>
  <c r="AQ112" i="17" s="1"/>
  <c r="AC82" i="17"/>
  <c r="AC112" i="17" s="1"/>
  <c r="AA82" i="17"/>
  <c r="AA112" i="17" s="1"/>
  <c r="Y82" i="17"/>
  <c r="Y112" i="17" s="1"/>
  <c r="C116" i="17"/>
  <c r="AU86" i="17"/>
  <c r="AU116" i="17" s="1"/>
  <c r="AS86" i="17"/>
  <c r="AS116" i="17" s="1"/>
  <c r="AQ86" i="17"/>
  <c r="AQ116" i="17" s="1"/>
  <c r="AC86" i="17"/>
  <c r="AC116" i="17" s="1"/>
  <c r="AA86" i="17"/>
  <c r="AA116" i="17" s="1"/>
  <c r="Y86" i="17"/>
  <c r="Y116" i="17" s="1"/>
  <c r="AT86" i="17"/>
  <c r="AT116" i="17" s="1"/>
  <c r="AP86" i="17"/>
  <c r="AP116" i="17" s="1"/>
  <c r="AB86" i="17"/>
  <c r="AB116" i="17" s="1"/>
  <c r="X86" i="17"/>
  <c r="X116" i="17" s="1"/>
  <c r="AR86" i="17"/>
  <c r="AR116" i="17" s="1"/>
  <c r="Z86" i="17"/>
  <c r="Z116" i="17" s="1"/>
  <c r="C103" i="17"/>
  <c r="AU73" i="17"/>
  <c r="AU103" i="17" s="1"/>
  <c r="AS73" i="17"/>
  <c r="AS103" i="17" s="1"/>
  <c r="AQ73" i="17"/>
  <c r="AQ103" i="17" s="1"/>
  <c r="AC73" i="17"/>
  <c r="AC103" i="17" s="1"/>
  <c r="AA73" i="17"/>
  <c r="AA103" i="17" s="1"/>
  <c r="Y73" i="17"/>
  <c r="Y103" i="17" s="1"/>
  <c r="AT73" i="17"/>
  <c r="AT103" i="17" s="1"/>
  <c r="AR73" i="17"/>
  <c r="AR103" i="17" s="1"/>
  <c r="AP73" i="17"/>
  <c r="AP103" i="17" s="1"/>
  <c r="AB73" i="17"/>
  <c r="AB103" i="17" s="1"/>
  <c r="Z73" i="17"/>
  <c r="Z103" i="17" s="1"/>
  <c r="X73" i="17"/>
  <c r="X103" i="17" s="1"/>
  <c r="C111" i="17"/>
  <c r="AU81" i="17"/>
  <c r="AU111" i="17" s="1"/>
  <c r="AS81" i="17"/>
  <c r="AS111" i="17" s="1"/>
  <c r="AQ81" i="17"/>
  <c r="AQ111" i="17" s="1"/>
  <c r="AC81" i="17"/>
  <c r="AC111" i="17" s="1"/>
  <c r="AA81" i="17"/>
  <c r="AA111" i="17" s="1"/>
  <c r="Y81" i="17"/>
  <c r="Y111" i="17" s="1"/>
  <c r="AT81" i="17"/>
  <c r="AT111" i="17" s="1"/>
  <c r="AR81" i="17"/>
  <c r="AR111" i="17" s="1"/>
  <c r="AP81" i="17"/>
  <c r="AP111" i="17" s="1"/>
  <c r="AB81" i="17"/>
  <c r="AB111" i="17" s="1"/>
  <c r="Z81" i="17"/>
  <c r="Z111" i="17" s="1"/>
  <c r="X81" i="17"/>
  <c r="X111" i="17" s="1"/>
  <c r="C98" i="17"/>
  <c r="AT68" i="17"/>
  <c r="AT98" i="17" s="1"/>
  <c r="AR68" i="17"/>
  <c r="AR98" i="17" s="1"/>
  <c r="AP68" i="17"/>
  <c r="AP98" i="17" s="1"/>
  <c r="AB68" i="17"/>
  <c r="AB98" i="17" s="1"/>
  <c r="Z68" i="17"/>
  <c r="Z98" i="17" s="1"/>
  <c r="X68" i="17"/>
  <c r="X98" i="17" s="1"/>
  <c r="AU68" i="17"/>
  <c r="AU98" i="17" s="1"/>
  <c r="AA68" i="17"/>
  <c r="AA98" i="17" s="1"/>
  <c r="AS68" i="17"/>
  <c r="AS98" i="17" s="1"/>
  <c r="AQ68" i="17"/>
  <c r="AQ98" i="17" s="1"/>
  <c r="AC68" i="17"/>
  <c r="AC98" i="17" s="1"/>
  <c r="Y68" i="17"/>
  <c r="Y98" i="17" s="1"/>
  <c r="C102" i="17"/>
  <c r="AT72" i="17"/>
  <c r="AT102" i="17" s="1"/>
  <c r="AR72" i="17"/>
  <c r="AR102" i="17" s="1"/>
  <c r="AP72" i="17"/>
  <c r="AP102" i="17" s="1"/>
  <c r="AB72" i="17"/>
  <c r="AB102" i="17" s="1"/>
  <c r="Z72" i="17"/>
  <c r="Z102" i="17" s="1"/>
  <c r="X72" i="17"/>
  <c r="X102" i="17" s="1"/>
  <c r="AU72" i="17"/>
  <c r="AU102" i="17" s="1"/>
  <c r="AS72" i="17"/>
  <c r="AS102" i="17" s="1"/>
  <c r="AQ72" i="17"/>
  <c r="AQ102" i="17" s="1"/>
  <c r="AC72" i="17"/>
  <c r="AC102" i="17" s="1"/>
  <c r="AA72" i="17"/>
  <c r="AA102" i="17" s="1"/>
  <c r="Y72" i="17"/>
  <c r="Y102" i="17" s="1"/>
  <c r="C106" i="17"/>
  <c r="AT76" i="17"/>
  <c r="AT106" i="17" s="1"/>
  <c r="AR76" i="17"/>
  <c r="AR106" i="17" s="1"/>
  <c r="AP76" i="17"/>
  <c r="AP106" i="17" s="1"/>
  <c r="AB76" i="17"/>
  <c r="AB106" i="17" s="1"/>
  <c r="Z76" i="17"/>
  <c r="Z106" i="17" s="1"/>
  <c r="X76" i="17"/>
  <c r="X106" i="17" s="1"/>
  <c r="AU76" i="17"/>
  <c r="AU106" i="17" s="1"/>
  <c r="AS76" i="17"/>
  <c r="AS106" i="17" s="1"/>
  <c r="AQ76" i="17"/>
  <c r="AQ106" i="17" s="1"/>
  <c r="AC76" i="17"/>
  <c r="AC106" i="17" s="1"/>
  <c r="AA76" i="17"/>
  <c r="AA106" i="17" s="1"/>
  <c r="Y76" i="17"/>
  <c r="Y106" i="17" s="1"/>
  <c r="C110" i="17"/>
  <c r="AT80" i="17"/>
  <c r="AT110" i="17" s="1"/>
  <c r="AR80" i="17"/>
  <c r="AR110" i="17" s="1"/>
  <c r="AP80" i="17"/>
  <c r="AP110" i="17" s="1"/>
  <c r="AB80" i="17"/>
  <c r="AB110" i="17" s="1"/>
  <c r="Z80" i="17"/>
  <c r="Z110" i="17" s="1"/>
  <c r="X80" i="17"/>
  <c r="X110" i="17" s="1"/>
  <c r="AU80" i="17"/>
  <c r="AU110" i="17" s="1"/>
  <c r="AS80" i="17"/>
  <c r="AS110" i="17" s="1"/>
  <c r="AQ80" i="17"/>
  <c r="AQ110" i="17" s="1"/>
  <c r="AC80" i="17"/>
  <c r="AC110" i="17" s="1"/>
  <c r="AA80" i="17"/>
  <c r="AA110" i="17" s="1"/>
  <c r="Y80" i="17"/>
  <c r="Y110" i="17" s="1"/>
  <c r="C114" i="17"/>
  <c r="AT84" i="17"/>
  <c r="AT114" i="17" s="1"/>
  <c r="AR84" i="17"/>
  <c r="AR114" i="17" s="1"/>
  <c r="AP84" i="17"/>
  <c r="AP114" i="17" s="1"/>
  <c r="AB84" i="17"/>
  <c r="AB114" i="17" s="1"/>
  <c r="Z84" i="17"/>
  <c r="Z114" i="17" s="1"/>
  <c r="X84" i="17"/>
  <c r="X114" i="17" s="1"/>
  <c r="AU84" i="17"/>
  <c r="AU114" i="17" s="1"/>
  <c r="AS84" i="17"/>
  <c r="AS114" i="17" s="1"/>
  <c r="AQ84" i="17"/>
  <c r="AQ114" i="17" s="1"/>
  <c r="AC84" i="17"/>
  <c r="AC114" i="17" s="1"/>
  <c r="AA84" i="17"/>
  <c r="AA114" i="17" s="1"/>
  <c r="Y84" i="17"/>
  <c r="Y114" i="17" s="1"/>
  <c r="C101" i="17"/>
  <c r="AU71" i="17"/>
  <c r="AU101" i="17" s="1"/>
  <c r="AS71" i="17"/>
  <c r="AS101" i="17" s="1"/>
  <c r="AQ71" i="17"/>
  <c r="AQ101" i="17" s="1"/>
  <c r="AC71" i="17"/>
  <c r="AC101" i="17" s="1"/>
  <c r="AA71" i="17"/>
  <c r="AA101" i="17" s="1"/>
  <c r="Y71" i="17"/>
  <c r="Y101" i="17" s="1"/>
  <c r="AT71" i="17"/>
  <c r="AT101" i="17" s="1"/>
  <c r="AR71" i="17"/>
  <c r="AR101" i="17" s="1"/>
  <c r="AP71" i="17"/>
  <c r="AP101" i="17" s="1"/>
  <c r="AB71" i="17"/>
  <c r="AB101" i="17" s="1"/>
  <c r="Z71" i="17"/>
  <c r="Z101" i="17" s="1"/>
  <c r="X71" i="17"/>
  <c r="X101" i="17" s="1"/>
  <c r="C105" i="17"/>
  <c r="AU75" i="17"/>
  <c r="AU105" i="17" s="1"/>
  <c r="AS75" i="17"/>
  <c r="AS105" i="17" s="1"/>
  <c r="AQ75" i="17"/>
  <c r="AQ105" i="17" s="1"/>
  <c r="AC75" i="17"/>
  <c r="AC105" i="17" s="1"/>
  <c r="AA75" i="17"/>
  <c r="AA105" i="17" s="1"/>
  <c r="Y75" i="17"/>
  <c r="Y105" i="17" s="1"/>
  <c r="AT75" i="17"/>
  <c r="AT105" i="17" s="1"/>
  <c r="AR75" i="17"/>
  <c r="AR105" i="17" s="1"/>
  <c r="AP75" i="17"/>
  <c r="AP105" i="17" s="1"/>
  <c r="AB75" i="17"/>
  <c r="AB105" i="17" s="1"/>
  <c r="Z75" i="17"/>
  <c r="Z105" i="17" s="1"/>
  <c r="X75" i="17"/>
  <c r="X105" i="17" s="1"/>
  <c r="C109" i="17"/>
  <c r="AU79" i="17"/>
  <c r="AU109" i="17" s="1"/>
  <c r="AS79" i="17"/>
  <c r="AS109" i="17" s="1"/>
  <c r="AQ79" i="17"/>
  <c r="AQ109" i="17" s="1"/>
  <c r="AC79" i="17"/>
  <c r="AC109" i="17" s="1"/>
  <c r="AA79" i="17"/>
  <c r="AA109" i="17" s="1"/>
  <c r="Y79" i="17"/>
  <c r="Y109" i="17" s="1"/>
  <c r="AT79" i="17"/>
  <c r="AT109" i="17" s="1"/>
  <c r="AR79" i="17"/>
  <c r="AR109" i="17" s="1"/>
  <c r="AP79" i="17"/>
  <c r="AP109" i="17" s="1"/>
  <c r="AB79" i="17"/>
  <c r="AB109" i="17" s="1"/>
  <c r="Z79" i="17"/>
  <c r="Z109" i="17" s="1"/>
  <c r="X79" i="17"/>
  <c r="X109" i="17" s="1"/>
  <c r="C113" i="17"/>
  <c r="AU83" i="17"/>
  <c r="AU113" i="17" s="1"/>
  <c r="AS83" i="17"/>
  <c r="AS113" i="17" s="1"/>
  <c r="AQ83" i="17"/>
  <c r="AQ113" i="17" s="1"/>
  <c r="AC83" i="17"/>
  <c r="AC113" i="17" s="1"/>
  <c r="AA83" i="17"/>
  <c r="AA113" i="17" s="1"/>
  <c r="Y83" i="17"/>
  <c r="Y113" i="17" s="1"/>
  <c r="AT83" i="17"/>
  <c r="AT113" i="17" s="1"/>
  <c r="AR83" i="17"/>
  <c r="AR113" i="17" s="1"/>
  <c r="AP83" i="17"/>
  <c r="AP113" i="17" s="1"/>
  <c r="AB83" i="17"/>
  <c r="AB113" i="17" s="1"/>
  <c r="Z83" i="17"/>
  <c r="Z113" i="17" s="1"/>
  <c r="X83" i="17"/>
  <c r="X113" i="17" s="1"/>
  <c r="BR120" i="18" l="1"/>
  <c r="BR89" i="18" s="1"/>
  <c r="BP120" i="18"/>
  <c r="BP89" i="18" s="1"/>
  <c r="BK120" i="18"/>
  <c r="BK89" i="18" s="1"/>
  <c r="BI120" i="18"/>
  <c r="BI89" i="18" s="1"/>
  <c r="BS120" i="18"/>
  <c r="BS89" i="18" s="1"/>
  <c r="BO120" i="18"/>
  <c r="BO89" i="18" s="1"/>
  <c r="BL120" i="18"/>
  <c r="BL89" i="18" s="1"/>
  <c r="BH120" i="18"/>
  <c r="BH89" i="18" s="1"/>
  <c r="BQ120" i="18"/>
  <c r="BQ89" i="18" s="1"/>
  <c r="BJ120" i="18"/>
  <c r="BJ89" i="18" s="1"/>
  <c r="BR112" i="18"/>
  <c r="BR81" i="18" s="1"/>
  <c r="BK112" i="18"/>
  <c r="BK81" i="18" s="1"/>
  <c r="BS112" i="18"/>
  <c r="BS81" i="18" s="1"/>
  <c r="BJ112" i="18"/>
  <c r="BJ81" i="18" s="1"/>
  <c r="BH112" i="18"/>
  <c r="BH81" i="18" s="1"/>
  <c r="BQ112" i="18"/>
  <c r="BQ81" i="18" s="1"/>
  <c r="BO112" i="18"/>
  <c r="BO81" i="18" s="1"/>
  <c r="BL112" i="18"/>
  <c r="BL81" i="18" s="1"/>
  <c r="BR104" i="18"/>
  <c r="BR73" i="18" s="1"/>
  <c r="BK104" i="18"/>
  <c r="BK73" i="18" s="1"/>
  <c r="BS104" i="18"/>
  <c r="BS73" i="18" s="1"/>
  <c r="BJ104" i="18"/>
  <c r="BJ73" i="18" s="1"/>
  <c r="BH104" i="18"/>
  <c r="BH73" i="18" s="1"/>
  <c r="BQ104" i="18"/>
  <c r="BQ73" i="18" s="1"/>
  <c r="BO104" i="18"/>
  <c r="BO73" i="18" s="1"/>
  <c r="BL104" i="18"/>
  <c r="BL73" i="18" s="1"/>
  <c r="BR113" i="18"/>
  <c r="BR82" i="18" s="1"/>
  <c r="BK113" i="18"/>
  <c r="BK82" i="18" s="1"/>
  <c r="BS113" i="18"/>
  <c r="BS82" i="18" s="1"/>
  <c r="BJ113" i="18"/>
  <c r="BJ82" i="18" s="1"/>
  <c r="BH113" i="18"/>
  <c r="BH82" i="18" s="1"/>
  <c r="BQ113" i="18"/>
  <c r="BQ82" i="18" s="1"/>
  <c r="BO113" i="18"/>
  <c r="BO82" i="18" s="1"/>
  <c r="BL113" i="18"/>
  <c r="BL82" i="18" s="1"/>
  <c r="BR105" i="18"/>
  <c r="BR74" i="18" s="1"/>
  <c r="BK105" i="18"/>
  <c r="BK74" i="18" s="1"/>
  <c r="BS105" i="18"/>
  <c r="BS74" i="18" s="1"/>
  <c r="BJ105" i="18"/>
  <c r="BJ74" i="18" s="1"/>
  <c r="BH105" i="18"/>
  <c r="BH74" i="18" s="1"/>
  <c r="BQ105" i="18"/>
  <c r="BQ74" i="18" s="1"/>
  <c r="BO105" i="18"/>
  <c r="BO74" i="18" s="1"/>
  <c r="BL105" i="18"/>
  <c r="BL74" i="18" s="1"/>
  <c r="BR106" i="18"/>
  <c r="BR75" i="18" s="1"/>
  <c r="BK106" i="18"/>
  <c r="BK75" i="18" s="1"/>
  <c r="BS106" i="18"/>
  <c r="BS75" i="18" s="1"/>
  <c r="BJ106" i="18"/>
  <c r="BJ75" i="18" s="1"/>
  <c r="BH106" i="18"/>
  <c r="BH75" i="18" s="1"/>
  <c r="BQ106" i="18"/>
  <c r="BQ75" i="18" s="1"/>
  <c r="BO106" i="18"/>
  <c r="BO75" i="18" s="1"/>
  <c r="BU75" i="18" s="1"/>
  <c r="BL106" i="18"/>
  <c r="BL75" i="18" s="1"/>
  <c r="BR115" i="18"/>
  <c r="BR84" i="18" s="1"/>
  <c r="BK115" i="18"/>
  <c r="BK84" i="18" s="1"/>
  <c r="BS115" i="18"/>
  <c r="BS84" i="18" s="1"/>
  <c r="BJ115" i="18"/>
  <c r="BJ84" i="18" s="1"/>
  <c r="BH115" i="18"/>
  <c r="BH84" i="18" s="1"/>
  <c r="BQ115" i="18"/>
  <c r="BQ84" i="18" s="1"/>
  <c r="BO115" i="18"/>
  <c r="BO84" i="18" s="1"/>
  <c r="BU84" i="18" s="1"/>
  <c r="BL115" i="18"/>
  <c r="BL84" i="18" s="1"/>
  <c r="BR107" i="18"/>
  <c r="BR76" i="18" s="1"/>
  <c r="BP107" i="18"/>
  <c r="BP76" i="18" s="1"/>
  <c r="BK107" i="18"/>
  <c r="BK76" i="18" s="1"/>
  <c r="BI107" i="18"/>
  <c r="BI76" i="18" s="1"/>
  <c r="BS107" i="18"/>
  <c r="BS76" i="18" s="1"/>
  <c r="BO107" i="18"/>
  <c r="BO76" i="18" s="1"/>
  <c r="BL107" i="18"/>
  <c r="BL76" i="18" s="1"/>
  <c r="BH107" i="18"/>
  <c r="BH76" i="18" s="1"/>
  <c r="BQ107" i="18"/>
  <c r="BQ76" i="18" s="1"/>
  <c r="BJ107" i="18"/>
  <c r="BJ76" i="18" s="1"/>
  <c r="BR101" i="18"/>
  <c r="BR70" i="18" s="1"/>
  <c r="BK101" i="18"/>
  <c r="BK70" i="18" s="1"/>
  <c r="BS101" i="18"/>
  <c r="BS70" i="18" s="1"/>
  <c r="BJ101" i="18"/>
  <c r="BJ70" i="18" s="1"/>
  <c r="BH101" i="18"/>
  <c r="BH70" i="18" s="1"/>
  <c r="BQ101" i="18"/>
  <c r="BQ70" i="18" s="1"/>
  <c r="BO101" i="18"/>
  <c r="BO70" i="18" s="1"/>
  <c r="BL101" i="18"/>
  <c r="BL70" i="18" s="1"/>
  <c r="BR110" i="18"/>
  <c r="BR79" i="18" s="1"/>
  <c r="BP110" i="18"/>
  <c r="BP79" i="18" s="1"/>
  <c r="BK110" i="18"/>
  <c r="BK79" i="18" s="1"/>
  <c r="BI110" i="18"/>
  <c r="BI79" i="18" s="1"/>
  <c r="BS110" i="18"/>
  <c r="BS79" i="18" s="1"/>
  <c r="BO110" i="18"/>
  <c r="BO79" i="18" s="1"/>
  <c r="BL110" i="18"/>
  <c r="BL79" i="18" s="1"/>
  <c r="BH110" i="18"/>
  <c r="BH79" i="18" s="1"/>
  <c r="BQ110" i="18"/>
  <c r="BQ79" i="18" s="1"/>
  <c r="BJ110" i="18"/>
  <c r="BJ79" i="18" s="1"/>
  <c r="BR116" i="18"/>
  <c r="BR85" i="18" s="1"/>
  <c r="BP116" i="18"/>
  <c r="BP85" i="18" s="1"/>
  <c r="BK116" i="18"/>
  <c r="BK85" i="18" s="1"/>
  <c r="BI116" i="18"/>
  <c r="BI85" i="18" s="1"/>
  <c r="BS116" i="18"/>
  <c r="BS85" i="18" s="1"/>
  <c r="BO116" i="18"/>
  <c r="BO85" i="18" s="1"/>
  <c r="BL116" i="18"/>
  <c r="BL85" i="18" s="1"/>
  <c r="BH116" i="18"/>
  <c r="BH85" i="18" s="1"/>
  <c r="BQ116" i="18"/>
  <c r="BQ85" i="18" s="1"/>
  <c r="BJ116" i="18"/>
  <c r="BJ85" i="18" s="1"/>
  <c r="BR108" i="18"/>
  <c r="BR77" i="18" s="1"/>
  <c r="BP108" i="18"/>
  <c r="BP77" i="18" s="1"/>
  <c r="BK108" i="18"/>
  <c r="BK77" i="18" s="1"/>
  <c r="BI108" i="18"/>
  <c r="BI77" i="18" s="1"/>
  <c r="BS108" i="18"/>
  <c r="BS77" i="18" s="1"/>
  <c r="BO108" i="18"/>
  <c r="BO77" i="18" s="1"/>
  <c r="BL108" i="18"/>
  <c r="BL77" i="18" s="1"/>
  <c r="BH108" i="18"/>
  <c r="BH77" i="18" s="1"/>
  <c r="BQ108" i="18"/>
  <c r="BQ77" i="18" s="1"/>
  <c r="BJ108" i="18"/>
  <c r="BJ77" i="18" s="1"/>
  <c r="BR117" i="18"/>
  <c r="BR86" i="18" s="1"/>
  <c r="BP117" i="18"/>
  <c r="BP86" i="18" s="1"/>
  <c r="BK117" i="18"/>
  <c r="BK86" i="18" s="1"/>
  <c r="BI117" i="18"/>
  <c r="BI86" i="18" s="1"/>
  <c r="BS117" i="18"/>
  <c r="BS86" i="18" s="1"/>
  <c r="BO117" i="18"/>
  <c r="BO86" i="18" s="1"/>
  <c r="BU86" i="18" s="1"/>
  <c r="BL117" i="18"/>
  <c r="BL86" i="18" s="1"/>
  <c r="BH117" i="18"/>
  <c r="BH86" i="18" s="1"/>
  <c r="BQ117" i="18"/>
  <c r="BQ86" i="18" s="1"/>
  <c r="BJ117" i="18"/>
  <c r="BJ86" i="18" s="1"/>
  <c r="BR109" i="18"/>
  <c r="BR78" i="18" s="1"/>
  <c r="BP109" i="18"/>
  <c r="BP78" i="18" s="1"/>
  <c r="BK109" i="18"/>
  <c r="BK78" i="18" s="1"/>
  <c r="BI109" i="18"/>
  <c r="BI78" i="18" s="1"/>
  <c r="BS109" i="18"/>
  <c r="BS78" i="18" s="1"/>
  <c r="BO109" i="18"/>
  <c r="BO78" i="18" s="1"/>
  <c r="BU78" i="18" s="1"/>
  <c r="BL109" i="18"/>
  <c r="BL78" i="18" s="1"/>
  <c r="BH109" i="18"/>
  <c r="BH78" i="18" s="1"/>
  <c r="BQ109" i="18"/>
  <c r="BQ78" i="18" s="1"/>
  <c r="BJ109" i="18"/>
  <c r="BJ78" i="18" s="1"/>
  <c r="BR114" i="18"/>
  <c r="BR83" i="18" s="1"/>
  <c r="BK114" i="18"/>
  <c r="BK83" i="18" s="1"/>
  <c r="BS114" i="18"/>
  <c r="BS83" i="18" s="1"/>
  <c r="BJ114" i="18"/>
  <c r="BJ83" i="18" s="1"/>
  <c r="BH114" i="18"/>
  <c r="BH83" i="18" s="1"/>
  <c r="BQ114" i="18"/>
  <c r="BQ83" i="18" s="1"/>
  <c r="BO114" i="18"/>
  <c r="BO83" i="18" s="1"/>
  <c r="BL114" i="18"/>
  <c r="BL83" i="18" s="1"/>
  <c r="BR119" i="18"/>
  <c r="BR88" i="18" s="1"/>
  <c r="BP119" i="18"/>
  <c r="BP88" i="18" s="1"/>
  <c r="BK119" i="18"/>
  <c r="BK88" i="18" s="1"/>
  <c r="BI119" i="18"/>
  <c r="BI88" i="18" s="1"/>
  <c r="BS119" i="18"/>
  <c r="BS88" i="18" s="1"/>
  <c r="BO119" i="18"/>
  <c r="BO88" i="18" s="1"/>
  <c r="BU88" i="18" s="1"/>
  <c r="BL119" i="18"/>
  <c r="BL88" i="18" s="1"/>
  <c r="BH119" i="18"/>
  <c r="BH88" i="18" s="1"/>
  <c r="BQ119" i="18"/>
  <c r="BQ88" i="18" s="1"/>
  <c r="BJ119" i="18"/>
  <c r="BJ88" i="18" s="1"/>
  <c r="BR111" i="18"/>
  <c r="BR80" i="18" s="1"/>
  <c r="BP111" i="18"/>
  <c r="BP80" i="18" s="1"/>
  <c r="BK111" i="18"/>
  <c r="BK80" i="18" s="1"/>
  <c r="BI111" i="18"/>
  <c r="BI80" i="18" s="1"/>
  <c r="BS111" i="18"/>
  <c r="BS80" i="18" s="1"/>
  <c r="BO111" i="18"/>
  <c r="BO80" i="18" s="1"/>
  <c r="BU80" i="18" s="1"/>
  <c r="BL111" i="18"/>
  <c r="BL80" i="18" s="1"/>
  <c r="BH111" i="18"/>
  <c r="BH80" i="18" s="1"/>
  <c r="BQ111" i="18"/>
  <c r="BQ80" i="18" s="1"/>
  <c r="BJ111" i="18"/>
  <c r="BJ80" i="18" s="1"/>
  <c r="BR103" i="18"/>
  <c r="BR72" i="18" s="1"/>
  <c r="BK103" i="18"/>
  <c r="BK72" i="18" s="1"/>
  <c r="BS103" i="18"/>
  <c r="BS72" i="18" s="1"/>
  <c r="BJ103" i="18"/>
  <c r="BJ72" i="18" s="1"/>
  <c r="BH103" i="18"/>
  <c r="BH72" i="18" s="1"/>
  <c r="BQ103" i="18"/>
  <c r="BQ72" i="18" s="1"/>
  <c r="BO103" i="18"/>
  <c r="BO72" i="18" s="1"/>
  <c r="BL103" i="18"/>
  <c r="BL72" i="18" s="1"/>
  <c r="BR118" i="18"/>
  <c r="BR87" i="18" s="1"/>
  <c r="BP118" i="18"/>
  <c r="BP87" i="18" s="1"/>
  <c r="BK118" i="18"/>
  <c r="BK87" i="18" s="1"/>
  <c r="BI118" i="18"/>
  <c r="BI87" i="18" s="1"/>
  <c r="BS118" i="18"/>
  <c r="BS87" i="18" s="1"/>
  <c r="BO118" i="18"/>
  <c r="BO87" i="18" s="1"/>
  <c r="BU87" i="18" s="1"/>
  <c r="BL118" i="18"/>
  <c r="BL87" i="18" s="1"/>
  <c r="BH118" i="18"/>
  <c r="BH87" i="18" s="1"/>
  <c r="BQ118" i="18"/>
  <c r="BQ87" i="18" s="1"/>
  <c r="BJ118" i="18"/>
  <c r="BJ87" i="18" s="1"/>
  <c r="BR102" i="18"/>
  <c r="BR71" i="18" s="1"/>
  <c r="BK102" i="18"/>
  <c r="BK71" i="18" s="1"/>
  <c r="BS102" i="18"/>
  <c r="BS71" i="18" s="1"/>
  <c r="BJ102" i="18"/>
  <c r="BJ71" i="18" s="1"/>
  <c r="BH102" i="18"/>
  <c r="BH71" i="18" s="1"/>
  <c r="BQ102" i="18"/>
  <c r="BQ71" i="18" s="1"/>
  <c r="BO102" i="18"/>
  <c r="BO71" i="18" s="1"/>
  <c r="BL102" i="18"/>
  <c r="BL71" i="18" s="1"/>
  <c r="AY120" i="18"/>
  <c r="AZ120" i="18" s="1"/>
  <c r="AG120" i="18"/>
  <c r="AH120" i="18" s="1"/>
  <c r="AY112" i="18"/>
  <c r="AZ112" i="18" s="1"/>
  <c r="BA112" i="18" s="1"/>
  <c r="AG112" i="18"/>
  <c r="AH112" i="18" s="1"/>
  <c r="AY104" i="18"/>
  <c r="AZ104" i="18" s="1"/>
  <c r="BA104" i="18" s="1"/>
  <c r="BG104" i="18" s="1"/>
  <c r="BG73" i="18" s="1"/>
  <c r="AG104" i="18"/>
  <c r="AH104" i="18" s="1"/>
  <c r="AY113" i="18"/>
  <c r="AZ113" i="18" s="1"/>
  <c r="BA113" i="18" s="1"/>
  <c r="BG113" i="18" s="1"/>
  <c r="BG82" i="18" s="1"/>
  <c r="AG113" i="18"/>
  <c r="AH113" i="18" s="1"/>
  <c r="AY105" i="18"/>
  <c r="AZ105" i="18" s="1"/>
  <c r="AG105" i="18"/>
  <c r="AH105" i="18" s="1"/>
  <c r="AY106" i="18"/>
  <c r="AZ106" i="18" s="1"/>
  <c r="AG106" i="18"/>
  <c r="AH106" i="18" s="1"/>
  <c r="AY115" i="18"/>
  <c r="AZ115" i="18" s="1"/>
  <c r="AG115" i="18"/>
  <c r="AH115" i="18" s="1"/>
  <c r="AY107" i="18"/>
  <c r="AZ107" i="18" s="1"/>
  <c r="AG107" i="18"/>
  <c r="AH107" i="18" s="1"/>
  <c r="AY101" i="18"/>
  <c r="AZ101" i="18" s="1"/>
  <c r="AG101" i="18"/>
  <c r="AH101" i="18" s="1"/>
  <c r="AY110" i="18"/>
  <c r="AZ110" i="18" s="1"/>
  <c r="AG110" i="18"/>
  <c r="AH110" i="18" s="1"/>
  <c r="AY116" i="18"/>
  <c r="AZ116" i="18" s="1"/>
  <c r="AG116" i="18"/>
  <c r="AH116" i="18" s="1"/>
  <c r="BG112" i="18"/>
  <c r="BG81" i="18" s="1"/>
  <c r="AY108" i="18"/>
  <c r="AZ108" i="18" s="1"/>
  <c r="AG108" i="18"/>
  <c r="AH108" i="18" s="1"/>
  <c r="AY117" i="18"/>
  <c r="AZ117" i="18" s="1"/>
  <c r="AG117" i="18"/>
  <c r="AH117" i="18" s="1"/>
  <c r="AY109" i="18"/>
  <c r="AZ109" i="18" s="1"/>
  <c r="AG109" i="18"/>
  <c r="AH109" i="18" s="1"/>
  <c r="AY114" i="18"/>
  <c r="AZ114" i="18" s="1"/>
  <c r="AG114" i="18"/>
  <c r="AH114" i="18" s="1"/>
  <c r="AY119" i="18"/>
  <c r="AZ119" i="18" s="1"/>
  <c r="AG119" i="18"/>
  <c r="AH119" i="18" s="1"/>
  <c r="AY111" i="18"/>
  <c r="AZ111" i="18" s="1"/>
  <c r="AG111" i="18"/>
  <c r="AH111" i="18" s="1"/>
  <c r="AY103" i="18"/>
  <c r="AZ103" i="18" s="1"/>
  <c r="AG103" i="18"/>
  <c r="AH103" i="18" s="1"/>
  <c r="AY118" i="18"/>
  <c r="AZ118" i="18" s="1"/>
  <c r="AG118" i="18"/>
  <c r="AH118" i="18" s="1"/>
  <c r="AY102" i="18"/>
  <c r="AZ102" i="18" s="1"/>
  <c r="AG102" i="18"/>
  <c r="AH102" i="18" s="1"/>
  <c r="BR109" i="17"/>
  <c r="BR79" i="17" s="1"/>
  <c r="BK109" i="17"/>
  <c r="BK79" i="17" s="1"/>
  <c r="AY109" i="17"/>
  <c r="AZ109" i="17" s="1"/>
  <c r="AG109" i="17"/>
  <c r="AH109" i="17" s="1"/>
  <c r="BS109" i="17"/>
  <c r="BS79" i="17" s="1"/>
  <c r="BQ109" i="17"/>
  <c r="BQ79" i="17" s="1"/>
  <c r="BL109" i="17"/>
  <c r="BL79" i="17" s="1"/>
  <c r="BJ109" i="17"/>
  <c r="BJ79" i="17" s="1"/>
  <c r="BI109" i="17"/>
  <c r="BI79" i="17" s="1"/>
  <c r="BP109" i="17"/>
  <c r="BP79" i="17" s="1"/>
  <c r="BO109" i="17"/>
  <c r="BO79" i="17" s="1"/>
  <c r="BH109" i="17"/>
  <c r="BS101" i="17"/>
  <c r="BS71" i="17" s="1"/>
  <c r="BQ101" i="17"/>
  <c r="BQ71" i="17" s="1"/>
  <c r="BL101" i="17"/>
  <c r="BL71" i="17" s="1"/>
  <c r="BJ101" i="17"/>
  <c r="BJ71" i="17" s="1"/>
  <c r="BR101" i="17"/>
  <c r="BR71" i="17" s="1"/>
  <c r="BK101" i="17"/>
  <c r="BK71" i="17" s="1"/>
  <c r="AY101" i="17"/>
  <c r="AZ101" i="17" s="1"/>
  <c r="AG101" i="17"/>
  <c r="AH101" i="17" s="1"/>
  <c r="BP101" i="17"/>
  <c r="BP71" i="17" s="1"/>
  <c r="BO101" i="17"/>
  <c r="BH101" i="17"/>
  <c r="BH71" i="17" s="1"/>
  <c r="BI101" i="17"/>
  <c r="BI71" i="17" s="1"/>
  <c r="BS110" i="17"/>
  <c r="BS80" i="17" s="1"/>
  <c r="BQ110" i="17"/>
  <c r="BQ80" i="17" s="1"/>
  <c r="BL110" i="17"/>
  <c r="BL80" i="17" s="1"/>
  <c r="BJ110" i="17"/>
  <c r="BJ80" i="17" s="1"/>
  <c r="BR110" i="17"/>
  <c r="BR80" i="17" s="1"/>
  <c r="BK110" i="17"/>
  <c r="BK80" i="17" s="1"/>
  <c r="AY110" i="17"/>
  <c r="AZ110" i="17" s="1"/>
  <c r="AG110" i="17"/>
  <c r="AH110" i="17" s="1"/>
  <c r="BP110" i="17"/>
  <c r="BP80" i="17" s="1"/>
  <c r="BO110" i="17"/>
  <c r="BI110" i="17"/>
  <c r="BI80" i="17" s="1"/>
  <c r="BH110" i="17"/>
  <c r="BR102" i="17"/>
  <c r="BR72" i="17" s="1"/>
  <c r="BK102" i="17"/>
  <c r="BK72" i="17" s="1"/>
  <c r="AY102" i="17"/>
  <c r="AZ102" i="17" s="1"/>
  <c r="AG102" i="17"/>
  <c r="AH102" i="17" s="1"/>
  <c r="BS102" i="17"/>
  <c r="BS72" i="17" s="1"/>
  <c r="BQ102" i="17"/>
  <c r="BQ72" i="17" s="1"/>
  <c r="BL102" i="17"/>
  <c r="BL72" i="17" s="1"/>
  <c r="BJ102" i="17"/>
  <c r="BJ72" i="17" s="1"/>
  <c r="BP102" i="17"/>
  <c r="BP72" i="17" s="1"/>
  <c r="BO102" i="17"/>
  <c r="BH102" i="17"/>
  <c r="BH72" i="17" s="1"/>
  <c r="BI102" i="17"/>
  <c r="BI72" i="17" s="1"/>
  <c r="BR111" i="17"/>
  <c r="BR81" i="17" s="1"/>
  <c r="BS111" i="17"/>
  <c r="BS81" i="17" s="1"/>
  <c r="BK111" i="17"/>
  <c r="BK81" i="17" s="1"/>
  <c r="AY111" i="17"/>
  <c r="AZ111" i="17" s="1"/>
  <c r="AG111" i="17"/>
  <c r="AH111" i="17" s="1"/>
  <c r="BQ111" i="17"/>
  <c r="BQ81" i="17" s="1"/>
  <c r="BL111" i="17"/>
  <c r="BL81" i="17" s="1"/>
  <c r="BJ111" i="17"/>
  <c r="BJ81" i="17" s="1"/>
  <c r="BH111" i="17"/>
  <c r="BH81" i="17" s="1"/>
  <c r="BO111" i="17"/>
  <c r="BR116" i="17"/>
  <c r="BR86" i="17" s="1"/>
  <c r="BK116" i="17"/>
  <c r="BK86" i="17" s="1"/>
  <c r="AY116" i="17"/>
  <c r="AZ116" i="17" s="1"/>
  <c r="AG116" i="17"/>
  <c r="AH116" i="17" s="1"/>
  <c r="BS116" i="17"/>
  <c r="BS86" i="17" s="1"/>
  <c r="BQ116" i="17"/>
  <c r="BQ86" i="17" s="1"/>
  <c r="BL116" i="17"/>
  <c r="BL86" i="17" s="1"/>
  <c r="BJ116" i="17"/>
  <c r="BJ86" i="17" s="1"/>
  <c r="BP116" i="17"/>
  <c r="BP86" i="17" s="1"/>
  <c r="BO116" i="17"/>
  <c r="BO86" i="17" s="1"/>
  <c r="BH116" i="17"/>
  <c r="BI116" i="17"/>
  <c r="BI86" i="17" s="1"/>
  <c r="BS108" i="17"/>
  <c r="BS78" i="17" s="1"/>
  <c r="BQ108" i="17"/>
  <c r="BQ78" i="17" s="1"/>
  <c r="BL108" i="17"/>
  <c r="BL78" i="17" s="1"/>
  <c r="BJ108" i="17"/>
  <c r="BJ78" i="17" s="1"/>
  <c r="BR108" i="17"/>
  <c r="BR78" i="17" s="1"/>
  <c r="BK108" i="17"/>
  <c r="BK78" i="17" s="1"/>
  <c r="AY108" i="17"/>
  <c r="AZ108" i="17" s="1"/>
  <c r="AG108" i="17"/>
  <c r="AH108" i="17" s="1"/>
  <c r="BP108" i="17"/>
  <c r="BP78" i="17" s="1"/>
  <c r="BO108" i="17"/>
  <c r="BO78" i="17" s="1"/>
  <c r="BI108" i="17"/>
  <c r="BI78" i="17" s="1"/>
  <c r="BH108" i="17"/>
  <c r="BH78" i="17" s="1"/>
  <c r="BR100" i="17"/>
  <c r="BR70" i="17" s="1"/>
  <c r="BK100" i="17"/>
  <c r="BK70" i="17" s="1"/>
  <c r="AY100" i="17"/>
  <c r="AZ100" i="17" s="1"/>
  <c r="BA100" i="17" s="1"/>
  <c r="AG100" i="17"/>
  <c r="AH100" i="17" s="1"/>
  <c r="AI100" i="17" s="1"/>
  <c r="BS100" i="17"/>
  <c r="BS70" i="17" s="1"/>
  <c r="BQ100" i="17"/>
  <c r="BQ70" i="17" s="1"/>
  <c r="BL100" i="17"/>
  <c r="BL70" i="17" s="1"/>
  <c r="BJ100" i="17"/>
  <c r="BJ70" i="17" s="1"/>
  <c r="BH100" i="17"/>
  <c r="BO100" i="17"/>
  <c r="BO70" i="17" s="1"/>
  <c r="BR107" i="17"/>
  <c r="BR77" i="17" s="1"/>
  <c r="BK107" i="17"/>
  <c r="BK77" i="17" s="1"/>
  <c r="AY107" i="17"/>
  <c r="AZ107" i="17" s="1"/>
  <c r="AG107" i="17"/>
  <c r="AH107" i="17" s="1"/>
  <c r="BS107" i="17"/>
  <c r="BS77" i="17" s="1"/>
  <c r="BQ107" i="17"/>
  <c r="BQ77" i="17" s="1"/>
  <c r="BL107" i="17"/>
  <c r="BL77" i="17" s="1"/>
  <c r="BJ107" i="17"/>
  <c r="BJ77" i="17" s="1"/>
  <c r="BH107" i="17"/>
  <c r="BP107" i="17"/>
  <c r="BP77" i="17" s="1"/>
  <c r="BO107" i="17"/>
  <c r="BI107" i="17"/>
  <c r="BI77" i="17" s="1"/>
  <c r="BS113" i="17"/>
  <c r="BS83" i="17" s="1"/>
  <c r="BQ113" i="17"/>
  <c r="BQ83" i="17" s="1"/>
  <c r="BL113" i="17"/>
  <c r="BL83" i="17" s="1"/>
  <c r="BJ113" i="17"/>
  <c r="BJ83" i="17" s="1"/>
  <c r="BR113" i="17"/>
  <c r="BR83" i="17" s="1"/>
  <c r="BK113" i="17"/>
  <c r="BK83" i="17" s="1"/>
  <c r="AY113" i="17"/>
  <c r="AZ113" i="17" s="1"/>
  <c r="AG113" i="17"/>
  <c r="AH113" i="17" s="1"/>
  <c r="BI113" i="17"/>
  <c r="BI83" i="17" s="1"/>
  <c r="BP113" i="17"/>
  <c r="BP83" i="17" s="1"/>
  <c r="BO113" i="17"/>
  <c r="BH113" i="17"/>
  <c r="BH83" i="17" s="1"/>
  <c r="BR105" i="17"/>
  <c r="BR75" i="17" s="1"/>
  <c r="BK105" i="17"/>
  <c r="BK75" i="17" s="1"/>
  <c r="AY105" i="17"/>
  <c r="AZ105" i="17" s="1"/>
  <c r="BS105" i="17"/>
  <c r="BS75" i="17" s="1"/>
  <c r="BQ105" i="17"/>
  <c r="BQ75" i="17" s="1"/>
  <c r="BL105" i="17"/>
  <c r="BL75" i="17" s="1"/>
  <c r="BJ105" i="17"/>
  <c r="BJ75" i="17" s="1"/>
  <c r="AG105" i="17"/>
  <c r="AH105" i="17" s="1"/>
  <c r="BO105" i="17"/>
  <c r="BH105" i="17"/>
  <c r="BH75" i="17" s="1"/>
  <c r="BR114" i="17"/>
  <c r="BR84" i="17" s="1"/>
  <c r="BK114" i="17"/>
  <c r="BK84" i="17" s="1"/>
  <c r="AY114" i="17"/>
  <c r="AZ114" i="17" s="1"/>
  <c r="AG114" i="17"/>
  <c r="AH114" i="17" s="1"/>
  <c r="BS114" i="17"/>
  <c r="BS84" i="17" s="1"/>
  <c r="BQ114" i="17"/>
  <c r="BQ84" i="17" s="1"/>
  <c r="BL114" i="17"/>
  <c r="BL84" i="17" s="1"/>
  <c r="BJ114" i="17"/>
  <c r="BJ84" i="17" s="1"/>
  <c r="BP114" i="17"/>
  <c r="BP84" i="17" s="1"/>
  <c r="BO114" i="17"/>
  <c r="BO84" i="17" s="1"/>
  <c r="BH114" i="17"/>
  <c r="BI114" i="17"/>
  <c r="BI84" i="17" s="1"/>
  <c r="BS106" i="17"/>
  <c r="BS76" i="17" s="1"/>
  <c r="BQ106" i="17"/>
  <c r="BQ76" i="17" s="1"/>
  <c r="BL106" i="17"/>
  <c r="BL76" i="17" s="1"/>
  <c r="BJ106" i="17"/>
  <c r="BJ76" i="17" s="1"/>
  <c r="BR106" i="17"/>
  <c r="BR76" i="17" s="1"/>
  <c r="BK106" i="17"/>
  <c r="BK76" i="17" s="1"/>
  <c r="AY106" i="17"/>
  <c r="AZ106" i="17" s="1"/>
  <c r="BA106" i="17" s="1"/>
  <c r="AG106" i="17"/>
  <c r="AH106" i="17" s="1"/>
  <c r="AI106" i="17" s="1"/>
  <c r="BO106" i="17"/>
  <c r="BH106" i="17"/>
  <c r="BR98" i="17"/>
  <c r="BR68" i="17" s="1"/>
  <c r="BK98" i="17"/>
  <c r="BK68" i="17" s="1"/>
  <c r="AY98" i="17"/>
  <c r="AZ98" i="17" s="1"/>
  <c r="AG98" i="17"/>
  <c r="AH98" i="17" s="1"/>
  <c r="BS98" i="17"/>
  <c r="BS68" i="17" s="1"/>
  <c r="BQ98" i="17"/>
  <c r="BQ68" i="17" s="1"/>
  <c r="BL98" i="17"/>
  <c r="BL68" i="17" s="1"/>
  <c r="BJ98" i="17"/>
  <c r="BJ68" i="17" s="1"/>
  <c r="BO98" i="17"/>
  <c r="BH98" i="17"/>
  <c r="BS103" i="17"/>
  <c r="BS73" i="17" s="1"/>
  <c r="BQ103" i="17"/>
  <c r="BQ73" i="17" s="1"/>
  <c r="BL103" i="17"/>
  <c r="BL73" i="17" s="1"/>
  <c r="BJ103" i="17"/>
  <c r="BJ73" i="17" s="1"/>
  <c r="BR103" i="17"/>
  <c r="BR73" i="17" s="1"/>
  <c r="BK103" i="17"/>
  <c r="BK73" i="17" s="1"/>
  <c r="AY103" i="17"/>
  <c r="AZ103" i="17" s="1"/>
  <c r="AG103" i="17"/>
  <c r="AH103" i="17" s="1"/>
  <c r="BP103" i="17"/>
  <c r="BP73" i="17" s="1"/>
  <c r="BO103" i="17"/>
  <c r="BI103" i="17"/>
  <c r="BI73" i="17" s="1"/>
  <c r="BH103" i="17"/>
  <c r="BR112" i="17"/>
  <c r="BR82" i="17" s="1"/>
  <c r="BK112" i="17"/>
  <c r="BK82" i="17" s="1"/>
  <c r="AY112" i="17"/>
  <c r="AZ112" i="17" s="1"/>
  <c r="BA112" i="17" s="1"/>
  <c r="AG112" i="17"/>
  <c r="AH112" i="17" s="1"/>
  <c r="AI112" i="17" s="1"/>
  <c r="BS112" i="17"/>
  <c r="BS82" i="17" s="1"/>
  <c r="BQ112" i="17"/>
  <c r="BQ82" i="17" s="1"/>
  <c r="BL112" i="17"/>
  <c r="BL82" i="17" s="1"/>
  <c r="BJ112" i="17"/>
  <c r="BJ82" i="17" s="1"/>
  <c r="BO112" i="17"/>
  <c r="BH112" i="17"/>
  <c r="BR104" i="17"/>
  <c r="BR74" i="17" s="1"/>
  <c r="BK104" i="17"/>
  <c r="BK74" i="17" s="1"/>
  <c r="AY104" i="17"/>
  <c r="AZ104" i="17" s="1"/>
  <c r="AG104" i="17"/>
  <c r="AH104" i="17" s="1"/>
  <c r="BS104" i="17"/>
  <c r="BS74" i="17" s="1"/>
  <c r="BQ104" i="17"/>
  <c r="BQ74" i="17" s="1"/>
  <c r="BL104" i="17"/>
  <c r="BL74" i="17" s="1"/>
  <c r="BJ104" i="17"/>
  <c r="BJ74" i="17" s="1"/>
  <c r="BH104" i="17"/>
  <c r="BI104" i="17"/>
  <c r="BI74" i="17" s="1"/>
  <c r="BP104" i="17"/>
  <c r="BP74" i="17" s="1"/>
  <c r="BO104" i="17"/>
  <c r="BS115" i="17"/>
  <c r="BS85" i="17" s="1"/>
  <c r="BQ115" i="17"/>
  <c r="BQ85" i="17" s="1"/>
  <c r="BL115" i="17"/>
  <c r="BL85" i="17" s="1"/>
  <c r="BJ115" i="17"/>
  <c r="BJ85" i="17" s="1"/>
  <c r="BR115" i="17"/>
  <c r="BR85" i="17" s="1"/>
  <c r="BK115" i="17"/>
  <c r="BK85" i="17" s="1"/>
  <c r="AY115" i="17"/>
  <c r="AZ115" i="17" s="1"/>
  <c r="AG115" i="17"/>
  <c r="AH115" i="17" s="1"/>
  <c r="BH115" i="17"/>
  <c r="BH85" i="17" s="1"/>
  <c r="BP115" i="17"/>
  <c r="BP85" i="17" s="1"/>
  <c r="BO115" i="17"/>
  <c r="BO85" i="17" s="1"/>
  <c r="BI115" i="17"/>
  <c r="BI85" i="17" s="1"/>
  <c r="BS99" i="17"/>
  <c r="BS69" i="17" s="1"/>
  <c r="BQ99" i="17"/>
  <c r="BQ69" i="17" s="1"/>
  <c r="BL99" i="17"/>
  <c r="BL69" i="17" s="1"/>
  <c r="BJ99" i="17"/>
  <c r="BJ69" i="17" s="1"/>
  <c r="BR99" i="17"/>
  <c r="BR69" i="17" s="1"/>
  <c r="BK99" i="17"/>
  <c r="BK69" i="17" s="1"/>
  <c r="AY99" i="17"/>
  <c r="AZ99" i="17" s="1"/>
  <c r="AG99" i="17"/>
  <c r="AH99" i="17" s="1"/>
  <c r="BO99" i="17"/>
  <c r="BH99" i="17"/>
  <c r="BU70" i="18" l="1"/>
  <c r="BN84" i="18"/>
  <c r="BN75" i="18"/>
  <c r="BU74" i="18"/>
  <c r="BU82" i="18"/>
  <c r="BN70" i="18"/>
  <c r="BU77" i="18"/>
  <c r="BU85" i="18"/>
  <c r="BU89" i="18"/>
  <c r="BN74" i="18"/>
  <c r="BU73" i="18"/>
  <c r="BN87" i="18"/>
  <c r="BN80" i="18"/>
  <c r="BN88" i="18"/>
  <c r="BN78" i="18"/>
  <c r="BN86" i="18"/>
  <c r="BN77" i="18"/>
  <c r="BN85" i="18"/>
  <c r="BN79" i="18"/>
  <c r="BU79" i="18"/>
  <c r="BN76" i="18"/>
  <c r="BU76" i="18"/>
  <c r="BN89" i="18"/>
  <c r="BU71" i="18"/>
  <c r="BN71" i="18"/>
  <c r="BU72" i="18"/>
  <c r="BN72" i="18"/>
  <c r="BU83" i="18"/>
  <c r="BN83" i="18"/>
  <c r="BN82" i="18"/>
  <c r="BN73" i="18"/>
  <c r="BU81" i="18"/>
  <c r="BN81" i="18"/>
  <c r="BO74" i="17"/>
  <c r="BU74" i="17" s="1"/>
  <c r="BO81" i="17"/>
  <c r="BU81" i="17" s="1"/>
  <c r="BO72" i="17"/>
  <c r="BU72" i="17" s="1"/>
  <c r="BO80" i="17"/>
  <c r="BU80" i="17" s="1"/>
  <c r="BO71" i="17"/>
  <c r="BU71" i="17" s="1"/>
  <c r="BO73" i="17"/>
  <c r="BU73" i="17" s="1"/>
  <c r="BO69" i="17"/>
  <c r="BU69" i="17" s="1"/>
  <c r="BO82" i="17"/>
  <c r="BU82" i="17" s="1"/>
  <c r="BO68" i="17"/>
  <c r="BU68" i="17" s="1"/>
  <c r="BO76" i="17"/>
  <c r="BU76" i="17" s="1"/>
  <c r="BO75" i="17"/>
  <c r="BU75" i="17" s="1"/>
  <c r="BO83" i="17"/>
  <c r="BU83" i="17" s="1"/>
  <c r="BO77" i="17"/>
  <c r="BU77" i="17" s="1"/>
  <c r="BA102" i="18"/>
  <c r="BG102" i="18" s="1"/>
  <c r="BG71" i="18" s="1"/>
  <c r="BA103" i="18"/>
  <c r="BG103" i="18" s="1"/>
  <c r="BG72" i="18" s="1"/>
  <c r="BH69" i="17"/>
  <c r="BN69" i="17" s="1"/>
  <c r="BH82" i="17"/>
  <c r="BN82" i="17" s="1"/>
  <c r="BH68" i="17"/>
  <c r="BN68" i="17" s="1"/>
  <c r="BH80" i="17"/>
  <c r="BN80" i="17" s="1"/>
  <c r="BH79" i="17"/>
  <c r="BN79" i="17" s="1"/>
  <c r="AI102" i="18"/>
  <c r="AO102" i="18" s="1"/>
  <c r="AO71" i="18" s="1"/>
  <c r="AI103" i="18"/>
  <c r="AO103" i="18" s="1"/>
  <c r="AO72" i="18" s="1"/>
  <c r="AI113" i="18"/>
  <c r="AO113" i="18" s="1"/>
  <c r="AO82" i="18" s="1"/>
  <c r="AI104" i="18"/>
  <c r="AO104" i="18" s="1"/>
  <c r="AO73" i="18" s="1"/>
  <c r="AI112" i="18"/>
  <c r="AO112" i="18" s="1"/>
  <c r="AO81" i="18" s="1"/>
  <c r="BH73" i="17"/>
  <c r="BN73" i="17" s="1"/>
  <c r="BH76" i="17"/>
  <c r="BN76" i="17" s="1"/>
  <c r="BH74" i="17"/>
  <c r="BN74" i="17" s="1"/>
  <c r="BH84" i="17"/>
  <c r="BN84" i="17" s="1"/>
  <c r="BH77" i="17"/>
  <c r="BN77" i="17" s="1"/>
  <c r="BH70" i="17"/>
  <c r="BN70" i="17" s="1"/>
  <c r="BH86" i="17"/>
  <c r="BN86" i="17" s="1"/>
  <c r="BU85" i="17"/>
  <c r="BN85" i="17"/>
  <c r="BU84" i="17"/>
  <c r="BN75" i="17"/>
  <c r="BN83" i="17"/>
  <c r="BU70" i="17"/>
  <c r="BN78" i="17"/>
  <c r="BU78" i="17"/>
  <c r="BU86" i="17"/>
  <c r="BN81" i="17"/>
  <c r="BN72" i="17"/>
  <c r="BN71" i="17"/>
  <c r="BU79" i="17"/>
  <c r="BA101" i="18" l="1"/>
  <c r="BG101" i="18" s="1"/>
  <c r="BG70" i="18" s="1"/>
  <c r="BA98" i="17"/>
  <c r="AI101" i="18"/>
  <c r="AO101" i="18" s="1"/>
  <c r="AO70" i="18" s="1"/>
  <c r="AI98" i="17"/>
  <c r="AL123" i="17" l="1"/>
  <c r="AL122" i="17"/>
  <c r="AL121" i="17"/>
  <c r="AL120" i="17"/>
  <c r="AL119" i="17"/>
  <c r="AL118" i="17"/>
  <c r="AL117" i="17"/>
  <c r="AO117" i="17" s="1"/>
  <c r="AO87" i="17" s="1"/>
  <c r="AL116" i="17"/>
  <c r="AL115" i="17"/>
  <c r="AL114" i="17"/>
  <c r="AL113" i="17"/>
  <c r="AL110" i="17"/>
  <c r="AL109" i="17"/>
  <c r="AL108" i="17"/>
  <c r="AL107" i="17"/>
  <c r="AL104" i="17"/>
  <c r="AL103" i="17"/>
  <c r="AL102" i="17"/>
  <c r="AL101" i="17"/>
  <c r="AL112" i="17"/>
  <c r="AO112" i="17" s="1"/>
  <c r="AO82" i="17" s="1"/>
  <c r="AL111" i="17"/>
  <c r="AL106" i="17"/>
  <c r="AO106" i="17" s="1"/>
  <c r="AO76" i="17" s="1"/>
  <c r="AL105" i="17"/>
  <c r="AL100" i="17"/>
  <c r="AO100" i="17" s="1"/>
  <c r="AO70" i="17" s="1"/>
  <c r="AL99" i="17"/>
  <c r="AL98" i="17"/>
  <c r="AO98" i="17" s="1"/>
  <c r="AO68" i="17" s="1"/>
  <c r="BD123" i="17"/>
  <c r="BD122" i="17"/>
  <c r="BD121" i="17"/>
  <c r="BD120" i="17"/>
  <c r="BD119" i="17"/>
  <c r="BD118" i="17"/>
  <c r="BD117" i="17"/>
  <c r="BG117" i="17" s="1"/>
  <c r="BG87" i="17" s="1"/>
  <c r="BD116" i="17"/>
  <c r="BD115" i="17"/>
  <c r="BD114" i="17"/>
  <c r="BD113" i="17"/>
  <c r="BD110" i="17"/>
  <c r="BD109" i="17"/>
  <c r="BD108" i="17"/>
  <c r="BD107" i="17"/>
  <c r="BD104" i="17"/>
  <c r="BD103" i="17"/>
  <c r="BD102" i="17"/>
  <c r="BD101" i="17"/>
  <c r="BD112" i="17"/>
  <c r="BG112" i="17" s="1"/>
  <c r="BG82" i="17" s="1"/>
  <c r="BD111" i="17"/>
  <c r="BD106" i="17"/>
  <c r="BG106" i="17" s="1"/>
  <c r="BG76" i="17" s="1"/>
  <c r="BD105" i="17"/>
  <c r="BD100" i="17"/>
  <c r="BG100" i="17" s="1"/>
  <c r="BG70" i="17" s="1"/>
  <c r="BD99" i="17"/>
  <c r="BD98" i="17"/>
  <c r="BG98" i="17" s="1"/>
  <c r="BG68" i="17" s="1"/>
  <c r="BA121" i="17" l="1"/>
  <c r="BG121" i="17" s="1"/>
  <c r="BG91" i="17" s="1"/>
  <c r="AI121" i="17"/>
  <c r="AO121" i="17" s="1"/>
  <c r="AO91" i="17" s="1"/>
  <c r="BF124" i="16"/>
  <c r="BE124" i="16"/>
  <c r="BD124" i="16"/>
  <c r="BC124" i="16"/>
  <c r="BB124" i="16"/>
  <c r="AX124" i="16"/>
  <c r="AW124" i="16"/>
  <c r="AV124" i="16"/>
  <c r="AN124" i="16"/>
  <c r="AM124" i="16"/>
  <c r="AL124" i="16"/>
  <c r="AK124" i="16"/>
  <c r="AJ124" i="16"/>
  <c r="AF124" i="16"/>
  <c r="AE124" i="16"/>
  <c r="AD124" i="16"/>
  <c r="BF123" i="16"/>
  <c r="BE123" i="16"/>
  <c r="BD123" i="16"/>
  <c r="BC123" i="16"/>
  <c r="BB123" i="16"/>
  <c r="AX123" i="16"/>
  <c r="AW123" i="16"/>
  <c r="AV123" i="16"/>
  <c r="AN123" i="16"/>
  <c r="AM123" i="16"/>
  <c r="AL123" i="16"/>
  <c r="AK123" i="16"/>
  <c r="AJ123" i="16"/>
  <c r="AF123" i="16"/>
  <c r="AE123" i="16"/>
  <c r="AD123" i="16"/>
  <c r="BF122" i="16"/>
  <c r="BE122" i="16"/>
  <c r="BD122" i="16"/>
  <c r="BC122" i="16"/>
  <c r="BB122" i="16"/>
  <c r="AX122" i="16"/>
  <c r="AW122" i="16"/>
  <c r="AV122" i="16"/>
  <c r="AN122" i="16"/>
  <c r="AM122" i="16"/>
  <c r="AL122" i="16"/>
  <c r="AK122" i="16"/>
  <c r="AJ122" i="16"/>
  <c r="AF122" i="16"/>
  <c r="AE122" i="16"/>
  <c r="AD122" i="16"/>
  <c r="BF121" i="16"/>
  <c r="BE121" i="16"/>
  <c r="BD121" i="16"/>
  <c r="BC121" i="16"/>
  <c r="BB121" i="16"/>
  <c r="AX121" i="16"/>
  <c r="AW121" i="16"/>
  <c r="AV121" i="16"/>
  <c r="AN121" i="16"/>
  <c r="AM121" i="16"/>
  <c r="AL121" i="16"/>
  <c r="AK121" i="16"/>
  <c r="AJ121" i="16"/>
  <c r="AF121" i="16"/>
  <c r="AE121" i="16"/>
  <c r="AD121" i="16"/>
  <c r="BF120" i="16"/>
  <c r="BE120" i="16"/>
  <c r="BD120" i="16"/>
  <c r="BC120" i="16"/>
  <c r="BB120" i="16"/>
  <c r="AX120" i="16"/>
  <c r="AW120" i="16"/>
  <c r="AV120" i="16"/>
  <c r="AN120" i="16"/>
  <c r="AM120" i="16"/>
  <c r="AL120" i="16"/>
  <c r="AK120" i="16"/>
  <c r="AJ120" i="16"/>
  <c r="AF120" i="16"/>
  <c r="AE120" i="16"/>
  <c r="AD120" i="16"/>
  <c r="BF119" i="16"/>
  <c r="BE119" i="16"/>
  <c r="BD119" i="16"/>
  <c r="BC119" i="16"/>
  <c r="BB119" i="16"/>
  <c r="AX119" i="16"/>
  <c r="AW119" i="16"/>
  <c r="AV119" i="16"/>
  <c r="AN119" i="16"/>
  <c r="AM119" i="16"/>
  <c r="AL119" i="16"/>
  <c r="AK119" i="16"/>
  <c r="AJ119" i="16"/>
  <c r="AF119" i="16"/>
  <c r="AE119" i="16"/>
  <c r="AD119" i="16"/>
  <c r="BF118" i="16"/>
  <c r="BE118" i="16"/>
  <c r="BD118" i="16"/>
  <c r="BC118" i="16"/>
  <c r="BB118" i="16"/>
  <c r="AX118" i="16"/>
  <c r="AW118" i="16"/>
  <c r="AV118" i="16"/>
  <c r="AN118" i="16"/>
  <c r="AM118" i="16"/>
  <c r="AL118" i="16"/>
  <c r="AK118" i="16"/>
  <c r="AJ118" i="16"/>
  <c r="AF118" i="16"/>
  <c r="AE118" i="16"/>
  <c r="AD118" i="16"/>
  <c r="BF117" i="16"/>
  <c r="BE117" i="16"/>
  <c r="BD117" i="16"/>
  <c r="BC117" i="16"/>
  <c r="BB117" i="16"/>
  <c r="AX117" i="16"/>
  <c r="AW117" i="16"/>
  <c r="AV117" i="16"/>
  <c r="AN117" i="16"/>
  <c r="AM117" i="16"/>
  <c r="AL117" i="16"/>
  <c r="AK117" i="16"/>
  <c r="AJ117" i="16"/>
  <c r="AF117" i="16"/>
  <c r="AE117" i="16"/>
  <c r="AD117" i="16"/>
  <c r="BF116" i="16"/>
  <c r="BE116" i="16"/>
  <c r="BD116" i="16"/>
  <c r="BC116" i="16"/>
  <c r="BB116" i="16"/>
  <c r="AX116" i="16"/>
  <c r="AW116" i="16"/>
  <c r="AV116" i="16"/>
  <c r="AN116" i="16"/>
  <c r="AM116" i="16"/>
  <c r="AL116" i="16"/>
  <c r="AK116" i="16"/>
  <c r="AJ116" i="16"/>
  <c r="AF116" i="16"/>
  <c r="AE116" i="16"/>
  <c r="AD116" i="16"/>
  <c r="BF115" i="16"/>
  <c r="BE115" i="16"/>
  <c r="BD115" i="16"/>
  <c r="BC115" i="16"/>
  <c r="BB115" i="16"/>
  <c r="AX115" i="16"/>
  <c r="AW115" i="16"/>
  <c r="AV115" i="16"/>
  <c r="AN115" i="16"/>
  <c r="AM115" i="16"/>
  <c r="AL115" i="16"/>
  <c r="AK115" i="16"/>
  <c r="AJ115" i="16"/>
  <c r="AF115" i="16"/>
  <c r="AE115" i="16"/>
  <c r="AD115" i="16"/>
  <c r="BF114" i="16"/>
  <c r="BE114" i="16"/>
  <c r="BD114" i="16"/>
  <c r="BC114" i="16"/>
  <c r="BB114" i="16"/>
  <c r="AX114" i="16"/>
  <c r="AW114" i="16"/>
  <c r="AV114" i="16"/>
  <c r="AN114" i="16"/>
  <c r="AM114" i="16"/>
  <c r="AL114" i="16"/>
  <c r="AK114" i="16"/>
  <c r="AJ114" i="16"/>
  <c r="AF114" i="16"/>
  <c r="AE114" i="16"/>
  <c r="AD114" i="16"/>
  <c r="BF113" i="16"/>
  <c r="BE113" i="16"/>
  <c r="BD113" i="16"/>
  <c r="BC113" i="16"/>
  <c r="BB113" i="16"/>
  <c r="AX113" i="16"/>
  <c r="AW113" i="16"/>
  <c r="AV113" i="16"/>
  <c r="AN113" i="16"/>
  <c r="AM113" i="16"/>
  <c r="AL113" i="16"/>
  <c r="AK113" i="16"/>
  <c r="AJ113" i="16"/>
  <c r="AF113" i="16"/>
  <c r="AE113" i="16"/>
  <c r="AD113" i="16"/>
  <c r="BF112" i="16"/>
  <c r="BE112" i="16"/>
  <c r="BD112" i="16"/>
  <c r="BC112" i="16"/>
  <c r="BB112" i="16"/>
  <c r="AX112" i="16"/>
  <c r="AW112" i="16"/>
  <c r="AV112" i="16"/>
  <c r="AN112" i="16"/>
  <c r="AM112" i="16"/>
  <c r="AL112" i="16"/>
  <c r="AK112" i="16"/>
  <c r="AJ112" i="16"/>
  <c r="AF112" i="16"/>
  <c r="AE112" i="16"/>
  <c r="AD112" i="16"/>
  <c r="BF111" i="16"/>
  <c r="BE111" i="16"/>
  <c r="BD111" i="16"/>
  <c r="BC111" i="16"/>
  <c r="BB111" i="16"/>
  <c r="AX111" i="16"/>
  <c r="AW111" i="16"/>
  <c r="AV111" i="16"/>
  <c r="AN111" i="16"/>
  <c r="AM111" i="16"/>
  <c r="AL111" i="16"/>
  <c r="AK111" i="16"/>
  <c r="AJ111" i="16"/>
  <c r="AF111" i="16"/>
  <c r="AE111" i="16"/>
  <c r="AD111" i="16"/>
  <c r="BF110" i="16"/>
  <c r="BE110" i="16"/>
  <c r="BD110" i="16"/>
  <c r="BC110" i="16"/>
  <c r="BB110" i="16"/>
  <c r="AX110" i="16"/>
  <c r="AW110" i="16"/>
  <c r="AV110" i="16"/>
  <c r="AN110" i="16"/>
  <c r="AM110" i="16"/>
  <c r="AL110" i="16"/>
  <c r="AK110" i="16"/>
  <c r="AJ110" i="16"/>
  <c r="AF110" i="16"/>
  <c r="AE110" i="16"/>
  <c r="AD110" i="16"/>
  <c r="BF109" i="16"/>
  <c r="BE109" i="16"/>
  <c r="BD109" i="16"/>
  <c r="BC109" i="16"/>
  <c r="BB109" i="16"/>
  <c r="AX109" i="16"/>
  <c r="AW109" i="16"/>
  <c r="AV109" i="16"/>
  <c r="AN109" i="16"/>
  <c r="AM109" i="16"/>
  <c r="AL109" i="16"/>
  <c r="AK109" i="16"/>
  <c r="AJ109" i="16"/>
  <c r="AF109" i="16"/>
  <c r="AE109" i="16"/>
  <c r="AD109" i="16"/>
  <c r="BF108" i="16"/>
  <c r="BE108" i="16"/>
  <c r="BD108" i="16"/>
  <c r="BC108" i="16"/>
  <c r="BB108" i="16"/>
  <c r="AX108" i="16"/>
  <c r="AW108" i="16"/>
  <c r="AV108" i="16"/>
  <c r="AN108" i="16"/>
  <c r="AM108" i="16"/>
  <c r="AL108" i="16"/>
  <c r="AK108" i="16"/>
  <c r="AJ108" i="16"/>
  <c r="AF108" i="16"/>
  <c r="AE108" i="16"/>
  <c r="AD108" i="16"/>
  <c r="BF107" i="16"/>
  <c r="BE107" i="16"/>
  <c r="BD107" i="16"/>
  <c r="BC107" i="16"/>
  <c r="BB107" i="16"/>
  <c r="AX107" i="16"/>
  <c r="AW107" i="16"/>
  <c r="AV107" i="16"/>
  <c r="AN107" i="16"/>
  <c r="AM107" i="16"/>
  <c r="AL107" i="16"/>
  <c r="AK107" i="16"/>
  <c r="AJ107" i="16"/>
  <c r="AF107" i="16"/>
  <c r="AE107" i="16"/>
  <c r="AD107" i="16"/>
  <c r="BF106" i="16"/>
  <c r="BE106" i="16"/>
  <c r="BD106" i="16"/>
  <c r="BC106" i="16"/>
  <c r="BB106" i="16"/>
  <c r="AX106" i="16"/>
  <c r="AW106" i="16"/>
  <c r="AV106" i="16"/>
  <c r="AN106" i="16"/>
  <c r="AM106" i="16"/>
  <c r="AL106" i="16"/>
  <c r="AK106" i="16"/>
  <c r="AJ106" i="16"/>
  <c r="AF106" i="16"/>
  <c r="AE106" i="16"/>
  <c r="AD106" i="16"/>
  <c r="BF105" i="16"/>
  <c r="BE105" i="16"/>
  <c r="BD105" i="16"/>
  <c r="BC105" i="16"/>
  <c r="BB105" i="16"/>
  <c r="AX105" i="16"/>
  <c r="AW105" i="16"/>
  <c r="AV105" i="16"/>
  <c r="AN105" i="16"/>
  <c r="AM105" i="16"/>
  <c r="AL105" i="16"/>
  <c r="AK105" i="16"/>
  <c r="AJ105" i="16"/>
  <c r="AF105" i="16"/>
  <c r="AE105" i="16"/>
  <c r="AD105" i="16"/>
  <c r="BF104" i="16"/>
  <c r="BE104" i="16"/>
  <c r="BD104" i="16"/>
  <c r="BC104" i="16"/>
  <c r="BB104" i="16"/>
  <c r="AX104" i="16"/>
  <c r="AW104" i="16"/>
  <c r="AV104" i="16"/>
  <c r="AN104" i="16"/>
  <c r="AM104" i="16"/>
  <c r="AL104" i="16"/>
  <c r="AK104" i="16"/>
  <c r="AJ104" i="16"/>
  <c r="AF104" i="16"/>
  <c r="AE104" i="16"/>
  <c r="AD104" i="16"/>
  <c r="BF103" i="16"/>
  <c r="BE103" i="16"/>
  <c r="BD103" i="16"/>
  <c r="BC103" i="16"/>
  <c r="BB103" i="16"/>
  <c r="AX103" i="16"/>
  <c r="AW103" i="16"/>
  <c r="AV103" i="16"/>
  <c r="AN103" i="16"/>
  <c r="AM103" i="16"/>
  <c r="AL103" i="16"/>
  <c r="AK103" i="16"/>
  <c r="AJ103" i="16"/>
  <c r="AF103" i="16"/>
  <c r="AE103" i="16"/>
  <c r="AD103" i="16"/>
  <c r="BF102" i="16"/>
  <c r="BE102" i="16"/>
  <c r="BD102" i="16"/>
  <c r="BC102" i="16"/>
  <c r="BB102" i="16"/>
  <c r="AX102" i="16"/>
  <c r="AW102" i="16"/>
  <c r="AV102" i="16"/>
  <c r="AN102" i="16"/>
  <c r="AM102" i="16"/>
  <c r="AL102" i="16"/>
  <c r="AK102" i="16"/>
  <c r="AJ102" i="16"/>
  <c r="AF102" i="16"/>
  <c r="AE102" i="16"/>
  <c r="AD102" i="16"/>
  <c r="BF101" i="16"/>
  <c r="BE101" i="16"/>
  <c r="BD101" i="16"/>
  <c r="BC101" i="16"/>
  <c r="BB101" i="16"/>
  <c r="AX101" i="16"/>
  <c r="AW101" i="16"/>
  <c r="AV101" i="16"/>
  <c r="AN101" i="16"/>
  <c r="AM101" i="16"/>
  <c r="AL101" i="16"/>
  <c r="AK101" i="16"/>
  <c r="AJ101" i="16"/>
  <c r="AF101" i="16"/>
  <c r="AE101" i="16"/>
  <c r="AD101" i="16"/>
  <c r="BF100" i="16"/>
  <c r="BE100" i="16"/>
  <c r="BD100" i="16"/>
  <c r="BC100" i="16"/>
  <c r="BB100" i="16"/>
  <c r="AX100" i="16"/>
  <c r="AW100" i="16"/>
  <c r="AV100" i="16"/>
  <c r="AN100" i="16"/>
  <c r="AM100" i="16"/>
  <c r="AL100" i="16"/>
  <c r="AK100" i="16"/>
  <c r="AJ100" i="16"/>
  <c r="AF100" i="16"/>
  <c r="AE100" i="16"/>
  <c r="AD100" i="16"/>
  <c r="BF99" i="16"/>
  <c r="BE99" i="16"/>
  <c r="BD99" i="16"/>
  <c r="BC99" i="16"/>
  <c r="BB99" i="16"/>
  <c r="AX99" i="16"/>
  <c r="AW99" i="16"/>
  <c r="AV99" i="16"/>
  <c r="AN99" i="16"/>
  <c r="AM99" i="16"/>
  <c r="AL99" i="16"/>
  <c r="AK99" i="16"/>
  <c r="AJ99" i="16"/>
  <c r="AF99" i="16"/>
  <c r="AE99" i="16"/>
  <c r="AD99" i="16"/>
  <c r="BF98" i="16"/>
  <c r="BE98" i="16"/>
  <c r="BD98" i="16"/>
  <c r="BC98" i="16"/>
  <c r="BB98" i="16"/>
  <c r="AX98" i="16"/>
  <c r="AW98" i="16"/>
  <c r="AV98" i="16"/>
  <c r="AN98" i="16"/>
  <c r="AM98" i="16"/>
  <c r="AL98" i="16"/>
  <c r="AK98" i="16"/>
  <c r="AJ98" i="16"/>
  <c r="AF98" i="16"/>
  <c r="AE98" i="16"/>
  <c r="AD98" i="16"/>
  <c r="V124" i="16"/>
  <c r="BT124" i="16" s="1"/>
  <c r="BT94" i="16" s="1"/>
  <c r="U124" i="16"/>
  <c r="S124" i="16"/>
  <c r="R124" i="16"/>
  <c r="Q124" i="16"/>
  <c r="P124" i="16"/>
  <c r="O124" i="16"/>
  <c r="BP124" i="16" s="1"/>
  <c r="BP94" i="16" s="1"/>
  <c r="N124" i="16"/>
  <c r="L124" i="16"/>
  <c r="K124" i="16"/>
  <c r="J124" i="16"/>
  <c r="I124" i="16"/>
  <c r="G124" i="16"/>
  <c r="F124" i="16"/>
  <c r="E124" i="16"/>
  <c r="D124" i="16"/>
  <c r="V123" i="16"/>
  <c r="BT123" i="16" s="1"/>
  <c r="BT93" i="16" s="1"/>
  <c r="U123" i="16"/>
  <c r="S123" i="16"/>
  <c r="R123" i="16"/>
  <c r="Q123" i="16"/>
  <c r="P123" i="16"/>
  <c r="O123" i="16"/>
  <c r="BP123" i="16" s="1"/>
  <c r="BP93" i="16" s="1"/>
  <c r="N123" i="16"/>
  <c r="L123" i="16"/>
  <c r="K123" i="16"/>
  <c r="J123" i="16"/>
  <c r="I123" i="16"/>
  <c r="G123" i="16"/>
  <c r="F123" i="16"/>
  <c r="E123" i="16"/>
  <c r="D123" i="16"/>
  <c r="V122" i="16"/>
  <c r="BT122" i="16" s="1"/>
  <c r="BT92" i="16" s="1"/>
  <c r="U122" i="16"/>
  <c r="S122" i="16"/>
  <c r="R122" i="16"/>
  <c r="Q122" i="16"/>
  <c r="P122" i="16"/>
  <c r="O122" i="16"/>
  <c r="BP122" i="16" s="1"/>
  <c r="BP92" i="16" s="1"/>
  <c r="N122" i="16"/>
  <c r="L122" i="16"/>
  <c r="K122" i="16"/>
  <c r="J122" i="16"/>
  <c r="I122" i="16"/>
  <c r="G122" i="16"/>
  <c r="F122" i="16"/>
  <c r="E122" i="16"/>
  <c r="D122" i="16"/>
  <c r="V121" i="16"/>
  <c r="U121" i="16"/>
  <c r="S121" i="16"/>
  <c r="R121" i="16"/>
  <c r="Q121" i="16"/>
  <c r="P121" i="16"/>
  <c r="O121" i="16"/>
  <c r="N121" i="16"/>
  <c r="L121" i="16"/>
  <c r="K121" i="16"/>
  <c r="J121" i="16"/>
  <c r="I121" i="16"/>
  <c r="G121" i="16"/>
  <c r="F121" i="16"/>
  <c r="E121" i="16"/>
  <c r="D121" i="16"/>
  <c r="V120" i="16"/>
  <c r="BT120" i="16" s="1"/>
  <c r="BT90" i="16" s="1"/>
  <c r="U120" i="16"/>
  <c r="S120" i="16"/>
  <c r="R120" i="16"/>
  <c r="Q120" i="16"/>
  <c r="P120" i="16"/>
  <c r="O120" i="16"/>
  <c r="BP120" i="16" s="1"/>
  <c r="BP90" i="16" s="1"/>
  <c r="N120" i="16"/>
  <c r="L120" i="16"/>
  <c r="K120" i="16"/>
  <c r="J120" i="16"/>
  <c r="I120" i="16"/>
  <c r="G120" i="16"/>
  <c r="F120" i="16"/>
  <c r="E120" i="16"/>
  <c r="D120" i="16"/>
  <c r="V119" i="16"/>
  <c r="BT119" i="16" s="1"/>
  <c r="BT89" i="16" s="1"/>
  <c r="U119" i="16"/>
  <c r="S119" i="16"/>
  <c r="R119" i="16"/>
  <c r="Q119" i="16"/>
  <c r="P119" i="16"/>
  <c r="O119" i="16"/>
  <c r="N119" i="16"/>
  <c r="L119" i="16"/>
  <c r="K119" i="16"/>
  <c r="J119" i="16"/>
  <c r="I119" i="16"/>
  <c r="G119" i="16"/>
  <c r="F119" i="16"/>
  <c r="E119" i="16"/>
  <c r="D119" i="16"/>
  <c r="V118" i="16"/>
  <c r="U118" i="16"/>
  <c r="S118" i="16"/>
  <c r="R118" i="16"/>
  <c r="Q118" i="16"/>
  <c r="P118" i="16"/>
  <c r="O118" i="16"/>
  <c r="N118" i="16"/>
  <c r="L118" i="16"/>
  <c r="K118" i="16"/>
  <c r="J118" i="16"/>
  <c r="I118" i="16"/>
  <c r="G118" i="16"/>
  <c r="F118" i="16"/>
  <c r="E118" i="16"/>
  <c r="D118" i="16"/>
  <c r="V117" i="16"/>
  <c r="BT117" i="16" s="1"/>
  <c r="BT87" i="16" s="1"/>
  <c r="U117" i="16"/>
  <c r="S117" i="16"/>
  <c r="R117" i="16"/>
  <c r="Q117" i="16"/>
  <c r="P117" i="16"/>
  <c r="O117" i="16"/>
  <c r="BP117" i="16" s="1"/>
  <c r="BP87" i="16" s="1"/>
  <c r="N117" i="16"/>
  <c r="L117" i="16"/>
  <c r="K117" i="16"/>
  <c r="J117" i="16"/>
  <c r="I117" i="16"/>
  <c r="G117" i="16"/>
  <c r="F117" i="16"/>
  <c r="E117" i="16"/>
  <c r="D117" i="16"/>
  <c r="W116" i="16"/>
  <c r="V116" i="16"/>
  <c r="BT116" i="16" s="1"/>
  <c r="BT86" i="16" s="1"/>
  <c r="U116" i="16"/>
  <c r="S116" i="16"/>
  <c r="R116" i="16"/>
  <c r="Q116" i="16"/>
  <c r="P116" i="16"/>
  <c r="O116" i="16"/>
  <c r="N116" i="16"/>
  <c r="H116" i="16"/>
  <c r="G116" i="16"/>
  <c r="F116" i="16"/>
  <c r="E116" i="16"/>
  <c r="D116" i="16"/>
  <c r="W115" i="16"/>
  <c r="V115" i="16"/>
  <c r="BT115" i="16" s="1"/>
  <c r="BT85" i="16" s="1"/>
  <c r="U115" i="16"/>
  <c r="S115" i="16"/>
  <c r="R115" i="16"/>
  <c r="Q115" i="16"/>
  <c r="P115" i="16"/>
  <c r="O115" i="16"/>
  <c r="N115" i="16"/>
  <c r="H115" i="16"/>
  <c r="G115" i="16"/>
  <c r="F115" i="16"/>
  <c r="E115" i="16"/>
  <c r="D115" i="16"/>
  <c r="W114" i="16"/>
  <c r="V114" i="16"/>
  <c r="BT114" i="16" s="1"/>
  <c r="BT84" i="16" s="1"/>
  <c r="U114" i="16"/>
  <c r="S114" i="16"/>
  <c r="R114" i="16"/>
  <c r="Q114" i="16"/>
  <c r="P114" i="16"/>
  <c r="O114" i="16"/>
  <c r="N114" i="16"/>
  <c r="H114" i="16"/>
  <c r="G114" i="16"/>
  <c r="F114" i="16"/>
  <c r="E114" i="16"/>
  <c r="D114" i="16"/>
  <c r="W113" i="16"/>
  <c r="V113" i="16"/>
  <c r="BT113" i="16" s="1"/>
  <c r="BT83" i="16" s="1"/>
  <c r="U113" i="16"/>
  <c r="S113" i="16"/>
  <c r="R113" i="16"/>
  <c r="Q113" i="16"/>
  <c r="P113" i="16"/>
  <c r="O113" i="16"/>
  <c r="N113" i="16"/>
  <c r="H113" i="16"/>
  <c r="G113" i="16"/>
  <c r="F113" i="16"/>
  <c r="E113" i="16"/>
  <c r="D113" i="16"/>
  <c r="W112" i="16"/>
  <c r="V112" i="16"/>
  <c r="U112" i="16"/>
  <c r="S112" i="16"/>
  <c r="R112" i="16"/>
  <c r="Q112" i="16"/>
  <c r="P112" i="16"/>
  <c r="O112" i="16"/>
  <c r="N112" i="16"/>
  <c r="H112" i="16"/>
  <c r="G112" i="16"/>
  <c r="F112" i="16"/>
  <c r="E112" i="16"/>
  <c r="D112" i="16"/>
  <c r="W111" i="16"/>
  <c r="V111" i="16"/>
  <c r="BT111" i="16" s="1"/>
  <c r="BT81" i="16" s="1"/>
  <c r="U111" i="16"/>
  <c r="S111" i="16"/>
  <c r="R111" i="16"/>
  <c r="Q111" i="16"/>
  <c r="P111" i="16"/>
  <c r="O111" i="16"/>
  <c r="N111" i="16"/>
  <c r="H111" i="16"/>
  <c r="G111" i="16"/>
  <c r="F111" i="16"/>
  <c r="E111" i="16"/>
  <c r="D111" i="16"/>
  <c r="W110" i="16"/>
  <c r="V110" i="16"/>
  <c r="BT110" i="16" s="1"/>
  <c r="BT80" i="16" s="1"/>
  <c r="U110" i="16"/>
  <c r="S110" i="16"/>
  <c r="R110" i="16"/>
  <c r="Q110" i="16"/>
  <c r="P110" i="16"/>
  <c r="O110" i="16"/>
  <c r="BP110" i="16" s="1"/>
  <c r="BP80" i="16" s="1"/>
  <c r="N110" i="16"/>
  <c r="H110" i="16"/>
  <c r="G110" i="16"/>
  <c r="F110" i="16"/>
  <c r="E110" i="16"/>
  <c r="D110" i="16"/>
  <c r="W109" i="16"/>
  <c r="V109" i="16"/>
  <c r="BT109" i="16" s="1"/>
  <c r="BT79" i="16" s="1"/>
  <c r="U109" i="16"/>
  <c r="S109" i="16"/>
  <c r="R109" i="16"/>
  <c r="Q109" i="16"/>
  <c r="P109" i="16"/>
  <c r="O109" i="16"/>
  <c r="BP109" i="16" s="1"/>
  <c r="BP79" i="16" s="1"/>
  <c r="N109" i="16"/>
  <c r="H109" i="16"/>
  <c r="G109" i="16"/>
  <c r="F109" i="16"/>
  <c r="E109" i="16"/>
  <c r="D109" i="16"/>
  <c r="W108" i="16"/>
  <c r="V108" i="16"/>
  <c r="BT108" i="16" s="1"/>
  <c r="BT78" i="16" s="1"/>
  <c r="U108" i="16"/>
  <c r="S108" i="16"/>
  <c r="R108" i="16"/>
  <c r="Q108" i="16"/>
  <c r="P108" i="16"/>
  <c r="O108" i="16"/>
  <c r="BP108" i="16" s="1"/>
  <c r="BP78" i="16" s="1"/>
  <c r="N108" i="16"/>
  <c r="H108" i="16"/>
  <c r="G108" i="16"/>
  <c r="F108" i="16"/>
  <c r="E108" i="16"/>
  <c r="D108" i="16"/>
  <c r="W107" i="16"/>
  <c r="V107" i="16"/>
  <c r="BT107" i="16" s="1"/>
  <c r="BT77" i="16" s="1"/>
  <c r="U107" i="16"/>
  <c r="S107" i="16"/>
  <c r="R107" i="16"/>
  <c r="Q107" i="16"/>
  <c r="P107" i="16"/>
  <c r="O107" i="16"/>
  <c r="BP107" i="16" s="1"/>
  <c r="BP77" i="16" s="1"/>
  <c r="N107" i="16"/>
  <c r="H107" i="16"/>
  <c r="G107" i="16"/>
  <c r="F107" i="16"/>
  <c r="E107" i="16"/>
  <c r="D107" i="16"/>
  <c r="W106" i="16"/>
  <c r="V106" i="16"/>
  <c r="BT106" i="16" s="1"/>
  <c r="BT76" i="16" s="1"/>
  <c r="U106" i="16"/>
  <c r="S106" i="16"/>
  <c r="R106" i="16"/>
  <c r="Q106" i="16"/>
  <c r="P106" i="16"/>
  <c r="O106" i="16"/>
  <c r="BP106" i="16" s="1"/>
  <c r="BP76" i="16" s="1"/>
  <c r="N106" i="16"/>
  <c r="H106" i="16"/>
  <c r="G106" i="16"/>
  <c r="F106" i="16"/>
  <c r="E106" i="16"/>
  <c r="D106" i="16"/>
  <c r="W105" i="16"/>
  <c r="V105" i="16"/>
  <c r="U105" i="16"/>
  <c r="S105" i="16"/>
  <c r="R105" i="16"/>
  <c r="Q105" i="16"/>
  <c r="P105" i="16"/>
  <c r="O105" i="16"/>
  <c r="N105" i="16"/>
  <c r="H105" i="16"/>
  <c r="G105" i="16"/>
  <c r="F105" i="16"/>
  <c r="E105" i="16"/>
  <c r="D105" i="16"/>
  <c r="W104" i="16"/>
  <c r="V104" i="16"/>
  <c r="BT104" i="16" s="1"/>
  <c r="BT74" i="16" s="1"/>
  <c r="U104" i="16"/>
  <c r="S104" i="16"/>
  <c r="R104" i="16"/>
  <c r="Q104" i="16"/>
  <c r="P104" i="16"/>
  <c r="O104" i="16"/>
  <c r="BP104" i="16" s="1"/>
  <c r="BP74" i="16" s="1"/>
  <c r="N104" i="16"/>
  <c r="H104" i="16"/>
  <c r="G104" i="16"/>
  <c r="F104" i="16"/>
  <c r="E104" i="16"/>
  <c r="D104" i="16"/>
  <c r="W103" i="16"/>
  <c r="V103" i="16"/>
  <c r="BT103" i="16" s="1"/>
  <c r="BT73" i="16" s="1"/>
  <c r="U103" i="16"/>
  <c r="S103" i="16"/>
  <c r="R103" i="16"/>
  <c r="Q103" i="16"/>
  <c r="P103" i="16"/>
  <c r="O103" i="16"/>
  <c r="BP103" i="16" s="1"/>
  <c r="BP73" i="16" s="1"/>
  <c r="N103" i="16"/>
  <c r="H103" i="16"/>
  <c r="G103" i="16"/>
  <c r="F103" i="16"/>
  <c r="E103" i="16"/>
  <c r="D103" i="16"/>
  <c r="W102" i="16"/>
  <c r="V102" i="16"/>
  <c r="BT102" i="16" s="1"/>
  <c r="BT72" i="16" s="1"/>
  <c r="U102" i="16"/>
  <c r="S102" i="16"/>
  <c r="R102" i="16"/>
  <c r="Q102" i="16"/>
  <c r="P102" i="16"/>
  <c r="O102" i="16"/>
  <c r="BP102" i="16" s="1"/>
  <c r="BP72" i="16" s="1"/>
  <c r="N102" i="16"/>
  <c r="H102" i="16"/>
  <c r="G102" i="16"/>
  <c r="F102" i="16"/>
  <c r="E102" i="16"/>
  <c r="D102" i="16"/>
  <c r="W101" i="16"/>
  <c r="V101" i="16"/>
  <c r="BT101" i="16" s="1"/>
  <c r="BT71" i="16" s="1"/>
  <c r="U101" i="16"/>
  <c r="S101" i="16"/>
  <c r="R101" i="16"/>
  <c r="Q101" i="16"/>
  <c r="P101" i="16"/>
  <c r="O101" i="16"/>
  <c r="BP101" i="16" s="1"/>
  <c r="BP71" i="16" s="1"/>
  <c r="N101" i="16"/>
  <c r="H101" i="16"/>
  <c r="G101" i="16"/>
  <c r="F101" i="16"/>
  <c r="E101" i="16"/>
  <c r="D101" i="16"/>
  <c r="W100" i="16"/>
  <c r="V100" i="16"/>
  <c r="BT100" i="16" s="1"/>
  <c r="BT70" i="16" s="1"/>
  <c r="U100" i="16"/>
  <c r="S100" i="16"/>
  <c r="R100" i="16"/>
  <c r="Q100" i="16"/>
  <c r="P100" i="16"/>
  <c r="O100" i="16"/>
  <c r="BP100" i="16" s="1"/>
  <c r="BP70" i="16" s="1"/>
  <c r="N100" i="16"/>
  <c r="H100" i="16"/>
  <c r="G100" i="16"/>
  <c r="F100" i="16"/>
  <c r="E100" i="16"/>
  <c r="D100" i="16"/>
  <c r="W99" i="16"/>
  <c r="V99" i="16"/>
  <c r="BT99" i="16" s="1"/>
  <c r="BT69" i="16" s="1"/>
  <c r="U99" i="16"/>
  <c r="S99" i="16"/>
  <c r="R99" i="16"/>
  <c r="Q99" i="16"/>
  <c r="P99" i="16"/>
  <c r="O99" i="16"/>
  <c r="BP99" i="16" s="1"/>
  <c r="BP69" i="16" s="1"/>
  <c r="N99" i="16"/>
  <c r="H99" i="16"/>
  <c r="G99" i="16"/>
  <c r="F99" i="16"/>
  <c r="E99" i="16"/>
  <c r="D99" i="16"/>
  <c r="W98" i="16"/>
  <c r="V98" i="16"/>
  <c r="BT98" i="16" s="1"/>
  <c r="BT68" i="16" s="1"/>
  <c r="U98" i="16"/>
  <c r="S98" i="16"/>
  <c r="R98" i="16"/>
  <c r="Q98" i="16"/>
  <c r="P98" i="16"/>
  <c r="O98" i="16"/>
  <c r="BP98" i="16" s="1"/>
  <c r="BP68" i="16" s="1"/>
  <c r="N98" i="16"/>
  <c r="H98" i="16"/>
  <c r="G98" i="16"/>
  <c r="F98" i="16"/>
  <c r="E98" i="16"/>
  <c r="D98" i="16"/>
  <c r="BF94" i="16"/>
  <c r="BE94" i="16"/>
  <c r="BD94" i="16"/>
  <c r="BC94" i="16"/>
  <c r="BA94" i="16"/>
  <c r="AN94" i="16"/>
  <c r="AM94" i="16"/>
  <c r="AL94" i="16"/>
  <c r="AK94" i="16"/>
  <c r="AI94" i="16"/>
  <c r="AD94" i="16"/>
  <c r="T94" i="16"/>
  <c r="T124" i="16" s="1"/>
  <c r="M94" i="16"/>
  <c r="M124" i="16" s="1"/>
  <c r="H94" i="16"/>
  <c r="H124" i="16" s="1"/>
  <c r="C94" i="16"/>
  <c r="C124" i="16" s="1"/>
  <c r="BF93" i="16"/>
  <c r="BE93" i="16"/>
  <c r="BD93" i="16"/>
  <c r="BC93" i="16"/>
  <c r="BA93" i="16"/>
  <c r="AV93" i="16"/>
  <c r="AN93" i="16"/>
  <c r="AM93" i="16"/>
  <c r="AL93" i="16"/>
  <c r="AK93" i="16"/>
  <c r="AI93" i="16"/>
  <c r="AD93" i="16"/>
  <c r="T93" i="16"/>
  <c r="T123" i="16" s="1"/>
  <c r="M93" i="16"/>
  <c r="M123" i="16" s="1"/>
  <c r="H93" i="16"/>
  <c r="H123" i="16" s="1"/>
  <c r="C93" i="16"/>
  <c r="C123" i="16" s="1"/>
  <c r="BF92" i="16"/>
  <c r="BE92" i="16"/>
  <c r="BD92" i="16"/>
  <c r="BC92" i="16"/>
  <c r="BA92" i="16"/>
  <c r="AV92" i="16"/>
  <c r="AN92" i="16"/>
  <c r="AM92" i="16"/>
  <c r="AL92" i="16"/>
  <c r="AK92" i="16"/>
  <c r="AI92" i="16"/>
  <c r="AD92" i="16"/>
  <c r="T92" i="16"/>
  <c r="T122" i="16" s="1"/>
  <c r="M92" i="16"/>
  <c r="M122" i="16" s="1"/>
  <c r="H92" i="16"/>
  <c r="H122" i="16" s="1"/>
  <c r="C92" i="16"/>
  <c r="C122" i="16" s="1"/>
  <c r="BF91" i="16"/>
  <c r="BE91" i="16"/>
  <c r="BD91" i="16"/>
  <c r="BC91" i="16"/>
  <c r="BA91" i="16"/>
  <c r="AV91" i="16"/>
  <c r="AN91" i="16"/>
  <c r="AM91" i="16"/>
  <c r="AL91" i="16"/>
  <c r="AK91" i="16"/>
  <c r="AI91" i="16"/>
  <c r="AD91" i="16"/>
  <c r="T91" i="16"/>
  <c r="T121" i="16" s="1"/>
  <c r="M91" i="16"/>
  <c r="M121" i="16" s="1"/>
  <c r="H91" i="16"/>
  <c r="H121" i="16" s="1"/>
  <c r="C91" i="16"/>
  <c r="C121" i="16" s="1"/>
  <c r="BF90" i="16"/>
  <c r="BE90" i="16"/>
  <c r="BD90" i="16"/>
  <c r="BC90" i="16"/>
  <c r="BA90" i="16"/>
  <c r="AV90" i="16"/>
  <c r="AN90" i="16"/>
  <c r="AM90" i="16"/>
  <c r="AL90" i="16"/>
  <c r="AK90" i="16"/>
  <c r="AI90" i="16"/>
  <c r="AD90" i="16"/>
  <c r="T90" i="16"/>
  <c r="T120" i="16" s="1"/>
  <c r="M90" i="16"/>
  <c r="M120" i="16" s="1"/>
  <c r="H90" i="16"/>
  <c r="H120" i="16" s="1"/>
  <c r="C90" i="16"/>
  <c r="C120" i="16" s="1"/>
  <c r="BF89" i="16"/>
  <c r="BE89" i="16"/>
  <c r="BD89" i="16"/>
  <c r="BC89" i="16"/>
  <c r="BA89" i="16"/>
  <c r="AV89" i="16"/>
  <c r="AN89" i="16"/>
  <c r="AM89" i="16"/>
  <c r="AL89" i="16"/>
  <c r="AK89" i="16"/>
  <c r="AI89" i="16"/>
  <c r="AD89" i="16"/>
  <c r="T89" i="16"/>
  <c r="T119" i="16" s="1"/>
  <c r="M89" i="16"/>
  <c r="M119" i="16" s="1"/>
  <c r="H89" i="16"/>
  <c r="H119" i="16" s="1"/>
  <c r="C89" i="16"/>
  <c r="BF88" i="16"/>
  <c r="BE88" i="16"/>
  <c r="BD88" i="16"/>
  <c r="BC88" i="16"/>
  <c r="BA88" i="16"/>
  <c r="AV88" i="16"/>
  <c r="AN88" i="16"/>
  <c r="AM88" i="16"/>
  <c r="AL88" i="16"/>
  <c r="AK88" i="16"/>
  <c r="AI88" i="16"/>
  <c r="AD88" i="16"/>
  <c r="T88" i="16"/>
  <c r="T118" i="16" s="1"/>
  <c r="M88" i="16"/>
  <c r="M118" i="16" s="1"/>
  <c r="H88" i="16"/>
  <c r="H118" i="16" s="1"/>
  <c r="C88" i="16"/>
  <c r="AT88" i="16" s="1"/>
  <c r="AT118" i="16" s="1"/>
  <c r="BF87" i="16"/>
  <c r="BE87" i="16"/>
  <c r="BD87" i="16"/>
  <c r="BC87" i="16"/>
  <c r="BA87" i="16"/>
  <c r="AN87" i="16"/>
  <c r="AM87" i="16"/>
  <c r="AL87" i="16"/>
  <c r="AK87" i="16"/>
  <c r="AI87" i="16"/>
  <c r="T87" i="16"/>
  <c r="T117" i="16" s="1"/>
  <c r="M87" i="16"/>
  <c r="M117" i="16" s="1"/>
  <c r="H87" i="16"/>
  <c r="C87" i="16"/>
  <c r="AR87" i="16" s="1"/>
  <c r="AR117" i="16" s="1"/>
  <c r="BF86" i="16"/>
  <c r="BE86" i="16"/>
  <c r="BD86" i="16"/>
  <c r="BC86" i="16"/>
  <c r="BA86" i="16"/>
  <c r="AW86" i="16"/>
  <c r="AV86" i="16"/>
  <c r="AN86" i="16"/>
  <c r="AM86" i="16"/>
  <c r="AL86" i="16"/>
  <c r="AK86" i="16"/>
  <c r="AI86" i="16"/>
  <c r="AE86" i="16"/>
  <c r="AD86" i="16"/>
  <c r="T86" i="16"/>
  <c r="T116" i="16" s="1"/>
  <c r="L86" i="16"/>
  <c r="L116" i="16" s="1"/>
  <c r="K86" i="16"/>
  <c r="K116" i="16" s="1"/>
  <c r="J86" i="16"/>
  <c r="J116" i="16" s="1"/>
  <c r="I86" i="16"/>
  <c r="I116" i="16" s="1"/>
  <c r="BF85" i="16"/>
  <c r="BE85" i="16"/>
  <c r="BD85" i="16"/>
  <c r="BC85" i="16"/>
  <c r="BA85" i="16"/>
  <c r="AW85" i="16"/>
  <c r="AV85" i="16"/>
  <c r="AN85" i="16"/>
  <c r="AM85" i="16"/>
  <c r="AL85" i="16"/>
  <c r="AK85" i="16"/>
  <c r="AI85" i="16"/>
  <c r="AE85" i="16"/>
  <c r="AD85" i="16"/>
  <c r="T85" i="16"/>
  <c r="T115" i="16" s="1"/>
  <c r="L85" i="16"/>
  <c r="L115" i="16" s="1"/>
  <c r="K85" i="16"/>
  <c r="K115" i="16" s="1"/>
  <c r="J85" i="16"/>
  <c r="J115" i="16" s="1"/>
  <c r="I85" i="16"/>
  <c r="I115" i="16" s="1"/>
  <c r="BF84" i="16"/>
  <c r="BE84" i="16"/>
  <c r="BD84" i="16"/>
  <c r="BC84" i="16"/>
  <c r="BA84" i="16"/>
  <c r="AW84" i="16"/>
  <c r="AV84" i="16"/>
  <c r="AN84" i="16"/>
  <c r="AM84" i="16"/>
  <c r="AL84" i="16"/>
  <c r="AK84" i="16"/>
  <c r="AI84" i="16"/>
  <c r="AE84" i="16"/>
  <c r="AD84" i="16"/>
  <c r="T84" i="16"/>
  <c r="T114" i="16" s="1"/>
  <c r="L84" i="16"/>
  <c r="L114" i="16" s="1"/>
  <c r="K84" i="16"/>
  <c r="K114" i="16" s="1"/>
  <c r="J84" i="16"/>
  <c r="J114" i="16" s="1"/>
  <c r="I84" i="16"/>
  <c r="I114" i="16" s="1"/>
  <c r="BF83" i="16"/>
  <c r="BE83" i="16"/>
  <c r="BD83" i="16"/>
  <c r="BC83" i="16"/>
  <c r="BA83" i="16"/>
  <c r="AW83" i="16"/>
  <c r="AV83" i="16"/>
  <c r="AN83" i="16"/>
  <c r="AM83" i="16"/>
  <c r="AL83" i="16"/>
  <c r="AK83" i="16"/>
  <c r="AI83" i="16"/>
  <c r="AE83" i="16"/>
  <c r="AD83" i="16"/>
  <c r="T83" i="16"/>
  <c r="T113" i="16" s="1"/>
  <c r="L83" i="16"/>
  <c r="L113" i="16" s="1"/>
  <c r="K83" i="16"/>
  <c r="K113" i="16" s="1"/>
  <c r="J83" i="16"/>
  <c r="J113" i="16" s="1"/>
  <c r="I83" i="16"/>
  <c r="I113" i="16" s="1"/>
  <c r="BF82" i="16"/>
  <c r="BE82" i="16"/>
  <c r="BD82" i="16"/>
  <c r="BC82" i="16"/>
  <c r="BA82" i="16"/>
  <c r="AW82" i="16"/>
  <c r="AV82" i="16"/>
  <c r="AN82" i="16"/>
  <c r="AM82" i="16"/>
  <c r="AL82" i="16"/>
  <c r="AK82" i="16"/>
  <c r="AI82" i="16"/>
  <c r="AE82" i="16"/>
  <c r="AD82" i="16"/>
  <c r="T82" i="16"/>
  <c r="T112" i="16" s="1"/>
  <c r="L82" i="16"/>
  <c r="L112" i="16" s="1"/>
  <c r="K82" i="16"/>
  <c r="K112" i="16" s="1"/>
  <c r="J82" i="16"/>
  <c r="J112" i="16" s="1"/>
  <c r="I82" i="16"/>
  <c r="I112" i="16" s="1"/>
  <c r="BF81" i="16"/>
  <c r="BE81" i="16"/>
  <c r="BD81" i="16"/>
  <c r="BC81" i="16"/>
  <c r="BA81" i="16"/>
  <c r="AW81" i="16"/>
  <c r="AV81" i="16"/>
  <c r="AN81" i="16"/>
  <c r="AM81" i="16"/>
  <c r="AL81" i="16"/>
  <c r="AK81" i="16"/>
  <c r="AI81" i="16"/>
  <c r="AE81" i="16"/>
  <c r="AD81" i="16"/>
  <c r="T81" i="16"/>
  <c r="T111" i="16" s="1"/>
  <c r="L81" i="16"/>
  <c r="L111" i="16" s="1"/>
  <c r="K81" i="16"/>
  <c r="K111" i="16" s="1"/>
  <c r="J81" i="16"/>
  <c r="J111" i="16" s="1"/>
  <c r="I81" i="16"/>
  <c r="I111" i="16" s="1"/>
  <c r="BF80" i="16"/>
  <c r="BE80" i="16"/>
  <c r="BD80" i="16"/>
  <c r="BC80" i="16"/>
  <c r="BA80" i="16"/>
  <c r="AW80" i="16"/>
  <c r="AV80" i="16"/>
  <c r="AN80" i="16"/>
  <c r="AM80" i="16"/>
  <c r="AL80" i="16"/>
  <c r="AK80" i="16"/>
  <c r="AI80" i="16"/>
  <c r="AE80" i="16"/>
  <c r="AD80" i="16"/>
  <c r="T80" i="16"/>
  <c r="T110" i="16" s="1"/>
  <c r="L80" i="16"/>
  <c r="L110" i="16" s="1"/>
  <c r="K80" i="16"/>
  <c r="K110" i="16" s="1"/>
  <c r="J80" i="16"/>
  <c r="J110" i="16" s="1"/>
  <c r="I80" i="16"/>
  <c r="I110" i="16" s="1"/>
  <c r="BF79" i="16"/>
  <c r="BE79" i="16"/>
  <c r="BD79" i="16"/>
  <c r="BC79" i="16"/>
  <c r="BA79" i="16"/>
  <c r="AW79" i="16"/>
  <c r="AV79" i="16"/>
  <c r="AN79" i="16"/>
  <c r="AM79" i="16"/>
  <c r="AL79" i="16"/>
  <c r="AK79" i="16"/>
  <c r="AI79" i="16"/>
  <c r="AE79" i="16"/>
  <c r="AD79" i="16"/>
  <c r="T79" i="16"/>
  <c r="T109" i="16" s="1"/>
  <c r="L79" i="16"/>
  <c r="L109" i="16" s="1"/>
  <c r="K79" i="16"/>
  <c r="K109" i="16" s="1"/>
  <c r="J79" i="16"/>
  <c r="J109" i="16" s="1"/>
  <c r="I79" i="16"/>
  <c r="I109" i="16" s="1"/>
  <c r="BF78" i="16"/>
  <c r="BE78" i="16"/>
  <c r="BD78" i="16"/>
  <c r="BC78" i="16"/>
  <c r="BA78" i="16"/>
  <c r="AW78" i="16"/>
  <c r="AV78" i="16"/>
  <c r="AN78" i="16"/>
  <c r="AM78" i="16"/>
  <c r="AL78" i="16"/>
  <c r="AK78" i="16"/>
  <c r="AI78" i="16"/>
  <c r="AE78" i="16"/>
  <c r="AD78" i="16"/>
  <c r="T78" i="16"/>
  <c r="T108" i="16" s="1"/>
  <c r="L78" i="16"/>
  <c r="L108" i="16" s="1"/>
  <c r="K78" i="16"/>
  <c r="K108" i="16" s="1"/>
  <c r="J78" i="16"/>
  <c r="J108" i="16" s="1"/>
  <c r="I78" i="16"/>
  <c r="I108" i="16" s="1"/>
  <c r="BF77" i="16"/>
  <c r="BE77" i="16"/>
  <c r="BD77" i="16"/>
  <c r="BC77" i="16"/>
  <c r="BA77" i="16"/>
  <c r="AW77" i="16"/>
  <c r="AV77" i="16"/>
  <c r="AN77" i="16"/>
  <c r="AM77" i="16"/>
  <c r="AL77" i="16"/>
  <c r="AK77" i="16"/>
  <c r="AI77" i="16"/>
  <c r="AE77" i="16"/>
  <c r="AD77" i="16"/>
  <c r="T77" i="16"/>
  <c r="T107" i="16" s="1"/>
  <c r="L77" i="16"/>
  <c r="L107" i="16" s="1"/>
  <c r="K77" i="16"/>
  <c r="K107" i="16" s="1"/>
  <c r="J77" i="16"/>
  <c r="J107" i="16" s="1"/>
  <c r="I77" i="16"/>
  <c r="I107" i="16" s="1"/>
  <c r="BF76" i="16"/>
  <c r="BE76" i="16"/>
  <c r="BD76" i="16"/>
  <c r="BC76" i="16"/>
  <c r="BA76" i="16"/>
  <c r="AW76" i="16"/>
  <c r="AV76" i="16"/>
  <c r="AN76" i="16"/>
  <c r="AM76" i="16"/>
  <c r="AL76" i="16"/>
  <c r="AK76" i="16"/>
  <c r="AI76" i="16"/>
  <c r="AE76" i="16"/>
  <c r="AD76" i="16"/>
  <c r="T76" i="16"/>
  <c r="T106" i="16" s="1"/>
  <c r="L76" i="16"/>
  <c r="L106" i="16" s="1"/>
  <c r="K76" i="16"/>
  <c r="K106" i="16" s="1"/>
  <c r="J76" i="16"/>
  <c r="J106" i="16" s="1"/>
  <c r="I76" i="16"/>
  <c r="I106" i="16" s="1"/>
  <c r="BF75" i="16"/>
  <c r="BE75" i="16"/>
  <c r="BD75" i="16"/>
  <c r="BC75" i="16"/>
  <c r="BA75" i="16"/>
  <c r="AW75" i="16"/>
  <c r="AV75" i="16"/>
  <c r="AN75" i="16"/>
  <c r="AM75" i="16"/>
  <c r="AL75" i="16"/>
  <c r="AK75" i="16"/>
  <c r="AI75" i="16"/>
  <c r="AE75" i="16"/>
  <c r="AD75" i="16"/>
  <c r="T75" i="16"/>
  <c r="T105" i="16" s="1"/>
  <c r="L75" i="16"/>
  <c r="L105" i="16" s="1"/>
  <c r="K75" i="16"/>
  <c r="K105" i="16" s="1"/>
  <c r="J75" i="16"/>
  <c r="J105" i="16" s="1"/>
  <c r="I75" i="16"/>
  <c r="I105" i="16" s="1"/>
  <c r="BF74" i="16"/>
  <c r="BE74" i="16"/>
  <c r="BD74" i="16"/>
  <c r="BC74" i="16"/>
  <c r="BA74" i="16"/>
  <c r="AW74" i="16"/>
  <c r="AV74" i="16"/>
  <c r="AN74" i="16"/>
  <c r="AM74" i="16"/>
  <c r="AL74" i="16"/>
  <c r="AK74" i="16"/>
  <c r="AI74" i="16"/>
  <c r="AE74" i="16"/>
  <c r="AD74" i="16"/>
  <c r="T74" i="16"/>
  <c r="T104" i="16" s="1"/>
  <c r="L74" i="16"/>
  <c r="L104" i="16" s="1"/>
  <c r="K74" i="16"/>
  <c r="K104" i="16" s="1"/>
  <c r="J74" i="16"/>
  <c r="J104" i="16" s="1"/>
  <c r="I74" i="16"/>
  <c r="I104" i="16" s="1"/>
  <c r="BF73" i="16"/>
  <c r="BE73" i="16"/>
  <c r="BD73" i="16"/>
  <c r="BC73" i="16"/>
  <c r="BA73" i="16"/>
  <c r="AW73" i="16"/>
  <c r="AV73" i="16"/>
  <c r="AN73" i="16"/>
  <c r="AM73" i="16"/>
  <c r="AL73" i="16"/>
  <c r="AK73" i="16"/>
  <c r="AI73" i="16"/>
  <c r="AE73" i="16"/>
  <c r="AD73" i="16"/>
  <c r="T73" i="16"/>
  <c r="T103" i="16" s="1"/>
  <c r="L73" i="16"/>
  <c r="L103" i="16" s="1"/>
  <c r="K73" i="16"/>
  <c r="K103" i="16" s="1"/>
  <c r="J73" i="16"/>
  <c r="J103" i="16" s="1"/>
  <c r="I73" i="16"/>
  <c r="I103" i="16" s="1"/>
  <c r="BF72" i="16"/>
  <c r="BE72" i="16"/>
  <c r="BD72" i="16"/>
  <c r="BC72" i="16"/>
  <c r="BA72" i="16"/>
  <c r="AW72" i="16"/>
  <c r="AV72" i="16"/>
  <c r="AN72" i="16"/>
  <c r="AM72" i="16"/>
  <c r="AL72" i="16"/>
  <c r="AK72" i="16"/>
  <c r="AI72" i="16"/>
  <c r="AE72" i="16"/>
  <c r="AD72" i="16"/>
  <c r="T72" i="16"/>
  <c r="T102" i="16" s="1"/>
  <c r="L72" i="16"/>
  <c r="L102" i="16" s="1"/>
  <c r="K72" i="16"/>
  <c r="K102" i="16" s="1"/>
  <c r="J72" i="16"/>
  <c r="J102" i="16" s="1"/>
  <c r="I72" i="16"/>
  <c r="I102" i="16" s="1"/>
  <c r="BF71" i="16"/>
  <c r="BE71" i="16"/>
  <c r="BD71" i="16"/>
  <c r="BC71" i="16"/>
  <c r="BA71" i="16"/>
  <c r="AW71" i="16"/>
  <c r="AV71" i="16"/>
  <c r="AN71" i="16"/>
  <c r="AM71" i="16"/>
  <c r="AL71" i="16"/>
  <c r="AK71" i="16"/>
  <c r="AI71" i="16"/>
  <c r="AE71" i="16"/>
  <c r="AD71" i="16"/>
  <c r="T71" i="16"/>
  <c r="T101" i="16" s="1"/>
  <c r="L71" i="16"/>
  <c r="L101" i="16" s="1"/>
  <c r="K71" i="16"/>
  <c r="K101" i="16" s="1"/>
  <c r="J71" i="16"/>
  <c r="J101" i="16" s="1"/>
  <c r="I71" i="16"/>
  <c r="I101" i="16" s="1"/>
  <c r="BF70" i="16"/>
  <c r="BE70" i="16"/>
  <c r="BD70" i="16"/>
  <c r="BC70" i="16"/>
  <c r="BA70" i="16"/>
  <c r="AW70" i="16"/>
  <c r="AV70" i="16"/>
  <c r="AN70" i="16"/>
  <c r="AM70" i="16"/>
  <c r="AL70" i="16"/>
  <c r="AK70" i="16"/>
  <c r="AI70" i="16"/>
  <c r="AE70" i="16"/>
  <c r="AD70" i="16"/>
  <c r="T70" i="16"/>
  <c r="T100" i="16" s="1"/>
  <c r="L70" i="16"/>
  <c r="L100" i="16" s="1"/>
  <c r="K70" i="16"/>
  <c r="K100" i="16" s="1"/>
  <c r="J70" i="16"/>
  <c r="J100" i="16" s="1"/>
  <c r="I70" i="16"/>
  <c r="I100" i="16" s="1"/>
  <c r="BF69" i="16"/>
  <c r="BE69" i="16"/>
  <c r="BD69" i="16"/>
  <c r="BC69" i="16"/>
  <c r="BA69" i="16"/>
  <c r="AW69" i="16"/>
  <c r="AV69" i="16"/>
  <c r="AN69" i="16"/>
  <c r="AM69" i="16"/>
  <c r="AL69" i="16"/>
  <c r="AK69" i="16"/>
  <c r="AI69" i="16"/>
  <c r="AE69" i="16"/>
  <c r="AD69" i="16"/>
  <c r="T69" i="16"/>
  <c r="T99" i="16" s="1"/>
  <c r="L69" i="16"/>
  <c r="L99" i="16" s="1"/>
  <c r="K69" i="16"/>
  <c r="K99" i="16" s="1"/>
  <c r="J69" i="16"/>
  <c r="J99" i="16" s="1"/>
  <c r="I69" i="16"/>
  <c r="I99" i="16" s="1"/>
  <c r="BF68" i="16"/>
  <c r="BE68" i="16"/>
  <c r="BD68" i="16"/>
  <c r="BC68" i="16"/>
  <c r="BA68" i="16"/>
  <c r="AW68" i="16"/>
  <c r="AV68" i="16"/>
  <c r="AN68" i="16"/>
  <c r="AM68" i="16"/>
  <c r="AL68" i="16"/>
  <c r="AK68" i="16"/>
  <c r="AI68" i="16"/>
  <c r="AE68" i="16"/>
  <c r="AD68" i="16"/>
  <c r="T68" i="16"/>
  <c r="T98" i="16" s="1"/>
  <c r="L68" i="16"/>
  <c r="L98" i="16" s="1"/>
  <c r="K68" i="16"/>
  <c r="K98" i="16" s="1"/>
  <c r="J68" i="16"/>
  <c r="J98" i="16" s="1"/>
  <c r="I68" i="16"/>
  <c r="I98" i="16" s="1"/>
  <c r="BA128" i="18" l="1"/>
  <c r="BG128" i="18" s="1"/>
  <c r="BG97" i="18" s="1"/>
  <c r="BA127" i="18"/>
  <c r="BG127" i="18" s="1"/>
  <c r="BG96" i="18" s="1"/>
  <c r="BA124" i="18"/>
  <c r="BG124" i="18" s="1"/>
  <c r="BG93" i="18" s="1"/>
  <c r="BA118" i="18"/>
  <c r="BG118" i="18" s="1"/>
  <c r="BG87" i="18" s="1"/>
  <c r="BA111" i="18"/>
  <c r="BG111" i="18" s="1"/>
  <c r="BG80" i="18" s="1"/>
  <c r="BA117" i="18"/>
  <c r="BG117" i="18" s="1"/>
  <c r="BG86" i="18" s="1"/>
  <c r="BA116" i="18"/>
  <c r="BG116" i="18" s="1"/>
  <c r="BG85" i="18" s="1"/>
  <c r="BA110" i="18"/>
  <c r="BG110" i="18" s="1"/>
  <c r="BG79" i="18" s="1"/>
  <c r="BA107" i="18"/>
  <c r="BG107" i="18" s="1"/>
  <c r="BG76" i="18" s="1"/>
  <c r="BA120" i="18"/>
  <c r="BG120" i="18" s="1"/>
  <c r="BG89" i="18" s="1"/>
  <c r="BA119" i="18"/>
  <c r="BG119" i="18" s="1"/>
  <c r="BG88" i="18" s="1"/>
  <c r="BA109" i="18"/>
  <c r="BG109" i="18" s="1"/>
  <c r="BG78" i="18" s="1"/>
  <c r="BA108" i="18"/>
  <c r="BG108" i="18" s="1"/>
  <c r="BG77" i="18" s="1"/>
  <c r="BA119" i="17"/>
  <c r="BG119" i="17" s="1"/>
  <c r="BG89" i="17" s="1"/>
  <c r="BA122" i="17"/>
  <c r="BG122" i="17" s="1"/>
  <c r="BG92" i="17" s="1"/>
  <c r="BA118" i="17"/>
  <c r="BG118" i="17" s="1"/>
  <c r="BG88" i="17" s="1"/>
  <c r="BA111" i="17"/>
  <c r="BG111" i="17" s="1"/>
  <c r="BG81" i="17" s="1"/>
  <c r="BA99" i="17"/>
  <c r="BG99" i="17" s="1"/>
  <c r="BG69" i="17" s="1"/>
  <c r="BA105" i="17"/>
  <c r="BG105" i="17" s="1"/>
  <c r="BG75" i="17" s="1"/>
  <c r="BA123" i="17"/>
  <c r="BG123" i="17" s="1"/>
  <c r="BG93" i="17" s="1"/>
  <c r="BA120" i="17"/>
  <c r="BG120" i="17" s="1"/>
  <c r="BG90" i="17" s="1"/>
  <c r="BA115" i="17"/>
  <c r="BG115" i="17" s="1"/>
  <c r="BG85" i="17" s="1"/>
  <c r="BA103" i="17"/>
  <c r="BG103" i="17" s="1"/>
  <c r="BG73" i="17" s="1"/>
  <c r="BA114" i="17"/>
  <c r="BG114" i="17" s="1"/>
  <c r="BG84" i="17" s="1"/>
  <c r="BA113" i="17"/>
  <c r="BG113" i="17" s="1"/>
  <c r="BG83" i="17" s="1"/>
  <c r="BA108" i="17"/>
  <c r="BG108" i="17" s="1"/>
  <c r="BG78" i="17" s="1"/>
  <c r="BA102" i="17"/>
  <c r="BG102" i="17" s="1"/>
  <c r="BG72" i="17" s="1"/>
  <c r="BA101" i="17"/>
  <c r="BG101" i="17" s="1"/>
  <c r="BG71" i="17" s="1"/>
  <c r="BA104" i="17"/>
  <c r="BG104" i="17" s="1"/>
  <c r="BG74" i="17" s="1"/>
  <c r="BA107" i="17"/>
  <c r="BG107" i="17" s="1"/>
  <c r="BG77" i="17" s="1"/>
  <c r="BA116" i="17"/>
  <c r="BG116" i="17" s="1"/>
  <c r="BG86" i="17" s="1"/>
  <c r="BA110" i="17"/>
  <c r="BG110" i="17" s="1"/>
  <c r="BG80" i="17" s="1"/>
  <c r="BA109" i="17"/>
  <c r="BG109" i="17" s="1"/>
  <c r="BG79" i="17" s="1"/>
  <c r="BA121" i="18"/>
  <c r="BG121" i="18" s="1"/>
  <c r="BG90" i="18" s="1"/>
  <c r="BA114" i="18"/>
  <c r="BG114" i="18" s="1"/>
  <c r="BG83" i="18" s="1"/>
  <c r="BA106" i="18"/>
  <c r="BG106" i="18" s="1"/>
  <c r="BG75" i="18" s="1"/>
  <c r="BA115" i="18"/>
  <c r="BG115" i="18" s="1"/>
  <c r="BG84" i="18" s="1"/>
  <c r="BA105" i="18"/>
  <c r="BG105" i="18" s="1"/>
  <c r="BG74" i="18" s="1"/>
  <c r="AI123" i="17"/>
  <c r="AO123" i="17" s="1"/>
  <c r="AO93" i="17" s="1"/>
  <c r="AI120" i="17"/>
  <c r="AO120" i="17" s="1"/>
  <c r="AO90" i="17" s="1"/>
  <c r="AI104" i="17"/>
  <c r="AO104" i="17" s="1"/>
  <c r="AO74" i="17" s="1"/>
  <c r="AI114" i="17"/>
  <c r="AO114" i="17" s="1"/>
  <c r="AO84" i="17" s="1"/>
  <c r="AI107" i="17"/>
  <c r="AO107" i="17" s="1"/>
  <c r="AO77" i="17" s="1"/>
  <c r="AI116" i="17"/>
  <c r="AO116" i="17" s="1"/>
  <c r="AO86" i="17" s="1"/>
  <c r="AI110" i="17"/>
  <c r="AO110" i="17" s="1"/>
  <c r="AO80" i="17" s="1"/>
  <c r="AI109" i="17"/>
  <c r="AO109" i="17" s="1"/>
  <c r="AO79" i="17" s="1"/>
  <c r="AI115" i="17"/>
  <c r="AO115" i="17" s="1"/>
  <c r="AO85" i="17" s="1"/>
  <c r="AI103" i="17"/>
  <c r="AO103" i="17" s="1"/>
  <c r="AO73" i="17" s="1"/>
  <c r="AI113" i="17"/>
  <c r="AO113" i="17" s="1"/>
  <c r="AO83" i="17" s="1"/>
  <c r="AI108" i="17"/>
  <c r="AO108" i="17" s="1"/>
  <c r="AO78" i="17" s="1"/>
  <c r="AI102" i="17"/>
  <c r="AO102" i="17" s="1"/>
  <c r="AO72" i="17" s="1"/>
  <c r="AI101" i="17"/>
  <c r="AO101" i="17" s="1"/>
  <c r="AO71" i="17" s="1"/>
  <c r="AI119" i="17"/>
  <c r="AO119" i="17" s="1"/>
  <c r="AO89" i="17" s="1"/>
  <c r="AI122" i="17"/>
  <c r="AO122" i="17" s="1"/>
  <c r="AO92" i="17" s="1"/>
  <c r="AI118" i="17"/>
  <c r="AO118" i="17" s="1"/>
  <c r="AO88" i="17" s="1"/>
  <c r="AI105" i="17"/>
  <c r="AO105" i="17" s="1"/>
  <c r="AO75" i="17" s="1"/>
  <c r="AI99" i="17"/>
  <c r="AO99" i="17" s="1"/>
  <c r="AO69" i="17" s="1"/>
  <c r="AI111" i="17"/>
  <c r="AO111" i="17" s="1"/>
  <c r="AO81" i="17" s="1"/>
  <c r="AI121" i="18"/>
  <c r="AO121" i="18" s="1"/>
  <c r="AO90" i="18" s="1"/>
  <c r="AI115" i="18"/>
  <c r="AO115" i="18" s="1"/>
  <c r="AO84" i="18" s="1"/>
  <c r="AI106" i="18"/>
  <c r="AO106" i="18" s="1"/>
  <c r="AO75" i="18" s="1"/>
  <c r="AI105" i="18"/>
  <c r="AO105" i="18" s="1"/>
  <c r="AO74" i="18" s="1"/>
  <c r="AI114" i="18"/>
  <c r="AO114" i="18" s="1"/>
  <c r="AO83" i="18" s="1"/>
  <c r="AI128" i="18"/>
  <c r="AO128" i="18" s="1"/>
  <c r="AO97" i="18" s="1"/>
  <c r="AI127" i="18"/>
  <c r="AO127" i="18" s="1"/>
  <c r="AO96" i="18" s="1"/>
  <c r="AI124" i="18"/>
  <c r="AO124" i="18" s="1"/>
  <c r="AO93" i="18" s="1"/>
  <c r="AI119" i="18"/>
  <c r="AO119" i="18" s="1"/>
  <c r="AO88" i="18" s="1"/>
  <c r="AI109" i="18"/>
  <c r="AO109" i="18" s="1"/>
  <c r="AO78" i="18" s="1"/>
  <c r="AI108" i="18"/>
  <c r="AO108" i="18" s="1"/>
  <c r="AO77" i="18" s="1"/>
  <c r="AI110" i="18"/>
  <c r="AO110" i="18" s="1"/>
  <c r="AO79" i="18" s="1"/>
  <c r="AI107" i="18"/>
  <c r="AO107" i="18" s="1"/>
  <c r="AO76" i="18" s="1"/>
  <c r="AI120" i="18"/>
  <c r="AO120" i="18" s="1"/>
  <c r="AO89" i="18" s="1"/>
  <c r="AI118" i="18"/>
  <c r="AO118" i="18" s="1"/>
  <c r="AO87" i="18" s="1"/>
  <c r="AI111" i="18"/>
  <c r="AO111" i="18" s="1"/>
  <c r="AO80" i="18" s="1"/>
  <c r="AI117" i="18"/>
  <c r="AO117" i="18" s="1"/>
  <c r="AO86" i="18" s="1"/>
  <c r="AI116" i="18"/>
  <c r="AO116" i="18" s="1"/>
  <c r="AO85" i="18" s="1"/>
  <c r="AA87" i="16"/>
  <c r="AA117" i="16" s="1"/>
  <c r="AP88" i="16"/>
  <c r="AP118" i="16" s="1"/>
  <c r="Y87" i="16"/>
  <c r="Y117" i="16" s="1"/>
  <c r="AC87" i="16"/>
  <c r="AC117" i="16" s="1"/>
  <c r="Z88" i="16"/>
  <c r="Z118" i="16" s="1"/>
  <c r="M69" i="16"/>
  <c r="M71" i="16"/>
  <c r="M73" i="16"/>
  <c r="M75" i="16"/>
  <c r="M77" i="16"/>
  <c r="M79" i="16"/>
  <c r="M81" i="16"/>
  <c r="M83" i="16"/>
  <c r="M85" i="16"/>
  <c r="H117" i="16"/>
  <c r="AW87" i="16"/>
  <c r="AE87" i="16"/>
  <c r="AV87" i="16"/>
  <c r="C119" i="16"/>
  <c r="AU89" i="16"/>
  <c r="AU119" i="16" s="1"/>
  <c r="AS89" i="16"/>
  <c r="AS119" i="16" s="1"/>
  <c r="AQ89" i="16"/>
  <c r="AQ119" i="16" s="1"/>
  <c r="AC89" i="16"/>
  <c r="AC119" i="16" s="1"/>
  <c r="AA89" i="16"/>
  <c r="AA119" i="16" s="1"/>
  <c r="Y89" i="16"/>
  <c r="Y119" i="16" s="1"/>
  <c r="X89" i="16"/>
  <c r="X119" i="16" s="1"/>
  <c r="AB89" i="16"/>
  <c r="AB119" i="16" s="1"/>
  <c r="AR89" i="16"/>
  <c r="AR119" i="16" s="1"/>
  <c r="M68" i="16"/>
  <c r="M70" i="16"/>
  <c r="M72" i="16"/>
  <c r="M74" i="16"/>
  <c r="M76" i="16"/>
  <c r="M78" i="16"/>
  <c r="M80" i="16"/>
  <c r="M82" i="16"/>
  <c r="M84" i="16"/>
  <c r="M86" i="16"/>
  <c r="C117" i="16"/>
  <c r="AU87" i="16"/>
  <c r="AU117" i="16" s="1"/>
  <c r="AS87" i="16"/>
  <c r="AS117" i="16" s="1"/>
  <c r="AQ87" i="16"/>
  <c r="AQ117" i="16" s="1"/>
  <c r="X87" i="16"/>
  <c r="X117" i="16" s="1"/>
  <c r="Z87" i="16"/>
  <c r="Z117" i="16" s="1"/>
  <c r="AB87" i="16"/>
  <c r="AB117" i="16" s="1"/>
  <c r="AD87" i="16"/>
  <c r="AP87" i="16"/>
  <c r="AP117" i="16" s="1"/>
  <c r="AT87" i="16"/>
  <c r="AT117" i="16" s="1"/>
  <c r="C118" i="16"/>
  <c r="AU88" i="16"/>
  <c r="AU118" i="16" s="1"/>
  <c r="AS88" i="16"/>
  <c r="AS118" i="16" s="1"/>
  <c r="AQ88" i="16"/>
  <c r="AQ118" i="16" s="1"/>
  <c r="AC88" i="16"/>
  <c r="AC118" i="16" s="1"/>
  <c r="AA88" i="16"/>
  <c r="AA118" i="16" s="1"/>
  <c r="Y88" i="16"/>
  <c r="Y118" i="16" s="1"/>
  <c r="X88" i="16"/>
  <c r="X118" i="16" s="1"/>
  <c r="AB88" i="16"/>
  <c r="AB118" i="16" s="1"/>
  <c r="AR88" i="16"/>
  <c r="AR118" i="16" s="1"/>
  <c r="Z89" i="16"/>
  <c r="Z119" i="16" s="1"/>
  <c r="AP89" i="16"/>
  <c r="AP119" i="16" s="1"/>
  <c r="AT89" i="16"/>
  <c r="AT119" i="16" s="1"/>
  <c r="BS120" i="16"/>
  <c r="BS90" i="16" s="1"/>
  <c r="BQ120" i="16"/>
  <c r="BQ90" i="16" s="1"/>
  <c r="BO120" i="16"/>
  <c r="BO90" i="16" s="1"/>
  <c r="BL120" i="16"/>
  <c r="BL90" i="16" s="1"/>
  <c r="BJ120" i="16"/>
  <c r="BJ90" i="16" s="1"/>
  <c r="BH120" i="16"/>
  <c r="BH90" i="16" s="1"/>
  <c r="BR120" i="16"/>
  <c r="BR90" i="16" s="1"/>
  <c r="BK120" i="16"/>
  <c r="BK90" i="16" s="1"/>
  <c r="AY120" i="16"/>
  <c r="AZ120" i="16" s="1"/>
  <c r="BA120" i="16" s="1"/>
  <c r="AG120" i="16"/>
  <c r="AH120" i="16" s="1"/>
  <c r="AI120" i="16" s="1"/>
  <c r="X90" i="16"/>
  <c r="X120" i="16" s="1"/>
  <c r="Z90" i="16"/>
  <c r="Z120" i="16" s="1"/>
  <c r="AB90" i="16"/>
  <c r="AB120" i="16" s="1"/>
  <c r="AP90" i="16"/>
  <c r="AP120" i="16" s="1"/>
  <c r="AR90" i="16"/>
  <c r="AR120" i="16" s="1"/>
  <c r="AT90" i="16"/>
  <c r="AT120" i="16" s="1"/>
  <c r="BR121" i="16"/>
  <c r="BR91" i="16" s="1"/>
  <c r="BK121" i="16"/>
  <c r="BK91" i="16" s="1"/>
  <c r="BS121" i="16"/>
  <c r="BS91" i="16" s="1"/>
  <c r="BQ121" i="16"/>
  <c r="BQ91" i="16" s="1"/>
  <c r="BL121" i="16"/>
  <c r="BL91" i="16" s="1"/>
  <c r="BJ121" i="16"/>
  <c r="BJ91" i="16" s="1"/>
  <c r="AY121" i="16"/>
  <c r="AZ121" i="16" s="1"/>
  <c r="BA121" i="16" s="1"/>
  <c r="AG121" i="16"/>
  <c r="AH121" i="16" s="1"/>
  <c r="AI121" i="16" s="1"/>
  <c r="X91" i="16"/>
  <c r="X121" i="16" s="1"/>
  <c r="Z91" i="16"/>
  <c r="Z121" i="16" s="1"/>
  <c r="AB91" i="16"/>
  <c r="AB121" i="16" s="1"/>
  <c r="AP91" i="16"/>
  <c r="AP121" i="16" s="1"/>
  <c r="AR91" i="16"/>
  <c r="AR121" i="16" s="1"/>
  <c r="AT91" i="16"/>
  <c r="AT121" i="16" s="1"/>
  <c r="BR122" i="16"/>
  <c r="BR92" i="16" s="1"/>
  <c r="BK122" i="16"/>
  <c r="BK92" i="16" s="1"/>
  <c r="AY122" i="16"/>
  <c r="AZ122" i="16" s="1"/>
  <c r="BA122" i="16" s="1"/>
  <c r="AG122" i="16"/>
  <c r="AH122" i="16" s="1"/>
  <c r="AI122" i="16" s="1"/>
  <c r="BS122" i="16"/>
  <c r="BS92" i="16" s="1"/>
  <c r="BQ122" i="16"/>
  <c r="BQ92" i="16" s="1"/>
  <c r="BL122" i="16"/>
  <c r="BL92" i="16" s="1"/>
  <c r="BJ122" i="16"/>
  <c r="BJ92" i="16" s="1"/>
  <c r="X92" i="16"/>
  <c r="X122" i="16" s="1"/>
  <c r="Z92" i="16"/>
  <c r="Z122" i="16" s="1"/>
  <c r="AB92" i="16"/>
  <c r="AB122" i="16" s="1"/>
  <c r="AP92" i="16"/>
  <c r="AP122" i="16" s="1"/>
  <c r="AR92" i="16"/>
  <c r="AR122" i="16" s="1"/>
  <c r="AT92" i="16"/>
  <c r="AT122" i="16" s="1"/>
  <c r="BR123" i="16"/>
  <c r="BR93" i="16" s="1"/>
  <c r="BK123" i="16"/>
  <c r="BK93" i="16" s="1"/>
  <c r="AY123" i="16"/>
  <c r="AZ123" i="16" s="1"/>
  <c r="BA123" i="16" s="1"/>
  <c r="AG123" i="16"/>
  <c r="AH123" i="16" s="1"/>
  <c r="AI123" i="16" s="1"/>
  <c r="BS123" i="16"/>
  <c r="BS93" i="16" s="1"/>
  <c r="BQ123" i="16"/>
  <c r="BQ93" i="16" s="1"/>
  <c r="BL123" i="16"/>
  <c r="BL93" i="16" s="1"/>
  <c r="BJ123" i="16"/>
  <c r="BJ93" i="16" s="1"/>
  <c r="X93" i="16"/>
  <c r="X123" i="16" s="1"/>
  <c r="Z93" i="16"/>
  <c r="Z123" i="16" s="1"/>
  <c r="AB93" i="16"/>
  <c r="AB123" i="16" s="1"/>
  <c r="AP93" i="16"/>
  <c r="AP123" i="16" s="1"/>
  <c r="AR93" i="16"/>
  <c r="AR123" i="16" s="1"/>
  <c r="AT93" i="16"/>
  <c r="AT123" i="16" s="1"/>
  <c r="BR124" i="16"/>
  <c r="BR94" i="16" s="1"/>
  <c r="BK124" i="16"/>
  <c r="BK94" i="16" s="1"/>
  <c r="AY124" i="16"/>
  <c r="AZ124" i="16" s="1"/>
  <c r="BA124" i="16" s="1"/>
  <c r="AG124" i="16"/>
  <c r="AH124" i="16" s="1"/>
  <c r="AI124" i="16" s="1"/>
  <c r="BS124" i="16"/>
  <c r="BS94" i="16" s="1"/>
  <c r="BQ124" i="16"/>
  <c r="BQ94" i="16" s="1"/>
  <c r="BL124" i="16"/>
  <c r="BL94" i="16" s="1"/>
  <c r="BJ124" i="16"/>
  <c r="BJ94" i="16" s="1"/>
  <c r="X94" i="16"/>
  <c r="X124" i="16" s="1"/>
  <c r="Z94" i="16"/>
  <c r="Z124" i="16" s="1"/>
  <c r="AB94" i="16"/>
  <c r="AB124" i="16" s="1"/>
  <c r="AP94" i="16"/>
  <c r="AP124" i="16" s="1"/>
  <c r="AR94" i="16"/>
  <c r="AR124" i="16" s="1"/>
  <c r="AT94" i="16"/>
  <c r="AT124" i="16" s="1"/>
  <c r="AV94" i="16"/>
  <c r="BI98" i="16"/>
  <c r="BI68" i="16" s="1"/>
  <c r="BM98" i="16"/>
  <c r="BM68" i="16" s="1"/>
  <c r="BI100" i="16"/>
  <c r="BI70" i="16" s="1"/>
  <c r="BM100" i="16"/>
  <c r="BM70" i="16" s="1"/>
  <c r="BI102" i="16"/>
  <c r="BI72" i="16" s="1"/>
  <c r="BM102" i="16"/>
  <c r="BM72" i="16" s="1"/>
  <c r="BI104" i="16"/>
  <c r="BI74" i="16" s="1"/>
  <c r="BM104" i="16"/>
  <c r="BM74" i="16" s="1"/>
  <c r="BT105" i="16"/>
  <c r="BT75" i="16" s="1"/>
  <c r="BM105" i="16"/>
  <c r="BM75" i="16" s="1"/>
  <c r="AE88" i="16"/>
  <c r="AW88" i="16"/>
  <c r="AE89" i="16"/>
  <c r="AW89" i="16"/>
  <c r="Y90" i="16"/>
  <c r="Y120" i="16" s="1"/>
  <c r="AA90" i="16"/>
  <c r="AA120" i="16" s="1"/>
  <c r="AC90" i="16"/>
  <c r="AC120" i="16" s="1"/>
  <c r="AE90" i="16"/>
  <c r="AQ90" i="16"/>
  <c r="AQ120" i="16" s="1"/>
  <c r="AS90" i="16"/>
  <c r="AS120" i="16" s="1"/>
  <c r="AU90" i="16"/>
  <c r="AU120" i="16" s="1"/>
  <c r="AW90" i="16"/>
  <c r="Y91" i="16"/>
  <c r="Y121" i="16" s="1"/>
  <c r="AA91" i="16"/>
  <c r="AA121" i="16" s="1"/>
  <c r="AC91" i="16"/>
  <c r="AC121" i="16" s="1"/>
  <c r="AE91" i="16"/>
  <c r="AQ91" i="16"/>
  <c r="AQ121" i="16" s="1"/>
  <c r="AS91" i="16"/>
  <c r="AS121" i="16" s="1"/>
  <c r="AU91" i="16"/>
  <c r="AU121" i="16" s="1"/>
  <c r="AW91" i="16"/>
  <c r="Y92" i="16"/>
  <c r="Y122" i="16" s="1"/>
  <c r="AA92" i="16"/>
  <c r="AA122" i="16" s="1"/>
  <c r="AC92" i="16"/>
  <c r="AC122" i="16" s="1"/>
  <c r="AE92" i="16"/>
  <c r="AQ92" i="16"/>
  <c r="AQ122" i="16" s="1"/>
  <c r="AS92" i="16"/>
  <c r="AS122" i="16" s="1"/>
  <c r="AU92" i="16"/>
  <c r="AU122" i="16" s="1"/>
  <c r="AW92" i="16"/>
  <c r="Y93" i="16"/>
  <c r="Y123" i="16" s="1"/>
  <c r="AA93" i="16"/>
  <c r="AA123" i="16" s="1"/>
  <c r="AC93" i="16"/>
  <c r="AC123" i="16" s="1"/>
  <c r="AE93" i="16"/>
  <c r="AQ93" i="16"/>
  <c r="AQ123" i="16" s="1"/>
  <c r="AS93" i="16"/>
  <c r="AS123" i="16" s="1"/>
  <c r="AU93" i="16"/>
  <c r="AU123" i="16" s="1"/>
  <c r="AW93" i="16"/>
  <c r="Y94" i="16"/>
  <c r="Y124" i="16" s="1"/>
  <c r="AA94" i="16"/>
  <c r="AA124" i="16" s="1"/>
  <c r="AC94" i="16"/>
  <c r="AC124" i="16" s="1"/>
  <c r="AE94" i="16"/>
  <c r="AQ94" i="16"/>
  <c r="AQ124" i="16" s="1"/>
  <c r="AS94" i="16"/>
  <c r="AS124" i="16" s="1"/>
  <c r="AU94" i="16"/>
  <c r="AU124" i="16" s="1"/>
  <c r="AW94" i="16"/>
  <c r="BI99" i="16"/>
  <c r="BI69" i="16" s="1"/>
  <c r="BM99" i="16"/>
  <c r="BM69" i="16" s="1"/>
  <c r="BI101" i="16"/>
  <c r="BI71" i="16" s="1"/>
  <c r="BM101" i="16"/>
  <c r="BM71" i="16" s="1"/>
  <c r="BI103" i="16"/>
  <c r="BI73" i="16" s="1"/>
  <c r="BM103" i="16"/>
  <c r="BM73" i="16" s="1"/>
  <c r="BP105" i="16"/>
  <c r="BP75" i="16" s="1"/>
  <c r="BI105" i="16"/>
  <c r="BI75" i="16" s="1"/>
  <c r="BI106" i="16"/>
  <c r="BI76" i="16" s="1"/>
  <c r="BM106" i="16"/>
  <c r="BM76" i="16" s="1"/>
  <c r="BI108" i="16"/>
  <c r="BI78" i="16" s="1"/>
  <c r="BM108" i="16"/>
  <c r="BM78" i="16" s="1"/>
  <c r="BI110" i="16"/>
  <c r="BI80" i="16" s="1"/>
  <c r="BM110" i="16"/>
  <c r="BM80" i="16" s="1"/>
  <c r="BO117" i="16"/>
  <c r="BO87" i="16" s="1"/>
  <c r="BH118" i="16"/>
  <c r="BH88" i="16" s="1"/>
  <c r="BI107" i="16"/>
  <c r="BI77" i="16" s="1"/>
  <c r="BM107" i="16"/>
  <c r="BM77" i="16" s="1"/>
  <c r="BI109" i="16"/>
  <c r="BI79" i="16" s="1"/>
  <c r="BM109" i="16"/>
  <c r="BM79" i="16" s="1"/>
  <c r="BM111" i="16"/>
  <c r="BM81" i="16" s="1"/>
  <c r="BT112" i="16"/>
  <c r="BT82" i="16" s="1"/>
  <c r="BM112" i="16"/>
  <c r="BM82" i="16" s="1"/>
  <c r="BM113" i="16"/>
  <c r="BM83" i="16" s="1"/>
  <c r="BM115" i="16"/>
  <c r="BM85" i="16" s="1"/>
  <c r="BH117" i="16"/>
  <c r="BH87" i="16" s="1"/>
  <c r="BP118" i="16"/>
  <c r="BP88" i="16" s="1"/>
  <c r="BI118" i="16"/>
  <c r="BI88" i="16" s="1"/>
  <c r="BO118" i="16"/>
  <c r="BO88" i="16" s="1"/>
  <c r="BP119" i="16"/>
  <c r="BP89" i="16" s="1"/>
  <c r="BI119" i="16"/>
  <c r="BI89" i="16" s="1"/>
  <c r="BM114" i="16"/>
  <c r="BM84" i="16" s="1"/>
  <c r="BM116" i="16"/>
  <c r="BM86" i="16" s="1"/>
  <c r="BI117" i="16"/>
  <c r="BI87" i="16" s="1"/>
  <c r="BM117" i="16"/>
  <c r="BM87" i="16" s="1"/>
  <c r="BT118" i="16"/>
  <c r="BT88" i="16" s="1"/>
  <c r="BM118" i="16"/>
  <c r="BM88" i="16" s="1"/>
  <c r="BM119" i="16"/>
  <c r="BM89" i="16" s="1"/>
  <c r="BI120" i="16"/>
  <c r="BI90" i="16" s="1"/>
  <c r="BM120" i="16"/>
  <c r="BM90" i="16" s="1"/>
  <c r="BO121" i="16"/>
  <c r="BO91" i="16" s="1"/>
  <c r="BH121" i="16"/>
  <c r="BH91" i="16" s="1"/>
  <c r="BT121" i="16"/>
  <c r="BT91" i="16" s="1"/>
  <c r="BM121" i="16"/>
  <c r="BM91" i="16" s="1"/>
  <c r="BO122" i="16"/>
  <c r="BO123" i="16"/>
  <c r="BO124" i="16"/>
  <c r="BP121" i="16"/>
  <c r="BP91" i="16" s="1"/>
  <c r="BI121" i="16"/>
  <c r="BI91" i="16" s="1"/>
  <c r="BH122" i="16"/>
  <c r="BH92" i="16" s="1"/>
  <c r="BH123" i="16"/>
  <c r="BH93" i="16" s="1"/>
  <c r="BH124" i="16"/>
  <c r="BH94" i="16" s="1"/>
  <c r="BI122" i="16"/>
  <c r="BI92" i="16" s="1"/>
  <c r="BM122" i="16"/>
  <c r="BM92" i="16" s="1"/>
  <c r="BI123" i="16"/>
  <c r="BI93" i="16" s="1"/>
  <c r="BM123" i="16"/>
  <c r="BM93" i="16" s="1"/>
  <c r="BI124" i="16"/>
  <c r="BI94" i="16" s="1"/>
  <c r="BM124" i="16"/>
  <c r="BM94" i="16" s="1"/>
  <c r="BB121" i="15"/>
  <c r="AX121" i="15"/>
  <c r="AJ121" i="15"/>
  <c r="AF121" i="15"/>
  <c r="BB120" i="15"/>
  <c r="AX120" i="15"/>
  <c r="AJ120" i="15"/>
  <c r="AF120" i="15"/>
  <c r="BB119" i="15"/>
  <c r="AX119" i="15"/>
  <c r="AJ119" i="15"/>
  <c r="AF119" i="15"/>
  <c r="BB118" i="15"/>
  <c r="AX118" i="15"/>
  <c r="AJ118" i="15"/>
  <c r="AF118" i="15"/>
  <c r="BB117" i="15"/>
  <c r="AX117" i="15"/>
  <c r="AJ117" i="15"/>
  <c r="AF117" i="15"/>
  <c r="BB116" i="15"/>
  <c r="AX116" i="15"/>
  <c r="AJ116" i="15"/>
  <c r="AF116" i="15"/>
  <c r="BB115" i="15"/>
  <c r="AX115" i="15"/>
  <c r="AJ115" i="15"/>
  <c r="AF115" i="15"/>
  <c r="BB114" i="15"/>
  <c r="AX114" i="15"/>
  <c r="AJ114" i="15"/>
  <c r="AF114" i="15"/>
  <c r="BB113" i="15"/>
  <c r="AX113" i="15"/>
  <c r="AJ113" i="15"/>
  <c r="AF113" i="15"/>
  <c r="BB112" i="15"/>
  <c r="AX112" i="15"/>
  <c r="AJ112" i="15"/>
  <c r="AF112" i="15"/>
  <c r="BB111" i="15"/>
  <c r="AX111" i="15"/>
  <c r="AJ111" i="15"/>
  <c r="AF111" i="15"/>
  <c r="BB110" i="15"/>
  <c r="AX110" i="15"/>
  <c r="AJ110" i="15"/>
  <c r="AF110" i="15"/>
  <c r="BB109" i="15"/>
  <c r="AX109" i="15"/>
  <c r="AJ109" i="15"/>
  <c r="AF109" i="15"/>
  <c r="BB108" i="15"/>
  <c r="AX108" i="15"/>
  <c r="AJ108" i="15"/>
  <c r="AF108" i="15"/>
  <c r="BB107" i="15"/>
  <c r="AX107" i="15"/>
  <c r="AJ107" i="15"/>
  <c r="AF107" i="15"/>
  <c r="BB106" i="15"/>
  <c r="AX106" i="15"/>
  <c r="AJ106" i="15"/>
  <c r="AF106" i="15"/>
  <c r="BB105" i="15"/>
  <c r="AX105" i="15"/>
  <c r="AJ105" i="15"/>
  <c r="AF105" i="15"/>
  <c r="BB104" i="15"/>
  <c r="AX104" i="15"/>
  <c r="AJ104" i="15"/>
  <c r="AF104" i="15"/>
  <c r="BB103" i="15"/>
  <c r="AX103" i="15"/>
  <c r="AJ103" i="15"/>
  <c r="AF103" i="15"/>
  <c r="BB102" i="15"/>
  <c r="AX102" i="15"/>
  <c r="AJ102" i="15"/>
  <c r="AF102" i="15"/>
  <c r="BB101" i="15"/>
  <c r="AX101" i="15"/>
  <c r="AJ101" i="15"/>
  <c r="AF101" i="15"/>
  <c r="BB100" i="15"/>
  <c r="AX100" i="15"/>
  <c r="AJ100" i="15"/>
  <c r="AF100" i="15"/>
  <c r="BB99" i="15"/>
  <c r="AX99" i="15"/>
  <c r="AJ99" i="15"/>
  <c r="AF99" i="15"/>
  <c r="BB98" i="15"/>
  <c r="AX98" i="15"/>
  <c r="AJ98" i="15"/>
  <c r="AF98" i="15"/>
  <c r="BB97" i="15"/>
  <c r="AX97" i="15"/>
  <c r="AJ97" i="15"/>
  <c r="AF97" i="15"/>
  <c r="BB96" i="15"/>
  <c r="AX96" i="15"/>
  <c r="AJ96" i="15"/>
  <c r="AF96" i="15"/>
  <c r="V121" i="15"/>
  <c r="BT121" i="15" s="1"/>
  <c r="BT92" i="15" s="1"/>
  <c r="U121" i="15"/>
  <c r="S121" i="15"/>
  <c r="R121" i="15"/>
  <c r="Q121" i="15"/>
  <c r="P121" i="15"/>
  <c r="O121" i="15"/>
  <c r="BP121" i="15" s="1"/>
  <c r="BP92" i="15" s="1"/>
  <c r="N121" i="15"/>
  <c r="L121" i="15"/>
  <c r="K121" i="15"/>
  <c r="J121" i="15"/>
  <c r="I121" i="15"/>
  <c r="G121" i="15"/>
  <c r="F121" i="15"/>
  <c r="E121" i="15"/>
  <c r="D121" i="15"/>
  <c r="V120" i="15"/>
  <c r="BT120" i="15" s="1"/>
  <c r="BT91" i="15" s="1"/>
  <c r="U120" i="15"/>
  <c r="S120" i="15"/>
  <c r="R120" i="15"/>
  <c r="Q120" i="15"/>
  <c r="P120" i="15"/>
  <c r="O120" i="15"/>
  <c r="BP120" i="15" s="1"/>
  <c r="BP91" i="15" s="1"/>
  <c r="N120" i="15"/>
  <c r="L120" i="15"/>
  <c r="K120" i="15"/>
  <c r="J120" i="15"/>
  <c r="I120" i="15"/>
  <c r="G120" i="15"/>
  <c r="F120" i="15"/>
  <c r="E120" i="15"/>
  <c r="D120" i="15"/>
  <c r="V119" i="15"/>
  <c r="BT119" i="15" s="1"/>
  <c r="BT90" i="15" s="1"/>
  <c r="U119" i="15"/>
  <c r="S119" i="15"/>
  <c r="R119" i="15"/>
  <c r="Q119" i="15"/>
  <c r="P119" i="15"/>
  <c r="O119" i="15"/>
  <c r="BP119" i="15" s="1"/>
  <c r="BP90" i="15" s="1"/>
  <c r="N119" i="15"/>
  <c r="L119" i="15"/>
  <c r="K119" i="15"/>
  <c r="J119" i="15"/>
  <c r="I119" i="15"/>
  <c r="G119" i="15"/>
  <c r="F119" i="15"/>
  <c r="E119" i="15"/>
  <c r="D119" i="15"/>
  <c r="V118" i="15"/>
  <c r="U118" i="15"/>
  <c r="S118" i="15"/>
  <c r="R118" i="15"/>
  <c r="Q118" i="15"/>
  <c r="P118" i="15"/>
  <c r="O118" i="15"/>
  <c r="N118" i="15"/>
  <c r="L118" i="15"/>
  <c r="K118" i="15"/>
  <c r="J118" i="15"/>
  <c r="I118" i="15"/>
  <c r="G118" i="15"/>
  <c r="F118" i="15"/>
  <c r="E118" i="15"/>
  <c r="D118" i="15"/>
  <c r="V117" i="15"/>
  <c r="BT117" i="15" s="1"/>
  <c r="BT88" i="15" s="1"/>
  <c r="U117" i="15"/>
  <c r="S117" i="15"/>
  <c r="R117" i="15"/>
  <c r="Q117" i="15"/>
  <c r="P117" i="15"/>
  <c r="O117" i="15"/>
  <c r="BP117" i="15" s="1"/>
  <c r="BP88" i="15" s="1"/>
  <c r="N117" i="15"/>
  <c r="L117" i="15"/>
  <c r="K117" i="15"/>
  <c r="J117" i="15"/>
  <c r="I117" i="15"/>
  <c r="G117" i="15"/>
  <c r="F117" i="15"/>
  <c r="E117" i="15"/>
  <c r="D117" i="15"/>
  <c r="V116" i="15"/>
  <c r="BT116" i="15" s="1"/>
  <c r="BT87" i="15" s="1"/>
  <c r="U116" i="15"/>
  <c r="S116" i="15"/>
  <c r="R116" i="15"/>
  <c r="Q116" i="15"/>
  <c r="P116" i="15"/>
  <c r="O116" i="15"/>
  <c r="BP116" i="15" s="1"/>
  <c r="BP87" i="15" s="1"/>
  <c r="N116" i="15"/>
  <c r="L116" i="15"/>
  <c r="K116" i="15"/>
  <c r="J116" i="15"/>
  <c r="I116" i="15"/>
  <c r="G116" i="15"/>
  <c r="F116" i="15"/>
  <c r="E116" i="15"/>
  <c r="D116" i="15"/>
  <c r="V115" i="15"/>
  <c r="BT115" i="15" s="1"/>
  <c r="BT86" i="15" s="1"/>
  <c r="U115" i="15"/>
  <c r="S115" i="15"/>
  <c r="R115" i="15"/>
  <c r="Q115" i="15"/>
  <c r="P115" i="15"/>
  <c r="O115" i="15"/>
  <c r="BP115" i="15" s="1"/>
  <c r="BP86" i="15" s="1"/>
  <c r="N115" i="15"/>
  <c r="H115" i="15"/>
  <c r="G115" i="15"/>
  <c r="F115" i="15"/>
  <c r="E115" i="15"/>
  <c r="D115" i="15"/>
  <c r="W114" i="15"/>
  <c r="V114" i="15"/>
  <c r="BM114" i="15" s="1"/>
  <c r="BM85" i="15" s="1"/>
  <c r="U114" i="15"/>
  <c r="S114" i="15"/>
  <c r="R114" i="15"/>
  <c r="Q114" i="15"/>
  <c r="P114" i="15"/>
  <c r="O114" i="15"/>
  <c r="BP114" i="15" s="1"/>
  <c r="BP85" i="15" s="1"/>
  <c r="N114" i="15"/>
  <c r="H114" i="15"/>
  <c r="G114" i="15"/>
  <c r="F114" i="15"/>
  <c r="E114" i="15"/>
  <c r="D114" i="15"/>
  <c r="W113" i="15"/>
  <c r="V113" i="15"/>
  <c r="BT113" i="15" s="1"/>
  <c r="BT84" i="15" s="1"/>
  <c r="U113" i="15"/>
  <c r="S113" i="15"/>
  <c r="R113" i="15"/>
  <c r="Q113" i="15"/>
  <c r="P113" i="15"/>
  <c r="O113" i="15"/>
  <c r="BP113" i="15" s="1"/>
  <c r="BP84" i="15" s="1"/>
  <c r="N113" i="15"/>
  <c r="H113" i="15"/>
  <c r="G113" i="15"/>
  <c r="F113" i="15"/>
  <c r="E113" i="15"/>
  <c r="D113" i="15"/>
  <c r="W112" i="15"/>
  <c r="V112" i="15"/>
  <c r="BT112" i="15" s="1"/>
  <c r="BT83" i="15" s="1"/>
  <c r="U112" i="15"/>
  <c r="S112" i="15"/>
  <c r="R112" i="15"/>
  <c r="Q112" i="15"/>
  <c r="P112" i="15"/>
  <c r="O112" i="15"/>
  <c r="BP112" i="15" s="1"/>
  <c r="BP83" i="15" s="1"/>
  <c r="N112" i="15"/>
  <c r="H112" i="15"/>
  <c r="G112" i="15"/>
  <c r="F112" i="15"/>
  <c r="E112" i="15"/>
  <c r="D112" i="15"/>
  <c r="W111" i="15"/>
  <c r="V111" i="15"/>
  <c r="BT111" i="15" s="1"/>
  <c r="BT82" i="15" s="1"/>
  <c r="U111" i="15"/>
  <c r="S111" i="15"/>
  <c r="R111" i="15"/>
  <c r="Q111" i="15"/>
  <c r="P111" i="15"/>
  <c r="O111" i="15"/>
  <c r="BP111" i="15" s="1"/>
  <c r="BP82" i="15" s="1"/>
  <c r="N111" i="15"/>
  <c r="H111" i="15"/>
  <c r="G111" i="15"/>
  <c r="F111" i="15"/>
  <c r="E111" i="15"/>
  <c r="D111" i="15"/>
  <c r="W110" i="15"/>
  <c r="V110" i="15"/>
  <c r="BT110" i="15" s="1"/>
  <c r="BT81" i="15" s="1"/>
  <c r="U110" i="15"/>
  <c r="S110" i="15"/>
  <c r="R110" i="15"/>
  <c r="Q110" i="15"/>
  <c r="P110" i="15"/>
  <c r="O110" i="15"/>
  <c r="BP110" i="15" s="1"/>
  <c r="BP81" i="15" s="1"/>
  <c r="N110" i="15"/>
  <c r="H110" i="15"/>
  <c r="G110" i="15"/>
  <c r="F110" i="15"/>
  <c r="E110" i="15"/>
  <c r="D110" i="15"/>
  <c r="W109" i="15"/>
  <c r="V109" i="15"/>
  <c r="BT109" i="15" s="1"/>
  <c r="BT80" i="15" s="1"/>
  <c r="U109" i="15"/>
  <c r="S109" i="15"/>
  <c r="R109" i="15"/>
  <c r="Q109" i="15"/>
  <c r="P109" i="15"/>
  <c r="O109" i="15"/>
  <c r="BP109" i="15" s="1"/>
  <c r="BP80" i="15" s="1"/>
  <c r="N109" i="15"/>
  <c r="H109" i="15"/>
  <c r="G109" i="15"/>
  <c r="F109" i="15"/>
  <c r="E109" i="15"/>
  <c r="D109" i="15"/>
  <c r="W108" i="15"/>
  <c r="V108" i="15"/>
  <c r="U108" i="15"/>
  <c r="S108" i="15"/>
  <c r="R108" i="15"/>
  <c r="Q108" i="15"/>
  <c r="P108" i="15"/>
  <c r="O108" i="15"/>
  <c r="N108" i="15"/>
  <c r="H108" i="15"/>
  <c r="G108" i="15"/>
  <c r="F108" i="15"/>
  <c r="E108" i="15"/>
  <c r="D108" i="15"/>
  <c r="W107" i="15"/>
  <c r="V107" i="15"/>
  <c r="BT107" i="15" s="1"/>
  <c r="BT78" i="15" s="1"/>
  <c r="U107" i="15"/>
  <c r="S107" i="15"/>
  <c r="R107" i="15"/>
  <c r="Q107" i="15"/>
  <c r="P107" i="15"/>
  <c r="O107" i="15"/>
  <c r="BP107" i="15" s="1"/>
  <c r="BP78" i="15" s="1"/>
  <c r="N107" i="15"/>
  <c r="H107" i="15"/>
  <c r="G107" i="15"/>
  <c r="F107" i="15"/>
  <c r="E107" i="15"/>
  <c r="D107" i="15"/>
  <c r="W106" i="15"/>
  <c r="V106" i="15"/>
  <c r="BT106" i="15" s="1"/>
  <c r="BT77" i="15" s="1"/>
  <c r="U106" i="15"/>
  <c r="S106" i="15"/>
  <c r="R106" i="15"/>
  <c r="Q106" i="15"/>
  <c r="P106" i="15"/>
  <c r="O106" i="15"/>
  <c r="BP106" i="15" s="1"/>
  <c r="BP77" i="15" s="1"/>
  <c r="N106" i="15"/>
  <c r="H106" i="15"/>
  <c r="G106" i="15"/>
  <c r="F106" i="15"/>
  <c r="E106" i="15"/>
  <c r="D106" i="15"/>
  <c r="W105" i="15"/>
  <c r="V105" i="15"/>
  <c r="BT105" i="15" s="1"/>
  <c r="BT76" i="15" s="1"/>
  <c r="U105" i="15"/>
  <c r="S105" i="15"/>
  <c r="R105" i="15"/>
  <c r="Q105" i="15"/>
  <c r="P105" i="15"/>
  <c r="O105" i="15"/>
  <c r="BP105" i="15" s="1"/>
  <c r="BP76" i="15" s="1"/>
  <c r="N105" i="15"/>
  <c r="H105" i="15"/>
  <c r="G105" i="15"/>
  <c r="F105" i="15"/>
  <c r="E105" i="15"/>
  <c r="D105" i="15"/>
  <c r="W104" i="15"/>
  <c r="V104" i="15"/>
  <c r="BT104" i="15" s="1"/>
  <c r="BT75" i="15" s="1"/>
  <c r="U104" i="15"/>
  <c r="S104" i="15"/>
  <c r="R104" i="15"/>
  <c r="Q104" i="15"/>
  <c r="P104" i="15"/>
  <c r="O104" i="15"/>
  <c r="BP104" i="15" s="1"/>
  <c r="BP75" i="15" s="1"/>
  <c r="N104" i="15"/>
  <c r="H104" i="15"/>
  <c r="G104" i="15"/>
  <c r="F104" i="15"/>
  <c r="E104" i="15"/>
  <c r="D104" i="15"/>
  <c r="W103" i="15"/>
  <c r="V103" i="15"/>
  <c r="BT103" i="15" s="1"/>
  <c r="BT74" i="15" s="1"/>
  <c r="U103" i="15"/>
  <c r="S103" i="15"/>
  <c r="R103" i="15"/>
  <c r="Q103" i="15"/>
  <c r="P103" i="15"/>
  <c r="O103" i="15"/>
  <c r="BP103" i="15" s="1"/>
  <c r="BP74" i="15" s="1"/>
  <c r="N103" i="15"/>
  <c r="H103" i="15"/>
  <c r="G103" i="15"/>
  <c r="F103" i="15"/>
  <c r="E103" i="15"/>
  <c r="D103" i="15"/>
  <c r="W102" i="15"/>
  <c r="V102" i="15"/>
  <c r="BT102" i="15" s="1"/>
  <c r="BT73" i="15" s="1"/>
  <c r="U102" i="15"/>
  <c r="S102" i="15"/>
  <c r="R102" i="15"/>
  <c r="Q102" i="15"/>
  <c r="P102" i="15"/>
  <c r="O102" i="15"/>
  <c r="BP102" i="15" s="1"/>
  <c r="BP73" i="15" s="1"/>
  <c r="N102" i="15"/>
  <c r="H102" i="15"/>
  <c r="G102" i="15"/>
  <c r="F102" i="15"/>
  <c r="E102" i="15"/>
  <c r="D102" i="15"/>
  <c r="W101" i="15"/>
  <c r="V101" i="15"/>
  <c r="U101" i="15"/>
  <c r="S101" i="15"/>
  <c r="R101" i="15"/>
  <c r="Q101" i="15"/>
  <c r="P101" i="15"/>
  <c r="O101" i="15"/>
  <c r="N101" i="15"/>
  <c r="H101" i="15"/>
  <c r="G101" i="15"/>
  <c r="F101" i="15"/>
  <c r="E101" i="15"/>
  <c r="D101" i="15"/>
  <c r="W100" i="15"/>
  <c r="V100" i="15"/>
  <c r="BT100" i="15" s="1"/>
  <c r="BT71" i="15" s="1"/>
  <c r="U100" i="15"/>
  <c r="S100" i="15"/>
  <c r="R100" i="15"/>
  <c r="Q100" i="15"/>
  <c r="P100" i="15"/>
  <c r="O100" i="15"/>
  <c r="BP100" i="15" s="1"/>
  <c r="BP71" i="15" s="1"/>
  <c r="N100" i="15"/>
  <c r="H100" i="15"/>
  <c r="G100" i="15"/>
  <c r="F100" i="15"/>
  <c r="E100" i="15"/>
  <c r="D100" i="15"/>
  <c r="W99" i="15"/>
  <c r="V99" i="15"/>
  <c r="BT99" i="15" s="1"/>
  <c r="BT70" i="15" s="1"/>
  <c r="U99" i="15"/>
  <c r="S99" i="15"/>
  <c r="R99" i="15"/>
  <c r="Q99" i="15"/>
  <c r="P99" i="15"/>
  <c r="O99" i="15"/>
  <c r="BP99" i="15" s="1"/>
  <c r="BP70" i="15" s="1"/>
  <c r="N99" i="15"/>
  <c r="H99" i="15"/>
  <c r="G99" i="15"/>
  <c r="F99" i="15"/>
  <c r="E99" i="15"/>
  <c r="D99" i="15"/>
  <c r="W98" i="15"/>
  <c r="V98" i="15"/>
  <c r="BT98" i="15" s="1"/>
  <c r="BT69" i="15" s="1"/>
  <c r="U98" i="15"/>
  <c r="S98" i="15"/>
  <c r="R98" i="15"/>
  <c r="Q98" i="15"/>
  <c r="P98" i="15"/>
  <c r="O98" i="15"/>
  <c r="BP98" i="15" s="1"/>
  <c r="BP69" i="15" s="1"/>
  <c r="N98" i="15"/>
  <c r="H98" i="15"/>
  <c r="G98" i="15"/>
  <c r="F98" i="15"/>
  <c r="E98" i="15"/>
  <c r="D98" i="15"/>
  <c r="W97" i="15"/>
  <c r="V97" i="15"/>
  <c r="BT97" i="15" s="1"/>
  <c r="BT68" i="15" s="1"/>
  <c r="U97" i="15"/>
  <c r="S97" i="15"/>
  <c r="R97" i="15"/>
  <c r="Q97" i="15"/>
  <c r="P97" i="15"/>
  <c r="O97" i="15"/>
  <c r="BP97" i="15" s="1"/>
  <c r="BP68" i="15" s="1"/>
  <c r="N97" i="15"/>
  <c r="H97" i="15"/>
  <c r="G97" i="15"/>
  <c r="F97" i="15"/>
  <c r="E97" i="15"/>
  <c r="D97" i="15"/>
  <c r="W96" i="15"/>
  <c r="V96" i="15"/>
  <c r="BT96" i="15" s="1"/>
  <c r="BT67" i="15" s="1"/>
  <c r="U96" i="15"/>
  <c r="S96" i="15"/>
  <c r="R96" i="15"/>
  <c r="Q96" i="15"/>
  <c r="P96" i="15"/>
  <c r="O96" i="15"/>
  <c r="BP96" i="15" s="1"/>
  <c r="BP67" i="15" s="1"/>
  <c r="N96" i="15"/>
  <c r="H96" i="15"/>
  <c r="G96" i="15"/>
  <c r="F96" i="15"/>
  <c r="E96" i="15"/>
  <c r="D96" i="15"/>
  <c r="L95" i="15"/>
  <c r="K95" i="15"/>
  <c r="J95" i="15"/>
  <c r="I95" i="15"/>
  <c r="BF92" i="15"/>
  <c r="BF121" i="15" s="1"/>
  <c r="BE92" i="15"/>
  <c r="BE121" i="15" s="1"/>
  <c r="BD92" i="15"/>
  <c r="BD121" i="15" s="1"/>
  <c r="BC92" i="15"/>
  <c r="BC121" i="15" s="1"/>
  <c r="BA92" i="15"/>
  <c r="AN92" i="15"/>
  <c r="AN121" i="15" s="1"/>
  <c r="AM92" i="15"/>
  <c r="AM121" i="15" s="1"/>
  <c r="AL92" i="15"/>
  <c r="AL121" i="15" s="1"/>
  <c r="AK92" i="15"/>
  <c r="AK121" i="15" s="1"/>
  <c r="AI92" i="15"/>
  <c r="T92" i="15"/>
  <c r="T121" i="15" s="1"/>
  <c r="M92" i="15"/>
  <c r="M121" i="15" s="1"/>
  <c r="H92" i="15"/>
  <c r="H121" i="15" s="1"/>
  <c r="C92" i="15"/>
  <c r="C121" i="15" s="1"/>
  <c r="BF91" i="15"/>
  <c r="BF120" i="15" s="1"/>
  <c r="BE91" i="15"/>
  <c r="BE120" i="15" s="1"/>
  <c r="BD91" i="15"/>
  <c r="BD120" i="15" s="1"/>
  <c r="BC91" i="15"/>
  <c r="BC120" i="15" s="1"/>
  <c r="BA91" i="15"/>
  <c r="AN91" i="15"/>
  <c r="AN120" i="15" s="1"/>
  <c r="AM91" i="15"/>
  <c r="AM120" i="15" s="1"/>
  <c r="AL91" i="15"/>
  <c r="AL120" i="15" s="1"/>
  <c r="AK91" i="15"/>
  <c r="AK120" i="15" s="1"/>
  <c r="AI91" i="15"/>
  <c r="T91" i="15"/>
  <c r="T120" i="15" s="1"/>
  <c r="M91" i="15"/>
  <c r="M120" i="15" s="1"/>
  <c r="H91" i="15"/>
  <c r="H120" i="15" s="1"/>
  <c r="C91" i="15"/>
  <c r="C120" i="15" s="1"/>
  <c r="BF90" i="15"/>
  <c r="BF119" i="15" s="1"/>
  <c r="BE90" i="15"/>
  <c r="BE119" i="15" s="1"/>
  <c r="BD90" i="15"/>
  <c r="BD119" i="15" s="1"/>
  <c r="BC90" i="15"/>
  <c r="BC119" i="15" s="1"/>
  <c r="BA90" i="15"/>
  <c r="AN90" i="15"/>
  <c r="AN119" i="15" s="1"/>
  <c r="AM90" i="15"/>
  <c r="AM119" i="15" s="1"/>
  <c r="AL90" i="15"/>
  <c r="AL119" i="15" s="1"/>
  <c r="AK90" i="15"/>
  <c r="AK119" i="15" s="1"/>
  <c r="AI90" i="15"/>
  <c r="T90" i="15"/>
  <c r="T119" i="15" s="1"/>
  <c r="M90" i="15"/>
  <c r="M119" i="15" s="1"/>
  <c r="H90" i="15"/>
  <c r="H119" i="15" s="1"/>
  <c r="C90" i="15"/>
  <c r="C119" i="15" s="1"/>
  <c r="BF89" i="15"/>
  <c r="BF118" i="15" s="1"/>
  <c r="BE89" i="15"/>
  <c r="BE118" i="15" s="1"/>
  <c r="BD89" i="15"/>
  <c r="BD118" i="15" s="1"/>
  <c r="BC89" i="15"/>
  <c r="BC118" i="15" s="1"/>
  <c r="BA89" i="15"/>
  <c r="AN89" i="15"/>
  <c r="AN118" i="15" s="1"/>
  <c r="AM89" i="15"/>
  <c r="AM118" i="15" s="1"/>
  <c r="AL89" i="15"/>
  <c r="AL118" i="15" s="1"/>
  <c r="AK89" i="15"/>
  <c r="AK118" i="15" s="1"/>
  <c r="AI89" i="15"/>
  <c r="T89" i="15"/>
  <c r="T118" i="15" s="1"/>
  <c r="M89" i="15"/>
  <c r="M118" i="15" s="1"/>
  <c r="H89" i="15"/>
  <c r="H118" i="15" s="1"/>
  <c r="C89" i="15"/>
  <c r="C118" i="15" s="1"/>
  <c r="BF88" i="15"/>
  <c r="BF117" i="15" s="1"/>
  <c r="BE88" i="15"/>
  <c r="BE117" i="15" s="1"/>
  <c r="BD88" i="15"/>
  <c r="BD117" i="15" s="1"/>
  <c r="BC88" i="15"/>
  <c r="BC117" i="15" s="1"/>
  <c r="BA88" i="15"/>
  <c r="AN88" i="15"/>
  <c r="AN117" i="15" s="1"/>
  <c r="AM88" i="15"/>
  <c r="AM117" i="15" s="1"/>
  <c r="AL88" i="15"/>
  <c r="AL117" i="15" s="1"/>
  <c r="AK88" i="15"/>
  <c r="AK117" i="15" s="1"/>
  <c r="AI88" i="15"/>
  <c r="T88" i="15"/>
  <c r="T117" i="15" s="1"/>
  <c r="M88" i="15"/>
  <c r="M117" i="15" s="1"/>
  <c r="H88" i="15"/>
  <c r="H117" i="15" s="1"/>
  <c r="C88" i="15"/>
  <c r="C117" i="15" s="1"/>
  <c r="BF87" i="15"/>
  <c r="BF116" i="15" s="1"/>
  <c r="BE87" i="15"/>
  <c r="BE116" i="15" s="1"/>
  <c r="BD87" i="15"/>
  <c r="BD116" i="15" s="1"/>
  <c r="BC87" i="15"/>
  <c r="BC116" i="15" s="1"/>
  <c r="BA87" i="15"/>
  <c r="AN87" i="15"/>
  <c r="AN116" i="15" s="1"/>
  <c r="AM87" i="15"/>
  <c r="AM116" i="15" s="1"/>
  <c r="AL87" i="15"/>
  <c r="AL116" i="15" s="1"/>
  <c r="AK87" i="15"/>
  <c r="AK116" i="15" s="1"/>
  <c r="AI87" i="15"/>
  <c r="T87" i="15"/>
  <c r="T116" i="15" s="1"/>
  <c r="M87" i="15"/>
  <c r="M116" i="15" s="1"/>
  <c r="H87" i="15"/>
  <c r="H116" i="15" s="1"/>
  <c r="C87" i="15"/>
  <c r="C116" i="15" s="1"/>
  <c r="BF86" i="15"/>
  <c r="BF115" i="15" s="1"/>
  <c r="BE86" i="15"/>
  <c r="BE115" i="15" s="1"/>
  <c r="BD86" i="15"/>
  <c r="BD115" i="15" s="1"/>
  <c r="BC86" i="15"/>
  <c r="BC115" i="15" s="1"/>
  <c r="BA86" i="15"/>
  <c r="AW86" i="15"/>
  <c r="AW115" i="15" s="1"/>
  <c r="AV86" i="15"/>
  <c r="AV115" i="15" s="1"/>
  <c r="AN86" i="15"/>
  <c r="AN115" i="15" s="1"/>
  <c r="AM86" i="15"/>
  <c r="AM115" i="15" s="1"/>
  <c r="AL86" i="15"/>
  <c r="AL115" i="15" s="1"/>
  <c r="AK86" i="15"/>
  <c r="AK115" i="15" s="1"/>
  <c r="AI86" i="15"/>
  <c r="AE86" i="15"/>
  <c r="AE115" i="15" s="1"/>
  <c r="AD86" i="15"/>
  <c r="AD115" i="15" s="1"/>
  <c r="T86" i="15"/>
  <c r="T115" i="15" s="1"/>
  <c r="L86" i="15"/>
  <c r="L115" i="15" s="1"/>
  <c r="K86" i="15"/>
  <c r="K115" i="15" s="1"/>
  <c r="J86" i="15"/>
  <c r="J115" i="15" s="1"/>
  <c r="I86" i="15"/>
  <c r="I115" i="15" s="1"/>
  <c r="BF85" i="15"/>
  <c r="BF114" i="15" s="1"/>
  <c r="BE85" i="15"/>
  <c r="BE114" i="15" s="1"/>
  <c r="BD85" i="15"/>
  <c r="BD114" i="15" s="1"/>
  <c r="BC85" i="15"/>
  <c r="BC114" i="15" s="1"/>
  <c r="BA85" i="15"/>
  <c r="AW85" i="15"/>
  <c r="AW114" i="15" s="1"/>
  <c r="AV85" i="15"/>
  <c r="AV114" i="15" s="1"/>
  <c r="AN85" i="15"/>
  <c r="AN114" i="15" s="1"/>
  <c r="AM85" i="15"/>
  <c r="AM114" i="15" s="1"/>
  <c r="AL85" i="15"/>
  <c r="AL114" i="15" s="1"/>
  <c r="AK85" i="15"/>
  <c r="AK114" i="15" s="1"/>
  <c r="AI85" i="15"/>
  <c r="AE85" i="15"/>
  <c r="AE114" i="15" s="1"/>
  <c r="AD85" i="15"/>
  <c r="AD114" i="15" s="1"/>
  <c r="T85" i="15"/>
  <c r="T114" i="15" s="1"/>
  <c r="L85" i="15"/>
  <c r="L114" i="15" s="1"/>
  <c r="K85" i="15"/>
  <c r="K114" i="15" s="1"/>
  <c r="J85" i="15"/>
  <c r="J114" i="15" s="1"/>
  <c r="I85" i="15"/>
  <c r="I114" i="15" s="1"/>
  <c r="BF84" i="15"/>
  <c r="BF113" i="15" s="1"/>
  <c r="BE84" i="15"/>
  <c r="BE113" i="15" s="1"/>
  <c r="BD84" i="15"/>
  <c r="BD113" i="15" s="1"/>
  <c r="BC84" i="15"/>
  <c r="BC113" i="15" s="1"/>
  <c r="BA84" i="15"/>
  <c r="AW84" i="15"/>
  <c r="AW113" i="15" s="1"/>
  <c r="AV84" i="15"/>
  <c r="AV113" i="15" s="1"/>
  <c r="AN84" i="15"/>
  <c r="AN113" i="15" s="1"/>
  <c r="AM84" i="15"/>
  <c r="AM113" i="15" s="1"/>
  <c r="AL84" i="15"/>
  <c r="AL113" i="15" s="1"/>
  <c r="AK84" i="15"/>
  <c r="AK113" i="15" s="1"/>
  <c r="AI84" i="15"/>
  <c r="AE84" i="15"/>
  <c r="AE113" i="15" s="1"/>
  <c r="AD84" i="15"/>
  <c r="AD113" i="15" s="1"/>
  <c r="T84" i="15"/>
  <c r="T113" i="15" s="1"/>
  <c r="L84" i="15"/>
  <c r="L113" i="15" s="1"/>
  <c r="K84" i="15"/>
  <c r="K113" i="15" s="1"/>
  <c r="J84" i="15"/>
  <c r="J113" i="15" s="1"/>
  <c r="I84" i="15"/>
  <c r="I113" i="15" s="1"/>
  <c r="BF83" i="15"/>
  <c r="BF112" i="15" s="1"/>
  <c r="BE83" i="15"/>
  <c r="BE112" i="15" s="1"/>
  <c r="BD83" i="15"/>
  <c r="BD112" i="15" s="1"/>
  <c r="BC83" i="15"/>
  <c r="BC112" i="15" s="1"/>
  <c r="BA83" i="15"/>
  <c r="AW83" i="15"/>
  <c r="AW112" i="15" s="1"/>
  <c r="AV83" i="15"/>
  <c r="AV112" i="15" s="1"/>
  <c r="AN83" i="15"/>
  <c r="AN112" i="15" s="1"/>
  <c r="AM83" i="15"/>
  <c r="AM112" i="15" s="1"/>
  <c r="AL83" i="15"/>
  <c r="AL112" i="15" s="1"/>
  <c r="AK83" i="15"/>
  <c r="AK112" i="15" s="1"/>
  <c r="AI83" i="15"/>
  <c r="AE83" i="15"/>
  <c r="AE112" i="15" s="1"/>
  <c r="AD83" i="15"/>
  <c r="AD112" i="15" s="1"/>
  <c r="T83" i="15"/>
  <c r="T112" i="15" s="1"/>
  <c r="L83" i="15"/>
  <c r="L112" i="15" s="1"/>
  <c r="K83" i="15"/>
  <c r="K112" i="15" s="1"/>
  <c r="J83" i="15"/>
  <c r="J112" i="15" s="1"/>
  <c r="I83" i="15"/>
  <c r="I112" i="15" s="1"/>
  <c r="BF82" i="15"/>
  <c r="BF111" i="15" s="1"/>
  <c r="BE82" i="15"/>
  <c r="BE111" i="15" s="1"/>
  <c r="BD82" i="15"/>
  <c r="BD111" i="15" s="1"/>
  <c r="BC82" i="15"/>
  <c r="BC111" i="15" s="1"/>
  <c r="BA82" i="15"/>
  <c r="AW82" i="15"/>
  <c r="AW111" i="15" s="1"/>
  <c r="AV82" i="15"/>
  <c r="AV111" i="15" s="1"/>
  <c r="AN82" i="15"/>
  <c r="AN111" i="15" s="1"/>
  <c r="AM82" i="15"/>
  <c r="AM111" i="15" s="1"/>
  <c r="AL82" i="15"/>
  <c r="AL111" i="15" s="1"/>
  <c r="AK82" i="15"/>
  <c r="AK111" i="15" s="1"/>
  <c r="AI82" i="15"/>
  <c r="AE82" i="15"/>
  <c r="AE111" i="15" s="1"/>
  <c r="AD82" i="15"/>
  <c r="AD111" i="15" s="1"/>
  <c r="T82" i="15"/>
  <c r="T111" i="15" s="1"/>
  <c r="L82" i="15"/>
  <c r="L111" i="15" s="1"/>
  <c r="K82" i="15"/>
  <c r="K111" i="15" s="1"/>
  <c r="J82" i="15"/>
  <c r="J111" i="15" s="1"/>
  <c r="I82" i="15"/>
  <c r="I111" i="15" s="1"/>
  <c r="BF81" i="15"/>
  <c r="BF110" i="15" s="1"/>
  <c r="BE81" i="15"/>
  <c r="BE110" i="15" s="1"/>
  <c r="BD81" i="15"/>
  <c r="BD110" i="15" s="1"/>
  <c r="BC81" i="15"/>
  <c r="BC110" i="15" s="1"/>
  <c r="BA81" i="15"/>
  <c r="AW81" i="15"/>
  <c r="AW110" i="15" s="1"/>
  <c r="AV81" i="15"/>
  <c r="AV110" i="15" s="1"/>
  <c r="AN81" i="15"/>
  <c r="AN110" i="15" s="1"/>
  <c r="AM81" i="15"/>
  <c r="AM110" i="15" s="1"/>
  <c r="AL81" i="15"/>
  <c r="AL110" i="15" s="1"/>
  <c r="AK81" i="15"/>
  <c r="AK110" i="15" s="1"/>
  <c r="AI81" i="15"/>
  <c r="AE81" i="15"/>
  <c r="AE110" i="15" s="1"/>
  <c r="AD81" i="15"/>
  <c r="AD110" i="15" s="1"/>
  <c r="T81" i="15"/>
  <c r="T110" i="15" s="1"/>
  <c r="L81" i="15"/>
  <c r="L110" i="15" s="1"/>
  <c r="K81" i="15"/>
  <c r="K110" i="15" s="1"/>
  <c r="J81" i="15"/>
  <c r="J110" i="15" s="1"/>
  <c r="I81" i="15"/>
  <c r="I110" i="15" s="1"/>
  <c r="BF80" i="15"/>
  <c r="BF109" i="15" s="1"/>
  <c r="BE80" i="15"/>
  <c r="BE109" i="15" s="1"/>
  <c r="BD80" i="15"/>
  <c r="BD109" i="15" s="1"/>
  <c r="BC80" i="15"/>
  <c r="BC109" i="15" s="1"/>
  <c r="BA80" i="15"/>
  <c r="AW80" i="15"/>
  <c r="AW109" i="15" s="1"/>
  <c r="AV80" i="15"/>
  <c r="AV109" i="15" s="1"/>
  <c r="AN80" i="15"/>
  <c r="AN109" i="15" s="1"/>
  <c r="AM80" i="15"/>
  <c r="AM109" i="15" s="1"/>
  <c r="AL80" i="15"/>
  <c r="AL109" i="15" s="1"/>
  <c r="AK80" i="15"/>
  <c r="AK109" i="15" s="1"/>
  <c r="AI80" i="15"/>
  <c r="AE80" i="15"/>
  <c r="AE109" i="15" s="1"/>
  <c r="AD80" i="15"/>
  <c r="AD109" i="15" s="1"/>
  <c r="T80" i="15"/>
  <c r="T109" i="15" s="1"/>
  <c r="L80" i="15"/>
  <c r="L109" i="15" s="1"/>
  <c r="K80" i="15"/>
  <c r="K109" i="15" s="1"/>
  <c r="J80" i="15"/>
  <c r="J109" i="15" s="1"/>
  <c r="I80" i="15"/>
  <c r="I109" i="15" s="1"/>
  <c r="BF79" i="15"/>
  <c r="BF108" i="15" s="1"/>
  <c r="BE79" i="15"/>
  <c r="BE108" i="15" s="1"/>
  <c r="BD79" i="15"/>
  <c r="BD108" i="15" s="1"/>
  <c r="BC79" i="15"/>
  <c r="BC108" i="15" s="1"/>
  <c r="BA79" i="15"/>
  <c r="AW79" i="15"/>
  <c r="AW108" i="15" s="1"/>
  <c r="AV79" i="15"/>
  <c r="AV108" i="15" s="1"/>
  <c r="AN79" i="15"/>
  <c r="AN108" i="15" s="1"/>
  <c r="AM79" i="15"/>
  <c r="AM108" i="15" s="1"/>
  <c r="AL79" i="15"/>
  <c r="AL108" i="15" s="1"/>
  <c r="AK79" i="15"/>
  <c r="AK108" i="15" s="1"/>
  <c r="AI79" i="15"/>
  <c r="AE79" i="15"/>
  <c r="AE108" i="15" s="1"/>
  <c r="AD79" i="15"/>
  <c r="AD108" i="15" s="1"/>
  <c r="T79" i="15"/>
  <c r="T108" i="15" s="1"/>
  <c r="L79" i="15"/>
  <c r="L108" i="15" s="1"/>
  <c r="K79" i="15"/>
  <c r="K108" i="15" s="1"/>
  <c r="J79" i="15"/>
  <c r="J108" i="15" s="1"/>
  <c r="I79" i="15"/>
  <c r="I108" i="15" s="1"/>
  <c r="BF78" i="15"/>
  <c r="BF107" i="15" s="1"/>
  <c r="BE78" i="15"/>
  <c r="BE107" i="15" s="1"/>
  <c r="BD78" i="15"/>
  <c r="BD107" i="15" s="1"/>
  <c r="BC78" i="15"/>
  <c r="BC107" i="15" s="1"/>
  <c r="BA78" i="15"/>
  <c r="AW78" i="15"/>
  <c r="AW107" i="15" s="1"/>
  <c r="AV78" i="15"/>
  <c r="AV107" i="15" s="1"/>
  <c r="AN78" i="15"/>
  <c r="AN107" i="15" s="1"/>
  <c r="AM78" i="15"/>
  <c r="AM107" i="15" s="1"/>
  <c r="AL78" i="15"/>
  <c r="AL107" i="15" s="1"/>
  <c r="AK78" i="15"/>
  <c r="AK107" i="15" s="1"/>
  <c r="AI78" i="15"/>
  <c r="AE78" i="15"/>
  <c r="AE107" i="15" s="1"/>
  <c r="AD78" i="15"/>
  <c r="AD107" i="15" s="1"/>
  <c r="T78" i="15"/>
  <c r="T107" i="15" s="1"/>
  <c r="L78" i="15"/>
  <c r="L107" i="15" s="1"/>
  <c r="K78" i="15"/>
  <c r="K107" i="15" s="1"/>
  <c r="J78" i="15"/>
  <c r="J107" i="15" s="1"/>
  <c r="I78" i="15"/>
  <c r="I107" i="15" s="1"/>
  <c r="BF77" i="15"/>
  <c r="BF106" i="15" s="1"/>
  <c r="BE77" i="15"/>
  <c r="BE106" i="15" s="1"/>
  <c r="BD77" i="15"/>
  <c r="BD106" i="15" s="1"/>
  <c r="BC77" i="15"/>
  <c r="BC106" i="15" s="1"/>
  <c r="BA77" i="15"/>
  <c r="AW77" i="15"/>
  <c r="AW106" i="15" s="1"/>
  <c r="AV77" i="15"/>
  <c r="AV106" i="15" s="1"/>
  <c r="AN77" i="15"/>
  <c r="AN106" i="15" s="1"/>
  <c r="AM77" i="15"/>
  <c r="AM106" i="15" s="1"/>
  <c r="AL77" i="15"/>
  <c r="AL106" i="15" s="1"/>
  <c r="AK77" i="15"/>
  <c r="AK106" i="15" s="1"/>
  <c r="AI77" i="15"/>
  <c r="AE77" i="15"/>
  <c r="AE106" i="15" s="1"/>
  <c r="AD77" i="15"/>
  <c r="AD106" i="15" s="1"/>
  <c r="T77" i="15"/>
  <c r="T106" i="15" s="1"/>
  <c r="L77" i="15"/>
  <c r="L106" i="15" s="1"/>
  <c r="K77" i="15"/>
  <c r="K106" i="15" s="1"/>
  <c r="J77" i="15"/>
  <c r="J106" i="15" s="1"/>
  <c r="I77" i="15"/>
  <c r="I106" i="15" s="1"/>
  <c r="BF76" i="15"/>
  <c r="BF105" i="15" s="1"/>
  <c r="BE76" i="15"/>
  <c r="BE105" i="15" s="1"/>
  <c r="BD76" i="15"/>
  <c r="BD105" i="15" s="1"/>
  <c r="BC76" i="15"/>
  <c r="BC105" i="15" s="1"/>
  <c r="BA76" i="15"/>
  <c r="AW76" i="15"/>
  <c r="AW105" i="15" s="1"/>
  <c r="AV76" i="15"/>
  <c r="AV105" i="15" s="1"/>
  <c r="AN76" i="15"/>
  <c r="AN105" i="15" s="1"/>
  <c r="AM76" i="15"/>
  <c r="AM105" i="15" s="1"/>
  <c r="AL76" i="15"/>
  <c r="AL105" i="15" s="1"/>
  <c r="AK76" i="15"/>
  <c r="AK105" i="15" s="1"/>
  <c r="AI76" i="15"/>
  <c r="AE76" i="15"/>
  <c r="AE105" i="15" s="1"/>
  <c r="AD76" i="15"/>
  <c r="AD105" i="15" s="1"/>
  <c r="T76" i="15"/>
  <c r="T105" i="15" s="1"/>
  <c r="L76" i="15"/>
  <c r="L105" i="15" s="1"/>
  <c r="K76" i="15"/>
  <c r="K105" i="15" s="1"/>
  <c r="J76" i="15"/>
  <c r="J105" i="15" s="1"/>
  <c r="I76" i="15"/>
  <c r="I105" i="15" s="1"/>
  <c r="BF75" i="15"/>
  <c r="BF104" i="15" s="1"/>
  <c r="BE75" i="15"/>
  <c r="BE104" i="15" s="1"/>
  <c r="BD75" i="15"/>
  <c r="BD104" i="15" s="1"/>
  <c r="BC75" i="15"/>
  <c r="BC104" i="15" s="1"/>
  <c r="BA75" i="15"/>
  <c r="AW75" i="15"/>
  <c r="AW104" i="15" s="1"/>
  <c r="AV75" i="15"/>
  <c r="AV104" i="15" s="1"/>
  <c r="AN75" i="15"/>
  <c r="AN104" i="15" s="1"/>
  <c r="AM75" i="15"/>
  <c r="AM104" i="15" s="1"/>
  <c r="AL75" i="15"/>
  <c r="AL104" i="15" s="1"/>
  <c r="AK75" i="15"/>
  <c r="AK104" i="15" s="1"/>
  <c r="AI75" i="15"/>
  <c r="AE75" i="15"/>
  <c r="AE104" i="15" s="1"/>
  <c r="AD75" i="15"/>
  <c r="AD104" i="15" s="1"/>
  <c r="T75" i="15"/>
  <c r="T104" i="15" s="1"/>
  <c r="L75" i="15"/>
  <c r="L104" i="15" s="1"/>
  <c r="K75" i="15"/>
  <c r="K104" i="15" s="1"/>
  <c r="J75" i="15"/>
  <c r="J104" i="15" s="1"/>
  <c r="I75" i="15"/>
  <c r="I104" i="15" s="1"/>
  <c r="BF74" i="15"/>
  <c r="BF103" i="15" s="1"/>
  <c r="BE74" i="15"/>
  <c r="BE103" i="15" s="1"/>
  <c r="BD74" i="15"/>
  <c r="BD103" i="15" s="1"/>
  <c r="BC74" i="15"/>
  <c r="BC103" i="15" s="1"/>
  <c r="BA74" i="15"/>
  <c r="AW74" i="15"/>
  <c r="AW103" i="15" s="1"/>
  <c r="AV74" i="15"/>
  <c r="AV103" i="15" s="1"/>
  <c r="AN74" i="15"/>
  <c r="AN103" i="15" s="1"/>
  <c r="AM74" i="15"/>
  <c r="AM103" i="15" s="1"/>
  <c r="AL74" i="15"/>
  <c r="AL103" i="15" s="1"/>
  <c r="AK74" i="15"/>
  <c r="AK103" i="15" s="1"/>
  <c r="AI74" i="15"/>
  <c r="AE74" i="15"/>
  <c r="AE103" i="15" s="1"/>
  <c r="AD74" i="15"/>
  <c r="AD103" i="15" s="1"/>
  <c r="T74" i="15"/>
  <c r="T103" i="15" s="1"/>
  <c r="L74" i="15"/>
  <c r="L103" i="15" s="1"/>
  <c r="K74" i="15"/>
  <c r="K103" i="15" s="1"/>
  <c r="J74" i="15"/>
  <c r="J103" i="15" s="1"/>
  <c r="I74" i="15"/>
  <c r="I103" i="15" s="1"/>
  <c r="BF73" i="15"/>
  <c r="BF102" i="15" s="1"/>
  <c r="BE73" i="15"/>
  <c r="BE102" i="15" s="1"/>
  <c r="BD73" i="15"/>
  <c r="BD102" i="15" s="1"/>
  <c r="BC73" i="15"/>
  <c r="BC102" i="15" s="1"/>
  <c r="BA73" i="15"/>
  <c r="AW73" i="15"/>
  <c r="AW102" i="15" s="1"/>
  <c r="AV73" i="15"/>
  <c r="AV102" i="15" s="1"/>
  <c r="AN73" i="15"/>
  <c r="AN102" i="15" s="1"/>
  <c r="AM73" i="15"/>
  <c r="AM102" i="15" s="1"/>
  <c r="AL73" i="15"/>
  <c r="AL102" i="15" s="1"/>
  <c r="AK73" i="15"/>
  <c r="AK102" i="15" s="1"/>
  <c r="AI73" i="15"/>
  <c r="AE73" i="15"/>
  <c r="AE102" i="15" s="1"/>
  <c r="AD73" i="15"/>
  <c r="AD102" i="15" s="1"/>
  <c r="T73" i="15"/>
  <c r="T102" i="15" s="1"/>
  <c r="L73" i="15"/>
  <c r="L102" i="15" s="1"/>
  <c r="K73" i="15"/>
  <c r="K102" i="15" s="1"/>
  <c r="J73" i="15"/>
  <c r="J102" i="15" s="1"/>
  <c r="I73" i="15"/>
  <c r="I102" i="15" s="1"/>
  <c r="BF72" i="15"/>
  <c r="BF101" i="15" s="1"/>
  <c r="BE72" i="15"/>
  <c r="BE101" i="15" s="1"/>
  <c r="BD72" i="15"/>
  <c r="BD101" i="15" s="1"/>
  <c r="BC72" i="15"/>
  <c r="BC101" i="15" s="1"/>
  <c r="BA72" i="15"/>
  <c r="AW72" i="15"/>
  <c r="AW101" i="15" s="1"/>
  <c r="AV72" i="15"/>
  <c r="AV101" i="15" s="1"/>
  <c r="AN72" i="15"/>
  <c r="AN101" i="15" s="1"/>
  <c r="AM72" i="15"/>
  <c r="AM101" i="15" s="1"/>
  <c r="AL72" i="15"/>
  <c r="AL101" i="15" s="1"/>
  <c r="AK72" i="15"/>
  <c r="AK101" i="15" s="1"/>
  <c r="AI72" i="15"/>
  <c r="AE72" i="15"/>
  <c r="AE101" i="15" s="1"/>
  <c r="AD72" i="15"/>
  <c r="AD101" i="15" s="1"/>
  <c r="T72" i="15"/>
  <c r="T101" i="15" s="1"/>
  <c r="L72" i="15"/>
  <c r="L101" i="15" s="1"/>
  <c r="K72" i="15"/>
  <c r="K101" i="15" s="1"/>
  <c r="J72" i="15"/>
  <c r="J101" i="15" s="1"/>
  <c r="I72" i="15"/>
  <c r="I101" i="15" s="1"/>
  <c r="BF71" i="15"/>
  <c r="BF100" i="15" s="1"/>
  <c r="BE71" i="15"/>
  <c r="BE100" i="15" s="1"/>
  <c r="BD71" i="15"/>
  <c r="BD100" i="15" s="1"/>
  <c r="BC71" i="15"/>
  <c r="BC100" i="15" s="1"/>
  <c r="BA71" i="15"/>
  <c r="AW71" i="15"/>
  <c r="AW100" i="15" s="1"/>
  <c r="AV71" i="15"/>
  <c r="AV100" i="15" s="1"/>
  <c r="AN71" i="15"/>
  <c r="AN100" i="15" s="1"/>
  <c r="AM71" i="15"/>
  <c r="AM100" i="15" s="1"/>
  <c r="AL71" i="15"/>
  <c r="AL100" i="15" s="1"/>
  <c r="AK71" i="15"/>
  <c r="AK100" i="15" s="1"/>
  <c r="AI71" i="15"/>
  <c r="AE71" i="15"/>
  <c r="AE100" i="15" s="1"/>
  <c r="AD71" i="15"/>
  <c r="AD100" i="15" s="1"/>
  <c r="T71" i="15"/>
  <c r="T100" i="15" s="1"/>
  <c r="L71" i="15"/>
  <c r="L100" i="15" s="1"/>
  <c r="K71" i="15"/>
  <c r="K100" i="15" s="1"/>
  <c r="J71" i="15"/>
  <c r="J100" i="15" s="1"/>
  <c r="I71" i="15"/>
  <c r="I100" i="15" s="1"/>
  <c r="BF70" i="15"/>
  <c r="BF99" i="15" s="1"/>
  <c r="BE70" i="15"/>
  <c r="BE99" i="15" s="1"/>
  <c r="BD70" i="15"/>
  <c r="BD99" i="15" s="1"/>
  <c r="BC70" i="15"/>
  <c r="BC99" i="15" s="1"/>
  <c r="BA70" i="15"/>
  <c r="AW70" i="15"/>
  <c r="AW99" i="15" s="1"/>
  <c r="AV70" i="15"/>
  <c r="AV99" i="15" s="1"/>
  <c r="AN70" i="15"/>
  <c r="AN99" i="15" s="1"/>
  <c r="AM70" i="15"/>
  <c r="AM99" i="15" s="1"/>
  <c r="AL70" i="15"/>
  <c r="AL99" i="15" s="1"/>
  <c r="AK70" i="15"/>
  <c r="AK99" i="15" s="1"/>
  <c r="AI70" i="15"/>
  <c r="AE70" i="15"/>
  <c r="AE99" i="15" s="1"/>
  <c r="AD70" i="15"/>
  <c r="AD99" i="15" s="1"/>
  <c r="T70" i="15"/>
  <c r="T99" i="15" s="1"/>
  <c r="L70" i="15"/>
  <c r="L99" i="15" s="1"/>
  <c r="K70" i="15"/>
  <c r="K99" i="15" s="1"/>
  <c r="J70" i="15"/>
  <c r="J99" i="15" s="1"/>
  <c r="I70" i="15"/>
  <c r="I99" i="15" s="1"/>
  <c r="BF69" i="15"/>
  <c r="BF98" i="15" s="1"/>
  <c r="BE69" i="15"/>
  <c r="BE98" i="15" s="1"/>
  <c r="BD69" i="15"/>
  <c r="BD98" i="15" s="1"/>
  <c r="BC69" i="15"/>
  <c r="BC98" i="15" s="1"/>
  <c r="BA69" i="15"/>
  <c r="AW69" i="15"/>
  <c r="AW98" i="15" s="1"/>
  <c r="AV69" i="15"/>
  <c r="AV98" i="15" s="1"/>
  <c r="AN69" i="15"/>
  <c r="AN98" i="15" s="1"/>
  <c r="AM69" i="15"/>
  <c r="AM98" i="15" s="1"/>
  <c r="AL69" i="15"/>
  <c r="AL98" i="15" s="1"/>
  <c r="AK69" i="15"/>
  <c r="AK98" i="15" s="1"/>
  <c r="AI69" i="15"/>
  <c r="AE69" i="15"/>
  <c r="AE98" i="15" s="1"/>
  <c r="AD69" i="15"/>
  <c r="AD98" i="15" s="1"/>
  <c r="T69" i="15"/>
  <c r="T98" i="15" s="1"/>
  <c r="L69" i="15"/>
  <c r="L98" i="15" s="1"/>
  <c r="K69" i="15"/>
  <c r="K98" i="15" s="1"/>
  <c r="J69" i="15"/>
  <c r="J98" i="15" s="1"/>
  <c r="I69" i="15"/>
  <c r="I98" i="15" s="1"/>
  <c r="BF68" i="15"/>
  <c r="BF97" i="15" s="1"/>
  <c r="BE68" i="15"/>
  <c r="BE97" i="15" s="1"/>
  <c r="BD68" i="15"/>
  <c r="BD97" i="15" s="1"/>
  <c r="BC68" i="15"/>
  <c r="BC97" i="15" s="1"/>
  <c r="BA68" i="15"/>
  <c r="AW68" i="15"/>
  <c r="AW97" i="15" s="1"/>
  <c r="AV68" i="15"/>
  <c r="AV97" i="15" s="1"/>
  <c r="AN68" i="15"/>
  <c r="AN97" i="15" s="1"/>
  <c r="AM68" i="15"/>
  <c r="AM97" i="15" s="1"/>
  <c r="AL68" i="15"/>
  <c r="AL97" i="15" s="1"/>
  <c r="AK68" i="15"/>
  <c r="AK97" i="15" s="1"/>
  <c r="AI68" i="15"/>
  <c r="AE68" i="15"/>
  <c r="AE97" i="15" s="1"/>
  <c r="AD68" i="15"/>
  <c r="AD97" i="15" s="1"/>
  <c r="T68" i="15"/>
  <c r="T97" i="15" s="1"/>
  <c r="L68" i="15"/>
  <c r="L97" i="15" s="1"/>
  <c r="K68" i="15"/>
  <c r="K97" i="15" s="1"/>
  <c r="J68" i="15"/>
  <c r="J97" i="15" s="1"/>
  <c r="I68" i="15"/>
  <c r="I97" i="15" s="1"/>
  <c r="BF67" i="15"/>
  <c r="BF96" i="15" s="1"/>
  <c r="BE67" i="15"/>
  <c r="BE96" i="15" s="1"/>
  <c r="BD67" i="15"/>
  <c r="BD96" i="15" s="1"/>
  <c r="BC67" i="15"/>
  <c r="BC96" i="15" s="1"/>
  <c r="BA67" i="15"/>
  <c r="AW67" i="15"/>
  <c r="AW96" i="15" s="1"/>
  <c r="AV67" i="15"/>
  <c r="AV96" i="15" s="1"/>
  <c r="AN67" i="15"/>
  <c r="AN96" i="15" s="1"/>
  <c r="AM67" i="15"/>
  <c r="AM96" i="15" s="1"/>
  <c r="AL67" i="15"/>
  <c r="AL96" i="15" s="1"/>
  <c r="AK67" i="15"/>
  <c r="AK96" i="15" s="1"/>
  <c r="AI67" i="15"/>
  <c r="AE67" i="15"/>
  <c r="AE96" i="15" s="1"/>
  <c r="AD67" i="15"/>
  <c r="AD96" i="15" s="1"/>
  <c r="T67" i="15"/>
  <c r="T96" i="15" s="1"/>
  <c r="L67" i="15"/>
  <c r="L96" i="15" s="1"/>
  <c r="K67" i="15"/>
  <c r="K96" i="15" s="1"/>
  <c r="J67" i="15"/>
  <c r="J96" i="15" s="1"/>
  <c r="I67" i="15"/>
  <c r="I96" i="15" s="1"/>
  <c r="BB121" i="14"/>
  <c r="AX121" i="14"/>
  <c r="AJ121" i="14"/>
  <c r="AF121" i="14"/>
  <c r="BB120" i="14"/>
  <c r="AX120" i="14"/>
  <c r="AJ120" i="14"/>
  <c r="AF120" i="14"/>
  <c r="BB119" i="14"/>
  <c r="AX119" i="14"/>
  <c r="AJ119" i="14"/>
  <c r="AF119" i="14"/>
  <c r="BB118" i="14"/>
  <c r="AX118" i="14"/>
  <c r="AJ118" i="14"/>
  <c r="AF118" i="14"/>
  <c r="BB117" i="14"/>
  <c r="AX117" i="14"/>
  <c r="AJ117" i="14"/>
  <c r="AF117" i="14"/>
  <c r="BB116" i="14"/>
  <c r="AX116" i="14"/>
  <c r="AJ116" i="14"/>
  <c r="AF116" i="14"/>
  <c r="BB115" i="14"/>
  <c r="AX115" i="14"/>
  <c r="AJ115" i="14"/>
  <c r="AF115" i="14"/>
  <c r="BB114" i="14"/>
  <c r="AX114" i="14"/>
  <c r="AJ114" i="14"/>
  <c r="AF114" i="14"/>
  <c r="BB113" i="14"/>
  <c r="AX113" i="14"/>
  <c r="AJ113" i="14"/>
  <c r="AF113" i="14"/>
  <c r="BB112" i="14"/>
  <c r="AX112" i="14"/>
  <c r="AJ112" i="14"/>
  <c r="AF112" i="14"/>
  <c r="BB111" i="14"/>
  <c r="AX111" i="14"/>
  <c r="AJ111" i="14"/>
  <c r="AF111" i="14"/>
  <c r="BB110" i="14"/>
  <c r="AX110" i="14"/>
  <c r="AJ110" i="14"/>
  <c r="AF110" i="14"/>
  <c r="BB109" i="14"/>
  <c r="AX109" i="14"/>
  <c r="AJ109" i="14"/>
  <c r="AF109" i="14"/>
  <c r="BB108" i="14"/>
  <c r="AX108" i="14"/>
  <c r="AJ108" i="14"/>
  <c r="AF108" i="14"/>
  <c r="BB107" i="14"/>
  <c r="AX107" i="14"/>
  <c r="AJ107" i="14"/>
  <c r="AF107" i="14"/>
  <c r="BB106" i="14"/>
  <c r="AX106" i="14"/>
  <c r="AJ106" i="14"/>
  <c r="AF106" i="14"/>
  <c r="BB105" i="14"/>
  <c r="AX105" i="14"/>
  <c r="AJ105" i="14"/>
  <c r="AF105" i="14"/>
  <c r="BB104" i="14"/>
  <c r="AX104" i="14"/>
  <c r="AJ104" i="14"/>
  <c r="AF104" i="14"/>
  <c r="BB103" i="14"/>
  <c r="AX103" i="14"/>
  <c r="AJ103" i="14"/>
  <c r="AF103" i="14"/>
  <c r="BB102" i="14"/>
  <c r="AX102" i="14"/>
  <c r="AJ102" i="14"/>
  <c r="AF102" i="14"/>
  <c r="BB101" i="14"/>
  <c r="AX101" i="14"/>
  <c r="AJ101" i="14"/>
  <c r="AF101" i="14"/>
  <c r="BB100" i="14"/>
  <c r="AX100" i="14"/>
  <c r="AJ100" i="14"/>
  <c r="AF100" i="14"/>
  <c r="BB99" i="14"/>
  <c r="AX99" i="14"/>
  <c r="AJ99" i="14"/>
  <c r="AF99" i="14"/>
  <c r="BB98" i="14"/>
  <c r="AX98" i="14"/>
  <c r="AJ98" i="14"/>
  <c r="AF98" i="14"/>
  <c r="BB97" i="14"/>
  <c r="AX97" i="14"/>
  <c r="AJ97" i="14"/>
  <c r="AF97" i="14"/>
  <c r="BB96" i="14"/>
  <c r="AX96" i="14"/>
  <c r="AJ96" i="14"/>
  <c r="AF96" i="14"/>
  <c r="BB124" i="2"/>
  <c r="AJ124" i="2"/>
  <c r="BB123" i="2"/>
  <c r="AJ123" i="2"/>
  <c r="BB122" i="2"/>
  <c r="AJ122" i="2"/>
  <c r="BB121" i="2"/>
  <c r="AJ121" i="2"/>
  <c r="BB120" i="2"/>
  <c r="AJ120" i="2"/>
  <c r="BB119" i="2"/>
  <c r="AJ119" i="2"/>
  <c r="BB118" i="2"/>
  <c r="AJ118" i="2"/>
  <c r="BB117" i="2"/>
  <c r="AJ117" i="2"/>
  <c r="BB116" i="2"/>
  <c r="AJ116" i="2"/>
  <c r="BB115" i="2"/>
  <c r="AJ115" i="2"/>
  <c r="BB114" i="2"/>
  <c r="AJ114" i="2"/>
  <c r="BB113" i="2"/>
  <c r="AJ113" i="2"/>
  <c r="BB112" i="2"/>
  <c r="AJ112" i="2"/>
  <c r="BB111" i="2"/>
  <c r="AJ111" i="2"/>
  <c r="BB110" i="2"/>
  <c r="AJ110" i="2"/>
  <c r="BB109" i="2"/>
  <c r="AJ109" i="2"/>
  <c r="BB108" i="2"/>
  <c r="AJ108" i="2"/>
  <c r="BB107" i="2"/>
  <c r="AJ107" i="2"/>
  <c r="BB106" i="2"/>
  <c r="AJ106" i="2"/>
  <c r="BB105" i="2"/>
  <c r="AJ105" i="2"/>
  <c r="BB104" i="2"/>
  <c r="AJ104" i="2"/>
  <c r="BB103" i="2"/>
  <c r="AJ103" i="2"/>
  <c r="BB102" i="2"/>
  <c r="AJ102" i="2"/>
  <c r="BB101" i="2"/>
  <c r="AJ101" i="2"/>
  <c r="BB100" i="2"/>
  <c r="AJ100" i="2"/>
  <c r="BB99" i="2"/>
  <c r="AJ99" i="2"/>
  <c r="BB98" i="2"/>
  <c r="AJ98" i="2"/>
  <c r="BO93" i="16" l="1"/>
  <c r="BU93" i="16" s="1"/>
  <c r="BO94" i="16"/>
  <c r="BU94" i="16" s="1"/>
  <c r="BO92" i="16"/>
  <c r="BU92" i="16" s="1"/>
  <c r="AD87" i="15"/>
  <c r="AD116" i="15" s="1"/>
  <c r="AV87" i="15"/>
  <c r="AV116" i="15" s="1"/>
  <c r="AD88" i="15"/>
  <c r="AD117" i="15" s="1"/>
  <c r="AV88" i="15"/>
  <c r="AV117" i="15" s="1"/>
  <c r="AD89" i="15"/>
  <c r="AD118" i="15" s="1"/>
  <c r="AV89" i="15"/>
  <c r="AV118" i="15" s="1"/>
  <c r="AD90" i="15"/>
  <c r="AD119" i="15" s="1"/>
  <c r="AV90" i="15"/>
  <c r="AV119" i="15" s="1"/>
  <c r="AD91" i="15"/>
  <c r="AD120" i="15" s="1"/>
  <c r="AV91" i="15"/>
  <c r="AV120" i="15" s="1"/>
  <c r="AD92" i="15"/>
  <c r="AD121" i="15" s="1"/>
  <c r="BT114" i="15"/>
  <c r="BT85" i="15" s="1"/>
  <c r="BN94" i="16"/>
  <c r="BN92" i="16"/>
  <c r="BN91" i="16"/>
  <c r="BG124" i="16"/>
  <c r="BG94" i="16" s="1"/>
  <c r="AO124" i="16"/>
  <c r="AO94" i="16" s="1"/>
  <c r="BG123" i="16"/>
  <c r="BG93" i="16" s="1"/>
  <c r="AO123" i="16"/>
  <c r="AO93" i="16" s="1"/>
  <c r="BG122" i="16"/>
  <c r="BG92" i="16" s="1"/>
  <c r="AO122" i="16"/>
  <c r="AO92" i="16" s="1"/>
  <c r="BG121" i="16"/>
  <c r="BG91" i="16" s="1"/>
  <c r="AO121" i="16"/>
  <c r="AO91" i="16" s="1"/>
  <c r="BG120" i="16"/>
  <c r="BG90" i="16" s="1"/>
  <c r="AO120" i="16"/>
  <c r="AO90" i="16" s="1"/>
  <c r="BU90" i="16"/>
  <c r="BR117" i="16"/>
  <c r="BR87" i="16" s="1"/>
  <c r="BK117" i="16"/>
  <c r="BK87" i="16" s="1"/>
  <c r="AY117" i="16"/>
  <c r="AZ117" i="16" s="1"/>
  <c r="AG117" i="16"/>
  <c r="AH117" i="16" s="1"/>
  <c r="BS117" i="16"/>
  <c r="BS87" i="16" s="1"/>
  <c r="BQ117" i="16"/>
  <c r="BQ87" i="16" s="1"/>
  <c r="BL117" i="16"/>
  <c r="BL87" i="16" s="1"/>
  <c r="BJ117" i="16"/>
  <c r="M114" i="16"/>
  <c r="C84" i="16"/>
  <c r="M110" i="16"/>
  <c r="C80" i="16"/>
  <c r="M106" i="16"/>
  <c r="C76" i="16"/>
  <c r="M102" i="16"/>
  <c r="C72" i="16"/>
  <c r="M98" i="16"/>
  <c r="C68" i="16"/>
  <c r="M113" i="16"/>
  <c r="C83" i="16"/>
  <c r="M109" i="16"/>
  <c r="C79" i="16"/>
  <c r="M105" i="16"/>
  <c r="C75" i="16"/>
  <c r="M101" i="16"/>
  <c r="C71" i="16"/>
  <c r="BN93" i="16"/>
  <c r="BU91" i="16"/>
  <c r="BN90" i="16"/>
  <c r="BR118" i="16"/>
  <c r="BR88" i="16" s="1"/>
  <c r="BK118" i="16"/>
  <c r="BK88" i="16" s="1"/>
  <c r="AY118" i="16"/>
  <c r="AZ118" i="16" s="1"/>
  <c r="BQ118" i="16"/>
  <c r="BQ88" i="16" s="1"/>
  <c r="BL118" i="16"/>
  <c r="BL88" i="16" s="1"/>
  <c r="AG118" i="16"/>
  <c r="AH118" i="16" s="1"/>
  <c r="BS118" i="16"/>
  <c r="BS88" i="16" s="1"/>
  <c r="BJ118" i="16"/>
  <c r="M116" i="16"/>
  <c r="C86" i="16"/>
  <c r="M112" i="16"/>
  <c r="C82" i="16"/>
  <c r="M108" i="16"/>
  <c r="C78" i="16"/>
  <c r="M104" i="16"/>
  <c r="C74" i="16"/>
  <c r="M100" i="16"/>
  <c r="C70" i="16"/>
  <c r="BS119" i="16"/>
  <c r="BS89" i="16" s="1"/>
  <c r="BQ119" i="16"/>
  <c r="BQ89" i="16" s="1"/>
  <c r="BO119" i="16"/>
  <c r="BO89" i="16" s="1"/>
  <c r="BL119" i="16"/>
  <c r="BL89" i="16" s="1"/>
  <c r="BJ119" i="16"/>
  <c r="BJ89" i="16" s="1"/>
  <c r="BH119" i="16"/>
  <c r="BH89" i="16" s="1"/>
  <c r="BR119" i="16"/>
  <c r="BR89" i="16" s="1"/>
  <c r="BK119" i="16"/>
  <c r="BK89" i="16" s="1"/>
  <c r="AY119" i="16"/>
  <c r="AZ119" i="16" s="1"/>
  <c r="AG119" i="16"/>
  <c r="AH119" i="16" s="1"/>
  <c r="M115" i="16"/>
  <c r="C85" i="16"/>
  <c r="M111" i="16"/>
  <c r="C81" i="16"/>
  <c r="M107" i="16"/>
  <c r="C77" i="16"/>
  <c r="M103" i="16"/>
  <c r="C73" i="16"/>
  <c r="M99" i="16"/>
  <c r="C69" i="16"/>
  <c r="M67" i="15"/>
  <c r="M69" i="15"/>
  <c r="M71" i="15"/>
  <c r="M73" i="15"/>
  <c r="M75" i="15"/>
  <c r="M77" i="15"/>
  <c r="M79" i="15"/>
  <c r="M81" i="15"/>
  <c r="M82" i="15"/>
  <c r="M68" i="15"/>
  <c r="M70" i="15"/>
  <c r="M72" i="15"/>
  <c r="M74" i="15"/>
  <c r="M76" i="15"/>
  <c r="M78" i="15"/>
  <c r="M80" i="15"/>
  <c r="M83" i="15"/>
  <c r="M85" i="15"/>
  <c r="Y87" i="15"/>
  <c r="Y116" i="15" s="1"/>
  <c r="AA87" i="15"/>
  <c r="AA116" i="15" s="1"/>
  <c r="AC87" i="15"/>
  <c r="AC116" i="15" s="1"/>
  <c r="AE87" i="15"/>
  <c r="AE116" i="15" s="1"/>
  <c r="AQ87" i="15"/>
  <c r="AQ116" i="15" s="1"/>
  <c r="AS87" i="15"/>
  <c r="AS116" i="15" s="1"/>
  <c r="AU87" i="15"/>
  <c r="AU116" i="15" s="1"/>
  <c r="AW87" i="15"/>
  <c r="AW116" i="15" s="1"/>
  <c r="Y88" i="15"/>
  <c r="Y117" i="15" s="1"/>
  <c r="AA88" i="15"/>
  <c r="AA117" i="15" s="1"/>
  <c r="AC88" i="15"/>
  <c r="AC117" i="15" s="1"/>
  <c r="AE88" i="15"/>
  <c r="AE117" i="15" s="1"/>
  <c r="AQ88" i="15"/>
  <c r="AQ117" i="15" s="1"/>
  <c r="AS88" i="15"/>
  <c r="AS117" i="15" s="1"/>
  <c r="AU88" i="15"/>
  <c r="AU117" i="15" s="1"/>
  <c r="AW88" i="15"/>
  <c r="AW117" i="15" s="1"/>
  <c r="Y89" i="15"/>
  <c r="Y118" i="15" s="1"/>
  <c r="AA89" i="15"/>
  <c r="AA118" i="15" s="1"/>
  <c r="AC89" i="15"/>
  <c r="AC118" i="15" s="1"/>
  <c r="AE89" i="15"/>
  <c r="AE118" i="15" s="1"/>
  <c r="AQ89" i="15"/>
  <c r="AQ118" i="15" s="1"/>
  <c r="AS89" i="15"/>
  <c r="AS118" i="15" s="1"/>
  <c r="AU89" i="15"/>
  <c r="AU118" i="15" s="1"/>
  <c r="AW89" i="15"/>
  <c r="AW118" i="15" s="1"/>
  <c r="Y90" i="15"/>
  <c r="Y119" i="15" s="1"/>
  <c r="AA90" i="15"/>
  <c r="AA119" i="15" s="1"/>
  <c r="AC90" i="15"/>
  <c r="AC119" i="15" s="1"/>
  <c r="AE90" i="15"/>
  <c r="AE119" i="15" s="1"/>
  <c r="AQ90" i="15"/>
  <c r="AQ119" i="15" s="1"/>
  <c r="AS90" i="15"/>
  <c r="AS119" i="15" s="1"/>
  <c r="AU90" i="15"/>
  <c r="AU119" i="15" s="1"/>
  <c r="AW90" i="15"/>
  <c r="AW119" i="15" s="1"/>
  <c r="Y91" i="15"/>
  <c r="Y120" i="15" s="1"/>
  <c r="AA91" i="15"/>
  <c r="AA120" i="15" s="1"/>
  <c r="AC91" i="15"/>
  <c r="AC120" i="15" s="1"/>
  <c r="AE91" i="15"/>
  <c r="AE120" i="15" s="1"/>
  <c r="AQ91" i="15"/>
  <c r="AQ120" i="15" s="1"/>
  <c r="AS91" i="15"/>
  <c r="AS120" i="15" s="1"/>
  <c r="AU91" i="15"/>
  <c r="AU120" i="15" s="1"/>
  <c r="AW91" i="15"/>
  <c r="AW120" i="15" s="1"/>
  <c r="Y92" i="15"/>
  <c r="Y121" i="15" s="1"/>
  <c r="AA92" i="15"/>
  <c r="AA121" i="15" s="1"/>
  <c r="AC92" i="15"/>
  <c r="AC121" i="15" s="1"/>
  <c r="AE92" i="15"/>
  <c r="AE121" i="15" s="1"/>
  <c r="AQ92" i="15"/>
  <c r="AQ121" i="15" s="1"/>
  <c r="AS92" i="15"/>
  <c r="AS121" i="15" s="1"/>
  <c r="AU92" i="15"/>
  <c r="AU121" i="15" s="1"/>
  <c r="AW92" i="15"/>
  <c r="AW121" i="15" s="1"/>
  <c r="BI97" i="15"/>
  <c r="BI68" i="15" s="1"/>
  <c r="BM97" i="15"/>
  <c r="BM68" i="15" s="1"/>
  <c r="BI99" i="15"/>
  <c r="BI70" i="15" s="1"/>
  <c r="BM99" i="15"/>
  <c r="BM70" i="15" s="1"/>
  <c r="BP101" i="15"/>
  <c r="BP72" i="15" s="1"/>
  <c r="BI101" i="15"/>
  <c r="BI72" i="15" s="1"/>
  <c r="M84" i="15"/>
  <c r="M86" i="15"/>
  <c r="BR116" i="15"/>
  <c r="BR87" i="15" s="1"/>
  <c r="BK116" i="15"/>
  <c r="BK87" i="15" s="1"/>
  <c r="AY116" i="15"/>
  <c r="AZ116" i="15" s="1"/>
  <c r="BA116" i="15" s="1"/>
  <c r="AG116" i="15"/>
  <c r="AH116" i="15" s="1"/>
  <c r="AI116" i="15" s="1"/>
  <c r="BS116" i="15"/>
  <c r="BS87" i="15" s="1"/>
  <c r="BQ116" i="15"/>
  <c r="BQ87" i="15" s="1"/>
  <c r="BL116" i="15"/>
  <c r="BL87" i="15" s="1"/>
  <c r="BJ116" i="15"/>
  <c r="BJ87" i="15" s="1"/>
  <c r="X87" i="15"/>
  <c r="X116" i="15" s="1"/>
  <c r="Z87" i="15"/>
  <c r="Z116" i="15" s="1"/>
  <c r="AB87" i="15"/>
  <c r="AB116" i="15" s="1"/>
  <c r="AP87" i="15"/>
  <c r="AP116" i="15" s="1"/>
  <c r="AR87" i="15"/>
  <c r="AR116" i="15" s="1"/>
  <c r="AT87" i="15"/>
  <c r="AT116" i="15" s="1"/>
  <c r="BR117" i="15"/>
  <c r="BR88" i="15" s="1"/>
  <c r="BK117" i="15"/>
  <c r="BK88" i="15" s="1"/>
  <c r="AY117" i="15"/>
  <c r="AZ117" i="15" s="1"/>
  <c r="BA117" i="15" s="1"/>
  <c r="AG117" i="15"/>
  <c r="AH117" i="15" s="1"/>
  <c r="AI117" i="15" s="1"/>
  <c r="BS117" i="15"/>
  <c r="BS88" i="15" s="1"/>
  <c r="BQ117" i="15"/>
  <c r="BQ88" i="15" s="1"/>
  <c r="BL117" i="15"/>
  <c r="BL88" i="15" s="1"/>
  <c r="BJ117" i="15"/>
  <c r="BJ88" i="15" s="1"/>
  <c r="X88" i="15"/>
  <c r="X117" i="15" s="1"/>
  <c r="Z88" i="15"/>
  <c r="Z117" i="15" s="1"/>
  <c r="AB88" i="15"/>
  <c r="AB117" i="15" s="1"/>
  <c r="AP88" i="15"/>
  <c r="AP117" i="15" s="1"/>
  <c r="AR88" i="15"/>
  <c r="AR117" i="15" s="1"/>
  <c r="AT88" i="15"/>
  <c r="AT117" i="15" s="1"/>
  <c r="BR118" i="15"/>
  <c r="BR89" i="15" s="1"/>
  <c r="BK118" i="15"/>
  <c r="BK89" i="15" s="1"/>
  <c r="BS118" i="15"/>
  <c r="BS89" i="15" s="1"/>
  <c r="BQ118" i="15"/>
  <c r="BQ89" i="15" s="1"/>
  <c r="BL118" i="15"/>
  <c r="BL89" i="15" s="1"/>
  <c r="BJ118" i="15"/>
  <c r="BJ89" i="15" s="1"/>
  <c r="AY118" i="15"/>
  <c r="AZ118" i="15" s="1"/>
  <c r="BA118" i="15" s="1"/>
  <c r="AG118" i="15"/>
  <c r="AH118" i="15" s="1"/>
  <c r="AI118" i="15" s="1"/>
  <c r="X89" i="15"/>
  <c r="X118" i="15" s="1"/>
  <c r="Z89" i="15"/>
  <c r="Z118" i="15" s="1"/>
  <c r="AB89" i="15"/>
  <c r="AB118" i="15" s="1"/>
  <c r="AP89" i="15"/>
  <c r="AP118" i="15" s="1"/>
  <c r="AR89" i="15"/>
  <c r="AR118" i="15" s="1"/>
  <c r="AT89" i="15"/>
  <c r="AT118" i="15" s="1"/>
  <c r="BR119" i="15"/>
  <c r="BR90" i="15" s="1"/>
  <c r="BK119" i="15"/>
  <c r="BK90" i="15" s="1"/>
  <c r="AY119" i="15"/>
  <c r="AZ119" i="15" s="1"/>
  <c r="BA119" i="15" s="1"/>
  <c r="AG119" i="15"/>
  <c r="AH119" i="15" s="1"/>
  <c r="AI119" i="15" s="1"/>
  <c r="BS119" i="15"/>
  <c r="BS90" i="15" s="1"/>
  <c r="BQ119" i="15"/>
  <c r="BQ90" i="15" s="1"/>
  <c r="BL119" i="15"/>
  <c r="BL90" i="15" s="1"/>
  <c r="BJ119" i="15"/>
  <c r="BJ90" i="15" s="1"/>
  <c r="X90" i="15"/>
  <c r="X119" i="15" s="1"/>
  <c r="Z90" i="15"/>
  <c r="Z119" i="15" s="1"/>
  <c r="AB90" i="15"/>
  <c r="AB119" i="15" s="1"/>
  <c r="AP90" i="15"/>
  <c r="AP119" i="15" s="1"/>
  <c r="AR90" i="15"/>
  <c r="AR119" i="15" s="1"/>
  <c r="AT90" i="15"/>
  <c r="AT119" i="15" s="1"/>
  <c r="BR120" i="15"/>
  <c r="BR91" i="15" s="1"/>
  <c r="BK120" i="15"/>
  <c r="BK91" i="15" s="1"/>
  <c r="AY120" i="15"/>
  <c r="AZ120" i="15" s="1"/>
  <c r="BA120" i="15" s="1"/>
  <c r="AG120" i="15"/>
  <c r="AH120" i="15" s="1"/>
  <c r="AI120" i="15" s="1"/>
  <c r="BS120" i="15"/>
  <c r="BS91" i="15" s="1"/>
  <c r="BQ120" i="15"/>
  <c r="BQ91" i="15" s="1"/>
  <c r="BL120" i="15"/>
  <c r="BL91" i="15" s="1"/>
  <c r="BJ120" i="15"/>
  <c r="BJ91" i="15" s="1"/>
  <c r="X91" i="15"/>
  <c r="X120" i="15" s="1"/>
  <c r="Z91" i="15"/>
  <c r="Z120" i="15" s="1"/>
  <c r="AB91" i="15"/>
  <c r="AB120" i="15" s="1"/>
  <c r="AP91" i="15"/>
  <c r="AP120" i="15" s="1"/>
  <c r="AR91" i="15"/>
  <c r="AR120" i="15" s="1"/>
  <c r="AT91" i="15"/>
  <c r="AT120" i="15" s="1"/>
  <c r="BR121" i="15"/>
  <c r="BR92" i="15" s="1"/>
  <c r="BK121" i="15"/>
  <c r="BK92" i="15" s="1"/>
  <c r="AY121" i="15"/>
  <c r="AZ121" i="15" s="1"/>
  <c r="BA121" i="15" s="1"/>
  <c r="AG121" i="15"/>
  <c r="AH121" i="15" s="1"/>
  <c r="AI121" i="15" s="1"/>
  <c r="BS121" i="15"/>
  <c r="BS92" i="15" s="1"/>
  <c r="BQ121" i="15"/>
  <c r="BQ92" i="15" s="1"/>
  <c r="BL121" i="15"/>
  <c r="BL92" i="15" s="1"/>
  <c r="BJ121" i="15"/>
  <c r="BJ92" i="15" s="1"/>
  <c r="X92" i="15"/>
  <c r="X121" i="15" s="1"/>
  <c r="Z92" i="15"/>
  <c r="Z121" i="15" s="1"/>
  <c r="AB92" i="15"/>
  <c r="AB121" i="15" s="1"/>
  <c r="AP92" i="15"/>
  <c r="AP121" i="15" s="1"/>
  <c r="AR92" i="15"/>
  <c r="AR121" i="15" s="1"/>
  <c r="AT92" i="15"/>
  <c r="AT121" i="15" s="1"/>
  <c r="AV92" i="15"/>
  <c r="AV121" i="15" s="1"/>
  <c r="BI96" i="15"/>
  <c r="BI67" i="15" s="1"/>
  <c r="BM96" i="15"/>
  <c r="BM67" i="15" s="1"/>
  <c r="BI98" i="15"/>
  <c r="BI69" i="15" s="1"/>
  <c r="BM98" i="15"/>
  <c r="BM69" i="15" s="1"/>
  <c r="BI100" i="15"/>
  <c r="BI71" i="15" s="1"/>
  <c r="BM100" i="15"/>
  <c r="BM71" i="15" s="1"/>
  <c r="BT101" i="15"/>
  <c r="BT72" i="15" s="1"/>
  <c r="BM101" i="15"/>
  <c r="BM72" i="15" s="1"/>
  <c r="BI103" i="15"/>
  <c r="BI74" i="15" s="1"/>
  <c r="BM103" i="15"/>
  <c r="BM74" i="15" s="1"/>
  <c r="BI105" i="15"/>
  <c r="BI76" i="15" s="1"/>
  <c r="BM105" i="15"/>
  <c r="BM76" i="15" s="1"/>
  <c r="BI107" i="15"/>
  <c r="BI78" i="15" s="1"/>
  <c r="BM107" i="15"/>
  <c r="BM78" i="15" s="1"/>
  <c r="BT108" i="15"/>
  <c r="BT79" i="15" s="1"/>
  <c r="BM108" i="15"/>
  <c r="BM79" i="15" s="1"/>
  <c r="BI102" i="15"/>
  <c r="BI73" i="15" s="1"/>
  <c r="BM102" i="15"/>
  <c r="BM73" i="15" s="1"/>
  <c r="BI104" i="15"/>
  <c r="BI75" i="15" s="1"/>
  <c r="BM104" i="15"/>
  <c r="BM75" i="15" s="1"/>
  <c r="BI106" i="15"/>
  <c r="BI77" i="15" s="1"/>
  <c r="BM106" i="15"/>
  <c r="BM77" i="15" s="1"/>
  <c r="BP108" i="15"/>
  <c r="BP79" i="15" s="1"/>
  <c r="BI108" i="15"/>
  <c r="BI79" i="15" s="1"/>
  <c r="BI109" i="15"/>
  <c r="BI80" i="15" s="1"/>
  <c r="BM109" i="15"/>
  <c r="BM80" i="15" s="1"/>
  <c r="BI111" i="15"/>
  <c r="BI82" i="15" s="1"/>
  <c r="BM111" i="15"/>
  <c r="BM82" i="15" s="1"/>
  <c r="BI113" i="15"/>
  <c r="BI84" i="15" s="1"/>
  <c r="BM113" i="15"/>
  <c r="BM84" i="15" s="1"/>
  <c r="BO116" i="15"/>
  <c r="BO117" i="15"/>
  <c r="BI110" i="15"/>
  <c r="BI81" i="15" s="1"/>
  <c r="BM110" i="15"/>
  <c r="BM81" i="15" s="1"/>
  <c r="BI112" i="15"/>
  <c r="BI83" i="15" s="1"/>
  <c r="BM112" i="15"/>
  <c r="BM83" i="15" s="1"/>
  <c r="BI114" i="15"/>
  <c r="BI85" i="15" s="1"/>
  <c r="BH116" i="15"/>
  <c r="BH87" i="15" s="1"/>
  <c r="BH117" i="15"/>
  <c r="BH88" i="15" s="1"/>
  <c r="BP118" i="15"/>
  <c r="BP89" i="15" s="1"/>
  <c r="BI118" i="15"/>
  <c r="BI89" i="15" s="1"/>
  <c r="BO119" i="15"/>
  <c r="BO120" i="15"/>
  <c r="BO121" i="15"/>
  <c r="BI115" i="15"/>
  <c r="BI86" i="15" s="1"/>
  <c r="BM115" i="15"/>
  <c r="BM86" i="15" s="1"/>
  <c r="BI116" i="15"/>
  <c r="BI87" i="15" s="1"/>
  <c r="BM116" i="15"/>
  <c r="BM87" i="15" s="1"/>
  <c r="BI117" i="15"/>
  <c r="BI88" i="15" s="1"/>
  <c r="BM117" i="15"/>
  <c r="BM88" i="15" s="1"/>
  <c r="BO118" i="15"/>
  <c r="BO89" i="15" s="1"/>
  <c r="BH118" i="15"/>
  <c r="BT118" i="15"/>
  <c r="BT89" i="15" s="1"/>
  <c r="BM118" i="15"/>
  <c r="BM89" i="15" s="1"/>
  <c r="BH119" i="15"/>
  <c r="BH90" i="15" s="1"/>
  <c r="BH120" i="15"/>
  <c r="BH91" i="15" s="1"/>
  <c r="BH121" i="15"/>
  <c r="BH92" i="15" s="1"/>
  <c r="BI119" i="15"/>
  <c r="BI90" i="15" s="1"/>
  <c r="BM119" i="15"/>
  <c r="BM90" i="15" s="1"/>
  <c r="BI120" i="15"/>
  <c r="BI91" i="15" s="1"/>
  <c r="BM120" i="15"/>
  <c r="BM91" i="15" s="1"/>
  <c r="BI121" i="15"/>
  <c r="BI92" i="15" s="1"/>
  <c r="BM121" i="15"/>
  <c r="BM92" i="15" s="1"/>
  <c r="BU87" i="16" l="1"/>
  <c r="BJ88" i="16"/>
  <c r="BN88" i="16" s="1"/>
  <c r="BJ87" i="16"/>
  <c r="BN87" i="16" s="1"/>
  <c r="AI119" i="16"/>
  <c r="AO119" i="16" s="1"/>
  <c r="AO89" i="16" s="1"/>
  <c r="AI118" i="16"/>
  <c r="AO118" i="16" s="1"/>
  <c r="AO88" i="16" s="1"/>
  <c r="AI117" i="16"/>
  <c r="AO117" i="16" s="1"/>
  <c r="AO87" i="16" s="1"/>
  <c r="BA119" i="16"/>
  <c r="BG119" i="16" s="1"/>
  <c r="BG89" i="16" s="1"/>
  <c r="BA118" i="16"/>
  <c r="BG118" i="16" s="1"/>
  <c r="BG88" i="16" s="1"/>
  <c r="BU88" i="16"/>
  <c r="BA117" i="16"/>
  <c r="BG117" i="16" s="1"/>
  <c r="BG87" i="16" s="1"/>
  <c r="BU89" i="16"/>
  <c r="C98" i="16"/>
  <c r="AT68" i="16"/>
  <c r="AT98" i="16" s="1"/>
  <c r="AR68" i="16"/>
  <c r="AR98" i="16" s="1"/>
  <c r="AP68" i="16"/>
  <c r="AP98" i="16" s="1"/>
  <c r="AB68" i="16"/>
  <c r="AB98" i="16" s="1"/>
  <c r="Z68" i="16"/>
  <c r="Z98" i="16" s="1"/>
  <c r="X68" i="16"/>
  <c r="X98" i="16" s="1"/>
  <c r="AU68" i="16"/>
  <c r="AU98" i="16" s="1"/>
  <c r="AS68" i="16"/>
  <c r="AS98" i="16" s="1"/>
  <c r="AQ68" i="16"/>
  <c r="AQ98" i="16" s="1"/>
  <c r="AC68" i="16"/>
  <c r="AC98" i="16" s="1"/>
  <c r="AA68" i="16"/>
  <c r="AA98" i="16" s="1"/>
  <c r="Y68" i="16"/>
  <c r="Y98" i="16" s="1"/>
  <c r="C102" i="16"/>
  <c r="AT72" i="16"/>
  <c r="AT102" i="16" s="1"/>
  <c r="AR72" i="16"/>
  <c r="AR102" i="16" s="1"/>
  <c r="AP72" i="16"/>
  <c r="AP102" i="16" s="1"/>
  <c r="AB72" i="16"/>
  <c r="AB102" i="16" s="1"/>
  <c r="Z72" i="16"/>
  <c r="Z102" i="16" s="1"/>
  <c r="X72" i="16"/>
  <c r="X102" i="16" s="1"/>
  <c r="AU72" i="16"/>
  <c r="AU102" i="16" s="1"/>
  <c r="AS72" i="16"/>
  <c r="AS102" i="16" s="1"/>
  <c r="AQ72" i="16"/>
  <c r="AQ102" i="16" s="1"/>
  <c r="AC72" i="16"/>
  <c r="AC102" i="16" s="1"/>
  <c r="AA72" i="16"/>
  <c r="AA102" i="16" s="1"/>
  <c r="Y72" i="16"/>
  <c r="Y102" i="16" s="1"/>
  <c r="C106" i="16"/>
  <c r="AT76" i="16"/>
  <c r="AT106" i="16" s="1"/>
  <c r="AR76" i="16"/>
  <c r="AR106" i="16" s="1"/>
  <c r="AP76" i="16"/>
  <c r="AP106" i="16" s="1"/>
  <c r="AB76" i="16"/>
  <c r="AB106" i="16" s="1"/>
  <c r="Z76" i="16"/>
  <c r="Z106" i="16" s="1"/>
  <c r="X76" i="16"/>
  <c r="X106" i="16" s="1"/>
  <c r="AU76" i="16"/>
  <c r="AU106" i="16" s="1"/>
  <c r="AS76" i="16"/>
  <c r="AS106" i="16" s="1"/>
  <c r="AQ76" i="16"/>
  <c r="AQ106" i="16" s="1"/>
  <c r="AC76" i="16"/>
  <c r="AC106" i="16" s="1"/>
  <c r="AA76" i="16"/>
  <c r="AA106" i="16" s="1"/>
  <c r="Y76" i="16"/>
  <c r="Y106" i="16" s="1"/>
  <c r="C110" i="16"/>
  <c r="AT80" i="16"/>
  <c r="AT110" i="16" s="1"/>
  <c r="AR80" i="16"/>
  <c r="AR110" i="16" s="1"/>
  <c r="AP80" i="16"/>
  <c r="AP110" i="16" s="1"/>
  <c r="AB80" i="16"/>
  <c r="AB110" i="16" s="1"/>
  <c r="Z80" i="16"/>
  <c r="Z110" i="16" s="1"/>
  <c r="X80" i="16"/>
  <c r="X110" i="16" s="1"/>
  <c r="AU80" i="16"/>
  <c r="AU110" i="16" s="1"/>
  <c r="AS80" i="16"/>
  <c r="AS110" i="16" s="1"/>
  <c r="AQ80" i="16"/>
  <c r="AQ110" i="16" s="1"/>
  <c r="AC80" i="16"/>
  <c r="AC110" i="16" s="1"/>
  <c r="AA80" i="16"/>
  <c r="AA110" i="16" s="1"/>
  <c r="Y80" i="16"/>
  <c r="Y110" i="16" s="1"/>
  <c r="C114" i="16"/>
  <c r="AT84" i="16"/>
  <c r="AT114" i="16" s="1"/>
  <c r="AR84" i="16"/>
  <c r="AR114" i="16" s="1"/>
  <c r="AP84" i="16"/>
  <c r="AP114" i="16" s="1"/>
  <c r="AB84" i="16"/>
  <c r="AB114" i="16" s="1"/>
  <c r="Z84" i="16"/>
  <c r="Z114" i="16" s="1"/>
  <c r="X84" i="16"/>
  <c r="X114" i="16" s="1"/>
  <c r="AU84" i="16"/>
  <c r="AU114" i="16" s="1"/>
  <c r="AS84" i="16"/>
  <c r="AS114" i="16" s="1"/>
  <c r="AQ84" i="16"/>
  <c r="AQ114" i="16" s="1"/>
  <c r="AC84" i="16"/>
  <c r="AC114" i="16" s="1"/>
  <c r="AA84" i="16"/>
  <c r="AA114" i="16" s="1"/>
  <c r="Y84" i="16"/>
  <c r="Y114" i="16" s="1"/>
  <c r="C99" i="16"/>
  <c r="AU69" i="16"/>
  <c r="AU99" i="16" s="1"/>
  <c r="AS69" i="16"/>
  <c r="AS99" i="16" s="1"/>
  <c r="AQ69" i="16"/>
  <c r="AQ99" i="16" s="1"/>
  <c r="AC69" i="16"/>
  <c r="AC99" i="16" s="1"/>
  <c r="AA69" i="16"/>
  <c r="AA99" i="16" s="1"/>
  <c r="Y69" i="16"/>
  <c r="Y99" i="16" s="1"/>
  <c r="AT69" i="16"/>
  <c r="AT99" i="16" s="1"/>
  <c r="AR69" i="16"/>
  <c r="AR99" i="16" s="1"/>
  <c r="AP69" i="16"/>
  <c r="AP99" i="16" s="1"/>
  <c r="AB69" i="16"/>
  <c r="AB99" i="16" s="1"/>
  <c r="Z69" i="16"/>
  <c r="Z99" i="16" s="1"/>
  <c r="X69" i="16"/>
  <c r="X99" i="16" s="1"/>
  <c r="C103" i="16"/>
  <c r="AU73" i="16"/>
  <c r="AU103" i="16" s="1"/>
  <c r="AS73" i="16"/>
  <c r="AS103" i="16" s="1"/>
  <c r="AQ73" i="16"/>
  <c r="AQ103" i="16" s="1"/>
  <c r="AC73" i="16"/>
  <c r="AC103" i="16" s="1"/>
  <c r="AA73" i="16"/>
  <c r="AA103" i="16" s="1"/>
  <c r="Y73" i="16"/>
  <c r="Y103" i="16" s="1"/>
  <c r="AT73" i="16"/>
  <c r="AT103" i="16" s="1"/>
  <c r="AR73" i="16"/>
  <c r="AR103" i="16" s="1"/>
  <c r="AP73" i="16"/>
  <c r="AP103" i="16" s="1"/>
  <c r="AB73" i="16"/>
  <c r="AB103" i="16" s="1"/>
  <c r="Z73" i="16"/>
  <c r="Z103" i="16" s="1"/>
  <c r="X73" i="16"/>
  <c r="X103" i="16" s="1"/>
  <c r="C107" i="16"/>
  <c r="AU77" i="16"/>
  <c r="AU107" i="16" s="1"/>
  <c r="AS77" i="16"/>
  <c r="AS107" i="16" s="1"/>
  <c r="AQ77" i="16"/>
  <c r="AQ107" i="16" s="1"/>
  <c r="AC77" i="16"/>
  <c r="AC107" i="16" s="1"/>
  <c r="AA77" i="16"/>
  <c r="AA107" i="16" s="1"/>
  <c r="Y77" i="16"/>
  <c r="Y107" i="16" s="1"/>
  <c r="AT77" i="16"/>
  <c r="AT107" i="16" s="1"/>
  <c r="AR77" i="16"/>
  <c r="AR107" i="16" s="1"/>
  <c r="AP77" i="16"/>
  <c r="AP107" i="16" s="1"/>
  <c r="AB77" i="16"/>
  <c r="AB107" i="16" s="1"/>
  <c r="Z77" i="16"/>
  <c r="Z107" i="16" s="1"/>
  <c r="X77" i="16"/>
  <c r="X107" i="16" s="1"/>
  <c r="C111" i="16"/>
  <c r="AU81" i="16"/>
  <c r="AU111" i="16" s="1"/>
  <c r="AS81" i="16"/>
  <c r="AS111" i="16" s="1"/>
  <c r="AQ81" i="16"/>
  <c r="AQ111" i="16" s="1"/>
  <c r="AC81" i="16"/>
  <c r="AC111" i="16" s="1"/>
  <c r="AA81" i="16"/>
  <c r="AA111" i="16" s="1"/>
  <c r="Y81" i="16"/>
  <c r="Y111" i="16" s="1"/>
  <c r="AT81" i="16"/>
  <c r="AT111" i="16" s="1"/>
  <c r="AR81" i="16"/>
  <c r="AR111" i="16" s="1"/>
  <c r="AP81" i="16"/>
  <c r="AP111" i="16" s="1"/>
  <c r="AB81" i="16"/>
  <c r="AB111" i="16" s="1"/>
  <c r="Z81" i="16"/>
  <c r="Z111" i="16" s="1"/>
  <c r="X81" i="16"/>
  <c r="X111" i="16" s="1"/>
  <c r="C115" i="16"/>
  <c r="AU85" i="16"/>
  <c r="AU115" i="16" s="1"/>
  <c r="AS85" i="16"/>
  <c r="AS115" i="16" s="1"/>
  <c r="AQ85" i="16"/>
  <c r="AQ115" i="16" s="1"/>
  <c r="AC85" i="16"/>
  <c r="AC115" i="16" s="1"/>
  <c r="AA85" i="16"/>
  <c r="AA115" i="16" s="1"/>
  <c r="Y85" i="16"/>
  <c r="Y115" i="16" s="1"/>
  <c r="AT85" i="16"/>
  <c r="AT115" i="16" s="1"/>
  <c r="AR85" i="16"/>
  <c r="AR115" i="16" s="1"/>
  <c r="AP85" i="16"/>
  <c r="AP115" i="16" s="1"/>
  <c r="AB85" i="16"/>
  <c r="AB115" i="16" s="1"/>
  <c r="Z85" i="16"/>
  <c r="Z115" i="16" s="1"/>
  <c r="X85" i="16"/>
  <c r="X115" i="16" s="1"/>
  <c r="BN89" i="16"/>
  <c r="C100" i="16"/>
  <c r="AT70" i="16"/>
  <c r="AT100" i="16" s="1"/>
  <c r="AR70" i="16"/>
  <c r="AR100" i="16" s="1"/>
  <c r="AP70" i="16"/>
  <c r="AP100" i="16" s="1"/>
  <c r="AB70" i="16"/>
  <c r="AB100" i="16" s="1"/>
  <c r="Z70" i="16"/>
  <c r="Z100" i="16" s="1"/>
  <c r="X70" i="16"/>
  <c r="X100" i="16" s="1"/>
  <c r="AU70" i="16"/>
  <c r="AU100" i="16" s="1"/>
  <c r="AS70" i="16"/>
  <c r="AS100" i="16" s="1"/>
  <c r="AQ70" i="16"/>
  <c r="AQ100" i="16" s="1"/>
  <c r="AC70" i="16"/>
  <c r="AC100" i="16" s="1"/>
  <c r="AA70" i="16"/>
  <c r="AA100" i="16" s="1"/>
  <c r="Y70" i="16"/>
  <c r="Y100" i="16" s="1"/>
  <c r="C104" i="16"/>
  <c r="AT74" i="16"/>
  <c r="AT104" i="16" s="1"/>
  <c r="AR74" i="16"/>
  <c r="AR104" i="16" s="1"/>
  <c r="AP74" i="16"/>
  <c r="AP104" i="16" s="1"/>
  <c r="AB74" i="16"/>
  <c r="AB104" i="16" s="1"/>
  <c r="Z74" i="16"/>
  <c r="Z104" i="16" s="1"/>
  <c r="X74" i="16"/>
  <c r="X104" i="16" s="1"/>
  <c r="AU74" i="16"/>
  <c r="AU104" i="16" s="1"/>
  <c r="AS74" i="16"/>
  <c r="AS104" i="16" s="1"/>
  <c r="AQ74" i="16"/>
  <c r="AQ104" i="16" s="1"/>
  <c r="AC74" i="16"/>
  <c r="AC104" i="16" s="1"/>
  <c r="AA74" i="16"/>
  <c r="AA104" i="16" s="1"/>
  <c r="Y74" i="16"/>
  <c r="Y104" i="16" s="1"/>
  <c r="C108" i="16"/>
  <c r="AT78" i="16"/>
  <c r="AT108" i="16" s="1"/>
  <c r="AR78" i="16"/>
  <c r="AR108" i="16" s="1"/>
  <c r="AP78" i="16"/>
  <c r="AP108" i="16" s="1"/>
  <c r="AB78" i="16"/>
  <c r="AB108" i="16" s="1"/>
  <c r="Z78" i="16"/>
  <c r="Z108" i="16" s="1"/>
  <c r="X78" i="16"/>
  <c r="X108" i="16" s="1"/>
  <c r="AU78" i="16"/>
  <c r="AU108" i="16" s="1"/>
  <c r="AS78" i="16"/>
  <c r="AS108" i="16" s="1"/>
  <c r="AQ78" i="16"/>
  <c r="AQ108" i="16" s="1"/>
  <c r="AC78" i="16"/>
  <c r="AC108" i="16" s="1"/>
  <c r="AA78" i="16"/>
  <c r="AA108" i="16" s="1"/>
  <c r="Y78" i="16"/>
  <c r="Y108" i="16" s="1"/>
  <c r="C112" i="16"/>
  <c r="AT82" i="16"/>
  <c r="AT112" i="16" s="1"/>
  <c r="AR82" i="16"/>
  <c r="AR112" i="16" s="1"/>
  <c r="AP82" i="16"/>
  <c r="AP112" i="16" s="1"/>
  <c r="AB82" i="16"/>
  <c r="AB112" i="16" s="1"/>
  <c r="Z82" i="16"/>
  <c r="Z112" i="16" s="1"/>
  <c r="X82" i="16"/>
  <c r="X112" i="16" s="1"/>
  <c r="AU82" i="16"/>
  <c r="AU112" i="16" s="1"/>
  <c r="AS82" i="16"/>
  <c r="AS112" i="16" s="1"/>
  <c r="AQ82" i="16"/>
  <c r="AQ112" i="16" s="1"/>
  <c r="AC82" i="16"/>
  <c r="AC112" i="16" s="1"/>
  <c r="AA82" i="16"/>
  <c r="AA112" i="16" s="1"/>
  <c r="Y82" i="16"/>
  <c r="Y112" i="16" s="1"/>
  <c r="C116" i="16"/>
  <c r="AT86" i="16"/>
  <c r="AT116" i="16" s="1"/>
  <c r="AR86" i="16"/>
  <c r="AR116" i="16" s="1"/>
  <c r="AP86" i="16"/>
  <c r="AP116" i="16" s="1"/>
  <c r="AB86" i="16"/>
  <c r="AB116" i="16" s="1"/>
  <c r="Z86" i="16"/>
  <c r="Z116" i="16" s="1"/>
  <c r="X86" i="16"/>
  <c r="X116" i="16" s="1"/>
  <c r="AU86" i="16"/>
  <c r="AU116" i="16" s="1"/>
  <c r="AS86" i="16"/>
  <c r="AS116" i="16" s="1"/>
  <c r="AQ86" i="16"/>
  <c r="AQ116" i="16" s="1"/>
  <c r="AC86" i="16"/>
  <c r="AC116" i="16" s="1"/>
  <c r="AA86" i="16"/>
  <c r="AA116" i="16" s="1"/>
  <c r="Y86" i="16"/>
  <c r="Y116" i="16" s="1"/>
  <c r="C101" i="16"/>
  <c r="AU71" i="16"/>
  <c r="AU101" i="16" s="1"/>
  <c r="AS71" i="16"/>
  <c r="AS101" i="16" s="1"/>
  <c r="AQ71" i="16"/>
  <c r="AQ101" i="16" s="1"/>
  <c r="AC71" i="16"/>
  <c r="AC101" i="16" s="1"/>
  <c r="AA71" i="16"/>
  <c r="AA101" i="16" s="1"/>
  <c r="Y71" i="16"/>
  <c r="Y101" i="16" s="1"/>
  <c r="AT71" i="16"/>
  <c r="AT101" i="16" s="1"/>
  <c r="AR71" i="16"/>
  <c r="AR101" i="16" s="1"/>
  <c r="AP71" i="16"/>
  <c r="AP101" i="16" s="1"/>
  <c r="AB71" i="16"/>
  <c r="AB101" i="16" s="1"/>
  <c r="Z71" i="16"/>
  <c r="Z101" i="16" s="1"/>
  <c r="X71" i="16"/>
  <c r="X101" i="16" s="1"/>
  <c r="C105" i="16"/>
  <c r="AU75" i="16"/>
  <c r="AU105" i="16" s="1"/>
  <c r="AS75" i="16"/>
  <c r="AS105" i="16" s="1"/>
  <c r="AQ75" i="16"/>
  <c r="AQ105" i="16" s="1"/>
  <c r="AC75" i="16"/>
  <c r="AC105" i="16" s="1"/>
  <c r="AA75" i="16"/>
  <c r="AA105" i="16" s="1"/>
  <c r="Y75" i="16"/>
  <c r="Y105" i="16" s="1"/>
  <c r="AT75" i="16"/>
  <c r="AT105" i="16" s="1"/>
  <c r="AR75" i="16"/>
  <c r="AR105" i="16" s="1"/>
  <c r="AP75" i="16"/>
  <c r="AP105" i="16" s="1"/>
  <c r="AB75" i="16"/>
  <c r="AB105" i="16" s="1"/>
  <c r="Z75" i="16"/>
  <c r="Z105" i="16" s="1"/>
  <c r="X75" i="16"/>
  <c r="X105" i="16" s="1"/>
  <c r="C109" i="16"/>
  <c r="AU79" i="16"/>
  <c r="AU109" i="16" s="1"/>
  <c r="AS79" i="16"/>
  <c r="AS109" i="16" s="1"/>
  <c r="AQ79" i="16"/>
  <c r="AQ109" i="16" s="1"/>
  <c r="AC79" i="16"/>
  <c r="AC109" i="16" s="1"/>
  <c r="AA79" i="16"/>
  <c r="AA109" i="16" s="1"/>
  <c r="Y79" i="16"/>
  <c r="Y109" i="16" s="1"/>
  <c r="AT79" i="16"/>
  <c r="AT109" i="16" s="1"/>
  <c r="AR79" i="16"/>
  <c r="AR109" i="16" s="1"/>
  <c r="AP79" i="16"/>
  <c r="AP109" i="16" s="1"/>
  <c r="AB79" i="16"/>
  <c r="AB109" i="16" s="1"/>
  <c r="Z79" i="16"/>
  <c r="Z109" i="16" s="1"/>
  <c r="X79" i="16"/>
  <c r="X109" i="16" s="1"/>
  <c r="C113" i="16"/>
  <c r="AU83" i="16"/>
  <c r="AU113" i="16" s="1"/>
  <c r="AS83" i="16"/>
  <c r="AS113" i="16" s="1"/>
  <c r="AQ83" i="16"/>
  <c r="AQ113" i="16" s="1"/>
  <c r="AC83" i="16"/>
  <c r="AC113" i="16" s="1"/>
  <c r="AA83" i="16"/>
  <c r="AA113" i="16" s="1"/>
  <c r="Y83" i="16"/>
  <c r="Y113" i="16" s="1"/>
  <c r="AT83" i="16"/>
  <c r="AT113" i="16" s="1"/>
  <c r="AR83" i="16"/>
  <c r="AR113" i="16" s="1"/>
  <c r="AP83" i="16"/>
  <c r="AP113" i="16" s="1"/>
  <c r="AB83" i="16"/>
  <c r="AB113" i="16" s="1"/>
  <c r="Z83" i="16"/>
  <c r="Z113" i="16" s="1"/>
  <c r="X83" i="16"/>
  <c r="X113" i="16" s="1"/>
  <c r="BO91" i="15"/>
  <c r="BU91" i="15" s="1"/>
  <c r="BO87" i="15"/>
  <c r="BU87" i="15" s="1"/>
  <c r="BH89" i="15"/>
  <c r="BN89" i="15" s="1"/>
  <c r="BO92" i="15"/>
  <c r="BU92" i="15" s="1"/>
  <c r="BO90" i="15"/>
  <c r="BU90" i="15" s="1"/>
  <c r="BO88" i="15"/>
  <c r="BU88" i="15" s="1"/>
  <c r="BN91" i="15"/>
  <c r="BN92" i="15"/>
  <c r="BN90" i="15"/>
  <c r="BU89" i="15"/>
  <c r="BN88" i="15"/>
  <c r="BG121" i="15"/>
  <c r="BG92" i="15" s="1"/>
  <c r="AO121" i="15"/>
  <c r="AO92" i="15" s="1"/>
  <c r="BG120" i="15"/>
  <c r="BG91" i="15" s="1"/>
  <c r="AO120" i="15"/>
  <c r="AO91" i="15" s="1"/>
  <c r="BG119" i="15"/>
  <c r="BG90" i="15" s="1"/>
  <c r="AO119" i="15"/>
  <c r="AO90" i="15" s="1"/>
  <c r="BG118" i="15"/>
  <c r="BG89" i="15" s="1"/>
  <c r="AO118" i="15"/>
  <c r="AO89" i="15" s="1"/>
  <c r="BG117" i="15"/>
  <c r="BG88" i="15" s="1"/>
  <c r="AO117" i="15"/>
  <c r="AO88" i="15" s="1"/>
  <c r="BG116" i="15"/>
  <c r="BG87" i="15" s="1"/>
  <c r="AO116" i="15"/>
  <c r="AO87" i="15" s="1"/>
  <c r="M113" i="15"/>
  <c r="C84" i="15"/>
  <c r="M114" i="15"/>
  <c r="C85" i="15"/>
  <c r="M109" i="15"/>
  <c r="C80" i="15"/>
  <c r="M105" i="15"/>
  <c r="C76" i="15"/>
  <c r="M101" i="15"/>
  <c r="C72" i="15"/>
  <c r="M97" i="15"/>
  <c r="C68" i="15"/>
  <c r="M110" i="15"/>
  <c r="C81" i="15"/>
  <c r="M106" i="15"/>
  <c r="C77" i="15"/>
  <c r="M102" i="15"/>
  <c r="C73" i="15"/>
  <c r="M98" i="15"/>
  <c r="C69" i="15"/>
  <c r="BN87" i="15"/>
  <c r="M115" i="15"/>
  <c r="C86" i="15"/>
  <c r="M112" i="15"/>
  <c r="C83" i="15"/>
  <c r="M107" i="15"/>
  <c r="C78" i="15"/>
  <c r="M103" i="15"/>
  <c r="C74" i="15"/>
  <c r="M99" i="15"/>
  <c r="C70" i="15"/>
  <c r="M111" i="15"/>
  <c r="C82" i="15"/>
  <c r="M108" i="15"/>
  <c r="C79" i="15"/>
  <c r="M104" i="15"/>
  <c r="C75" i="15"/>
  <c r="M100" i="15"/>
  <c r="C71" i="15"/>
  <c r="M96" i="15"/>
  <c r="C67" i="15"/>
  <c r="BR109" i="16" l="1"/>
  <c r="BR79" i="16" s="1"/>
  <c r="BK109" i="16"/>
  <c r="BK79" i="16" s="1"/>
  <c r="AY109" i="16"/>
  <c r="AZ109" i="16" s="1"/>
  <c r="BA109" i="16" s="1"/>
  <c r="AG109" i="16"/>
  <c r="AH109" i="16" s="1"/>
  <c r="BS109" i="16"/>
  <c r="BS79" i="16" s="1"/>
  <c r="BQ109" i="16"/>
  <c r="BQ79" i="16" s="1"/>
  <c r="BL109" i="16"/>
  <c r="BL79" i="16" s="1"/>
  <c r="BJ109" i="16"/>
  <c r="BJ79" i="16" s="1"/>
  <c r="BO109" i="16"/>
  <c r="BH109" i="16"/>
  <c r="BR101" i="16"/>
  <c r="BR71" i="16" s="1"/>
  <c r="BK101" i="16"/>
  <c r="BK71" i="16" s="1"/>
  <c r="AY101" i="16"/>
  <c r="AZ101" i="16" s="1"/>
  <c r="BA101" i="16" s="1"/>
  <c r="BG101" i="16" s="1"/>
  <c r="BG71" i="16" s="1"/>
  <c r="AG101" i="16"/>
  <c r="AH101" i="16" s="1"/>
  <c r="BS101" i="16"/>
  <c r="BS71" i="16" s="1"/>
  <c r="BQ101" i="16"/>
  <c r="BQ71" i="16" s="1"/>
  <c r="BL101" i="16"/>
  <c r="BL71" i="16" s="1"/>
  <c r="BJ101" i="16"/>
  <c r="BJ71" i="16" s="1"/>
  <c r="BO101" i="16"/>
  <c r="BH101" i="16"/>
  <c r="BR112" i="16"/>
  <c r="BR82" i="16" s="1"/>
  <c r="BK112" i="16"/>
  <c r="BK82" i="16" s="1"/>
  <c r="AY112" i="16"/>
  <c r="AZ112" i="16" s="1"/>
  <c r="BA112" i="16" s="1"/>
  <c r="BG112" i="16" s="1"/>
  <c r="BG82" i="16" s="1"/>
  <c r="BS112" i="16"/>
  <c r="BS82" i="16" s="1"/>
  <c r="BQ112" i="16"/>
  <c r="BQ82" i="16" s="1"/>
  <c r="BL112" i="16"/>
  <c r="BL82" i="16" s="1"/>
  <c r="BJ112" i="16"/>
  <c r="BJ82" i="16" s="1"/>
  <c r="AG112" i="16"/>
  <c r="AH112" i="16" s="1"/>
  <c r="BP112" i="16"/>
  <c r="BP82" i="16" s="1"/>
  <c r="BH112" i="16"/>
  <c r="BH82" i="16" s="1"/>
  <c r="BI112" i="16"/>
  <c r="BI82" i="16" s="1"/>
  <c r="BO112" i="16"/>
  <c r="BS104" i="16"/>
  <c r="BS74" i="16" s="1"/>
  <c r="BQ104" i="16"/>
  <c r="BQ74" i="16" s="1"/>
  <c r="BL104" i="16"/>
  <c r="BL74" i="16" s="1"/>
  <c r="BJ104" i="16"/>
  <c r="BJ74" i="16" s="1"/>
  <c r="BR104" i="16"/>
  <c r="BR74" i="16" s="1"/>
  <c r="BK104" i="16"/>
  <c r="BK74" i="16" s="1"/>
  <c r="AY104" i="16"/>
  <c r="AZ104" i="16" s="1"/>
  <c r="BA104" i="16" s="1"/>
  <c r="BG104" i="16" s="1"/>
  <c r="BG74" i="16" s="1"/>
  <c r="AG104" i="16"/>
  <c r="AH104" i="16" s="1"/>
  <c r="BH104" i="16"/>
  <c r="BH74" i="16" s="1"/>
  <c r="BO104" i="16"/>
  <c r="BR111" i="16"/>
  <c r="BR81" i="16" s="1"/>
  <c r="BK111" i="16"/>
  <c r="BK81" i="16" s="1"/>
  <c r="AY111" i="16"/>
  <c r="AZ111" i="16" s="1"/>
  <c r="BA111" i="16" s="1"/>
  <c r="BG111" i="16" s="1"/>
  <c r="BG81" i="16" s="1"/>
  <c r="AG111" i="16"/>
  <c r="AH111" i="16" s="1"/>
  <c r="BS111" i="16"/>
  <c r="BS81" i="16" s="1"/>
  <c r="BQ111" i="16"/>
  <c r="BQ81" i="16" s="1"/>
  <c r="BL111" i="16"/>
  <c r="BL81" i="16" s="1"/>
  <c r="BJ111" i="16"/>
  <c r="BJ81" i="16" s="1"/>
  <c r="BP111" i="16"/>
  <c r="BP81" i="16" s="1"/>
  <c r="BO111" i="16"/>
  <c r="BO81" i="16" s="1"/>
  <c r="BH111" i="16"/>
  <c r="BH81" i="16" s="1"/>
  <c r="BI111" i="16"/>
  <c r="BI81" i="16" s="1"/>
  <c r="BR103" i="16"/>
  <c r="BR73" i="16" s="1"/>
  <c r="BK103" i="16"/>
  <c r="BK73" i="16" s="1"/>
  <c r="AY103" i="16"/>
  <c r="AZ103" i="16" s="1"/>
  <c r="BA103" i="16" s="1"/>
  <c r="BG103" i="16" s="1"/>
  <c r="BG73" i="16" s="1"/>
  <c r="AG103" i="16"/>
  <c r="AH103" i="16" s="1"/>
  <c r="BS103" i="16"/>
  <c r="BS73" i="16" s="1"/>
  <c r="BQ103" i="16"/>
  <c r="BQ73" i="16" s="1"/>
  <c r="BL103" i="16"/>
  <c r="BL73" i="16" s="1"/>
  <c r="BJ103" i="16"/>
  <c r="BJ73" i="16" s="1"/>
  <c r="BO103" i="16"/>
  <c r="BO73" i="16" s="1"/>
  <c r="BH103" i="16"/>
  <c r="BH73" i="16" s="1"/>
  <c r="BR114" i="16"/>
  <c r="BR84" i="16" s="1"/>
  <c r="BK114" i="16"/>
  <c r="BK84" i="16" s="1"/>
  <c r="AY114" i="16"/>
  <c r="AZ114" i="16" s="1"/>
  <c r="BA114" i="16" s="1"/>
  <c r="BG114" i="16" s="1"/>
  <c r="BG84" i="16" s="1"/>
  <c r="AG114" i="16"/>
  <c r="AH114" i="16" s="1"/>
  <c r="BS114" i="16"/>
  <c r="BS84" i="16" s="1"/>
  <c r="BQ114" i="16"/>
  <c r="BQ84" i="16" s="1"/>
  <c r="BL114" i="16"/>
  <c r="BL84" i="16" s="1"/>
  <c r="BJ114" i="16"/>
  <c r="BJ84" i="16" s="1"/>
  <c r="BO114" i="16"/>
  <c r="BO84" i="16" s="1"/>
  <c r="BI114" i="16"/>
  <c r="BI84" i="16" s="1"/>
  <c r="BP114" i="16"/>
  <c r="BP84" i="16" s="1"/>
  <c r="BH114" i="16"/>
  <c r="BH84" i="16" s="1"/>
  <c r="BS106" i="16"/>
  <c r="BS76" i="16" s="1"/>
  <c r="BQ106" i="16"/>
  <c r="BQ76" i="16" s="1"/>
  <c r="BL106" i="16"/>
  <c r="BL76" i="16" s="1"/>
  <c r="BJ106" i="16"/>
  <c r="BJ76" i="16" s="1"/>
  <c r="BR106" i="16"/>
  <c r="BR76" i="16" s="1"/>
  <c r="BK106" i="16"/>
  <c r="BK76" i="16" s="1"/>
  <c r="AY106" i="16"/>
  <c r="AZ106" i="16" s="1"/>
  <c r="BA106" i="16" s="1"/>
  <c r="BG106" i="16" s="1"/>
  <c r="BG76" i="16" s="1"/>
  <c r="AG106" i="16"/>
  <c r="AH106" i="16" s="1"/>
  <c r="BH106" i="16"/>
  <c r="BH76" i="16" s="1"/>
  <c r="BO106" i="16"/>
  <c r="BO76" i="16" s="1"/>
  <c r="BS98" i="16"/>
  <c r="BS68" i="16" s="1"/>
  <c r="BQ98" i="16"/>
  <c r="BQ68" i="16" s="1"/>
  <c r="BL98" i="16"/>
  <c r="BL68" i="16" s="1"/>
  <c r="BJ98" i="16"/>
  <c r="BJ68" i="16" s="1"/>
  <c r="BR98" i="16"/>
  <c r="BR68" i="16" s="1"/>
  <c r="BK98" i="16"/>
  <c r="BK68" i="16" s="1"/>
  <c r="AY98" i="16"/>
  <c r="AZ98" i="16" s="1"/>
  <c r="BA98" i="16" s="1"/>
  <c r="BG98" i="16" s="1"/>
  <c r="BG68" i="16" s="1"/>
  <c r="AG98" i="16"/>
  <c r="AH98" i="16" s="1"/>
  <c r="BO98" i="16"/>
  <c r="BO68" i="16" s="1"/>
  <c r="BH98" i="16"/>
  <c r="BH68" i="16" s="1"/>
  <c r="BS113" i="16"/>
  <c r="BS83" i="16" s="1"/>
  <c r="BQ113" i="16"/>
  <c r="BQ83" i="16" s="1"/>
  <c r="BL113" i="16"/>
  <c r="BL83" i="16" s="1"/>
  <c r="BJ113" i="16"/>
  <c r="BJ83" i="16" s="1"/>
  <c r="BR113" i="16"/>
  <c r="BR83" i="16" s="1"/>
  <c r="BK113" i="16"/>
  <c r="BK83" i="16" s="1"/>
  <c r="AY113" i="16"/>
  <c r="AZ113" i="16" s="1"/>
  <c r="AG113" i="16"/>
  <c r="AH113" i="16" s="1"/>
  <c r="BP113" i="16"/>
  <c r="BP83" i="16" s="1"/>
  <c r="BO113" i="16"/>
  <c r="BI113" i="16"/>
  <c r="BI83" i="16" s="1"/>
  <c r="BH113" i="16"/>
  <c r="BG109" i="16"/>
  <c r="BG79" i="16" s="1"/>
  <c r="BR105" i="16"/>
  <c r="BR75" i="16" s="1"/>
  <c r="BS105" i="16"/>
  <c r="BS75" i="16" s="1"/>
  <c r="BQ105" i="16"/>
  <c r="BQ75" i="16" s="1"/>
  <c r="BK105" i="16"/>
  <c r="BK75" i="16" s="1"/>
  <c r="AY105" i="16"/>
  <c r="AZ105" i="16" s="1"/>
  <c r="AG105" i="16"/>
  <c r="AH105" i="16" s="1"/>
  <c r="BL105" i="16"/>
  <c r="BL75" i="16" s="1"/>
  <c r="BJ105" i="16"/>
  <c r="BJ75" i="16" s="1"/>
  <c r="BO105" i="16"/>
  <c r="BO75" i="16" s="1"/>
  <c r="BH105" i="16"/>
  <c r="BH75" i="16" s="1"/>
  <c r="BR116" i="16"/>
  <c r="BR86" i="16" s="1"/>
  <c r="BK116" i="16"/>
  <c r="BK86" i="16" s="1"/>
  <c r="AY116" i="16"/>
  <c r="AZ116" i="16" s="1"/>
  <c r="AG116" i="16"/>
  <c r="AH116" i="16" s="1"/>
  <c r="BS116" i="16"/>
  <c r="BS86" i="16" s="1"/>
  <c r="BQ116" i="16"/>
  <c r="BQ86" i="16" s="1"/>
  <c r="BL116" i="16"/>
  <c r="BL86" i="16" s="1"/>
  <c r="BJ116" i="16"/>
  <c r="BJ86" i="16" s="1"/>
  <c r="BO116" i="16"/>
  <c r="BO86" i="16" s="1"/>
  <c r="BH116" i="16"/>
  <c r="BH86" i="16" s="1"/>
  <c r="BP116" i="16"/>
  <c r="BP86" i="16" s="1"/>
  <c r="BI116" i="16"/>
  <c r="BI86" i="16" s="1"/>
  <c r="BS108" i="16"/>
  <c r="BS78" i="16" s="1"/>
  <c r="BQ108" i="16"/>
  <c r="BQ78" i="16" s="1"/>
  <c r="BL108" i="16"/>
  <c r="BL78" i="16" s="1"/>
  <c r="BJ108" i="16"/>
  <c r="BJ78" i="16" s="1"/>
  <c r="BR108" i="16"/>
  <c r="BR78" i="16" s="1"/>
  <c r="BK108" i="16"/>
  <c r="BK78" i="16" s="1"/>
  <c r="AY108" i="16"/>
  <c r="AZ108" i="16" s="1"/>
  <c r="AG108" i="16"/>
  <c r="AH108" i="16" s="1"/>
  <c r="BO108" i="16"/>
  <c r="BO78" i="16" s="1"/>
  <c r="BH108" i="16"/>
  <c r="BH78" i="16" s="1"/>
  <c r="BS100" i="16"/>
  <c r="BS70" i="16" s="1"/>
  <c r="BQ100" i="16"/>
  <c r="BQ70" i="16" s="1"/>
  <c r="BL100" i="16"/>
  <c r="BL70" i="16" s="1"/>
  <c r="BJ100" i="16"/>
  <c r="BJ70" i="16" s="1"/>
  <c r="BR100" i="16"/>
  <c r="BR70" i="16" s="1"/>
  <c r="BK100" i="16"/>
  <c r="BK70" i="16" s="1"/>
  <c r="AY100" i="16"/>
  <c r="AZ100" i="16" s="1"/>
  <c r="AG100" i="16"/>
  <c r="AH100" i="16" s="1"/>
  <c r="BH100" i="16"/>
  <c r="BH70" i="16" s="1"/>
  <c r="BO100" i="16"/>
  <c r="BS115" i="16"/>
  <c r="BS85" i="16" s="1"/>
  <c r="BQ115" i="16"/>
  <c r="BQ85" i="16" s="1"/>
  <c r="BL115" i="16"/>
  <c r="BL85" i="16" s="1"/>
  <c r="BJ115" i="16"/>
  <c r="BJ85" i="16" s="1"/>
  <c r="BR115" i="16"/>
  <c r="BR85" i="16" s="1"/>
  <c r="BK115" i="16"/>
  <c r="BK85" i="16" s="1"/>
  <c r="AY115" i="16"/>
  <c r="AZ115" i="16" s="1"/>
  <c r="AG115" i="16"/>
  <c r="AH115" i="16" s="1"/>
  <c r="BP115" i="16"/>
  <c r="BP85" i="16" s="1"/>
  <c r="BI115" i="16"/>
  <c r="BI85" i="16" s="1"/>
  <c r="BH115" i="16"/>
  <c r="BH85" i="16" s="1"/>
  <c r="BO115" i="16"/>
  <c r="BO85" i="16" s="1"/>
  <c r="BR107" i="16"/>
  <c r="BR77" i="16" s="1"/>
  <c r="BK107" i="16"/>
  <c r="BK77" i="16" s="1"/>
  <c r="AY107" i="16"/>
  <c r="AZ107" i="16" s="1"/>
  <c r="AG107" i="16"/>
  <c r="AH107" i="16" s="1"/>
  <c r="BS107" i="16"/>
  <c r="BS77" i="16" s="1"/>
  <c r="BQ107" i="16"/>
  <c r="BQ77" i="16" s="1"/>
  <c r="BL107" i="16"/>
  <c r="BL77" i="16" s="1"/>
  <c r="BJ107" i="16"/>
  <c r="BJ77" i="16" s="1"/>
  <c r="BO107" i="16"/>
  <c r="BH107" i="16"/>
  <c r="BH77" i="16" s="1"/>
  <c r="BR99" i="16"/>
  <c r="BR69" i="16" s="1"/>
  <c r="BK99" i="16"/>
  <c r="BK69" i="16" s="1"/>
  <c r="AY99" i="16"/>
  <c r="AZ99" i="16" s="1"/>
  <c r="AG99" i="16"/>
  <c r="AH99" i="16" s="1"/>
  <c r="BS99" i="16"/>
  <c r="BS69" i="16" s="1"/>
  <c r="BQ99" i="16"/>
  <c r="BQ69" i="16" s="1"/>
  <c r="BL99" i="16"/>
  <c r="BL69" i="16" s="1"/>
  <c r="BJ99" i="16"/>
  <c r="BJ69" i="16" s="1"/>
  <c r="BO99" i="16"/>
  <c r="BO69" i="16" s="1"/>
  <c r="BH99" i="16"/>
  <c r="BH69" i="16" s="1"/>
  <c r="BS110" i="16"/>
  <c r="BS80" i="16" s="1"/>
  <c r="BQ110" i="16"/>
  <c r="BQ80" i="16" s="1"/>
  <c r="BL110" i="16"/>
  <c r="BL80" i="16" s="1"/>
  <c r="BJ110" i="16"/>
  <c r="BJ80" i="16" s="1"/>
  <c r="BR110" i="16"/>
  <c r="BR80" i="16" s="1"/>
  <c r="BK110" i="16"/>
  <c r="BK80" i="16" s="1"/>
  <c r="AY110" i="16"/>
  <c r="AZ110" i="16" s="1"/>
  <c r="AG110" i="16"/>
  <c r="AH110" i="16" s="1"/>
  <c r="BH110" i="16"/>
  <c r="BO110" i="16"/>
  <c r="BO80" i="16" s="1"/>
  <c r="BS102" i="16"/>
  <c r="BS72" i="16" s="1"/>
  <c r="BQ102" i="16"/>
  <c r="BQ72" i="16" s="1"/>
  <c r="BL102" i="16"/>
  <c r="BL72" i="16" s="1"/>
  <c r="BJ102" i="16"/>
  <c r="BJ72" i="16" s="1"/>
  <c r="BR102" i="16"/>
  <c r="BR72" i="16" s="1"/>
  <c r="BK102" i="16"/>
  <c r="BK72" i="16" s="1"/>
  <c r="AY102" i="16"/>
  <c r="AZ102" i="16" s="1"/>
  <c r="AG102" i="16"/>
  <c r="AH102" i="16" s="1"/>
  <c r="BO102" i="16"/>
  <c r="BO72" i="16" s="1"/>
  <c r="BH102" i="16"/>
  <c r="BH72" i="16" s="1"/>
  <c r="C96" i="15"/>
  <c r="AU67" i="15"/>
  <c r="AU96" i="15" s="1"/>
  <c r="AS67" i="15"/>
  <c r="AS96" i="15" s="1"/>
  <c r="AQ67" i="15"/>
  <c r="AQ96" i="15" s="1"/>
  <c r="AC67" i="15"/>
  <c r="AC96" i="15" s="1"/>
  <c r="AA67" i="15"/>
  <c r="AA96" i="15" s="1"/>
  <c r="Y67" i="15"/>
  <c r="Y96" i="15" s="1"/>
  <c r="AT67" i="15"/>
  <c r="AT96" i="15" s="1"/>
  <c r="AR67" i="15"/>
  <c r="AR96" i="15" s="1"/>
  <c r="AP67" i="15"/>
  <c r="AP96" i="15" s="1"/>
  <c r="AB67" i="15"/>
  <c r="AB96" i="15" s="1"/>
  <c r="Z67" i="15"/>
  <c r="Z96" i="15" s="1"/>
  <c r="X67" i="15"/>
  <c r="X96" i="15" s="1"/>
  <c r="C100" i="15"/>
  <c r="AU71" i="15"/>
  <c r="AU100" i="15" s="1"/>
  <c r="AS71" i="15"/>
  <c r="AS100" i="15" s="1"/>
  <c r="AQ71" i="15"/>
  <c r="AQ100" i="15" s="1"/>
  <c r="AC71" i="15"/>
  <c r="AC100" i="15" s="1"/>
  <c r="AA71" i="15"/>
  <c r="AA100" i="15" s="1"/>
  <c r="Y71" i="15"/>
  <c r="Y100" i="15" s="1"/>
  <c r="AT71" i="15"/>
  <c r="AT100" i="15" s="1"/>
  <c r="AR71" i="15"/>
  <c r="AR100" i="15" s="1"/>
  <c r="AP71" i="15"/>
  <c r="AP100" i="15" s="1"/>
  <c r="AB71" i="15"/>
  <c r="AB100" i="15" s="1"/>
  <c r="Z71" i="15"/>
  <c r="Z100" i="15" s="1"/>
  <c r="X71" i="15"/>
  <c r="X100" i="15" s="1"/>
  <c r="C104" i="15"/>
  <c r="AU75" i="15"/>
  <c r="AU104" i="15" s="1"/>
  <c r="AS75" i="15"/>
  <c r="AS104" i="15" s="1"/>
  <c r="AQ75" i="15"/>
  <c r="AQ104" i="15" s="1"/>
  <c r="AC75" i="15"/>
  <c r="AC104" i="15" s="1"/>
  <c r="AA75" i="15"/>
  <c r="AA104" i="15" s="1"/>
  <c r="Y75" i="15"/>
  <c r="Y104" i="15" s="1"/>
  <c r="AT75" i="15"/>
  <c r="AT104" i="15" s="1"/>
  <c r="AR75" i="15"/>
  <c r="AR104" i="15" s="1"/>
  <c r="AP75" i="15"/>
  <c r="AP104" i="15" s="1"/>
  <c r="AB75" i="15"/>
  <c r="AB104" i="15" s="1"/>
  <c r="Z75" i="15"/>
  <c r="Z104" i="15" s="1"/>
  <c r="X75" i="15"/>
  <c r="X104" i="15" s="1"/>
  <c r="C108" i="15"/>
  <c r="AU79" i="15"/>
  <c r="AU108" i="15" s="1"/>
  <c r="AS79" i="15"/>
  <c r="AS108" i="15" s="1"/>
  <c r="AQ79" i="15"/>
  <c r="AQ108" i="15" s="1"/>
  <c r="AC79" i="15"/>
  <c r="AC108" i="15" s="1"/>
  <c r="AA79" i="15"/>
  <c r="AA108" i="15" s="1"/>
  <c r="Y79" i="15"/>
  <c r="Y108" i="15" s="1"/>
  <c r="AT79" i="15"/>
  <c r="AT108" i="15" s="1"/>
  <c r="AR79" i="15"/>
  <c r="AR108" i="15" s="1"/>
  <c r="AP79" i="15"/>
  <c r="AP108" i="15" s="1"/>
  <c r="AB79" i="15"/>
  <c r="AB108" i="15" s="1"/>
  <c r="Z79" i="15"/>
  <c r="Z108" i="15" s="1"/>
  <c r="X79" i="15"/>
  <c r="X108" i="15" s="1"/>
  <c r="C111" i="15"/>
  <c r="AU82" i="15"/>
  <c r="AU111" i="15" s="1"/>
  <c r="AS82" i="15"/>
  <c r="AS111" i="15" s="1"/>
  <c r="AQ82" i="15"/>
  <c r="AQ111" i="15" s="1"/>
  <c r="AC82" i="15"/>
  <c r="AC111" i="15" s="1"/>
  <c r="AA82" i="15"/>
  <c r="AA111" i="15" s="1"/>
  <c r="Y82" i="15"/>
  <c r="Y111" i="15" s="1"/>
  <c r="AR82" i="15"/>
  <c r="AR111" i="15" s="1"/>
  <c r="Z82" i="15"/>
  <c r="Z111" i="15" s="1"/>
  <c r="AT82" i="15"/>
  <c r="AT111" i="15" s="1"/>
  <c r="AP82" i="15"/>
  <c r="AP111" i="15" s="1"/>
  <c r="AB82" i="15"/>
  <c r="AB111" i="15" s="1"/>
  <c r="X82" i="15"/>
  <c r="X111" i="15" s="1"/>
  <c r="C99" i="15"/>
  <c r="AT70" i="15"/>
  <c r="AT99" i="15" s="1"/>
  <c r="AR70" i="15"/>
  <c r="AR99" i="15" s="1"/>
  <c r="AP70" i="15"/>
  <c r="AP99" i="15" s="1"/>
  <c r="AB70" i="15"/>
  <c r="AB99" i="15" s="1"/>
  <c r="Z70" i="15"/>
  <c r="Z99" i="15" s="1"/>
  <c r="X70" i="15"/>
  <c r="X99" i="15" s="1"/>
  <c r="AU70" i="15"/>
  <c r="AU99" i="15" s="1"/>
  <c r="AS70" i="15"/>
  <c r="AS99" i="15" s="1"/>
  <c r="AQ70" i="15"/>
  <c r="AQ99" i="15" s="1"/>
  <c r="AC70" i="15"/>
  <c r="AC99" i="15" s="1"/>
  <c r="AA70" i="15"/>
  <c r="AA99" i="15" s="1"/>
  <c r="Y70" i="15"/>
  <c r="Y99" i="15" s="1"/>
  <c r="C103" i="15"/>
  <c r="AT74" i="15"/>
  <c r="AT103" i="15" s="1"/>
  <c r="AR74" i="15"/>
  <c r="AR103" i="15" s="1"/>
  <c r="AP74" i="15"/>
  <c r="AP103" i="15" s="1"/>
  <c r="AB74" i="15"/>
  <c r="AB103" i="15" s="1"/>
  <c r="Z74" i="15"/>
  <c r="Z103" i="15" s="1"/>
  <c r="X74" i="15"/>
  <c r="X103" i="15" s="1"/>
  <c r="AU74" i="15"/>
  <c r="AU103" i="15" s="1"/>
  <c r="AS74" i="15"/>
  <c r="AS103" i="15" s="1"/>
  <c r="AQ74" i="15"/>
  <c r="AQ103" i="15" s="1"/>
  <c r="AC74" i="15"/>
  <c r="AC103" i="15" s="1"/>
  <c r="AA74" i="15"/>
  <c r="AA103" i="15" s="1"/>
  <c r="Y74" i="15"/>
  <c r="Y103" i="15" s="1"/>
  <c r="C107" i="15"/>
  <c r="AT78" i="15"/>
  <c r="AT107" i="15" s="1"/>
  <c r="AR78" i="15"/>
  <c r="AR107" i="15" s="1"/>
  <c r="AP78" i="15"/>
  <c r="AP107" i="15" s="1"/>
  <c r="AB78" i="15"/>
  <c r="AB107" i="15" s="1"/>
  <c r="Z78" i="15"/>
  <c r="Z107" i="15" s="1"/>
  <c r="X78" i="15"/>
  <c r="X107" i="15" s="1"/>
  <c r="AU78" i="15"/>
  <c r="AU107" i="15" s="1"/>
  <c r="AS78" i="15"/>
  <c r="AS107" i="15" s="1"/>
  <c r="AQ78" i="15"/>
  <c r="AQ107" i="15" s="1"/>
  <c r="AC78" i="15"/>
  <c r="AC107" i="15" s="1"/>
  <c r="AA78" i="15"/>
  <c r="AA107" i="15" s="1"/>
  <c r="Y78" i="15"/>
  <c r="Y107" i="15" s="1"/>
  <c r="C112" i="15"/>
  <c r="AT83" i="15"/>
  <c r="AT112" i="15" s="1"/>
  <c r="AR83" i="15"/>
  <c r="AR112" i="15" s="1"/>
  <c r="AP83" i="15"/>
  <c r="AP112" i="15" s="1"/>
  <c r="AB83" i="15"/>
  <c r="AB112" i="15" s="1"/>
  <c r="Z83" i="15"/>
  <c r="Z112" i="15" s="1"/>
  <c r="X83" i="15"/>
  <c r="X112" i="15" s="1"/>
  <c r="AS83" i="15"/>
  <c r="AS112" i="15" s="1"/>
  <c r="AC83" i="15"/>
  <c r="AC112" i="15" s="1"/>
  <c r="Y83" i="15"/>
  <c r="Y112" i="15" s="1"/>
  <c r="AU83" i="15"/>
  <c r="AU112" i="15" s="1"/>
  <c r="AQ83" i="15"/>
  <c r="AQ112" i="15" s="1"/>
  <c r="AA83" i="15"/>
  <c r="AA112" i="15" s="1"/>
  <c r="C115" i="15"/>
  <c r="AT86" i="15"/>
  <c r="AT115" i="15" s="1"/>
  <c r="AR86" i="15"/>
  <c r="AR115" i="15" s="1"/>
  <c r="AP86" i="15"/>
  <c r="AP115" i="15" s="1"/>
  <c r="AB86" i="15"/>
  <c r="AB115" i="15" s="1"/>
  <c r="Z86" i="15"/>
  <c r="Z115" i="15" s="1"/>
  <c r="X86" i="15"/>
  <c r="X115" i="15" s="1"/>
  <c r="AU86" i="15"/>
  <c r="AU115" i="15" s="1"/>
  <c r="AS86" i="15"/>
  <c r="AS115" i="15" s="1"/>
  <c r="AQ86" i="15"/>
  <c r="AQ115" i="15" s="1"/>
  <c r="AC86" i="15"/>
  <c r="AC115" i="15" s="1"/>
  <c r="AA86" i="15"/>
  <c r="AA115" i="15" s="1"/>
  <c r="Y86" i="15"/>
  <c r="Y115" i="15" s="1"/>
  <c r="C98" i="15"/>
  <c r="AU69" i="15"/>
  <c r="AU98" i="15" s="1"/>
  <c r="AS69" i="15"/>
  <c r="AS98" i="15" s="1"/>
  <c r="AQ69" i="15"/>
  <c r="AQ98" i="15" s="1"/>
  <c r="AC69" i="15"/>
  <c r="AC98" i="15" s="1"/>
  <c r="AA69" i="15"/>
  <c r="AA98" i="15" s="1"/>
  <c r="Y69" i="15"/>
  <c r="Y98" i="15" s="1"/>
  <c r="AT69" i="15"/>
  <c r="AT98" i="15" s="1"/>
  <c r="AR69" i="15"/>
  <c r="AR98" i="15" s="1"/>
  <c r="AP69" i="15"/>
  <c r="AP98" i="15" s="1"/>
  <c r="AB69" i="15"/>
  <c r="AB98" i="15" s="1"/>
  <c r="Z69" i="15"/>
  <c r="Z98" i="15" s="1"/>
  <c r="X69" i="15"/>
  <c r="X98" i="15" s="1"/>
  <c r="C102" i="15"/>
  <c r="AU73" i="15"/>
  <c r="AU102" i="15" s="1"/>
  <c r="AS73" i="15"/>
  <c r="AS102" i="15" s="1"/>
  <c r="AQ73" i="15"/>
  <c r="AQ102" i="15" s="1"/>
  <c r="AC73" i="15"/>
  <c r="AC102" i="15" s="1"/>
  <c r="AA73" i="15"/>
  <c r="AA102" i="15" s="1"/>
  <c r="Y73" i="15"/>
  <c r="Y102" i="15" s="1"/>
  <c r="AT73" i="15"/>
  <c r="AT102" i="15" s="1"/>
  <c r="AR73" i="15"/>
  <c r="AR102" i="15" s="1"/>
  <c r="AP73" i="15"/>
  <c r="AP102" i="15" s="1"/>
  <c r="AB73" i="15"/>
  <c r="AB102" i="15" s="1"/>
  <c r="Z73" i="15"/>
  <c r="Z102" i="15" s="1"/>
  <c r="X73" i="15"/>
  <c r="X102" i="15" s="1"/>
  <c r="C106" i="15"/>
  <c r="AU77" i="15"/>
  <c r="AU106" i="15" s="1"/>
  <c r="AS77" i="15"/>
  <c r="AS106" i="15" s="1"/>
  <c r="AQ77" i="15"/>
  <c r="AQ106" i="15" s="1"/>
  <c r="AC77" i="15"/>
  <c r="AC106" i="15" s="1"/>
  <c r="AA77" i="15"/>
  <c r="AA106" i="15" s="1"/>
  <c r="Y77" i="15"/>
  <c r="Y106" i="15" s="1"/>
  <c r="AT77" i="15"/>
  <c r="AT106" i="15" s="1"/>
  <c r="AR77" i="15"/>
  <c r="AR106" i="15" s="1"/>
  <c r="AP77" i="15"/>
  <c r="AP106" i="15" s="1"/>
  <c r="AB77" i="15"/>
  <c r="AB106" i="15" s="1"/>
  <c r="Z77" i="15"/>
  <c r="Z106" i="15" s="1"/>
  <c r="X77" i="15"/>
  <c r="X106" i="15" s="1"/>
  <c r="C110" i="15"/>
  <c r="AT81" i="15"/>
  <c r="AT110" i="15" s="1"/>
  <c r="AR81" i="15"/>
  <c r="AR110" i="15" s="1"/>
  <c r="AP81" i="15"/>
  <c r="AP110" i="15" s="1"/>
  <c r="AS81" i="15"/>
  <c r="AS110" i="15" s="1"/>
  <c r="AC81" i="15"/>
  <c r="AC110" i="15" s="1"/>
  <c r="AA81" i="15"/>
  <c r="AA110" i="15" s="1"/>
  <c r="Y81" i="15"/>
  <c r="Y110" i="15" s="1"/>
  <c r="AU81" i="15"/>
  <c r="AU110" i="15" s="1"/>
  <c r="AQ81" i="15"/>
  <c r="AQ110" i="15" s="1"/>
  <c r="AB81" i="15"/>
  <c r="AB110" i="15" s="1"/>
  <c r="Z81" i="15"/>
  <c r="Z110" i="15" s="1"/>
  <c r="X81" i="15"/>
  <c r="X110" i="15" s="1"/>
  <c r="C97" i="15"/>
  <c r="AT68" i="15"/>
  <c r="AT97" i="15" s="1"/>
  <c r="AR68" i="15"/>
  <c r="AR97" i="15" s="1"/>
  <c r="AP68" i="15"/>
  <c r="AP97" i="15" s="1"/>
  <c r="AB68" i="15"/>
  <c r="AB97" i="15" s="1"/>
  <c r="Z68" i="15"/>
  <c r="Z97" i="15" s="1"/>
  <c r="X68" i="15"/>
  <c r="X97" i="15" s="1"/>
  <c r="AU68" i="15"/>
  <c r="AU97" i="15" s="1"/>
  <c r="AS68" i="15"/>
  <c r="AS97" i="15" s="1"/>
  <c r="AQ68" i="15"/>
  <c r="AQ97" i="15" s="1"/>
  <c r="AC68" i="15"/>
  <c r="AC97" i="15" s="1"/>
  <c r="AA68" i="15"/>
  <c r="AA97" i="15" s="1"/>
  <c r="Y68" i="15"/>
  <c r="Y97" i="15" s="1"/>
  <c r="C101" i="15"/>
  <c r="AT72" i="15"/>
  <c r="AT101" i="15" s="1"/>
  <c r="AR72" i="15"/>
  <c r="AR101" i="15" s="1"/>
  <c r="AP72" i="15"/>
  <c r="AP101" i="15" s="1"/>
  <c r="AB72" i="15"/>
  <c r="AB101" i="15" s="1"/>
  <c r="Z72" i="15"/>
  <c r="Z101" i="15" s="1"/>
  <c r="X72" i="15"/>
  <c r="X101" i="15" s="1"/>
  <c r="AU72" i="15"/>
  <c r="AU101" i="15" s="1"/>
  <c r="AS72" i="15"/>
  <c r="AS101" i="15" s="1"/>
  <c r="AQ72" i="15"/>
  <c r="AQ101" i="15" s="1"/>
  <c r="AC72" i="15"/>
  <c r="AC101" i="15" s="1"/>
  <c r="AA72" i="15"/>
  <c r="AA101" i="15" s="1"/>
  <c r="Y72" i="15"/>
  <c r="Y101" i="15" s="1"/>
  <c r="C105" i="15"/>
  <c r="AT76" i="15"/>
  <c r="AT105" i="15" s="1"/>
  <c r="AR76" i="15"/>
  <c r="AR105" i="15" s="1"/>
  <c r="AP76" i="15"/>
  <c r="AP105" i="15" s="1"/>
  <c r="AB76" i="15"/>
  <c r="AB105" i="15" s="1"/>
  <c r="Z76" i="15"/>
  <c r="Z105" i="15" s="1"/>
  <c r="X76" i="15"/>
  <c r="X105" i="15" s="1"/>
  <c r="AU76" i="15"/>
  <c r="AU105" i="15" s="1"/>
  <c r="AS76" i="15"/>
  <c r="AS105" i="15" s="1"/>
  <c r="AQ76" i="15"/>
  <c r="AQ105" i="15" s="1"/>
  <c r="AC76" i="15"/>
  <c r="AC105" i="15" s="1"/>
  <c r="AA76" i="15"/>
  <c r="AA105" i="15" s="1"/>
  <c r="Y76" i="15"/>
  <c r="Y105" i="15" s="1"/>
  <c r="C109" i="15"/>
  <c r="AT80" i="15"/>
  <c r="AT109" i="15" s="1"/>
  <c r="AR80" i="15"/>
  <c r="AR109" i="15" s="1"/>
  <c r="AP80" i="15"/>
  <c r="AP109" i="15" s="1"/>
  <c r="AB80" i="15"/>
  <c r="AB109" i="15" s="1"/>
  <c r="Z80" i="15"/>
  <c r="Z109" i="15" s="1"/>
  <c r="X80" i="15"/>
  <c r="X109" i="15" s="1"/>
  <c r="AU80" i="15"/>
  <c r="AU109" i="15" s="1"/>
  <c r="AS80" i="15"/>
  <c r="AS109" i="15" s="1"/>
  <c r="AQ80" i="15"/>
  <c r="AQ109" i="15" s="1"/>
  <c r="AC80" i="15"/>
  <c r="AC109" i="15" s="1"/>
  <c r="AA80" i="15"/>
  <c r="AA109" i="15" s="1"/>
  <c r="Y80" i="15"/>
  <c r="Y109" i="15" s="1"/>
  <c r="C114" i="15"/>
  <c r="AU85" i="15"/>
  <c r="AU114" i="15" s="1"/>
  <c r="AS85" i="15"/>
  <c r="AS114" i="15" s="1"/>
  <c r="AQ85" i="15"/>
  <c r="AQ114" i="15" s="1"/>
  <c r="AC85" i="15"/>
  <c r="AC114" i="15" s="1"/>
  <c r="AA85" i="15"/>
  <c r="AA114" i="15" s="1"/>
  <c r="Y85" i="15"/>
  <c r="Y114" i="15" s="1"/>
  <c r="AT85" i="15"/>
  <c r="AT114" i="15" s="1"/>
  <c r="AR85" i="15"/>
  <c r="AR114" i="15" s="1"/>
  <c r="AP85" i="15"/>
  <c r="AP114" i="15" s="1"/>
  <c r="AB85" i="15"/>
  <c r="AB114" i="15" s="1"/>
  <c r="Z85" i="15"/>
  <c r="Z114" i="15" s="1"/>
  <c r="X85" i="15"/>
  <c r="X114" i="15" s="1"/>
  <c r="C113" i="15"/>
  <c r="AT84" i="15"/>
  <c r="AT113" i="15" s="1"/>
  <c r="AR84" i="15"/>
  <c r="AR113" i="15" s="1"/>
  <c r="AP84" i="15"/>
  <c r="AP113" i="15" s="1"/>
  <c r="AB84" i="15"/>
  <c r="AB113" i="15" s="1"/>
  <c r="Z84" i="15"/>
  <c r="Z113" i="15" s="1"/>
  <c r="X84" i="15"/>
  <c r="X113" i="15" s="1"/>
  <c r="AU84" i="15"/>
  <c r="AU113" i="15" s="1"/>
  <c r="AS84" i="15"/>
  <c r="AS113" i="15" s="1"/>
  <c r="AQ84" i="15"/>
  <c r="AQ113" i="15" s="1"/>
  <c r="AC84" i="15"/>
  <c r="AC113" i="15" s="1"/>
  <c r="AA84" i="15"/>
  <c r="AA113" i="15" s="1"/>
  <c r="Y84" i="15"/>
  <c r="Y113" i="15" s="1"/>
  <c r="BO77" i="16" l="1"/>
  <c r="BU77" i="16" s="1"/>
  <c r="BO70" i="16"/>
  <c r="BU70" i="16" s="1"/>
  <c r="BO83" i="16"/>
  <c r="BU83" i="16" s="1"/>
  <c r="BO74" i="16"/>
  <c r="BU74" i="16" s="1"/>
  <c r="BO82" i="16"/>
  <c r="BU82" i="16" s="1"/>
  <c r="BO71" i="16"/>
  <c r="BU71" i="16" s="1"/>
  <c r="BO79" i="16"/>
  <c r="BU79" i="16" s="1"/>
  <c r="BH80" i="16"/>
  <c r="BN80" i="16" s="1"/>
  <c r="BH83" i="16"/>
  <c r="BN83" i="16" s="1"/>
  <c r="BH71" i="16"/>
  <c r="BN71" i="16" s="1"/>
  <c r="BH79" i="16"/>
  <c r="BN79" i="16" s="1"/>
  <c r="AI102" i="16"/>
  <c r="AO102" i="16" s="1"/>
  <c r="AO72" i="16" s="1"/>
  <c r="BA110" i="16"/>
  <c r="BG110" i="16" s="1"/>
  <c r="BG80" i="16" s="1"/>
  <c r="AI99" i="16"/>
  <c r="AO99" i="16" s="1"/>
  <c r="AO69" i="16" s="1"/>
  <c r="BA107" i="16"/>
  <c r="BG107" i="16" s="1"/>
  <c r="BG77" i="16" s="1"/>
  <c r="AI115" i="16"/>
  <c r="AO115" i="16" s="1"/>
  <c r="AO85" i="16" s="1"/>
  <c r="AI100" i="16"/>
  <c r="AO100" i="16" s="1"/>
  <c r="AO70" i="16" s="1"/>
  <c r="BA108" i="16"/>
  <c r="BG108" i="16" s="1"/>
  <c r="BG78" i="16" s="1"/>
  <c r="BN86" i="16"/>
  <c r="AI116" i="16"/>
  <c r="AO116" i="16" s="1"/>
  <c r="AO86" i="16" s="1"/>
  <c r="BA105" i="16"/>
  <c r="BG105" i="16" s="1"/>
  <c r="BG75" i="16" s="1"/>
  <c r="AI113" i="16"/>
  <c r="AO113" i="16" s="1"/>
  <c r="AO83" i="16" s="1"/>
  <c r="AI98" i="16"/>
  <c r="AO98" i="16" s="1"/>
  <c r="AO68" i="16" s="1"/>
  <c r="AI106" i="16"/>
  <c r="AO106" i="16" s="1"/>
  <c r="AO76" i="16" s="1"/>
  <c r="AI114" i="16"/>
  <c r="AO114" i="16" s="1"/>
  <c r="AO84" i="16" s="1"/>
  <c r="AI103" i="16"/>
  <c r="AO103" i="16" s="1"/>
  <c r="AO73" i="16" s="1"/>
  <c r="AI111" i="16"/>
  <c r="AO111" i="16" s="1"/>
  <c r="AO81" i="16" s="1"/>
  <c r="AI104" i="16"/>
  <c r="AO104" i="16" s="1"/>
  <c r="AO74" i="16" s="1"/>
  <c r="BN82" i="16"/>
  <c r="AI112" i="16"/>
  <c r="AO112" i="16" s="1"/>
  <c r="AO82" i="16" s="1"/>
  <c r="AI101" i="16"/>
  <c r="AO101" i="16" s="1"/>
  <c r="AO71" i="16" s="1"/>
  <c r="AI109" i="16"/>
  <c r="AO109" i="16" s="1"/>
  <c r="AO79" i="16" s="1"/>
  <c r="BU72" i="16"/>
  <c r="BA102" i="16"/>
  <c r="BG102" i="16" s="1"/>
  <c r="BG72" i="16" s="1"/>
  <c r="AI110" i="16"/>
  <c r="AO110" i="16" s="1"/>
  <c r="AO80" i="16" s="1"/>
  <c r="BU69" i="16"/>
  <c r="BA99" i="16"/>
  <c r="BG99" i="16" s="1"/>
  <c r="BG69" i="16" s="1"/>
  <c r="AI107" i="16"/>
  <c r="AO107" i="16" s="1"/>
  <c r="AO77" i="16" s="1"/>
  <c r="BN85" i="16"/>
  <c r="BA115" i="16"/>
  <c r="BG115" i="16" s="1"/>
  <c r="BG85" i="16" s="1"/>
  <c r="BA100" i="16"/>
  <c r="BG100" i="16" s="1"/>
  <c r="BG70" i="16" s="1"/>
  <c r="BN78" i="16"/>
  <c r="AI108" i="16"/>
  <c r="AO108" i="16" s="1"/>
  <c r="AO78" i="16" s="1"/>
  <c r="BA116" i="16"/>
  <c r="BG116" i="16" s="1"/>
  <c r="BG86" i="16" s="1"/>
  <c r="BN75" i="16"/>
  <c r="AI105" i="16"/>
  <c r="AO105" i="16" s="1"/>
  <c r="AO75" i="16" s="1"/>
  <c r="BA113" i="16"/>
  <c r="BG113" i="16" s="1"/>
  <c r="BG83" i="16" s="1"/>
  <c r="BU68" i="16"/>
  <c r="BN76" i="16"/>
  <c r="BU73" i="16"/>
  <c r="BN81" i="16"/>
  <c r="BU84" i="16"/>
  <c r="BN72" i="16"/>
  <c r="BU80" i="16"/>
  <c r="BN69" i="16"/>
  <c r="BN77" i="16"/>
  <c r="BU85" i="16"/>
  <c r="BN70" i="16"/>
  <c r="BU78" i="16"/>
  <c r="BU86" i="16"/>
  <c r="BU75" i="16"/>
  <c r="BN68" i="16"/>
  <c r="BU76" i="16"/>
  <c r="BN84" i="16"/>
  <c r="BN73" i="16"/>
  <c r="BU81" i="16"/>
  <c r="BN74" i="16"/>
  <c r="BS113" i="15"/>
  <c r="BS84" i="15" s="1"/>
  <c r="BQ113" i="15"/>
  <c r="BQ84" i="15" s="1"/>
  <c r="BL113" i="15"/>
  <c r="BL84" i="15" s="1"/>
  <c r="BJ113" i="15"/>
  <c r="BJ84" i="15" s="1"/>
  <c r="BR113" i="15"/>
  <c r="BR84" i="15" s="1"/>
  <c r="BK113" i="15"/>
  <c r="BK84" i="15" s="1"/>
  <c r="AY113" i="15"/>
  <c r="AZ113" i="15" s="1"/>
  <c r="BA113" i="15" s="1"/>
  <c r="AG113" i="15"/>
  <c r="AH113" i="15" s="1"/>
  <c r="BO113" i="15"/>
  <c r="BO84" i="15" s="1"/>
  <c r="BH113" i="15"/>
  <c r="BS109" i="15"/>
  <c r="BS80" i="15" s="1"/>
  <c r="BQ109" i="15"/>
  <c r="BQ80" i="15" s="1"/>
  <c r="BL109" i="15"/>
  <c r="BL80" i="15" s="1"/>
  <c r="BJ109" i="15"/>
  <c r="BJ80" i="15" s="1"/>
  <c r="BR109" i="15"/>
  <c r="BR80" i="15" s="1"/>
  <c r="BK109" i="15"/>
  <c r="BK80" i="15" s="1"/>
  <c r="AY109" i="15"/>
  <c r="AZ109" i="15" s="1"/>
  <c r="BA109" i="15" s="1"/>
  <c r="BG109" i="15" s="1"/>
  <c r="BG80" i="15" s="1"/>
  <c r="AG109" i="15"/>
  <c r="AH109" i="15" s="1"/>
  <c r="BO109" i="15"/>
  <c r="BO80" i="15" s="1"/>
  <c r="BH109" i="15"/>
  <c r="BS101" i="15"/>
  <c r="BS72" i="15" s="1"/>
  <c r="BQ101" i="15"/>
  <c r="BQ72" i="15" s="1"/>
  <c r="BL101" i="15"/>
  <c r="BL72" i="15" s="1"/>
  <c r="BJ101" i="15"/>
  <c r="BJ72" i="15" s="1"/>
  <c r="BR101" i="15"/>
  <c r="BR72" i="15" s="1"/>
  <c r="BK101" i="15"/>
  <c r="BK72" i="15" s="1"/>
  <c r="AY101" i="15"/>
  <c r="AZ101" i="15" s="1"/>
  <c r="BA101" i="15" s="1"/>
  <c r="BG101" i="15" s="1"/>
  <c r="BG72" i="15" s="1"/>
  <c r="AG101" i="15"/>
  <c r="AH101" i="15" s="1"/>
  <c r="BH101" i="15"/>
  <c r="BH72" i="15" s="1"/>
  <c r="BO101" i="15"/>
  <c r="BR110" i="15"/>
  <c r="BR81" i="15" s="1"/>
  <c r="BK110" i="15"/>
  <c r="BK81" i="15" s="1"/>
  <c r="AY110" i="15"/>
  <c r="AZ110" i="15" s="1"/>
  <c r="BA110" i="15" s="1"/>
  <c r="BG110" i="15" s="1"/>
  <c r="BG81" i="15" s="1"/>
  <c r="AG110" i="15"/>
  <c r="AH110" i="15" s="1"/>
  <c r="BS110" i="15"/>
  <c r="BS81" i="15" s="1"/>
  <c r="BQ110" i="15"/>
  <c r="BQ81" i="15" s="1"/>
  <c r="BL110" i="15"/>
  <c r="BL81" i="15" s="1"/>
  <c r="BJ110" i="15"/>
  <c r="BJ81" i="15" s="1"/>
  <c r="BO110" i="15"/>
  <c r="BO81" i="15" s="1"/>
  <c r="BH110" i="15"/>
  <c r="BR102" i="15"/>
  <c r="BR73" i="15" s="1"/>
  <c r="BK102" i="15"/>
  <c r="BK73" i="15" s="1"/>
  <c r="AY102" i="15"/>
  <c r="AZ102" i="15" s="1"/>
  <c r="BA102" i="15" s="1"/>
  <c r="BG102" i="15" s="1"/>
  <c r="BG73" i="15" s="1"/>
  <c r="AG102" i="15"/>
  <c r="AH102" i="15" s="1"/>
  <c r="BS102" i="15"/>
  <c r="BS73" i="15" s="1"/>
  <c r="BQ102" i="15"/>
  <c r="BQ73" i="15" s="1"/>
  <c r="BL102" i="15"/>
  <c r="BL73" i="15" s="1"/>
  <c r="BJ102" i="15"/>
  <c r="BJ73" i="15" s="1"/>
  <c r="BO102" i="15"/>
  <c r="BO73" i="15" s="1"/>
  <c r="BH102" i="15"/>
  <c r="BR115" i="15"/>
  <c r="BR86" i="15" s="1"/>
  <c r="BK115" i="15"/>
  <c r="BK86" i="15" s="1"/>
  <c r="AY115" i="15"/>
  <c r="AZ115" i="15" s="1"/>
  <c r="BA115" i="15" s="1"/>
  <c r="BG115" i="15" s="1"/>
  <c r="BG86" i="15" s="1"/>
  <c r="AG115" i="15"/>
  <c r="AH115" i="15" s="1"/>
  <c r="BS115" i="15"/>
  <c r="BS86" i="15" s="1"/>
  <c r="BQ115" i="15"/>
  <c r="BQ86" i="15" s="1"/>
  <c r="BL115" i="15"/>
  <c r="BL86" i="15" s="1"/>
  <c r="BJ115" i="15"/>
  <c r="BJ86" i="15" s="1"/>
  <c r="BO115" i="15"/>
  <c r="BO86" i="15" s="1"/>
  <c r="BH115" i="15"/>
  <c r="BS107" i="15"/>
  <c r="BS78" i="15" s="1"/>
  <c r="BQ107" i="15"/>
  <c r="BQ78" i="15" s="1"/>
  <c r="BL107" i="15"/>
  <c r="BL78" i="15" s="1"/>
  <c r="BJ107" i="15"/>
  <c r="BJ78" i="15" s="1"/>
  <c r="BR107" i="15"/>
  <c r="BR78" i="15" s="1"/>
  <c r="BK107" i="15"/>
  <c r="BK78" i="15" s="1"/>
  <c r="AY107" i="15"/>
  <c r="AZ107" i="15" s="1"/>
  <c r="BA107" i="15" s="1"/>
  <c r="BG107" i="15" s="1"/>
  <c r="BG78" i="15" s="1"/>
  <c r="AG107" i="15"/>
  <c r="AH107" i="15" s="1"/>
  <c r="BO107" i="15"/>
  <c r="BO78" i="15" s="1"/>
  <c r="BH107" i="15"/>
  <c r="BS99" i="15"/>
  <c r="BS70" i="15" s="1"/>
  <c r="BQ99" i="15"/>
  <c r="BQ70" i="15" s="1"/>
  <c r="BL99" i="15"/>
  <c r="BL70" i="15" s="1"/>
  <c r="BJ99" i="15"/>
  <c r="BJ70" i="15" s="1"/>
  <c r="BR99" i="15"/>
  <c r="BR70" i="15" s="1"/>
  <c r="BK99" i="15"/>
  <c r="BK70" i="15" s="1"/>
  <c r="AY99" i="15"/>
  <c r="AZ99" i="15" s="1"/>
  <c r="BA99" i="15" s="1"/>
  <c r="BG99" i="15" s="1"/>
  <c r="BG70" i="15" s="1"/>
  <c r="AG99" i="15"/>
  <c r="AH99" i="15" s="1"/>
  <c r="BO99" i="15"/>
  <c r="BO70" i="15" s="1"/>
  <c r="BH99" i="15"/>
  <c r="BR108" i="15"/>
  <c r="BR79" i="15" s="1"/>
  <c r="BK108" i="15"/>
  <c r="BK79" i="15" s="1"/>
  <c r="AY108" i="15"/>
  <c r="AZ108" i="15" s="1"/>
  <c r="BA108" i="15" s="1"/>
  <c r="BG108" i="15" s="1"/>
  <c r="BG79" i="15" s="1"/>
  <c r="BS108" i="15"/>
  <c r="BS79" i="15" s="1"/>
  <c r="BQ108" i="15"/>
  <c r="BQ79" i="15" s="1"/>
  <c r="BL108" i="15"/>
  <c r="BL79" i="15" s="1"/>
  <c r="BJ108" i="15"/>
  <c r="BJ79" i="15" s="1"/>
  <c r="AG108" i="15"/>
  <c r="AH108" i="15" s="1"/>
  <c r="BO108" i="15"/>
  <c r="BH108" i="15"/>
  <c r="BH79" i="15" s="1"/>
  <c r="BR100" i="15"/>
  <c r="BR71" i="15" s="1"/>
  <c r="BK100" i="15"/>
  <c r="BK71" i="15" s="1"/>
  <c r="AY100" i="15"/>
  <c r="AZ100" i="15" s="1"/>
  <c r="BA100" i="15" s="1"/>
  <c r="BG100" i="15" s="1"/>
  <c r="BG71" i="15" s="1"/>
  <c r="AG100" i="15"/>
  <c r="AH100" i="15" s="1"/>
  <c r="BS100" i="15"/>
  <c r="BS71" i="15" s="1"/>
  <c r="BQ100" i="15"/>
  <c r="BQ71" i="15" s="1"/>
  <c r="BL100" i="15"/>
  <c r="BL71" i="15" s="1"/>
  <c r="BJ100" i="15"/>
  <c r="BJ71" i="15" s="1"/>
  <c r="BH100" i="15"/>
  <c r="BO100" i="15"/>
  <c r="BO71" i="15" s="1"/>
  <c r="BG113" i="15"/>
  <c r="BG84" i="15" s="1"/>
  <c r="BR114" i="15"/>
  <c r="BR85" i="15" s="1"/>
  <c r="BK114" i="15"/>
  <c r="BK85" i="15" s="1"/>
  <c r="AY114" i="15"/>
  <c r="AZ114" i="15" s="1"/>
  <c r="AG114" i="15"/>
  <c r="AH114" i="15" s="1"/>
  <c r="BS114" i="15"/>
  <c r="BS85" i="15" s="1"/>
  <c r="BQ114" i="15"/>
  <c r="BQ85" i="15" s="1"/>
  <c r="BL114" i="15"/>
  <c r="BL85" i="15" s="1"/>
  <c r="BJ114" i="15"/>
  <c r="BJ85" i="15" s="1"/>
  <c r="BO114" i="15"/>
  <c r="BO85" i="15" s="1"/>
  <c r="BH114" i="15"/>
  <c r="BS105" i="15"/>
  <c r="BS76" i="15" s="1"/>
  <c r="BQ105" i="15"/>
  <c r="BQ76" i="15" s="1"/>
  <c r="BL105" i="15"/>
  <c r="BL76" i="15" s="1"/>
  <c r="BJ105" i="15"/>
  <c r="BJ76" i="15" s="1"/>
  <c r="BR105" i="15"/>
  <c r="BR76" i="15" s="1"/>
  <c r="BK105" i="15"/>
  <c r="BK76" i="15" s="1"/>
  <c r="AY105" i="15"/>
  <c r="AZ105" i="15" s="1"/>
  <c r="AG105" i="15"/>
  <c r="AH105" i="15" s="1"/>
  <c r="BO105" i="15"/>
  <c r="BO76" i="15" s="1"/>
  <c r="BH105" i="15"/>
  <c r="BS97" i="15"/>
  <c r="BS68" i="15" s="1"/>
  <c r="BQ97" i="15"/>
  <c r="BQ68" i="15" s="1"/>
  <c r="BL97" i="15"/>
  <c r="BL68" i="15" s="1"/>
  <c r="BJ97" i="15"/>
  <c r="BJ68" i="15" s="1"/>
  <c r="BR97" i="15"/>
  <c r="BR68" i="15" s="1"/>
  <c r="BK97" i="15"/>
  <c r="BK68" i="15" s="1"/>
  <c r="AY97" i="15"/>
  <c r="AZ97" i="15" s="1"/>
  <c r="AG97" i="15"/>
  <c r="AH97" i="15" s="1"/>
  <c r="BO97" i="15"/>
  <c r="BO68" i="15" s="1"/>
  <c r="BH97" i="15"/>
  <c r="BR106" i="15"/>
  <c r="BR77" i="15" s="1"/>
  <c r="BK106" i="15"/>
  <c r="BK77" i="15" s="1"/>
  <c r="AY106" i="15"/>
  <c r="AZ106" i="15" s="1"/>
  <c r="AG106" i="15"/>
  <c r="AH106" i="15" s="1"/>
  <c r="BS106" i="15"/>
  <c r="BS77" i="15" s="1"/>
  <c r="BQ106" i="15"/>
  <c r="BQ77" i="15" s="1"/>
  <c r="BL106" i="15"/>
  <c r="BL77" i="15" s="1"/>
  <c r="BJ106" i="15"/>
  <c r="BJ77" i="15" s="1"/>
  <c r="BO106" i="15"/>
  <c r="BO77" i="15" s="1"/>
  <c r="BH106" i="15"/>
  <c r="BR98" i="15"/>
  <c r="BR69" i="15" s="1"/>
  <c r="BK98" i="15"/>
  <c r="BK69" i="15" s="1"/>
  <c r="AY98" i="15"/>
  <c r="AZ98" i="15" s="1"/>
  <c r="AG98" i="15"/>
  <c r="AH98" i="15" s="1"/>
  <c r="BS98" i="15"/>
  <c r="BS69" i="15" s="1"/>
  <c r="BQ98" i="15"/>
  <c r="BQ69" i="15" s="1"/>
  <c r="BL98" i="15"/>
  <c r="BL69" i="15" s="1"/>
  <c r="BJ98" i="15"/>
  <c r="BJ69" i="15" s="1"/>
  <c r="BO98" i="15"/>
  <c r="BO69" i="15" s="1"/>
  <c r="BH98" i="15"/>
  <c r="BR112" i="15"/>
  <c r="BR83" i="15" s="1"/>
  <c r="BK112" i="15"/>
  <c r="BK83" i="15" s="1"/>
  <c r="AY112" i="15"/>
  <c r="AZ112" i="15" s="1"/>
  <c r="AG112" i="15"/>
  <c r="AH112" i="15" s="1"/>
  <c r="BS112" i="15"/>
  <c r="BS83" i="15" s="1"/>
  <c r="BQ112" i="15"/>
  <c r="BQ83" i="15" s="1"/>
  <c r="BL112" i="15"/>
  <c r="BL83" i="15" s="1"/>
  <c r="BJ112" i="15"/>
  <c r="BJ83" i="15" s="1"/>
  <c r="BH112" i="15"/>
  <c r="BH83" i="15" s="1"/>
  <c r="BO112" i="15"/>
  <c r="BS103" i="15"/>
  <c r="BS74" i="15" s="1"/>
  <c r="BQ103" i="15"/>
  <c r="BQ74" i="15" s="1"/>
  <c r="BL103" i="15"/>
  <c r="BL74" i="15" s="1"/>
  <c r="BJ103" i="15"/>
  <c r="BJ74" i="15" s="1"/>
  <c r="BR103" i="15"/>
  <c r="BR74" i="15" s="1"/>
  <c r="BK103" i="15"/>
  <c r="BK74" i="15" s="1"/>
  <c r="AY103" i="15"/>
  <c r="AZ103" i="15" s="1"/>
  <c r="AG103" i="15"/>
  <c r="AH103" i="15" s="1"/>
  <c r="BO103" i="15"/>
  <c r="BO74" i="15" s="1"/>
  <c r="BH103" i="15"/>
  <c r="BS111" i="15"/>
  <c r="BS82" i="15" s="1"/>
  <c r="BQ111" i="15"/>
  <c r="BQ82" i="15" s="1"/>
  <c r="BL111" i="15"/>
  <c r="BL82" i="15" s="1"/>
  <c r="BJ111" i="15"/>
  <c r="BJ82" i="15" s="1"/>
  <c r="BR111" i="15"/>
  <c r="BR82" i="15" s="1"/>
  <c r="BK111" i="15"/>
  <c r="BK82" i="15" s="1"/>
  <c r="AY111" i="15"/>
  <c r="AZ111" i="15" s="1"/>
  <c r="AG111" i="15"/>
  <c r="AH111" i="15" s="1"/>
  <c r="AI111" i="15" s="1"/>
  <c r="AO111" i="15" s="1"/>
  <c r="AO82" i="15" s="1"/>
  <c r="BO111" i="15"/>
  <c r="BH111" i="15"/>
  <c r="BH82" i="15" s="1"/>
  <c r="BR104" i="15"/>
  <c r="BR75" i="15" s="1"/>
  <c r="BK104" i="15"/>
  <c r="BK75" i="15" s="1"/>
  <c r="AY104" i="15"/>
  <c r="AZ104" i="15" s="1"/>
  <c r="AG104" i="15"/>
  <c r="AH104" i="15" s="1"/>
  <c r="BS104" i="15"/>
  <c r="BS75" i="15" s="1"/>
  <c r="BQ104" i="15"/>
  <c r="BQ75" i="15" s="1"/>
  <c r="BL104" i="15"/>
  <c r="BL75" i="15" s="1"/>
  <c r="BJ104" i="15"/>
  <c r="BJ75" i="15" s="1"/>
  <c r="BH104" i="15"/>
  <c r="BO104" i="15"/>
  <c r="BO75" i="15" s="1"/>
  <c r="BR96" i="15"/>
  <c r="BR67" i="15" s="1"/>
  <c r="BK96" i="15"/>
  <c r="BK67" i="15" s="1"/>
  <c r="AY96" i="15"/>
  <c r="AZ96" i="15" s="1"/>
  <c r="AG96" i="15"/>
  <c r="AH96" i="15" s="1"/>
  <c r="BS96" i="15"/>
  <c r="BS67" i="15" s="1"/>
  <c r="BQ96" i="15"/>
  <c r="BQ67" i="15" s="1"/>
  <c r="BL96" i="15"/>
  <c r="BL67" i="15" s="1"/>
  <c r="BJ96" i="15"/>
  <c r="BJ67" i="15" s="1"/>
  <c r="BH96" i="15"/>
  <c r="BO96" i="15"/>
  <c r="BO67" i="15" s="1"/>
  <c r="AI104" i="15" l="1"/>
  <c r="AO104" i="15" s="1"/>
  <c r="AO75" i="15" s="1"/>
  <c r="BO82" i="15"/>
  <c r="BU82" i="15" s="1"/>
  <c r="BO83" i="15"/>
  <c r="BU83" i="15" s="1"/>
  <c r="BH77" i="15"/>
  <c r="BN77" i="15" s="1"/>
  <c r="AI106" i="15"/>
  <c r="AO106" i="15" s="1"/>
  <c r="AO77" i="15" s="1"/>
  <c r="BA97" i="15"/>
  <c r="BG97" i="15" s="1"/>
  <c r="BG68" i="15" s="1"/>
  <c r="BH76" i="15"/>
  <c r="BN76" i="15" s="1"/>
  <c r="AI105" i="15"/>
  <c r="AO105" i="15" s="1"/>
  <c r="AO76" i="15" s="1"/>
  <c r="BA114" i="15"/>
  <c r="BG114" i="15" s="1"/>
  <c r="BG85" i="15" s="1"/>
  <c r="AI100" i="15"/>
  <c r="AO100" i="15" s="1"/>
  <c r="AO71" i="15" s="1"/>
  <c r="AI108" i="15"/>
  <c r="AO108" i="15" s="1"/>
  <c r="AO79" i="15" s="1"/>
  <c r="BH70" i="15"/>
  <c r="BN70" i="15" s="1"/>
  <c r="AI99" i="15"/>
  <c r="AO99" i="15" s="1"/>
  <c r="AO70" i="15" s="1"/>
  <c r="BH78" i="15"/>
  <c r="BN78" i="15" s="1"/>
  <c r="AI107" i="15"/>
  <c r="AO107" i="15" s="1"/>
  <c r="AO78" i="15" s="1"/>
  <c r="BH86" i="15"/>
  <c r="BN86" i="15" s="1"/>
  <c r="AI115" i="15"/>
  <c r="AO115" i="15" s="1"/>
  <c r="AO86" i="15" s="1"/>
  <c r="BH73" i="15"/>
  <c r="BN73" i="15" s="1"/>
  <c r="AI102" i="15"/>
  <c r="AO102" i="15" s="1"/>
  <c r="AO73" i="15" s="1"/>
  <c r="BH81" i="15"/>
  <c r="BN81" i="15" s="1"/>
  <c r="AI110" i="15"/>
  <c r="AO110" i="15" s="1"/>
  <c r="AO81" i="15" s="1"/>
  <c r="BO72" i="15"/>
  <c r="BU72" i="15" s="1"/>
  <c r="AI101" i="15"/>
  <c r="AO101" i="15" s="1"/>
  <c r="AO72" i="15" s="1"/>
  <c r="BH80" i="15"/>
  <c r="BN80" i="15" s="1"/>
  <c r="AI109" i="15"/>
  <c r="AO109" i="15" s="1"/>
  <c r="AO80" i="15" s="1"/>
  <c r="BH84" i="15"/>
  <c r="BN84" i="15" s="1"/>
  <c r="AI113" i="15"/>
  <c r="AO113" i="15" s="1"/>
  <c r="AO84" i="15" s="1"/>
  <c r="BH67" i="15"/>
  <c r="BN67" i="15" s="1"/>
  <c r="BA96" i="15"/>
  <c r="BG96" i="15" s="1"/>
  <c r="BG67" i="15" s="1"/>
  <c r="BA111" i="15"/>
  <c r="BG111" i="15" s="1"/>
  <c r="BG82" i="15" s="1"/>
  <c r="BA103" i="15"/>
  <c r="BG103" i="15" s="1"/>
  <c r="BG74" i="15" s="1"/>
  <c r="AI112" i="15"/>
  <c r="AO112" i="15" s="1"/>
  <c r="AO83" i="15" s="1"/>
  <c r="BA98" i="15"/>
  <c r="BG98" i="15" s="1"/>
  <c r="BG69" i="15" s="1"/>
  <c r="AI96" i="15"/>
  <c r="AO96" i="15" s="1"/>
  <c r="AO67" i="15" s="1"/>
  <c r="BH75" i="15"/>
  <c r="BN75" i="15" s="1"/>
  <c r="BA104" i="15"/>
  <c r="BG104" i="15" s="1"/>
  <c r="BG75" i="15" s="1"/>
  <c r="BH74" i="15"/>
  <c r="BN74" i="15" s="1"/>
  <c r="AI103" i="15"/>
  <c r="AO103" i="15" s="1"/>
  <c r="AO74" i="15" s="1"/>
  <c r="BA112" i="15"/>
  <c r="BG112" i="15" s="1"/>
  <c r="BG83" i="15" s="1"/>
  <c r="BH69" i="15"/>
  <c r="BN69" i="15" s="1"/>
  <c r="AI98" i="15"/>
  <c r="AO98" i="15" s="1"/>
  <c r="AO69" i="15" s="1"/>
  <c r="BA106" i="15"/>
  <c r="BG106" i="15" s="1"/>
  <c r="BG77" i="15" s="1"/>
  <c r="BH68" i="15"/>
  <c r="BN68" i="15" s="1"/>
  <c r="AI97" i="15"/>
  <c r="AO97" i="15" s="1"/>
  <c r="AO68" i="15" s="1"/>
  <c r="BA105" i="15"/>
  <c r="BG105" i="15" s="1"/>
  <c r="BG76" i="15" s="1"/>
  <c r="BH85" i="15"/>
  <c r="BN85" i="15" s="1"/>
  <c r="AI114" i="15"/>
  <c r="AO114" i="15" s="1"/>
  <c r="AO85" i="15" s="1"/>
  <c r="BH71" i="15"/>
  <c r="BN71" i="15" s="1"/>
  <c r="BO79" i="15"/>
  <c r="BU79" i="15" s="1"/>
  <c r="BU67" i="15"/>
  <c r="BU75" i="15"/>
  <c r="BN82" i="15"/>
  <c r="BU74" i="15"/>
  <c r="BN83" i="15"/>
  <c r="BU69" i="15"/>
  <c r="BU77" i="15"/>
  <c r="BU68" i="15"/>
  <c r="BU76" i="15"/>
  <c r="BU85" i="15"/>
  <c r="BU71" i="15"/>
  <c r="BN79" i="15"/>
  <c r="BU70" i="15"/>
  <c r="BU78" i="15"/>
  <c r="BU86" i="15"/>
  <c r="BU73" i="15"/>
  <c r="BU81" i="15"/>
  <c r="BN72" i="15"/>
  <c r="BU80" i="15"/>
  <c r="BU84" i="15"/>
  <c r="AX55" i="22" l="1"/>
  <c r="AX56" i="22"/>
  <c r="AX57" i="22"/>
  <c r="AX58" i="22"/>
  <c r="AX59" i="22"/>
  <c r="AX60" i="22"/>
  <c r="AX61" i="22"/>
  <c r="AX62" i="22"/>
  <c r="BA25" i="22"/>
  <c r="BB25" i="22"/>
  <c r="BB55" i="22" s="1"/>
  <c r="BC25" i="22"/>
  <c r="BC55" i="22" s="1"/>
  <c r="BD25" i="22"/>
  <c r="BD55" i="22" s="1"/>
  <c r="BE25" i="22"/>
  <c r="BE55" i="22" s="1"/>
  <c r="BF25" i="22"/>
  <c r="BF55" i="22" s="1"/>
  <c r="BA26" i="22"/>
  <c r="BB26" i="22"/>
  <c r="BB56" i="22" s="1"/>
  <c r="BC26" i="22"/>
  <c r="BC56" i="22" s="1"/>
  <c r="BD26" i="22"/>
  <c r="BD56" i="22" s="1"/>
  <c r="BE26" i="22"/>
  <c r="BE56" i="22" s="1"/>
  <c r="BF26" i="22"/>
  <c r="BF56" i="22" s="1"/>
  <c r="BA27" i="22"/>
  <c r="BB27" i="22"/>
  <c r="BB57" i="22" s="1"/>
  <c r="BC27" i="22"/>
  <c r="BC57" i="22" s="1"/>
  <c r="BD27" i="22"/>
  <c r="BD57" i="22" s="1"/>
  <c r="BE27" i="22"/>
  <c r="BE57" i="22" s="1"/>
  <c r="BF27" i="22"/>
  <c r="BF57" i="22" s="1"/>
  <c r="BA28" i="22"/>
  <c r="BB28" i="22"/>
  <c r="BB58" i="22" s="1"/>
  <c r="BC28" i="22"/>
  <c r="BC58" i="22" s="1"/>
  <c r="BD28" i="22"/>
  <c r="BD58" i="22" s="1"/>
  <c r="BE28" i="22"/>
  <c r="BE58" i="22" s="1"/>
  <c r="BF28" i="22"/>
  <c r="BF58" i="22" s="1"/>
  <c r="BA29" i="22"/>
  <c r="BB29" i="22"/>
  <c r="BB59" i="22" s="1"/>
  <c r="BC29" i="22"/>
  <c r="BC59" i="22" s="1"/>
  <c r="BD29" i="22"/>
  <c r="BD59" i="22" s="1"/>
  <c r="BE29" i="22"/>
  <c r="BE59" i="22" s="1"/>
  <c r="BF29" i="22"/>
  <c r="BF59" i="22" s="1"/>
  <c r="BA30" i="22"/>
  <c r="BB30" i="22"/>
  <c r="BB60" i="22" s="1"/>
  <c r="BC30" i="22"/>
  <c r="BC60" i="22" s="1"/>
  <c r="BD30" i="22"/>
  <c r="BD60" i="22" s="1"/>
  <c r="BE30" i="22"/>
  <c r="BE60" i="22" s="1"/>
  <c r="BF30" i="22"/>
  <c r="BF60" i="22" s="1"/>
  <c r="BA31" i="22"/>
  <c r="BB31" i="22"/>
  <c r="BB61" i="22" s="1"/>
  <c r="BC31" i="22"/>
  <c r="BC61" i="22" s="1"/>
  <c r="BD31" i="22"/>
  <c r="BD61" i="22" s="1"/>
  <c r="BE31" i="22"/>
  <c r="BE61" i="22" s="1"/>
  <c r="BF31" i="22"/>
  <c r="BF61" i="22" s="1"/>
  <c r="BA32" i="22"/>
  <c r="BB32" i="22"/>
  <c r="BB62" i="22" s="1"/>
  <c r="BC32" i="22"/>
  <c r="BC62" i="22" s="1"/>
  <c r="BD32" i="22"/>
  <c r="BD62" i="22" s="1"/>
  <c r="BE32" i="22"/>
  <c r="BE62" i="22" s="1"/>
  <c r="BF32" i="22"/>
  <c r="BF62" i="22" s="1"/>
  <c r="AF55" i="22"/>
  <c r="AF56" i="22"/>
  <c r="AF57" i="22"/>
  <c r="AF58" i="22"/>
  <c r="AF59" i="22"/>
  <c r="AF60" i="22"/>
  <c r="AF61" i="22"/>
  <c r="AF62" i="22"/>
  <c r="AI25" i="22"/>
  <c r="AJ25" i="22"/>
  <c r="AJ55" i="22" s="1"/>
  <c r="AK25" i="22"/>
  <c r="AK55" i="22" s="1"/>
  <c r="AL25" i="22"/>
  <c r="AL55" i="22" s="1"/>
  <c r="AM25" i="22"/>
  <c r="AM55" i="22" s="1"/>
  <c r="AN25" i="22"/>
  <c r="AN55" i="22" s="1"/>
  <c r="AI26" i="22"/>
  <c r="AJ26" i="22"/>
  <c r="AJ56" i="22" s="1"/>
  <c r="AK26" i="22"/>
  <c r="AK56" i="22" s="1"/>
  <c r="AL26" i="22"/>
  <c r="AL56" i="22" s="1"/>
  <c r="AM26" i="22"/>
  <c r="AM56" i="22" s="1"/>
  <c r="AN26" i="22"/>
  <c r="AN56" i="22" s="1"/>
  <c r="AI27" i="22"/>
  <c r="AJ27" i="22"/>
  <c r="AJ57" i="22" s="1"/>
  <c r="AK27" i="22"/>
  <c r="AK57" i="22" s="1"/>
  <c r="AL27" i="22"/>
  <c r="AL57" i="22" s="1"/>
  <c r="AM27" i="22"/>
  <c r="AM57" i="22" s="1"/>
  <c r="AN27" i="22"/>
  <c r="AN57" i="22" s="1"/>
  <c r="AI28" i="22"/>
  <c r="AJ28" i="22"/>
  <c r="AJ58" i="22" s="1"/>
  <c r="AK28" i="22"/>
  <c r="AK58" i="22" s="1"/>
  <c r="AL28" i="22"/>
  <c r="AL58" i="22" s="1"/>
  <c r="AM28" i="22"/>
  <c r="AM58" i="22" s="1"/>
  <c r="AN28" i="22"/>
  <c r="AN58" i="22" s="1"/>
  <c r="AI29" i="22"/>
  <c r="AJ29" i="22"/>
  <c r="AJ59" i="22" s="1"/>
  <c r="AK29" i="22"/>
  <c r="AK59" i="22" s="1"/>
  <c r="AL29" i="22"/>
  <c r="AL59" i="22" s="1"/>
  <c r="AM29" i="22"/>
  <c r="AM59" i="22" s="1"/>
  <c r="AN29" i="22"/>
  <c r="AN59" i="22" s="1"/>
  <c r="AI30" i="22"/>
  <c r="AJ30" i="22"/>
  <c r="AJ60" i="22" s="1"/>
  <c r="AK30" i="22"/>
  <c r="AK60" i="22" s="1"/>
  <c r="AL30" i="22"/>
  <c r="AL60" i="22" s="1"/>
  <c r="AM30" i="22"/>
  <c r="AM60" i="22" s="1"/>
  <c r="AN30" i="22"/>
  <c r="AN60" i="22" s="1"/>
  <c r="AI31" i="22"/>
  <c r="AJ31" i="22"/>
  <c r="AJ61" i="22" s="1"/>
  <c r="AK31" i="22"/>
  <c r="AK61" i="22" s="1"/>
  <c r="AL31" i="22"/>
  <c r="AL61" i="22" s="1"/>
  <c r="AM31" i="22"/>
  <c r="AM61" i="22" s="1"/>
  <c r="AN31" i="22"/>
  <c r="AN61" i="22" s="1"/>
  <c r="AI32" i="22"/>
  <c r="AJ32" i="22"/>
  <c r="AJ62" i="22" s="1"/>
  <c r="AK32" i="22"/>
  <c r="AK62" i="22" s="1"/>
  <c r="AL32" i="22"/>
  <c r="AL62" i="22" s="1"/>
  <c r="AM32" i="22"/>
  <c r="AM62" i="22" s="1"/>
  <c r="AN32" i="22"/>
  <c r="AN62" i="22" s="1"/>
  <c r="AJ7" i="22"/>
  <c r="AJ8" i="22"/>
  <c r="AJ9" i="22"/>
  <c r="AJ10" i="22"/>
  <c r="AJ11" i="22"/>
  <c r="AJ12" i="22"/>
  <c r="AJ13" i="22"/>
  <c r="AJ14" i="22"/>
  <c r="AJ15" i="22"/>
  <c r="AJ16" i="22"/>
  <c r="AJ17" i="22"/>
  <c r="AJ18" i="22"/>
  <c r="AJ19" i="22"/>
  <c r="AJ20" i="22"/>
  <c r="AJ21" i="22"/>
  <c r="AJ22" i="22"/>
  <c r="AJ23" i="22"/>
  <c r="AJ24" i="22"/>
  <c r="AJ6" i="22"/>
  <c r="BB7" i="22"/>
  <c r="BB8" i="22"/>
  <c r="BB9" i="22"/>
  <c r="BB10" i="22"/>
  <c r="BB11" i="22"/>
  <c r="BB12" i="22"/>
  <c r="BB13" i="22"/>
  <c r="BB14" i="22"/>
  <c r="BB15" i="22"/>
  <c r="BB16" i="22"/>
  <c r="BB17" i="22"/>
  <c r="BB18" i="22"/>
  <c r="BB19" i="22"/>
  <c r="BB20" i="22"/>
  <c r="BB21" i="22"/>
  <c r="BB22" i="22"/>
  <c r="BB23" i="22"/>
  <c r="BB24" i="22"/>
  <c r="BB6" i="22"/>
  <c r="D55" i="22"/>
  <c r="E55" i="22"/>
  <c r="F55" i="22"/>
  <c r="G55" i="22"/>
  <c r="I55" i="22"/>
  <c r="J55" i="22"/>
  <c r="K55" i="22"/>
  <c r="L55" i="22"/>
  <c r="N55" i="22"/>
  <c r="O55" i="22"/>
  <c r="P55" i="22"/>
  <c r="Q55" i="22"/>
  <c r="R55" i="22"/>
  <c r="S55" i="22"/>
  <c r="U55" i="22"/>
  <c r="V55" i="22"/>
  <c r="D56" i="22"/>
  <c r="E56" i="22"/>
  <c r="F56" i="22"/>
  <c r="G56" i="22"/>
  <c r="I56" i="22"/>
  <c r="J56" i="22"/>
  <c r="K56" i="22"/>
  <c r="L56" i="22"/>
  <c r="N56" i="22"/>
  <c r="O56" i="22"/>
  <c r="P56" i="22"/>
  <c r="Q56" i="22"/>
  <c r="R56" i="22"/>
  <c r="S56" i="22"/>
  <c r="U56" i="22"/>
  <c r="V56" i="22"/>
  <c r="D57" i="22"/>
  <c r="E57" i="22"/>
  <c r="F57" i="22"/>
  <c r="G57" i="22"/>
  <c r="I57" i="22"/>
  <c r="J57" i="22"/>
  <c r="K57" i="22"/>
  <c r="L57" i="22"/>
  <c r="N57" i="22"/>
  <c r="O57" i="22"/>
  <c r="P57" i="22"/>
  <c r="Q57" i="22"/>
  <c r="R57" i="22"/>
  <c r="S57" i="22"/>
  <c r="U57" i="22"/>
  <c r="V57" i="22"/>
  <c r="D58" i="22"/>
  <c r="E58" i="22"/>
  <c r="F58" i="22"/>
  <c r="G58" i="22"/>
  <c r="I58" i="22"/>
  <c r="J58" i="22"/>
  <c r="K58" i="22"/>
  <c r="L58" i="22"/>
  <c r="N58" i="22"/>
  <c r="O58" i="22"/>
  <c r="P58" i="22"/>
  <c r="Q58" i="22"/>
  <c r="R58" i="22"/>
  <c r="S58" i="22"/>
  <c r="U58" i="22"/>
  <c r="V58" i="22"/>
  <c r="D59" i="22"/>
  <c r="E59" i="22"/>
  <c r="F59" i="22"/>
  <c r="G59" i="22"/>
  <c r="I59" i="22"/>
  <c r="J59" i="22"/>
  <c r="K59" i="22"/>
  <c r="L59" i="22"/>
  <c r="N59" i="22"/>
  <c r="O59" i="22"/>
  <c r="P59" i="22"/>
  <c r="Q59" i="22"/>
  <c r="R59" i="22"/>
  <c r="S59" i="22"/>
  <c r="U59" i="22"/>
  <c r="V59" i="22"/>
  <c r="D60" i="22"/>
  <c r="E60" i="22"/>
  <c r="F60" i="22"/>
  <c r="G60" i="22"/>
  <c r="I60" i="22"/>
  <c r="J60" i="22"/>
  <c r="K60" i="22"/>
  <c r="L60" i="22"/>
  <c r="N60" i="22"/>
  <c r="O60" i="22"/>
  <c r="P60" i="22"/>
  <c r="Q60" i="22"/>
  <c r="R60" i="22"/>
  <c r="S60" i="22"/>
  <c r="U60" i="22"/>
  <c r="V60" i="22"/>
  <c r="D61" i="22"/>
  <c r="E61" i="22"/>
  <c r="F61" i="22"/>
  <c r="G61" i="22"/>
  <c r="I61" i="22"/>
  <c r="J61" i="22"/>
  <c r="K61" i="22"/>
  <c r="L61" i="22"/>
  <c r="N61" i="22"/>
  <c r="O61" i="22"/>
  <c r="P61" i="22"/>
  <c r="Q61" i="22"/>
  <c r="R61" i="22"/>
  <c r="S61" i="22"/>
  <c r="U61" i="22"/>
  <c r="V61" i="22"/>
  <c r="D62" i="22"/>
  <c r="E62" i="22"/>
  <c r="F62" i="22"/>
  <c r="G62" i="22"/>
  <c r="I62" i="22"/>
  <c r="J62" i="22"/>
  <c r="K62" i="22"/>
  <c r="L62" i="22"/>
  <c r="N62" i="22"/>
  <c r="O62" i="22"/>
  <c r="P62" i="22"/>
  <c r="Q62" i="22"/>
  <c r="R62" i="22"/>
  <c r="S62" i="22"/>
  <c r="U62" i="22"/>
  <c r="V62" i="22"/>
  <c r="T25" i="22"/>
  <c r="T55" i="22" s="1"/>
  <c r="T26" i="22"/>
  <c r="T56" i="22" s="1"/>
  <c r="T27" i="22"/>
  <c r="T57" i="22" s="1"/>
  <c r="T28" i="22"/>
  <c r="T58" i="22" s="1"/>
  <c r="T29" i="22"/>
  <c r="T59" i="22" s="1"/>
  <c r="T30" i="22"/>
  <c r="T60" i="22" s="1"/>
  <c r="T31" i="22"/>
  <c r="T61" i="22" s="1"/>
  <c r="T32" i="22"/>
  <c r="T62" i="22" s="1"/>
  <c r="M25" i="22"/>
  <c r="M55" i="22" s="1"/>
  <c r="M26" i="22"/>
  <c r="C26" i="22" s="1"/>
  <c r="AQ26" i="22" s="1"/>
  <c r="AQ56" i="22" s="1"/>
  <c r="M27" i="22"/>
  <c r="C27" i="22" s="1"/>
  <c r="M28" i="22"/>
  <c r="C28" i="22" s="1"/>
  <c r="AP28" i="22" s="1"/>
  <c r="AP58" i="22" s="1"/>
  <c r="M29" i="22"/>
  <c r="C29" i="22" s="1"/>
  <c r="C59" i="22" s="1"/>
  <c r="M30" i="22"/>
  <c r="C30" i="22" s="1"/>
  <c r="C60" i="22" s="1"/>
  <c r="M31" i="22"/>
  <c r="C31" i="22" s="1"/>
  <c r="C61" i="22" s="1"/>
  <c r="M32" i="22"/>
  <c r="C32" i="22" s="1"/>
  <c r="C62" i="22" s="1"/>
  <c r="H26" i="22"/>
  <c r="AD26" i="22" s="1"/>
  <c r="AD56" i="22" s="1"/>
  <c r="H27" i="22"/>
  <c r="H28" i="22"/>
  <c r="AD28" i="22" s="1"/>
  <c r="AD58" i="22" s="1"/>
  <c r="H29" i="22"/>
  <c r="H30" i="22"/>
  <c r="AD30" i="22" s="1"/>
  <c r="AD60" i="22" s="1"/>
  <c r="H31" i="22"/>
  <c r="H32" i="22"/>
  <c r="AD32" i="22" s="1"/>
  <c r="AD62" i="22" s="1"/>
  <c r="H25" i="22"/>
  <c r="AX56" i="21"/>
  <c r="AX57" i="21"/>
  <c r="AX58" i="21"/>
  <c r="AX59" i="21"/>
  <c r="AX60" i="21"/>
  <c r="AX61" i="21"/>
  <c r="AX62" i="21"/>
  <c r="AX63" i="21"/>
  <c r="AX64" i="21"/>
  <c r="AV25" i="21"/>
  <c r="AV56" i="21" s="1"/>
  <c r="AW25" i="21"/>
  <c r="AW56" i="21" s="1"/>
  <c r="BA25" i="21"/>
  <c r="BB25" i="21"/>
  <c r="BB56" i="21" s="1"/>
  <c r="BC25" i="21"/>
  <c r="BC56" i="21" s="1"/>
  <c r="BD25" i="21"/>
  <c r="BD56" i="21" s="1"/>
  <c r="BE25" i="21"/>
  <c r="BE56" i="21" s="1"/>
  <c r="BF25" i="21"/>
  <c r="BF56" i="21" s="1"/>
  <c r="BA26" i="21"/>
  <c r="BB26" i="21"/>
  <c r="BB57" i="21" s="1"/>
  <c r="BC26" i="21"/>
  <c r="BC57" i="21" s="1"/>
  <c r="BD26" i="21"/>
  <c r="BD57" i="21" s="1"/>
  <c r="BE26" i="21"/>
  <c r="BE57" i="21" s="1"/>
  <c r="BF26" i="21"/>
  <c r="BF57" i="21" s="1"/>
  <c r="BA27" i="21"/>
  <c r="BB27" i="21"/>
  <c r="BC27" i="21"/>
  <c r="BC58" i="21" s="1"/>
  <c r="BD27" i="21"/>
  <c r="BD58" i="21" s="1"/>
  <c r="BE27" i="21"/>
  <c r="BE58" i="21" s="1"/>
  <c r="BF27" i="21"/>
  <c r="BF58" i="21" s="1"/>
  <c r="BA28" i="21"/>
  <c r="BB28" i="21"/>
  <c r="BB59" i="21" s="1"/>
  <c r="BC28" i="21"/>
  <c r="BC59" i="21" s="1"/>
  <c r="BD28" i="21"/>
  <c r="BD59" i="21" s="1"/>
  <c r="BE28" i="21"/>
  <c r="BE59" i="21" s="1"/>
  <c r="BF28" i="21"/>
  <c r="BF59" i="21" s="1"/>
  <c r="BA29" i="21"/>
  <c r="BB29" i="21"/>
  <c r="BB60" i="21" s="1"/>
  <c r="BC29" i="21"/>
  <c r="BC60" i="21" s="1"/>
  <c r="BD29" i="21"/>
  <c r="BD60" i="21" s="1"/>
  <c r="BE29" i="21"/>
  <c r="BE60" i="21" s="1"/>
  <c r="BF29" i="21"/>
  <c r="BF60" i="21" s="1"/>
  <c r="BA30" i="21"/>
  <c r="BB30" i="21"/>
  <c r="BC30" i="21"/>
  <c r="BC61" i="21" s="1"/>
  <c r="BD30" i="21"/>
  <c r="BD61" i="21" s="1"/>
  <c r="BE30" i="21"/>
  <c r="BE61" i="21" s="1"/>
  <c r="BF30" i="21"/>
  <c r="BF61" i="21" s="1"/>
  <c r="BA31" i="21"/>
  <c r="BB31" i="21"/>
  <c r="BC31" i="21"/>
  <c r="BC62" i="21" s="1"/>
  <c r="BD31" i="21"/>
  <c r="BD62" i="21" s="1"/>
  <c r="BE31" i="21"/>
  <c r="BE62" i="21" s="1"/>
  <c r="BF31" i="21"/>
  <c r="BF62" i="21" s="1"/>
  <c r="BA32" i="21"/>
  <c r="BB32" i="21"/>
  <c r="BB63" i="21" s="1"/>
  <c r="BC32" i="21"/>
  <c r="BC63" i="21" s="1"/>
  <c r="BD32" i="21"/>
  <c r="BD63" i="21" s="1"/>
  <c r="BE32" i="21"/>
  <c r="BE63" i="21" s="1"/>
  <c r="BF32" i="21"/>
  <c r="BF63" i="21" s="1"/>
  <c r="BA33" i="21"/>
  <c r="BB33" i="21"/>
  <c r="BB64" i="21" s="1"/>
  <c r="BC33" i="21"/>
  <c r="BC64" i="21" s="1"/>
  <c r="BD33" i="21"/>
  <c r="BD64" i="21" s="1"/>
  <c r="BE33" i="21"/>
  <c r="BE64" i="21" s="1"/>
  <c r="BF33" i="21"/>
  <c r="BF64" i="21" s="1"/>
  <c r="BB7" i="21"/>
  <c r="BB8" i="21"/>
  <c r="BB9" i="21"/>
  <c r="BB10" i="21"/>
  <c r="BB11" i="21"/>
  <c r="BB12" i="21"/>
  <c r="BB13" i="21"/>
  <c r="BB44" i="21" s="1"/>
  <c r="BB14" i="21"/>
  <c r="BB45" i="21" s="1"/>
  <c r="BB15" i="21"/>
  <c r="BB46" i="21" s="1"/>
  <c r="BB16" i="21"/>
  <c r="BB47" i="21" s="1"/>
  <c r="BB17" i="21"/>
  <c r="BB48" i="21" s="1"/>
  <c r="BB18" i="21"/>
  <c r="BB49" i="21" s="1"/>
  <c r="BB19" i="21"/>
  <c r="BB20" i="21"/>
  <c r="BB51" i="21" s="1"/>
  <c r="BB21" i="21"/>
  <c r="BB52" i="21" s="1"/>
  <c r="BB22" i="21"/>
  <c r="BB53" i="21" s="1"/>
  <c r="BB23" i="21"/>
  <c r="BB54" i="21" s="1"/>
  <c r="BB24" i="21"/>
  <c r="BB55" i="21" s="1"/>
  <c r="BB6" i="21"/>
  <c r="AF56" i="21"/>
  <c r="AF57" i="21"/>
  <c r="AF58" i="21"/>
  <c r="AF59" i="21"/>
  <c r="AF60" i="21"/>
  <c r="AF61" i="21"/>
  <c r="AF62" i="21"/>
  <c r="AF63" i="21"/>
  <c r="AF64" i="21"/>
  <c r="AJ7" i="21"/>
  <c r="AJ8" i="21"/>
  <c r="AJ9" i="21"/>
  <c r="AJ10" i="21"/>
  <c r="AJ11" i="21"/>
  <c r="AJ12" i="21"/>
  <c r="AJ13" i="21"/>
  <c r="AJ44" i="21" s="1"/>
  <c r="AJ14" i="21"/>
  <c r="AJ45" i="21" s="1"/>
  <c r="AJ15" i="21"/>
  <c r="AJ46" i="21" s="1"/>
  <c r="AJ16" i="21"/>
  <c r="AJ47" i="21" s="1"/>
  <c r="AJ17" i="21"/>
  <c r="AJ48" i="21" s="1"/>
  <c r="AJ18" i="21"/>
  <c r="AJ49" i="21" s="1"/>
  <c r="AJ19" i="21"/>
  <c r="AJ20" i="21"/>
  <c r="AJ51" i="21" s="1"/>
  <c r="AJ21" i="21"/>
  <c r="AJ52" i="21" s="1"/>
  <c r="AJ22" i="21"/>
  <c r="AJ53" i="21" s="1"/>
  <c r="AJ23" i="21"/>
  <c r="AJ54" i="21" s="1"/>
  <c r="AJ24" i="21"/>
  <c r="AJ55" i="21" s="1"/>
  <c r="AJ25" i="21"/>
  <c r="AJ56" i="21" s="1"/>
  <c r="AJ26" i="21"/>
  <c r="AJ57" i="21" s="1"/>
  <c r="AJ27" i="21"/>
  <c r="AJ28" i="21"/>
  <c r="AJ59" i="21" s="1"/>
  <c r="AJ29" i="21"/>
  <c r="AJ60" i="21" s="1"/>
  <c r="AJ30" i="21"/>
  <c r="AJ31" i="21"/>
  <c r="AJ32" i="21"/>
  <c r="AJ63" i="21" s="1"/>
  <c r="AJ33" i="21"/>
  <c r="AJ64" i="21" s="1"/>
  <c r="AJ6" i="21"/>
  <c r="AD25" i="21"/>
  <c r="AD56" i="21" s="1"/>
  <c r="AE25" i="21"/>
  <c r="AE56" i="21" s="1"/>
  <c r="AI25" i="21"/>
  <c r="AK25" i="21"/>
  <c r="AK56" i="21" s="1"/>
  <c r="AL25" i="21"/>
  <c r="AL56" i="21" s="1"/>
  <c r="AM25" i="21"/>
  <c r="AM56" i="21" s="1"/>
  <c r="AN25" i="21"/>
  <c r="AN56" i="21" s="1"/>
  <c r="AI26" i="21"/>
  <c r="AK26" i="21"/>
  <c r="AK57" i="21" s="1"/>
  <c r="AL26" i="21"/>
  <c r="AL57" i="21" s="1"/>
  <c r="AM26" i="21"/>
  <c r="AM57" i="21" s="1"/>
  <c r="AN26" i="21"/>
  <c r="AN57" i="21" s="1"/>
  <c r="AI27" i="21"/>
  <c r="AK27" i="21"/>
  <c r="AK58" i="21" s="1"/>
  <c r="AL27" i="21"/>
  <c r="AL58" i="21" s="1"/>
  <c r="AM27" i="21"/>
  <c r="AM58" i="21" s="1"/>
  <c r="AN27" i="21"/>
  <c r="AN58" i="21" s="1"/>
  <c r="AI28" i="21"/>
  <c r="AK28" i="21"/>
  <c r="AK59" i="21" s="1"/>
  <c r="AL28" i="21"/>
  <c r="AL59" i="21" s="1"/>
  <c r="AM28" i="21"/>
  <c r="AM59" i="21" s="1"/>
  <c r="AN28" i="21"/>
  <c r="AN59" i="21" s="1"/>
  <c r="AI29" i="21"/>
  <c r="AK29" i="21"/>
  <c r="AK60" i="21" s="1"/>
  <c r="AL29" i="21"/>
  <c r="AL60" i="21" s="1"/>
  <c r="AM29" i="21"/>
  <c r="AM60" i="21" s="1"/>
  <c r="AN29" i="21"/>
  <c r="AN60" i="21" s="1"/>
  <c r="AI30" i="21"/>
  <c r="AK30" i="21"/>
  <c r="AK61" i="21" s="1"/>
  <c r="AL30" i="21"/>
  <c r="AL61" i="21" s="1"/>
  <c r="AM30" i="21"/>
  <c r="AM61" i="21" s="1"/>
  <c r="AN30" i="21"/>
  <c r="AN61" i="21" s="1"/>
  <c r="AI31" i="21"/>
  <c r="AK31" i="21"/>
  <c r="AK62" i="21" s="1"/>
  <c r="AL31" i="21"/>
  <c r="AL62" i="21" s="1"/>
  <c r="AM31" i="21"/>
  <c r="AM62" i="21" s="1"/>
  <c r="AN31" i="21"/>
  <c r="AN62" i="21" s="1"/>
  <c r="AI32" i="21"/>
  <c r="AK32" i="21"/>
  <c r="AK63" i="21" s="1"/>
  <c r="AL32" i="21"/>
  <c r="AL63" i="21" s="1"/>
  <c r="AM32" i="21"/>
  <c r="AM63" i="21" s="1"/>
  <c r="AN32" i="21"/>
  <c r="AN63" i="21" s="1"/>
  <c r="AI33" i="21"/>
  <c r="AK33" i="21"/>
  <c r="AK64" i="21" s="1"/>
  <c r="AL33" i="21"/>
  <c r="AL64" i="21" s="1"/>
  <c r="AM33" i="21"/>
  <c r="AM64" i="21" s="1"/>
  <c r="AN33" i="21"/>
  <c r="AN64" i="21" s="1"/>
  <c r="D56" i="21"/>
  <c r="E56" i="21"/>
  <c r="F56" i="21"/>
  <c r="G56" i="21"/>
  <c r="H56" i="21"/>
  <c r="N56" i="21"/>
  <c r="O56" i="21"/>
  <c r="P56" i="21"/>
  <c r="Q56" i="21"/>
  <c r="R56" i="21"/>
  <c r="S56" i="21"/>
  <c r="U56" i="21"/>
  <c r="V56" i="21"/>
  <c r="W56" i="21"/>
  <c r="D57" i="21"/>
  <c r="E57" i="21"/>
  <c r="F57" i="21"/>
  <c r="G57" i="21"/>
  <c r="I57" i="21"/>
  <c r="J57" i="21"/>
  <c r="K57" i="21"/>
  <c r="L57" i="21"/>
  <c r="N57" i="21"/>
  <c r="O57" i="21"/>
  <c r="P57" i="21"/>
  <c r="Q57" i="21"/>
  <c r="R57" i="21"/>
  <c r="S57" i="21"/>
  <c r="U57" i="21"/>
  <c r="V57" i="21"/>
  <c r="W57" i="21"/>
  <c r="D58" i="21"/>
  <c r="E58" i="21"/>
  <c r="F58" i="21"/>
  <c r="G58" i="21"/>
  <c r="I58" i="21"/>
  <c r="J58" i="21"/>
  <c r="K58" i="21"/>
  <c r="L58" i="21"/>
  <c r="N58" i="21"/>
  <c r="O58" i="21"/>
  <c r="P58" i="21"/>
  <c r="Q58" i="21"/>
  <c r="R58" i="21"/>
  <c r="S58" i="21"/>
  <c r="U58" i="21"/>
  <c r="V58" i="21"/>
  <c r="W58" i="21"/>
  <c r="D59" i="21"/>
  <c r="E59" i="21"/>
  <c r="F59" i="21"/>
  <c r="G59" i="21"/>
  <c r="I59" i="21"/>
  <c r="J59" i="21"/>
  <c r="K59" i="21"/>
  <c r="L59" i="21"/>
  <c r="N59" i="21"/>
  <c r="O59" i="21"/>
  <c r="P59" i="21"/>
  <c r="Q59" i="21"/>
  <c r="R59" i="21"/>
  <c r="S59" i="21"/>
  <c r="U59" i="21"/>
  <c r="V59" i="21"/>
  <c r="W59" i="21"/>
  <c r="D60" i="21"/>
  <c r="E60" i="21"/>
  <c r="F60" i="21"/>
  <c r="G60" i="21"/>
  <c r="I60" i="21"/>
  <c r="J60" i="21"/>
  <c r="K60" i="21"/>
  <c r="L60" i="21"/>
  <c r="N60" i="21"/>
  <c r="O60" i="21"/>
  <c r="P60" i="21"/>
  <c r="Q60" i="21"/>
  <c r="R60" i="21"/>
  <c r="S60" i="21"/>
  <c r="U60" i="21"/>
  <c r="V60" i="21"/>
  <c r="W60" i="21"/>
  <c r="D61" i="21"/>
  <c r="E61" i="21"/>
  <c r="F61" i="21"/>
  <c r="G61" i="21"/>
  <c r="I61" i="21"/>
  <c r="J61" i="21"/>
  <c r="K61" i="21"/>
  <c r="L61" i="21"/>
  <c r="N61" i="21"/>
  <c r="O61" i="21"/>
  <c r="P61" i="21"/>
  <c r="Q61" i="21"/>
  <c r="R61" i="21"/>
  <c r="S61" i="21"/>
  <c r="U61" i="21"/>
  <c r="V61" i="21"/>
  <c r="W61" i="21"/>
  <c r="D62" i="21"/>
  <c r="E62" i="21"/>
  <c r="F62" i="21"/>
  <c r="G62" i="21"/>
  <c r="I62" i="21"/>
  <c r="J62" i="21"/>
  <c r="K62" i="21"/>
  <c r="L62" i="21"/>
  <c r="N62" i="21"/>
  <c r="O62" i="21"/>
  <c r="P62" i="21"/>
  <c r="Q62" i="21"/>
  <c r="R62" i="21"/>
  <c r="S62" i="21"/>
  <c r="U62" i="21"/>
  <c r="V62" i="21"/>
  <c r="W62" i="21"/>
  <c r="D63" i="21"/>
  <c r="E63" i="21"/>
  <c r="F63" i="21"/>
  <c r="G63" i="21"/>
  <c r="I63" i="21"/>
  <c r="J63" i="21"/>
  <c r="K63" i="21"/>
  <c r="L63" i="21"/>
  <c r="N63" i="21"/>
  <c r="O63" i="21"/>
  <c r="P63" i="21"/>
  <c r="Q63" i="21"/>
  <c r="R63" i="21"/>
  <c r="S63" i="21"/>
  <c r="U63" i="21"/>
  <c r="V63" i="21"/>
  <c r="W63" i="21"/>
  <c r="D64" i="21"/>
  <c r="E64" i="21"/>
  <c r="F64" i="21"/>
  <c r="G64" i="21"/>
  <c r="I64" i="21"/>
  <c r="J64" i="21"/>
  <c r="K64" i="21"/>
  <c r="L64" i="21"/>
  <c r="N64" i="21"/>
  <c r="O64" i="21"/>
  <c r="P64" i="21"/>
  <c r="Q64" i="21"/>
  <c r="R64" i="21"/>
  <c r="S64" i="21"/>
  <c r="U64" i="21"/>
  <c r="V64" i="21"/>
  <c r="W64" i="21"/>
  <c r="T33" i="21"/>
  <c r="T64" i="21" s="1"/>
  <c r="T32" i="21"/>
  <c r="T63" i="21" s="1"/>
  <c r="T31" i="21"/>
  <c r="T62" i="21" s="1"/>
  <c r="T30" i="21"/>
  <c r="T61" i="21" s="1"/>
  <c r="T29" i="21"/>
  <c r="T60" i="21" s="1"/>
  <c r="T28" i="21"/>
  <c r="T59" i="21" s="1"/>
  <c r="T27" i="21"/>
  <c r="T58" i="21" s="1"/>
  <c r="T26" i="21"/>
  <c r="T57" i="21" s="1"/>
  <c r="M26" i="21"/>
  <c r="C26" i="21" s="1"/>
  <c r="AQ26" i="21" s="1"/>
  <c r="AQ57" i="21" s="1"/>
  <c r="M27" i="21"/>
  <c r="C27" i="21" s="1"/>
  <c r="AQ27" i="21" s="1"/>
  <c r="AQ58" i="21" s="1"/>
  <c r="M28" i="21"/>
  <c r="C28" i="21" s="1"/>
  <c r="AQ28" i="21" s="1"/>
  <c r="AQ59" i="21" s="1"/>
  <c r="M29" i="21"/>
  <c r="C29" i="21" s="1"/>
  <c r="AQ29" i="21" s="1"/>
  <c r="AQ60" i="21" s="1"/>
  <c r="M30" i="21"/>
  <c r="C30" i="21" s="1"/>
  <c r="AQ30" i="21" s="1"/>
  <c r="AQ61" i="21" s="1"/>
  <c r="M31" i="21"/>
  <c r="C31" i="21" s="1"/>
  <c r="AQ31" i="21" s="1"/>
  <c r="AQ62" i="21" s="1"/>
  <c r="M32" i="21"/>
  <c r="C32" i="21" s="1"/>
  <c r="AQ32" i="21" s="1"/>
  <c r="AQ63" i="21" s="1"/>
  <c r="M33" i="21"/>
  <c r="C33" i="21" s="1"/>
  <c r="AQ33" i="21" s="1"/>
  <c r="AQ64" i="21" s="1"/>
  <c r="H27" i="21"/>
  <c r="H28" i="21"/>
  <c r="H29" i="21"/>
  <c r="H30" i="21"/>
  <c r="H31" i="21"/>
  <c r="H32" i="21"/>
  <c r="H33" i="21"/>
  <c r="H26" i="21"/>
  <c r="T25" i="21"/>
  <c r="T56" i="21" s="1"/>
  <c r="L25" i="21"/>
  <c r="L56" i="21" s="1"/>
  <c r="K25" i="21"/>
  <c r="K56" i="21" s="1"/>
  <c r="J25" i="21"/>
  <c r="J56" i="21" s="1"/>
  <c r="I25" i="21"/>
  <c r="BI62" i="22" l="1"/>
  <c r="BI32" i="22" s="1"/>
  <c r="BO62" i="22"/>
  <c r="BH62" i="22"/>
  <c r="BO60" i="22"/>
  <c r="BH60" i="22"/>
  <c r="BJ61" i="22"/>
  <c r="BJ31" i="22" s="1"/>
  <c r="BH61" i="22"/>
  <c r="BO61" i="22"/>
  <c r="BJ59" i="22"/>
  <c r="BJ29" i="22" s="1"/>
  <c r="BH59" i="22"/>
  <c r="BO59" i="22"/>
  <c r="AV26" i="21"/>
  <c r="AV57" i="21" s="1"/>
  <c r="AW26" i="21"/>
  <c r="AW57" i="21" s="1"/>
  <c r="AV32" i="21"/>
  <c r="AV63" i="21" s="1"/>
  <c r="AW32" i="21"/>
  <c r="AW63" i="21" s="1"/>
  <c r="AV30" i="21"/>
  <c r="AV61" i="21" s="1"/>
  <c r="AW30" i="21"/>
  <c r="AW61" i="21" s="1"/>
  <c r="AV28" i="21"/>
  <c r="AV59" i="21" s="1"/>
  <c r="AW28" i="21"/>
  <c r="AW59" i="21" s="1"/>
  <c r="M25" i="21"/>
  <c r="AV33" i="21"/>
  <c r="AV64" i="21" s="1"/>
  <c r="AW33" i="21"/>
  <c r="AW64" i="21" s="1"/>
  <c r="AV31" i="21"/>
  <c r="AV62" i="21" s="1"/>
  <c r="AW31" i="21"/>
  <c r="AW62" i="21" s="1"/>
  <c r="AV29" i="21"/>
  <c r="AV60" i="21" s="1"/>
  <c r="AW29" i="21"/>
  <c r="AW60" i="21" s="1"/>
  <c r="AV27" i="21"/>
  <c r="AV58" i="21" s="1"/>
  <c r="AW27" i="21"/>
  <c r="AW58" i="21" s="1"/>
  <c r="BM64" i="21"/>
  <c r="BM33" i="21" s="1"/>
  <c r="BT64" i="21"/>
  <c r="BT33" i="21" s="1"/>
  <c r="H64" i="21"/>
  <c r="BM63" i="21"/>
  <c r="BM32" i="21" s="1"/>
  <c r="BT63" i="21"/>
  <c r="BT32" i="21" s="1"/>
  <c r="H63" i="21"/>
  <c r="BM62" i="21"/>
  <c r="BM31" i="21" s="1"/>
  <c r="BT62" i="21"/>
  <c r="BT31" i="21" s="1"/>
  <c r="H62" i="21"/>
  <c r="BM61" i="21"/>
  <c r="BM30" i="21" s="1"/>
  <c r="BT61" i="21"/>
  <c r="BT30" i="21" s="1"/>
  <c r="H61" i="21"/>
  <c r="BM60" i="21"/>
  <c r="BM29" i="21" s="1"/>
  <c r="BT60" i="21"/>
  <c r="BT29" i="21" s="1"/>
  <c r="H60" i="21"/>
  <c r="BM59" i="21"/>
  <c r="BM28" i="21" s="1"/>
  <c r="BT59" i="21"/>
  <c r="BT28" i="21" s="1"/>
  <c r="H59" i="21"/>
  <c r="BM58" i="21"/>
  <c r="BM27" i="21" s="1"/>
  <c r="BT58" i="21"/>
  <c r="BT27" i="21" s="1"/>
  <c r="H58" i="21"/>
  <c r="BM57" i="21"/>
  <c r="BM26" i="21" s="1"/>
  <c r="BT57" i="21"/>
  <c r="BT26" i="21" s="1"/>
  <c r="H57" i="21"/>
  <c r="BM56" i="21"/>
  <c r="BM25" i="21" s="1"/>
  <c r="BT56" i="21"/>
  <c r="BT25" i="21" s="1"/>
  <c r="AE33" i="21"/>
  <c r="AE64" i="21" s="1"/>
  <c r="AD32" i="21"/>
  <c r="AD63" i="21" s="1"/>
  <c r="AE31" i="21"/>
  <c r="AE62" i="21" s="1"/>
  <c r="AD30" i="21"/>
  <c r="AD61" i="21" s="1"/>
  <c r="AE29" i="21"/>
  <c r="AE60" i="21" s="1"/>
  <c r="AD28" i="21"/>
  <c r="AD59" i="21" s="1"/>
  <c r="AE27" i="21"/>
  <c r="AE58" i="21" s="1"/>
  <c r="AD26" i="21"/>
  <c r="AD57" i="21" s="1"/>
  <c r="M64" i="21"/>
  <c r="M63" i="21"/>
  <c r="M62" i="21"/>
  <c r="M61" i="21"/>
  <c r="M60" i="21"/>
  <c r="M59" i="21"/>
  <c r="M58" i="21"/>
  <c r="M57" i="21"/>
  <c r="I56" i="21"/>
  <c r="AD33" i="21"/>
  <c r="AD64" i="21" s="1"/>
  <c r="AE32" i="21"/>
  <c r="AE63" i="21" s="1"/>
  <c r="AD31" i="21"/>
  <c r="AD62" i="21" s="1"/>
  <c r="AE30" i="21"/>
  <c r="AE61" i="21" s="1"/>
  <c r="AD29" i="21"/>
  <c r="AD60" i="21" s="1"/>
  <c r="AE28" i="21"/>
  <c r="AE59" i="21" s="1"/>
  <c r="AD27" i="21"/>
  <c r="AD58" i="21" s="1"/>
  <c r="AE26" i="21"/>
  <c r="AE57" i="21" s="1"/>
  <c r="AP27" i="22"/>
  <c r="AP57" i="22" s="1"/>
  <c r="C57" i="22"/>
  <c r="AV25" i="22"/>
  <c r="AV55" i="22" s="1"/>
  <c r="AW25" i="22"/>
  <c r="AW55" i="22" s="1"/>
  <c r="AE25" i="22"/>
  <c r="AE55" i="22" s="1"/>
  <c r="H61" i="22"/>
  <c r="AV31" i="22"/>
  <c r="AV61" i="22" s="1"/>
  <c r="AW31" i="22"/>
  <c r="AW61" i="22" s="1"/>
  <c r="H59" i="22"/>
  <c r="AV29" i="22"/>
  <c r="AV59" i="22" s="1"/>
  <c r="AW29" i="22"/>
  <c r="AW59" i="22" s="1"/>
  <c r="AE29" i="22"/>
  <c r="AE59" i="22" s="1"/>
  <c r="AV27" i="22"/>
  <c r="AV57" i="22" s="1"/>
  <c r="AW27" i="22"/>
  <c r="AW57" i="22" s="1"/>
  <c r="AE27" i="22"/>
  <c r="AE57" i="22" s="1"/>
  <c r="BM62" i="22"/>
  <c r="BM32" i="22" s="1"/>
  <c r="BT62" i="22"/>
  <c r="BT32" i="22" s="1"/>
  <c r="BM61" i="22"/>
  <c r="BM31" i="22" s="1"/>
  <c r="BT61" i="22"/>
  <c r="BT31" i="22" s="1"/>
  <c r="BM60" i="22"/>
  <c r="BM30" i="22" s="1"/>
  <c r="BT60" i="22"/>
  <c r="BT30" i="22" s="1"/>
  <c r="BM59" i="22"/>
  <c r="BM29" i="22" s="1"/>
  <c r="BT59" i="22"/>
  <c r="BT29" i="22" s="1"/>
  <c r="BM58" i="22"/>
  <c r="BM28" i="22" s="1"/>
  <c r="BT58" i="22"/>
  <c r="BT28" i="22" s="1"/>
  <c r="M58" i="22"/>
  <c r="BM57" i="22"/>
  <c r="BM27" i="22" s="1"/>
  <c r="BT57" i="22"/>
  <c r="BT27" i="22" s="1"/>
  <c r="M57" i="22"/>
  <c r="H56" i="22"/>
  <c r="H55" i="22"/>
  <c r="C25" i="22"/>
  <c r="AQ25" i="22" s="1"/>
  <c r="AQ55" i="22" s="1"/>
  <c r="AD31" i="22"/>
  <c r="AD61" i="22" s="1"/>
  <c r="H62" i="22"/>
  <c r="AV32" i="22"/>
  <c r="AV62" i="22" s="1"/>
  <c r="AW32" i="22"/>
  <c r="AW62" i="22" s="1"/>
  <c r="H60" i="22"/>
  <c r="AV30" i="22"/>
  <c r="AV60" i="22" s="1"/>
  <c r="AW30" i="22"/>
  <c r="AW60" i="22" s="1"/>
  <c r="AV28" i="22"/>
  <c r="AV58" i="22" s="1"/>
  <c r="AW28" i="22"/>
  <c r="AW58" i="22" s="1"/>
  <c r="AE28" i="22"/>
  <c r="AE58" i="22" s="1"/>
  <c r="AV26" i="22"/>
  <c r="AV56" i="22" s="1"/>
  <c r="AW26" i="22"/>
  <c r="AW56" i="22" s="1"/>
  <c r="AE26" i="22"/>
  <c r="AE56" i="22" s="1"/>
  <c r="H58" i="22"/>
  <c r="H57" i="22"/>
  <c r="BM56" i="22"/>
  <c r="BM26" i="22" s="1"/>
  <c r="BT56" i="22"/>
  <c r="BT26" i="22" s="1"/>
  <c r="M56" i="22"/>
  <c r="BM55" i="22"/>
  <c r="BM25" i="22" s="1"/>
  <c r="BT55" i="22"/>
  <c r="BT25" i="22" s="1"/>
  <c r="AE32" i="22"/>
  <c r="AE62" i="22" s="1"/>
  <c r="AE31" i="22"/>
  <c r="AE61" i="22" s="1"/>
  <c r="AE30" i="22"/>
  <c r="AE60" i="22" s="1"/>
  <c r="AD29" i="22"/>
  <c r="AD59" i="22" s="1"/>
  <c r="AD27" i="22"/>
  <c r="AD57" i="22" s="1"/>
  <c r="AD25" i="22"/>
  <c r="AD55" i="22" s="1"/>
  <c r="C58" i="22"/>
  <c r="C56" i="22"/>
  <c r="BI56" i="22" s="1"/>
  <c r="BI26" i="22" s="1"/>
  <c r="C63" i="21"/>
  <c r="C61" i="21"/>
  <c r="C59" i="21"/>
  <c r="C57" i="21"/>
  <c r="AB33" i="21"/>
  <c r="AB64" i="21" s="1"/>
  <c r="Z33" i="21"/>
  <c r="Z64" i="21" s="1"/>
  <c r="X33" i="21"/>
  <c r="X64" i="21" s="1"/>
  <c r="AC32" i="21"/>
  <c r="AC63" i="21" s="1"/>
  <c r="AA32" i="21"/>
  <c r="AA63" i="21" s="1"/>
  <c r="Y32" i="21"/>
  <c r="Y63" i="21" s="1"/>
  <c r="AB31" i="21"/>
  <c r="AB62" i="21" s="1"/>
  <c r="Z31" i="21"/>
  <c r="Z62" i="21" s="1"/>
  <c r="X31" i="21"/>
  <c r="X62" i="21" s="1"/>
  <c r="AC30" i="21"/>
  <c r="AC61" i="21" s="1"/>
  <c r="AA30" i="21"/>
  <c r="AA61" i="21" s="1"/>
  <c r="Y30" i="21"/>
  <c r="Y61" i="21" s="1"/>
  <c r="AB29" i="21"/>
  <c r="AB60" i="21" s="1"/>
  <c r="Z29" i="21"/>
  <c r="Z60" i="21" s="1"/>
  <c r="X29" i="21"/>
  <c r="X60" i="21" s="1"/>
  <c r="AC28" i="21"/>
  <c r="AC59" i="21" s="1"/>
  <c r="AA28" i="21"/>
  <c r="AA59" i="21" s="1"/>
  <c r="Y28" i="21"/>
  <c r="Y59" i="21" s="1"/>
  <c r="AB27" i="21"/>
  <c r="AB58" i="21" s="1"/>
  <c r="Z27" i="21"/>
  <c r="Z58" i="21" s="1"/>
  <c r="X27" i="21"/>
  <c r="X58" i="21" s="1"/>
  <c r="AC26" i="21"/>
  <c r="AC57" i="21" s="1"/>
  <c r="AA26" i="21"/>
  <c r="AA57" i="21" s="1"/>
  <c r="Y26" i="21"/>
  <c r="Y57" i="21" s="1"/>
  <c r="AT33" i="21"/>
  <c r="AT64" i="21" s="1"/>
  <c r="AR33" i="21"/>
  <c r="AR64" i="21" s="1"/>
  <c r="AP33" i="21"/>
  <c r="AP64" i="21" s="1"/>
  <c r="AT32" i="21"/>
  <c r="AT63" i="21" s="1"/>
  <c r="AR32" i="21"/>
  <c r="AR63" i="21" s="1"/>
  <c r="AP32" i="21"/>
  <c r="AP63" i="21" s="1"/>
  <c r="AT31" i="21"/>
  <c r="AT62" i="21" s="1"/>
  <c r="AR31" i="21"/>
  <c r="AR62" i="21" s="1"/>
  <c r="AP31" i="21"/>
  <c r="AP62" i="21" s="1"/>
  <c r="AT30" i="21"/>
  <c r="AT61" i="21" s="1"/>
  <c r="AR30" i="21"/>
  <c r="AR61" i="21" s="1"/>
  <c r="AP30" i="21"/>
  <c r="AP61" i="21" s="1"/>
  <c r="AT29" i="21"/>
  <c r="AT60" i="21" s="1"/>
  <c r="AR29" i="21"/>
  <c r="AR60" i="21" s="1"/>
  <c r="AP29" i="21"/>
  <c r="AP60" i="21" s="1"/>
  <c r="AT28" i="21"/>
  <c r="AT59" i="21" s="1"/>
  <c r="AR28" i="21"/>
  <c r="AR59" i="21" s="1"/>
  <c r="AP28" i="21"/>
  <c r="AP59" i="21" s="1"/>
  <c r="AT27" i="21"/>
  <c r="AT58" i="21" s="1"/>
  <c r="AR27" i="21"/>
  <c r="AR58" i="21" s="1"/>
  <c r="AP27" i="21"/>
  <c r="AP58" i="21" s="1"/>
  <c r="AT26" i="21"/>
  <c r="AT57" i="21" s="1"/>
  <c r="AR26" i="21"/>
  <c r="AR57" i="21" s="1"/>
  <c r="AP26" i="21"/>
  <c r="AP57" i="21" s="1"/>
  <c r="C64" i="21"/>
  <c r="C62" i="21"/>
  <c r="C60" i="21"/>
  <c r="C58" i="21"/>
  <c r="AC33" i="21"/>
  <c r="AC64" i="21" s="1"/>
  <c r="AA33" i="21"/>
  <c r="AA64" i="21" s="1"/>
  <c r="Y33" i="21"/>
  <c r="Y64" i="21" s="1"/>
  <c r="AB32" i="21"/>
  <c r="AB63" i="21" s="1"/>
  <c r="Z32" i="21"/>
  <c r="Z63" i="21" s="1"/>
  <c r="X32" i="21"/>
  <c r="X63" i="21" s="1"/>
  <c r="AC31" i="21"/>
  <c r="AC62" i="21" s="1"/>
  <c r="AA31" i="21"/>
  <c r="AA62" i="21" s="1"/>
  <c r="Y31" i="21"/>
  <c r="Y62" i="21" s="1"/>
  <c r="AB30" i="21"/>
  <c r="AB61" i="21" s="1"/>
  <c r="Z30" i="21"/>
  <c r="Z61" i="21" s="1"/>
  <c r="X30" i="21"/>
  <c r="X61" i="21" s="1"/>
  <c r="AC29" i="21"/>
  <c r="AC60" i="21" s="1"/>
  <c r="AA29" i="21"/>
  <c r="AA60" i="21" s="1"/>
  <c r="Y29" i="21"/>
  <c r="Y60" i="21" s="1"/>
  <c r="AB28" i="21"/>
  <c r="AB59" i="21" s="1"/>
  <c r="Z28" i="21"/>
  <c r="Z59" i="21" s="1"/>
  <c r="X28" i="21"/>
  <c r="X59" i="21" s="1"/>
  <c r="AC27" i="21"/>
  <c r="AC58" i="21" s="1"/>
  <c r="AA27" i="21"/>
  <c r="AA58" i="21" s="1"/>
  <c r="Y27" i="21"/>
  <c r="Y58" i="21" s="1"/>
  <c r="AB26" i="21"/>
  <c r="AB57" i="21" s="1"/>
  <c r="Z26" i="21"/>
  <c r="Z57" i="21" s="1"/>
  <c r="X26" i="21"/>
  <c r="X57" i="21" s="1"/>
  <c r="AU33" i="21"/>
  <c r="AU64" i="21" s="1"/>
  <c r="AS33" i="21"/>
  <c r="AS64" i="21" s="1"/>
  <c r="AU32" i="21"/>
  <c r="AU63" i="21" s="1"/>
  <c r="AS32" i="21"/>
  <c r="AS63" i="21" s="1"/>
  <c r="AU31" i="21"/>
  <c r="AU62" i="21" s="1"/>
  <c r="AS31" i="21"/>
  <c r="AS62" i="21" s="1"/>
  <c r="AU30" i="21"/>
  <c r="AU61" i="21" s="1"/>
  <c r="AS30" i="21"/>
  <c r="AS61" i="21" s="1"/>
  <c r="AU29" i="21"/>
  <c r="AU60" i="21" s="1"/>
  <c r="AS29" i="21"/>
  <c r="AS60" i="21" s="1"/>
  <c r="AU28" i="21"/>
  <c r="AU59" i="21" s="1"/>
  <c r="AS28" i="21"/>
  <c r="AS59" i="21" s="1"/>
  <c r="AU27" i="21"/>
  <c r="AU58" i="21" s="1"/>
  <c r="AS27" i="21"/>
  <c r="AS58" i="21" s="1"/>
  <c r="AU26" i="21"/>
  <c r="AU57" i="21" s="1"/>
  <c r="AS26" i="21"/>
  <c r="AS57" i="21" s="1"/>
  <c r="BI60" i="22"/>
  <c r="BI30" i="22" s="1"/>
  <c r="BK60" i="22"/>
  <c r="BK30" i="22" s="1"/>
  <c r="BP60" i="22"/>
  <c r="BP30" i="22" s="1"/>
  <c r="BR60" i="22"/>
  <c r="BR30" i="22" s="1"/>
  <c r="BK56" i="22"/>
  <c r="BK26" i="22" s="1"/>
  <c r="BR56" i="22"/>
  <c r="BR26" i="22" s="1"/>
  <c r="AC32" i="22"/>
  <c r="AC62" i="22" s="1"/>
  <c r="AA32" i="22"/>
  <c r="AA62" i="22" s="1"/>
  <c r="Y32" i="22"/>
  <c r="Y62" i="22" s="1"/>
  <c r="AC31" i="22"/>
  <c r="AC61" i="22" s="1"/>
  <c r="AA31" i="22"/>
  <c r="AA61" i="22" s="1"/>
  <c r="Y31" i="22"/>
  <c r="Y61" i="22" s="1"/>
  <c r="AC30" i="22"/>
  <c r="AC60" i="22" s="1"/>
  <c r="AA30" i="22"/>
  <c r="AA60" i="22" s="1"/>
  <c r="Y30" i="22"/>
  <c r="Y60" i="22" s="1"/>
  <c r="AC29" i="22"/>
  <c r="AC59" i="22" s="1"/>
  <c r="AA29" i="22"/>
  <c r="AA59" i="22" s="1"/>
  <c r="Y29" i="22"/>
  <c r="Y59" i="22" s="1"/>
  <c r="AC28" i="22"/>
  <c r="AC58" i="22" s="1"/>
  <c r="AA28" i="22"/>
  <c r="AA58" i="22" s="1"/>
  <c r="Y28" i="22"/>
  <c r="Y58" i="22" s="1"/>
  <c r="AC27" i="22"/>
  <c r="AC57" i="22" s="1"/>
  <c r="AA27" i="22"/>
  <c r="AA57" i="22" s="1"/>
  <c r="Y27" i="22"/>
  <c r="Y57" i="22" s="1"/>
  <c r="AC26" i="22"/>
  <c r="AC56" i="22" s="1"/>
  <c r="AA26" i="22"/>
  <c r="AA56" i="22" s="1"/>
  <c r="Y26" i="22"/>
  <c r="Y56" i="22" s="1"/>
  <c r="AC25" i="22"/>
  <c r="AC55" i="22" s="1"/>
  <c r="AA25" i="22"/>
  <c r="AA55" i="22" s="1"/>
  <c r="Y25" i="22"/>
  <c r="Y55" i="22" s="1"/>
  <c r="AG61" i="22"/>
  <c r="AH61" i="22" s="1"/>
  <c r="AI61" i="22" s="1"/>
  <c r="AG59" i="22"/>
  <c r="AH59" i="22" s="1"/>
  <c r="AI59" i="22" s="1"/>
  <c r="AG57" i="22"/>
  <c r="AH57" i="22" s="1"/>
  <c r="AI57" i="22" s="1"/>
  <c r="AU32" i="22"/>
  <c r="AU62" i="22" s="1"/>
  <c r="AS32" i="22"/>
  <c r="AS62" i="22" s="1"/>
  <c r="AQ32" i="22"/>
  <c r="AQ62" i="22" s="1"/>
  <c r="AU31" i="22"/>
  <c r="AU61" i="22" s="1"/>
  <c r="AS31" i="22"/>
  <c r="AS61" i="22" s="1"/>
  <c r="AQ31" i="22"/>
  <c r="AQ61" i="22" s="1"/>
  <c r="AT30" i="22"/>
  <c r="AT60" i="22" s="1"/>
  <c r="AR30" i="22"/>
  <c r="AR60" i="22" s="1"/>
  <c r="AP30" i="22"/>
  <c r="AP60" i="22" s="1"/>
  <c r="AT29" i="22"/>
  <c r="AT59" i="22" s="1"/>
  <c r="AR29" i="22"/>
  <c r="AR59" i="22" s="1"/>
  <c r="AP29" i="22"/>
  <c r="AP59" i="22" s="1"/>
  <c r="AU28" i="22"/>
  <c r="AU58" i="22" s="1"/>
  <c r="AS28" i="22"/>
  <c r="AS58" i="22" s="1"/>
  <c r="AQ28" i="22"/>
  <c r="AQ58" i="22" s="1"/>
  <c r="AU27" i="22"/>
  <c r="AU57" i="22" s="1"/>
  <c r="AS27" i="22"/>
  <c r="AS57" i="22" s="1"/>
  <c r="AQ27" i="22"/>
  <c r="AQ57" i="22" s="1"/>
  <c r="AT26" i="22"/>
  <c r="AT56" i="22" s="1"/>
  <c r="AR26" i="22"/>
  <c r="AR56" i="22" s="1"/>
  <c r="AP26" i="22"/>
  <c r="AP56" i="22" s="1"/>
  <c r="AT25" i="22"/>
  <c r="AT55" i="22" s="1"/>
  <c r="AR25" i="22"/>
  <c r="AR55" i="22" s="1"/>
  <c r="AP25" i="22"/>
  <c r="AP55" i="22" s="1"/>
  <c r="BS62" i="22"/>
  <c r="BS32" i="22" s="1"/>
  <c r="BQ62" i="22"/>
  <c r="BQ32" i="22" s="1"/>
  <c r="BO32" i="22"/>
  <c r="BL62" i="22"/>
  <c r="BL32" i="22" s="1"/>
  <c r="BJ62" i="22"/>
  <c r="BJ32" i="22" s="1"/>
  <c r="BQ61" i="22"/>
  <c r="BQ31" i="22" s="1"/>
  <c r="BQ60" i="22"/>
  <c r="BQ30" i="22" s="1"/>
  <c r="BJ60" i="22"/>
  <c r="BJ30" i="22" s="1"/>
  <c r="BQ59" i="22"/>
  <c r="BQ29" i="22" s="1"/>
  <c r="BJ58" i="22"/>
  <c r="BJ28" i="22" s="1"/>
  <c r="BQ57" i="22"/>
  <c r="BQ27" i="22" s="1"/>
  <c r="BQ56" i="22"/>
  <c r="BQ26" i="22" s="1"/>
  <c r="BJ56" i="22"/>
  <c r="BJ26" i="22" s="1"/>
  <c r="BI61" i="22"/>
  <c r="BI31" i="22" s="1"/>
  <c r="BK61" i="22"/>
  <c r="BK31" i="22" s="1"/>
  <c r="BP61" i="22"/>
  <c r="BP31" i="22" s="1"/>
  <c r="BR61" i="22"/>
  <c r="BR31" i="22" s="1"/>
  <c r="BI59" i="22"/>
  <c r="BI29" i="22" s="1"/>
  <c r="BK59" i="22"/>
  <c r="BK29" i="22" s="1"/>
  <c r="BP59" i="22"/>
  <c r="BP29" i="22" s="1"/>
  <c r="BR59" i="22"/>
  <c r="BR29" i="22" s="1"/>
  <c r="BI57" i="22"/>
  <c r="BI27" i="22" s="1"/>
  <c r="BK57" i="22"/>
  <c r="BK27" i="22" s="1"/>
  <c r="BP57" i="22"/>
  <c r="BP27" i="22" s="1"/>
  <c r="BR57" i="22"/>
  <c r="BR27" i="22" s="1"/>
  <c r="AB32" i="22"/>
  <c r="AB62" i="22" s="1"/>
  <c r="Z32" i="22"/>
  <c r="Z62" i="22" s="1"/>
  <c r="X32" i="22"/>
  <c r="X62" i="22" s="1"/>
  <c r="AB31" i="22"/>
  <c r="AB61" i="22" s="1"/>
  <c r="Z31" i="22"/>
  <c r="Z61" i="22" s="1"/>
  <c r="X31" i="22"/>
  <c r="X61" i="22" s="1"/>
  <c r="AB30" i="22"/>
  <c r="AB60" i="22" s="1"/>
  <c r="Z30" i="22"/>
  <c r="Z60" i="22" s="1"/>
  <c r="X30" i="22"/>
  <c r="X60" i="22" s="1"/>
  <c r="AB29" i="22"/>
  <c r="AB59" i="22" s="1"/>
  <c r="Z29" i="22"/>
  <c r="Z59" i="22" s="1"/>
  <c r="X29" i="22"/>
  <c r="X59" i="22" s="1"/>
  <c r="AB28" i="22"/>
  <c r="AB58" i="22" s="1"/>
  <c r="Z28" i="22"/>
  <c r="Z58" i="22" s="1"/>
  <c r="X28" i="22"/>
  <c r="X58" i="22" s="1"/>
  <c r="AB27" i="22"/>
  <c r="AB57" i="22" s="1"/>
  <c r="Z27" i="22"/>
  <c r="Z57" i="22" s="1"/>
  <c r="X27" i="22"/>
  <c r="X57" i="22" s="1"/>
  <c r="AB26" i="22"/>
  <c r="AB56" i="22" s="1"/>
  <c r="Z26" i="22"/>
  <c r="Z56" i="22" s="1"/>
  <c r="X26" i="22"/>
  <c r="X56" i="22" s="1"/>
  <c r="AB25" i="22"/>
  <c r="AB55" i="22" s="1"/>
  <c r="Z25" i="22"/>
  <c r="Z55" i="22" s="1"/>
  <c r="X25" i="22"/>
  <c r="X55" i="22" s="1"/>
  <c r="AG62" i="22"/>
  <c r="AH62" i="22" s="1"/>
  <c r="AI62" i="22" s="1"/>
  <c r="AG60" i="22"/>
  <c r="AH60" i="22" s="1"/>
  <c r="AI60" i="22" s="1"/>
  <c r="AG56" i="22"/>
  <c r="AH56" i="22" s="1"/>
  <c r="AI56" i="22" s="1"/>
  <c r="AT32" i="22"/>
  <c r="AT62" i="22" s="1"/>
  <c r="AR32" i="22"/>
  <c r="AR62" i="22" s="1"/>
  <c r="AP32" i="22"/>
  <c r="AP62" i="22" s="1"/>
  <c r="AT31" i="22"/>
  <c r="AT61" i="22" s="1"/>
  <c r="AR31" i="22"/>
  <c r="AR61" i="22" s="1"/>
  <c r="AP31" i="22"/>
  <c r="AP61" i="22" s="1"/>
  <c r="AU30" i="22"/>
  <c r="AU60" i="22" s="1"/>
  <c r="AS30" i="22"/>
  <c r="AS60" i="22" s="1"/>
  <c r="AQ30" i="22"/>
  <c r="AQ60" i="22" s="1"/>
  <c r="AU29" i="22"/>
  <c r="AU59" i="22" s="1"/>
  <c r="AS29" i="22"/>
  <c r="AS59" i="22" s="1"/>
  <c r="AQ29" i="22"/>
  <c r="AQ59" i="22" s="1"/>
  <c r="AT28" i="22"/>
  <c r="AT58" i="22" s="1"/>
  <c r="AR28" i="22"/>
  <c r="AR58" i="22" s="1"/>
  <c r="AT27" i="22"/>
  <c r="AT57" i="22" s="1"/>
  <c r="AR27" i="22"/>
  <c r="AR57" i="22" s="1"/>
  <c r="AU26" i="22"/>
  <c r="AU56" i="22" s="1"/>
  <c r="AS26" i="22"/>
  <c r="AS56" i="22" s="1"/>
  <c r="AU25" i="22"/>
  <c r="AU55" i="22" s="1"/>
  <c r="AS25" i="22"/>
  <c r="AS55" i="22" s="1"/>
  <c r="AY62" i="22"/>
  <c r="AZ62" i="22" s="1"/>
  <c r="BA62" i="22" s="1"/>
  <c r="AY61" i="22"/>
  <c r="AZ61" i="22" s="1"/>
  <c r="BA61" i="22" s="1"/>
  <c r="AY60" i="22"/>
  <c r="AZ60" i="22" s="1"/>
  <c r="BA60" i="22" s="1"/>
  <c r="AY59" i="22"/>
  <c r="AZ59" i="22" s="1"/>
  <c r="BA59" i="22" s="1"/>
  <c r="AY57" i="22"/>
  <c r="AZ57" i="22" s="1"/>
  <c r="BA57" i="22" s="1"/>
  <c r="AY56" i="22"/>
  <c r="AZ56" i="22" s="1"/>
  <c r="BA56" i="22" s="1"/>
  <c r="BR62" i="22"/>
  <c r="BR32" i="22" s="1"/>
  <c r="BP62" i="22"/>
  <c r="BP32" i="22" s="1"/>
  <c r="BK62" i="22"/>
  <c r="BK32" i="22" s="1"/>
  <c r="BH32" i="22"/>
  <c r="BS61" i="22"/>
  <c r="BS31" i="22" s="1"/>
  <c r="BO31" i="22"/>
  <c r="BL61" i="22"/>
  <c r="BL31" i="22" s="1"/>
  <c r="BH31" i="22"/>
  <c r="BS60" i="22"/>
  <c r="BS30" i="22" s="1"/>
  <c r="BO30" i="22"/>
  <c r="BL60" i="22"/>
  <c r="BL30" i="22" s="1"/>
  <c r="BH30" i="22"/>
  <c r="BS59" i="22"/>
  <c r="BS29" i="22" s="1"/>
  <c r="BO29" i="22"/>
  <c r="BL59" i="22"/>
  <c r="BL29" i="22" s="1"/>
  <c r="BH29" i="22"/>
  <c r="BL58" i="22"/>
  <c r="BL28" i="22" s="1"/>
  <c r="BS57" i="22"/>
  <c r="BS27" i="22" s="1"/>
  <c r="BL57" i="22"/>
  <c r="BL27" i="22" s="1"/>
  <c r="BS56" i="22"/>
  <c r="BS26" i="22" s="1"/>
  <c r="BL56" i="22"/>
  <c r="BL26" i="22" s="1"/>
  <c r="M62" i="22"/>
  <c r="M60" i="22"/>
  <c r="M61" i="22"/>
  <c r="M59" i="22"/>
  <c r="C55" i="22" l="1"/>
  <c r="BP56" i="22"/>
  <c r="BP26" i="22" s="1"/>
  <c r="BO56" i="22"/>
  <c r="BO26" i="22" s="1"/>
  <c r="BH56" i="22"/>
  <c r="BH26" i="22" s="1"/>
  <c r="BN26" i="22" s="1"/>
  <c r="BJ55" i="22"/>
  <c r="BJ25" i="22" s="1"/>
  <c r="BH55" i="22"/>
  <c r="BH25" i="22" s="1"/>
  <c r="BO55" i="22"/>
  <c r="BO25" i="22" s="1"/>
  <c r="BO58" i="22"/>
  <c r="BO28" i="22" s="1"/>
  <c r="BH58" i="22"/>
  <c r="BH28" i="22" s="1"/>
  <c r="BJ57" i="22"/>
  <c r="BJ27" i="22" s="1"/>
  <c r="BH57" i="22"/>
  <c r="BH27" i="22" s="1"/>
  <c r="BO57" i="22"/>
  <c r="BO27" i="22" s="1"/>
  <c r="BN30" i="22"/>
  <c r="C25" i="21"/>
  <c r="M56" i="21"/>
  <c r="AG58" i="22"/>
  <c r="AH58" i="22" s="1"/>
  <c r="AI58" i="22" s="1"/>
  <c r="BQ58" i="22"/>
  <c r="BQ28" i="22" s="1"/>
  <c r="AY58" i="22"/>
  <c r="AZ58" i="22" s="1"/>
  <c r="BA58" i="22" s="1"/>
  <c r="BG58" i="22" s="1"/>
  <c r="BG28" i="22" s="1"/>
  <c r="BI58" i="22"/>
  <c r="BI28" i="22" s="1"/>
  <c r="BK58" i="22"/>
  <c r="BK28" i="22" s="1"/>
  <c r="BP58" i="22"/>
  <c r="BP28" i="22" s="1"/>
  <c r="BN27" i="22"/>
  <c r="BS58" i="22"/>
  <c r="BS28" i="22" s="1"/>
  <c r="BR58" i="22"/>
  <c r="BR28" i="22" s="1"/>
  <c r="BN29" i="22"/>
  <c r="AO60" i="22"/>
  <c r="AO30" i="22" s="1"/>
  <c r="BU26" i="22"/>
  <c r="BU27" i="22"/>
  <c r="BU29" i="22"/>
  <c r="AO58" i="22"/>
  <c r="AO28" i="22" s="1"/>
  <c r="AO62" i="22"/>
  <c r="BG57" i="22"/>
  <c r="BG27" i="22" s="1"/>
  <c r="BG62" i="22"/>
  <c r="BG59" i="22"/>
  <c r="BG29" i="22" s="1"/>
  <c r="AO59" i="22"/>
  <c r="AO29" i="22" s="1"/>
  <c r="BP58" i="21"/>
  <c r="BP27" i="21" s="1"/>
  <c r="BK58" i="21"/>
  <c r="BK27" i="21" s="1"/>
  <c r="BR58" i="21"/>
  <c r="BR27" i="21" s="1"/>
  <c r="BI58" i="21"/>
  <c r="BI27" i="21" s="1"/>
  <c r="BO58" i="21"/>
  <c r="BO27" i="21" s="1"/>
  <c r="BH58" i="21"/>
  <c r="BH27" i="21" s="1"/>
  <c r="BJ58" i="21"/>
  <c r="BJ27" i="21" s="1"/>
  <c r="BL58" i="21"/>
  <c r="BL27" i="21" s="1"/>
  <c r="BQ58" i="21"/>
  <c r="BQ27" i="21" s="1"/>
  <c r="BS58" i="21"/>
  <c r="BS27" i="21" s="1"/>
  <c r="AY58" i="21"/>
  <c r="AZ58" i="21" s="1"/>
  <c r="AG58" i="21"/>
  <c r="AH58" i="21" s="1"/>
  <c r="BP62" i="21"/>
  <c r="BP31" i="21" s="1"/>
  <c r="BK62" i="21"/>
  <c r="BK31" i="21" s="1"/>
  <c r="BR62" i="21"/>
  <c r="BR31" i="21" s="1"/>
  <c r="BI62" i="21"/>
  <c r="BI31" i="21" s="1"/>
  <c r="BO62" i="21"/>
  <c r="BO31" i="21" s="1"/>
  <c r="BH62" i="21"/>
  <c r="BH31" i="21" s="1"/>
  <c r="BJ62" i="21"/>
  <c r="BJ31" i="21" s="1"/>
  <c r="BL62" i="21"/>
  <c r="BL31" i="21" s="1"/>
  <c r="BQ62" i="21"/>
  <c r="BQ31" i="21" s="1"/>
  <c r="BS62" i="21"/>
  <c r="BS31" i="21" s="1"/>
  <c r="AY62" i="21"/>
  <c r="AZ62" i="21" s="1"/>
  <c r="AG62" i="21"/>
  <c r="AH62" i="21" s="1"/>
  <c r="BP57" i="21"/>
  <c r="BP26" i="21" s="1"/>
  <c r="BI57" i="21"/>
  <c r="BI26" i="21" s="1"/>
  <c r="BO57" i="21"/>
  <c r="BO26" i="21" s="1"/>
  <c r="BH57" i="21"/>
  <c r="BH26" i="21" s="1"/>
  <c r="BK57" i="21"/>
  <c r="BK26" i="21" s="1"/>
  <c r="BR57" i="21"/>
  <c r="BR26" i="21" s="1"/>
  <c r="AY57" i="21"/>
  <c r="AZ57" i="21" s="1"/>
  <c r="BA57" i="21" s="1"/>
  <c r="BG57" i="21" s="1"/>
  <c r="BG26" i="21" s="1"/>
  <c r="BJ57" i="21"/>
  <c r="BJ26" i="21" s="1"/>
  <c r="BL57" i="21"/>
  <c r="BL26" i="21" s="1"/>
  <c r="BQ57" i="21"/>
  <c r="BQ26" i="21" s="1"/>
  <c r="BS57" i="21"/>
  <c r="BS26" i="21" s="1"/>
  <c r="AG57" i="21"/>
  <c r="AH57" i="21" s="1"/>
  <c r="AI57" i="21" s="1"/>
  <c r="AO57" i="21" s="1"/>
  <c r="AO26" i="21" s="1"/>
  <c r="BP61" i="21"/>
  <c r="BP30" i="21" s="1"/>
  <c r="BI61" i="21"/>
  <c r="BI30" i="21" s="1"/>
  <c r="BO61" i="21"/>
  <c r="BO30" i="21" s="1"/>
  <c r="BH61" i="21"/>
  <c r="BH30" i="21" s="1"/>
  <c r="BK61" i="21"/>
  <c r="BK30" i="21" s="1"/>
  <c r="BR61" i="21"/>
  <c r="BR30" i="21" s="1"/>
  <c r="BJ61" i="21"/>
  <c r="BJ30" i="21" s="1"/>
  <c r="BL61" i="21"/>
  <c r="BL30" i="21" s="1"/>
  <c r="BQ61" i="21"/>
  <c r="BQ30" i="21" s="1"/>
  <c r="BS61" i="21"/>
  <c r="BS30" i="21" s="1"/>
  <c r="AY61" i="21"/>
  <c r="AZ61" i="21" s="1"/>
  <c r="AG61" i="21"/>
  <c r="AH61" i="21" s="1"/>
  <c r="BU30" i="22"/>
  <c r="BN31" i="22"/>
  <c r="BU31" i="22"/>
  <c r="BN32" i="22"/>
  <c r="BG61" i="22"/>
  <c r="BG31" i="22" s="1"/>
  <c r="AO56" i="22"/>
  <c r="AO26" i="22" s="1"/>
  <c r="BU32" i="22"/>
  <c r="BG56" i="22"/>
  <c r="BG26" i="22" s="1"/>
  <c r="BG60" i="22"/>
  <c r="BG30" i="22" s="1"/>
  <c r="AO57" i="22"/>
  <c r="AO27" i="22" s="1"/>
  <c r="AO61" i="22"/>
  <c r="AO31" i="22" s="1"/>
  <c r="BP60" i="21"/>
  <c r="BP29" i="21" s="1"/>
  <c r="BK60" i="21"/>
  <c r="BK29" i="21" s="1"/>
  <c r="BR60" i="21"/>
  <c r="BR29" i="21" s="1"/>
  <c r="BI60" i="21"/>
  <c r="BI29" i="21" s="1"/>
  <c r="BO60" i="21"/>
  <c r="BO29" i="21" s="1"/>
  <c r="BH60" i="21"/>
  <c r="BH29" i="21" s="1"/>
  <c r="BJ60" i="21"/>
  <c r="BJ29" i="21" s="1"/>
  <c r="BL60" i="21"/>
  <c r="BL29" i="21" s="1"/>
  <c r="BQ60" i="21"/>
  <c r="BQ29" i="21" s="1"/>
  <c r="BS60" i="21"/>
  <c r="BS29" i="21" s="1"/>
  <c r="AY60" i="21"/>
  <c r="AZ60" i="21" s="1"/>
  <c r="BA60" i="21" s="1"/>
  <c r="BG60" i="21" s="1"/>
  <c r="BG29" i="21" s="1"/>
  <c r="AG60" i="21"/>
  <c r="AH60" i="21" s="1"/>
  <c r="AI60" i="21" s="1"/>
  <c r="AO60" i="21" s="1"/>
  <c r="AO29" i="21" s="1"/>
  <c r="BP64" i="21"/>
  <c r="BP33" i="21" s="1"/>
  <c r="BK64" i="21"/>
  <c r="BK33" i="21" s="1"/>
  <c r="BR64" i="21"/>
  <c r="BR33" i="21" s="1"/>
  <c r="BI64" i="21"/>
  <c r="BI33" i="21" s="1"/>
  <c r="BO64" i="21"/>
  <c r="BO33" i="21" s="1"/>
  <c r="BH64" i="21"/>
  <c r="BH33" i="21" s="1"/>
  <c r="BJ64" i="21"/>
  <c r="BJ33" i="21" s="1"/>
  <c r="BL64" i="21"/>
  <c r="BL33" i="21" s="1"/>
  <c r="BQ64" i="21"/>
  <c r="BQ33" i="21" s="1"/>
  <c r="BS64" i="21"/>
  <c r="BS33" i="21" s="1"/>
  <c r="AG64" i="21"/>
  <c r="AH64" i="21" s="1"/>
  <c r="AI64" i="21" s="1"/>
  <c r="AO64" i="21" s="1"/>
  <c r="AY64" i="21"/>
  <c r="AZ64" i="21" s="1"/>
  <c r="BA64" i="21" s="1"/>
  <c r="BG64" i="21" s="1"/>
  <c r="BP59" i="21"/>
  <c r="BP28" i="21" s="1"/>
  <c r="BI59" i="21"/>
  <c r="BI28" i="21" s="1"/>
  <c r="BO59" i="21"/>
  <c r="BO28" i="21" s="1"/>
  <c r="BH59" i="21"/>
  <c r="BH28" i="21" s="1"/>
  <c r="BK59" i="21"/>
  <c r="BK28" i="21" s="1"/>
  <c r="BR59" i="21"/>
  <c r="BR28" i="21" s="1"/>
  <c r="BJ59" i="21"/>
  <c r="BJ28" i="21" s="1"/>
  <c r="BL59" i="21"/>
  <c r="BL28" i="21" s="1"/>
  <c r="BQ59" i="21"/>
  <c r="BQ28" i="21" s="1"/>
  <c r="BS59" i="21"/>
  <c r="BS28" i="21" s="1"/>
  <c r="AY59" i="21"/>
  <c r="AZ59" i="21" s="1"/>
  <c r="BA59" i="21" s="1"/>
  <c r="BG59" i="21" s="1"/>
  <c r="BG28" i="21" s="1"/>
  <c r="AG59" i="21"/>
  <c r="AH59" i="21" s="1"/>
  <c r="AI59" i="21" s="1"/>
  <c r="AO59" i="21" s="1"/>
  <c r="AO28" i="21" s="1"/>
  <c r="BP63" i="21"/>
  <c r="BP32" i="21" s="1"/>
  <c r="BI63" i="21"/>
  <c r="BI32" i="21" s="1"/>
  <c r="BO63" i="21"/>
  <c r="BO32" i="21" s="1"/>
  <c r="BH63" i="21"/>
  <c r="BH32" i="21" s="1"/>
  <c r="BK63" i="21"/>
  <c r="BK32" i="21" s="1"/>
  <c r="BR63" i="21"/>
  <c r="BR32" i="21" s="1"/>
  <c r="BJ63" i="21"/>
  <c r="BJ32" i="21" s="1"/>
  <c r="BL63" i="21"/>
  <c r="BL32" i="21" s="1"/>
  <c r="BQ63" i="21"/>
  <c r="BQ32" i="21" s="1"/>
  <c r="BS63" i="21"/>
  <c r="BS32" i="21" s="1"/>
  <c r="AY63" i="21"/>
  <c r="AZ63" i="21" s="1"/>
  <c r="BA63" i="21" s="1"/>
  <c r="BG63" i="21" s="1"/>
  <c r="BG32" i="21" s="1"/>
  <c r="AG63" i="21"/>
  <c r="AH63" i="21" s="1"/>
  <c r="AI63" i="21" s="1"/>
  <c r="AO63" i="21" s="1"/>
  <c r="AO32" i="21" s="1"/>
  <c r="AX55" i="20"/>
  <c r="AX56" i="20"/>
  <c r="AX57" i="20"/>
  <c r="AX58" i="20"/>
  <c r="AX59" i="20"/>
  <c r="AX60" i="20"/>
  <c r="AX61" i="20"/>
  <c r="AX62" i="20"/>
  <c r="AV25" i="20"/>
  <c r="AV55" i="20" s="1"/>
  <c r="AW25" i="20"/>
  <c r="AW55" i="20" s="1"/>
  <c r="BA25" i="20"/>
  <c r="BB25" i="20"/>
  <c r="BC25" i="20"/>
  <c r="BC55" i="20" s="1"/>
  <c r="BD25" i="20"/>
  <c r="BD55" i="20" s="1"/>
  <c r="BE25" i="20"/>
  <c r="BE55" i="20" s="1"/>
  <c r="BF25" i="20"/>
  <c r="BF55" i="20" s="1"/>
  <c r="BA26" i="20"/>
  <c r="BB26" i="20"/>
  <c r="BC26" i="20"/>
  <c r="BC56" i="20" s="1"/>
  <c r="BD26" i="20"/>
  <c r="BD56" i="20" s="1"/>
  <c r="BE26" i="20"/>
  <c r="BE56" i="20" s="1"/>
  <c r="BF26" i="20"/>
  <c r="BF56" i="20" s="1"/>
  <c r="BA27" i="20"/>
  <c r="BB27" i="20"/>
  <c r="BC27" i="20"/>
  <c r="BC57" i="20" s="1"/>
  <c r="BD27" i="20"/>
  <c r="BD57" i="20" s="1"/>
  <c r="BE27" i="20"/>
  <c r="BE57" i="20" s="1"/>
  <c r="BF27" i="20"/>
  <c r="BF57" i="20" s="1"/>
  <c r="BA28" i="20"/>
  <c r="BB28" i="20"/>
  <c r="BC28" i="20"/>
  <c r="BC58" i="20" s="1"/>
  <c r="BD28" i="20"/>
  <c r="BD58" i="20" s="1"/>
  <c r="BE28" i="20"/>
  <c r="BE58" i="20" s="1"/>
  <c r="BF28" i="20"/>
  <c r="BF58" i="20" s="1"/>
  <c r="BA29" i="20"/>
  <c r="BB29" i="20"/>
  <c r="BB59" i="20" s="1"/>
  <c r="BC29" i="20"/>
  <c r="BC59" i="20" s="1"/>
  <c r="BD29" i="20"/>
  <c r="BD59" i="20" s="1"/>
  <c r="BE29" i="20"/>
  <c r="BE59" i="20" s="1"/>
  <c r="BF29" i="20"/>
  <c r="BF59" i="20" s="1"/>
  <c r="BA30" i="20"/>
  <c r="BB30" i="20"/>
  <c r="BC30" i="20"/>
  <c r="BC60" i="20" s="1"/>
  <c r="BD30" i="20"/>
  <c r="BD60" i="20" s="1"/>
  <c r="BE30" i="20"/>
  <c r="BE60" i="20" s="1"/>
  <c r="BF30" i="20"/>
  <c r="BF60" i="20" s="1"/>
  <c r="BA31" i="20"/>
  <c r="BB31" i="20"/>
  <c r="BC31" i="20"/>
  <c r="BC61" i="20" s="1"/>
  <c r="BD31" i="20"/>
  <c r="BD61" i="20" s="1"/>
  <c r="BE31" i="20"/>
  <c r="BE61" i="20" s="1"/>
  <c r="BF31" i="20"/>
  <c r="BF61" i="20" s="1"/>
  <c r="BA32" i="20"/>
  <c r="BB32" i="20"/>
  <c r="BC32" i="20"/>
  <c r="BC62" i="20" s="1"/>
  <c r="BD32" i="20"/>
  <c r="BD62" i="20" s="1"/>
  <c r="BE32" i="20"/>
  <c r="BE62" i="20" s="1"/>
  <c r="BF32" i="20"/>
  <c r="BF62" i="20" s="1"/>
  <c r="AF55" i="20"/>
  <c r="AF56" i="20"/>
  <c r="AF57" i="20"/>
  <c r="AF58" i="20"/>
  <c r="AF59" i="20"/>
  <c r="AF60" i="20"/>
  <c r="AF61" i="20"/>
  <c r="AF62" i="20"/>
  <c r="AD25" i="20"/>
  <c r="AD55" i="20" s="1"/>
  <c r="AE25" i="20"/>
  <c r="AE55" i="20" s="1"/>
  <c r="AI25" i="20"/>
  <c r="AJ25" i="20"/>
  <c r="AK25" i="20"/>
  <c r="AK55" i="20" s="1"/>
  <c r="AL25" i="20"/>
  <c r="AL55" i="20" s="1"/>
  <c r="AM25" i="20"/>
  <c r="AM55" i="20" s="1"/>
  <c r="AN25" i="20"/>
  <c r="AN55" i="20" s="1"/>
  <c r="AI26" i="20"/>
  <c r="AJ26" i="20"/>
  <c r="AK26" i="20"/>
  <c r="AK56" i="20" s="1"/>
  <c r="AL26" i="20"/>
  <c r="AL56" i="20" s="1"/>
  <c r="AM26" i="20"/>
  <c r="AM56" i="20" s="1"/>
  <c r="AN26" i="20"/>
  <c r="AN56" i="20" s="1"/>
  <c r="AI27" i="20"/>
  <c r="AJ27" i="20"/>
  <c r="AK27" i="20"/>
  <c r="AK57" i="20" s="1"/>
  <c r="AL27" i="20"/>
  <c r="AL57" i="20" s="1"/>
  <c r="AM27" i="20"/>
  <c r="AM57" i="20" s="1"/>
  <c r="AN27" i="20"/>
  <c r="AN57" i="20" s="1"/>
  <c r="AI28" i="20"/>
  <c r="AJ28" i="20"/>
  <c r="AK28" i="20"/>
  <c r="AK58" i="20" s="1"/>
  <c r="AL28" i="20"/>
  <c r="AL58" i="20" s="1"/>
  <c r="AM28" i="20"/>
  <c r="AM58" i="20" s="1"/>
  <c r="AN28" i="20"/>
  <c r="AN58" i="20" s="1"/>
  <c r="AI29" i="20"/>
  <c r="AJ29" i="20"/>
  <c r="AJ59" i="20" s="1"/>
  <c r="AK29" i="20"/>
  <c r="AK59" i="20" s="1"/>
  <c r="AL29" i="20"/>
  <c r="AL59" i="20" s="1"/>
  <c r="AM29" i="20"/>
  <c r="AM59" i="20" s="1"/>
  <c r="AN29" i="20"/>
  <c r="AN59" i="20" s="1"/>
  <c r="AI30" i="20"/>
  <c r="AJ30" i="20"/>
  <c r="AK30" i="20"/>
  <c r="AK60" i="20" s="1"/>
  <c r="AL30" i="20"/>
  <c r="AL60" i="20" s="1"/>
  <c r="AM30" i="20"/>
  <c r="AM60" i="20" s="1"/>
  <c r="AN30" i="20"/>
  <c r="AN60" i="20" s="1"/>
  <c r="AI31" i="20"/>
  <c r="AJ31" i="20"/>
  <c r="AK31" i="20"/>
  <c r="AK61" i="20" s="1"/>
  <c r="AL31" i="20"/>
  <c r="AL61" i="20" s="1"/>
  <c r="AM31" i="20"/>
  <c r="AM61" i="20" s="1"/>
  <c r="AN31" i="20"/>
  <c r="AN61" i="20" s="1"/>
  <c r="AI32" i="20"/>
  <c r="AJ32" i="20"/>
  <c r="AK32" i="20"/>
  <c r="AK62" i="20" s="1"/>
  <c r="AL32" i="20"/>
  <c r="AL62" i="20" s="1"/>
  <c r="AM32" i="20"/>
  <c r="AM62" i="20" s="1"/>
  <c r="AN32" i="20"/>
  <c r="AN62" i="20" s="1"/>
  <c r="BB7" i="20"/>
  <c r="BB8" i="20"/>
  <c r="BB9" i="20"/>
  <c r="BB39" i="20" s="1"/>
  <c r="BB10" i="20"/>
  <c r="BB40" i="20" s="1"/>
  <c r="BB11" i="20"/>
  <c r="BB41" i="20" s="1"/>
  <c r="BB12" i="20"/>
  <c r="BB42" i="20" s="1"/>
  <c r="BB13" i="20"/>
  <c r="BB43" i="20" s="1"/>
  <c r="BB14" i="20"/>
  <c r="BB15" i="20"/>
  <c r="BB16" i="20"/>
  <c r="BB17" i="20"/>
  <c r="BB18" i="20"/>
  <c r="BB48" i="20" s="1"/>
  <c r="BB19" i="20"/>
  <c r="BB49" i="20" s="1"/>
  <c r="BB20" i="20"/>
  <c r="BB50" i="20" s="1"/>
  <c r="BB21" i="20"/>
  <c r="BB51" i="20" s="1"/>
  <c r="BB22" i="20"/>
  <c r="BB52" i="20" s="1"/>
  <c r="BB23" i="20"/>
  <c r="BB24" i="20"/>
  <c r="BB6" i="20"/>
  <c r="AJ7" i="20"/>
  <c r="AJ8" i="20"/>
  <c r="AJ9" i="20"/>
  <c r="AJ39" i="20" s="1"/>
  <c r="AJ10" i="20"/>
  <c r="AJ40" i="20" s="1"/>
  <c r="AJ11" i="20"/>
  <c r="AJ41" i="20" s="1"/>
  <c r="AJ12" i="20"/>
  <c r="AJ42" i="20" s="1"/>
  <c r="AJ13" i="20"/>
  <c r="AJ43" i="20" s="1"/>
  <c r="AJ14" i="20"/>
  <c r="AJ15" i="20"/>
  <c r="AJ16" i="20"/>
  <c r="AJ17" i="20"/>
  <c r="AJ18" i="20"/>
  <c r="AJ48" i="20" s="1"/>
  <c r="AJ19" i="20"/>
  <c r="AJ49" i="20" s="1"/>
  <c r="AJ20" i="20"/>
  <c r="AJ50" i="20" s="1"/>
  <c r="AJ21" i="20"/>
  <c r="AJ51" i="20" s="1"/>
  <c r="AJ22" i="20"/>
  <c r="AJ52" i="20" s="1"/>
  <c r="AJ23" i="20"/>
  <c r="AJ24" i="20"/>
  <c r="AJ6" i="20"/>
  <c r="T26" i="20"/>
  <c r="T27" i="20"/>
  <c r="T57" i="20" s="1"/>
  <c r="T28" i="20"/>
  <c r="T29" i="20"/>
  <c r="T30" i="20"/>
  <c r="T31" i="20"/>
  <c r="T32" i="20"/>
  <c r="T62" i="20" s="1"/>
  <c r="H27" i="20"/>
  <c r="AW27" i="20" s="1"/>
  <c r="AW57" i="20" s="1"/>
  <c r="H28" i="20"/>
  <c r="AW28" i="20" s="1"/>
  <c r="AW58" i="20" s="1"/>
  <c r="H29" i="20"/>
  <c r="AW29" i="20" s="1"/>
  <c r="AW59" i="20" s="1"/>
  <c r="H30" i="20"/>
  <c r="AW30" i="20" s="1"/>
  <c r="AW60" i="20" s="1"/>
  <c r="H31" i="20"/>
  <c r="AW31" i="20" s="1"/>
  <c r="AW61" i="20" s="1"/>
  <c r="H32" i="20"/>
  <c r="AW32" i="20" s="1"/>
  <c r="AW62" i="20" s="1"/>
  <c r="H26" i="20"/>
  <c r="H56" i="20" s="1"/>
  <c r="M26" i="20"/>
  <c r="M56" i="20" s="1"/>
  <c r="M27" i="20"/>
  <c r="C27" i="20" s="1"/>
  <c r="X27" i="20" s="1"/>
  <c r="X57" i="20" s="1"/>
  <c r="M28" i="20"/>
  <c r="M58" i="20" s="1"/>
  <c r="M29" i="20"/>
  <c r="C29" i="20" s="1"/>
  <c r="X29" i="20" s="1"/>
  <c r="X59" i="20" s="1"/>
  <c r="M30" i="20"/>
  <c r="M60" i="20" s="1"/>
  <c r="M31" i="20"/>
  <c r="C31" i="20" s="1"/>
  <c r="X31" i="20" s="1"/>
  <c r="X61" i="20" s="1"/>
  <c r="M32" i="20"/>
  <c r="M62" i="20" s="1"/>
  <c r="D55" i="20"/>
  <c r="E55" i="20"/>
  <c r="F55" i="20"/>
  <c r="G55" i="20"/>
  <c r="H55" i="20"/>
  <c r="N55" i="20"/>
  <c r="O55" i="20"/>
  <c r="P55" i="20"/>
  <c r="Q55" i="20"/>
  <c r="R55" i="20"/>
  <c r="S55" i="20"/>
  <c r="U55" i="20"/>
  <c r="V55" i="20"/>
  <c r="BM55" i="20" s="1"/>
  <c r="BM25" i="20" s="1"/>
  <c r="D56" i="20"/>
  <c r="E56" i="20"/>
  <c r="F56" i="20"/>
  <c r="G56" i="20"/>
  <c r="I56" i="20"/>
  <c r="J56" i="20"/>
  <c r="K56" i="20"/>
  <c r="L56" i="20"/>
  <c r="N56" i="20"/>
  <c r="O56" i="20"/>
  <c r="P56" i="20"/>
  <c r="Q56" i="20"/>
  <c r="R56" i="20"/>
  <c r="S56" i="20"/>
  <c r="T56" i="20"/>
  <c r="U56" i="20"/>
  <c r="V56" i="20"/>
  <c r="BM56" i="20" s="1"/>
  <c r="BM26" i="20" s="1"/>
  <c r="D57" i="20"/>
  <c r="E57" i="20"/>
  <c r="F57" i="20"/>
  <c r="G57" i="20"/>
  <c r="H57" i="20"/>
  <c r="I57" i="20"/>
  <c r="J57" i="20"/>
  <c r="K57" i="20"/>
  <c r="L57" i="20"/>
  <c r="M57" i="20"/>
  <c r="N57" i="20"/>
  <c r="O57" i="20"/>
  <c r="P57" i="20"/>
  <c r="Q57" i="20"/>
  <c r="R57" i="20"/>
  <c r="S57" i="20"/>
  <c r="U57" i="20"/>
  <c r="V57" i="20"/>
  <c r="BM57" i="20" s="1"/>
  <c r="BM27" i="20" s="1"/>
  <c r="D58" i="20"/>
  <c r="E58" i="20"/>
  <c r="F58" i="20"/>
  <c r="G58" i="20"/>
  <c r="H58" i="20"/>
  <c r="I58" i="20"/>
  <c r="J58" i="20"/>
  <c r="K58" i="20"/>
  <c r="L58" i="20"/>
  <c r="N58" i="20"/>
  <c r="O58" i="20"/>
  <c r="P58" i="20"/>
  <c r="Q58" i="20"/>
  <c r="R58" i="20"/>
  <c r="S58" i="20"/>
  <c r="T58" i="20"/>
  <c r="U58" i="20"/>
  <c r="V58" i="20"/>
  <c r="BM58" i="20" s="1"/>
  <c r="BM28" i="20" s="1"/>
  <c r="D59" i="20"/>
  <c r="E59" i="20"/>
  <c r="F59" i="20"/>
  <c r="G59" i="20"/>
  <c r="H59" i="20"/>
  <c r="I59" i="20"/>
  <c r="J59" i="20"/>
  <c r="K59" i="20"/>
  <c r="L59" i="20"/>
  <c r="M59" i="20"/>
  <c r="N59" i="20"/>
  <c r="O59" i="20"/>
  <c r="P59" i="20"/>
  <c r="Q59" i="20"/>
  <c r="R59" i="20"/>
  <c r="S59" i="20"/>
  <c r="T59" i="20"/>
  <c r="U59" i="20"/>
  <c r="V59" i="20"/>
  <c r="BM59" i="20" s="1"/>
  <c r="BM29" i="20" s="1"/>
  <c r="D60" i="20"/>
  <c r="E60" i="20"/>
  <c r="F60" i="20"/>
  <c r="G60" i="20"/>
  <c r="H60" i="20"/>
  <c r="I60" i="20"/>
  <c r="J60" i="20"/>
  <c r="K60" i="20"/>
  <c r="L60" i="20"/>
  <c r="N60" i="20"/>
  <c r="O60" i="20"/>
  <c r="P60" i="20"/>
  <c r="Q60" i="20"/>
  <c r="R60" i="20"/>
  <c r="S60" i="20"/>
  <c r="T60" i="20"/>
  <c r="U60" i="20"/>
  <c r="V60" i="20"/>
  <c r="BM60" i="20" s="1"/>
  <c r="BM30" i="20" s="1"/>
  <c r="D61" i="20"/>
  <c r="E61" i="20"/>
  <c r="F61" i="20"/>
  <c r="G61" i="20"/>
  <c r="H61" i="20"/>
  <c r="I61" i="20"/>
  <c r="J61" i="20"/>
  <c r="K61" i="20"/>
  <c r="L61" i="20"/>
  <c r="M61" i="20"/>
  <c r="N61" i="20"/>
  <c r="O61" i="20"/>
  <c r="P61" i="20"/>
  <c r="Q61" i="20"/>
  <c r="R61" i="20"/>
  <c r="S61" i="20"/>
  <c r="T61" i="20"/>
  <c r="U61" i="20"/>
  <c r="V61" i="20"/>
  <c r="BM61" i="20" s="1"/>
  <c r="BM31" i="20" s="1"/>
  <c r="D62" i="20"/>
  <c r="E62" i="20"/>
  <c r="F62" i="20"/>
  <c r="G62" i="20"/>
  <c r="H62" i="20"/>
  <c r="I62" i="20"/>
  <c r="J62" i="20"/>
  <c r="K62" i="20"/>
  <c r="L62" i="20"/>
  <c r="N62" i="20"/>
  <c r="O62" i="20"/>
  <c r="P62" i="20"/>
  <c r="Q62" i="20"/>
  <c r="R62" i="20"/>
  <c r="S62" i="20"/>
  <c r="U62" i="20"/>
  <c r="V62" i="20"/>
  <c r="BM62" i="20" s="1"/>
  <c r="BM32" i="20" s="1"/>
  <c r="T25" i="20"/>
  <c r="T55" i="20" s="1"/>
  <c r="L25" i="20"/>
  <c r="L55" i="20" s="1"/>
  <c r="K25" i="20"/>
  <c r="K55" i="20" s="1"/>
  <c r="J25" i="20"/>
  <c r="J55" i="20" s="1"/>
  <c r="I25" i="20"/>
  <c r="M25" i="20" s="1"/>
  <c r="C25" i="20" s="1"/>
  <c r="X25" i="20" s="1"/>
  <c r="X55" i="20" s="1"/>
  <c r="BI55" i="22" l="1"/>
  <c r="BI25" i="22" s="1"/>
  <c r="BN25" i="22" s="1"/>
  <c r="BP55" i="22"/>
  <c r="BP25" i="22" s="1"/>
  <c r="AG55" i="22"/>
  <c r="AH55" i="22" s="1"/>
  <c r="AI55" i="22" s="1"/>
  <c r="AO55" i="22" s="1"/>
  <c r="AO25" i="22" s="1"/>
  <c r="BQ55" i="22"/>
  <c r="BQ25" i="22" s="1"/>
  <c r="BK55" i="22"/>
  <c r="BK25" i="22" s="1"/>
  <c r="BR55" i="22"/>
  <c r="BR25" i="22" s="1"/>
  <c r="AY55" i="22"/>
  <c r="AZ55" i="22" s="1"/>
  <c r="BA55" i="22" s="1"/>
  <c r="BG55" i="22" s="1"/>
  <c r="BG25" i="22" s="1"/>
  <c r="BS55" i="22"/>
  <c r="BS25" i="22" s="1"/>
  <c r="BL55" i="22"/>
  <c r="BL25" i="22" s="1"/>
  <c r="AE32" i="20"/>
  <c r="AE62" i="20" s="1"/>
  <c r="AE31" i="20"/>
  <c r="AE61" i="20" s="1"/>
  <c r="AE30" i="20"/>
  <c r="AE60" i="20" s="1"/>
  <c r="AE29" i="20"/>
  <c r="AE59" i="20" s="1"/>
  <c r="AE28" i="20"/>
  <c r="AE58" i="20" s="1"/>
  <c r="AE27" i="20"/>
  <c r="AE57" i="20" s="1"/>
  <c r="AE26" i="20"/>
  <c r="AE56" i="20" s="1"/>
  <c r="AV32" i="20"/>
  <c r="AV62" i="20" s="1"/>
  <c r="AV31" i="20"/>
  <c r="AV61" i="20" s="1"/>
  <c r="AV30" i="20"/>
  <c r="AV60" i="20" s="1"/>
  <c r="AV29" i="20"/>
  <c r="AV59" i="20" s="1"/>
  <c r="AV28" i="20"/>
  <c r="AV58" i="20" s="1"/>
  <c r="AV27" i="20"/>
  <c r="AV57" i="20" s="1"/>
  <c r="AV26" i="20"/>
  <c r="AV56" i="20" s="1"/>
  <c r="BT62" i="20"/>
  <c r="BT32" i="20" s="1"/>
  <c r="BT61" i="20"/>
  <c r="BT31" i="20" s="1"/>
  <c r="BT60" i="20"/>
  <c r="BT30" i="20" s="1"/>
  <c r="BT59" i="20"/>
  <c r="BT29" i="20" s="1"/>
  <c r="BT58" i="20"/>
  <c r="BT28" i="20" s="1"/>
  <c r="BT57" i="20"/>
  <c r="BT27" i="20" s="1"/>
  <c r="BT56" i="20"/>
  <c r="BT26" i="20" s="1"/>
  <c r="BT55" i="20"/>
  <c r="BT25" i="20" s="1"/>
  <c r="AQ25" i="21"/>
  <c r="AQ56" i="21" s="1"/>
  <c r="Z25" i="21"/>
  <c r="Z56" i="21" s="1"/>
  <c r="AT25" i="21"/>
  <c r="AT56" i="21" s="1"/>
  <c r="AP25" i="21"/>
  <c r="AP56" i="21" s="1"/>
  <c r="AC25" i="21"/>
  <c r="AC56" i="21" s="1"/>
  <c r="Y25" i="21"/>
  <c r="Y56" i="21" s="1"/>
  <c r="AS25" i="21"/>
  <c r="AS56" i="21" s="1"/>
  <c r="AB25" i="21"/>
  <c r="AB56" i="21" s="1"/>
  <c r="X25" i="21"/>
  <c r="X56" i="21" s="1"/>
  <c r="AR25" i="21"/>
  <c r="AR56" i="21" s="1"/>
  <c r="C56" i="21"/>
  <c r="AA25" i="21"/>
  <c r="AA56" i="21" s="1"/>
  <c r="AU25" i="21"/>
  <c r="AU56" i="21" s="1"/>
  <c r="M55" i="20"/>
  <c r="I55" i="20"/>
  <c r="C28" i="20"/>
  <c r="C58" i="20" s="1"/>
  <c r="BI58" i="20" s="1"/>
  <c r="BI28" i="20" s="1"/>
  <c r="C26" i="20"/>
  <c r="C56" i="20" s="1"/>
  <c r="BP56" i="20" s="1"/>
  <c r="BP26" i="20" s="1"/>
  <c r="AD32" i="20"/>
  <c r="AD62" i="20" s="1"/>
  <c r="AD31" i="20"/>
  <c r="AD61" i="20" s="1"/>
  <c r="AD30" i="20"/>
  <c r="AD60" i="20" s="1"/>
  <c r="AD29" i="20"/>
  <c r="AD59" i="20" s="1"/>
  <c r="AD28" i="20"/>
  <c r="AD58" i="20" s="1"/>
  <c r="AD27" i="20"/>
  <c r="AD57" i="20" s="1"/>
  <c r="AD26" i="20"/>
  <c r="AD56" i="20" s="1"/>
  <c r="AW26" i="20"/>
  <c r="AW56" i="20" s="1"/>
  <c r="BN28" i="22"/>
  <c r="BU28" i="22"/>
  <c r="C57" i="20"/>
  <c r="BP57" i="20" s="1"/>
  <c r="BP27" i="20" s="1"/>
  <c r="C59" i="20"/>
  <c r="BI59" i="20" s="1"/>
  <c r="BI29" i="20" s="1"/>
  <c r="BN32" i="21"/>
  <c r="BN28" i="21"/>
  <c r="BU33" i="21"/>
  <c r="BU29" i="21"/>
  <c r="AI61" i="21"/>
  <c r="AJ61" i="21"/>
  <c r="BN30" i="21"/>
  <c r="BN26" i="21"/>
  <c r="AJ62" i="21"/>
  <c r="AI62" i="21"/>
  <c r="BN31" i="21"/>
  <c r="AJ58" i="21"/>
  <c r="AI58" i="21"/>
  <c r="BN27" i="21"/>
  <c r="BP58" i="20"/>
  <c r="BP28" i="20" s="1"/>
  <c r="BP59" i="20"/>
  <c r="BP29" i="20" s="1"/>
  <c r="BI56" i="20"/>
  <c r="BU32" i="21"/>
  <c r="BU28" i="21"/>
  <c r="BN33" i="21"/>
  <c r="BN29" i="21"/>
  <c r="BA61" i="21"/>
  <c r="BB61" i="21"/>
  <c r="BU30" i="21"/>
  <c r="BU26" i="21"/>
  <c r="BA62" i="21"/>
  <c r="BB62" i="21"/>
  <c r="BU31" i="21"/>
  <c r="BA58" i="21"/>
  <c r="BB58" i="21"/>
  <c r="BU27" i="21"/>
  <c r="BH58" i="20"/>
  <c r="BH28" i="20" s="1"/>
  <c r="BO58" i="20"/>
  <c r="BO28" i="20" s="1"/>
  <c r="BS58" i="20"/>
  <c r="BS28" i="20" s="1"/>
  <c r="BR58" i="20"/>
  <c r="BR28" i="20" s="1"/>
  <c r="AP28" i="20"/>
  <c r="AP58" i="20" s="1"/>
  <c r="AT28" i="20"/>
  <c r="AT58" i="20" s="1"/>
  <c r="AS28" i="20"/>
  <c r="AS58" i="20" s="1"/>
  <c r="AR26" i="20"/>
  <c r="AR56" i="20" s="1"/>
  <c r="AQ26" i="20"/>
  <c r="AQ56" i="20" s="1"/>
  <c r="AU26" i="20"/>
  <c r="AU56" i="20" s="1"/>
  <c r="AB31" i="20"/>
  <c r="AB61" i="20" s="1"/>
  <c r="Z31" i="20"/>
  <c r="Z61" i="20" s="1"/>
  <c r="AB29" i="20"/>
  <c r="AB59" i="20" s="1"/>
  <c r="Z29" i="20"/>
  <c r="Z59" i="20" s="1"/>
  <c r="Z28" i="20"/>
  <c r="Z58" i="20" s="1"/>
  <c r="AB27" i="20"/>
  <c r="AB57" i="20" s="1"/>
  <c r="Z27" i="20"/>
  <c r="Z57" i="20" s="1"/>
  <c r="AB26" i="20"/>
  <c r="AB56" i="20" s="1"/>
  <c r="X26" i="20"/>
  <c r="X56" i="20" s="1"/>
  <c r="AB25" i="20"/>
  <c r="AB55" i="20" s="1"/>
  <c r="Z25" i="20"/>
  <c r="Z55" i="20" s="1"/>
  <c r="AP25" i="20"/>
  <c r="AP55" i="20" s="1"/>
  <c r="AR25" i="20"/>
  <c r="AR55" i="20" s="1"/>
  <c r="AT25" i="20"/>
  <c r="AT55" i="20" s="1"/>
  <c r="AQ25" i="20"/>
  <c r="AQ55" i="20" s="1"/>
  <c r="AS25" i="20"/>
  <c r="AS55" i="20" s="1"/>
  <c r="AU25" i="20"/>
  <c r="AU55" i="20" s="1"/>
  <c r="BL59" i="20"/>
  <c r="BL29" i="20" s="1"/>
  <c r="BQ59" i="20"/>
  <c r="BQ29" i="20" s="1"/>
  <c r="BK59" i="20"/>
  <c r="BK29" i="20" s="1"/>
  <c r="AY59" i="20"/>
  <c r="AZ59" i="20" s="1"/>
  <c r="BA59" i="20" s="1"/>
  <c r="BH57" i="20"/>
  <c r="BH27" i="20" s="1"/>
  <c r="BL57" i="20"/>
  <c r="BL27" i="20" s="1"/>
  <c r="BQ57" i="20"/>
  <c r="BQ27" i="20" s="1"/>
  <c r="BK57" i="20"/>
  <c r="BK27" i="20" s="1"/>
  <c r="AY57" i="20"/>
  <c r="AZ57" i="20" s="1"/>
  <c r="BH56" i="20"/>
  <c r="BH26" i="20" s="1"/>
  <c r="BL56" i="20"/>
  <c r="BL26" i="20" s="1"/>
  <c r="BQ56" i="20"/>
  <c r="BQ26" i="20" s="1"/>
  <c r="BI26" i="20"/>
  <c r="AY56" i="20"/>
  <c r="AZ56" i="20" s="1"/>
  <c r="C55" i="20"/>
  <c r="C61" i="20"/>
  <c r="AP31" i="20"/>
  <c r="AP61" i="20" s="1"/>
  <c r="AR31" i="20"/>
  <c r="AR61" i="20" s="1"/>
  <c r="AT31" i="20"/>
  <c r="AT61" i="20" s="1"/>
  <c r="AQ31" i="20"/>
  <c r="AQ61" i="20" s="1"/>
  <c r="AS31" i="20"/>
  <c r="AS61" i="20" s="1"/>
  <c r="AU31" i="20"/>
  <c r="AU61" i="20" s="1"/>
  <c r="AP29" i="20"/>
  <c r="AP59" i="20" s="1"/>
  <c r="AR29" i="20"/>
  <c r="AR59" i="20" s="1"/>
  <c r="AT29" i="20"/>
  <c r="AT59" i="20" s="1"/>
  <c r="AQ29" i="20"/>
  <c r="AQ59" i="20" s="1"/>
  <c r="AS29" i="20"/>
  <c r="AS59" i="20" s="1"/>
  <c r="AU29" i="20"/>
  <c r="AU59" i="20" s="1"/>
  <c r="AP27" i="20"/>
  <c r="AP57" i="20" s="1"/>
  <c r="AR27" i="20"/>
  <c r="AR57" i="20" s="1"/>
  <c r="AT27" i="20"/>
  <c r="AT57" i="20" s="1"/>
  <c r="AQ27" i="20"/>
  <c r="AQ57" i="20" s="1"/>
  <c r="AS27" i="20"/>
  <c r="AS57" i="20" s="1"/>
  <c r="AU27" i="20"/>
  <c r="AU57" i="20" s="1"/>
  <c r="AC31" i="20"/>
  <c r="AC61" i="20" s="1"/>
  <c r="AA31" i="20"/>
  <c r="AA61" i="20" s="1"/>
  <c r="Y31" i="20"/>
  <c r="Y61" i="20" s="1"/>
  <c r="AC29" i="20"/>
  <c r="AC59" i="20" s="1"/>
  <c r="AA29" i="20"/>
  <c r="AA59" i="20" s="1"/>
  <c r="Y29" i="20"/>
  <c r="Y59" i="20" s="1"/>
  <c r="AC28" i="20"/>
  <c r="AC58" i="20" s="1"/>
  <c r="AA28" i="20"/>
  <c r="AA58" i="20" s="1"/>
  <c r="Y28" i="20"/>
  <c r="Y58" i="20" s="1"/>
  <c r="AC27" i="20"/>
  <c r="AC57" i="20" s="1"/>
  <c r="AA27" i="20"/>
  <c r="AA57" i="20" s="1"/>
  <c r="Y27" i="20"/>
  <c r="Y57" i="20" s="1"/>
  <c r="AA26" i="20"/>
  <c r="AA56" i="20" s="1"/>
  <c r="AC25" i="20"/>
  <c r="AC55" i="20" s="1"/>
  <c r="AA25" i="20"/>
  <c r="AA55" i="20" s="1"/>
  <c r="Y25" i="20"/>
  <c r="Y55" i="20" s="1"/>
  <c r="AG58" i="20"/>
  <c r="AH58" i="20" s="1"/>
  <c r="AG57" i="20"/>
  <c r="AH57" i="20" s="1"/>
  <c r="AG56" i="20"/>
  <c r="AH56" i="20" s="1"/>
  <c r="C32" i="20"/>
  <c r="C30" i="20"/>
  <c r="BR57" i="20" l="1"/>
  <c r="BR27" i="20" s="1"/>
  <c r="BS57" i="20"/>
  <c r="BS27" i="20" s="1"/>
  <c r="BO57" i="20"/>
  <c r="BO27" i="20" s="1"/>
  <c r="BJ57" i="20"/>
  <c r="BJ27" i="20" s="1"/>
  <c r="X28" i="20"/>
  <c r="X58" i="20" s="1"/>
  <c r="AB28" i="20"/>
  <c r="AB58" i="20" s="1"/>
  <c r="AU28" i="20"/>
  <c r="AU58" i="20" s="1"/>
  <c r="AQ28" i="20"/>
  <c r="AQ58" i="20" s="1"/>
  <c r="AR28" i="20"/>
  <c r="AR58" i="20" s="1"/>
  <c r="AY58" i="20"/>
  <c r="AZ58" i="20" s="1"/>
  <c r="BK58" i="20"/>
  <c r="BK28" i="20" s="1"/>
  <c r="BQ58" i="20"/>
  <c r="BQ28" i="20" s="1"/>
  <c r="BL58" i="20"/>
  <c r="BL28" i="20" s="1"/>
  <c r="BU25" i="22"/>
  <c r="AG59" i="20"/>
  <c r="AH59" i="20" s="1"/>
  <c r="AI59" i="20" s="1"/>
  <c r="Y26" i="20"/>
  <c r="Y56" i="20" s="1"/>
  <c r="AC26" i="20"/>
  <c r="AC56" i="20" s="1"/>
  <c r="BR56" i="20"/>
  <c r="BR26" i="20" s="1"/>
  <c r="BK56" i="20"/>
  <c r="BK26" i="20" s="1"/>
  <c r="BS56" i="20"/>
  <c r="BS26" i="20" s="1"/>
  <c r="BO56" i="20"/>
  <c r="BO26" i="20" s="1"/>
  <c r="BJ56" i="20"/>
  <c r="BJ26" i="20" s="1"/>
  <c r="BR59" i="20"/>
  <c r="BR29" i="20" s="1"/>
  <c r="BS59" i="20"/>
  <c r="BS29" i="20" s="1"/>
  <c r="BO59" i="20"/>
  <c r="BO29" i="20" s="1"/>
  <c r="BH59" i="20"/>
  <c r="BH29" i="20" s="1"/>
  <c r="Z26" i="20"/>
  <c r="Z56" i="20" s="1"/>
  <c r="AS26" i="20"/>
  <c r="AS56" i="20" s="1"/>
  <c r="AT26" i="20"/>
  <c r="AT56" i="20" s="1"/>
  <c r="AP26" i="20"/>
  <c r="AP56" i="20" s="1"/>
  <c r="BP56" i="21"/>
  <c r="BP25" i="21" s="1"/>
  <c r="BR56" i="21"/>
  <c r="BR25" i="21" s="1"/>
  <c r="BI56" i="21"/>
  <c r="BI25" i="21" s="1"/>
  <c r="BH56" i="21"/>
  <c r="BH25" i="21" s="1"/>
  <c r="BL56" i="21"/>
  <c r="BL25" i="21" s="1"/>
  <c r="BS56" i="21"/>
  <c r="BS25" i="21" s="1"/>
  <c r="BK56" i="21"/>
  <c r="BK25" i="21" s="1"/>
  <c r="AY56" i="21"/>
  <c r="AZ56" i="21" s="1"/>
  <c r="BA56" i="21" s="1"/>
  <c r="BG56" i="21" s="1"/>
  <c r="BG25" i="21" s="1"/>
  <c r="BO56" i="21"/>
  <c r="BO25" i="21" s="1"/>
  <c r="BJ56" i="21"/>
  <c r="BJ25" i="21" s="1"/>
  <c r="BQ56" i="21"/>
  <c r="BQ25" i="21" s="1"/>
  <c r="AG56" i="21"/>
  <c r="AH56" i="21" s="1"/>
  <c r="AI56" i="21" s="1"/>
  <c r="AO56" i="21" s="1"/>
  <c r="AO25" i="21" s="1"/>
  <c r="BI57" i="20"/>
  <c r="BI27" i="20" s="1"/>
  <c r="AO59" i="20"/>
  <c r="AO29" i="20" s="1"/>
  <c r="AO58" i="21"/>
  <c r="AO27" i="21" s="1"/>
  <c r="AO61" i="21"/>
  <c r="AO30" i="21" s="1"/>
  <c r="BG62" i="21"/>
  <c r="BG31" i="21" s="1"/>
  <c r="BG61" i="21"/>
  <c r="BG30" i="21" s="1"/>
  <c r="BG58" i="21"/>
  <c r="BG27" i="21" s="1"/>
  <c r="BI61" i="20"/>
  <c r="BP61" i="20"/>
  <c r="BP31" i="20" s="1"/>
  <c r="BI55" i="20"/>
  <c r="BP55" i="20"/>
  <c r="AO62" i="21"/>
  <c r="AO31" i="21" s="1"/>
  <c r="C60" i="20"/>
  <c r="AP30" i="20"/>
  <c r="AP60" i="20" s="1"/>
  <c r="AR30" i="20"/>
  <c r="AR60" i="20" s="1"/>
  <c r="AT30" i="20"/>
  <c r="AT60" i="20" s="1"/>
  <c r="AQ30" i="20"/>
  <c r="AQ60" i="20" s="1"/>
  <c r="AS30" i="20"/>
  <c r="AS60" i="20" s="1"/>
  <c r="AU30" i="20"/>
  <c r="AU60" i="20" s="1"/>
  <c r="Y30" i="20"/>
  <c r="Y60" i="20" s="1"/>
  <c r="AA30" i="20"/>
  <c r="AA60" i="20" s="1"/>
  <c r="AC30" i="20"/>
  <c r="AC60" i="20" s="1"/>
  <c r="X30" i="20"/>
  <c r="X60" i="20" s="1"/>
  <c r="Z30" i="20"/>
  <c r="Z60" i="20" s="1"/>
  <c r="AB30" i="20"/>
  <c r="AB60" i="20" s="1"/>
  <c r="AI56" i="20"/>
  <c r="AJ56" i="20"/>
  <c r="AI58" i="20"/>
  <c r="AJ58" i="20"/>
  <c r="BI31" i="20"/>
  <c r="BK61" i="20"/>
  <c r="BK31" i="20" s="1"/>
  <c r="BR61" i="20"/>
  <c r="BR31" i="20" s="1"/>
  <c r="BH61" i="20"/>
  <c r="BH31" i="20" s="1"/>
  <c r="BL61" i="20"/>
  <c r="BL31" i="20" s="1"/>
  <c r="BO61" i="20"/>
  <c r="BO31" i="20" s="1"/>
  <c r="BQ61" i="20"/>
  <c r="BQ31" i="20" s="1"/>
  <c r="BS61" i="20"/>
  <c r="BS31" i="20" s="1"/>
  <c r="AY61" i="20"/>
  <c r="AZ61" i="20" s="1"/>
  <c r="AG61" i="20"/>
  <c r="AH61" i="20" s="1"/>
  <c r="BA56" i="20"/>
  <c r="BB56" i="20"/>
  <c r="BN26" i="20"/>
  <c r="BU27" i="20"/>
  <c r="BG59" i="20"/>
  <c r="BG29" i="20" s="1"/>
  <c r="BU28" i="20"/>
  <c r="C62" i="20"/>
  <c r="AP32" i="20"/>
  <c r="AP62" i="20" s="1"/>
  <c r="AR32" i="20"/>
  <c r="AR62" i="20" s="1"/>
  <c r="AT32" i="20"/>
  <c r="AT62" i="20" s="1"/>
  <c r="Y32" i="20"/>
  <c r="Y62" i="20" s="1"/>
  <c r="AA32" i="20"/>
  <c r="AA62" i="20" s="1"/>
  <c r="AC32" i="20"/>
  <c r="AC62" i="20" s="1"/>
  <c r="AQ32" i="20"/>
  <c r="AQ62" i="20" s="1"/>
  <c r="AS32" i="20"/>
  <c r="AS62" i="20" s="1"/>
  <c r="AU32" i="20"/>
  <c r="AU62" i="20" s="1"/>
  <c r="X32" i="20"/>
  <c r="X62" i="20" s="1"/>
  <c r="Z32" i="20"/>
  <c r="Z62" i="20" s="1"/>
  <c r="AB32" i="20"/>
  <c r="AB62" i="20" s="1"/>
  <c r="AI57" i="20"/>
  <c r="AJ57" i="20"/>
  <c r="BH55" i="20"/>
  <c r="BH25" i="20" s="1"/>
  <c r="BL55" i="20"/>
  <c r="BL25" i="20" s="1"/>
  <c r="BO55" i="20"/>
  <c r="BO25" i="20" s="1"/>
  <c r="BQ55" i="20"/>
  <c r="BQ25" i="20" s="1"/>
  <c r="BS55" i="20"/>
  <c r="BS25" i="20" s="1"/>
  <c r="BI25" i="20"/>
  <c r="BK55" i="20"/>
  <c r="BK25" i="20" s="1"/>
  <c r="BP25" i="20"/>
  <c r="BR55" i="20"/>
  <c r="BR25" i="20" s="1"/>
  <c r="AY55" i="20"/>
  <c r="AZ55" i="20" s="1"/>
  <c r="AG55" i="20"/>
  <c r="AH55" i="20" s="1"/>
  <c r="BU26" i="20"/>
  <c r="BA57" i="20"/>
  <c r="BB57" i="20"/>
  <c r="BN27" i="20"/>
  <c r="BU29" i="20"/>
  <c r="BA58" i="20"/>
  <c r="BB58" i="20"/>
  <c r="AO57" i="20" l="1"/>
  <c r="AO27" i="20" s="1"/>
  <c r="BN25" i="21"/>
  <c r="BU25" i="21"/>
  <c r="BU31" i="20"/>
  <c r="BP62" i="20"/>
  <c r="BP32" i="20" s="1"/>
  <c r="BI62" i="20"/>
  <c r="BG56" i="20"/>
  <c r="BG26" i="20" s="1"/>
  <c r="BP60" i="20"/>
  <c r="BI60" i="20"/>
  <c r="BU25" i="20"/>
  <c r="BA55" i="20"/>
  <c r="BB55" i="20"/>
  <c r="BA61" i="20"/>
  <c r="BB61" i="20"/>
  <c r="AO58" i="20"/>
  <c r="AO28" i="20" s="1"/>
  <c r="AO56" i="20"/>
  <c r="AO26" i="20" s="1"/>
  <c r="BG58" i="20"/>
  <c r="BG28" i="20" s="1"/>
  <c r="BG57" i="20"/>
  <c r="BG27" i="20" s="1"/>
  <c r="AI55" i="20"/>
  <c r="AJ55" i="20"/>
  <c r="BI32" i="20"/>
  <c r="BK62" i="20"/>
  <c r="BK32" i="20" s="1"/>
  <c r="BR62" i="20"/>
  <c r="BR32" i="20" s="1"/>
  <c r="BH62" i="20"/>
  <c r="BH32" i="20" s="1"/>
  <c r="BL62" i="20"/>
  <c r="BL32" i="20" s="1"/>
  <c r="BO62" i="20"/>
  <c r="BO32" i="20" s="1"/>
  <c r="BQ62" i="20"/>
  <c r="BQ32" i="20" s="1"/>
  <c r="BS62" i="20"/>
  <c r="BS32" i="20" s="1"/>
  <c r="AY62" i="20"/>
  <c r="AZ62" i="20" s="1"/>
  <c r="AG62" i="20"/>
  <c r="AH62" i="20" s="1"/>
  <c r="AI61" i="20"/>
  <c r="AJ61" i="20"/>
  <c r="BI30" i="20"/>
  <c r="BK60" i="20"/>
  <c r="BK30" i="20" s="1"/>
  <c r="BP30" i="20"/>
  <c r="BR60" i="20"/>
  <c r="BR30" i="20" s="1"/>
  <c r="BH60" i="20"/>
  <c r="BH30" i="20" s="1"/>
  <c r="BL60" i="20"/>
  <c r="BL30" i="20" s="1"/>
  <c r="BO60" i="20"/>
  <c r="BO30" i="20" s="1"/>
  <c r="BQ60" i="20"/>
  <c r="BQ30" i="20" s="1"/>
  <c r="BS60" i="20"/>
  <c r="BS30" i="20" s="1"/>
  <c r="AY60" i="20"/>
  <c r="AZ60" i="20" s="1"/>
  <c r="AG60" i="20"/>
  <c r="AH60" i="20" s="1"/>
  <c r="BU30" i="20" l="1"/>
  <c r="AO61" i="20"/>
  <c r="AO31" i="20" s="1"/>
  <c r="BU32" i="20"/>
  <c r="BG55" i="20"/>
  <c r="BG25" i="20" s="1"/>
  <c r="BA60" i="20"/>
  <c r="BB60" i="20"/>
  <c r="AI62" i="20"/>
  <c r="AJ62" i="20"/>
  <c r="AO55" i="20"/>
  <c r="AO25" i="20" s="1"/>
  <c r="BG61" i="20"/>
  <c r="BG31" i="20" s="1"/>
  <c r="AI60" i="20"/>
  <c r="AJ60" i="20"/>
  <c r="BA62" i="20"/>
  <c r="BB62" i="20"/>
  <c r="BG62" i="20" l="1"/>
  <c r="AO60" i="20"/>
  <c r="AO30" i="20" s="1"/>
  <c r="AO62" i="20"/>
  <c r="BG60" i="20"/>
  <c r="BG30" i="20" s="1"/>
  <c r="BJ55" i="20"/>
  <c r="BJ25" i="20" s="1"/>
  <c r="BN25" i="20" s="1"/>
  <c r="BJ59" i="20"/>
  <c r="BJ29" i="20" s="1"/>
  <c r="BN29" i="20" s="1"/>
  <c r="BJ58" i="20"/>
  <c r="BJ28" i="20" s="1"/>
  <c r="BN28" i="20" s="1"/>
  <c r="BJ62" i="20"/>
  <c r="BJ32" i="20" s="1"/>
  <c r="BN32" i="20" s="1"/>
  <c r="AV25" i="19"/>
  <c r="AW25" i="19"/>
  <c r="BA25" i="19"/>
  <c r="BB25" i="19"/>
  <c r="BC25" i="19"/>
  <c r="BD25" i="19"/>
  <c r="BE25" i="19"/>
  <c r="BF25" i="19"/>
  <c r="BA26" i="19"/>
  <c r="BB26" i="19"/>
  <c r="BC26" i="19"/>
  <c r="BD26" i="19"/>
  <c r="BE26" i="19"/>
  <c r="BF26" i="19"/>
  <c r="BA27" i="19"/>
  <c r="BB27" i="19"/>
  <c r="BC27" i="19"/>
  <c r="BD27" i="19"/>
  <c r="BE27" i="19"/>
  <c r="BF27" i="19"/>
  <c r="BA28" i="19"/>
  <c r="BB28" i="19"/>
  <c r="BC28" i="19"/>
  <c r="BD28" i="19"/>
  <c r="BE28" i="19"/>
  <c r="BF28" i="19"/>
  <c r="BA29" i="19"/>
  <c r="BB29" i="19"/>
  <c r="BC29" i="19"/>
  <c r="BD29" i="19"/>
  <c r="BE29" i="19"/>
  <c r="BF29" i="19"/>
  <c r="BA30" i="19"/>
  <c r="BB30" i="19"/>
  <c r="BC30" i="19"/>
  <c r="BD30" i="19"/>
  <c r="BE30" i="19"/>
  <c r="BF30" i="19"/>
  <c r="BA31" i="19"/>
  <c r="BB31" i="19"/>
  <c r="BC31" i="19"/>
  <c r="BD31" i="19"/>
  <c r="BE31" i="19"/>
  <c r="BF31" i="19"/>
  <c r="BA32" i="19"/>
  <c r="BB32" i="19"/>
  <c r="BC32" i="19"/>
  <c r="BD32" i="19"/>
  <c r="BE32" i="19"/>
  <c r="BF32" i="19"/>
  <c r="BA33" i="19"/>
  <c r="BB33" i="19"/>
  <c r="BC33" i="19"/>
  <c r="BD33" i="19"/>
  <c r="BE33" i="19"/>
  <c r="BF33" i="19"/>
  <c r="AV56" i="19"/>
  <c r="AW56" i="19"/>
  <c r="AX56" i="19"/>
  <c r="BB56" i="19"/>
  <c r="BC56" i="19"/>
  <c r="BD56" i="19"/>
  <c r="BE56" i="19"/>
  <c r="BF56" i="19"/>
  <c r="AX57" i="19"/>
  <c r="BB57" i="19"/>
  <c r="BC57" i="19"/>
  <c r="BD57" i="19"/>
  <c r="BE57" i="19"/>
  <c r="BF57" i="19"/>
  <c r="AX58" i="19"/>
  <c r="BB58" i="19"/>
  <c r="BC58" i="19"/>
  <c r="BD58" i="19"/>
  <c r="BE58" i="19"/>
  <c r="BF58" i="19"/>
  <c r="AX59" i="19"/>
  <c r="BB59" i="19"/>
  <c r="BC59" i="19"/>
  <c r="BD59" i="19"/>
  <c r="BE59" i="19"/>
  <c r="BF59" i="19"/>
  <c r="AX60" i="19"/>
  <c r="BB60" i="19"/>
  <c r="BC60" i="19"/>
  <c r="BD60" i="19"/>
  <c r="BE60" i="19"/>
  <c r="BF60" i="19"/>
  <c r="AX61" i="19"/>
  <c r="BC61" i="19"/>
  <c r="BD61" i="19"/>
  <c r="BE61" i="19"/>
  <c r="BF61" i="19"/>
  <c r="AX62" i="19"/>
  <c r="BC62" i="19"/>
  <c r="BD62" i="19"/>
  <c r="BE62" i="19"/>
  <c r="BF62" i="19"/>
  <c r="AX63" i="19"/>
  <c r="BB63" i="19"/>
  <c r="BC63" i="19"/>
  <c r="BD63" i="19"/>
  <c r="BE63" i="19"/>
  <c r="BF63" i="19"/>
  <c r="AX64" i="19"/>
  <c r="BB64" i="19"/>
  <c r="BC64" i="19"/>
  <c r="BD64" i="19"/>
  <c r="BE64" i="19"/>
  <c r="BF64" i="19"/>
  <c r="AF56" i="19"/>
  <c r="AF57" i="19"/>
  <c r="AF58" i="19"/>
  <c r="AF59" i="19"/>
  <c r="AF60" i="19"/>
  <c r="AF61" i="19"/>
  <c r="AF62" i="19"/>
  <c r="AF63" i="19"/>
  <c r="AF64" i="19"/>
  <c r="AJ7" i="19"/>
  <c r="AJ8" i="19"/>
  <c r="AJ9" i="19"/>
  <c r="AJ40" i="19" s="1"/>
  <c r="AJ10" i="19"/>
  <c r="AJ41" i="19" s="1"/>
  <c r="AJ11" i="19"/>
  <c r="AJ42" i="19" s="1"/>
  <c r="AJ12" i="19"/>
  <c r="AJ43" i="19" s="1"/>
  <c r="AJ13" i="19"/>
  <c r="AJ44" i="19" s="1"/>
  <c r="AJ14" i="19"/>
  <c r="AJ45" i="19" s="1"/>
  <c r="AJ15" i="19"/>
  <c r="AJ46" i="19" s="1"/>
  <c r="AJ16" i="19"/>
  <c r="AJ47" i="19" s="1"/>
  <c r="AJ17" i="19"/>
  <c r="AJ18" i="19"/>
  <c r="AJ49" i="19" s="1"/>
  <c r="AJ19" i="19"/>
  <c r="AJ50" i="19" s="1"/>
  <c r="AJ20" i="19"/>
  <c r="AJ51" i="19" s="1"/>
  <c r="AJ21" i="19"/>
  <c r="AJ52" i="19" s="1"/>
  <c r="AJ22" i="19"/>
  <c r="AJ53" i="19" s="1"/>
  <c r="AJ23" i="19"/>
  <c r="AJ54" i="19" s="1"/>
  <c r="AJ24" i="19"/>
  <c r="AJ55" i="19" s="1"/>
  <c r="AJ25" i="19"/>
  <c r="AJ56" i="19" s="1"/>
  <c r="AJ26" i="19"/>
  <c r="AJ57" i="19" s="1"/>
  <c r="AJ27" i="19"/>
  <c r="AJ58" i="19" s="1"/>
  <c r="AJ28" i="19"/>
  <c r="AJ59" i="19" s="1"/>
  <c r="AJ29" i="19"/>
  <c r="AJ60" i="19" s="1"/>
  <c r="AJ30" i="19"/>
  <c r="AJ31" i="19"/>
  <c r="AJ32" i="19"/>
  <c r="AJ63" i="19" s="1"/>
  <c r="AJ33" i="19"/>
  <c r="AJ64" i="19" s="1"/>
  <c r="AJ6" i="19"/>
  <c r="AD25" i="19"/>
  <c r="AD56" i="19" s="1"/>
  <c r="AE25" i="19"/>
  <c r="AE56" i="19" s="1"/>
  <c r="AI25" i="19"/>
  <c r="AK25" i="19"/>
  <c r="AK56" i="19" s="1"/>
  <c r="AL25" i="19"/>
  <c r="AL56" i="19" s="1"/>
  <c r="AM25" i="19"/>
  <c r="AM56" i="19" s="1"/>
  <c r="AN25" i="19"/>
  <c r="AN56" i="19" s="1"/>
  <c r="AI26" i="19"/>
  <c r="AK26" i="19"/>
  <c r="AK57" i="19" s="1"/>
  <c r="AL26" i="19"/>
  <c r="AL57" i="19" s="1"/>
  <c r="AM26" i="19"/>
  <c r="AM57" i="19" s="1"/>
  <c r="AN26" i="19"/>
  <c r="AN57" i="19" s="1"/>
  <c r="AI27" i="19"/>
  <c r="AK27" i="19"/>
  <c r="AK58" i="19" s="1"/>
  <c r="AL27" i="19"/>
  <c r="AL58" i="19" s="1"/>
  <c r="AM27" i="19"/>
  <c r="AM58" i="19" s="1"/>
  <c r="AN27" i="19"/>
  <c r="AN58" i="19" s="1"/>
  <c r="AI28" i="19"/>
  <c r="AK28" i="19"/>
  <c r="AK59" i="19" s="1"/>
  <c r="AL28" i="19"/>
  <c r="AL59" i="19" s="1"/>
  <c r="AM28" i="19"/>
  <c r="AM59" i="19" s="1"/>
  <c r="AN28" i="19"/>
  <c r="AN59" i="19" s="1"/>
  <c r="AI29" i="19"/>
  <c r="AK29" i="19"/>
  <c r="AK60" i="19" s="1"/>
  <c r="AL29" i="19"/>
  <c r="AL60" i="19" s="1"/>
  <c r="AM29" i="19"/>
  <c r="AM60" i="19" s="1"/>
  <c r="AN29" i="19"/>
  <c r="AN60" i="19" s="1"/>
  <c r="AI30" i="19"/>
  <c r="AK30" i="19"/>
  <c r="AK61" i="19" s="1"/>
  <c r="AL30" i="19"/>
  <c r="AL61" i="19" s="1"/>
  <c r="AM30" i="19"/>
  <c r="AM61" i="19" s="1"/>
  <c r="AN30" i="19"/>
  <c r="AN61" i="19" s="1"/>
  <c r="AI31" i="19"/>
  <c r="AK31" i="19"/>
  <c r="AK62" i="19" s="1"/>
  <c r="AL31" i="19"/>
  <c r="AL62" i="19" s="1"/>
  <c r="AM31" i="19"/>
  <c r="AM62" i="19" s="1"/>
  <c r="AN31" i="19"/>
  <c r="AN62" i="19" s="1"/>
  <c r="AI32" i="19"/>
  <c r="AK32" i="19"/>
  <c r="AK63" i="19" s="1"/>
  <c r="AL32" i="19"/>
  <c r="AL63" i="19" s="1"/>
  <c r="AM32" i="19"/>
  <c r="AM63" i="19" s="1"/>
  <c r="AN32" i="19"/>
  <c r="AN63" i="19" s="1"/>
  <c r="AI33" i="19"/>
  <c r="AK33" i="19"/>
  <c r="AK64" i="19" s="1"/>
  <c r="AL33" i="19"/>
  <c r="AL64" i="19" s="1"/>
  <c r="AM33" i="19"/>
  <c r="AM64" i="19" s="1"/>
  <c r="AN33" i="19"/>
  <c r="AN64" i="19" s="1"/>
  <c r="BJ61" i="20" l="1"/>
  <c r="BJ31" i="20" s="1"/>
  <c r="BN31" i="20" s="1"/>
  <c r="BJ60" i="20"/>
  <c r="BJ30" i="20" s="1"/>
  <c r="BN30" i="20" s="1"/>
  <c r="BB7" i="19"/>
  <c r="BB8" i="19"/>
  <c r="BB9" i="19"/>
  <c r="BB40" i="19" s="1"/>
  <c r="BB10" i="19"/>
  <c r="BB41" i="19" s="1"/>
  <c r="BB11" i="19"/>
  <c r="BB42" i="19" s="1"/>
  <c r="BB12" i="19"/>
  <c r="BB43" i="19" s="1"/>
  <c r="BB13" i="19"/>
  <c r="BB44" i="19" s="1"/>
  <c r="BB14" i="19"/>
  <c r="BB45" i="19" s="1"/>
  <c r="BB15" i="19"/>
  <c r="BB46" i="19" s="1"/>
  <c r="BB16" i="19"/>
  <c r="BB47" i="19" s="1"/>
  <c r="BB17" i="19"/>
  <c r="BB18" i="19"/>
  <c r="BB49" i="19" s="1"/>
  <c r="BB19" i="19"/>
  <c r="BB50" i="19" s="1"/>
  <c r="BB20" i="19"/>
  <c r="BB51" i="19" s="1"/>
  <c r="BB21" i="19"/>
  <c r="BB52" i="19" s="1"/>
  <c r="BB22" i="19"/>
  <c r="BB53" i="19" s="1"/>
  <c r="BB23" i="19"/>
  <c r="BB54" i="19" s="1"/>
  <c r="BB24" i="19"/>
  <c r="BB55" i="19" s="1"/>
  <c r="BB6" i="19"/>
  <c r="D56" i="19" l="1"/>
  <c r="E56" i="19"/>
  <c r="F56" i="19"/>
  <c r="G56" i="19"/>
  <c r="H56" i="19"/>
  <c r="N56" i="19"/>
  <c r="O56" i="19"/>
  <c r="P56" i="19"/>
  <c r="Q56" i="19"/>
  <c r="R56" i="19"/>
  <c r="S56" i="19"/>
  <c r="U56" i="19"/>
  <c r="V56" i="19"/>
  <c r="D57" i="19"/>
  <c r="E57" i="19"/>
  <c r="F57" i="19"/>
  <c r="G57" i="19"/>
  <c r="I57" i="19"/>
  <c r="J57" i="19"/>
  <c r="K57" i="19"/>
  <c r="L57" i="19"/>
  <c r="N57" i="19"/>
  <c r="O57" i="19"/>
  <c r="P57" i="19"/>
  <c r="Q57" i="19"/>
  <c r="R57" i="19"/>
  <c r="S57" i="19"/>
  <c r="U57" i="19"/>
  <c r="V57" i="19"/>
  <c r="D58" i="19"/>
  <c r="E58" i="19"/>
  <c r="F58" i="19"/>
  <c r="G58" i="19"/>
  <c r="I58" i="19"/>
  <c r="J58" i="19"/>
  <c r="K58" i="19"/>
  <c r="L58" i="19"/>
  <c r="N58" i="19"/>
  <c r="O58" i="19"/>
  <c r="P58" i="19"/>
  <c r="Q58" i="19"/>
  <c r="R58" i="19"/>
  <c r="S58" i="19"/>
  <c r="U58" i="19"/>
  <c r="V58" i="19"/>
  <c r="D59" i="19"/>
  <c r="E59" i="19"/>
  <c r="F59" i="19"/>
  <c r="G59" i="19"/>
  <c r="I59" i="19"/>
  <c r="J59" i="19"/>
  <c r="K59" i="19"/>
  <c r="L59" i="19"/>
  <c r="N59" i="19"/>
  <c r="O59" i="19"/>
  <c r="P59" i="19"/>
  <c r="Q59" i="19"/>
  <c r="R59" i="19"/>
  <c r="S59" i="19"/>
  <c r="U59" i="19"/>
  <c r="V59" i="19"/>
  <c r="D60" i="19"/>
  <c r="E60" i="19"/>
  <c r="F60" i="19"/>
  <c r="G60" i="19"/>
  <c r="I60" i="19"/>
  <c r="J60" i="19"/>
  <c r="K60" i="19"/>
  <c r="L60" i="19"/>
  <c r="N60" i="19"/>
  <c r="O60" i="19"/>
  <c r="P60" i="19"/>
  <c r="Q60" i="19"/>
  <c r="R60" i="19"/>
  <c r="S60" i="19"/>
  <c r="U60" i="19"/>
  <c r="V60" i="19"/>
  <c r="D61" i="19"/>
  <c r="E61" i="19"/>
  <c r="F61" i="19"/>
  <c r="G61" i="19"/>
  <c r="I61" i="19"/>
  <c r="J61" i="19"/>
  <c r="K61" i="19"/>
  <c r="L61" i="19"/>
  <c r="N61" i="19"/>
  <c r="O61" i="19"/>
  <c r="P61" i="19"/>
  <c r="Q61" i="19"/>
  <c r="R61" i="19"/>
  <c r="S61" i="19"/>
  <c r="U61" i="19"/>
  <c r="V61" i="19"/>
  <c r="D62" i="19"/>
  <c r="E62" i="19"/>
  <c r="F62" i="19"/>
  <c r="G62" i="19"/>
  <c r="I62" i="19"/>
  <c r="J62" i="19"/>
  <c r="K62" i="19"/>
  <c r="L62" i="19"/>
  <c r="N62" i="19"/>
  <c r="O62" i="19"/>
  <c r="P62" i="19"/>
  <c r="Q62" i="19"/>
  <c r="R62" i="19"/>
  <c r="S62" i="19"/>
  <c r="U62" i="19"/>
  <c r="V62" i="19"/>
  <c r="D63" i="19"/>
  <c r="E63" i="19"/>
  <c r="F63" i="19"/>
  <c r="G63" i="19"/>
  <c r="I63" i="19"/>
  <c r="J63" i="19"/>
  <c r="K63" i="19"/>
  <c r="L63" i="19"/>
  <c r="N63" i="19"/>
  <c r="O63" i="19"/>
  <c r="P63" i="19"/>
  <c r="Q63" i="19"/>
  <c r="R63" i="19"/>
  <c r="S63" i="19"/>
  <c r="U63" i="19"/>
  <c r="V63" i="19"/>
  <c r="D64" i="19"/>
  <c r="E64" i="19"/>
  <c r="F64" i="19"/>
  <c r="G64" i="19"/>
  <c r="I64" i="19"/>
  <c r="J64" i="19"/>
  <c r="K64" i="19"/>
  <c r="L64" i="19"/>
  <c r="N64" i="19"/>
  <c r="O64" i="19"/>
  <c r="P64" i="19"/>
  <c r="Q64" i="19"/>
  <c r="R64" i="19"/>
  <c r="S64" i="19"/>
  <c r="U64" i="19"/>
  <c r="V64" i="19"/>
  <c r="H27" i="19"/>
  <c r="H28" i="19"/>
  <c r="H29" i="19"/>
  <c r="H30" i="19"/>
  <c r="H31" i="19"/>
  <c r="H32" i="19"/>
  <c r="H33" i="19"/>
  <c r="H26" i="19"/>
  <c r="M26" i="19"/>
  <c r="C26" i="19" s="1"/>
  <c r="T26" i="19"/>
  <c r="T57" i="19" s="1"/>
  <c r="M27" i="19"/>
  <c r="C27" i="19" s="1"/>
  <c r="T27" i="19"/>
  <c r="T58" i="19" s="1"/>
  <c r="M28" i="19"/>
  <c r="C28" i="19" s="1"/>
  <c r="T28" i="19"/>
  <c r="T59" i="19" s="1"/>
  <c r="M29" i="19"/>
  <c r="C29" i="19" s="1"/>
  <c r="T29" i="19"/>
  <c r="T60" i="19" s="1"/>
  <c r="M30" i="19"/>
  <c r="C30" i="19" s="1"/>
  <c r="T30" i="19"/>
  <c r="T61" i="19" s="1"/>
  <c r="M31" i="19"/>
  <c r="C31" i="19" s="1"/>
  <c r="T31" i="19"/>
  <c r="T62" i="19" s="1"/>
  <c r="M32" i="19"/>
  <c r="C32" i="19" s="1"/>
  <c r="T32" i="19"/>
  <c r="T63" i="19" s="1"/>
  <c r="M33" i="19"/>
  <c r="C33" i="19" s="1"/>
  <c r="T33" i="19"/>
  <c r="T64" i="19" s="1"/>
  <c r="T25" i="19"/>
  <c r="T56" i="19" s="1"/>
  <c r="L25" i="19"/>
  <c r="L56" i="19" s="1"/>
  <c r="K25" i="19"/>
  <c r="K56" i="19" s="1"/>
  <c r="J25" i="19"/>
  <c r="J56" i="19" s="1"/>
  <c r="I25" i="19"/>
  <c r="M25" i="19" s="1"/>
  <c r="C25" i="19" s="1"/>
  <c r="H64" i="19" l="1"/>
  <c r="AV33" i="19"/>
  <c r="AV64" i="19" s="1"/>
  <c r="AW33" i="19"/>
  <c r="AW64" i="19" s="1"/>
  <c r="AE33" i="19"/>
  <c r="AE64" i="19" s="1"/>
  <c r="AD33" i="19"/>
  <c r="AD64" i="19" s="1"/>
  <c r="H62" i="19"/>
  <c r="AV31" i="19"/>
  <c r="AV62" i="19" s="1"/>
  <c r="AD31" i="19"/>
  <c r="AD62" i="19" s="1"/>
  <c r="AW31" i="19"/>
  <c r="AW62" i="19" s="1"/>
  <c r="AE31" i="19"/>
  <c r="AE62" i="19" s="1"/>
  <c r="H60" i="19"/>
  <c r="AV29" i="19"/>
  <c r="AV60" i="19" s="1"/>
  <c r="AD29" i="19"/>
  <c r="AD60" i="19" s="1"/>
  <c r="AW29" i="19"/>
  <c r="AW60" i="19" s="1"/>
  <c r="AE29" i="19"/>
  <c r="AE60" i="19" s="1"/>
  <c r="H58" i="19"/>
  <c r="AV27" i="19"/>
  <c r="AV58" i="19" s="1"/>
  <c r="AD27" i="19"/>
  <c r="AD58" i="19" s="1"/>
  <c r="AW27" i="19"/>
  <c r="AW58" i="19" s="1"/>
  <c r="AE27" i="19"/>
  <c r="AE58" i="19" s="1"/>
  <c r="M56" i="19"/>
  <c r="I56" i="19"/>
  <c r="H57" i="19"/>
  <c r="AV26" i="19"/>
  <c r="AV57" i="19" s="1"/>
  <c r="AE26" i="19"/>
  <c r="AE57" i="19" s="1"/>
  <c r="AW26" i="19"/>
  <c r="AW57" i="19" s="1"/>
  <c r="AD26" i="19"/>
  <c r="AD57" i="19" s="1"/>
  <c r="H63" i="19"/>
  <c r="AV32" i="19"/>
  <c r="AV63" i="19" s="1"/>
  <c r="AW32" i="19"/>
  <c r="AW63" i="19" s="1"/>
  <c r="AD32" i="19"/>
  <c r="AD63" i="19" s="1"/>
  <c r="AE32" i="19"/>
  <c r="AE63" i="19" s="1"/>
  <c r="H61" i="19"/>
  <c r="AV30" i="19"/>
  <c r="AV61" i="19" s="1"/>
  <c r="AE30" i="19"/>
  <c r="AE61" i="19" s="1"/>
  <c r="AW30" i="19"/>
  <c r="AW61" i="19" s="1"/>
  <c r="AD30" i="19"/>
  <c r="AD61" i="19" s="1"/>
  <c r="H59" i="19"/>
  <c r="AV28" i="19"/>
  <c r="AV59" i="19" s="1"/>
  <c r="AE28" i="19"/>
  <c r="AE59" i="19" s="1"/>
  <c r="AW28" i="19"/>
  <c r="AW59" i="19" s="1"/>
  <c r="AD28" i="19"/>
  <c r="AD59" i="19" s="1"/>
  <c r="BM64" i="19"/>
  <c r="BM33" i="19" s="1"/>
  <c r="BT64" i="19"/>
  <c r="BT33" i="19" s="1"/>
  <c r="BM63" i="19"/>
  <c r="BM32" i="19" s="1"/>
  <c r="BT63" i="19"/>
  <c r="BT32" i="19" s="1"/>
  <c r="BM62" i="19"/>
  <c r="BM31" i="19" s="1"/>
  <c r="BT62" i="19"/>
  <c r="BT31" i="19" s="1"/>
  <c r="BM61" i="19"/>
  <c r="BM30" i="19" s="1"/>
  <c r="BT61" i="19"/>
  <c r="BT30" i="19" s="1"/>
  <c r="BM60" i="19"/>
  <c r="BM29" i="19" s="1"/>
  <c r="BT60" i="19"/>
  <c r="BT29" i="19" s="1"/>
  <c r="BM59" i="19"/>
  <c r="BM28" i="19" s="1"/>
  <c r="BT59" i="19"/>
  <c r="BT28" i="19" s="1"/>
  <c r="BM58" i="19"/>
  <c r="BM27" i="19" s="1"/>
  <c r="BT58" i="19"/>
  <c r="BT27" i="19" s="1"/>
  <c r="BM57" i="19"/>
  <c r="BM26" i="19" s="1"/>
  <c r="BT57" i="19"/>
  <c r="BT26" i="19" s="1"/>
  <c r="BM56" i="19"/>
  <c r="BM25" i="19" s="1"/>
  <c r="BT56" i="19"/>
  <c r="BT25" i="19" s="1"/>
  <c r="C64" i="19"/>
  <c r="AC33" i="19"/>
  <c r="AC64" i="19" s="1"/>
  <c r="AA33" i="19"/>
  <c r="AA64" i="19" s="1"/>
  <c r="Y33" i="19"/>
  <c r="Y64" i="19" s="1"/>
  <c r="Z33" i="19"/>
  <c r="Z64" i="19" s="1"/>
  <c r="AB33" i="19"/>
  <c r="AB64" i="19" s="1"/>
  <c r="X33" i="19"/>
  <c r="X64" i="19" s="1"/>
  <c r="AQ33" i="19"/>
  <c r="AQ64" i="19" s="1"/>
  <c r="AS33" i="19"/>
  <c r="AS64" i="19" s="1"/>
  <c r="AU33" i="19"/>
  <c r="AU64" i="19" s="1"/>
  <c r="AP33" i="19"/>
  <c r="AP64" i="19" s="1"/>
  <c r="AR33" i="19"/>
  <c r="AR64" i="19" s="1"/>
  <c r="AT33" i="19"/>
  <c r="AT64" i="19" s="1"/>
  <c r="C62" i="19"/>
  <c r="AC31" i="19"/>
  <c r="AC62" i="19" s="1"/>
  <c r="AA31" i="19"/>
  <c r="AA62" i="19" s="1"/>
  <c r="Z31" i="19"/>
  <c r="Z62" i="19" s="1"/>
  <c r="X31" i="19"/>
  <c r="X62" i="19" s="1"/>
  <c r="AB31" i="19"/>
  <c r="AB62" i="19" s="1"/>
  <c r="Y31" i="19"/>
  <c r="Y62" i="19" s="1"/>
  <c r="AQ31" i="19"/>
  <c r="AQ62" i="19" s="1"/>
  <c r="AS31" i="19"/>
  <c r="AS62" i="19" s="1"/>
  <c r="AU31" i="19"/>
  <c r="AU62" i="19" s="1"/>
  <c r="AP31" i="19"/>
  <c r="AP62" i="19" s="1"/>
  <c r="AR31" i="19"/>
  <c r="AR62" i="19" s="1"/>
  <c r="AT31" i="19"/>
  <c r="AT62" i="19" s="1"/>
  <c r="C59" i="19"/>
  <c r="AB28" i="19"/>
  <c r="AB59" i="19" s="1"/>
  <c r="Z28" i="19"/>
  <c r="Z59" i="19" s="1"/>
  <c r="X28" i="19"/>
  <c r="X59" i="19" s="1"/>
  <c r="AC28" i="19"/>
  <c r="AC59" i="19" s="1"/>
  <c r="AA28" i="19"/>
  <c r="AA59" i="19" s="1"/>
  <c r="Y28" i="19"/>
  <c r="Y59" i="19" s="1"/>
  <c r="AQ28" i="19"/>
  <c r="AQ59" i="19" s="1"/>
  <c r="AS28" i="19"/>
  <c r="AS59" i="19" s="1"/>
  <c r="AU28" i="19"/>
  <c r="AU59" i="19" s="1"/>
  <c r="AP28" i="19"/>
  <c r="AP59" i="19" s="1"/>
  <c r="AR28" i="19"/>
  <c r="AR59" i="19" s="1"/>
  <c r="AT28" i="19"/>
  <c r="AT59" i="19" s="1"/>
  <c r="C57" i="19"/>
  <c r="AB26" i="19"/>
  <c r="AB57" i="19" s="1"/>
  <c r="Z26" i="19"/>
  <c r="Z57" i="19" s="1"/>
  <c r="X26" i="19"/>
  <c r="X57" i="19" s="1"/>
  <c r="AC26" i="19"/>
  <c r="AC57" i="19" s="1"/>
  <c r="AA26" i="19"/>
  <c r="AA57" i="19" s="1"/>
  <c r="Y26" i="19"/>
  <c r="Y57" i="19" s="1"/>
  <c r="AQ26" i="19"/>
  <c r="AQ57" i="19" s="1"/>
  <c r="AS26" i="19"/>
  <c r="AS57" i="19" s="1"/>
  <c r="AU26" i="19"/>
  <c r="AU57" i="19" s="1"/>
  <c r="AP26" i="19"/>
  <c r="AP57" i="19" s="1"/>
  <c r="AR26" i="19"/>
  <c r="AR57" i="19" s="1"/>
  <c r="AT26" i="19"/>
  <c r="AT57" i="19" s="1"/>
  <c r="C56" i="19"/>
  <c r="AB25" i="19"/>
  <c r="AB56" i="19" s="1"/>
  <c r="Z25" i="19"/>
  <c r="Z56" i="19" s="1"/>
  <c r="X25" i="19"/>
  <c r="X56" i="19" s="1"/>
  <c r="AC25" i="19"/>
  <c r="AC56" i="19" s="1"/>
  <c r="AA25" i="19"/>
  <c r="AA56" i="19" s="1"/>
  <c r="Y25" i="19"/>
  <c r="Y56" i="19" s="1"/>
  <c r="AQ25" i="19"/>
  <c r="AQ56" i="19" s="1"/>
  <c r="AS25" i="19"/>
  <c r="AS56" i="19" s="1"/>
  <c r="AU25" i="19"/>
  <c r="AU56" i="19" s="1"/>
  <c r="AP25" i="19"/>
  <c r="AP56" i="19" s="1"/>
  <c r="AR25" i="19"/>
  <c r="AR56" i="19" s="1"/>
  <c r="AT25" i="19"/>
  <c r="AT56" i="19" s="1"/>
  <c r="C63" i="19"/>
  <c r="AC32" i="19"/>
  <c r="AC63" i="19" s="1"/>
  <c r="AA32" i="19"/>
  <c r="AA63" i="19" s="1"/>
  <c r="Y32" i="19"/>
  <c r="Y63" i="19" s="1"/>
  <c r="AB32" i="19"/>
  <c r="AB63" i="19" s="1"/>
  <c r="X32" i="19"/>
  <c r="X63" i="19" s="1"/>
  <c r="Z32" i="19"/>
  <c r="Z63" i="19" s="1"/>
  <c r="AQ32" i="19"/>
  <c r="AQ63" i="19" s="1"/>
  <c r="AS32" i="19"/>
  <c r="AS63" i="19" s="1"/>
  <c r="AU32" i="19"/>
  <c r="AU63" i="19" s="1"/>
  <c r="AP32" i="19"/>
  <c r="AP63" i="19" s="1"/>
  <c r="AR32" i="19"/>
  <c r="AR63" i="19" s="1"/>
  <c r="AT32" i="19"/>
  <c r="AT63" i="19" s="1"/>
  <c r="C61" i="19"/>
  <c r="AB30" i="19"/>
  <c r="AB61" i="19" s="1"/>
  <c r="Z30" i="19"/>
  <c r="Z61" i="19" s="1"/>
  <c r="X30" i="19"/>
  <c r="X61" i="19" s="1"/>
  <c r="AC30" i="19"/>
  <c r="AC61" i="19" s="1"/>
  <c r="AA30" i="19"/>
  <c r="AA61" i="19" s="1"/>
  <c r="Y30" i="19"/>
  <c r="Y61" i="19" s="1"/>
  <c r="AQ30" i="19"/>
  <c r="AQ61" i="19" s="1"/>
  <c r="AS30" i="19"/>
  <c r="AS61" i="19" s="1"/>
  <c r="AU30" i="19"/>
  <c r="AU61" i="19" s="1"/>
  <c r="AP30" i="19"/>
  <c r="AP61" i="19" s="1"/>
  <c r="AR30" i="19"/>
  <c r="AR61" i="19" s="1"/>
  <c r="AT30" i="19"/>
  <c r="AT61" i="19" s="1"/>
  <c r="C60" i="19"/>
  <c r="AB29" i="19"/>
  <c r="AB60" i="19" s="1"/>
  <c r="Z29" i="19"/>
  <c r="Z60" i="19" s="1"/>
  <c r="X29" i="19"/>
  <c r="X60" i="19" s="1"/>
  <c r="AC29" i="19"/>
  <c r="AC60" i="19" s="1"/>
  <c r="AA29" i="19"/>
  <c r="AA60" i="19" s="1"/>
  <c r="Y29" i="19"/>
  <c r="Y60" i="19" s="1"/>
  <c r="AQ29" i="19"/>
  <c r="AQ60" i="19" s="1"/>
  <c r="AS29" i="19"/>
  <c r="AS60" i="19" s="1"/>
  <c r="AU29" i="19"/>
  <c r="AU60" i="19" s="1"/>
  <c r="AP29" i="19"/>
  <c r="AP60" i="19" s="1"/>
  <c r="AR29" i="19"/>
  <c r="AR60" i="19" s="1"/>
  <c r="AT29" i="19"/>
  <c r="AT60" i="19" s="1"/>
  <c r="C58" i="19"/>
  <c r="AB27" i="19"/>
  <c r="AB58" i="19" s="1"/>
  <c r="Z27" i="19"/>
  <c r="Z58" i="19" s="1"/>
  <c r="X27" i="19"/>
  <c r="X58" i="19" s="1"/>
  <c r="AC27" i="19"/>
  <c r="AC58" i="19" s="1"/>
  <c r="AA27" i="19"/>
  <c r="AA58" i="19" s="1"/>
  <c r="Y27" i="19"/>
  <c r="Y58" i="19" s="1"/>
  <c r="AQ27" i="19"/>
  <c r="AQ58" i="19" s="1"/>
  <c r="AS27" i="19"/>
  <c r="AS58" i="19" s="1"/>
  <c r="AU27" i="19"/>
  <c r="AU58" i="19" s="1"/>
  <c r="AP27" i="19"/>
  <c r="AP58" i="19" s="1"/>
  <c r="AR27" i="19"/>
  <c r="AR58" i="19" s="1"/>
  <c r="AT27" i="19"/>
  <c r="AT58" i="19" s="1"/>
  <c r="M63" i="19"/>
  <c r="M64" i="19"/>
  <c r="M62" i="19"/>
  <c r="M61" i="19"/>
  <c r="M60" i="19"/>
  <c r="M59" i="19"/>
  <c r="M58" i="19"/>
  <c r="M57" i="19"/>
  <c r="AX56" i="18"/>
  <c r="BB56" i="18"/>
  <c r="AX57" i="18"/>
  <c r="BB57" i="18"/>
  <c r="AX58" i="18"/>
  <c r="BB58" i="18"/>
  <c r="AX59" i="18"/>
  <c r="BB59" i="18"/>
  <c r="AX60" i="18"/>
  <c r="BB60" i="18"/>
  <c r="AX61" i="18"/>
  <c r="BB61" i="18"/>
  <c r="AX62" i="18"/>
  <c r="BB62" i="18"/>
  <c r="AX63" i="18"/>
  <c r="BB63" i="18"/>
  <c r="AX64" i="18"/>
  <c r="BB64" i="18"/>
  <c r="AV25" i="18"/>
  <c r="AV56" i="18" s="1"/>
  <c r="AW25" i="18"/>
  <c r="AW56" i="18" s="1"/>
  <c r="BA25" i="18"/>
  <c r="BC25" i="18"/>
  <c r="BC56" i="18" s="1"/>
  <c r="BD25" i="18"/>
  <c r="BD56" i="18" s="1"/>
  <c r="BE25" i="18"/>
  <c r="BE56" i="18" s="1"/>
  <c r="BF25" i="18"/>
  <c r="BF56" i="18" s="1"/>
  <c r="BA26" i="18"/>
  <c r="BC26" i="18"/>
  <c r="BC57" i="18" s="1"/>
  <c r="BD26" i="18"/>
  <c r="BD57" i="18" s="1"/>
  <c r="BE26" i="18"/>
  <c r="BE57" i="18" s="1"/>
  <c r="BF26" i="18"/>
  <c r="BF57" i="18" s="1"/>
  <c r="BA27" i="18"/>
  <c r="BC27" i="18"/>
  <c r="BC58" i="18" s="1"/>
  <c r="BD27" i="18"/>
  <c r="BD58" i="18" s="1"/>
  <c r="BE27" i="18"/>
  <c r="BE58" i="18" s="1"/>
  <c r="BF27" i="18"/>
  <c r="BF58" i="18" s="1"/>
  <c r="BA28" i="18"/>
  <c r="BC28" i="18"/>
  <c r="BC59" i="18" s="1"/>
  <c r="BD28" i="18"/>
  <c r="BD59" i="18" s="1"/>
  <c r="BE28" i="18"/>
  <c r="BE59" i="18" s="1"/>
  <c r="BF28" i="18"/>
  <c r="BF59" i="18" s="1"/>
  <c r="BA29" i="18"/>
  <c r="BC29" i="18"/>
  <c r="BC60" i="18" s="1"/>
  <c r="BD29" i="18"/>
  <c r="BD60" i="18" s="1"/>
  <c r="BE29" i="18"/>
  <c r="BE60" i="18" s="1"/>
  <c r="BF29" i="18"/>
  <c r="BF60" i="18" s="1"/>
  <c r="BA30" i="18"/>
  <c r="BC30" i="18"/>
  <c r="BC61" i="18" s="1"/>
  <c r="BD30" i="18"/>
  <c r="BD61" i="18" s="1"/>
  <c r="BE30" i="18"/>
  <c r="BE61" i="18" s="1"/>
  <c r="BF30" i="18"/>
  <c r="BF61" i="18" s="1"/>
  <c r="BA31" i="18"/>
  <c r="BC31" i="18"/>
  <c r="BC62" i="18" s="1"/>
  <c r="BD31" i="18"/>
  <c r="BD62" i="18" s="1"/>
  <c r="BE31" i="18"/>
  <c r="BE62" i="18" s="1"/>
  <c r="BF31" i="18"/>
  <c r="BF62" i="18" s="1"/>
  <c r="BA32" i="18"/>
  <c r="BC32" i="18"/>
  <c r="BC63" i="18" s="1"/>
  <c r="BD32" i="18"/>
  <c r="BD63" i="18" s="1"/>
  <c r="BE32" i="18"/>
  <c r="BE63" i="18" s="1"/>
  <c r="BF32" i="18"/>
  <c r="BF63" i="18" s="1"/>
  <c r="BA33" i="18"/>
  <c r="BC33" i="18"/>
  <c r="BC64" i="18" s="1"/>
  <c r="BD33" i="18"/>
  <c r="BD64" i="18" s="1"/>
  <c r="BE33" i="18"/>
  <c r="BE64" i="18" s="1"/>
  <c r="BF33" i="18"/>
  <c r="BF64" i="18" s="1"/>
  <c r="AF56" i="18"/>
  <c r="AJ56" i="18"/>
  <c r="AF57" i="18"/>
  <c r="AJ57" i="18"/>
  <c r="AF58" i="18"/>
  <c r="AJ58" i="18"/>
  <c r="AF59" i="18"/>
  <c r="AJ59" i="18"/>
  <c r="AF60" i="18"/>
  <c r="AJ60" i="18"/>
  <c r="AF61" i="18"/>
  <c r="AJ61" i="18"/>
  <c r="AF62" i="18"/>
  <c r="AJ62" i="18"/>
  <c r="AF63" i="18"/>
  <c r="AJ63" i="18"/>
  <c r="AF64" i="18"/>
  <c r="AJ64" i="18"/>
  <c r="AD25" i="18"/>
  <c r="AD56" i="18" s="1"/>
  <c r="AE25" i="18"/>
  <c r="AE56" i="18" s="1"/>
  <c r="AI25" i="18"/>
  <c r="AK25" i="18"/>
  <c r="AK56" i="18" s="1"/>
  <c r="AL25" i="18"/>
  <c r="AL56" i="18" s="1"/>
  <c r="AM25" i="18"/>
  <c r="AM56" i="18" s="1"/>
  <c r="AN25" i="18"/>
  <c r="AN56" i="18" s="1"/>
  <c r="AI26" i="18"/>
  <c r="AK26" i="18"/>
  <c r="AK57" i="18" s="1"/>
  <c r="AL26" i="18"/>
  <c r="AL57" i="18" s="1"/>
  <c r="AM26" i="18"/>
  <c r="AM57" i="18" s="1"/>
  <c r="AN26" i="18"/>
  <c r="AN57" i="18" s="1"/>
  <c r="AI27" i="18"/>
  <c r="AK27" i="18"/>
  <c r="AK58" i="18" s="1"/>
  <c r="AL27" i="18"/>
  <c r="AL58" i="18" s="1"/>
  <c r="AM27" i="18"/>
  <c r="AM58" i="18" s="1"/>
  <c r="AN27" i="18"/>
  <c r="AN58" i="18" s="1"/>
  <c r="AI28" i="18"/>
  <c r="AK28" i="18"/>
  <c r="AK59" i="18" s="1"/>
  <c r="AL28" i="18"/>
  <c r="AL59" i="18" s="1"/>
  <c r="AM28" i="18"/>
  <c r="AM59" i="18" s="1"/>
  <c r="AN28" i="18"/>
  <c r="AN59" i="18" s="1"/>
  <c r="AI29" i="18"/>
  <c r="AK29" i="18"/>
  <c r="AK60" i="18" s="1"/>
  <c r="AL29" i="18"/>
  <c r="AL60" i="18" s="1"/>
  <c r="AM29" i="18"/>
  <c r="AM60" i="18" s="1"/>
  <c r="AN29" i="18"/>
  <c r="AN60" i="18" s="1"/>
  <c r="AI30" i="18"/>
  <c r="AK30" i="18"/>
  <c r="AK61" i="18" s="1"/>
  <c r="AL30" i="18"/>
  <c r="AL61" i="18" s="1"/>
  <c r="AM30" i="18"/>
  <c r="AM61" i="18" s="1"/>
  <c r="AN30" i="18"/>
  <c r="AN61" i="18" s="1"/>
  <c r="AI31" i="18"/>
  <c r="AK31" i="18"/>
  <c r="AK62" i="18" s="1"/>
  <c r="AL31" i="18"/>
  <c r="AL62" i="18" s="1"/>
  <c r="AM31" i="18"/>
  <c r="AM62" i="18" s="1"/>
  <c r="AN31" i="18"/>
  <c r="AN62" i="18" s="1"/>
  <c r="AI32" i="18"/>
  <c r="AK32" i="18"/>
  <c r="AK63" i="18" s="1"/>
  <c r="AL32" i="18"/>
  <c r="AL63" i="18" s="1"/>
  <c r="AM32" i="18"/>
  <c r="AM63" i="18" s="1"/>
  <c r="AN32" i="18"/>
  <c r="AN63" i="18" s="1"/>
  <c r="AI33" i="18"/>
  <c r="AK33" i="18"/>
  <c r="AK64" i="18" s="1"/>
  <c r="AL33" i="18"/>
  <c r="AL64" i="18" s="1"/>
  <c r="AM33" i="18"/>
  <c r="AM64" i="18" s="1"/>
  <c r="AN33" i="18"/>
  <c r="AN64" i="18" s="1"/>
  <c r="T26" i="18"/>
  <c r="T57" i="18" s="1"/>
  <c r="T27" i="18"/>
  <c r="T28" i="18"/>
  <c r="T29" i="18"/>
  <c r="T30" i="18"/>
  <c r="T31" i="18"/>
  <c r="T32" i="18"/>
  <c r="T33" i="18"/>
  <c r="T64" i="18" s="1"/>
  <c r="M26" i="18"/>
  <c r="C26" i="18" s="1"/>
  <c r="Y26" i="18" s="1"/>
  <c r="Y57" i="18" s="1"/>
  <c r="M27" i="18"/>
  <c r="M58" i="18" s="1"/>
  <c r="M28" i="18"/>
  <c r="M59" i="18" s="1"/>
  <c r="M29" i="18"/>
  <c r="M60" i="18" s="1"/>
  <c r="M30" i="18"/>
  <c r="C30" i="18" s="1"/>
  <c r="Y30" i="18" s="1"/>
  <c r="Y61" i="18" s="1"/>
  <c r="M31" i="18"/>
  <c r="C31" i="18" s="1"/>
  <c r="C62" i="18" s="1"/>
  <c r="M32" i="18"/>
  <c r="C32" i="18" s="1"/>
  <c r="C63" i="18" s="1"/>
  <c r="M33" i="18"/>
  <c r="C33" i="18" s="1"/>
  <c r="AQ33" i="18" s="1"/>
  <c r="AQ64" i="18" s="1"/>
  <c r="H27" i="18"/>
  <c r="AW27" i="18" s="1"/>
  <c r="AW58" i="18" s="1"/>
  <c r="H28" i="18"/>
  <c r="AV28" i="18" s="1"/>
  <c r="AV59" i="18" s="1"/>
  <c r="H29" i="18"/>
  <c r="AW29" i="18" s="1"/>
  <c r="AW60" i="18" s="1"/>
  <c r="H30" i="18"/>
  <c r="AV30" i="18" s="1"/>
  <c r="AV61" i="18" s="1"/>
  <c r="H31" i="18"/>
  <c r="AW31" i="18" s="1"/>
  <c r="AW62" i="18" s="1"/>
  <c r="H32" i="18"/>
  <c r="AV32" i="18" s="1"/>
  <c r="AV63" i="18" s="1"/>
  <c r="H33" i="18"/>
  <c r="AW33" i="18" s="1"/>
  <c r="AW64" i="18" s="1"/>
  <c r="H26" i="18"/>
  <c r="AV26" i="18" s="1"/>
  <c r="AV57" i="18" s="1"/>
  <c r="D56" i="18"/>
  <c r="E56" i="18"/>
  <c r="F56" i="18"/>
  <c r="G56" i="18"/>
  <c r="H56" i="18"/>
  <c r="N56" i="18"/>
  <c r="O56" i="18"/>
  <c r="P56" i="18"/>
  <c r="Q56" i="18"/>
  <c r="R56" i="18"/>
  <c r="S56" i="18"/>
  <c r="U56" i="18"/>
  <c r="V56" i="18"/>
  <c r="BT56" i="18" s="1"/>
  <c r="BT25" i="18" s="1"/>
  <c r="D57" i="18"/>
  <c r="E57" i="18"/>
  <c r="F57" i="18"/>
  <c r="G57" i="18"/>
  <c r="H57" i="18"/>
  <c r="I57" i="18"/>
  <c r="J57" i="18"/>
  <c r="K57" i="18"/>
  <c r="L57" i="18"/>
  <c r="M57" i="18"/>
  <c r="N57" i="18"/>
  <c r="O57" i="18"/>
  <c r="BI57" i="18" s="1"/>
  <c r="BI26" i="18" s="1"/>
  <c r="P57" i="18"/>
  <c r="Q57" i="18"/>
  <c r="R57" i="18"/>
  <c r="S57" i="18"/>
  <c r="U57" i="18"/>
  <c r="V57" i="18"/>
  <c r="BM57" i="18" s="1"/>
  <c r="BM26" i="18" s="1"/>
  <c r="D58" i="18"/>
  <c r="E58" i="18"/>
  <c r="F58" i="18"/>
  <c r="G58" i="18"/>
  <c r="H58" i="18"/>
  <c r="I58" i="18"/>
  <c r="J58" i="18"/>
  <c r="K58" i="18"/>
  <c r="L58" i="18"/>
  <c r="N58" i="18"/>
  <c r="O58" i="18"/>
  <c r="BI58" i="18" s="1"/>
  <c r="BI27" i="18" s="1"/>
  <c r="P58" i="18"/>
  <c r="Q58" i="18"/>
  <c r="R58" i="18"/>
  <c r="S58" i="18"/>
  <c r="T58" i="18"/>
  <c r="U58" i="18"/>
  <c r="V58" i="18"/>
  <c r="BM58" i="18" s="1"/>
  <c r="BM27" i="18" s="1"/>
  <c r="D59" i="18"/>
  <c r="E59" i="18"/>
  <c r="F59" i="18"/>
  <c r="G59" i="18"/>
  <c r="H59" i="18"/>
  <c r="I59" i="18"/>
  <c r="J59" i="18"/>
  <c r="K59" i="18"/>
  <c r="L59" i="18"/>
  <c r="N59" i="18"/>
  <c r="O59" i="18"/>
  <c r="BI59" i="18" s="1"/>
  <c r="BI28" i="18" s="1"/>
  <c r="P59" i="18"/>
  <c r="Q59" i="18"/>
  <c r="R59" i="18"/>
  <c r="S59" i="18"/>
  <c r="T59" i="18"/>
  <c r="U59" i="18"/>
  <c r="V59" i="18"/>
  <c r="BM59" i="18" s="1"/>
  <c r="BM28" i="18" s="1"/>
  <c r="D60" i="18"/>
  <c r="E60" i="18"/>
  <c r="F60" i="18"/>
  <c r="G60" i="18"/>
  <c r="H60" i="18"/>
  <c r="I60" i="18"/>
  <c r="J60" i="18"/>
  <c r="K60" i="18"/>
  <c r="L60" i="18"/>
  <c r="N60" i="18"/>
  <c r="O60" i="18"/>
  <c r="BI60" i="18" s="1"/>
  <c r="BI29" i="18" s="1"/>
  <c r="P60" i="18"/>
  <c r="Q60" i="18"/>
  <c r="R60" i="18"/>
  <c r="S60" i="18"/>
  <c r="T60" i="18"/>
  <c r="U60" i="18"/>
  <c r="V60" i="18"/>
  <c r="BM60" i="18" s="1"/>
  <c r="BM29" i="18" s="1"/>
  <c r="D61" i="18"/>
  <c r="E61" i="18"/>
  <c r="F61" i="18"/>
  <c r="G61" i="18"/>
  <c r="H61" i="18"/>
  <c r="I61" i="18"/>
  <c r="J61" i="18"/>
  <c r="K61" i="18"/>
  <c r="L61" i="18"/>
  <c r="M61" i="18"/>
  <c r="N61" i="18"/>
  <c r="O61" i="18"/>
  <c r="BI61" i="18" s="1"/>
  <c r="BI30" i="18" s="1"/>
  <c r="P61" i="18"/>
  <c r="Q61" i="18"/>
  <c r="R61" i="18"/>
  <c r="S61" i="18"/>
  <c r="T61" i="18"/>
  <c r="U61" i="18"/>
  <c r="V61" i="18"/>
  <c r="BM61" i="18" s="1"/>
  <c r="BM30" i="18" s="1"/>
  <c r="D62" i="18"/>
  <c r="E62" i="18"/>
  <c r="F62" i="18"/>
  <c r="G62" i="18"/>
  <c r="H62" i="18"/>
  <c r="I62" i="18"/>
  <c r="J62" i="18"/>
  <c r="K62" i="18"/>
  <c r="L62" i="18"/>
  <c r="M62" i="18"/>
  <c r="N62" i="18"/>
  <c r="O62" i="18"/>
  <c r="BI62" i="18" s="1"/>
  <c r="BI31" i="18" s="1"/>
  <c r="P62" i="18"/>
  <c r="Q62" i="18"/>
  <c r="R62" i="18"/>
  <c r="S62" i="18"/>
  <c r="T62" i="18"/>
  <c r="U62" i="18"/>
  <c r="V62" i="18"/>
  <c r="BM62" i="18" s="1"/>
  <c r="BM31" i="18" s="1"/>
  <c r="D63" i="18"/>
  <c r="E63" i="18"/>
  <c r="F63" i="18"/>
  <c r="G63" i="18"/>
  <c r="H63" i="18"/>
  <c r="I63" i="18"/>
  <c r="J63" i="18"/>
  <c r="K63" i="18"/>
  <c r="L63" i="18"/>
  <c r="M63" i="18"/>
  <c r="N63" i="18"/>
  <c r="O63" i="18"/>
  <c r="BI63" i="18" s="1"/>
  <c r="BI32" i="18" s="1"/>
  <c r="P63" i="18"/>
  <c r="Q63" i="18"/>
  <c r="R63" i="18"/>
  <c r="S63" i="18"/>
  <c r="T63" i="18"/>
  <c r="U63" i="18"/>
  <c r="V63" i="18"/>
  <c r="BM63" i="18" s="1"/>
  <c r="BM32" i="18" s="1"/>
  <c r="D64" i="18"/>
  <c r="E64" i="18"/>
  <c r="F64" i="18"/>
  <c r="G64" i="18"/>
  <c r="H64" i="18"/>
  <c r="I64" i="18"/>
  <c r="J64" i="18"/>
  <c r="K64" i="18"/>
  <c r="L64" i="18"/>
  <c r="M64" i="18"/>
  <c r="N64" i="18"/>
  <c r="O64" i="18"/>
  <c r="BI64" i="18" s="1"/>
  <c r="BI33" i="18" s="1"/>
  <c r="P64" i="18"/>
  <c r="Q64" i="18"/>
  <c r="R64" i="18"/>
  <c r="S64" i="18"/>
  <c r="U64" i="18"/>
  <c r="V64" i="18"/>
  <c r="BM64" i="18" s="1"/>
  <c r="BM33" i="18" s="1"/>
  <c r="T25" i="18"/>
  <c r="T56" i="18" s="1"/>
  <c r="L25" i="18"/>
  <c r="L56" i="18" s="1"/>
  <c r="K25" i="18"/>
  <c r="K56" i="18" s="1"/>
  <c r="J25" i="18"/>
  <c r="J56" i="18" s="1"/>
  <c r="I25" i="18"/>
  <c r="M25" i="18" s="1"/>
  <c r="C25" i="18" s="1"/>
  <c r="BH32" i="17"/>
  <c r="BJ32" i="17"/>
  <c r="BO32" i="17"/>
  <c r="BQ32" i="17"/>
  <c r="AX55" i="17"/>
  <c r="BB55" i="17"/>
  <c r="AX56" i="17"/>
  <c r="BB56" i="17"/>
  <c r="AX57" i="17"/>
  <c r="BB57" i="17"/>
  <c r="AX58" i="17"/>
  <c r="BB58" i="17"/>
  <c r="AX59" i="17"/>
  <c r="BB59" i="17"/>
  <c r="AX60" i="17"/>
  <c r="BB60" i="17"/>
  <c r="AX61" i="17"/>
  <c r="BB61" i="17"/>
  <c r="AX62" i="17"/>
  <c r="BB62" i="17"/>
  <c r="BA25" i="17"/>
  <c r="BC25" i="17"/>
  <c r="BC55" i="17" s="1"/>
  <c r="BD25" i="17"/>
  <c r="BD55" i="17" s="1"/>
  <c r="BE25" i="17"/>
  <c r="BE55" i="17" s="1"/>
  <c r="BF25" i="17"/>
  <c r="BF55" i="17" s="1"/>
  <c r="BA26" i="17"/>
  <c r="BC26" i="17"/>
  <c r="BC56" i="17" s="1"/>
  <c r="BD26" i="17"/>
  <c r="BD56" i="17" s="1"/>
  <c r="BE26" i="17"/>
  <c r="BE56" i="17" s="1"/>
  <c r="BF26" i="17"/>
  <c r="BF56" i="17" s="1"/>
  <c r="BA27" i="17"/>
  <c r="BC27" i="17"/>
  <c r="BC57" i="17" s="1"/>
  <c r="BD27" i="17"/>
  <c r="BD57" i="17" s="1"/>
  <c r="BE27" i="17"/>
  <c r="BE57" i="17" s="1"/>
  <c r="BF27" i="17"/>
  <c r="BF57" i="17" s="1"/>
  <c r="BA28" i="17"/>
  <c r="BC28" i="17"/>
  <c r="BC58" i="17" s="1"/>
  <c r="BD28" i="17"/>
  <c r="BD58" i="17" s="1"/>
  <c r="BE28" i="17"/>
  <c r="BE58" i="17" s="1"/>
  <c r="BF28" i="17"/>
  <c r="BF58" i="17" s="1"/>
  <c r="BA29" i="17"/>
  <c r="BC29" i="17"/>
  <c r="BC59" i="17" s="1"/>
  <c r="BD29" i="17"/>
  <c r="BD59" i="17" s="1"/>
  <c r="BE29" i="17"/>
  <c r="BE59" i="17" s="1"/>
  <c r="BF29" i="17"/>
  <c r="BF59" i="17" s="1"/>
  <c r="BA30" i="17"/>
  <c r="BC30" i="17"/>
  <c r="BC60" i="17" s="1"/>
  <c r="BD30" i="17"/>
  <c r="BD60" i="17" s="1"/>
  <c r="BE30" i="17"/>
  <c r="BE60" i="17" s="1"/>
  <c r="BF30" i="17"/>
  <c r="BF60" i="17" s="1"/>
  <c r="BA31" i="17"/>
  <c r="BC31" i="17"/>
  <c r="BC61" i="17" s="1"/>
  <c r="BD31" i="17"/>
  <c r="BD61" i="17" s="1"/>
  <c r="BE31" i="17"/>
  <c r="BE61" i="17" s="1"/>
  <c r="BF31" i="17"/>
  <c r="BF61" i="17" s="1"/>
  <c r="AP32" i="17"/>
  <c r="AP62" i="17" s="1"/>
  <c r="AQ32" i="17"/>
  <c r="AQ62" i="17" s="1"/>
  <c r="AR32" i="17"/>
  <c r="AR62" i="17" s="1"/>
  <c r="AS32" i="17"/>
  <c r="AS62" i="17" s="1"/>
  <c r="AT32" i="17"/>
  <c r="AT62" i="17" s="1"/>
  <c r="AU32" i="17"/>
  <c r="AU62" i="17" s="1"/>
  <c r="AV32" i="17"/>
  <c r="AV62" i="17" s="1"/>
  <c r="AW32" i="17"/>
  <c r="AW62" i="17" s="1"/>
  <c r="BA32" i="17"/>
  <c r="BA62" i="17" s="1"/>
  <c r="BC32" i="17"/>
  <c r="BC62" i="17" s="1"/>
  <c r="BD32" i="17"/>
  <c r="BD62" i="17" s="1"/>
  <c r="BE32" i="17"/>
  <c r="BE62" i="17" s="1"/>
  <c r="BF32" i="17"/>
  <c r="BF62" i="17" s="1"/>
  <c r="AF55" i="17"/>
  <c r="AJ55" i="17"/>
  <c r="AF56" i="17"/>
  <c r="AJ56" i="17"/>
  <c r="AF57" i="17"/>
  <c r="AJ57" i="17"/>
  <c r="AF58" i="17"/>
  <c r="AJ58" i="17"/>
  <c r="AF59" i="17"/>
  <c r="AJ59" i="17"/>
  <c r="AF60" i="17"/>
  <c r="AJ60" i="17"/>
  <c r="AF61" i="17"/>
  <c r="AJ61" i="17"/>
  <c r="AF62" i="17"/>
  <c r="AJ62" i="17"/>
  <c r="AI25" i="17"/>
  <c r="AK25" i="17"/>
  <c r="AK55" i="17" s="1"/>
  <c r="AL25" i="17"/>
  <c r="AL55" i="17" s="1"/>
  <c r="AM25" i="17"/>
  <c r="AM55" i="17" s="1"/>
  <c r="AN25" i="17"/>
  <c r="AN55" i="17" s="1"/>
  <c r="AI26" i="17"/>
  <c r="AK26" i="17"/>
  <c r="AK56" i="17" s="1"/>
  <c r="AL26" i="17"/>
  <c r="AL56" i="17" s="1"/>
  <c r="AM26" i="17"/>
  <c r="AM56" i="17" s="1"/>
  <c r="AN26" i="17"/>
  <c r="AN56" i="17" s="1"/>
  <c r="AI27" i="17"/>
  <c r="AK27" i="17"/>
  <c r="AK57" i="17" s="1"/>
  <c r="AL27" i="17"/>
  <c r="AL57" i="17" s="1"/>
  <c r="AM27" i="17"/>
  <c r="AM57" i="17" s="1"/>
  <c r="AN27" i="17"/>
  <c r="AN57" i="17" s="1"/>
  <c r="AI28" i="17"/>
  <c r="AK28" i="17"/>
  <c r="AK58" i="17" s="1"/>
  <c r="AL28" i="17"/>
  <c r="AL58" i="17" s="1"/>
  <c r="AM28" i="17"/>
  <c r="AM58" i="17" s="1"/>
  <c r="AN28" i="17"/>
  <c r="AN58" i="17" s="1"/>
  <c r="AI29" i="17"/>
  <c r="AK29" i="17"/>
  <c r="AK59" i="17" s="1"/>
  <c r="AL29" i="17"/>
  <c r="AL59" i="17" s="1"/>
  <c r="AM29" i="17"/>
  <c r="AM59" i="17" s="1"/>
  <c r="AN29" i="17"/>
  <c r="AN59" i="17" s="1"/>
  <c r="AI30" i="17"/>
  <c r="AK30" i="17"/>
  <c r="AK60" i="17" s="1"/>
  <c r="AL30" i="17"/>
  <c r="AL60" i="17" s="1"/>
  <c r="AM30" i="17"/>
  <c r="AM60" i="17" s="1"/>
  <c r="AN30" i="17"/>
  <c r="AN60" i="17" s="1"/>
  <c r="AI31" i="17"/>
  <c r="AK31" i="17"/>
  <c r="AK61" i="17" s="1"/>
  <c r="AL31" i="17"/>
  <c r="AL61" i="17" s="1"/>
  <c r="AM31" i="17"/>
  <c r="AM61" i="17" s="1"/>
  <c r="AN31" i="17"/>
  <c r="AN61" i="17" s="1"/>
  <c r="X32" i="17"/>
  <c r="X62" i="17" s="1"/>
  <c r="Y32" i="17"/>
  <c r="Y62" i="17" s="1"/>
  <c r="Z32" i="17"/>
  <c r="Z62" i="17" s="1"/>
  <c r="AA32" i="17"/>
  <c r="AA62" i="17" s="1"/>
  <c r="AB32" i="17"/>
  <c r="AB62" i="17" s="1"/>
  <c r="AC32" i="17"/>
  <c r="AC62" i="17" s="1"/>
  <c r="AD32" i="17"/>
  <c r="AD62" i="17" s="1"/>
  <c r="AE32" i="17"/>
  <c r="AE62" i="17" s="1"/>
  <c r="AI32" i="17"/>
  <c r="AI62" i="17" s="1"/>
  <c r="AK32" i="17"/>
  <c r="AK62" i="17" s="1"/>
  <c r="AL32" i="17"/>
  <c r="AL62" i="17" s="1"/>
  <c r="AM32" i="17"/>
  <c r="AM62" i="17" s="1"/>
  <c r="AN32" i="17"/>
  <c r="AN62" i="17" s="1"/>
  <c r="C62" i="17"/>
  <c r="D62" i="17"/>
  <c r="E62" i="17"/>
  <c r="F62" i="17"/>
  <c r="G62" i="17"/>
  <c r="H62" i="17"/>
  <c r="I62" i="17"/>
  <c r="J62" i="17"/>
  <c r="K62" i="17"/>
  <c r="L62" i="17"/>
  <c r="M62" i="17"/>
  <c r="N62" i="17"/>
  <c r="O62" i="17"/>
  <c r="P62" i="17"/>
  <c r="Q62" i="17"/>
  <c r="R62" i="17"/>
  <c r="S62" i="17"/>
  <c r="T62" i="17"/>
  <c r="U62" i="17"/>
  <c r="V62" i="17"/>
  <c r="D55" i="17"/>
  <c r="E55" i="17"/>
  <c r="F55" i="17"/>
  <c r="G55" i="17"/>
  <c r="I55" i="17"/>
  <c r="J55" i="17"/>
  <c r="K55" i="17"/>
  <c r="L55" i="17"/>
  <c r="N55" i="17"/>
  <c r="O55" i="17"/>
  <c r="P55" i="17"/>
  <c r="Q55" i="17"/>
  <c r="R55" i="17"/>
  <c r="S55" i="17"/>
  <c r="U55" i="17"/>
  <c r="V55" i="17"/>
  <c r="D56" i="17"/>
  <c r="E56" i="17"/>
  <c r="F56" i="17"/>
  <c r="G56" i="17"/>
  <c r="I56" i="17"/>
  <c r="J56" i="17"/>
  <c r="K56" i="17"/>
  <c r="L56" i="17"/>
  <c r="N56" i="17"/>
  <c r="O56" i="17"/>
  <c r="P56" i="17"/>
  <c r="Q56" i="17"/>
  <c r="R56" i="17"/>
  <c r="S56" i="17"/>
  <c r="U56" i="17"/>
  <c r="V56" i="17"/>
  <c r="D57" i="17"/>
  <c r="E57" i="17"/>
  <c r="F57" i="17"/>
  <c r="G57" i="17"/>
  <c r="I57" i="17"/>
  <c r="J57" i="17"/>
  <c r="K57" i="17"/>
  <c r="L57" i="17"/>
  <c r="N57" i="17"/>
  <c r="O57" i="17"/>
  <c r="P57" i="17"/>
  <c r="Q57" i="17"/>
  <c r="R57" i="17"/>
  <c r="S57" i="17"/>
  <c r="U57" i="17"/>
  <c r="V57" i="17"/>
  <c r="D58" i="17"/>
  <c r="E58" i="17"/>
  <c r="F58" i="17"/>
  <c r="G58" i="17"/>
  <c r="I58" i="17"/>
  <c r="J58" i="17"/>
  <c r="K58" i="17"/>
  <c r="L58" i="17"/>
  <c r="N58" i="17"/>
  <c r="O58" i="17"/>
  <c r="P58" i="17"/>
  <c r="Q58" i="17"/>
  <c r="R58" i="17"/>
  <c r="S58" i="17"/>
  <c r="U58" i="17"/>
  <c r="V58" i="17"/>
  <c r="D59" i="17"/>
  <c r="E59" i="17"/>
  <c r="F59" i="17"/>
  <c r="G59" i="17"/>
  <c r="I59" i="17"/>
  <c r="J59" i="17"/>
  <c r="K59" i="17"/>
  <c r="L59" i="17"/>
  <c r="N59" i="17"/>
  <c r="O59" i="17"/>
  <c r="P59" i="17"/>
  <c r="Q59" i="17"/>
  <c r="R59" i="17"/>
  <c r="S59" i="17"/>
  <c r="T59" i="17"/>
  <c r="U59" i="17"/>
  <c r="V59" i="17"/>
  <c r="D60" i="17"/>
  <c r="E60" i="17"/>
  <c r="F60" i="17"/>
  <c r="G60" i="17"/>
  <c r="I60" i="17"/>
  <c r="J60" i="17"/>
  <c r="K60" i="17"/>
  <c r="L60" i="17"/>
  <c r="N60" i="17"/>
  <c r="O60" i="17"/>
  <c r="P60" i="17"/>
  <c r="Q60" i="17"/>
  <c r="R60" i="17"/>
  <c r="S60" i="17"/>
  <c r="U60" i="17"/>
  <c r="V60" i="17"/>
  <c r="D61" i="17"/>
  <c r="E61" i="17"/>
  <c r="F61" i="17"/>
  <c r="G61" i="17"/>
  <c r="I61" i="17"/>
  <c r="J61" i="17"/>
  <c r="K61" i="17"/>
  <c r="L61" i="17"/>
  <c r="N61" i="17"/>
  <c r="O61" i="17"/>
  <c r="P61" i="17"/>
  <c r="Q61" i="17"/>
  <c r="R61" i="17"/>
  <c r="S61" i="17"/>
  <c r="T61" i="17"/>
  <c r="U61" i="17"/>
  <c r="V61" i="17"/>
  <c r="T29" i="17"/>
  <c r="T30" i="17"/>
  <c r="T60" i="17" s="1"/>
  <c r="T31" i="17"/>
  <c r="T28" i="17"/>
  <c r="T58" i="17" s="1"/>
  <c r="T27" i="17"/>
  <c r="T57" i="17" s="1"/>
  <c r="T26" i="17"/>
  <c r="T56" i="17" s="1"/>
  <c r="T25" i="17"/>
  <c r="T55" i="17" s="1"/>
  <c r="M25" i="17"/>
  <c r="M55" i="17" s="1"/>
  <c r="M26" i="17"/>
  <c r="M56" i="17" s="1"/>
  <c r="M27" i="17"/>
  <c r="M57" i="17" s="1"/>
  <c r="M28" i="17"/>
  <c r="M58" i="17" s="1"/>
  <c r="M29" i="17"/>
  <c r="M59" i="17" s="1"/>
  <c r="M30" i="17"/>
  <c r="M60" i="17" s="1"/>
  <c r="M31" i="17"/>
  <c r="M61" i="17" s="1"/>
  <c r="H26" i="17"/>
  <c r="AE26" i="17" s="1"/>
  <c r="AE56" i="17" s="1"/>
  <c r="H27" i="17"/>
  <c r="H28" i="17"/>
  <c r="AE28" i="17" s="1"/>
  <c r="AE58" i="17" s="1"/>
  <c r="H29" i="17"/>
  <c r="H30" i="17"/>
  <c r="AE30" i="17" s="1"/>
  <c r="AE60" i="17" s="1"/>
  <c r="H31" i="17"/>
  <c r="H25" i="17"/>
  <c r="AD25" i="17" s="1"/>
  <c r="AD55" i="17" s="1"/>
  <c r="C25" i="17"/>
  <c r="AQ25" i="17" s="1"/>
  <c r="AQ55" i="17" s="1"/>
  <c r="C26" i="17"/>
  <c r="AQ26" i="17" s="1"/>
  <c r="AQ56" i="17" s="1"/>
  <c r="C27" i="17"/>
  <c r="AP27" i="17" s="1"/>
  <c r="AP57" i="17" s="1"/>
  <c r="C28" i="17"/>
  <c r="AQ28" i="17" s="1"/>
  <c r="AQ58" i="17" s="1"/>
  <c r="C29" i="17"/>
  <c r="AP29" i="17" s="1"/>
  <c r="AP59" i="17" s="1"/>
  <c r="C30" i="17"/>
  <c r="AQ30" i="17" s="1"/>
  <c r="AQ60" i="17" s="1"/>
  <c r="C31" i="17"/>
  <c r="AP31" i="17" s="1"/>
  <c r="AP61" i="17" s="1"/>
  <c r="AX55" i="16"/>
  <c r="BB55" i="16"/>
  <c r="AX56" i="16"/>
  <c r="BB56" i="16"/>
  <c r="AX57" i="16"/>
  <c r="BB57" i="16"/>
  <c r="AX58" i="16"/>
  <c r="BB58" i="16"/>
  <c r="AX59" i="16"/>
  <c r="BB59" i="16"/>
  <c r="AX60" i="16"/>
  <c r="BB60" i="16"/>
  <c r="AX61" i="16"/>
  <c r="BB61" i="16"/>
  <c r="AX62" i="16"/>
  <c r="BB62" i="16"/>
  <c r="BA25" i="16"/>
  <c r="BC25" i="16"/>
  <c r="BC55" i="16" s="1"/>
  <c r="BD25" i="16"/>
  <c r="BD55" i="16" s="1"/>
  <c r="BE25" i="16"/>
  <c r="BE55" i="16" s="1"/>
  <c r="BF25" i="16"/>
  <c r="BF55" i="16" s="1"/>
  <c r="BA26" i="16"/>
  <c r="BC26" i="16"/>
  <c r="BC56" i="16" s="1"/>
  <c r="BD26" i="16"/>
  <c r="BD56" i="16" s="1"/>
  <c r="BE26" i="16"/>
  <c r="BE56" i="16" s="1"/>
  <c r="BF26" i="16"/>
  <c r="BF56" i="16" s="1"/>
  <c r="BA27" i="16"/>
  <c r="BC27" i="16"/>
  <c r="BC57" i="16" s="1"/>
  <c r="BD27" i="16"/>
  <c r="BD57" i="16" s="1"/>
  <c r="BE27" i="16"/>
  <c r="BE57" i="16" s="1"/>
  <c r="BF27" i="16"/>
  <c r="BF57" i="16" s="1"/>
  <c r="BA28" i="16"/>
  <c r="BC28" i="16"/>
  <c r="BC58" i="16" s="1"/>
  <c r="BD28" i="16"/>
  <c r="BD58" i="16" s="1"/>
  <c r="BE28" i="16"/>
  <c r="BE58" i="16" s="1"/>
  <c r="BF28" i="16"/>
  <c r="BF58" i="16" s="1"/>
  <c r="BA29" i="16"/>
  <c r="BC29" i="16"/>
  <c r="BC59" i="16" s="1"/>
  <c r="BD29" i="16"/>
  <c r="BD59" i="16" s="1"/>
  <c r="BE29" i="16"/>
  <c r="BE59" i="16" s="1"/>
  <c r="BF29" i="16"/>
  <c r="BF59" i="16" s="1"/>
  <c r="BA30" i="16"/>
  <c r="BC30" i="16"/>
  <c r="BC60" i="16" s="1"/>
  <c r="BD30" i="16"/>
  <c r="BD60" i="16" s="1"/>
  <c r="BE30" i="16"/>
  <c r="BE60" i="16" s="1"/>
  <c r="BF30" i="16"/>
  <c r="BF60" i="16" s="1"/>
  <c r="BA31" i="16"/>
  <c r="BC31" i="16"/>
  <c r="BC61" i="16" s="1"/>
  <c r="BD31" i="16"/>
  <c r="BD61" i="16" s="1"/>
  <c r="BE31" i="16"/>
  <c r="BE61" i="16" s="1"/>
  <c r="BF31" i="16"/>
  <c r="BF61" i="16" s="1"/>
  <c r="BA32" i="16"/>
  <c r="BC32" i="16"/>
  <c r="BC62" i="16" s="1"/>
  <c r="BD32" i="16"/>
  <c r="BD62" i="16" s="1"/>
  <c r="BE32" i="16"/>
  <c r="BE62" i="16" s="1"/>
  <c r="BF32" i="16"/>
  <c r="BF62" i="16" s="1"/>
  <c r="AF55" i="16"/>
  <c r="AJ55" i="16"/>
  <c r="AF56" i="16"/>
  <c r="AJ56" i="16"/>
  <c r="AF57" i="16"/>
  <c r="AJ57" i="16"/>
  <c r="AF58" i="16"/>
  <c r="AJ58" i="16"/>
  <c r="AF59" i="16"/>
  <c r="AJ59" i="16"/>
  <c r="AF60" i="16"/>
  <c r="AJ60" i="16"/>
  <c r="AF61" i="16"/>
  <c r="AJ61" i="16"/>
  <c r="AF62" i="16"/>
  <c r="AJ62" i="16"/>
  <c r="AI25" i="16"/>
  <c r="AK25" i="16"/>
  <c r="AK55" i="16" s="1"/>
  <c r="AL25" i="16"/>
  <c r="AL55" i="16" s="1"/>
  <c r="AM25" i="16"/>
  <c r="AM55" i="16" s="1"/>
  <c r="AN25" i="16"/>
  <c r="AN55" i="16" s="1"/>
  <c r="AI26" i="16"/>
  <c r="AK26" i="16"/>
  <c r="AK56" i="16" s="1"/>
  <c r="AL26" i="16"/>
  <c r="AL56" i="16" s="1"/>
  <c r="AM26" i="16"/>
  <c r="AM56" i="16" s="1"/>
  <c r="AN26" i="16"/>
  <c r="AN56" i="16" s="1"/>
  <c r="AI27" i="16"/>
  <c r="AK27" i="16"/>
  <c r="AK57" i="16" s="1"/>
  <c r="AL27" i="16"/>
  <c r="AL57" i="16" s="1"/>
  <c r="AM27" i="16"/>
  <c r="AM57" i="16" s="1"/>
  <c r="AN27" i="16"/>
  <c r="AN57" i="16" s="1"/>
  <c r="AI28" i="16"/>
  <c r="AK28" i="16"/>
  <c r="AK58" i="16" s="1"/>
  <c r="AL28" i="16"/>
  <c r="AL58" i="16" s="1"/>
  <c r="AM28" i="16"/>
  <c r="AM58" i="16" s="1"/>
  <c r="AN28" i="16"/>
  <c r="AN58" i="16" s="1"/>
  <c r="AI29" i="16"/>
  <c r="AK29" i="16"/>
  <c r="AK59" i="16" s="1"/>
  <c r="AL29" i="16"/>
  <c r="AL59" i="16" s="1"/>
  <c r="AM29" i="16"/>
  <c r="AM59" i="16" s="1"/>
  <c r="AN29" i="16"/>
  <c r="AN59" i="16" s="1"/>
  <c r="AI30" i="16"/>
  <c r="AK30" i="16"/>
  <c r="AK60" i="16" s="1"/>
  <c r="AL30" i="16"/>
  <c r="AL60" i="16" s="1"/>
  <c r="AM30" i="16"/>
  <c r="AM60" i="16" s="1"/>
  <c r="AN30" i="16"/>
  <c r="AN60" i="16" s="1"/>
  <c r="AI31" i="16"/>
  <c r="AK31" i="16"/>
  <c r="AK61" i="16" s="1"/>
  <c r="AL31" i="16"/>
  <c r="AL61" i="16" s="1"/>
  <c r="AM31" i="16"/>
  <c r="AM61" i="16" s="1"/>
  <c r="AN31" i="16"/>
  <c r="AN61" i="16" s="1"/>
  <c r="AI32" i="16"/>
  <c r="AK32" i="16"/>
  <c r="AK62" i="16" s="1"/>
  <c r="AL32" i="16"/>
  <c r="AL62" i="16" s="1"/>
  <c r="AM32" i="16"/>
  <c r="AM62" i="16" s="1"/>
  <c r="AN32" i="16"/>
  <c r="AN62" i="16" s="1"/>
  <c r="T29" i="16"/>
  <c r="T30" i="16"/>
  <c r="T60" i="16" s="1"/>
  <c r="T31" i="16"/>
  <c r="T32" i="16"/>
  <c r="H26" i="16"/>
  <c r="AW26" i="16" s="1"/>
  <c r="AW56" i="16" s="1"/>
  <c r="H27" i="16"/>
  <c r="AV27" i="16" s="1"/>
  <c r="AV57" i="16" s="1"/>
  <c r="H28" i="16"/>
  <c r="AW28" i="16" s="1"/>
  <c r="AW58" i="16" s="1"/>
  <c r="H29" i="16"/>
  <c r="AV29" i="16" s="1"/>
  <c r="AV59" i="16" s="1"/>
  <c r="H30" i="16"/>
  <c r="AW30" i="16" s="1"/>
  <c r="AW60" i="16" s="1"/>
  <c r="H31" i="16"/>
  <c r="AV31" i="16" s="1"/>
  <c r="AV61" i="16" s="1"/>
  <c r="H25" i="16"/>
  <c r="AV25" i="16" s="1"/>
  <c r="AV55" i="16" s="1"/>
  <c r="D55" i="16"/>
  <c r="E55" i="16"/>
  <c r="F55" i="16"/>
  <c r="G55" i="16"/>
  <c r="H55" i="16"/>
  <c r="I55" i="16"/>
  <c r="J55" i="16"/>
  <c r="K55" i="16"/>
  <c r="L55" i="16"/>
  <c r="N55" i="16"/>
  <c r="O55" i="16"/>
  <c r="BI55" i="16" s="1"/>
  <c r="BI25" i="16" s="1"/>
  <c r="P55" i="16"/>
  <c r="Q55" i="16"/>
  <c r="R55" i="16"/>
  <c r="S55" i="16"/>
  <c r="U55" i="16"/>
  <c r="V55" i="16"/>
  <c r="BM55" i="16" s="1"/>
  <c r="BM25" i="16" s="1"/>
  <c r="D56" i="16"/>
  <c r="E56" i="16"/>
  <c r="F56" i="16"/>
  <c r="G56" i="16"/>
  <c r="H56" i="16"/>
  <c r="I56" i="16"/>
  <c r="J56" i="16"/>
  <c r="K56" i="16"/>
  <c r="L56" i="16"/>
  <c r="N56" i="16"/>
  <c r="O56" i="16"/>
  <c r="BI56" i="16" s="1"/>
  <c r="BI26" i="16" s="1"/>
  <c r="P56" i="16"/>
  <c r="Q56" i="16"/>
  <c r="R56" i="16"/>
  <c r="S56" i="16"/>
  <c r="U56" i="16"/>
  <c r="V56" i="16"/>
  <c r="BM56" i="16" s="1"/>
  <c r="BM26" i="16" s="1"/>
  <c r="D57" i="16"/>
  <c r="E57" i="16"/>
  <c r="F57" i="16"/>
  <c r="G57" i="16"/>
  <c r="H57" i="16"/>
  <c r="I57" i="16"/>
  <c r="J57" i="16"/>
  <c r="K57" i="16"/>
  <c r="L57" i="16"/>
  <c r="N57" i="16"/>
  <c r="O57" i="16"/>
  <c r="BI57" i="16" s="1"/>
  <c r="BI27" i="16" s="1"/>
  <c r="P57" i="16"/>
  <c r="Q57" i="16"/>
  <c r="R57" i="16"/>
  <c r="S57" i="16"/>
  <c r="U57" i="16"/>
  <c r="V57" i="16"/>
  <c r="BM57" i="16" s="1"/>
  <c r="BM27" i="16" s="1"/>
  <c r="D58" i="16"/>
  <c r="E58" i="16"/>
  <c r="F58" i="16"/>
  <c r="G58" i="16"/>
  <c r="H58" i="16"/>
  <c r="I58" i="16"/>
  <c r="J58" i="16"/>
  <c r="K58" i="16"/>
  <c r="L58" i="16"/>
  <c r="N58" i="16"/>
  <c r="O58" i="16"/>
  <c r="BI58" i="16" s="1"/>
  <c r="BI28" i="16" s="1"/>
  <c r="P58" i="16"/>
  <c r="Q58" i="16"/>
  <c r="R58" i="16"/>
  <c r="S58" i="16"/>
  <c r="U58" i="16"/>
  <c r="V58" i="16"/>
  <c r="BM58" i="16" s="1"/>
  <c r="BM28" i="16" s="1"/>
  <c r="D59" i="16"/>
  <c r="E59" i="16"/>
  <c r="F59" i="16"/>
  <c r="G59" i="16"/>
  <c r="H59" i="16"/>
  <c r="I59" i="16"/>
  <c r="J59" i="16"/>
  <c r="K59" i="16"/>
  <c r="L59" i="16"/>
  <c r="N59" i="16"/>
  <c r="O59" i="16"/>
  <c r="BI59" i="16" s="1"/>
  <c r="BI29" i="16" s="1"/>
  <c r="P59" i="16"/>
  <c r="Q59" i="16"/>
  <c r="R59" i="16"/>
  <c r="S59" i="16"/>
  <c r="T59" i="16"/>
  <c r="U59" i="16"/>
  <c r="V59" i="16"/>
  <c r="BM59" i="16" s="1"/>
  <c r="BM29" i="16" s="1"/>
  <c r="D60" i="16"/>
  <c r="E60" i="16"/>
  <c r="F60" i="16"/>
  <c r="G60" i="16"/>
  <c r="H60" i="16"/>
  <c r="I60" i="16"/>
  <c r="J60" i="16"/>
  <c r="K60" i="16"/>
  <c r="L60" i="16"/>
  <c r="N60" i="16"/>
  <c r="O60" i="16"/>
  <c r="BI60" i="16" s="1"/>
  <c r="BI30" i="16" s="1"/>
  <c r="P60" i="16"/>
  <c r="Q60" i="16"/>
  <c r="R60" i="16"/>
  <c r="S60" i="16"/>
  <c r="U60" i="16"/>
  <c r="V60" i="16"/>
  <c r="BM60" i="16" s="1"/>
  <c r="BM30" i="16" s="1"/>
  <c r="D61" i="16"/>
  <c r="E61" i="16"/>
  <c r="F61" i="16"/>
  <c r="G61" i="16"/>
  <c r="H61" i="16"/>
  <c r="I61" i="16"/>
  <c r="J61" i="16"/>
  <c r="K61" i="16"/>
  <c r="L61" i="16"/>
  <c r="N61" i="16"/>
  <c r="O61" i="16"/>
  <c r="BI61" i="16" s="1"/>
  <c r="BI31" i="16" s="1"/>
  <c r="P61" i="16"/>
  <c r="Q61" i="16"/>
  <c r="R61" i="16"/>
  <c r="S61" i="16"/>
  <c r="T61" i="16"/>
  <c r="U61" i="16"/>
  <c r="V61" i="16"/>
  <c r="BM61" i="16" s="1"/>
  <c r="BM31" i="16" s="1"/>
  <c r="D62" i="16"/>
  <c r="E62" i="16"/>
  <c r="F62" i="16"/>
  <c r="G62" i="16"/>
  <c r="I62" i="16"/>
  <c r="J62" i="16"/>
  <c r="K62" i="16"/>
  <c r="N62" i="16"/>
  <c r="O62" i="16"/>
  <c r="BI62" i="16" s="1"/>
  <c r="BI32" i="16" s="1"/>
  <c r="P62" i="16"/>
  <c r="Q62" i="16"/>
  <c r="R62" i="16"/>
  <c r="S62" i="16"/>
  <c r="U62" i="16"/>
  <c r="V62" i="16"/>
  <c r="BM62" i="16" s="1"/>
  <c r="BM32" i="16" s="1"/>
  <c r="T28" i="16"/>
  <c r="T58" i="16" s="1"/>
  <c r="T27" i="16"/>
  <c r="T57" i="16" s="1"/>
  <c r="T26" i="16"/>
  <c r="T56" i="16" s="1"/>
  <c r="T25" i="16"/>
  <c r="T55" i="16" s="1"/>
  <c r="M25" i="16"/>
  <c r="M55" i="16" s="1"/>
  <c r="M26" i="16"/>
  <c r="M56" i="16" s="1"/>
  <c r="M27" i="16"/>
  <c r="M57" i="16" s="1"/>
  <c r="M28" i="16"/>
  <c r="M58" i="16" s="1"/>
  <c r="M29" i="16"/>
  <c r="M59" i="16" s="1"/>
  <c r="M30" i="16"/>
  <c r="M60" i="16" s="1"/>
  <c r="M31" i="16"/>
  <c r="M61" i="16" s="1"/>
  <c r="C25" i="16"/>
  <c r="C27" i="16"/>
  <c r="C29" i="16"/>
  <c r="C31" i="16"/>
  <c r="AX55" i="15"/>
  <c r="BB55" i="15"/>
  <c r="AX56" i="15"/>
  <c r="BB56" i="15"/>
  <c r="AX57" i="15"/>
  <c r="BB57" i="15"/>
  <c r="AX58" i="15"/>
  <c r="BB58" i="15"/>
  <c r="AX59" i="15"/>
  <c r="BB59" i="15"/>
  <c r="AX60" i="15"/>
  <c r="BB60" i="15"/>
  <c r="BA26" i="15"/>
  <c r="BC26" i="15"/>
  <c r="BC55" i="15" s="1"/>
  <c r="BD26" i="15"/>
  <c r="BD55" i="15" s="1"/>
  <c r="BE26" i="15"/>
  <c r="BE55" i="15" s="1"/>
  <c r="BF26" i="15"/>
  <c r="BF55" i="15" s="1"/>
  <c r="BA27" i="15"/>
  <c r="BC27" i="15"/>
  <c r="BC56" i="15" s="1"/>
  <c r="BD27" i="15"/>
  <c r="BD56" i="15" s="1"/>
  <c r="BE27" i="15"/>
  <c r="BE56" i="15" s="1"/>
  <c r="BF27" i="15"/>
  <c r="BF56" i="15" s="1"/>
  <c r="BA28" i="15"/>
  <c r="BC28" i="15"/>
  <c r="BC57" i="15" s="1"/>
  <c r="BD28" i="15"/>
  <c r="BD57" i="15" s="1"/>
  <c r="BE28" i="15"/>
  <c r="BE57" i="15" s="1"/>
  <c r="BF28" i="15"/>
  <c r="BF57" i="15" s="1"/>
  <c r="BA29" i="15"/>
  <c r="BC29" i="15"/>
  <c r="BC58" i="15" s="1"/>
  <c r="BD29" i="15"/>
  <c r="BD58" i="15" s="1"/>
  <c r="BE29" i="15"/>
  <c r="BE58" i="15" s="1"/>
  <c r="BF29" i="15"/>
  <c r="BF58" i="15" s="1"/>
  <c r="BA30" i="15"/>
  <c r="BC30" i="15"/>
  <c r="BC59" i="15" s="1"/>
  <c r="BD30" i="15"/>
  <c r="BD59" i="15" s="1"/>
  <c r="BE30" i="15"/>
  <c r="BE59" i="15" s="1"/>
  <c r="BF30" i="15"/>
  <c r="BF59" i="15" s="1"/>
  <c r="BA31" i="15"/>
  <c r="BC31" i="15"/>
  <c r="BC60" i="15" s="1"/>
  <c r="BD31" i="15"/>
  <c r="BD60" i="15" s="1"/>
  <c r="BE31" i="15"/>
  <c r="BE60" i="15" s="1"/>
  <c r="BF31" i="15"/>
  <c r="BF60" i="15" s="1"/>
  <c r="J34" i="15"/>
  <c r="K34" i="15"/>
  <c r="L34" i="15"/>
  <c r="I34" i="15"/>
  <c r="J97" i="2"/>
  <c r="K97" i="2"/>
  <c r="L97" i="2"/>
  <c r="M97" i="2"/>
  <c r="I97" i="2"/>
  <c r="J95" i="14"/>
  <c r="K95" i="14"/>
  <c r="L95" i="14"/>
  <c r="I95" i="14"/>
  <c r="J34" i="14"/>
  <c r="K34" i="14"/>
  <c r="L34" i="14"/>
  <c r="I34" i="14"/>
  <c r="J35" i="2"/>
  <c r="K35" i="2"/>
  <c r="L35" i="2"/>
  <c r="I35" i="2"/>
  <c r="T31" i="15"/>
  <c r="T30" i="15"/>
  <c r="T29" i="15"/>
  <c r="M31" i="15"/>
  <c r="M60" i="15" s="1"/>
  <c r="M30" i="15"/>
  <c r="C30" i="15" s="1"/>
  <c r="AQ30" i="15" s="1"/>
  <c r="AQ59" i="15" s="1"/>
  <c r="M29" i="15"/>
  <c r="C29" i="15" s="1"/>
  <c r="AQ29" i="15" s="1"/>
  <c r="AQ58" i="15" s="1"/>
  <c r="D60" i="15"/>
  <c r="E60" i="15"/>
  <c r="F60" i="15"/>
  <c r="G60" i="15"/>
  <c r="I60" i="15"/>
  <c r="J60" i="15"/>
  <c r="K60" i="15"/>
  <c r="L60" i="15"/>
  <c r="N60" i="15"/>
  <c r="O60" i="15"/>
  <c r="P60" i="15"/>
  <c r="Q60" i="15"/>
  <c r="R60" i="15"/>
  <c r="S60" i="15"/>
  <c r="T60" i="15"/>
  <c r="U60" i="15"/>
  <c r="V60" i="15"/>
  <c r="BM60" i="15" s="1"/>
  <c r="BM31" i="15" s="1"/>
  <c r="AF60" i="15"/>
  <c r="AJ60" i="15"/>
  <c r="D55" i="15"/>
  <c r="E55" i="15"/>
  <c r="F55" i="15"/>
  <c r="G55" i="15"/>
  <c r="I55" i="15"/>
  <c r="J55" i="15"/>
  <c r="K55" i="15"/>
  <c r="L55" i="15"/>
  <c r="N55" i="15"/>
  <c r="O55" i="15"/>
  <c r="P55" i="15"/>
  <c r="Q55" i="15"/>
  <c r="R55" i="15"/>
  <c r="S55" i="15"/>
  <c r="U55" i="15"/>
  <c r="V55" i="15"/>
  <c r="BM55" i="15" s="1"/>
  <c r="BM26" i="15" s="1"/>
  <c r="AF55" i="15"/>
  <c r="AJ55" i="15"/>
  <c r="D56" i="15"/>
  <c r="E56" i="15"/>
  <c r="F56" i="15"/>
  <c r="G56" i="15"/>
  <c r="I56" i="15"/>
  <c r="J56" i="15"/>
  <c r="K56" i="15"/>
  <c r="L56" i="15"/>
  <c r="N56" i="15"/>
  <c r="O56" i="15"/>
  <c r="P56" i="15"/>
  <c r="Q56" i="15"/>
  <c r="R56" i="15"/>
  <c r="S56" i="15"/>
  <c r="U56" i="15"/>
  <c r="V56" i="15"/>
  <c r="AF56" i="15"/>
  <c r="AJ56" i="15"/>
  <c r="D57" i="15"/>
  <c r="E57" i="15"/>
  <c r="F57" i="15"/>
  <c r="G57" i="15"/>
  <c r="I57" i="15"/>
  <c r="J57" i="15"/>
  <c r="K57" i="15"/>
  <c r="L57" i="15"/>
  <c r="N57" i="15"/>
  <c r="O57" i="15"/>
  <c r="P57" i="15"/>
  <c r="Q57" i="15"/>
  <c r="R57" i="15"/>
  <c r="S57" i="15"/>
  <c r="U57" i="15"/>
  <c r="V57" i="15"/>
  <c r="AF57" i="15"/>
  <c r="AJ57" i="15"/>
  <c r="D58" i="15"/>
  <c r="E58" i="15"/>
  <c r="F58" i="15"/>
  <c r="G58" i="15"/>
  <c r="I58" i="15"/>
  <c r="J58" i="15"/>
  <c r="K58" i="15"/>
  <c r="L58" i="15"/>
  <c r="M58" i="15"/>
  <c r="N58" i="15"/>
  <c r="O58" i="15"/>
  <c r="P58" i="15"/>
  <c r="Q58" i="15"/>
  <c r="R58" i="15"/>
  <c r="S58" i="15"/>
  <c r="T58" i="15"/>
  <c r="U58" i="15"/>
  <c r="V58" i="15"/>
  <c r="AF58" i="15"/>
  <c r="AJ58" i="15"/>
  <c r="D59" i="15"/>
  <c r="E59" i="15"/>
  <c r="F59" i="15"/>
  <c r="G59" i="15"/>
  <c r="I59" i="15"/>
  <c r="J59" i="15"/>
  <c r="K59" i="15"/>
  <c r="L59" i="15"/>
  <c r="M59" i="15"/>
  <c r="N59" i="15"/>
  <c r="O59" i="15"/>
  <c r="P59" i="15"/>
  <c r="Q59" i="15"/>
  <c r="R59" i="15"/>
  <c r="S59" i="15"/>
  <c r="T59" i="15"/>
  <c r="U59" i="15"/>
  <c r="V59" i="15"/>
  <c r="AF59" i="15"/>
  <c r="AJ59" i="15"/>
  <c r="AI26" i="15"/>
  <c r="AK26" i="15"/>
  <c r="AK55" i="15" s="1"/>
  <c r="AL26" i="15"/>
  <c r="AL55" i="15" s="1"/>
  <c r="AM26" i="15"/>
  <c r="AM55" i="15" s="1"/>
  <c r="AN26" i="15"/>
  <c r="AN55" i="15" s="1"/>
  <c r="AI27" i="15"/>
  <c r="AK27" i="15"/>
  <c r="AK56" i="15" s="1"/>
  <c r="AL27" i="15"/>
  <c r="AL56" i="15" s="1"/>
  <c r="AM27" i="15"/>
  <c r="AM56" i="15" s="1"/>
  <c r="AN27" i="15"/>
  <c r="AN56" i="15" s="1"/>
  <c r="AI28" i="15"/>
  <c r="AK28" i="15"/>
  <c r="AK57" i="15" s="1"/>
  <c r="AL28" i="15"/>
  <c r="AL57" i="15" s="1"/>
  <c r="AM28" i="15"/>
  <c r="AM57" i="15" s="1"/>
  <c r="AN28" i="15"/>
  <c r="AN57" i="15" s="1"/>
  <c r="AI29" i="15"/>
  <c r="AK29" i="15"/>
  <c r="AK58" i="15" s="1"/>
  <c r="AL29" i="15"/>
  <c r="AL58" i="15" s="1"/>
  <c r="AM29" i="15"/>
  <c r="AM58" i="15" s="1"/>
  <c r="AN29" i="15"/>
  <c r="AN58" i="15" s="1"/>
  <c r="AI30" i="15"/>
  <c r="AK30" i="15"/>
  <c r="AK59" i="15" s="1"/>
  <c r="AL30" i="15"/>
  <c r="AL59" i="15" s="1"/>
  <c r="AM30" i="15"/>
  <c r="AM59" i="15" s="1"/>
  <c r="AN30" i="15"/>
  <c r="AN59" i="15" s="1"/>
  <c r="AI31" i="15"/>
  <c r="AK31" i="15"/>
  <c r="AK60" i="15" s="1"/>
  <c r="AL31" i="15"/>
  <c r="AL60" i="15" s="1"/>
  <c r="AM31" i="15"/>
  <c r="AM60" i="15" s="1"/>
  <c r="AN31" i="15"/>
  <c r="AN60" i="15" s="1"/>
  <c r="T28" i="15"/>
  <c r="T57" i="15" s="1"/>
  <c r="T27" i="15"/>
  <c r="T56" i="15" s="1"/>
  <c r="T26" i="15"/>
  <c r="T55" i="15" s="1"/>
  <c r="H29" i="15"/>
  <c r="H30" i="15"/>
  <c r="H31" i="15"/>
  <c r="H27" i="15"/>
  <c r="AE27" i="15" s="1"/>
  <c r="AE56" i="15" s="1"/>
  <c r="H28" i="15"/>
  <c r="M26" i="15"/>
  <c r="M55" i="15" s="1"/>
  <c r="M27" i="15"/>
  <c r="M56" i="15" s="1"/>
  <c r="M28" i="15"/>
  <c r="C28" i="15" s="1"/>
  <c r="AQ28" i="15" s="1"/>
  <c r="AQ57" i="15" s="1"/>
  <c r="H26" i="15"/>
  <c r="AD26" i="15" s="1"/>
  <c r="AD55" i="15" s="1"/>
  <c r="BI60" i="15" l="1"/>
  <c r="BI31" i="15" s="1"/>
  <c r="C27" i="15"/>
  <c r="AP27" i="15" s="1"/>
  <c r="AP56" i="15" s="1"/>
  <c r="AW28" i="15"/>
  <c r="AW57" i="15" s="1"/>
  <c r="AV28" i="15"/>
  <c r="AV57" i="15" s="1"/>
  <c r="AD28" i="15"/>
  <c r="AD57" i="15" s="1"/>
  <c r="H60" i="15"/>
  <c r="AV31" i="15"/>
  <c r="AV60" i="15" s="1"/>
  <c r="AW31" i="15"/>
  <c r="AW60" i="15" s="1"/>
  <c r="H58" i="15"/>
  <c r="AV29" i="15"/>
  <c r="AV58" i="15" s="1"/>
  <c r="AW29" i="15"/>
  <c r="AW58" i="15" s="1"/>
  <c r="BI59" i="15"/>
  <c r="BI30" i="15" s="1"/>
  <c r="BP59" i="15"/>
  <c r="BP30" i="15" s="1"/>
  <c r="BI58" i="15"/>
  <c r="BI29" i="15" s="1"/>
  <c r="BP58" i="15"/>
  <c r="BP29" i="15" s="1"/>
  <c r="BI57" i="15"/>
  <c r="BI28" i="15" s="1"/>
  <c r="BP57" i="15"/>
  <c r="BP28" i="15" s="1"/>
  <c r="M57" i="15"/>
  <c r="BM56" i="15"/>
  <c r="BM27" i="15" s="1"/>
  <c r="BT56" i="15"/>
  <c r="BT27" i="15" s="1"/>
  <c r="AW26" i="15"/>
  <c r="AW55" i="15" s="1"/>
  <c r="AV26" i="15"/>
  <c r="AV55" i="15" s="1"/>
  <c r="H55" i="15"/>
  <c r="C26" i="15"/>
  <c r="AQ26" i="15" s="1"/>
  <c r="AQ55" i="15" s="1"/>
  <c r="AV27" i="15"/>
  <c r="AV56" i="15" s="1"/>
  <c r="AW27" i="15"/>
  <c r="AW56" i="15" s="1"/>
  <c r="AE30" i="15"/>
  <c r="AE59" i="15" s="1"/>
  <c r="AW30" i="15"/>
  <c r="AW59" i="15" s="1"/>
  <c r="AV30" i="15"/>
  <c r="AV59" i="15" s="1"/>
  <c r="AD31" i="15"/>
  <c r="AD60" i="15" s="1"/>
  <c r="AE28" i="15"/>
  <c r="AE57" i="15" s="1"/>
  <c r="AD27" i="15"/>
  <c r="AD56" i="15" s="1"/>
  <c r="AE26" i="15"/>
  <c r="AE55" i="15" s="1"/>
  <c r="BM59" i="15"/>
  <c r="BM30" i="15" s="1"/>
  <c r="BT59" i="15"/>
  <c r="BT30" i="15" s="1"/>
  <c r="BM58" i="15"/>
  <c r="BM29" i="15" s="1"/>
  <c r="BT58" i="15"/>
  <c r="BT29" i="15" s="1"/>
  <c r="BM57" i="15"/>
  <c r="BM28" i="15" s="1"/>
  <c r="BT57" i="15"/>
  <c r="BT28" i="15" s="1"/>
  <c r="H57" i="15"/>
  <c r="BI56" i="15"/>
  <c r="BI27" i="15" s="1"/>
  <c r="H56" i="15"/>
  <c r="BI55" i="15"/>
  <c r="BI26" i="15" s="1"/>
  <c r="BP55" i="15"/>
  <c r="BP26" i="15" s="1"/>
  <c r="C31" i="15"/>
  <c r="AQ31" i="15" s="1"/>
  <c r="AQ60" i="15" s="1"/>
  <c r="BP60" i="15"/>
  <c r="BP31" i="15" s="1"/>
  <c r="BP56" i="15"/>
  <c r="BP27" i="15" s="1"/>
  <c r="C30" i="16"/>
  <c r="AS30" i="16" s="1"/>
  <c r="AS60" i="16" s="1"/>
  <c r="C28" i="16"/>
  <c r="AS28" i="16" s="1"/>
  <c r="AS58" i="16" s="1"/>
  <c r="C26" i="16"/>
  <c r="AS26" i="16" s="1"/>
  <c r="AS56" i="16" s="1"/>
  <c r="AE31" i="16"/>
  <c r="AE61" i="16" s="1"/>
  <c r="AD30" i="16"/>
  <c r="AD60" i="16" s="1"/>
  <c r="AE29" i="16"/>
  <c r="AE59" i="16" s="1"/>
  <c r="AD28" i="16"/>
  <c r="AD58" i="16" s="1"/>
  <c r="AE27" i="16"/>
  <c r="AE57" i="16" s="1"/>
  <c r="AD26" i="16"/>
  <c r="AD56" i="16" s="1"/>
  <c r="AE25" i="16"/>
  <c r="AE55" i="16" s="1"/>
  <c r="AW31" i="16"/>
  <c r="AW61" i="16" s="1"/>
  <c r="AV30" i="16"/>
  <c r="AV60" i="16" s="1"/>
  <c r="AW29" i="16"/>
  <c r="AW59" i="16" s="1"/>
  <c r="AV28" i="16"/>
  <c r="AV58" i="16" s="1"/>
  <c r="AW27" i="16"/>
  <c r="AW57" i="16" s="1"/>
  <c r="AV26" i="16"/>
  <c r="AV56" i="16" s="1"/>
  <c r="AW25" i="16"/>
  <c r="AW55" i="16" s="1"/>
  <c r="BT62" i="16"/>
  <c r="BT32" i="16" s="1"/>
  <c r="BT61" i="16"/>
  <c r="BT31" i="16" s="1"/>
  <c r="BT60" i="16"/>
  <c r="BT30" i="16" s="1"/>
  <c r="BT59" i="16"/>
  <c r="BT29" i="16" s="1"/>
  <c r="BT58" i="16"/>
  <c r="BT28" i="16" s="1"/>
  <c r="BT57" i="16"/>
  <c r="BT27" i="16" s="1"/>
  <c r="BT56" i="16"/>
  <c r="BT26" i="16" s="1"/>
  <c r="BT55" i="16"/>
  <c r="BT25" i="16" s="1"/>
  <c r="AW31" i="17"/>
  <c r="AW61" i="17" s="1"/>
  <c r="AV31" i="17"/>
  <c r="AV61" i="17" s="1"/>
  <c r="AW29" i="17"/>
  <c r="AW59" i="17" s="1"/>
  <c r="AV29" i="17"/>
  <c r="AV59" i="17" s="1"/>
  <c r="AW27" i="17"/>
  <c r="AW57" i="17" s="1"/>
  <c r="AV27" i="17"/>
  <c r="AV57" i="17" s="1"/>
  <c r="BM61" i="17"/>
  <c r="BM31" i="17" s="1"/>
  <c r="BT61" i="17"/>
  <c r="BT31" i="17" s="1"/>
  <c r="H61" i="17"/>
  <c r="BI60" i="17"/>
  <c r="BI30" i="17" s="1"/>
  <c r="BP60" i="17"/>
  <c r="BP30" i="17" s="1"/>
  <c r="BM59" i="17"/>
  <c r="BM29" i="17" s="1"/>
  <c r="BT59" i="17"/>
  <c r="BT29" i="17" s="1"/>
  <c r="H59" i="17"/>
  <c r="BI58" i="17"/>
  <c r="BI28" i="17" s="1"/>
  <c r="BP58" i="17"/>
  <c r="BP28" i="17" s="1"/>
  <c r="BM57" i="17"/>
  <c r="BM27" i="17" s="1"/>
  <c r="BT57" i="17"/>
  <c r="BT27" i="17" s="1"/>
  <c r="H57" i="17"/>
  <c r="BI56" i="17"/>
  <c r="BI26" i="17" s="1"/>
  <c r="BP56" i="17"/>
  <c r="BP26" i="17" s="1"/>
  <c r="BM55" i="17"/>
  <c r="BM25" i="17" s="1"/>
  <c r="BT55" i="17"/>
  <c r="BT25" i="17" s="1"/>
  <c r="H55" i="17"/>
  <c r="BI62" i="17"/>
  <c r="BI32" i="17" s="1"/>
  <c r="BP62" i="17"/>
  <c r="BP32" i="17" s="1"/>
  <c r="BK62" i="17"/>
  <c r="BK32" i="17" s="1"/>
  <c r="BR62" i="17"/>
  <c r="BR32" i="17" s="1"/>
  <c r="AY62" i="17"/>
  <c r="AZ62" i="17" s="1"/>
  <c r="BJ62" i="17"/>
  <c r="BL62" i="17"/>
  <c r="BL32" i="17" s="1"/>
  <c r="BQ62" i="17"/>
  <c r="BS62" i="17"/>
  <c r="BS32" i="17" s="1"/>
  <c r="AD31" i="17"/>
  <c r="AD61" i="17" s="1"/>
  <c r="AD29" i="17"/>
  <c r="AD59" i="17" s="1"/>
  <c r="AD27" i="17"/>
  <c r="AD57" i="17" s="1"/>
  <c r="BT60" i="15"/>
  <c r="BT31" i="15" s="1"/>
  <c r="BT55" i="15"/>
  <c r="BT26" i="15" s="1"/>
  <c r="AD31" i="16"/>
  <c r="AD61" i="16" s="1"/>
  <c r="AE30" i="16"/>
  <c r="AE60" i="16" s="1"/>
  <c r="AD29" i="16"/>
  <c r="AD59" i="16" s="1"/>
  <c r="AE28" i="16"/>
  <c r="AE58" i="16" s="1"/>
  <c r="AD27" i="16"/>
  <c r="AD57" i="16" s="1"/>
  <c r="AE26" i="16"/>
  <c r="AE56" i="16" s="1"/>
  <c r="AD25" i="16"/>
  <c r="AD55" i="16" s="1"/>
  <c r="BP62" i="16"/>
  <c r="BP32" i="16" s="1"/>
  <c r="BP61" i="16"/>
  <c r="BP31" i="16" s="1"/>
  <c r="BP60" i="16"/>
  <c r="BP30" i="16" s="1"/>
  <c r="BP59" i="16"/>
  <c r="BP29" i="16" s="1"/>
  <c r="BP58" i="16"/>
  <c r="BP28" i="16" s="1"/>
  <c r="BP57" i="16"/>
  <c r="BP27" i="16" s="1"/>
  <c r="BP56" i="16"/>
  <c r="BP26" i="16" s="1"/>
  <c r="BP55" i="16"/>
  <c r="BP25" i="16" s="1"/>
  <c r="AW25" i="17"/>
  <c r="AW55" i="17" s="1"/>
  <c r="AV25" i="17"/>
  <c r="AV55" i="17" s="1"/>
  <c r="AV30" i="17"/>
  <c r="AV60" i="17" s="1"/>
  <c r="AW30" i="17"/>
  <c r="AW60" i="17" s="1"/>
  <c r="AV28" i="17"/>
  <c r="AV58" i="17" s="1"/>
  <c r="AW28" i="17"/>
  <c r="AW58" i="17" s="1"/>
  <c r="AV26" i="17"/>
  <c r="AV56" i="17" s="1"/>
  <c r="AW26" i="17"/>
  <c r="AW56" i="17" s="1"/>
  <c r="BI61" i="17"/>
  <c r="BI31" i="17" s="1"/>
  <c r="BP61" i="17"/>
  <c r="BP31" i="17" s="1"/>
  <c r="BM60" i="17"/>
  <c r="BM30" i="17" s="1"/>
  <c r="BT60" i="17"/>
  <c r="BT30" i="17" s="1"/>
  <c r="H60" i="17"/>
  <c r="BI59" i="17"/>
  <c r="BI29" i="17" s="1"/>
  <c r="BP59" i="17"/>
  <c r="BP29" i="17" s="1"/>
  <c r="BM58" i="17"/>
  <c r="BM28" i="17" s="1"/>
  <c r="BT58" i="17"/>
  <c r="BT28" i="17" s="1"/>
  <c r="H58" i="17"/>
  <c r="BI57" i="17"/>
  <c r="BI27" i="17" s="1"/>
  <c r="BP57" i="17"/>
  <c r="BP27" i="17" s="1"/>
  <c r="BM56" i="17"/>
  <c r="BM26" i="17" s="1"/>
  <c r="BT56" i="17"/>
  <c r="BT26" i="17" s="1"/>
  <c r="H56" i="17"/>
  <c r="BI55" i="17"/>
  <c r="BI25" i="17" s="1"/>
  <c r="BP55" i="17"/>
  <c r="BP25" i="17" s="1"/>
  <c r="BM62" i="17"/>
  <c r="BM32" i="17" s="1"/>
  <c r="BT62" i="17"/>
  <c r="BT32" i="17" s="1"/>
  <c r="BH62" i="17"/>
  <c r="BO62" i="17"/>
  <c r="AO62" i="17"/>
  <c r="AE31" i="17"/>
  <c r="AE61" i="17" s="1"/>
  <c r="AD30" i="17"/>
  <c r="AD60" i="17" s="1"/>
  <c r="AE29" i="17"/>
  <c r="AE59" i="17" s="1"/>
  <c r="AD28" i="17"/>
  <c r="AD58" i="17" s="1"/>
  <c r="AE27" i="17"/>
  <c r="AE57" i="17" s="1"/>
  <c r="AD26" i="17"/>
  <c r="AD56" i="17" s="1"/>
  <c r="AE25" i="17"/>
  <c r="AE55" i="17" s="1"/>
  <c r="AG62" i="17"/>
  <c r="AH62" i="17" s="1"/>
  <c r="C28" i="18"/>
  <c r="Y28" i="18" s="1"/>
  <c r="Y59" i="18" s="1"/>
  <c r="AE33" i="18"/>
  <c r="AE64" i="18" s="1"/>
  <c r="AD32" i="18"/>
  <c r="AD63" i="18" s="1"/>
  <c r="AE31" i="18"/>
  <c r="AE62" i="18" s="1"/>
  <c r="AD30" i="18"/>
  <c r="AD61" i="18" s="1"/>
  <c r="AE29" i="18"/>
  <c r="AE60" i="18" s="1"/>
  <c r="AD28" i="18"/>
  <c r="AD59" i="18" s="1"/>
  <c r="AE27" i="18"/>
  <c r="AE58" i="18" s="1"/>
  <c r="AD26" i="18"/>
  <c r="AD57" i="18" s="1"/>
  <c r="AV33" i="18"/>
  <c r="AV64" i="18" s="1"/>
  <c r="AW32" i="18"/>
  <c r="AW63" i="18" s="1"/>
  <c r="AV31" i="18"/>
  <c r="AV62" i="18" s="1"/>
  <c r="AW30" i="18"/>
  <c r="AW61" i="18" s="1"/>
  <c r="AV29" i="18"/>
  <c r="AV60" i="18" s="1"/>
  <c r="AW28" i="18"/>
  <c r="AW59" i="18" s="1"/>
  <c r="AV27" i="18"/>
  <c r="AV58" i="18" s="1"/>
  <c r="AW26" i="18"/>
  <c r="AW57" i="18" s="1"/>
  <c r="BP64" i="18"/>
  <c r="BP33" i="18" s="1"/>
  <c r="BP63" i="18"/>
  <c r="BP32" i="18" s="1"/>
  <c r="BP62" i="18"/>
  <c r="BP31" i="18" s="1"/>
  <c r="BP61" i="18"/>
  <c r="BP30" i="18" s="1"/>
  <c r="BP60" i="18"/>
  <c r="BP29" i="18" s="1"/>
  <c r="BP59" i="18"/>
  <c r="BP28" i="18" s="1"/>
  <c r="BP58" i="18"/>
  <c r="BP27" i="18" s="1"/>
  <c r="BP57" i="18"/>
  <c r="BP26" i="18" s="1"/>
  <c r="BM56" i="18"/>
  <c r="BM25" i="18" s="1"/>
  <c r="M56" i="18"/>
  <c r="I56" i="18"/>
  <c r="C29" i="18"/>
  <c r="C60" i="18" s="1"/>
  <c r="C27" i="18"/>
  <c r="C58" i="18" s="1"/>
  <c r="AD33" i="18"/>
  <c r="AD64" i="18" s="1"/>
  <c r="AE32" i="18"/>
  <c r="AE63" i="18" s="1"/>
  <c r="AD31" i="18"/>
  <c r="AD62" i="18" s="1"/>
  <c r="AE30" i="18"/>
  <c r="AE61" i="18" s="1"/>
  <c r="AD29" i="18"/>
  <c r="AD60" i="18" s="1"/>
  <c r="AE28" i="18"/>
  <c r="AE59" i="18" s="1"/>
  <c r="AD27" i="18"/>
  <c r="AD58" i="18" s="1"/>
  <c r="AE26" i="18"/>
  <c r="AE57" i="18" s="1"/>
  <c r="BT64" i="18"/>
  <c r="BT33" i="18" s="1"/>
  <c r="BT63" i="18"/>
  <c r="BT32" i="18" s="1"/>
  <c r="BT62" i="18"/>
  <c r="BT31" i="18" s="1"/>
  <c r="BT61" i="18"/>
  <c r="BT30" i="18" s="1"/>
  <c r="BT60" i="18"/>
  <c r="BT29" i="18" s="1"/>
  <c r="BT59" i="18"/>
  <c r="BT28" i="18" s="1"/>
  <c r="BT58" i="18"/>
  <c r="BT27" i="18" s="1"/>
  <c r="BT57" i="18"/>
  <c r="BT26" i="18" s="1"/>
  <c r="AC31" i="15"/>
  <c r="AC60" i="15" s="1"/>
  <c r="AB30" i="15"/>
  <c r="AB59" i="15" s="1"/>
  <c r="AC29" i="15"/>
  <c r="AC58" i="15" s="1"/>
  <c r="X29" i="15"/>
  <c r="X58" i="15" s="1"/>
  <c r="Y29" i="15"/>
  <c r="Y58" i="15" s="1"/>
  <c r="Z29" i="15"/>
  <c r="Z58" i="15" s="1"/>
  <c r="Y31" i="15"/>
  <c r="Y60" i="15" s="1"/>
  <c r="X30" i="15"/>
  <c r="X59" i="15" s="1"/>
  <c r="AA29" i="15"/>
  <c r="AA58" i="15" s="1"/>
  <c r="C58" i="15"/>
  <c r="AG58" i="15" s="1"/>
  <c r="AH58" i="15" s="1"/>
  <c r="AI58" i="15" s="1"/>
  <c r="AA31" i="15"/>
  <c r="AA60" i="15" s="1"/>
  <c r="Z30" i="15"/>
  <c r="Z59" i="15" s="1"/>
  <c r="AB29" i="15"/>
  <c r="AB58" i="15" s="1"/>
  <c r="C60" i="15"/>
  <c r="AG60" i="15" s="1"/>
  <c r="AH60" i="15" s="1"/>
  <c r="AB31" i="15"/>
  <c r="AB60" i="15" s="1"/>
  <c r="Z31" i="15"/>
  <c r="Z60" i="15" s="1"/>
  <c r="X31" i="15"/>
  <c r="X60" i="15" s="1"/>
  <c r="BG62" i="17"/>
  <c r="BK60" i="19"/>
  <c r="BK29" i="19" s="1"/>
  <c r="BI60" i="19"/>
  <c r="BI29" i="19" s="1"/>
  <c r="AG60" i="19"/>
  <c r="AH60" i="19" s="1"/>
  <c r="AI60" i="19" s="1"/>
  <c r="BP60" i="19"/>
  <c r="BP29" i="19" s="1"/>
  <c r="BL60" i="19"/>
  <c r="BL29" i="19" s="1"/>
  <c r="BJ60" i="19"/>
  <c r="BJ29" i="19" s="1"/>
  <c r="BH60" i="19"/>
  <c r="BH29" i="19" s="1"/>
  <c r="BQ60" i="19"/>
  <c r="BQ29" i="19" s="1"/>
  <c r="BS60" i="19"/>
  <c r="BS29" i="19" s="1"/>
  <c r="AY60" i="19"/>
  <c r="AZ60" i="19" s="1"/>
  <c r="BA60" i="19" s="1"/>
  <c r="BG60" i="19" s="1"/>
  <c r="BG29" i="19" s="1"/>
  <c r="BO60" i="19"/>
  <c r="BO29" i="19" s="1"/>
  <c r="BR60" i="19"/>
  <c r="BR29" i="19" s="1"/>
  <c r="BP63" i="19"/>
  <c r="BP32" i="19" s="1"/>
  <c r="BK63" i="19"/>
  <c r="BK32" i="19" s="1"/>
  <c r="BI63" i="19"/>
  <c r="BI32" i="19" s="1"/>
  <c r="AG63" i="19"/>
  <c r="AH63" i="19" s="1"/>
  <c r="AI63" i="19" s="1"/>
  <c r="AO63" i="19" s="1"/>
  <c r="AO32" i="19" s="1"/>
  <c r="BL63" i="19"/>
  <c r="BL32" i="19" s="1"/>
  <c r="BJ63" i="19"/>
  <c r="BJ32" i="19" s="1"/>
  <c r="BH63" i="19"/>
  <c r="BH32" i="19" s="1"/>
  <c r="BQ63" i="19"/>
  <c r="BQ32" i="19" s="1"/>
  <c r="BS63" i="19"/>
  <c r="BS32" i="19" s="1"/>
  <c r="BO63" i="19"/>
  <c r="BO32" i="19" s="1"/>
  <c r="BR63" i="19"/>
  <c r="BR32" i="19" s="1"/>
  <c r="AY63" i="19"/>
  <c r="AZ63" i="19" s="1"/>
  <c r="BA63" i="19" s="1"/>
  <c r="BP57" i="19"/>
  <c r="BP26" i="19" s="1"/>
  <c r="BK57" i="19"/>
  <c r="BK26" i="19" s="1"/>
  <c r="BI57" i="19"/>
  <c r="BI26" i="19" s="1"/>
  <c r="AG57" i="19"/>
  <c r="AH57" i="19" s="1"/>
  <c r="AI57" i="19" s="1"/>
  <c r="AO57" i="19" s="1"/>
  <c r="AO26" i="19" s="1"/>
  <c r="BL57" i="19"/>
  <c r="BL26" i="19" s="1"/>
  <c r="BJ57" i="19"/>
  <c r="BJ26" i="19" s="1"/>
  <c r="BH57" i="19"/>
  <c r="BH26" i="19" s="1"/>
  <c r="BO57" i="19"/>
  <c r="BO26" i="19" s="1"/>
  <c r="BR57" i="19"/>
  <c r="BR26" i="19" s="1"/>
  <c r="BQ57" i="19"/>
  <c r="BQ26" i="19" s="1"/>
  <c r="BS57" i="19"/>
  <c r="BS26" i="19" s="1"/>
  <c r="AY57" i="19"/>
  <c r="AZ57" i="19" s="1"/>
  <c r="BA57" i="19" s="1"/>
  <c r="BG57" i="19" s="1"/>
  <c r="BG26" i="19" s="1"/>
  <c r="BK62" i="19"/>
  <c r="BK31" i="19" s="1"/>
  <c r="BI62" i="19"/>
  <c r="BI31" i="19" s="1"/>
  <c r="AG62" i="19"/>
  <c r="AH62" i="19" s="1"/>
  <c r="BP62" i="19"/>
  <c r="BP31" i="19" s="1"/>
  <c r="BL62" i="19"/>
  <c r="BL31" i="19" s="1"/>
  <c r="BJ62" i="19"/>
  <c r="BJ31" i="19" s="1"/>
  <c r="BH62" i="19"/>
  <c r="BH31" i="19" s="1"/>
  <c r="BO62" i="19"/>
  <c r="BO31" i="19" s="1"/>
  <c r="BR62" i="19"/>
  <c r="BR31" i="19" s="1"/>
  <c r="AY62" i="19"/>
  <c r="AZ62" i="19" s="1"/>
  <c r="BQ62" i="19"/>
  <c r="BQ31" i="19" s="1"/>
  <c r="BS62" i="19"/>
  <c r="BS31" i="19" s="1"/>
  <c r="BK58" i="19"/>
  <c r="BK27" i="19" s="1"/>
  <c r="BI58" i="19"/>
  <c r="BI27" i="19" s="1"/>
  <c r="AG58" i="19"/>
  <c r="AH58" i="19" s="1"/>
  <c r="AI58" i="19" s="1"/>
  <c r="AO58" i="19" s="1"/>
  <c r="AO27" i="19" s="1"/>
  <c r="BP58" i="19"/>
  <c r="BP27" i="19" s="1"/>
  <c r="BL58" i="19"/>
  <c r="BL27" i="19" s="1"/>
  <c r="BJ58" i="19"/>
  <c r="BJ27" i="19" s="1"/>
  <c r="BH58" i="19"/>
  <c r="BH27" i="19" s="1"/>
  <c r="BQ58" i="19"/>
  <c r="BQ27" i="19" s="1"/>
  <c r="BS58" i="19"/>
  <c r="BS27" i="19" s="1"/>
  <c r="BO58" i="19"/>
  <c r="BO27" i="19" s="1"/>
  <c r="BR58" i="19"/>
  <c r="BR27" i="19" s="1"/>
  <c r="AY58" i="19"/>
  <c r="AZ58" i="19" s="1"/>
  <c r="BA58" i="19" s="1"/>
  <c r="BG58" i="19" s="1"/>
  <c r="BG27" i="19" s="1"/>
  <c r="AO60" i="19"/>
  <c r="AO29" i="19" s="1"/>
  <c r="BP61" i="19"/>
  <c r="BP30" i="19" s="1"/>
  <c r="BK61" i="19"/>
  <c r="BK30" i="19" s="1"/>
  <c r="BI61" i="19"/>
  <c r="BI30" i="19" s="1"/>
  <c r="AG61" i="19"/>
  <c r="AH61" i="19" s="1"/>
  <c r="BL61" i="19"/>
  <c r="BL30" i="19" s="1"/>
  <c r="BJ61" i="19"/>
  <c r="BJ30" i="19" s="1"/>
  <c r="BH61" i="19"/>
  <c r="BH30" i="19" s="1"/>
  <c r="BQ61" i="19"/>
  <c r="BQ30" i="19" s="1"/>
  <c r="BS61" i="19"/>
  <c r="BS30" i="19" s="1"/>
  <c r="BO61" i="19"/>
  <c r="BO30" i="19" s="1"/>
  <c r="BR61" i="19"/>
  <c r="BR30" i="19" s="1"/>
  <c r="AY61" i="19"/>
  <c r="AZ61" i="19" s="1"/>
  <c r="BG63" i="19"/>
  <c r="BG32" i="19" s="1"/>
  <c r="BK56" i="19"/>
  <c r="BK25" i="19" s="1"/>
  <c r="BI56" i="19"/>
  <c r="BI25" i="19" s="1"/>
  <c r="AG56" i="19"/>
  <c r="AH56" i="19" s="1"/>
  <c r="AI56" i="19" s="1"/>
  <c r="AO56" i="19" s="1"/>
  <c r="AO25" i="19" s="1"/>
  <c r="BP56" i="19"/>
  <c r="BP25" i="19" s="1"/>
  <c r="BL56" i="19"/>
  <c r="BL25" i="19" s="1"/>
  <c r="BJ56" i="19"/>
  <c r="BJ25" i="19" s="1"/>
  <c r="BH56" i="19"/>
  <c r="BH25" i="19" s="1"/>
  <c r="BQ56" i="19"/>
  <c r="BQ25" i="19" s="1"/>
  <c r="BS56" i="19"/>
  <c r="BS25" i="19" s="1"/>
  <c r="AY56" i="19"/>
  <c r="AZ56" i="19" s="1"/>
  <c r="BA56" i="19" s="1"/>
  <c r="BG56" i="19" s="1"/>
  <c r="BG25" i="19" s="1"/>
  <c r="BO56" i="19"/>
  <c r="BO25" i="19" s="1"/>
  <c r="BR56" i="19"/>
  <c r="BR25" i="19" s="1"/>
  <c r="BP59" i="19"/>
  <c r="BP28" i="19" s="1"/>
  <c r="BK59" i="19"/>
  <c r="BK28" i="19" s="1"/>
  <c r="BI59" i="19"/>
  <c r="BI28" i="19" s="1"/>
  <c r="AG59" i="19"/>
  <c r="AH59" i="19" s="1"/>
  <c r="AI59" i="19" s="1"/>
  <c r="AO59" i="19" s="1"/>
  <c r="AO28" i="19" s="1"/>
  <c r="BL59" i="19"/>
  <c r="BL28" i="19" s="1"/>
  <c r="BJ59" i="19"/>
  <c r="BJ28" i="19" s="1"/>
  <c r="BH59" i="19"/>
  <c r="BH28" i="19" s="1"/>
  <c r="BO59" i="19"/>
  <c r="BO28" i="19" s="1"/>
  <c r="BR59" i="19"/>
  <c r="BR28" i="19" s="1"/>
  <c r="AY59" i="19"/>
  <c r="AZ59" i="19" s="1"/>
  <c r="BA59" i="19" s="1"/>
  <c r="BG59" i="19" s="1"/>
  <c r="BG28" i="19" s="1"/>
  <c r="BQ59" i="19"/>
  <c r="BQ28" i="19" s="1"/>
  <c r="BS59" i="19"/>
  <c r="BS28" i="19" s="1"/>
  <c r="BK64" i="19"/>
  <c r="BK33" i="19" s="1"/>
  <c r="BI64" i="19"/>
  <c r="BI33" i="19" s="1"/>
  <c r="AG64" i="19"/>
  <c r="AH64" i="19" s="1"/>
  <c r="AI64" i="19" s="1"/>
  <c r="AO64" i="19" s="1"/>
  <c r="BP64" i="19"/>
  <c r="BP33" i="19" s="1"/>
  <c r="BL64" i="19"/>
  <c r="BL33" i="19" s="1"/>
  <c r="BJ64" i="19"/>
  <c r="BJ33" i="19" s="1"/>
  <c r="BH64" i="19"/>
  <c r="BH33" i="19" s="1"/>
  <c r="BO64" i="19"/>
  <c r="BO33" i="19" s="1"/>
  <c r="BR64" i="19"/>
  <c r="BR33" i="19" s="1"/>
  <c r="BQ64" i="19"/>
  <c r="BQ33" i="19" s="1"/>
  <c r="BS64" i="19"/>
  <c r="BS33" i="19" s="1"/>
  <c r="AY64" i="19"/>
  <c r="AZ64" i="19" s="1"/>
  <c r="BA64" i="19" s="1"/>
  <c r="BG64" i="19" s="1"/>
  <c r="BG33" i="19" s="1"/>
  <c r="AC30" i="15"/>
  <c r="AC59" i="15" s="1"/>
  <c r="AA30" i="15"/>
  <c r="AA59" i="15" s="1"/>
  <c r="Y30" i="15"/>
  <c r="Y59" i="15" s="1"/>
  <c r="C59" i="18"/>
  <c r="C57" i="18"/>
  <c r="BH57" i="18" s="1"/>
  <c r="BH26" i="18" s="1"/>
  <c r="BN32" i="17"/>
  <c r="AT31" i="15"/>
  <c r="AT60" i="15" s="1"/>
  <c r="AP31" i="15"/>
  <c r="AP60" i="15" s="1"/>
  <c r="AR29" i="15"/>
  <c r="AR58" i="15" s="1"/>
  <c r="AR31" i="15"/>
  <c r="AR60" i="15" s="1"/>
  <c r="AT29" i="15"/>
  <c r="AT58" i="15" s="1"/>
  <c r="AP29" i="15"/>
  <c r="AP58" i="15" s="1"/>
  <c r="AI60" i="15"/>
  <c r="AB28" i="15"/>
  <c r="AB57" i="15" s="1"/>
  <c r="Z28" i="15"/>
  <c r="Z57" i="15" s="1"/>
  <c r="X28" i="15"/>
  <c r="X57" i="15" s="1"/>
  <c r="AC27" i="15"/>
  <c r="AC56" i="15" s="1"/>
  <c r="AA27" i="15"/>
  <c r="AA56" i="15" s="1"/>
  <c r="Y27" i="15"/>
  <c r="Y56" i="15" s="1"/>
  <c r="AB26" i="15"/>
  <c r="AB55" i="15" s="1"/>
  <c r="Z26" i="15"/>
  <c r="Z55" i="15" s="1"/>
  <c r="X26" i="15"/>
  <c r="X55" i="15" s="1"/>
  <c r="C59" i="15"/>
  <c r="AU31" i="15"/>
  <c r="AU60" i="15" s="1"/>
  <c r="AS31" i="15"/>
  <c r="AS60" i="15" s="1"/>
  <c r="AT30" i="15"/>
  <c r="AT59" i="15" s="1"/>
  <c r="AR30" i="15"/>
  <c r="AR59" i="15" s="1"/>
  <c r="AP30" i="15"/>
  <c r="AP59" i="15" s="1"/>
  <c r="AU29" i="15"/>
  <c r="AU58" i="15" s="1"/>
  <c r="AS29" i="15"/>
  <c r="AS58" i="15" s="1"/>
  <c r="AT28" i="15"/>
  <c r="AT57" i="15" s="1"/>
  <c r="AR28" i="15"/>
  <c r="AR57" i="15" s="1"/>
  <c r="AP28" i="15"/>
  <c r="AP57" i="15" s="1"/>
  <c r="AU27" i="15"/>
  <c r="AU56" i="15" s="1"/>
  <c r="AS27" i="15"/>
  <c r="AS56" i="15" s="1"/>
  <c r="AQ27" i="15"/>
  <c r="AQ56" i="15" s="1"/>
  <c r="AT26" i="15"/>
  <c r="AT55" i="15" s="1"/>
  <c r="AR26" i="15"/>
  <c r="AR55" i="15" s="1"/>
  <c r="AP26" i="15"/>
  <c r="AP55" i="15" s="1"/>
  <c r="AY60" i="15"/>
  <c r="AZ60" i="15" s="1"/>
  <c r="BA60" i="15" s="1"/>
  <c r="AY58" i="15"/>
  <c r="AZ58" i="15" s="1"/>
  <c r="BA58" i="15" s="1"/>
  <c r="BS60" i="15"/>
  <c r="BS31" i="15" s="1"/>
  <c r="BQ60" i="15"/>
  <c r="BQ31" i="15" s="1"/>
  <c r="BO60" i="15"/>
  <c r="BO31" i="15" s="1"/>
  <c r="BL60" i="15"/>
  <c r="BL31" i="15" s="1"/>
  <c r="BJ60" i="15"/>
  <c r="BJ31" i="15" s="1"/>
  <c r="BH60" i="15"/>
  <c r="BH31" i="15" s="1"/>
  <c r="BS58" i="15"/>
  <c r="BS29" i="15" s="1"/>
  <c r="BQ58" i="15"/>
  <c r="BQ29" i="15" s="1"/>
  <c r="BO58" i="15"/>
  <c r="BO29" i="15" s="1"/>
  <c r="BL58" i="15"/>
  <c r="BL29" i="15" s="1"/>
  <c r="BJ58" i="15"/>
  <c r="BJ29" i="15" s="1"/>
  <c r="BH58" i="15"/>
  <c r="BH29" i="15" s="1"/>
  <c r="C61" i="16"/>
  <c r="AQ31" i="16"/>
  <c r="AQ61" i="16" s="1"/>
  <c r="AS31" i="16"/>
  <c r="AS61" i="16" s="1"/>
  <c r="AU31" i="16"/>
  <c r="AU61" i="16" s="1"/>
  <c r="C59" i="16"/>
  <c r="AQ29" i="16"/>
  <c r="AQ59" i="16" s="1"/>
  <c r="AS29" i="16"/>
  <c r="AS59" i="16" s="1"/>
  <c r="AU29" i="16"/>
  <c r="AU59" i="16" s="1"/>
  <c r="AQ27" i="16"/>
  <c r="AQ57" i="16" s="1"/>
  <c r="AS27" i="16"/>
  <c r="AS57" i="16" s="1"/>
  <c r="AU27" i="16"/>
  <c r="AU57" i="16" s="1"/>
  <c r="AQ25" i="16"/>
  <c r="AQ55" i="16" s="1"/>
  <c r="AS25" i="16"/>
  <c r="AS55" i="16" s="1"/>
  <c r="AU25" i="16"/>
  <c r="AU55" i="16" s="1"/>
  <c r="AB31" i="16"/>
  <c r="AB61" i="16" s="1"/>
  <c r="Z31" i="16"/>
  <c r="Z61" i="16" s="1"/>
  <c r="X31" i="16"/>
  <c r="X61" i="16" s="1"/>
  <c r="AC30" i="16"/>
  <c r="AC60" i="16" s="1"/>
  <c r="AA30" i="16"/>
  <c r="AA60" i="16" s="1"/>
  <c r="Y30" i="16"/>
  <c r="Y60" i="16" s="1"/>
  <c r="AB29" i="16"/>
  <c r="AB59" i="16" s="1"/>
  <c r="Z29" i="16"/>
  <c r="Z59" i="16" s="1"/>
  <c r="X29" i="16"/>
  <c r="X59" i="16" s="1"/>
  <c r="AC28" i="16"/>
  <c r="AC58" i="16" s="1"/>
  <c r="AA28" i="16"/>
  <c r="AA58" i="16" s="1"/>
  <c r="Y28" i="16"/>
  <c r="Y58" i="16" s="1"/>
  <c r="AB27" i="16"/>
  <c r="AB57" i="16" s="1"/>
  <c r="Z27" i="16"/>
  <c r="Z57" i="16" s="1"/>
  <c r="X27" i="16"/>
  <c r="X57" i="16" s="1"/>
  <c r="AC26" i="16"/>
  <c r="AC56" i="16" s="1"/>
  <c r="AA26" i="16"/>
  <c r="AA56" i="16" s="1"/>
  <c r="Y26" i="16"/>
  <c r="Y56" i="16" s="1"/>
  <c r="AB25" i="16"/>
  <c r="AB55" i="16" s="1"/>
  <c r="Z25" i="16"/>
  <c r="Z55" i="16" s="1"/>
  <c r="X25" i="16"/>
  <c r="X55" i="16" s="1"/>
  <c r="AR31" i="16"/>
  <c r="AR61" i="16" s="1"/>
  <c r="AR29" i="16"/>
  <c r="AR59" i="16" s="1"/>
  <c r="AR27" i="16"/>
  <c r="AR57" i="16" s="1"/>
  <c r="AR25" i="16"/>
  <c r="AR55" i="16" s="1"/>
  <c r="AC28" i="15"/>
  <c r="AC57" i="15" s="1"/>
  <c r="AA28" i="15"/>
  <c r="AA57" i="15" s="1"/>
  <c r="Y28" i="15"/>
  <c r="Y57" i="15" s="1"/>
  <c r="AB27" i="15"/>
  <c r="AB56" i="15" s="1"/>
  <c r="Z27" i="15"/>
  <c r="Z56" i="15" s="1"/>
  <c r="X27" i="15"/>
  <c r="X56" i="15" s="1"/>
  <c r="AC26" i="15"/>
  <c r="AC55" i="15" s="1"/>
  <c r="AA26" i="15"/>
  <c r="AA55" i="15" s="1"/>
  <c r="Y26" i="15"/>
  <c r="Y55" i="15" s="1"/>
  <c r="C57" i="15"/>
  <c r="C56" i="15"/>
  <c r="C55" i="15"/>
  <c r="AU30" i="15"/>
  <c r="AU59" i="15" s="1"/>
  <c r="AS30" i="15"/>
  <c r="AS59" i="15" s="1"/>
  <c r="AU28" i="15"/>
  <c r="AU57" i="15" s="1"/>
  <c r="AS28" i="15"/>
  <c r="AS57" i="15" s="1"/>
  <c r="AT27" i="15"/>
  <c r="AT56" i="15" s="1"/>
  <c r="AR27" i="15"/>
  <c r="AR56" i="15" s="1"/>
  <c r="AU26" i="15"/>
  <c r="AU55" i="15" s="1"/>
  <c r="AS26" i="15"/>
  <c r="AS55" i="15" s="1"/>
  <c r="BR60" i="15"/>
  <c r="BR31" i="15" s="1"/>
  <c r="BK60" i="15"/>
  <c r="BK31" i="15" s="1"/>
  <c r="BR58" i="15"/>
  <c r="BR29" i="15" s="1"/>
  <c r="BK58" i="15"/>
  <c r="BK29" i="15" s="1"/>
  <c r="C60" i="16"/>
  <c r="AP30" i="16"/>
  <c r="AP60" i="16" s="1"/>
  <c r="AR30" i="16"/>
  <c r="AR60" i="16" s="1"/>
  <c r="AT30" i="16"/>
  <c r="AT60" i="16" s="1"/>
  <c r="AP28" i="16"/>
  <c r="AP58" i="16" s="1"/>
  <c r="AR28" i="16"/>
  <c r="AR58" i="16" s="1"/>
  <c r="AT28" i="16"/>
  <c r="AT58" i="16" s="1"/>
  <c r="AP26" i="16"/>
  <c r="AP56" i="16" s="1"/>
  <c r="AR26" i="16"/>
  <c r="AR56" i="16" s="1"/>
  <c r="AT26" i="16"/>
  <c r="AT56" i="16" s="1"/>
  <c r="C58" i="16"/>
  <c r="C57" i="16"/>
  <c r="C56" i="16"/>
  <c r="C55" i="16"/>
  <c r="AC31" i="16"/>
  <c r="AC61" i="16" s="1"/>
  <c r="AA31" i="16"/>
  <c r="AA61" i="16" s="1"/>
  <c r="Y31" i="16"/>
  <c r="Y61" i="16" s="1"/>
  <c r="AB30" i="16"/>
  <c r="AB60" i="16" s="1"/>
  <c r="Z30" i="16"/>
  <c r="Z60" i="16" s="1"/>
  <c r="X30" i="16"/>
  <c r="X60" i="16" s="1"/>
  <c r="AC29" i="16"/>
  <c r="AC59" i="16" s="1"/>
  <c r="AA29" i="16"/>
  <c r="AA59" i="16" s="1"/>
  <c r="Y29" i="16"/>
  <c r="Y59" i="16" s="1"/>
  <c r="AB28" i="16"/>
  <c r="AB58" i="16" s="1"/>
  <c r="Z28" i="16"/>
  <c r="Z58" i="16" s="1"/>
  <c r="X28" i="16"/>
  <c r="X58" i="16" s="1"/>
  <c r="AC27" i="16"/>
  <c r="AC57" i="16" s="1"/>
  <c r="AA27" i="16"/>
  <c r="AA57" i="16" s="1"/>
  <c r="Y27" i="16"/>
  <c r="Y57" i="16" s="1"/>
  <c r="AB26" i="16"/>
  <c r="AB56" i="16" s="1"/>
  <c r="Z26" i="16"/>
  <c r="Z56" i="16" s="1"/>
  <c r="X26" i="16"/>
  <c r="X56" i="16" s="1"/>
  <c r="AC25" i="16"/>
  <c r="AC55" i="16" s="1"/>
  <c r="AA25" i="16"/>
  <c r="AA55" i="16" s="1"/>
  <c r="Y25" i="16"/>
  <c r="Y55" i="16" s="1"/>
  <c r="AT31" i="16"/>
  <c r="AT61" i="16" s="1"/>
  <c r="AP31" i="16"/>
  <c r="AP61" i="16" s="1"/>
  <c r="AU30" i="16"/>
  <c r="AU60" i="16" s="1"/>
  <c r="AQ30" i="16"/>
  <c r="AQ60" i="16" s="1"/>
  <c r="AT29" i="16"/>
  <c r="AT59" i="16" s="1"/>
  <c r="AP29" i="16"/>
  <c r="AP59" i="16" s="1"/>
  <c r="AU28" i="16"/>
  <c r="AU58" i="16" s="1"/>
  <c r="AQ28" i="16"/>
  <c r="AQ58" i="16" s="1"/>
  <c r="AT27" i="16"/>
  <c r="AT57" i="16" s="1"/>
  <c r="AP27" i="16"/>
  <c r="AP57" i="16" s="1"/>
  <c r="AU26" i="16"/>
  <c r="AU56" i="16" s="1"/>
  <c r="AQ26" i="16"/>
  <c r="AQ56" i="16" s="1"/>
  <c r="AT25" i="16"/>
  <c r="AT55" i="16" s="1"/>
  <c r="AP25" i="16"/>
  <c r="AP55" i="16" s="1"/>
  <c r="C61" i="17"/>
  <c r="C60" i="17"/>
  <c r="C59" i="17"/>
  <c r="C58" i="17"/>
  <c r="C57" i="17"/>
  <c r="C56" i="17"/>
  <c r="C55" i="17"/>
  <c r="AB31" i="17"/>
  <c r="AB61" i="17" s="1"/>
  <c r="Z31" i="17"/>
  <c r="Z61" i="17" s="1"/>
  <c r="X31" i="17"/>
  <c r="X61" i="17" s="1"/>
  <c r="AC30" i="17"/>
  <c r="AC60" i="17" s="1"/>
  <c r="AA30" i="17"/>
  <c r="AA60" i="17" s="1"/>
  <c r="Y30" i="17"/>
  <c r="Y60" i="17" s="1"/>
  <c r="AB29" i="17"/>
  <c r="AB59" i="17" s="1"/>
  <c r="Z29" i="17"/>
  <c r="Z59" i="17" s="1"/>
  <c r="X29" i="17"/>
  <c r="X59" i="17" s="1"/>
  <c r="AC28" i="17"/>
  <c r="AC58" i="17" s="1"/>
  <c r="AA28" i="17"/>
  <c r="AA58" i="17" s="1"/>
  <c r="Y28" i="17"/>
  <c r="Y58" i="17" s="1"/>
  <c r="AB27" i="17"/>
  <c r="AB57" i="17" s="1"/>
  <c r="Z27" i="17"/>
  <c r="Z57" i="17" s="1"/>
  <c r="X27" i="17"/>
  <c r="X57" i="17" s="1"/>
  <c r="AC26" i="17"/>
  <c r="AC56" i="17" s="1"/>
  <c r="AA26" i="17"/>
  <c r="AA56" i="17" s="1"/>
  <c r="Y26" i="17"/>
  <c r="Y56" i="17" s="1"/>
  <c r="AB25" i="17"/>
  <c r="AB55" i="17" s="1"/>
  <c r="Z25" i="17"/>
  <c r="Z55" i="17" s="1"/>
  <c r="X25" i="17"/>
  <c r="X55" i="17" s="1"/>
  <c r="AU31" i="17"/>
  <c r="AU61" i="17" s="1"/>
  <c r="AS31" i="17"/>
  <c r="AS61" i="17" s="1"/>
  <c r="AQ31" i="17"/>
  <c r="AQ61" i="17" s="1"/>
  <c r="AT30" i="17"/>
  <c r="AT60" i="17" s="1"/>
  <c r="AR30" i="17"/>
  <c r="AR60" i="17" s="1"/>
  <c r="AP30" i="17"/>
  <c r="AP60" i="17" s="1"/>
  <c r="AU29" i="17"/>
  <c r="AU59" i="17" s="1"/>
  <c r="AS29" i="17"/>
  <c r="AS59" i="17" s="1"/>
  <c r="AQ29" i="17"/>
  <c r="AQ59" i="17" s="1"/>
  <c r="AT28" i="17"/>
  <c r="AT58" i="17" s="1"/>
  <c r="AR28" i="17"/>
  <c r="AR58" i="17" s="1"/>
  <c r="AP28" i="17"/>
  <c r="AP58" i="17" s="1"/>
  <c r="AU27" i="17"/>
  <c r="AU57" i="17" s="1"/>
  <c r="AS27" i="17"/>
  <c r="AS57" i="17" s="1"/>
  <c r="AQ27" i="17"/>
  <c r="AQ57" i="17" s="1"/>
  <c r="AT26" i="17"/>
  <c r="AT56" i="17" s="1"/>
  <c r="AR26" i="17"/>
  <c r="AR56" i="17" s="1"/>
  <c r="AP26" i="17"/>
  <c r="AP56" i="17" s="1"/>
  <c r="AT25" i="17"/>
  <c r="AT55" i="17" s="1"/>
  <c r="AR25" i="17"/>
  <c r="AR55" i="17" s="1"/>
  <c r="AP25" i="17"/>
  <c r="AP55" i="17" s="1"/>
  <c r="AC31" i="17"/>
  <c r="AC61" i="17" s="1"/>
  <c r="AA31" i="17"/>
  <c r="AA61" i="17" s="1"/>
  <c r="Y31" i="17"/>
  <c r="Y61" i="17" s="1"/>
  <c r="AB30" i="17"/>
  <c r="AB60" i="17" s="1"/>
  <c r="Z30" i="17"/>
  <c r="Z60" i="17" s="1"/>
  <c r="X30" i="17"/>
  <c r="X60" i="17" s="1"/>
  <c r="AC29" i="17"/>
  <c r="AC59" i="17" s="1"/>
  <c r="AA29" i="17"/>
  <c r="AA59" i="17" s="1"/>
  <c r="Y29" i="17"/>
  <c r="Y59" i="17" s="1"/>
  <c r="AB28" i="17"/>
  <c r="AB58" i="17" s="1"/>
  <c r="Z28" i="17"/>
  <c r="Z58" i="17" s="1"/>
  <c r="X28" i="17"/>
  <c r="X58" i="17" s="1"/>
  <c r="AC27" i="17"/>
  <c r="AC57" i="17" s="1"/>
  <c r="AA27" i="17"/>
  <c r="AA57" i="17" s="1"/>
  <c r="Y27" i="17"/>
  <c r="Y57" i="17" s="1"/>
  <c r="AB26" i="17"/>
  <c r="AB56" i="17" s="1"/>
  <c r="Z26" i="17"/>
  <c r="Z56" i="17" s="1"/>
  <c r="X26" i="17"/>
  <c r="X56" i="17" s="1"/>
  <c r="AC25" i="17"/>
  <c r="AC55" i="17" s="1"/>
  <c r="AA25" i="17"/>
  <c r="AA55" i="17" s="1"/>
  <c r="Y25" i="17"/>
  <c r="Y55" i="17" s="1"/>
  <c r="AT31" i="17"/>
  <c r="AT61" i="17" s="1"/>
  <c r="AR31" i="17"/>
  <c r="AR61" i="17" s="1"/>
  <c r="AU30" i="17"/>
  <c r="AU60" i="17" s="1"/>
  <c r="AS30" i="17"/>
  <c r="AS60" i="17" s="1"/>
  <c r="AT29" i="17"/>
  <c r="AT59" i="17" s="1"/>
  <c r="AR29" i="17"/>
  <c r="AR59" i="17" s="1"/>
  <c r="AU28" i="17"/>
  <c r="AU58" i="17" s="1"/>
  <c r="AS28" i="17"/>
  <c r="AS58" i="17" s="1"/>
  <c r="AT27" i="17"/>
  <c r="AT57" i="17" s="1"/>
  <c r="AR27" i="17"/>
  <c r="AR57" i="17" s="1"/>
  <c r="AU26" i="17"/>
  <c r="AU56" i="17" s="1"/>
  <c r="AS26" i="17"/>
  <c r="AS56" i="17" s="1"/>
  <c r="AU25" i="17"/>
  <c r="AU55" i="17" s="1"/>
  <c r="AS25" i="17"/>
  <c r="AS55" i="17" s="1"/>
  <c r="BU32" i="17"/>
  <c r="AQ25" i="18"/>
  <c r="AQ56" i="18" s="1"/>
  <c r="AS25" i="18"/>
  <c r="AS56" i="18" s="1"/>
  <c r="AU25" i="18"/>
  <c r="AU56" i="18" s="1"/>
  <c r="AP25" i="18"/>
  <c r="AP56" i="18" s="1"/>
  <c r="AR25" i="18"/>
  <c r="AR56" i="18" s="1"/>
  <c r="AT25" i="18"/>
  <c r="AT56" i="18" s="1"/>
  <c r="BO60" i="18"/>
  <c r="BO29" i="18" s="1"/>
  <c r="BH60" i="18"/>
  <c r="BH29" i="18" s="1"/>
  <c r="BJ60" i="18"/>
  <c r="BJ29" i="18" s="1"/>
  <c r="BL60" i="18"/>
  <c r="BL29" i="18" s="1"/>
  <c r="BR60" i="18"/>
  <c r="BR29" i="18" s="1"/>
  <c r="AY60" i="18"/>
  <c r="AZ60" i="18" s="1"/>
  <c r="BA60" i="18" s="1"/>
  <c r="BK60" i="18"/>
  <c r="BK29" i="18" s="1"/>
  <c r="BQ60" i="18"/>
  <c r="BQ29" i="18" s="1"/>
  <c r="BS60" i="18"/>
  <c r="BS29" i="18" s="1"/>
  <c r="BO58" i="18"/>
  <c r="BO27" i="18" s="1"/>
  <c r="BH58" i="18"/>
  <c r="BH27" i="18" s="1"/>
  <c r="BJ58" i="18"/>
  <c r="BJ27" i="18" s="1"/>
  <c r="BL58" i="18"/>
  <c r="BL27" i="18" s="1"/>
  <c r="BR58" i="18"/>
  <c r="BR27" i="18" s="1"/>
  <c r="AY58" i="18"/>
  <c r="AZ58" i="18" s="1"/>
  <c r="BA58" i="18" s="1"/>
  <c r="BK58" i="18"/>
  <c r="BK27" i="18" s="1"/>
  <c r="BQ58" i="18"/>
  <c r="BQ27" i="18" s="1"/>
  <c r="BS58" i="18"/>
  <c r="BS27" i="18" s="1"/>
  <c r="BO62" i="18"/>
  <c r="BO31" i="18" s="1"/>
  <c r="BH62" i="18"/>
  <c r="BH31" i="18" s="1"/>
  <c r="BJ62" i="18"/>
  <c r="BJ31" i="18" s="1"/>
  <c r="BL62" i="18"/>
  <c r="BL31" i="18" s="1"/>
  <c r="BR62" i="18"/>
  <c r="BR31" i="18" s="1"/>
  <c r="AY62" i="18"/>
  <c r="AZ62" i="18" s="1"/>
  <c r="BA62" i="18" s="1"/>
  <c r="BK62" i="18"/>
  <c r="BK31" i="18" s="1"/>
  <c r="BQ62" i="18"/>
  <c r="BQ31" i="18" s="1"/>
  <c r="BS62" i="18"/>
  <c r="BS31" i="18" s="1"/>
  <c r="AQ29" i="18"/>
  <c r="AQ60" i="18" s="1"/>
  <c r="AS29" i="18"/>
  <c r="AS60" i="18" s="1"/>
  <c r="AU29" i="18"/>
  <c r="AU60" i="18" s="1"/>
  <c r="AP29" i="18"/>
  <c r="AP60" i="18" s="1"/>
  <c r="AR29" i="18"/>
  <c r="AR60" i="18" s="1"/>
  <c r="AT29" i="18"/>
  <c r="AT60" i="18" s="1"/>
  <c r="AQ27" i="18"/>
  <c r="AQ58" i="18" s="1"/>
  <c r="AS27" i="18"/>
  <c r="AS58" i="18" s="1"/>
  <c r="AU27" i="18"/>
  <c r="AU58" i="18" s="1"/>
  <c r="AP27" i="18"/>
  <c r="AP58" i="18" s="1"/>
  <c r="AR27" i="18"/>
  <c r="AR58" i="18" s="1"/>
  <c r="AT27" i="18"/>
  <c r="AT58" i="18" s="1"/>
  <c r="AB33" i="18"/>
  <c r="AB64" i="18" s="1"/>
  <c r="Z33" i="18"/>
  <c r="Z64" i="18" s="1"/>
  <c r="X33" i="18"/>
  <c r="X64" i="18" s="1"/>
  <c r="AC32" i="18"/>
  <c r="AC63" i="18" s="1"/>
  <c r="AA32" i="18"/>
  <c r="AA63" i="18" s="1"/>
  <c r="Y32" i="18"/>
  <c r="Y63" i="18" s="1"/>
  <c r="AB31" i="18"/>
  <c r="AB62" i="18" s="1"/>
  <c r="Z31" i="18"/>
  <c r="Z62" i="18" s="1"/>
  <c r="X31" i="18"/>
  <c r="X62" i="18" s="1"/>
  <c r="AC30" i="18"/>
  <c r="AC61" i="18" s="1"/>
  <c r="AA30" i="18"/>
  <c r="AA61" i="18" s="1"/>
  <c r="AB29" i="18"/>
  <c r="AB60" i="18" s="1"/>
  <c r="Z29" i="18"/>
  <c r="Z60" i="18" s="1"/>
  <c r="X29" i="18"/>
  <c r="X60" i="18" s="1"/>
  <c r="AC28" i="18"/>
  <c r="AC59" i="18" s="1"/>
  <c r="AA28" i="18"/>
  <c r="AA59" i="18" s="1"/>
  <c r="AB27" i="18"/>
  <c r="AB58" i="18" s="1"/>
  <c r="Z27" i="18"/>
  <c r="Z58" i="18" s="1"/>
  <c r="X27" i="18"/>
  <c r="X58" i="18" s="1"/>
  <c r="AC26" i="18"/>
  <c r="AC57" i="18" s="1"/>
  <c r="AA26" i="18"/>
  <c r="AA57" i="18" s="1"/>
  <c r="AB25" i="18"/>
  <c r="AB56" i="18" s="1"/>
  <c r="Z25" i="18"/>
  <c r="Z56" i="18" s="1"/>
  <c r="X25" i="18"/>
  <c r="X56" i="18" s="1"/>
  <c r="AG62" i="18"/>
  <c r="AH62" i="18" s="1"/>
  <c r="AI62" i="18" s="1"/>
  <c r="AG60" i="18"/>
  <c r="AH60" i="18" s="1"/>
  <c r="AI60" i="18" s="1"/>
  <c r="AG58" i="18"/>
  <c r="AH58" i="18" s="1"/>
  <c r="AI58" i="18" s="1"/>
  <c r="AT33" i="18"/>
  <c r="AT64" i="18" s="1"/>
  <c r="AR33" i="18"/>
  <c r="AR64" i="18" s="1"/>
  <c r="AP33" i="18"/>
  <c r="AP64" i="18" s="1"/>
  <c r="AU32" i="18"/>
  <c r="AU63" i="18" s="1"/>
  <c r="AS32" i="18"/>
  <c r="AS63" i="18" s="1"/>
  <c r="AQ32" i="18"/>
  <c r="AQ63" i="18" s="1"/>
  <c r="AT31" i="18"/>
  <c r="AT62" i="18" s="1"/>
  <c r="AR31" i="18"/>
  <c r="AR62" i="18" s="1"/>
  <c r="AP31" i="18"/>
  <c r="AP62" i="18" s="1"/>
  <c r="BO59" i="18"/>
  <c r="BO28" i="18" s="1"/>
  <c r="BH59" i="18"/>
  <c r="BH28" i="18" s="1"/>
  <c r="BJ59" i="18"/>
  <c r="BJ28" i="18" s="1"/>
  <c r="BL59" i="18"/>
  <c r="BL28" i="18" s="1"/>
  <c r="BR59" i="18"/>
  <c r="BR28" i="18" s="1"/>
  <c r="BK59" i="18"/>
  <c r="BK28" i="18" s="1"/>
  <c r="BQ59" i="18"/>
  <c r="BQ28" i="18" s="1"/>
  <c r="BS59" i="18"/>
  <c r="BS28" i="18" s="1"/>
  <c r="AY59" i="18"/>
  <c r="AZ59" i="18" s="1"/>
  <c r="BA59" i="18" s="1"/>
  <c r="BO57" i="18"/>
  <c r="BO26" i="18" s="1"/>
  <c r="BJ57" i="18"/>
  <c r="BJ26" i="18" s="1"/>
  <c r="BR57" i="18"/>
  <c r="BR26" i="18" s="1"/>
  <c r="BQ57" i="18"/>
  <c r="BQ26" i="18" s="1"/>
  <c r="AY57" i="18"/>
  <c r="AZ57" i="18" s="1"/>
  <c r="BA57" i="18" s="1"/>
  <c r="C56" i="18"/>
  <c r="BO63" i="18"/>
  <c r="BO32" i="18" s="1"/>
  <c r="BH63" i="18"/>
  <c r="BH32" i="18" s="1"/>
  <c r="BJ63" i="18"/>
  <c r="BJ32" i="18" s="1"/>
  <c r="BL63" i="18"/>
  <c r="BL32" i="18" s="1"/>
  <c r="BR63" i="18"/>
  <c r="BR32" i="18" s="1"/>
  <c r="AY63" i="18"/>
  <c r="AZ63" i="18" s="1"/>
  <c r="BA63" i="18" s="1"/>
  <c r="BK63" i="18"/>
  <c r="BK32" i="18" s="1"/>
  <c r="BQ63" i="18"/>
  <c r="BQ32" i="18" s="1"/>
  <c r="BS63" i="18"/>
  <c r="BS32" i="18" s="1"/>
  <c r="C61" i="18"/>
  <c r="AP30" i="18"/>
  <c r="AP61" i="18" s="1"/>
  <c r="AR30" i="18"/>
  <c r="AR61" i="18" s="1"/>
  <c r="AT30" i="18"/>
  <c r="AT61" i="18" s="1"/>
  <c r="AQ30" i="18"/>
  <c r="AQ61" i="18" s="1"/>
  <c r="AS30" i="18"/>
  <c r="AS61" i="18" s="1"/>
  <c r="AU30" i="18"/>
  <c r="AU61" i="18" s="1"/>
  <c r="AP28" i="18"/>
  <c r="AP59" i="18" s="1"/>
  <c r="AR28" i="18"/>
  <c r="AR59" i="18" s="1"/>
  <c r="AT28" i="18"/>
  <c r="AT59" i="18" s="1"/>
  <c r="AQ28" i="18"/>
  <c r="AQ59" i="18" s="1"/>
  <c r="AS28" i="18"/>
  <c r="AS59" i="18" s="1"/>
  <c r="AU28" i="18"/>
  <c r="AU59" i="18" s="1"/>
  <c r="AP26" i="18"/>
  <c r="AP57" i="18" s="1"/>
  <c r="AR26" i="18"/>
  <c r="AR57" i="18" s="1"/>
  <c r="AT26" i="18"/>
  <c r="AT57" i="18" s="1"/>
  <c r="AQ26" i="18"/>
  <c r="AQ57" i="18" s="1"/>
  <c r="AS26" i="18"/>
  <c r="AS57" i="18" s="1"/>
  <c r="AU26" i="18"/>
  <c r="AU57" i="18" s="1"/>
  <c r="AC33" i="18"/>
  <c r="AC64" i="18" s="1"/>
  <c r="AA33" i="18"/>
  <c r="AA64" i="18" s="1"/>
  <c r="Y33" i="18"/>
  <c r="Y64" i="18" s="1"/>
  <c r="AB32" i="18"/>
  <c r="AB63" i="18" s="1"/>
  <c r="Z32" i="18"/>
  <c r="Z63" i="18" s="1"/>
  <c r="X32" i="18"/>
  <c r="X63" i="18" s="1"/>
  <c r="AC31" i="18"/>
  <c r="AC62" i="18" s="1"/>
  <c r="AA31" i="18"/>
  <c r="AA62" i="18" s="1"/>
  <c r="Y31" i="18"/>
  <c r="Y62" i="18" s="1"/>
  <c r="AB30" i="18"/>
  <c r="AB61" i="18" s="1"/>
  <c r="Z30" i="18"/>
  <c r="Z61" i="18" s="1"/>
  <c r="X30" i="18"/>
  <c r="X61" i="18" s="1"/>
  <c r="AC29" i="18"/>
  <c r="AC60" i="18" s="1"/>
  <c r="AA29" i="18"/>
  <c r="AA60" i="18" s="1"/>
  <c r="Y29" i="18"/>
  <c r="Y60" i="18" s="1"/>
  <c r="AB28" i="18"/>
  <c r="AB59" i="18" s="1"/>
  <c r="Z28" i="18"/>
  <c r="Z59" i="18" s="1"/>
  <c r="X28" i="18"/>
  <c r="X59" i="18" s="1"/>
  <c r="AC27" i="18"/>
  <c r="AC58" i="18" s="1"/>
  <c r="AA27" i="18"/>
  <c r="AA58" i="18" s="1"/>
  <c r="Y27" i="18"/>
  <c r="Y58" i="18" s="1"/>
  <c r="AB26" i="18"/>
  <c r="AB57" i="18" s="1"/>
  <c r="Z26" i="18"/>
  <c r="Z57" i="18" s="1"/>
  <c r="X26" i="18"/>
  <c r="X57" i="18" s="1"/>
  <c r="AC25" i="18"/>
  <c r="AC56" i="18" s="1"/>
  <c r="AA25" i="18"/>
  <c r="AA56" i="18" s="1"/>
  <c r="Y25" i="18"/>
  <c r="Y56" i="18" s="1"/>
  <c r="AG63" i="18"/>
  <c r="AH63" i="18" s="1"/>
  <c r="AI63" i="18" s="1"/>
  <c r="AG59" i="18"/>
  <c r="AH59" i="18" s="1"/>
  <c r="AI59" i="18" s="1"/>
  <c r="AU33" i="18"/>
  <c r="AU64" i="18" s="1"/>
  <c r="AS33" i="18"/>
  <c r="AS64" i="18" s="1"/>
  <c r="AT32" i="18"/>
  <c r="AT63" i="18" s="1"/>
  <c r="AR32" i="18"/>
  <c r="AR63" i="18" s="1"/>
  <c r="AP32" i="18"/>
  <c r="AP63" i="18" s="1"/>
  <c r="AU31" i="18"/>
  <c r="AU62" i="18" s="1"/>
  <c r="AS31" i="18"/>
  <c r="AS62" i="18" s="1"/>
  <c r="AQ31" i="18"/>
  <c r="AQ62" i="18" s="1"/>
  <c r="AE31" i="15"/>
  <c r="AE60" i="15" s="1"/>
  <c r="AO60" i="15" s="1"/>
  <c r="AO31" i="15" s="1"/>
  <c r="AD30" i="15"/>
  <c r="AD59" i="15" s="1"/>
  <c r="H59" i="15"/>
  <c r="AE29" i="15"/>
  <c r="AE58" i="15" s="1"/>
  <c r="AD29" i="15"/>
  <c r="AD58" i="15" s="1"/>
  <c r="W121" i="14"/>
  <c r="V121" i="14"/>
  <c r="BT121" i="14" s="1"/>
  <c r="BT92" i="14" s="1"/>
  <c r="U121" i="14"/>
  <c r="S121" i="14"/>
  <c r="R121" i="14"/>
  <c r="Q121" i="14"/>
  <c r="P121" i="14"/>
  <c r="O121" i="14"/>
  <c r="BP121" i="14" s="1"/>
  <c r="BP92" i="14" s="1"/>
  <c r="N121" i="14"/>
  <c r="L121" i="14"/>
  <c r="K121" i="14"/>
  <c r="J121" i="14"/>
  <c r="I121" i="14"/>
  <c r="G121" i="14"/>
  <c r="F121" i="14"/>
  <c r="E121" i="14"/>
  <c r="D121" i="14"/>
  <c r="W120" i="14"/>
  <c r="V120" i="14"/>
  <c r="BT120" i="14" s="1"/>
  <c r="BT91" i="14" s="1"/>
  <c r="U120" i="14"/>
  <c r="S120" i="14"/>
  <c r="R120" i="14"/>
  <c r="Q120" i="14"/>
  <c r="P120" i="14"/>
  <c r="O120" i="14"/>
  <c r="N120" i="14"/>
  <c r="L120" i="14"/>
  <c r="K120" i="14"/>
  <c r="J120" i="14"/>
  <c r="I120" i="14"/>
  <c r="G120" i="14"/>
  <c r="F120" i="14"/>
  <c r="E120" i="14"/>
  <c r="D120" i="14"/>
  <c r="W119" i="14"/>
  <c r="V119" i="14"/>
  <c r="BT119" i="14" s="1"/>
  <c r="BT90" i="14" s="1"/>
  <c r="U119" i="14"/>
  <c r="S119" i="14"/>
  <c r="R119" i="14"/>
  <c r="Q119" i="14"/>
  <c r="P119" i="14"/>
  <c r="O119" i="14"/>
  <c r="BP119" i="14" s="1"/>
  <c r="BP90" i="14" s="1"/>
  <c r="N119" i="14"/>
  <c r="L119" i="14"/>
  <c r="K119" i="14"/>
  <c r="J119" i="14"/>
  <c r="I119" i="14"/>
  <c r="G119" i="14"/>
  <c r="F119" i="14"/>
  <c r="E119" i="14"/>
  <c r="D119" i="14"/>
  <c r="W118" i="14"/>
  <c r="V118" i="14"/>
  <c r="U118" i="14"/>
  <c r="S118" i="14"/>
  <c r="R118" i="14"/>
  <c r="Q118" i="14"/>
  <c r="P118" i="14"/>
  <c r="O118" i="14"/>
  <c r="N118" i="14"/>
  <c r="L118" i="14"/>
  <c r="K118" i="14"/>
  <c r="J118" i="14"/>
  <c r="I118" i="14"/>
  <c r="G118" i="14"/>
  <c r="F118" i="14"/>
  <c r="E118" i="14"/>
  <c r="D118" i="14"/>
  <c r="W117" i="14"/>
  <c r="V117" i="14"/>
  <c r="BT117" i="14" s="1"/>
  <c r="BT88" i="14" s="1"/>
  <c r="U117" i="14"/>
  <c r="S117" i="14"/>
  <c r="R117" i="14"/>
  <c r="Q117" i="14"/>
  <c r="P117" i="14"/>
  <c r="O117" i="14"/>
  <c r="BP117" i="14" s="1"/>
  <c r="BP88" i="14" s="1"/>
  <c r="N117" i="14"/>
  <c r="L117" i="14"/>
  <c r="K117" i="14"/>
  <c r="J117" i="14"/>
  <c r="I117" i="14"/>
  <c r="G117" i="14"/>
  <c r="F117" i="14"/>
  <c r="E117" i="14"/>
  <c r="D117" i="14"/>
  <c r="W116" i="14"/>
  <c r="V116" i="14"/>
  <c r="BT116" i="14" s="1"/>
  <c r="BT87" i="14" s="1"/>
  <c r="U116" i="14"/>
  <c r="S116" i="14"/>
  <c r="R116" i="14"/>
  <c r="Q116" i="14"/>
  <c r="P116" i="14"/>
  <c r="O116" i="14"/>
  <c r="N116" i="14"/>
  <c r="L116" i="14"/>
  <c r="K116" i="14"/>
  <c r="J116" i="14"/>
  <c r="I116" i="14"/>
  <c r="G116" i="14"/>
  <c r="F116" i="14"/>
  <c r="E116" i="14"/>
  <c r="D116" i="14"/>
  <c r="W115" i="14"/>
  <c r="V115" i="14"/>
  <c r="BT115" i="14" s="1"/>
  <c r="BT86" i="14" s="1"/>
  <c r="U115" i="14"/>
  <c r="S115" i="14"/>
  <c r="R115" i="14"/>
  <c r="Q115" i="14"/>
  <c r="P115" i="14"/>
  <c r="O115" i="14"/>
  <c r="BP115" i="14" s="1"/>
  <c r="BP86" i="14" s="1"/>
  <c r="N115" i="14"/>
  <c r="L115" i="14"/>
  <c r="K115" i="14"/>
  <c r="J115" i="14"/>
  <c r="I115" i="14"/>
  <c r="G115" i="14"/>
  <c r="F115" i="14"/>
  <c r="E115" i="14"/>
  <c r="D115" i="14"/>
  <c r="W114" i="14"/>
  <c r="V114" i="14"/>
  <c r="BT114" i="14" s="1"/>
  <c r="BT85" i="14" s="1"/>
  <c r="U114" i="14"/>
  <c r="S114" i="14"/>
  <c r="R114" i="14"/>
  <c r="Q114" i="14"/>
  <c r="P114" i="14"/>
  <c r="O114" i="14"/>
  <c r="N114" i="14"/>
  <c r="H114" i="14"/>
  <c r="G114" i="14"/>
  <c r="F114" i="14"/>
  <c r="E114" i="14"/>
  <c r="D114" i="14"/>
  <c r="W113" i="14"/>
  <c r="V113" i="14"/>
  <c r="BT113" i="14" s="1"/>
  <c r="BT84" i="14" s="1"/>
  <c r="U113" i="14"/>
  <c r="S113" i="14"/>
  <c r="R113" i="14"/>
  <c r="Q113" i="14"/>
  <c r="P113" i="14"/>
  <c r="O113" i="14"/>
  <c r="N113" i="14"/>
  <c r="H113" i="14"/>
  <c r="G113" i="14"/>
  <c r="F113" i="14"/>
  <c r="E113" i="14"/>
  <c r="D113" i="14"/>
  <c r="W112" i="14"/>
  <c r="V112" i="14"/>
  <c r="BT112" i="14" s="1"/>
  <c r="BT83" i="14" s="1"/>
  <c r="U112" i="14"/>
  <c r="S112" i="14"/>
  <c r="R112" i="14"/>
  <c r="Q112" i="14"/>
  <c r="P112" i="14"/>
  <c r="O112" i="14"/>
  <c r="N112" i="14"/>
  <c r="H112" i="14"/>
  <c r="G112" i="14"/>
  <c r="F112" i="14"/>
  <c r="E112" i="14"/>
  <c r="D112" i="14"/>
  <c r="W111" i="14"/>
  <c r="V111" i="14"/>
  <c r="BT111" i="14" s="1"/>
  <c r="BT82" i="14" s="1"/>
  <c r="U111" i="14"/>
  <c r="S111" i="14"/>
  <c r="R111" i="14"/>
  <c r="Q111" i="14"/>
  <c r="P111" i="14"/>
  <c r="O111" i="14"/>
  <c r="N111" i="14"/>
  <c r="H111" i="14"/>
  <c r="G111" i="14"/>
  <c r="F111" i="14"/>
  <c r="E111" i="14"/>
  <c r="D111" i="14"/>
  <c r="W110" i="14"/>
  <c r="V110" i="14"/>
  <c r="BT110" i="14" s="1"/>
  <c r="BT81" i="14" s="1"/>
  <c r="U110" i="14"/>
  <c r="S110" i="14"/>
  <c r="R110" i="14"/>
  <c r="Q110" i="14"/>
  <c r="P110" i="14"/>
  <c r="O110" i="14"/>
  <c r="N110" i="14"/>
  <c r="H110" i="14"/>
  <c r="G110" i="14"/>
  <c r="F110" i="14"/>
  <c r="E110" i="14"/>
  <c r="D110" i="14"/>
  <c r="W109" i="14"/>
  <c r="V109" i="14"/>
  <c r="BT109" i="14" s="1"/>
  <c r="BT80" i="14" s="1"/>
  <c r="U109" i="14"/>
  <c r="S109" i="14"/>
  <c r="R109" i="14"/>
  <c r="Q109" i="14"/>
  <c r="P109" i="14"/>
  <c r="O109" i="14"/>
  <c r="N109" i="14"/>
  <c r="H109" i="14"/>
  <c r="G109" i="14"/>
  <c r="F109" i="14"/>
  <c r="E109" i="14"/>
  <c r="D109" i="14"/>
  <c r="W108" i="14"/>
  <c r="V108" i="14"/>
  <c r="U108" i="14"/>
  <c r="S108" i="14"/>
  <c r="R108" i="14"/>
  <c r="Q108" i="14"/>
  <c r="P108" i="14"/>
  <c r="O108" i="14"/>
  <c r="N108" i="14"/>
  <c r="H108" i="14"/>
  <c r="G108" i="14"/>
  <c r="F108" i="14"/>
  <c r="E108" i="14"/>
  <c r="D108" i="14"/>
  <c r="W107" i="14"/>
  <c r="V107" i="14"/>
  <c r="BT107" i="14" s="1"/>
  <c r="BT78" i="14" s="1"/>
  <c r="U107" i="14"/>
  <c r="S107" i="14"/>
  <c r="R107" i="14"/>
  <c r="Q107" i="14"/>
  <c r="P107" i="14"/>
  <c r="O107" i="14"/>
  <c r="N107" i="14"/>
  <c r="H107" i="14"/>
  <c r="G107" i="14"/>
  <c r="F107" i="14"/>
  <c r="E107" i="14"/>
  <c r="D107" i="14"/>
  <c r="W106" i="14"/>
  <c r="V106" i="14"/>
  <c r="BM106" i="14" s="1"/>
  <c r="BM77" i="14" s="1"/>
  <c r="U106" i="14"/>
  <c r="S106" i="14"/>
  <c r="R106" i="14"/>
  <c r="Q106" i="14"/>
  <c r="P106" i="14"/>
  <c r="O106" i="14"/>
  <c r="N106" i="14"/>
  <c r="H106" i="14"/>
  <c r="G106" i="14"/>
  <c r="F106" i="14"/>
  <c r="E106" i="14"/>
  <c r="D106" i="14"/>
  <c r="W105" i="14"/>
  <c r="V105" i="14"/>
  <c r="BT105" i="14" s="1"/>
  <c r="BT76" i="14" s="1"/>
  <c r="U105" i="14"/>
  <c r="S105" i="14"/>
  <c r="R105" i="14"/>
  <c r="Q105" i="14"/>
  <c r="P105" i="14"/>
  <c r="O105" i="14"/>
  <c r="N105" i="14"/>
  <c r="H105" i="14"/>
  <c r="G105" i="14"/>
  <c r="F105" i="14"/>
  <c r="E105" i="14"/>
  <c r="D105" i="14"/>
  <c r="W104" i="14"/>
  <c r="V104" i="14"/>
  <c r="BM104" i="14" s="1"/>
  <c r="BM75" i="14" s="1"/>
  <c r="U104" i="14"/>
  <c r="S104" i="14"/>
  <c r="R104" i="14"/>
  <c r="Q104" i="14"/>
  <c r="P104" i="14"/>
  <c r="O104" i="14"/>
  <c r="N104" i="14"/>
  <c r="H104" i="14"/>
  <c r="G104" i="14"/>
  <c r="F104" i="14"/>
  <c r="E104" i="14"/>
  <c r="D104" i="14"/>
  <c r="W103" i="14"/>
  <c r="V103" i="14"/>
  <c r="BT103" i="14" s="1"/>
  <c r="BT74" i="14" s="1"/>
  <c r="U103" i="14"/>
  <c r="S103" i="14"/>
  <c r="R103" i="14"/>
  <c r="Q103" i="14"/>
  <c r="P103" i="14"/>
  <c r="O103" i="14"/>
  <c r="N103" i="14"/>
  <c r="H103" i="14"/>
  <c r="G103" i="14"/>
  <c r="F103" i="14"/>
  <c r="E103" i="14"/>
  <c r="D103" i="14"/>
  <c r="W102" i="14"/>
  <c r="V102" i="14"/>
  <c r="BM102" i="14" s="1"/>
  <c r="BM73" i="14" s="1"/>
  <c r="U102" i="14"/>
  <c r="S102" i="14"/>
  <c r="R102" i="14"/>
  <c r="Q102" i="14"/>
  <c r="P102" i="14"/>
  <c r="O102" i="14"/>
  <c r="N102" i="14"/>
  <c r="H102" i="14"/>
  <c r="G102" i="14"/>
  <c r="F102" i="14"/>
  <c r="E102" i="14"/>
  <c r="D102" i="14"/>
  <c r="W101" i="14"/>
  <c r="V101" i="14"/>
  <c r="U101" i="14"/>
  <c r="S101" i="14"/>
  <c r="R101" i="14"/>
  <c r="Q101" i="14"/>
  <c r="P101" i="14"/>
  <c r="O101" i="14"/>
  <c r="N101" i="14"/>
  <c r="H101" i="14"/>
  <c r="G101" i="14"/>
  <c r="F101" i="14"/>
  <c r="E101" i="14"/>
  <c r="D101" i="14"/>
  <c r="W100" i="14"/>
  <c r="V100" i="14"/>
  <c r="BM100" i="14" s="1"/>
  <c r="BM71" i="14" s="1"/>
  <c r="U100" i="14"/>
  <c r="S100" i="14"/>
  <c r="R100" i="14"/>
  <c r="Q100" i="14"/>
  <c r="P100" i="14"/>
  <c r="O100" i="14"/>
  <c r="N100" i="14"/>
  <c r="H100" i="14"/>
  <c r="G100" i="14"/>
  <c r="F100" i="14"/>
  <c r="E100" i="14"/>
  <c r="D100" i="14"/>
  <c r="W99" i="14"/>
  <c r="V99" i="14"/>
  <c r="U99" i="14"/>
  <c r="S99" i="14"/>
  <c r="R99" i="14"/>
  <c r="Q99" i="14"/>
  <c r="P99" i="14"/>
  <c r="O99" i="14"/>
  <c r="N99" i="14"/>
  <c r="H99" i="14"/>
  <c r="G99" i="14"/>
  <c r="F99" i="14"/>
  <c r="E99" i="14"/>
  <c r="D99" i="14"/>
  <c r="W98" i="14"/>
  <c r="V98" i="14"/>
  <c r="BT98" i="14" s="1"/>
  <c r="BT69" i="14" s="1"/>
  <c r="U98" i="14"/>
  <c r="S98" i="14"/>
  <c r="R98" i="14"/>
  <c r="Q98" i="14"/>
  <c r="P98" i="14"/>
  <c r="O98" i="14"/>
  <c r="N98" i="14"/>
  <c r="H98" i="14"/>
  <c r="G98" i="14"/>
  <c r="F98" i="14"/>
  <c r="E98" i="14"/>
  <c r="D98" i="14"/>
  <c r="W97" i="14"/>
  <c r="V97" i="14"/>
  <c r="BT97" i="14" s="1"/>
  <c r="BT68" i="14" s="1"/>
  <c r="U97" i="14"/>
  <c r="S97" i="14"/>
  <c r="R97" i="14"/>
  <c r="Q97" i="14"/>
  <c r="P97" i="14"/>
  <c r="O97" i="14"/>
  <c r="N97" i="14"/>
  <c r="H97" i="14"/>
  <c r="G97" i="14"/>
  <c r="F97" i="14"/>
  <c r="E97" i="14"/>
  <c r="D97" i="14"/>
  <c r="W96" i="14"/>
  <c r="V96" i="14"/>
  <c r="BT96" i="14" s="1"/>
  <c r="BT67" i="14" s="1"/>
  <c r="U96" i="14"/>
  <c r="S96" i="14"/>
  <c r="R96" i="14"/>
  <c r="Q96" i="14"/>
  <c r="P96" i="14"/>
  <c r="O96" i="14"/>
  <c r="N96" i="14"/>
  <c r="H96" i="14"/>
  <c r="G96" i="14"/>
  <c r="F96" i="14"/>
  <c r="E96" i="14"/>
  <c r="D96" i="14"/>
  <c r="BF92" i="14"/>
  <c r="BF121" i="14" s="1"/>
  <c r="BE92" i="14"/>
  <c r="BE121" i="14" s="1"/>
  <c r="BD92" i="14"/>
  <c r="BD121" i="14" s="1"/>
  <c r="BC92" i="14"/>
  <c r="BC121" i="14" s="1"/>
  <c r="BA92" i="14"/>
  <c r="AN92" i="14"/>
  <c r="AN121" i="14" s="1"/>
  <c r="AM92" i="14"/>
  <c r="AM121" i="14" s="1"/>
  <c r="AL92" i="14"/>
  <c r="AL121" i="14" s="1"/>
  <c r="AK92" i="14"/>
  <c r="AK121" i="14" s="1"/>
  <c r="AI92" i="14"/>
  <c r="T92" i="14"/>
  <c r="T121" i="14" s="1"/>
  <c r="M92" i="14"/>
  <c r="M121" i="14" s="1"/>
  <c r="H92" i="14"/>
  <c r="H121" i="14" s="1"/>
  <c r="C92" i="14"/>
  <c r="C121" i="14" s="1"/>
  <c r="BF91" i="14"/>
  <c r="BF120" i="14" s="1"/>
  <c r="BE91" i="14"/>
  <c r="BE120" i="14" s="1"/>
  <c r="BD91" i="14"/>
  <c r="BD120" i="14" s="1"/>
  <c r="BC91" i="14"/>
  <c r="BC120" i="14" s="1"/>
  <c r="BA91" i="14"/>
  <c r="AN91" i="14"/>
  <c r="AN120" i="14" s="1"/>
  <c r="AM91" i="14"/>
  <c r="AM120" i="14" s="1"/>
  <c r="AL91" i="14"/>
  <c r="AL120" i="14" s="1"/>
  <c r="AK91" i="14"/>
  <c r="AK120" i="14" s="1"/>
  <c r="AI91" i="14"/>
  <c r="AD91" i="14"/>
  <c r="AD120" i="14" s="1"/>
  <c r="T91" i="14"/>
  <c r="T120" i="14" s="1"/>
  <c r="M91" i="14"/>
  <c r="M120" i="14" s="1"/>
  <c r="H91" i="14"/>
  <c r="H120" i="14" s="1"/>
  <c r="C91" i="14"/>
  <c r="C120" i="14" s="1"/>
  <c r="BF90" i="14"/>
  <c r="BF119" i="14" s="1"/>
  <c r="BE90" i="14"/>
  <c r="BE119" i="14" s="1"/>
  <c r="BD90" i="14"/>
  <c r="BD119" i="14" s="1"/>
  <c r="BC90" i="14"/>
  <c r="BC119" i="14" s="1"/>
  <c r="BA90" i="14"/>
  <c r="AN90" i="14"/>
  <c r="AN119" i="14" s="1"/>
  <c r="AM90" i="14"/>
  <c r="AM119" i="14" s="1"/>
  <c r="AL90" i="14"/>
  <c r="AL119" i="14" s="1"/>
  <c r="AK90" i="14"/>
  <c r="AK119" i="14" s="1"/>
  <c r="AI90" i="14"/>
  <c r="T90" i="14"/>
  <c r="T119" i="14" s="1"/>
  <c r="M90" i="14"/>
  <c r="M119" i="14" s="1"/>
  <c r="H90" i="14"/>
  <c r="H119" i="14" s="1"/>
  <c r="C90" i="14"/>
  <c r="C119" i="14" s="1"/>
  <c r="BF89" i="14"/>
  <c r="BF118" i="14" s="1"/>
  <c r="BE89" i="14"/>
  <c r="BE118" i="14" s="1"/>
  <c r="BD89" i="14"/>
  <c r="BD118" i="14" s="1"/>
  <c r="BC89" i="14"/>
  <c r="BC118" i="14" s="1"/>
  <c r="BA89" i="14"/>
  <c r="AN89" i="14"/>
  <c r="AN118" i="14" s="1"/>
  <c r="AM89" i="14"/>
  <c r="AM118" i="14" s="1"/>
  <c r="AL89" i="14"/>
  <c r="AL118" i="14" s="1"/>
  <c r="AK89" i="14"/>
  <c r="AK118" i="14" s="1"/>
  <c r="AI89" i="14"/>
  <c r="T89" i="14"/>
  <c r="T118" i="14" s="1"/>
  <c r="M89" i="14"/>
  <c r="M118" i="14" s="1"/>
  <c r="H89" i="14"/>
  <c r="H118" i="14" s="1"/>
  <c r="C89" i="14"/>
  <c r="C118" i="14" s="1"/>
  <c r="BF88" i="14"/>
  <c r="BF117" i="14" s="1"/>
  <c r="BE88" i="14"/>
  <c r="BE117" i="14" s="1"/>
  <c r="BD88" i="14"/>
  <c r="BD117" i="14" s="1"/>
  <c r="BC88" i="14"/>
  <c r="BC117" i="14" s="1"/>
  <c r="BA88" i="14"/>
  <c r="AN88" i="14"/>
  <c r="AN117" i="14" s="1"/>
  <c r="AM88" i="14"/>
  <c r="AM117" i="14" s="1"/>
  <c r="AL88" i="14"/>
  <c r="AL117" i="14" s="1"/>
  <c r="AK88" i="14"/>
  <c r="AK117" i="14" s="1"/>
  <c r="AI88" i="14"/>
  <c r="T88" i="14"/>
  <c r="T117" i="14" s="1"/>
  <c r="M88" i="14"/>
  <c r="M117" i="14" s="1"/>
  <c r="H88" i="14"/>
  <c r="H117" i="14" s="1"/>
  <c r="C88" i="14"/>
  <c r="C117" i="14" s="1"/>
  <c r="BF87" i="14"/>
  <c r="BF116" i="14" s="1"/>
  <c r="BE87" i="14"/>
  <c r="BE116" i="14" s="1"/>
  <c r="BD87" i="14"/>
  <c r="BD116" i="14" s="1"/>
  <c r="BC87" i="14"/>
  <c r="BC116" i="14" s="1"/>
  <c r="BA87" i="14"/>
  <c r="AN87" i="14"/>
  <c r="AN116" i="14" s="1"/>
  <c r="AM87" i="14"/>
  <c r="AM116" i="14" s="1"/>
  <c r="AL87" i="14"/>
  <c r="AL116" i="14" s="1"/>
  <c r="AK87" i="14"/>
  <c r="AK116" i="14" s="1"/>
  <c r="AI87" i="14"/>
  <c r="T87" i="14"/>
  <c r="T116" i="14" s="1"/>
  <c r="M87" i="14"/>
  <c r="M116" i="14" s="1"/>
  <c r="H87" i="14"/>
  <c r="H116" i="14" s="1"/>
  <c r="C87" i="14"/>
  <c r="C116" i="14" s="1"/>
  <c r="BF86" i="14"/>
  <c r="BF115" i="14" s="1"/>
  <c r="BE86" i="14"/>
  <c r="BE115" i="14" s="1"/>
  <c r="BD86" i="14"/>
  <c r="BD115" i="14" s="1"/>
  <c r="BC86" i="14"/>
  <c r="BC115" i="14" s="1"/>
  <c r="BA86" i="14"/>
  <c r="AN86" i="14"/>
  <c r="AN115" i="14" s="1"/>
  <c r="AM86" i="14"/>
  <c r="AM115" i="14" s="1"/>
  <c r="AL86" i="14"/>
  <c r="AL115" i="14" s="1"/>
  <c r="AK86" i="14"/>
  <c r="AK115" i="14" s="1"/>
  <c r="AI86" i="14"/>
  <c r="T86" i="14"/>
  <c r="T115" i="14" s="1"/>
  <c r="M86" i="14"/>
  <c r="M115" i="14" s="1"/>
  <c r="H86" i="14"/>
  <c r="H115" i="14" s="1"/>
  <c r="C86" i="14"/>
  <c r="C115" i="14" s="1"/>
  <c r="BF85" i="14"/>
  <c r="BF114" i="14" s="1"/>
  <c r="BE85" i="14"/>
  <c r="BE114" i="14" s="1"/>
  <c r="BD85" i="14"/>
  <c r="BD114" i="14" s="1"/>
  <c r="BC85" i="14"/>
  <c r="BC114" i="14" s="1"/>
  <c r="BA85" i="14"/>
  <c r="AW85" i="14"/>
  <c r="AW114" i="14" s="1"/>
  <c r="AV85" i="14"/>
  <c r="AV114" i="14" s="1"/>
  <c r="AN85" i="14"/>
  <c r="AN114" i="14" s="1"/>
  <c r="AM85" i="14"/>
  <c r="AM114" i="14" s="1"/>
  <c r="AL85" i="14"/>
  <c r="AL114" i="14" s="1"/>
  <c r="AK85" i="14"/>
  <c r="AK114" i="14" s="1"/>
  <c r="AI85" i="14"/>
  <c r="AE85" i="14"/>
  <c r="AE114" i="14" s="1"/>
  <c r="AD85" i="14"/>
  <c r="AD114" i="14" s="1"/>
  <c r="T85" i="14"/>
  <c r="T114" i="14" s="1"/>
  <c r="L85" i="14"/>
  <c r="L114" i="14" s="1"/>
  <c r="K85" i="14"/>
  <c r="K114" i="14" s="1"/>
  <c r="J85" i="14"/>
  <c r="J114" i="14" s="1"/>
  <c r="I85" i="14"/>
  <c r="I114" i="14" s="1"/>
  <c r="BF84" i="14"/>
  <c r="BF113" i="14" s="1"/>
  <c r="BE84" i="14"/>
  <c r="BE113" i="14" s="1"/>
  <c r="BD84" i="14"/>
  <c r="BD113" i="14" s="1"/>
  <c r="BC84" i="14"/>
  <c r="BC113" i="14" s="1"/>
  <c r="BA84" i="14"/>
  <c r="AW84" i="14"/>
  <c r="AW113" i="14" s="1"/>
  <c r="AV84" i="14"/>
  <c r="AV113" i="14" s="1"/>
  <c r="AN84" i="14"/>
  <c r="AN113" i="14" s="1"/>
  <c r="AM84" i="14"/>
  <c r="AM113" i="14" s="1"/>
  <c r="AL84" i="14"/>
  <c r="AL113" i="14" s="1"/>
  <c r="AK84" i="14"/>
  <c r="AK113" i="14" s="1"/>
  <c r="AI84" i="14"/>
  <c r="AE84" i="14"/>
  <c r="AE113" i="14" s="1"/>
  <c r="AD84" i="14"/>
  <c r="AD113" i="14" s="1"/>
  <c r="T84" i="14"/>
  <c r="T113" i="14" s="1"/>
  <c r="L84" i="14"/>
  <c r="L113" i="14" s="1"/>
  <c r="K84" i="14"/>
  <c r="K113" i="14" s="1"/>
  <c r="J84" i="14"/>
  <c r="J113" i="14" s="1"/>
  <c r="I84" i="14"/>
  <c r="I113" i="14" s="1"/>
  <c r="BF83" i="14"/>
  <c r="BF112" i="14" s="1"/>
  <c r="BE83" i="14"/>
  <c r="BE112" i="14" s="1"/>
  <c r="BD83" i="14"/>
  <c r="BD112" i="14" s="1"/>
  <c r="BC83" i="14"/>
  <c r="BC112" i="14" s="1"/>
  <c r="BA83" i="14"/>
  <c r="AW83" i="14"/>
  <c r="AW112" i="14" s="1"/>
  <c r="AV83" i="14"/>
  <c r="AV112" i="14" s="1"/>
  <c r="AN83" i="14"/>
  <c r="AN112" i="14" s="1"/>
  <c r="AM83" i="14"/>
  <c r="AM112" i="14" s="1"/>
  <c r="AL83" i="14"/>
  <c r="AL112" i="14" s="1"/>
  <c r="AK83" i="14"/>
  <c r="AK112" i="14" s="1"/>
  <c r="AI83" i="14"/>
  <c r="AE83" i="14"/>
  <c r="AE112" i="14" s="1"/>
  <c r="AD83" i="14"/>
  <c r="AD112" i="14" s="1"/>
  <c r="T83" i="14"/>
  <c r="T112" i="14" s="1"/>
  <c r="L83" i="14"/>
  <c r="L112" i="14" s="1"/>
  <c r="K83" i="14"/>
  <c r="K112" i="14" s="1"/>
  <c r="J83" i="14"/>
  <c r="J112" i="14" s="1"/>
  <c r="I83" i="14"/>
  <c r="I112" i="14" s="1"/>
  <c r="BF82" i="14"/>
  <c r="BF111" i="14" s="1"/>
  <c r="BE82" i="14"/>
  <c r="BE111" i="14" s="1"/>
  <c r="BD82" i="14"/>
  <c r="BD111" i="14" s="1"/>
  <c r="BC82" i="14"/>
  <c r="BC111" i="14" s="1"/>
  <c r="BA82" i="14"/>
  <c r="AW82" i="14"/>
  <c r="AW111" i="14" s="1"/>
  <c r="AV82" i="14"/>
  <c r="AV111" i="14" s="1"/>
  <c r="AN82" i="14"/>
  <c r="AN111" i="14" s="1"/>
  <c r="AM82" i="14"/>
  <c r="AM111" i="14" s="1"/>
  <c r="AL82" i="14"/>
  <c r="AL111" i="14" s="1"/>
  <c r="AK82" i="14"/>
  <c r="AK111" i="14" s="1"/>
  <c r="AI82" i="14"/>
  <c r="AE82" i="14"/>
  <c r="AE111" i="14" s="1"/>
  <c r="AD82" i="14"/>
  <c r="AD111" i="14" s="1"/>
  <c r="T82" i="14"/>
  <c r="T111" i="14" s="1"/>
  <c r="L82" i="14"/>
  <c r="L111" i="14" s="1"/>
  <c r="K82" i="14"/>
  <c r="K111" i="14" s="1"/>
  <c r="J82" i="14"/>
  <c r="J111" i="14" s="1"/>
  <c r="I82" i="14"/>
  <c r="I111" i="14" s="1"/>
  <c r="BF81" i="14"/>
  <c r="BF110" i="14" s="1"/>
  <c r="BE81" i="14"/>
  <c r="BE110" i="14" s="1"/>
  <c r="BD81" i="14"/>
  <c r="BD110" i="14" s="1"/>
  <c r="BC81" i="14"/>
  <c r="BC110" i="14" s="1"/>
  <c r="BA81" i="14"/>
  <c r="AW81" i="14"/>
  <c r="AW110" i="14" s="1"/>
  <c r="AV81" i="14"/>
  <c r="AV110" i="14" s="1"/>
  <c r="AN81" i="14"/>
  <c r="AN110" i="14" s="1"/>
  <c r="AM81" i="14"/>
  <c r="AM110" i="14" s="1"/>
  <c r="AL81" i="14"/>
  <c r="AL110" i="14" s="1"/>
  <c r="AK81" i="14"/>
  <c r="AK110" i="14" s="1"/>
  <c r="AI81" i="14"/>
  <c r="AE81" i="14"/>
  <c r="AE110" i="14" s="1"/>
  <c r="AD81" i="14"/>
  <c r="AD110" i="14" s="1"/>
  <c r="T81" i="14"/>
  <c r="T110" i="14" s="1"/>
  <c r="L81" i="14"/>
  <c r="L110" i="14" s="1"/>
  <c r="K81" i="14"/>
  <c r="K110" i="14" s="1"/>
  <c r="J81" i="14"/>
  <c r="J110" i="14" s="1"/>
  <c r="I81" i="14"/>
  <c r="I110" i="14" s="1"/>
  <c r="BF80" i="14"/>
  <c r="BF109" i="14" s="1"/>
  <c r="BE80" i="14"/>
  <c r="BE109" i="14" s="1"/>
  <c r="BD80" i="14"/>
  <c r="BD109" i="14" s="1"/>
  <c r="BC80" i="14"/>
  <c r="BC109" i="14" s="1"/>
  <c r="BA80" i="14"/>
  <c r="AW80" i="14"/>
  <c r="AW109" i="14" s="1"/>
  <c r="AV80" i="14"/>
  <c r="AV109" i="14" s="1"/>
  <c r="AN80" i="14"/>
  <c r="AN109" i="14" s="1"/>
  <c r="AM80" i="14"/>
  <c r="AM109" i="14" s="1"/>
  <c r="AL80" i="14"/>
  <c r="AL109" i="14" s="1"/>
  <c r="AK80" i="14"/>
  <c r="AK109" i="14" s="1"/>
  <c r="AI80" i="14"/>
  <c r="AE80" i="14"/>
  <c r="AE109" i="14" s="1"/>
  <c r="AD80" i="14"/>
  <c r="AD109" i="14" s="1"/>
  <c r="T80" i="14"/>
  <c r="T109" i="14" s="1"/>
  <c r="L80" i="14"/>
  <c r="L109" i="14" s="1"/>
  <c r="K80" i="14"/>
  <c r="K109" i="14" s="1"/>
  <c r="J80" i="14"/>
  <c r="J109" i="14" s="1"/>
  <c r="I80" i="14"/>
  <c r="I109" i="14" s="1"/>
  <c r="BF79" i="14"/>
  <c r="BF108" i="14" s="1"/>
  <c r="BE79" i="14"/>
  <c r="BE108" i="14" s="1"/>
  <c r="BD79" i="14"/>
  <c r="BD108" i="14" s="1"/>
  <c r="BC79" i="14"/>
  <c r="BC108" i="14" s="1"/>
  <c r="BA79" i="14"/>
  <c r="AW79" i="14"/>
  <c r="AW108" i="14" s="1"/>
  <c r="AV79" i="14"/>
  <c r="AV108" i="14" s="1"/>
  <c r="AN79" i="14"/>
  <c r="AN108" i="14" s="1"/>
  <c r="AM79" i="14"/>
  <c r="AM108" i="14" s="1"/>
  <c r="AL79" i="14"/>
  <c r="AL108" i="14" s="1"/>
  <c r="AK79" i="14"/>
  <c r="AK108" i="14" s="1"/>
  <c r="AI79" i="14"/>
  <c r="AE79" i="14"/>
  <c r="AE108" i="14" s="1"/>
  <c r="AD79" i="14"/>
  <c r="AD108" i="14" s="1"/>
  <c r="T79" i="14"/>
  <c r="T108" i="14" s="1"/>
  <c r="L79" i="14"/>
  <c r="L108" i="14" s="1"/>
  <c r="K79" i="14"/>
  <c r="K108" i="14" s="1"/>
  <c r="J79" i="14"/>
  <c r="J108" i="14" s="1"/>
  <c r="I79" i="14"/>
  <c r="I108" i="14" s="1"/>
  <c r="BF78" i="14"/>
  <c r="BF107" i="14" s="1"/>
  <c r="BE78" i="14"/>
  <c r="BE107" i="14" s="1"/>
  <c r="BD78" i="14"/>
  <c r="BD107" i="14" s="1"/>
  <c r="BC78" i="14"/>
  <c r="BC107" i="14" s="1"/>
  <c r="BA78" i="14"/>
  <c r="AW78" i="14"/>
  <c r="AW107" i="14" s="1"/>
  <c r="AV78" i="14"/>
  <c r="AV107" i="14" s="1"/>
  <c r="AN78" i="14"/>
  <c r="AN107" i="14" s="1"/>
  <c r="AM78" i="14"/>
  <c r="AM107" i="14" s="1"/>
  <c r="AL78" i="14"/>
  <c r="AL107" i="14" s="1"/>
  <c r="AK78" i="14"/>
  <c r="AK107" i="14" s="1"/>
  <c r="AI78" i="14"/>
  <c r="AE78" i="14"/>
  <c r="AE107" i="14" s="1"/>
  <c r="AD78" i="14"/>
  <c r="AD107" i="14" s="1"/>
  <c r="T78" i="14"/>
  <c r="T107" i="14" s="1"/>
  <c r="L78" i="14"/>
  <c r="L107" i="14" s="1"/>
  <c r="K78" i="14"/>
  <c r="K107" i="14" s="1"/>
  <c r="J78" i="14"/>
  <c r="J107" i="14" s="1"/>
  <c r="I78" i="14"/>
  <c r="I107" i="14" s="1"/>
  <c r="BF77" i="14"/>
  <c r="BF106" i="14" s="1"/>
  <c r="BE77" i="14"/>
  <c r="BE106" i="14" s="1"/>
  <c r="BD77" i="14"/>
  <c r="BD106" i="14" s="1"/>
  <c r="BC77" i="14"/>
  <c r="BC106" i="14" s="1"/>
  <c r="BA77" i="14"/>
  <c r="AW77" i="14"/>
  <c r="AW106" i="14" s="1"/>
  <c r="AV77" i="14"/>
  <c r="AV106" i="14" s="1"/>
  <c r="AN77" i="14"/>
  <c r="AN106" i="14" s="1"/>
  <c r="AM77" i="14"/>
  <c r="AM106" i="14" s="1"/>
  <c r="AL77" i="14"/>
  <c r="AL106" i="14" s="1"/>
  <c r="AK77" i="14"/>
  <c r="AK106" i="14" s="1"/>
  <c r="AI77" i="14"/>
  <c r="AE77" i="14"/>
  <c r="AE106" i="14" s="1"/>
  <c r="AD77" i="14"/>
  <c r="AD106" i="14" s="1"/>
  <c r="T77" i="14"/>
  <c r="T106" i="14" s="1"/>
  <c r="L77" i="14"/>
  <c r="L106" i="14" s="1"/>
  <c r="K77" i="14"/>
  <c r="K106" i="14" s="1"/>
  <c r="J77" i="14"/>
  <c r="J106" i="14" s="1"/>
  <c r="I77" i="14"/>
  <c r="I106" i="14" s="1"/>
  <c r="BF76" i="14"/>
  <c r="BF105" i="14" s="1"/>
  <c r="BE76" i="14"/>
  <c r="BE105" i="14" s="1"/>
  <c r="BD76" i="14"/>
  <c r="BD105" i="14" s="1"/>
  <c r="BC76" i="14"/>
  <c r="BC105" i="14" s="1"/>
  <c r="BA76" i="14"/>
  <c r="AW76" i="14"/>
  <c r="AW105" i="14" s="1"/>
  <c r="AV76" i="14"/>
  <c r="AV105" i="14" s="1"/>
  <c r="AN76" i="14"/>
  <c r="AN105" i="14" s="1"/>
  <c r="AM76" i="14"/>
  <c r="AM105" i="14" s="1"/>
  <c r="AL76" i="14"/>
  <c r="AL105" i="14" s="1"/>
  <c r="AK76" i="14"/>
  <c r="AK105" i="14" s="1"/>
  <c r="AI76" i="14"/>
  <c r="AE76" i="14"/>
  <c r="AE105" i="14" s="1"/>
  <c r="AD76" i="14"/>
  <c r="AD105" i="14" s="1"/>
  <c r="T76" i="14"/>
  <c r="T105" i="14" s="1"/>
  <c r="L76" i="14"/>
  <c r="L105" i="14" s="1"/>
  <c r="K76" i="14"/>
  <c r="K105" i="14" s="1"/>
  <c r="J76" i="14"/>
  <c r="J105" i="14" s="1"/>
  <c r="I76" i="14"/>
  <c r="I105" i="14" s="1"/>
  <c r="BF75" i="14"/>
  <c r="BF104" i="14" s="1"/>
  <c r="BE75" i="14"/>
  <c r="BE104" i="14" s="1"/>
  <c r="BD75" i="14"/>
  <c r="BD104" i="14" s="1"/>
  <c r="BC75" i="14"/>
  <c r="BC104" i="14" s="1"/>
  <c r="BA75" i="14"/>
  <c r="AW75" i="14"/>
  <c r="AW104" i="14" s="1"/>
  <c r="AV75" i="14"/>
  <c r="AV104" i="14" s="1"/>
  <c r="AN75" i="14"/>
  <c r="AN104" i="14" s="1"/>
  <c r="AM75" i="14"/>
  <c r="AM104" i="14" s="1"/>
  <c r="AL75" i="14"/>
  <c r="AL104" i="14" s="1"/>
  <c r="AK75" i="14"/>
  <c r="AK104" i="14" s="1"/>
  <c r="AI75" i="14"/>
  <c r="AE75" i="14"/>
  <c r="AE104" i="14" s="1"/>
  <c r="AD75" i="14"/>
  <c r="AD104" i="14" s="1"/>
  <c r="T75" i="14"/>
  <c r="T104" i="14" s="1"/>
  <c r="L75" i="14"/>
  <c r="L104" i="14" s="1"/>
  <c r="K75" i="14"/>
  <c r="K104" i="14" s="1"/>
  <c r="J75" i="14"/>
  <c r="J104" i="14" s="1"/>
  <c r="I75" i="14"/>
  <c r="I104" i="14" s="1"/>
  <c r="BF74" i="14"/>
  <c r="BF103" i="14" s="1"/>
  <c r="BE74" i="14"/>
  <c r="BE103" i="14" s="1"/>
  <c r="BD74" i="14"/>
  <c r="BD103" i="14" s="1"/>
  <c r="BC74" i="14"/>
  <c r="BC103" i="14" s="1"/>
  <c r="BA74" i="14"/>
  <c r="AW74" i="14"/>
  <c r="AW103" i="14" s="1"/>
  <c r="AV74" i="14"/>
  <c r="AV103" i="14" s="1"/>
  <c r="AN74" i="14"/>
  <c r="AN103" i="14" s="1"/>
  <c r="AM74" i="14"/>
  <c r="AM103" i="14" s="1"/>
  <c r="AL74" i="14"/>
  <c r="AL103" i="14" s="1"/>
  <c r="AK74" i="14"/>
  <c r="AK103" i="14" s="1"/>
  <c r="AI74" i="14"/>
  <c r="AE74" i="14"/>
  <c r="AE103" i="14" s="1"/>
  <c r="AD74" i="14"/>
  <c r="AD103" i="14" s="1"/>
  <c r="T74" i="14"/>
  <c r="T103" i="14" s="1"/>
  <c r="L74" i="14"/>
  <c r="L103" i="14" s="1"/>
  <c r="K74" i="14"/>
  <c r="K103" i="14" s="1"/>
  <c r="J74" i="14"/>
  <c r="J103" i="14" s="1"/>
  <c r="I74" i="14"/>
  <c r="I103" i="14" s="1"/>
  <c r="BF73" i="14"/>
  <c r="BF102" i="14" s="1"/>
  <c r="BE73" i="14"/>
  <c r="BE102" i="14" s="1"/>
  <c r="BD73" i="14"/>
  <c r="BD102" i="14" s="1"/>
  <c r="BC73" i="14"/>
  <c r="BC102" i="14" s="1"/>
  <c r="BA73" i="14"/>
  <c r="AW73" i="14"/>
  <c r="AW102" i="14" s="1"/>
  <c r="AV73" i="14"/>
  <c r="AV102" i="14" s="1"/>
  <c r="AN73" i="14"/>
  <c r="AN102" i="14" s="1"/>
  <c r="AM73" i="14"/>
  <c r="AM102" i="14" s="1"/>
  <c r="AL73" i="14"/>
  <c r="AL102" i="14" s="1"/>
  <c r="AK73" i="14"/>
  <c r="AK102" i="14" s="1"/>
  <c r="AI73" i="14"/>
  <c r="AE73" i="14"/>
  <c r="AE102" i="14" s="1"/>
  <c r="AD73" i="14"/>
  <c r="AD102" i="14" s="1"/>
  <c r="T73" i="14"/>
  <c r="T102" i="14" s="1"/>
  <c r="L73" i="14"/>
  <c r="L102" i="14" s="1"/>
  <c r="K73" i="14"/>
  <c r="K102" i="14" s="1"/>
  <c r="J73" i="14"/>
  <c r="J102" i="14" s="1"/>
  <c r="I73" i="14"/>
  <c r="I102" i="14" s="1"/>
  <c r="BF72" i="14"/>
  <c r="BF101" i="14" s="1"/>
  <c r="BE72" i="14"/>
  <c r="BE101" i="14" s="1"/>
  <c r="BD72" i="14"/>
  <c r="BD101" i="14" s="1"/>
  <c r="BC72" i="14"/>
  <c r="BC101" i="14" s="1"/>
  <c r="BA72" i="14"/>
  <c r="AW72" i="14"/>
  <c r="AW101" i="14" s="1"/>
  <c r="AV72" i="14"/>
  <c r="AV101" i="14" s="1"/>
  <c r="AN72" i="14"/>
  <c r="AN101" i="14" s="1"/>
  <c r="AM72" i="14"/>
  <c r="AM101" i="14" s="1"/>
  <c r="AL72" i="14"/>
  <c r="AL101" i="14" s="1"/>
  <c r="AK72" i="14"/>
  <c r="AK101" i="14" s="1"/>
  <c r="AI72" i="14"/>
  <c r="AE72" i="14"/>
  <c r="AE101" i="14" s="1"/>
  <c r="AD72" i="14"/>
  <c r="AD101" i="14" s="1"/>
  <c r="T72" i="14"/>
  <c r="T101" i="14" s="1"/>
  <c r="L72" i="14"/>
  <c r="L101" i="14" s="1"/>
  <c r="K72" i="14"/>
  <c r="K101" i="14" s="1"/>
  <c r="J72" i="14"/>
  <c r="J101" i="14" s="1"/>
  <c r="I72" i="14"/>
  <c r="I101" i="14" s="1"/>
  <c r="BF71" i="14"/>
  <c r="BF100" i="14" s="1"/>
  <c r="BE71" i="14"/>
  <c r="BE100" i="14" s="1"/>
  <c r="BD71" i="14"/>
  <c r="BD100" i="14" s="1"/>
  <c r="BC71" i="14"/>
  <c r="BC100" i="14" s="1"/>
  <c r="BA71" i="14"/>
  <c r="AW71" i="14"/>
  <c r="AW100" i="14" s="1"/>
  <c r="AV71" i="14"/>
  <c r="AV100" i="14" s="1"/>
  <c r="AN71" i="14"/>
  <c r="AN100" i="14" s="1"/>
  <c r="AM71" i="14"/>
  <c r="AM100" i="14" s="1"/>
  <c r="AL71" i="14"/>
  <c r="AL100" i="14" s="1"/>
  <c r="AK71" i="14"/>
  <c r="AK100" i="14" s="1"/>
  <c r="AI71" i="14"/>
  <c r="AE71" i="14"/>
  <c r="AE100" i="14" s="1"/>
  <c r="AD71" i="14"/>
  <c r="AD100" i="14" s="1"/>
  <c r="T71" i="14"/>
  <c r="T100" i="14" s="1"/>
  <c r="L71" i="14"/>
  <c r="L100" i="14" s="1"/>
  <c r="K71" i="14"/>
  <c r="K100" i="14" s="1"/>
  <c r="J71" i="14"/>
  <c r="J100" i="14" s="1"/>
  <c r="I71" i="14"/>
  <c r="I100" i="14" s="1"/>
  <c r="BF70" i="14"/>
  <c r="BF99" i="14" s="1"/>
  <c r="BE70" i="14"/>
  <c r="BE99" i="14" s="1"/>
  <c r="BD70" i="14"/>
  <c r="BD99" i="14" s="1"/>
  <c r="BC70" i="14"/>
  <c r="BC99" i="14" s="1"/>
  <c r="BA70" i="14"/>
  <c r="AW70" i="14"/>
  <c r="AW99" i="14" s="1"/>
  <c r="AV70" i="14"/>
  <c r="AV99" i="14" s="1"/>
  <c r="AN70" i="14"/>
  <c r="AN99" i="14" s="1"/>
  <c r="AM70" i="14"/>
  <c r="AM99" i="14" s="1"/>
  <c r="AL70" i="14"/>
  <c r="AL99" i="14" s="1"/>
  <c r="AK70" i="14"/>
  <c r="AK99" i="14" s="1"/>
  <c r="AI70" i="14"/>
  <c r="AE70" i="14"/>
  <c r="AE99" i="14" s="1"/>
  <c r="AD70" i="14"/>
  <c r="AD99" i="14" s="1"/>
  <c r="T70" i="14"/>
  <c r="T99" i="14" s="1"/>
  <c r="L70" i="14"/>
  <c r="L99" i="14" s="1"/>
  <c r="K70" i="14"/>
  <c r="K99" i="14" s="1"/>
  <c r="J70" i="14"/>
  <c r="J99" i="14" s="1"/>
  <c r="I70" i="14"/>
  <c r="I99" i="14" s="1"/>
  <c r="BF69" i="14"/>
  <c r="BF98" i="14" s="1"/>
  <c r="BE69" i="14"/>
  <c r="BE98" i="14" s="1"/>
  <c r="BD69" i="14"/>
  <c r="BD98" i="14" s="1"/>
  <c r="BC69" i="14"/>
  <c r="BC98" i="14" s="1"/>
  <c r="BA69" i="14"/>
  <c r="AW69" i="14"/>
  <c r="AW98" i="14" s="1"/>
  <c r="AV69" i="14"/>
  <c r="AV98" i="14" s="1"/>
  <c r="AN69" i="14"/>
  <c r="AN98" i="14" s="1"/>
  <c r="AM69" i="14"/>
  <c r="AM98" i="14" s="1"/>
  <c r="AL69" i="14"/>
  <c r="AL98" i="14" s="1"/>
  <c r="AK69" i="14"/>
  <c r="AK98" i="14" s="1"/>
  <c r="AI69" i="14"/>
  <c r="AE69" i="14"/>
  <c r="AE98" i="14" s="1"/>
  <c r="AD69" i="14"/>
  <c r="AD98" i="14" s="1"/>
  <c r="T69" i="14"/>
  <c r="T98" i="14" s="1"/>
  <c r="L69" i="14"/>
  <c r="L98" i="14" s="1"/>
  <c r="K69" i="14"/>
  <c r="K98" i="14" s="1"/>
  <c r="J69" i="14"/>
  <c r="J98" i="14" s="1"/>
  <c r="I69" i="14"/>
  <c r="I98" i="14" s="1"/>
  <c r="BF68" i="14"/>
  <c r="BF97" i="14" s="1"/>
  <c r="BE68" i="14"/>
  <c r="BE97" i="14" s="1"/>
  <c r="BD68" i="14"/>
  <c r="BD97" i="14" s="1"/>
  <c r="BC68" i="14"/>
  <c r="BC97" i="14" s="1"/>
  <c r="BA68" i="14"/>
  <c r="AW68" i="14"/>
  <c r="AW97" i="14" s="1"/>
  <c r="AV68" i="14"/>
  <c r="AV97" i="14" s="1"/>
  <c r="AN68" i="14"/>
  <c r="AN97" i="14" s="1"/>
  <c r="AM68" i="14"/>
  <c r="AM97" i="14" s="1"/>
  <c r="AL68" i="14"/>
  <c r="AL97" i="14" s="1"/>
  <c r="AK68" i="14"/>
  <c r="AK97" i="14" s="1"/>
  <c r="AI68" i="14"/>
  <c r="AE68" i="14"/>
  <c r="AE97" i="14" s="1"/>
  <c r="AD68" i="14"/>
  <c r="AD97" i="14" s="1"/>
  <c r="T68" i="14"/>
  <c r="T97" i="14" s="1"/>
  <c r="L68" i="14"/>
  <c r="L97" i="14" s="1"/>
  <c r="K68" i="14"/>
  <c r="K97" i="14" s="1"/>
  <c r="J68" i="14"/>
  <c r="J97" i="14" s="1"/>
  <c r="I68" i="14"/>
  <c r="I97" i="14" s="1"/>
  <c r="BF67" i="14"/>
  <c r="BF96" i="14" s="1"/>
  <c r="BE67" i="14"/>
  <c r="BE96" i="14" s="1"/>
  <c r="BD67" i="14"/>
  <c r="BD96" i="14" s="1"/>
  <c r="BC67" i="14"/>
  <c r="BC96" i="14" s="1"/>
  <c r="BA67" i="14"/>
  <c r="AW67" i="14"/>
  <c r="AW96" i="14" s="1"/>
  <c r="AV67" i="14"/>
  <c r="AV96" i="14" s="1"/>
  <c r="AN67" i="14"/>
  <c r="AN96" i="14" s="1"/>
  <c r="AM67" i="14"/>
  <c r="AM96" i="14" s="1"/>
  <c r="AL67" i="14"/>
  <c r="AL96" i="14" s="1"/>
  <c r="AK67" i="14"/>
  <c r="AK96" i="14" s="1"/>
  <c r="AI67" i="14"/>
  <c r="AE67" i="14"/>
  <c r="AE96" i="14" s="1"/>
  <c r="AD67" i="14"/>
  <c r="AD96" i="14" s="1"/>
  <c r="T67" i="14"/>
  <c r="T96" i="14" s="1"/>
  <c r="L67" i="14"/>
  <c r="L96" i="14" s="1"/>
  <c r="K67" i="14"/>
  <c r="K96" i="14" s="1"/>
  <c r="J67" i="14"/>
  <c r="J96" i="14" s="1"/>
  <c r="I67" i="14"/>
  <c r="I96" i="14" s="1"/>
  <c r="W124" i="2"/>
  <c r="V124" i="2"/>
  <c r="BT124" i="2" s="1"/>
  <c r="BT94" i="2" s="1"/>
  <c r="U124" i="2"/>
  <c r="S124" i="2"/>
  <c r="R124" i="2"/>
  <c r="Q124" i="2"/>
  <c r="P124" i="2"/>
  <c r="O124" i="2"/>
  <c r="BP124" i="2" s="1"/>
  <c r="BP94" i="2" s="1"/>
  <c r="N124" i="2"/>
  <c r="L124" i="2"/>
  <c r="K124" i="2"/>
  <c r="J124" i="2"/>
  <c r="I124" i="2"/>
  <c r="H124" i="2"/>
  <c r="G124" i="2"/>
  <c r="F124" i="2"/>
  <c r="E124" i="2"/>
  <c r="D124" i="2"/>
  <c r="W123" i="2"/>
  <c r="V123" i="2"/>
  <c r="BT123" i="2" s="1"/>
  <c r="BT93" i="2" s="1"/>
  <c r="U123" i="2"/>
  <c r="S123" i="2"/>
  <c r="R123" i="2"/>
  <c r="Q123" i="2"/>
  <c r="P123" i="2"/>
  <c r="O123" i="2"/>
  <c r="BP123" i="2" s="1"/>
  <c r="BP93" i="2" s="1"/>
  <c r="N123" i="2"/>
  <c r="L123" i="2"/>
  <c r="K123" i="2"/>
  <c r="J123" i="2"/>
  <c r="I123" i="2"/>
  <c r="H123" i="2"/>
  <c r="G123" i="2"/>
  <c r="F123" i="2"/>
  <c r="E123" i="2"/>
  <c r="D123" i="2"/>
  <c r="W122" i="2"/>
  <c r="V122" i="2"/>
  <c r="BT122" i="2" s="1"/>
  <c r="BT92" i="2" s="1"/>
  <c r="U122" i="2"/>
  <c r="S122" i="2"/>
  <c r="R122" i="2"/>
  <c r="Q122" i="2"/>
  <c r="P122" i="2"/>
  <c r="O122" i="2"/>
  <c r="BP122" i="2" s="1"/>
  <c r="BP92" i="2" s="1"/>
  <c r="N122" i="2"/>
  <c r="L122" i="2"/>
  <c r="K122" i="2"/>
  <c r="J122" i="2"/>
  <c r="I122" i="2"/>
  <c r="H122" i="2"/>
  <c r="G122" i="2"/>
  <c r="F122" i="2"/>
  <c r="E122" i="2"/>
  <c r="D122" i="2"/>
  <c r="W121" i="2"/>
  <c r="V121" i="2"/>
  <c r="U121" i="2"/>
  <c r="S121" i="2"/>
  <c r="R121" i="2"/>
  <c r="Q121" i="2"/>
  <c r="P121" i="2"/>
  <c r="O121" i="2"/>
  <c r="N121" i="2"/>
  <c r="L121" i="2"/>
  <c r="K121" i="2"/>
  <c r="J121" i="2"/>
  <c r="I121" i="2"/>
  <c r="H121" i="2"/>
  <c r="G121" i="2"/>
  <c r="F121" i="2"/>
  <c r="E121" i="2"/>
  <c r="D121" i="2"/>
  <c r="W120" i="2"/>
  <c r="V120" i="2"/>
  <c r="BT120" i="2" s="1"/>
  <c r="BT90" i="2" s="1"/>
  <c r="U120" i="2"/>
  <c r="S120" i="2"/>
  <c r="R120" i="2"/>
  <c r="Q120" i="2"/>
  <c r="P120" i="2"/>
  <c r="O120" i="2"/>
  <c r="BP120" i="2" s="1"/>
  <c r="BP90" i="2" s="1"/>
  <c r="N120" i="2"/>
  <c r="L120" i="2"/>
  <c r="K120" i="2"/>
  <c r="J120" i="2"/>
  <c r="I120" i="2"/>
  <c r="H120" i="2"/>
  <c r="G120" i="2"/>
  <c r="F120" i="2"/>
  <c r="E120" i="2"/>
  <c r="D120" i="2"/>
  <c r="V119" i="2"/>
  <c r="BT119" i="2" s="1"/>
  <c r="BT89" i="2" s="1"/>
  <c r="U119" i="2"/>
  <c r="S119" i="2"/>
  <c r="R119" i="2"/>
  <c r="Q119" i="2"/>
  <c r="P119" i="2"/>
  <c r="O119" i="2"/>
  <c r="N119" i="2"/>
  <c r="L119" i="2"/>
  <c r="K119" i="2"/>
  <c r="J119" i="2"/>
  <c r="I119" i="2"/>
  <c r="H119" i="2"/>
  <c r="G119" i="2"/>
  <c r="F119" i="2"/>
  <c r="E119" i="2"/>
  <c r="D119" i="2"/>
  <c r="W118" i="2"/>
  <c r="V118" i="2"/>
  <c r="U118" i="2"/>
  <c r="S118" i="2"/>
  <c r="R118" i="2"/>
  <c r="Q118" i="2"/>
  <c r="P118" i="2"/>
  <c r="O118" i="2"/>
  <c r="N118" i="2"/>
  <c r="L118" i="2"/>
  <c r="K118" i="2"/>
  <c r="J118" i="2"/>
  <c r="I118" i="2"/>
  <c r="H118" i="2"/>
  <c r="G118" i="2"/>
  <c r="F118" i="2"/>
  <c r="E118" i="2"/>
  <c r="D118" i="2"/>
  <c r="V117" i="2"/>
  <c r="BT117" i="2" s="1"/>
  <c r="BT87" i="2" s="1"/>
  <c r="U117" i="2"/>
  <c r="S117" i="2"/>
  <c r="R117" i="2"/>
  <c r="Q117" i="2"/>
  <c r="P117" i="2"/>
  <c r="O117" i="2"/>
  <c r="BP117" i="2" s="1"/>
  <c r="BP87" i="2" s="1"/>
  <c r="N117" i="2"/>
  <c r="L117" i="2"/>
  <c r="K117" i="2"/>
  <c r="J117" i="2"/>
  <c r="I117" i="2"/>
  <c r="H117" i="2"/>
  <c r="G117" i="2"/>
  <c r="F117" i="2"/>
  <c r="E117" i="2"/>
  <c r="D117" i="2"/>
  <c r="W116" i="2"/>
  <c r="V116" i="2"/>
  <c r="BT116" i="2" s="1"/>
  <c r="BT86" i="2" s="1"/>
  <c r="U116" i="2"/>
  <c r="S116" i="2"/>
  <c r="R116" i="2"/>
  <c r="Q116" i="2"/>
  <c r="P116" i="2"/>
  <c r="O116" i="2"/>
  <c r="N116" i="2"/>
  <c r="H116" i="2"/>
  <c r="G116" i="2"/>
  <c r="F116" i="2"/>
  <c r="E116" i="2"/>
  <c r="D116" i="2"/>
  <c r="W115" i="2"/>
  <c r="V115" i="2"/>
  <c r="BT115" i="2" s="1"/>
  <c r="BT85" i="2" s="1"/>
  <c r="U115" i="2"/>
  <c r="S115" i="2"/>
  <c r="R115" i="2"/>
  <c r="Q115" i="2"/>
  <c r="P115" i="2"/>
  <c r="O115" i="2"/>
  <c r="N115" i="2"/>
  <c r="H115" i="2"/>
  <c r="G115" i="2"/>
  <c r="F115" i="2"/>
  <c r="E115" i="2"/>
  <c r="D115" i="2"/>
  <c r="W114" i="2"/>
  <c r="V114" i="2"/>
  <c r="BT114" i="2" s="1"/>
  <c r="BT84" i="2" s="1"/>
  <c r="U114" i="2"/>
  <c r="S114" i="2"/>
  <c r="R114" i="2"/>
  <c r="Q114" i="2"/>
  <c r="P114" i="2"/>
  <c r="O114" i="2"/>
  <c r="N114" i="2"/>
  <c r="H114" i="2"/>
  <c r="G114" i="2"/>
  <c r="F114" i="2"/>
  <c r="E114" i="2"/>
  <c r="D114" i="2"/>
  <c r="W113" i="2"/>
  <c r="V113" i="2"/>
  <c r="BT113" i="2" s="1"/>
  <c r="BT83" i="2" s="1"/>
  <c r="U113" i="2"/>
  <c r="S113" i="2"/>
  <c r="R113" i="2"/>
  <c r="Q113" i="2"/>
  <c r="P113" i="2"/>
  <c r="O113" i="2"/>
  <c r="N113" i="2"/>
  <c r="H113" i="2"/>
  <c r="G113" i="2"/>
  <c r="F113" i="2"/>
  <c r="E113" i="2"/>
  <c r="D113" i="2"/>
  <c r="W112" i="2"/>
  <c r="V112" i="2"/>
  <c r="BT112" i="2" s="1"/>
  <c r="BT82" i="2" s="1"/>
  <c r="U112" i="2"/>
  <c r="S112" i="2"/>
  <c r="R112" i="2"/>
  <c r="Q112" i="2"/>
  <c r="P112" i="2"/>
  <c r="O112" i="2"/>
  <c r="N112" i="2"/>
  <c r="H112" i="2"/>
  <c r="G112" i="2"/>
  <c r="F112" i="2"/>
  <c r="E112" i="2"/>
  <c r="D112" i="2"/>
  <c r="W111" i="2"/>
  <c r="V111" i="2"/>
  <c r="U111" i="2"/>
  <c r="S111" i="2"/>
  <c r="R111" i="2"/>
  <c r="Q111" i="2"/>
  <c r="P111" i="2"/>
  <c r="O111" i="2"/>
  <c r="N111" i="2"/>
  <c r="H111" i="2"/>
  <c r="G111" i="2"/>
  <c r="F111" i="2"/>
  <c r="E111" i="2"/>
  <c r="D111" i="2"/>
  <c r="W110" i="2"/>
  <c r="V110" i="2"/>
  <c r="BT110" i="2" s="1"/>
  <c r="BT80" i="2" s="1"/>
  <c r="U110" i="2"/>
  <c r="S110" i="2"/>
  <c r="R110" i="2"/>
  <c r="Q110" i="2"/>
  <c r="P110" i="2"/>
  <c r="O110" i="2"/>
  <c r="N110" i="2"/>
  <c r="H110" i="2"/>
  <c r="G110" i="2"/>
  <c r="F110" i="2"/>
  <c r="E110" i="2"/>
  <c r="D110" i="2"/>
  <c r="W109" i="2"/>
  <c r="V109" i="2"/>
  <c r="BT109" i="2" s="1"/>
  <c r="BT79" i="2" s="1"/>
  <c r="U109" i="2"/>
  <c r="S109" i="2"/>
  <c r="R109" i="2"/>
  <c r="Q109" i="2"/>
  <c r="P109" i="2"/>
  <c r="O109" i="2"/>
  <c r="N109" i="2"/>
  <c r="H109" i="2"/>
  <c r="G109" i="2"/>
  <c r="F109" i="2"/>
  <c r="E109" i="2"/>
  <c r="D109" i="2"/>
  <c r="W108" i="2"/>
  <c r="V108" i="2"/>
  <c r="BT108" i="2" s="1"/>
  <c r="BT78" i="2" s="1"/>
  <c r="U108" i="2"/>
  <c r="S108" i="2"/>
  <c r="R108" i="2"/>
  <c r="Q108" i="2"/>
  <c r="P108" i="2"/>
  <c r="O108" i="2"/>
  <c r="N108" i="2"/>
  <c r="H108" i="2"/>
  <c r="G108" i="2"/>
  <c r="F108" i="2"/>
  <c r="E108" i="2"/>
  <c r="D108" i="2"/>
  <c r="W107" i="2"/>
  <c r="V107" i="2"/>
  <c r="BT107" i="2" s="1"/>
  <c r="BT77" i="2" s="1"/>
  <c r="U107" i="2"/>
  <c r="S107" i="2"/>
  <c r="R107" i="2"/>
  <c r="Q107" i="2"/>
  <c r="P107" i="2"/>
  <c r="O107" i="2"/>
  <c r="N107" i="2"/>
  <c r="H107" i="2"/>
  <c r="G107" i="2"/>
  <c r="F107" i="2"/>
  <c r="E107" i="2"/>
  <c r="D107" i="2"/>
  <c r="W106" i="2"/>
  <c r="V106" i="2"/>
  <c r="BT106" i="2" s="1"/>
  <c r="BT76" i="2" s="1"/>
  <c r="U106" i="2"/>
  <c r="S106" i="2"/>
  <c r="R106" i="2"/>
  <c r="Q106" i="2"/>
  <c r="P106" i="2"/>
  <c r="O106" i="2"/>
  <c r="N106" i="2"/>
  <c r="H106" i="2"/>
  <c r="G106" i="2"/>
  <c r="F106" i="2"/>
  <c r="E106" i="2"/>
  <c r="D106" i="2"/>
  <c r="W105" i="2"/>
  <c r="V105" i="2"/>
  <c r="U105" i="2"/>
  <c r="S105" i="2"/>
  <c r="R105" i="2"/>
  <c r="Q105" i="2"/>
  <c r="P105" i="2"/>
  <c r="O105" i="2"/>
  <c r="N105" i="2"/>
  <c r="H105" i="2"/>
  <c r="G105" i="2"/>
  <c r="F105" i="2"/>
  <c r="E105" i="2"/>
  <c r="D105" i="2"/>
  <c r="W104" i="2"/>
  <c r="V104" i="2"/>
  <c r="BT104" i="2" s="1"/>
  <c r="BT74" i="2" s="1"/>
  <c r="U104" i="2"/>
  <c r="S104" i="2"/>
  <c r="R104" i="2"/>
  <c r="Q104" i="2"/>
  <c r="P104" i="2"/>
  <c r="O104" i="2"/>
  <c r="N104" i="2"/>
  <c r="H104" i="2"/>
  <c r="G104" i="2"/>
  <c r="F104" i="2"/>
  <c r="E104" i="2"/>
  <c r="D104" i="2"/>
  <c r="W103" i="2"/>
  <c r="V103" i="2"/>
  <c r="BT103" i="2" s="1"/>
  <c r="BT73" i="2" s="1"/>
  <c r="U103" i="2"/>
  <c r="S103" i="2"/>
  <c r="R103" i="2"/>
  <c r="Q103" i="2"/>
  <c r="P103" i="2"/>
  <c r="O103" i="2"/>
  <c r="N103" i="2"/>
  <c r="H103" i="2"/>
  <c r="G103" i="2"/>
  <c r="F103" i="2"/>
  <c r="E103" i="2"/>
  <c r="D103" i="2"/>
  <c r="W102" i="2"/>
  <c r="V102" i="2"/>
  <c r="BT102" i="2" s="1"/>
  <c r="BT72" i="2" s="1"/>
  <c r="U102" i="2"/>
  <c r="S102" i="2"/>
  <c r="R102" i="2"/>
  <c r="Q102" i="2"/>
  <c r="P102" i="2"/>
  <c r="O102" i="2"/>
  <c r="N102" i="2"/>
  <c r="H102" i="2"/>
  <c r="G102" i="2"/>
  <c r="F102" i="2"/>
  <c r="E102" i="2"/>
  <c r="D102" i="2"/>
  <c r="W101" i="2"/>
  <c r="V101" i="2"/>
  <c r="BT101" i="2" s="1"/>
  <c r="BT71" i="2" s="1"/>
  <c r="U101" i="2"/>
  <c r="S101" i="2"/>
  <c r="R101" i="2"/>
  <c r="Q101" i="2"/>
  <c r="P101" i="2"/>
  <c r="O101" i="2"/>
  <c r="N101" i="2"/>
  <c r="H101" i="2"/>
  <c r="G101" i="2"/>
  <c r="F101" i="2"/>
  <c r="E101" i="2"/>
  <c r="D101" i="2"/>
  <c r="W100" i="2"/>
  <c r="V100" i="2"/>
  <c r="BT100" i="2" s="1"/>
  <c r="BT70" i="2" s="1"/>
  <c r="U100" i="2"/>
  <c r="S100" i="2"/>
  <c r="R100" i="2"/>
  <c r="Q100" i="2"/>
  <c r="P100" i="2"/>
  <c r="O100" i="2"/>
  <c r="N100" i="2"/>
  <c r="H100" i="2"/>
  <c r="G100" i="2"/>
  <c r="F100" i="2"/>
  <c r="E100" i="2"/>
  <c r="D100" i="2"/>
  <c r="W99" i="2"/>
  <c r="V99" i="2"/>
  <c r="BT99" i="2" s="1"/>
  <c r="BT69" i="2" s="1"/>
  <c r="U99" i="2"/>
  <c r="S99" i="2"/>
  <c r="R99" i="2"/>
  <c r="Q99" i="2"/>
  <c r="P99" i="2"/>
  <c r="O99" i="2"/>
  <c r="N99" i="2"/>
  <c r="H99" i="2"/>
  <c r="G99" i="2"/>
  <c r="F99" i="2"/>
  <c r="E99" i="2"/>
  <c r="D99" i="2"/>
  <c r="W98" i="2"/>
  <c r="V98" i="2"/>
  <c r="BT98" i="2" s="1"/>
  <c r="BT68" i="2" s="1"/>
  <c r="U98" i="2"/>
  <c r="S98" i="2"/>
  <c r="R98" i="2"/>
  <c r="Q98" i="2"/>
  <c r="P98" i="2"/>
  <c r="O98" i="2"/>
  <c r="N98" i="2"/>
  <c r="H98" i="2"/>
  <c r="G98" i="2"/>
  <c r="F98" i="2"/>
  <c r="E98" i="2"/>
  <c r="D98" i="2"/>
  <c r="BF94" i="2"/>
  <c r="BF124" i="2" s="1"/>
  <c r="BE94" i="2"/>
  <c r="BE124" i="2" s="1"/>
  <c r="BD94" i="2"/>
  <c r="BD124" i="2" s="1"/>
  <c r="BC94" i="2"/>
  <c r="BC124" i="2" s="1"/>
  <c r="BA94" i="2"/>
  <c r="AX94" i="2"/>
  <c r="AX124" i="2" s="1"/>
  <c r="AW94" i="2"/>
  <c r="AW124" i="2" s="1"/>
  <c r="AV94" i="2"/>
  <c r="AV124" i="2" s="1"/>
  <c r="AN94" i="2"/>
  <c r="AN124" i="2" s="1"/>
  <c r="AM94" i="2"/>
  <c r="AM124" i="2" s="1"/>
  <c r="AL94" i="2"/>
  <c r="AL124" i="2" s="1"/>
  <c r="AK94" i="2"/>
  <c r="AK124" i="2" s="1"/>
  <c r="AI94" i="2"/>
  <c r="AF94" i="2"/>
  <c r="AF124" i="2" s="1"/>
  <c r="AE94" i="2"/>
  <c r="AE124" i="2" s="1"/>
  <c r="AD94" i="2"/>
  <c r="AD124" i="2" s="1"/>
  <c r="T94" i="2"/>
  <c r="T124" i="2" s="1"/>
  <c r="M94" i="2"/>
  <c r="M124" i="2" s="1"/>
  <c r="BF93" i="2"/>
  <c r="BF123" i="2" s="1"/>
  <c r="BE93" i="2"/>
  <c r="BE123" i="2" s="1"/>
  <c r="BD93" i="2"/>
  <c r="BD123" i="2" s="1"/>
  <c r="BC93" i="2"/>
  <c r="BC123" i="2" s="1"/>
  <c r="BA93" i="2"/>
  <c r="AX93" i="2"/>
  <c r="AX123" i="2" s="1"/>
  <c r="AW93" i="2"/>
  <c r="AW123" i="2" s="1"/>
  <c r="AV93" i="2"/>
  <c r="AV123" i="2" s="1"/>
  <c r="AN93" i="2"/>
  <c r="AN123" i="2" s="1"/>
  <c r="AM93" i="2"/>
  <c r="AM123" i="2" s="1"/>
  <c r="AL93" i="2"/>
  <c r="AL123" i="2" s="1"/>
  <c r="AK93" i="2"/>
  <c r="AK123" i="2" s="1"/>
  <c r="AI93" i="2"/>
  <c r="AF93" i="2"/>
  <c r="AF123" i="2" s="1"/>
  <c r="AE93" i="2"/>
  <c r="AE123" i="2" s="1"/>
  <c r="AD93" i="2"/>
  <c r="AD123" i="2" s="1"/>
  <c r="T93" i="2"/>
  <c r="T123" i="2" s="1"/>
  <c r="M93" i="2"/>
  <c r="M123" i="2" s="1"/>
  <c r="BF92" i="2"/>
  <c r="BF122" i="2" s="1"/>
  <c r="BE92" i="2"/>
  <c r="BE122" i="2" s="1"/>
  <c r="BD92" i="2"/>
  <c r="BD122" i="2" s="1"/>
  <c r="BC92" i="2"/>
  <c r="BC122" i="2" s="1"/>
  <c r="BA92" i="2"/>
  <c r="AX92" i="2"/>
  <c r="AX122" i="2" s="1"/>
  <c r="AW92" i="2"/>
  <c r="AW122" i="2" s="1"/>
  <c r="AV92" i="2"/>
  <c r="AV122" i="2" s="1"/>
  <c r="AN92" i="2"/>
  <c r="AN122" i="2" s="1"/>
  <c r="AM92" i="2"/>
  <c r="AM122" i="2" s="1"/>
  <c r="AL92" i="2"/>
  <c r="AL122" i="2" s="1"/>
  <c r="AK92" i="2"/>
  <c r="AK122" i="2" s="1"/>
  <c r="AI92" i="2"/>
  <c r="AF92" i="2"/>
  <c r="AF122" i="2" s="1"/>
  <c r="AE92" i="2"/>
  <c r="AE122" i="2" s="1"/>
  <c r="AD92" i="2"/>
  <c r="AD122" i="2" s="1"/>
  <c r="T92" i="2"/>
  <c r="T122" i="2" s="1"/>
  <c r="M92" i="2"/>
  <c r="M122" i="2" s="1"/>
  <c r="BF91" i="2"/>
  <c r="BF121" i="2" s="1"/>
  <c r="BE91" i="2"/>
  <c r="BE121" i="2" s="1"/>
  <c r="BD91" i="2"/>
  <c r="BD121" i="2" s="1"/>
  <c r="BC91" i="2"/>
  <c r="BC121" i="2" s="1"/>
  <c r="BA91" i="2"/>
  <c r="AX91" i="2"/>
  <c r="AX121" i="2" s="1"/>
  <c r="AW91" i="2"/>
  <c r="AW121" i="2" s="1"/>
  <c r="AV91" i="2"/>
  <c r="AV121" i="2" s="1"/>
  <c r="AN91" i="2"/>
  <c r="AN121" i="2" s="1"/>
  <c r="AM91" i="2"/>
  <c r="AM121" i="2" s="1"/>
  <c r="AL91" i="2"/>
  <c r="AL121" i="2" s="1"/>
  <c r="AK91" i="2"/>
  <c r="AK121" i="2" s="1"/>
  <c r="AI91" i="2"/>
  <c r="AF91" i="2"/>
  <c r="AF121" i="2" s="1"/>
  <c r="AE91" i="2"/>
  <c r="AE121" i="2" s="1"/>
  <c r="AD91" i="2"/>
  <c r="AD121" i="2" s="1"/>
  <c r="T91" i="2"/>
  <c r="T121" i="2" s="1"/>
  <c r="M91" i="2"/>
  <c r="M121" i="2" s="1"/>
  <c r="BF90" i="2"/>
  <c r="BF120" i="2" s="1"/>
  <c r="BE90" i="2"/>
  <c r="BE120" i="2" s="1"/>
  <c r="BD90" i="2"/>
  <c r="BD120" i="2" s="1"/>
  <c r="BC90" i="2"/>
  <c r="BC120" i="2" s="1"/>
  <c r="BA90" i="2"/>
  <c r="AX90" i="2"/>
  <c r="AX120" i="2" s="1"/>
  <c r="AW90" i="2"/>
  <c r="AW120" i="2" s="1"/>
  <c r="AV90" i="2"/>
  <c r="AV120" i="2" s="1"/>
  <c r="AN90" i="2"/>
  <c r="AN120" i="2" s="1"/>
  <c r="AM90" i="2"/>
  <c r="AM120" i="2" s="1"/>
  <c r="AL90" i="2"/>
  <c r="AL120" i="2" s="1"/>
  <c r="AK90" i="2"/>
  <c r="AK120" i="2" s="1"/>
  <c r="AI90" i="2"/>
  <c r="AF90" i="2"/>
  <c r="AF120" i="2" s="1"/>
  <c r="AE90" i="2"/>
  <c r="AE120" i="2" s="1"/>
  <c r="AD90" i="2"/>
  <c r="AD120" i="2" s="1"/>
  <c r="T90" i="2"/>
  <c r="T120" i="2" s="1"/>
  <c r="M90" i="2"/>
  <c r="M120" i="2" s="1"/>
  <c r="BF89" i="2"/>
  <c r="BF119" i="2" s="1"/>
  <c r="BE89" i="2"/>
  <c r="BE119" i="2" s="1"/>
  <c r="BD89" i="2"/>
  <c r="BD119" i="2" s="1"/>
  <c r="BC89" i="2"/>
  <c r="BC119" i="2" s="1"/>
  <c r="BA89" i="2"/>
  <c r="AX89" i="2"/>
  <c r="AX119" i="2" s="1"/>
  <c r="AW89" i="2"/>
  <c r="AW119" i="2" s="1"/>
  <c r="AV89" i="2"/>
  <c r="AV119" i="2" s="1"/>
  <c r="AN89" i="2"/>
  <c r="AN119" i="2" s="1"/>
  <c r="AM89" i="2"/>
  <c r="AM119" i="2" s="1"/>
  <c r="AL89" i="2"/>
  <c r="AL119" i="2" s="1"/>
  <c r="AK89" i="2"/>
  <c r="AK119" i="2" s="1"/>
  <c r="AI89" i="2"/>
  <c r="AF89" i="2"/>
  <c r="AF119" i="2" s="1"/>
  <c r="AE89" i="2"/>
  <c r="AE119" i="2" s="1"/>
  <c r="AD89" i="2"/>
  <c r="AD119" i="2" s="1"/>
  <c r="T89" i="2"/>
  <c r="T119" i="2" s="1"/>
  <c r="M89" i="2"/>
  <c r="M119" i="2" s="1"/>
  <c r="BF88" i="2"/>
  <c r="BF118" i="2" s="1"/>
  <c r="BE88" i="2"/>
  <c r="BE118" i="2" s="1"/>
  <c r="BD88" i="2"/>
  <c r="BD118" i="2" s="1"/>
  <c r="BC88" i="2"/>
  <c r="BC118" i="2" s="1"/>
  <c r="BA88" i="2"/>
  <c r="AX88" i="2"/>
  <c r="AX118" i="2" s="1"/>
  <c r="AW88" i="2"/>
  <c r="AW118" i="2" s="1"/>
  <c r="AV88" i="2"/>
  <c r="AV118" i="2" s="1"/>
  <c r="AN88" i="2"/>
  <c r="AN118" i="2" s="1"/>
  <c r="AM88" i="2"/>
  <c r="AM118" i="2" s="1"/>
  <c r="AL88" i="2"/>
  <c r="AL118" i="2" s="1"/>
  <c r="AK88" i="2"/>
  <c r="AK118" i="2" s="1"/>
  <c r="AI88" i="2"/>
  <c r="AF88" i="2"/>
  <c r="AF118" i="2" s="1"/>
  <c r="AE88" i="2"/>
  <c r="AE118" i="2" s="1"/>
  <c r="AD88" i="2"/>
  <c r="AD118" i="2" s="1"/>
  <c r="T88" i="2"/>
  <c r="T118" i="2" s="1"/>
  <c r="M88" i="2"/>
  <c r="M118" i="2" s="1"/>
  <c r="BF87" i="2"/>
  <c r="BF117" i="2" s="1"/>
  <c r="BE87" i="2"/>
  <c r="BE117" i="2" s="1"/>
  <c r="BD87" i="2"/>
  <c r="BD117" i="2" s="1"/>
  <c r="BC87" i="2"/>
  <c r="BC117" i="2" s="1"/>
  <c r="BA87" i="2"/>
  <c r="AX87" i="2"/>
  <c r="AX117" i="2" s="1"/>
  <c r="AW87" i="2"/>
  <c r="AW117" i="2" s="1"/>
  <c r="AV87" i="2"/>
  <c r="AV117" i="2" s="1"/>
  <c r="AN87" i="2"/>
  <c r="AN117" i="2" s="1"/>
  <c r="AM87" i="2"/>
  <c r="AM117" i="2" s="1"/>
  <c r="AL87" i="2"/>
  <c r="AL117" i="2" s="1"/>
  <c r="AK87" i="2"/>
  <c r="AK117" i="2" s="1"/>
  <c r="AI87" i="2"/>
  <c r="AF87" i="2"/>
  <c r="AF117" i="2" s="1"/>
  <c r="AE87" i="2"/>
  <c r="AE117" i="2" s="1"/>
  <c r="AD87" i="2"/>
  <c r="AD117" i="2" s="1"/>
  <c r="T87" i="2"/>
  <c r="T117" i="2" s="1"/>
  <c r="M87" i="2"/>
  <c r="M117" i="2" s="1"/>
  <c r="BF86" i="2"/>
  <c r="BF116" i="2" s="1"/>
  <c r="BE86" i="2"/>
  <c r="BE116" i="2" s="1"/>
  <c r="BD86" i="2"/>
  <c r="BD116" i="2" s="1"/>
  <c r="BC86" i="2"/>
  <c r="BC116" i="2" s="1"/>
  <c r="BA86" i="2"/>
  <c r="AX86" i="2"/>
  <c r="AX116" i="2" s="1"/>
  <c r="AW86" i="2"/>
  <c r="AW116" i="2" s="1"/>
  <c r="AV86" i="2"/>
  <c r="AV116" i="2" s="1"/>
  <c r="AN86" i="2"/>
  <c r="AN116" i="2" s="1"/>
  <c r="AM86" i="2"/>
  <c r="AM116" i="2" s="1"/>
  <c r="AL86" i="2"/>
  <c r="AL116" i="2" s="1"/>
  <c r="AK86" i="2"/>
  <c r="AK116" i="2" s="1"/>
  <c r="AI86" i="2"/>
  <c r="AF86" i="2"/>
  <c r="AF116" i="2" s="1"/>
  <c r="AE86" i="2"/>
  <c r="AE116" i="2" s="1"/>
  <c r="AD86" i="2"/>
  <c r="AD116" i="2" s="1"/>
  <c r="T86" i="2"/>
  <c r="T116" i="2" s="1"/>
  <c r="L86" i="2"/>
  <c r="L116" i="2" s="1"/>
  <c r="K86" i="2"/>
  <c r="K116" i="2" s="1"/>
  <c r="J86" i="2"/>
  <c r="J116" i="2" s="1"/>
  <c r="I86" i="2"/>
  <c r="I116" i="2" s="1"/>
  <c r="BF85" i="2"/>
  <c r="BF115" i="2" s="1"/>
  <c r="BE85" i="2"/>
  <c r="BE115" i="2" s="1"/>
  <c r="BD85" i="2"/>
  <c r="BD115" i="2" s="1"/>
  <c r="BC85" i="2"/>
  <c r="BC115" i="2" s="1"/>
  <c r="BA85" i="2"/>
  <c r="AX85" i="2"/>
  <c r="AX115" i="2" s="1"/>
  <c r="AW85" i="2"/>
  <c r="AW115" i="2" s="1"/>
  <c r="AV85" i="2"/>
  <c r="AV115" i="2" s="1"/>
  <c r="AN85" i="2"/>
  <c r="AN115" i="2" s="1"/>
  <c r="AM85" i="2"/>
  <c r="AM115" i="2" s="1"/>
  <c r="AL85" i="2"/>
  <c r="AL115" i="2" s="1"/>
  <c r="AK85" i="2"/>
  <c r="AK115" i="2" s="1"/>
  <c r="AI85" i="2"/>
  <c r="AF85" i="2"/>
  <c r="AF115" i="2" s="1"/>
  <c r="AE85" i="2"/>
  <c r="AE115" i="2" s="1"/>
  <c r="AD85" i="2"/>
  <c r="AD115" i="2" s="1"/>
  <c r="T85" i="2"/>
  <c r="T115" i="2" s="1"/>
  <c r="L85" i="2"/>
  <c r="L115" i="2" s="1"/>
  <c r="K85" i="2"/>
  <c r="K115" i="2" s="1"/>
  <c r="J85" i="2"/>
  <c r="J115" i="2" s="1"/>
  <c r="I85" i="2"/>
  <c r="I115" i="2" s="1"/>
  <c r="BF84" i="2"/>
  <c r="BF114" i="2" s="1"/>
  <c r="BE84" i="2"/>
  <c r="BE114" i="2" s="1"/>
  <c r="BD84" i="2"/>
  <c r="BD114" i="2" s="1"/>
  <c r="BC84" i="2"/>
  <c r="BC114" i="2" s="1"/>
  <c r="BA84" i="2"/>
  <c r="AX84" i="2"/>
  <c r="AX114" i="2" s="1"/>
  <c r="AW84" i="2"/>
  <c r="AW114" i="2" s="1"/>
  <c r="AV84" i="2"/>
  <c r="AV114" i="2" s="1"/>
  <c r="AN84" i="2"/>
  <c r="AN114" i="2" s="1"/>
  <c r="AM84" i="2"/>
  <c r="AM114" i="2" s="1"/>
  <c r="AL84" i="2"/>
  <c r="AL114" i="2" s="1"/>
  <c r="AK84" i="2"/>
  <c r="AK114" i="2" s="1"/>
  <c r="AI84" i="2"/>
  <c r="AF84" i="2"/>
  <c r="AF114" i="2" s="1"/>
  <c r="AE84" i="2"/>
  <c r="AE114" i="2" s="1"/>
  <c r="AD84" i="2"/>
  <c r="AD114" i="2" s="1"/>
  <c r="T84" i="2"/>
  <c r="T114" i="2" s="1"/>
  <c r="L84" i="2"/>
  <c r="L114" i="2" s="1"/>
  <c r="K84" i="2"/>
  <c r="K114" i="2" s="1"/>
  <c r="J84" i="2"/>
  <c r="J114" i="2" s="1"/>
  <c r="I84" i="2"/>
  <c r="I114" i="2" s="1"/>
  <c r="BF83" i="2"/>
  <c r="BF113" i="2" s="1"/>
  <c r="BE83" i="2"/>
  <c r="BE113" i="2" s="1"/>
  <c r="BD83" i="2"/>
  <c r="BD113" i="2" s="1"/>
  <c r="BC83" i="2"/>
  <c r="BC113" i="2" s="1"/>
  <c r="BA83" i="2"/>
  <c r="AX83" i="2"/>
  <c r="AX113" i="2" s="1"/>
  <c r="AW83" i="2"/>
  <c r="AW113" i="2" s="1"/>
  <c r="AV83" i="2"/>
  <c r="AV113" i="2" s="1"/>
  <c r="AN83" i="2"/>
  <c r="AN113" i="2" s="1"/>
  <c r="AM83" i="2"/>
  <c r="AM113" i="2" s="1"/>
  <c r="AL83" i="2"/>
  <c r="AL113" i="2" s="1"/>
  <c r="AK83" i="2"/>
  <c r="AK113" i="2" s="1"/>
  <c r="AI83" i="2"/>
  <c r="AF83" i="2"/>
  <c r="AF113" i="2" s="1"/>
  <c r="AE83" i="2"/>
  <c r="AE113" i="2" s="1"/>
  <c r="AD83" i="2"/>
  <c r="AD113" i="2" s="1"/>
  <c r="T83" i="2"/>
  <c r="T113" i="2" s="1"/>
  <c r="L83" i="2"/>
  <c r="L113" i="2" s="1"/>
  <c r="K83" i="2"/>
  <c r="K113" i="2" s="1"/>
  <c r="J83" i="2"/>
  <c r="J113" i="2" s="1"/>
  <c r="I83" i="2"/>
  <c r="I113" i="2" s="1"/>
  <c r="BF82" i="2"/>
  <c r="BF112" i="2" s="1"/>
  <c r="BE82" i="2"/>
  <c r="BE112" i="2" s="1"/>
  <c r="BD82" i="2"/>
  <c r="BD112" i="2" s="1"/>
  <c r="BC82" i="2"/>
  <c r="BC112" i="2" s="1"/>
  <c r="BA82" i="2"/>
  <c r="AX82" i="2"/>
  <c r="AX112" i="2" s="1"/>
  <c r="AW82" i="2"/>
  <c r="AW112" i="2" s="1"/>
  <c r="AV82" i="2"/>
  <c r="AV112" i="2" s="1"/>
  <c r="AN82" i="2"/>
  <c r="AN112" i="2" s="1"/>
  <c r="AM82" i="2"/>
  <c r="AM112" i="2" s="1"/>
  <c r="AL82" i="2"/>
  <c r="AL112" i="2" s="1"/>
  <c r="AK82" i="2"/>
  <c r="AK112" i="2" s="1"/>
  <c r="AI82" i="2"/>
  <c r="AF82" i="2"/>
  <c r="AF112" i="2" s="1"/>
  <c r="AE82" i="2"/>
  <c r="AE112" i="2" s="1"/>
  <c r="AD82" i="2"/>
  <c r="AD112" i="2" s="1"/>
  <c r="T82" i="2"/>
  <c r="T112" i="2" s="1"/>
  <c r="L82" i="2"/>
  <c r="L112" i="2" s="1"/>
  <c r="K82" i="2"/>
  <c r="K112" i="2" s="1"/>
  <c r="J82" i="2"/>
  <c r="J112" i="2" s="1"/>
  <c r="I82" i="2"/>
  <c r="I112" i="2" s="1"/>
  <c r="BF81" i="2"/>
  <c r="BF111" i="2" s="1"/>
  <c r="BE81" i="2"/>
  <c r="BE111" i="2" s="1"/>
  <c r="BD81" i="2"/>
  <c r="BD111" i="2" s="1"/>
  <c r="BC81" i="2"/>
  <c r="BC111" i="2" s="1"/>
  <c r="BA81" i="2"/>
  <c r="AX81" i="2"/>
  <c r="AX111" i="2" s="1"/>
  <c r="AW81" i="2"/>
  <c r="AW111" i="2" s="1"/>
  <c r="AV81" i="2"/>
  <c r="AV111" i="2" s="1"/>
  <c r="AN81" i="2"/>
  <c r="AN111" i="2" s="1"/>
  <c r="AM81" i="2"/>
  <c r="AM111" i="2" s="1"/>
  <c r="AL81" i="2"/>
  <c r="AL111" i="2" s="1"/>
  <c r="AK81" i="2"/>
  <c r="AK111" i="2" s="1"/>
  <c r="AI81" i="2"/>
  <c r="AF81" i="2"/>
  <c r="AF111" i="2" s="1"/>
  <c r="AE81" i="2"/>
  <c r="AE111" i="2" s="1"/>
  <c r="AD81" i="2"/>
  <c r="AD111" i="2" s="1"/>
  <c r="T81" i="2"/>
  <c r="T111" i="2" s="1"/>
  <c r="L81" i="2"/>
  <c r="L111" i="2" s="1"/>
  <c r="K81" i="2"/>
  <c r="K111" i="2" s="1"/>
  <c r="J81" i="2"/>
  <c r="J111" i="2" s="1"/>
  <c r="I81" i="2"/>
  <c r="I111" i="2" s="1"/>
  <c r="BF80" i="2"/>
  <c r="BF110" i="2" s="1"/>
  <c r="BE80" i="2"/>
  <c r="BE110" i="2" s="1"/>
  <c r="BD80" i="2"/>
  <c r="BD110" i="2" s="1"/>
  <c r="BC80" i="2"/>
  <c r="BC110" i="2" s="1"/>
  <c r="BA80" i="2"/>
  <c r="AX80" i="2"/>
  <c r="AX110" i="2" s="1"/>
  <c r="AW80" i="2"/>
  <c r="AW110" i="2" s="1"/>
  <c r="AV80" i="2"/>
  <c r="AV110" i="2" s="1"/>
  <c r="AN80" i="2"/>
  <c r="AN110" i="2" s="1"/>
  <c r="AM80" i="2"/>
  <c r="AM110" i="2" s="1"/>
  <c r="AL80" i="2"/>
  <c r="AL110" i="2" s="1"/>
  <c r="AK80" i="2"/>
  <c r="AK110" i="2" s="1"/>
  <c r="AI80" i="2"/>
  <c r="AF80" i="2"/>
  <c r="AF110" i="2" s="1"/>
  <c r="AE80" i="2"/>
  <c r="AE110" i="2" s="1"/>
  <c r="AD80" i="2"/>
  <c r="AD110" i="2" s="1"/>
  <c r="T80" i="2"/>
  <c r="T110" i="2" s="1"/>
  <c r="L80" i="2"/>
  <c r="L110" i="2" s="1"/>
  <c r="K80" i="2"/>
  <c r="K110" i="2" s="1"/>
  <c r="J80" i="2"/>
  <c r="J110" i="2" s="1"/>
  <c r="I80" i="2"/>
  <c r="I110" i="2" s="1"/>
  <c r="BF79" i="2"/>
  <c r="BF109" i="2" s="1"/>
  <c r="BE79" i="2"/>
  <c r="BE109" i="2" s="1"/>
  <c r="BD79" i="2"/>
  <c r="BD109" i="2" s="1"/>
  <c r="BC79" i="2"/>
  <c r="BC109" i="2" s="1"/>
  <c r="BA79" i="2"/>
  <c r="AX79" i="2"/>
  <c r="AX109" i="2" s="1"/>
  <c r="AW79" i="2"/>
  <c r="AW109" i="2" s="1"/>
  <c r="AV79" i="2"/>
  <c r="AV109" i="2" s="1"/>
  <c r="AN79" i="2"/>
  <c r="AN109" i="2" s="1"/>
  <c r="AM79" i="2"/>
  <c r="AM109" i="2" s="1"/>
  <c r="AL79" i="2"/>
  <c r="AL109" i="2" s="1"/>
  <c r="AK79" i="2"/>
  <c r="AK109" i="2" s="1"/>
  <c r="AI79" i="2"/>
  <c r="AF79" i="2"/>
  <c r="AF109" i="2" s="1"/>
  <c r="AE79" i="2"/>
  <c r="AE109" i="2" s="1"/>
  <c r="AD79" i="2"/>
  <c r="AD109" i="2" s="1"/>
  <c r="T79" i="2"/>
  <c r="T109" i="2" s="1"/>
  <c r="L79" i="2"/>
  <c r="L109" i="2" s="1"/>
  <c r="K79" i="2"/>
  <c r="K109" i="2" s="1"/>
  <c r="J79" i="2"/>
  <c r="J109" i="2" s="1"/>
  <c r="I79" i="2"/>
  <c r="I109" i="2" s="1"/>
  <c r="BF78" i="2"/>
  <c r="BF108" i="2" s="1"/>
  <c r="BE78" i="2"/>
  <c r="BE108" i="2" s="1"/>
  <c r="BD78" i="2"/>
  <c r="BD108" i="2" s="1"/>
  <c r="BC78" i="2"/>
  <c r="BC108" i="2" s="1"/>
  <c r="BA78" i="2"/>
  <c r="AX78" i="2"/>
  <c r="AX108" i="2" s="1"/>
  <c r="AW78" i="2"/>
  <c r="AW108" i="2" s="1"/>
  <c r="AV78" i="2"/>
  <c r="AV108" i="2" s="1"/>
  <c r="AN78" i="2"/>
  <c r="AN108" i="2" s="1"/>
  <c r="AM78" i="2"/>
  <c r="AM108" i="2" s="1"/>
  <c r="AL78" i="2"/>
  <c r="AL108" i="2" s="1"/>
  <c r="AK78" i="2"/>
  <c r="AK108" i="2" s="1"/>
  <c r="AI78" i="2"/>
  <c r="AF78" i="2"/>
  <c r="AF108" i="2" s="1"/>
  <c r="AE78" i="2"/>
  <c r="AE108" i="2" s="1"/>
  <c r="AD78" i="2"/>
  <c r="AD108" i="2" s="1"/>
  <c r="T78" i="2"/>
  <c r="T108" i="2" s="1"/>
  <c r="L78" i="2"/>
  <c r="L108" i="2" s="1"/>
  <c r="K78" i="2"/>
  <c r="K108" i="2" s="1"/>
  <c r="J78" i="2"/>
  <c r="J108" i="2" s="1"/>
  <c r="I78" i="2"/>
  <c r="I108" i="2" s="1"/>
  <c r="BF77" i="2"/>
  <c r="BF107" i="2" s="1"/>
  <c r="BE77" i="2"/>
  <c r="BE107" i="2" s="1"/>
  <c r="BD77" i="2"/>
  <c r="BD107" i="2" s="1"/>
  <c r="BC77" i="2"/>
  <c r="BC107" i="2" s="1"/>
  <c r="BA77" i="2"/>
  <c r="AX77" i="2"/>
  <c r="AX107" i="2" s="1"/>
  <c r="AW77" i="2"/>
  <c r="AW107" i="2" s="1"/>
  <c r="AV77" i="2"/>
  <c r="AV107" i="2" s="1"/>
  <c r="AN77" i="2"/>
  <c r="AN107" i="2" s="1"/>
  <c r="AM77" i="2"/>
  <c r="AM107" i="2" s="1"/>
  <c r="AL77" i="2"/>
  <c r="AL107" i="2" s="1"/>
  <c r="AK77" i="2"/>
  <c r="AK107" i="2" s="1"/>
  <c r="AI77" i="2"/>
  <c r="AF77" i="2"/>
  <c r="AF107" i="2" s="1"/>
  <c r="AE77" i="2"/>
  <c r="AE107" i="2" s="1"/>
  <c r="AD77" i="2"/>
  <c r="AD107" i="2" s="1"/>
  <c r="T77" i="2"/>
  <c r="T107" i="2" s="1"/>
  <c r="L77" i="2"/>
  <c r="L107" i="2" s="1"/>
  <c r="K77" i="2"/>
  <c r="K107" i="2" s="1"/>
  <c r="J77" i="2"/>
  <c r="J107" i="2" s="1"/>
  <c r="I77" i="2"/>
  <c r="I107" i="2" s="1"/>
  <c r="BF76" i="2"/>
  <c r="BF106" i="2" s="1"/>
  <c r="BE76" i="2"/>
  <c r="BE106" i="2" s="1"/>
  <c r="BD76" i="2"/>
  <c r="BD106" i="2" s="1"/>
  <c r="BC76" i="2"/>
  <c r="BC106" i="2" s="1"/>
  <c r="BA76" i="2"/>
  <c r="AX76" i="2"/>
  <c r="AX106" i="2" s="1"/>
  <c r="AW76" i="2"/>
  <c r="AW106" i="2" s="1"/>
  <c r="AV76" i="2"/>
  <c r="AV106" i="2" s="1"/>
  <c r="AN76" i="2"/>
  <c r="AN106" i="2" s="1"/>
  <c r="AM76" i="2"/>
  <c r="AM106" i="2" s="1"/>
  <c r="AL76" i="2"/>
  <c r="AL106" i="2" s="1"/>
  <c r="AK76" i="2"/>
  <c r="AK106" i="2" s="1"/>
  <c r="AI76" i="2"/>
  <c r="AF76" i="2"/>
  <c r="AF106" i="2" s="1"/>
  <c r="AE76" i="2"/>
  <c r="AE106" i="2" s="1"/>
  <c r="AD76" i="2"/>
  <c r="AD106" i="2" s="1"/>
  <c r="T76" i="2"/>
  <c r="T106" i="2" s="1"/>
  <c r="L76" i="2"/>
  <c r="L106" i="2" s="1"/>
  <c r="K76" i="2"/>
  <c r="K106" i="2" s="1"/>
  <c r="J76" i="2"/>
  <c r="J106" i="2" s="1"/>
  <c r="I76" i="2"/>
  <c r="I106" i="2" s="1"/>
  <c r="BF75" i="2"/>
  <c r="BF105" i="2" s="1"/>
  <c r="BE75" i="2"/>
  <c r="BE105" i="2" s="1"/>
  <c r="BD75" i="2"/>
  <c r="BD105" i="2" s="1"/>
  <c r="BC75" i="2"/>
  <c r="BC105" i="2" s="1"/>
  <c r="BA75" i="2"/>
  <c r="AX75" i="2"/>
  <c r="AX105" i="2" s="1"/>
  <c r="AW75" i="2"/>
  <c r="AW105" i="2" s="1"/>
  <c r="AV75" i="2"/>
  <c r="AV105" i="2" s="1"/>
  <c r="AN75" i="2"/>
  <c r="AN105" i="2" s="1"/>
  <c r="AM75" i="2"/>
  <c r="AM105" i="2" s="1"/>
  <c r="AL75" i="2"/>
  <c r="AL105" i="2" s="1"/>
  <c r="AK75" i="2"/>
  <c r="AK105" i="2" s="1"/>
  <c r="AI75" i="2"/>
  <c r="AF75" i="2"/>
  <c r="AF105" i="2" s="1"/>
  <c r="AE75" i="2"/>
  <c r="AE105" i="2" s="1"/>
  <c r="AD75" i="2"/>
  <c r="AD105" i="2" s="1"/>
  <c r="T75" i="2"/>
  <c r="T105" i="2" s="1"/>
  <c r="L75" i="2"/>
  <c r="L105" i="2" s="1"/>
  <c r="K75" i="2"/>
  <c r="K105" i="2" s="1"/>
  <c r="J75" i="2"/>
  <c r="J105" i="2" s="1"/>
  <c r="I75" i="2"/>
  <c r="I105" i="2" s="1"/>
  <c r="BF74" i="2"/>
  <c r="BF104" i="2" s="1"/>
  <c r="BE74" i="2"/>
  <c r="BE104" i="2" s="1"/>
  <c r="BD74" i="2"/>
  <c r="BD104" i="2" s="1"/>
  <c r="BC74" i="2"/>
  <c r="BC104" i="2" s="1"/>
  <c r="BA74" i="2"/>
  <c r="AX74" i="2"/>
  <c r="AX104" i="2" s="1"/>
  <c r="AW74" i="2"/>
  <c r="AW104" i="2" s="1"/>
  <c r="AV74" i="2"/>
  <c r="AV104" i="2" s="1"/>
  <c r="AN74" i="2"/>
  <c r="AN104" i="2" s="1"/>
  <c r="AM74" i="2"/>
  <c r="AM104" i="2" s="1"/>
  <c r="AL74" i="2"/>
  <c r="AL104" i="2" s="1"/>
  <c r="AK74" i="2"/>
  <c r="AK104" i="2" s="1"/>
  <c r="AI74" i="2"/>
  <c r="AF74" i="2"/>
  <c r="AF104" i="2" s="1"/>
  <c r="AE74" i="2"/>
  <c r="AE104" i="2" s="1"/>
  <c r="AD74" i="2"/>
  <c r="AD104" i="2" s="1"/>
  <c r="T74" i="2"/>
  <c r="T104" i="2" s="1"/>
  <c r="L74" i="2"/>
  <c r="L104" i="2" s="1"/>
  <c r="K74" i="2"/>
  <c r="K104" i="2" s="1"/>
  <c r="J74" i="2"/>
  <c r="J104" i="2" s="1"/>
  <c r="I74" i="2"/>
  <c r="I104" i="2" s="1"/>
  <c r="BF73" i="2"/>
  <c r="BF103" i="2" s="1"/>
  <c r="BE73" i="2"/>
  <c r="BE103" i="2" s="1"/>
  <c r="BD73" i="2"/>
  <c r="BD103" i="2" s="1"/>
  <c r="BC73" i="2"/>
  <c r="BC103" i="2" s="1"/>
  <c r="BA73" i="2"/>
  <c r="AX73" i="2"/>
  <c r="AX103" i="2" s="1"/>
  <c r="AW73" i="2"/>
  <c r="AW103" i="2" s="1"/>
  <c r="AV73" i="2"/>
  <c r="AV103" i="2" s="1"/>
  <c r="AN73" i="2"/>
  <c r="AN103" i="2" s="1"/>
  <c r="AM73" i="2"/>
  <c r="AM103" i="2" s="1"/>
  <c r="AL73" i="2"/>
  <c r="AL103" i="2" s="1"/>
  <c r="AK73" i="2"/>
  <c r="AK103" i="2" s="1"/>
  <c r="AI73" i="2"/>
  <c r="AF73" i="2"/>
  <c r="AF103" i="2" s="1"/>
  <c r="AE73" i="2"/>
  <c r="AE103" i="2" s="1"/>
  <c r="AD73" i="2"/>
  <c r="AD103" i="2" s="1"/>
  <c r="T73" i="2"/>
  <c r="T103" i="2" s="1"/>
  <c r="L73" i="2"/>
  <c r="L103" i="2" s="1"/>
  <c r="K73" i="2"/>
  <c r="K103" i="2" s="1"/>
  <c r="J73" i="2"/>
  <c r="J103" i="2" s="1"/>
  <c r="I73" i="2"/>
  <c r="I103" i="2" s="1"/>
  <c r="BF72" i="2"/>
  <c r="BF102" i="2" s="1"/>
  <c r="BE72" i="2"/>
  <c r="BE102" i="2" s="1"/>
  <c r="BD72" i="2"/>
  <c r="BD102" i="2" s="1"/>
  <c r="BC72" i="2"/>
  <c r="BC102" i="2" s="1"/>
  <c r="BA72" i="2"/>
  <c r="AX72" i="2"/>
  <c r="AX102" i="2" s="1"/>
  <c r="AW72" i="2"/>
  <c r="AW102" i="2" s="1"/>
  <c r="AV72" i="2"/>
  <c r="AV102" i="2" s="1"/>
  <c r="AN72" i="2"/>
  <c r="AN102" i="2" s="1"/>
  <c r="AM72" i="2"/>
  <c r="AM102" i="2" s="1"/>
  <c r="AL72" i="2"/>
  <c r="AL102" i="2" s="1"/>
  <c r="AK72" i="2"/>
  <c r="AK102" i="2" s="1"/>
  <c r="AI72" i="2"/>
  <c r="AF72" i="2"/>
  <c r="AF102" i="2" s="1"/>
  <c r="AE72" i="2"/>
  <c r="AE102" i="2" s="1"/>
  <c r="AD72" i="2"/>
  <c r="AD102" i="2" s="1"/>
  <c r="T72" i="2"/>
  <c r="T102" i="2" s="1"/>
  <c r="L72" i="2"/>
  <c r="L102" i="2" s="1"/>
  <c r="K72" i="2"/>
  <c r="K102" i="2" s="1"/>
  <c r="J72" i="2"/>
  <c r="J102" i="2" s="1"/>
  <c r="I72" i="2"/>
  <c r="I102" i="2" s="1"/>
  <c r="BF71" i="2"/>
  <c r="BF101" i="2" s="1"/>
  <c r="BE71" i="2"/>
  <c r="BE101" i="2" s="1"/>
  <c r="BD71" i="2"/>
  <c r="BD101" i="2" s="1"/>
  <c r="BC71" i="2"/>
  <c r="BC101" i="2" s="1"/>
  <c r="BA71" i="2"/>
  <c r="AX71" i="2"/>
  <c r="AX101" i="2" s="1"/>
  <c r="AW71" i="2"/>
  <c r="AW101" i="2" s="1"/>
  <c r="AV71" i="2"/>
  <c r="AV101" i="2" s="1"/>
  <c r="AN71" i="2"/>
  <c r="AN101" i="2" s="1"/>
  <c r="AM71" i="2"/>
  <c r="AM101" i="2" s="1"/>
  <c r="AL71" i="2"/>
  <c r="AL101" i="2" s="1"/>
  <c r="AK71" i="2"/>
  <c r="AK101" i="2" s="1"/>
  <c r="AI71" i="2"/>
  <c r="AF71" i="2"/>
  <c r="AF101" i="2" s="1"/>
  <c r="AE71" i="2"/>
  <c r="AE101" i="2" s="1"/>
  <c r="AD71" i="2"/>
  <c r="AD101" i="2" s="1"/>
  <c r="T71" i="2"/>
  <c r="T101" i="2" s="1"/>
  <c r="L71" i="2"/>
  <c r="L101" i="2" s="1"/>
  <c r="K71" i="2"/>
  <c r="K101" i="2" s="1"/>
  <c r="J71" i="2"/>
  <c r="J101" i="2" s="1"/>
  <c r="I71" i="2"/>
  <c r="I101" i="2" s="1"/>
  <c r="BF70" i="2"/>
  <c r="BF100" i="2" s="1"/>
  <c r="BE70" i="2"/>
  <c r="BE100" i="2" s="1"/>
  <c r="BD70" i="2"/>
  <c r="BD100" i="2" s="1"/>
  <c r="BC70" i="2"/>
  <c r="BC100" i="2" s="1"/>
  <c r="BA70" i="2"/>
  <c r="AX70" i="2"/>
  <c r="AX100" i="2" s="1"/>
  <c r="AW70" i="2"/>
  <c r="AW100" i="2" s="1"/>
  <c r="AV70" i="2"/>
  <c r="AV100" i="2" s="1"/>
  <c r="AN70" i="2"/>
  <c r="AN100" i="2" s="1"/>
  <c r="AM70" i="2"/>
  <c r="AM100" i="2" s="1"/>
  <c r="AL70" i="2"/>
  <c r="AL100" i="2" s="1"/>
  <c r="AK70" i="2"/>
  <c r="AK100" i="2" s="1"/>
  <c r="AI70" i="2"/>
  <c r="AF70" i="2"/>
  <c r="AF100" i="2" s="1"/>
  <c r="AE70" i="2"/>
  <c r="AE100" i="2" s="1"/>
  <c r="AD70" i="2"/>
  <c r="AD100" i="2" s="1"/>
  <c r="T70" i="2"/>
  <c r="T100" i="2" s="1"/>
  <c r="L70" i="2"/>
  <c r="L100" i="2" s="1"/>
  <c r="K70" i="2"/>
  <c r="K100" i="2" s="1"/>
  <c r="J70" i="2"/>
  <c r="J100" i="2" s="1"/>
  <c r="I70" i="2"/>
  <c r="I100" i="2" s="1"/>
  <c r="BF69" i="2"/>
  <c r="BF99" i="2" s="1"/>
  <c r="BE69" i="2"/>
  <c r="BE99" i="2" s="1"/>
  <c r="BD69" i="2"/>
  <c r="BD99" i="2" s="1"/>
  <c r="BC69" i="2"/>
  <c r="BC99" i="2" s="1"/>
  <c r="BA69" i="2"/>
  <c r="AX69" i="2"/>
  <c r="AX99" i="2" s="1"/>
  <c r="AW69" i="2"/>
  <c r="AW99" i="2" s="1"/>
  <c r="AV69" i="2"/>
  <c r="AV99" i="2" s="1"/>
  <c r="AN69" i="2"/>
  <c r="AN99" i="2" s="1"/>
  <c r="AM69" i="2"/>
  <c r="AM99" i="2" s="1"/>
  <c r="AL69" i="2"/>
  <c r="AL99" i="2" s="1"/>
  <c r="AK69" i="2"/>
  <c r="AK99" i="2" s="1"/>
  <c r="AI69" i="2"/>
  <c r="AF69" i="2"/>
  <c r="AF99" i="2" s="1"/>
  <c r="AE69" i="2"/>
  <c r="AE99" i="2" s="1"/>
  <c r="AD69" i="2"/>
  <c r="AD99" i="2" s="1"/>
  <c r="T69" i="2"/>
  <c r="T99" i="2" s="1"/>
  <c r="L69" i="2"/>
  <c r="L99" i="2" s="1"/>
  <c r="K69" i="2"/>
  <c r="K99" i="2" s="1"/>
  <c r="J69" i="2"/>
  <c r="J99" i="2" s="1"/>
  <c r="I69" i="2"/>
  <c r="I99" i="2" s="1"/>
  <c r="BF68" i="2"/>
  <c r="BF98" i="2" s="1"/>
  <c r="BE68" i="2"/>
  <c r="BE98" i="2" s="1"/>
  <c r="BD68" i="2"/>
  <c r="BD98" i="2" s="1"/>
  <c r="BC68" i="2"/>
  <c r="BC98" i="2" s="1"/>
  <c r="BA68" i="2"/>
  <c r="AX68" i="2"/>
  <c r="AX98" i="2" s="1"/>
  <c r="AW68" i="2"/>
  <c r="AW98" i="2" s="1"/>
  <c r="AV68" i="2"/>
  <c r="AV98" i="2" s="1"/>
  <c r="AN68" i="2"/>
  <c r="AN98" i="2" s="1"/>
  <c r="AM68" i="2"/>
  <c r="AM98" i="2" s="1"/>
  <c r="AL68" i="2"/>
  <c r="AL98" i="2" s="1"/>
  <c r="AK68" i="2"/>
  <c r="AK98" i="2" s="1"/>
  <c r="AI68" i="2"/>
  <c r="AF68" i="2"/>
  <c r="AF98" i="2" s="1"/>
  <c r="AE68" i="2"/>
  <c r="AE98" i="2" s="1"/>
  <c r="AD68" i="2"/>
  <c r="AD98" i="2" s="1"/>
  <c r="T68" i="2"/>
  <c r="T98" i="2" s="1"/>
  <c r="L68" i="2"/>
  <c r="L98" i="2" s="1"/>
  <c r="K68" i="2"/>
  <c r="K98" i="2" s="1"/>
  <c r="J68" i="2"/>
  <c r="J98" i="2" s="1"/>
  <c r="I68" i="2"/>
  <c r="I98" i="2" s="1"/>
  <c r="M31" i="14"/>
  <c r="M60" i="14" s="1"/>
  <c r="M30" i="14"/>
  <c r="M29" i="14"/>
  <c r="T27" i="14"/>
  <c r="T28" i="14"/>
  <c r="T29" i="14"/>
  <c r="T30" i="14"/>
  <c r="T59" i="14" s="1"/>
  <c r="T31" i="14"/>
  <c r="T26" i="14"/>
  <c r="T55" i="14" s="1"/>
  <c r="T25" i="14"/>
  <c r="H26" i="14"/>
  <c r="H55" i="14" s="1"/>
  <c r="H27" i="14"/>
  <c r="H56" i="14" s="1"/>
  <c r="H28" i="14"/>
  <c r="H29" i="14"/>
  <c r="H58" i="14" s="1"/>
  <c r="H30" i="14"/>
  <c r="H59" i="14" s="1"/>
  <c r="H31" i="14"/>
  <c r="H60" i="14" s="1"/>
  <c r="H25" i="14"/>
  <c r="H54" i="14" s="1"/>
  <c r="M25" i="14"/>
  <c r="M26" i="14"/>
  <c r="M27" i="14"/>
  <c r="M28" i="14"/>
  <c r="M57" i="14" s="1"/>
  <c r="AF54" i="14"/>
  <c r="AJ54" i="14"/>
  <c r="AX54" i="14"/>
  <c r="BB54" i="14"/>
  <c r="AF55" i="14"/>
  <c r="AJ55" i="14"/>
  <c r="AX55" i="14"/>
  <c r="BB55" i="14"/>
  <c r="AF56" i="14"/>
  <c r="AJ56" i="14"/>
  <c r="AX56" i="14"/>
  <c r="BB56" i="14"/>
  <c r="AF57" i="14"/>
  <c r="AJ57" i="14"/>
  <c r="AX57" i="14"/>
  <c r="BB57" i="14"/>
  <c r="AF58" i="14"/>
  <c r="AJ58" i="14"/>
  <c r="AX58" i="14"/>
  <c r="BB58" i="14"/>
  <c r="AF59" i="14"/>
  <c r="AJ59" i="14"/>
  <c r="AX59" i="14"/>
  <c r="BB59" i="14"/>
  <c r="AF60" i="14"/>
  <c r="AJ60" i="14"/>
  <c r="AX60" i="14"/>
  <c r="BB60" i="14"/>
  <c r="D54" i="14"/>
  <c r="E54" i="14"/>
  <c r="F54" i="14"/>
  <c r="G54" i="14"/>
  <c r="I54" i="14"/>
  <c r="J54" i="14"/>
  <c r="K54" i="14"/>
  <c r="L54" i="14"/>
  <c r="M54" i="14"/>
  <c r="N54" i="14"/>
  <c r="O54" i="14"/>
  <c r="P54" i="14"/>
  <c r="Q54" i="14"/>
  <c r="R54" i="14"/>
  <c r="S54" i="14"/>
  <c r="T54" i="14"/>
  <c r="U54" i="14"/>
  <c r="V54" i="14"/>
  <c r="BM54" i="14" s="1"/>
  <c r="BM25" i="14" s="1"/>
  <c r="W54" i="14"/>
  <c r="D55" i="14"/>
  <c r="E55" i="14"/>
  <c r="F55" i="14"/>
  <c r="G55" i="14"/>
  <c r="I55" i="14"/>
  <c r="J55" i="14"/>
  <c r="K55" i="14"/>
  <c r="L55" i="14"/>
  <c r="M55" i="14"/>
  <c r="N55" i="14"/>
  <c r="O55" i="14"/>
  <c r="P55" i="14"/>
  <c r="Q55" i="14"/>
  <c r="R55" i="14"/>
  <c r="S55" i="14"/>
  <c r="U55" i="14"/>
  <c r="V55" i="14"/>
  <c r="BM55" i="14" s="1"/>
  <c r="BM26" i="14" s="1"/>
  <c r="W55" i="14"/>
  <c r="D56" i="14"/>
  <c r="E56" i="14"/>
  <c r="F56" i="14"/>
  <c r="G56" i="14"/>
  <c r="I56" i="14"/>
  <c r="J56" i="14"/>
  <c r="K56" i="14"/>
  <c r="L56" i="14"/>
  <c r="M56" i="14"/>
  <c r="N56" i="14"/>
  <c r="O56" i="14"/>
  <c r="P56" i="14"/>
  <c r="Q56" i="14"/>
  <c r="R56" i="14"/>
  <c r="S56" i="14"/>
  <c r="T56" i="14"/>
  <c r="U56" i="14"/>
  <c r="V56" i="14"/>
  <c r="BM56" i="14" s="1"/>
  <c r="BM27" i="14" s="1"/>
  <c r="W56" i="14"/>
  <c r="D57" i="14"/>
  <c r="E57" i="14"/>
  <c r="F57" i="14"/>
  <c r="G57" i="14"/>
  <c r="H57" i="14"/>
  <c r="I57" i="14"/>
  <c r="J57" i="14"/>
  <c r="K57" i="14"/>
  <c r="L57" i="14"/>
  <c r="N57" i="14"/>
  <c r="O57" i="14"/>
  <c r="P57" i="14"/>
  <c r="Q57" i="14"/>
  <c r="R57" i="14"/>
  <c r="S57" i="14"/>
  <c r="T57" i="14"/>
  <c r="U57" i="14"/>
  <c r="V57" i="14"/>
  <c r="BM57" i="14" s="1"/>
  <c r="BM28" i="14" s="1"/>
  <c r="W57" i="14"/>
  <c r="D58" i="14"/>
  <c r="E58" i="14"/>
  <c r="F58" i="14"/>
  <c r="G58" i="14"/>
  <c r="I58" i="14"/>
  <c r="J58" i="14"/>
  <c r="K58" i="14"/>
  <c r="L58" i="14"/>
  <c r="M58" i="14"/>
  <c r="N58" i="14"/>
  <c r="O58" i="14"/>
  <c r="P58" i="14"/>
  <c r="Q58" i="14"/>
  <c r="R58" i="14"/>
  <c r="S58" i="14"/>
  <c r="T58" i="14"/>
  <c r="U58" i="14"/>
  <c r="V58" i="14"/>
  <c r="BT58" i="14" s="1"/>
  <c r="BT29" i="14" s="1"/>
  <c r="W58" i="14"/>
  <c r="D59" i="14"/>
  <c r="E59" i="14"/>
  <c r="F59" i="14"/>
  <c r="G59" i="14"/>
  <c r="I59" i="14"/>
  <c r="J59" i="14"/>
  <c r="K59" i="14"/>
  <c r="L59" i="14"/>
  <c r="M59" i="14"/>
  <c r="N59" i="14"/>
  <c r="O59" i="14"/>
  <c r="P59" i="14"/>
  <c r="Q59" i="14"/>
  <c r="R59" i="14"/>
  <c r="S59" i="14"/>
  <c r="U59" i="14"/>
  <c r="V59" i="14"/>
  <c r="BT59" i="14" s="1"/>
  <c r="BT30" i="14" s="1"/>
  <c r="W59" i="14"/>
  <c r="D60" i="14"/>
  <c r="E60" i="14"/>
  <c r="F60" i="14"/>
  <c r="G60" i="14"/>
  <c r="I60" i="14"/>
  <c r="J60" i="14"/>
  <c r="K60" i="14"/>
  <c r="L60" i="14"/>
  <c r="N60" i="14"/>
  <c r="O60" i="14"/>
  <c r="P60" i="14"/>
  <c r="Q60" i="14"/>
  <c r="R60" i="14"/>
  <c r="S60" i="14"/>
  <c r="T60" i="14"/>
  <c r="U60" i="14"/>
  <c r="V60" i="14"/>
  <c r="BT60" i="14" s="1"/>
  <c r="BT31" i="14" s="1"/>
  <c r="W60" i="14"/>
  <c r="AD25" i="14"/>
  <c r="AD54" i="14" s="1"/>
  <c r="AI25" i="14"/>
  <c r="AK25" i="14"/>
  <c r="AK54" i="14" s="1"/>
  <c r="AL25" i="14"/>
  <c r="AL54" i="14" s="1"/>
  <c r="AM25" i="14"/>
  <c r="AM54" i="14" s="1"/>
  <c r="AN25" i="14"/>
  <c r="AN54" i="14" s="1"/>
  <c r="AW25" i="14"/>
  <c r="AW54" i="14" s="1"/>
  <c r="BA25" i="14"/>
  <c r="BC25" i="14"/>
  <c r="BC54" i="14" s="1"/>
  <c r="BD25" i="14"/>
  <c r="BD54" i="14" s="1"/>
  <c r="BE25" i="14"/>
  <c r="BE54" i="14" s="1"/>
  <c r="BF25" i="14"/>
  <c r="BF54" i="14" s="1"/>
  <c r="AD26" i="14"/>
  <c r="AD55" i="14" s="1"/>
  <c r="AE26" i="14"/>
  <c r="AE55" i="14" s="1"/>
  <c r="AI26" i="14"/>
  <c r="AK26" i="14"/>
  <c r="AK55" i="14" s="1"/>
  <c r="AL26" i="14"/>
  <c r="AL55" i="14" s="1"/>
  <c r="AM26" i="14"/>
  <c r="AM55" i="14" s="1"/>
  <c r="AN26" i="14"/>
  <c r="AN55" i="14" s="1"/>
  <c r="AV26" i="14"/>
  <c r="AV55" i="14" s="1"/>
  <c r="AW26" i="14"/>
  <c r="AW55" i="14" s="1"/>
  <c r="BA26" i="14"/>
  <c r="BC26" i="14"/>
  <c r="BC55" i="14" s="1"/>
  <c r="BD26" i="14"/>
  <c r="BD55" i="14" s="1"/>
  <c r="BE26" i="14"/>
  <c r="BE55" i="14" s="1"/>
  <c r="BF26" i="14"/>
  <c r="BF55" i="14" s="1"/>
  <c r="AD27" i="14"/>
  <c r="AD56" i="14" s="1"/>
  <c r="AE27" i="14"/>
  <c r="AE56" i="14" s="1"/>
  <c r="AI27" i="14"/>
  <c r="AK27" i="14"/>
  <c r="AK56" i="14" s="1"/>
  <c r="AL27" i="14"/>
  <c r="AL56" i="14" s="1"/>
  <c r="AM27" i="14"/>
  <c r="AM56" i="14" s="1"/>
  <c r="AN27" i="14"/>
  <c r="AN56" i="14" s="1"/>
  <c r="AV27" i="14"/>
  <c r="AV56" i="14" s="1"/>
  <c r="AW27" i="14"/>
  <c r="AW56" i="14" s="1"/>
  <c r="BA27" i="14"/>
  <c r="BC27" i="14"/>
  <c r="BC56" i="14" s="1"/>
  <c r="BD27" i="14"/>
  <c r="BD56" i="14" s="1"/>
  <c r="BE27" i="14"/>
  <c r="BE56" i="14" s="1"/>
  <c r="BF27" i="14"/>
  <c r="BF56" i="14" s="1"/>
  <c r="AD28" i="14"/>
  <c r="AD57" i="14" s="1"/>
  <c r="AE28" i="14"/>
  <c r="AE57" i="14" s="1"/>
  <c r="AI28" i="14"/>
  <c r="AK28" i="14"/>
  <c r="AK57" i="14" s="1"/>
  <c r="AL28" i="14"/>
  <c r="AL57" i="14" s="1"/>
  <c r="AM28" i="14"/>
  <c r="AM57" i="14" s="1"/>
  <c r="AN28" i="14"/>
  <c r="AN57" i="14" s="1"/>
  <c r="AV28" i="14"/>
  <c r="AV57" i="14" s="1"/>
  <c r="AW28" i="14"/>
  <c r="AW57" i="14" s="1"/>
  <c r="BA28" i="14"/>
  <c r="BC28" i="14"/>
  <c r="BC57" i="14" s="1"/>
  <c r="BD28" i="14"/>
  <c r="BD57" i="14" s="1"/>
  <c r="BE28" i="14"/>
  <c r="BE57" i="14" s="1"/>
  <c r="BF28" i="14"/>
  <c r="BF57" i="14" s="1"/>
  <c r="AD29" i="14"/>
  <c r="AD58" i="14" s="1"/>
  <c r="AE29" i="14"/>
  <c r="AE58" i="14" s="1"/>
  <c r="AI29" i="14"/>
  <c r="AK29" i="14"/>
  <c r="AK58" i="14" s="1"/>
  <c r="AL29" i="14"/>
  <c r="AL58" i="14" s="1"/>
  <c r="AM29" i="14"/>
  <c r="AM58" i="14" s="1"/>
  <c r="AN29" i="14"/>
  <c r="AN58" i="14" s="1"/>
  <c r="AV29" i="14"/>
  <c r="AV58" i="14" s="1"/>
  <c r="AW29" i="14"/>
  <c r="AW58" i="14" s="1"/>
  <c r="BA29" i="14"/>
  <c r="BC29" i="14"/>
  <c r="BC58" i="14" s="1"/>
  <c r="BD29" i="14"/>
  <c r="BD58" i="14" s="1"/>
  <c r="BE29" i="14"/>
  <c r="BE58" i="14" s="1"/>
  <c r="BF29" i="14"/>
  <c r="BF58" i="14" s="1"/>
  <c r="AD30" i="14"/>
  <c r="AD59" i="14" s="1"/>
  <c r="AE30" i="14"/>
  <c r="AE59" i="14" s="1"/>
  <c r="AI30" i="14"/>
  <c r="AK30" i="14"/>
  <c r="AK59" i="14" s="1"/>
  <c r="AL30" i="14"/>
  <c r="AL59" i="14" s="1"/>
  <c r="AM30" i="14"/>
  <c r="AM59" i="14" s="1"/>
  <c r="AN30" i="14"/>
  <c r="AN59" i="14" s="1"/>
  <c r="AV30" i="14"/>
  <c r="AV59" i="14" s="1"/>
  <c r="AW30" i="14"/>
  <c r="AW59" i="14" s="1"/>
  <c r="BA30" i="14"/>
  <c r="BC30" i="14"/>
  <c r="BC59" i="14" s="1"/>
  <c r="BD30" i="14"/>
  <c r="BD59" i="14" s="1"/>
  <c r="BE30" i="14"/>
  <c r="BE59" i="14" s="1"/>
  <c r="BF30" i="14"/>
  <c r="BF59" i="14" s="1"/>
  <c r="AD31" i="14"/>
  <c r="AD60" i="14" s="1"/>
  <c r="AE31" i="14"/>
  <c r="AE60" i="14" s="1"/>
  <c r="AI31" i="14"/>
  <c r="AK31" i="14"/>
  <c r="AK60" i="14" s="1"/>
  <c r="AL31" i="14"/>
  <c r="AL60" i="14" s="1"/>
  <c r="AM31" i="14"/>
  <c r="AM60" i="14" s="1"/>
  <c r="AN31" i="14"/>
  <c r="AN60" i="14" s="1"/>
  <c r="AV31" i="14"/>
  <c r="AV60" i="14" s="1"/>
  <c r="AW31" i="14"/>
  <c r="AW60" i="14" s="1"/>
  <c r="BA31" i="14"/>
  <c r="BC31" i="14"/>
  <c r="BC60" i="14" s="1"/>
  <c r="BD31" i="14"/>
  <c r="BD60" i="14" s="1"/>
  <c r="BE31" i="14"/>
  <c r="BE60" i="14" s="1"/>
  <c r="BF31" i="14"/>
  <c r="BF60" i="14" s="1"/>
  <c r="C25" i="14"/>
  <c r="C54" i="14" s="1"/>
  <c r="AY54" i="14" s="1"/>
  <c r="AZ54" i="14" s="1"/>
  <c r="C26" i="14"/>
  <c r="Y26" i="14" s="1"/>
  <c r="Y55" i="14" s="1"/>
  <c r="C27" i="14"/>
  <c r="C56" i="14" s="1"/>
  <c r="AY56" i="14" s="1"/>
  <c r="AZ56" i="14" s="1"/>
  <c r="C28" i="14"/>
  <c r="Y28" i="14" s="1"/>
  <c r="Y57" i="14" s="1"/>
  <c r="C29" i="14"/>
  <c r="C58" i="14" s="1"/>
  <c r="AG58" i="14" s="1"/>
  <c r="AH58" i="14" s="1"/>
  <c r="C30" i="14"/>
  <c r="Y30" i="14" s="1"/>
  <c r="Y59" i="14" s="1"/>
  <c r="C31" i="14"/>
  <c r="C60" i="14" s="1"/>
  <c r="AG60" i="14" s="1"/>
  <c r="AH60" i="14" s="1"/>
  <c r="C88" i="2" l="1"/>
  <c r="C118" i="2" s="1"/>
  <c r="C92" i="2"/>
  <c r="C122" i="2" s="1"/>
  <c r="AD90" i="14"/>
  <c r="AD119" i="14" s="1"/>
  <c r="AV90" i="14"/>
  <c r="AV119" i="14" s="1"/>
  <c r="AV91" i="14"/>
  <c r="AV120" i="14" s="1"/>
  <c r="AD92" i="14"/>
  <c r="AD121" i="14" s="1"/>
  <c r="BT102" i="14"/>
  <c r="BT73" i="14" s="1"/>
  <c r="BT106" i="14"/>
  <c r="BT77" i="14" s="1"/>
  <c r="BT100" i="14"/>
  <c r="BT71" i="14" s="1"/>
  <c r="BT104" i="14"/>
  <c r="BT75" i="14" s="1"/>
  <c r="BN30" i="19"/>
  <c r="AV25" i="14"/>
  <c r="AV54" i="14" s="1"/>
  <c r="AE25" i="14"/>
  <c r="AE54" i="14" s="1"/>
  <c r="C90" i="2"/>
  <c r="C120" i="2" s="1"/>
  <c r="C94" i="2"/>
  <c r="C124" i="2" s="1"/>
  <c r="BP119" i="2"/>
  <c r="BP89" i="2" s="1"/>
  <c r="BP116" i="14"/>
  <c r="BP87" i="14" s="1"/>
  <c r="BP120" i="14"/>
  <c r="BP91" i="14" s="1"/>
  <c r="AD86" i="14"/>
  <c r="AD115" i="14" s="1"/>
  <c r="AV86" i="14"/>
  <c r="AV115" i="14" s="1"/>
  <c r="AD87" i="14"/>
  <c r="AD116" i="14" s="1"/>
  <c r="AV87" i="14"/>
  <c r="AV116" i="14" s="1"/>
  <c r="AD88" i="14"/>
  <c r="AD117" i="14" s="1"/>
  <c r="AV88" i="14"/>
  <c r="AV117" i="14" s="1"/>
  <c r="AD89" i="14"/>
  <c r="AD118" i="14" s="1"/>
  <c r="AV89" i="14"/>
  <c r="AV118" i="14" s="1"/>
  <c r="BU25" i="19"/>
  <c r="BN25" i="19"/>
  <c r="BU27" i="19"/>
  <c r="BG58" i="15"/>
  <c r="BG29" i="15" s="1"/>
  <c r="BU30" i="19"/>
  <c r="BN27" i="19"/>
  <c r="BN31" i="19"/>
  <c r="BN26" i="19"/>
  <c r="BN32" i="19"/>
  <c r="BN29" i="19"/>
  <c r="BN33" i="19"/>
  <c r="BN28" i="19"/>
  <c r="BB62" i="19"/>
  <c r="BA62" i="19"/>
  <c r="BU31" i="19"/>
  <c r="BU32" i="19"/>
  <c r="BU29" i="19"/>
  <c r="BU33" i="19"/>
  <c r="BU28" i="19"/>
  <c r="BB61" i="19"/>
  <c r="BA61" i="19"/>
  <c r="AJ61" i="19"/>
  <c r="AI61" i="19"/>
  <c r="AJ62" i="19"/>
  <c r="AI62" i="19"/>
  <c r="BU26" i="19"/>
  <c r="BG63" i="18"/>
  <c r="BG32" i="18" s="1"/>
  <c r="AO59" i="18"/>
  <c r="AO28" i="18" s="1"/>
  <c r="AO58" i="15"/>
  <c r="AO29" i="15" s="1"/>
  <c r="BG62" i="18"/>
  <c r="BG31" i="18" s="1"/>
  <c r="AG57" i="18"/>
  <c r="AH57" i="18" s="1"/>
  <c r="AI57" i="18" s="1"/>
  <c r="AO57" i="18" s="1"/>
  <c r="AO26" i="18" s="1"/>
  <c r="AO63" i="18"/>
  <c r="AO32" i="18" s="1"/>
  <c r="BS57" i="18"/>
  <c r="BS26" i="18" s="1"/>
  <c r="BU26" i="18" s="1"/>
  <c r="BK57" i="18"/>
  <c r="BK26" i="18" s="1"/>
  <c r="BL57" i="18"/>
  <c r="BL26" i="18" s="1"/>
  <c r="BG60" i="15"/>
  <c r="BG31" i="15" s="1"/>
  <c r="BU32" i="18"/>
  <c r="BG57" i="18"/>
  <c r="BG26" i="18" s="1"/>
  <c r="BN28" i="18"/>
  <c r="AO60" i="18"/>
  <c r="AO29" i="18" s="1"/>
  <c r="BU31" i="18"/>
  <c r="BG58" i="18"/>
  <c r="BG27" i="18" s="1"/>
  <c r="BN27" i="18"/>
  <c r="BU29" i="18"/>
  <c r="BH55" i="17"/>
  <c r="BH25" i="17" s="1"/>
  <c r="BJ55" i="17"/>
  <c r="BJ25" i="17" s="1"/>
  <c r="BL55" i="17"/>
  <c r="BL25" i="17" s="1"/>
  <c r="BO55" i="17"/>
  <c r="BO25" i="17" s="1"/>
  <c r="BQ55" i="17"/>
  <c r="BQ25" i="17" s="1"/>
  <c r="BS55" i="17"/>
  <c r="BS25" i="17" s="1"/>
  <c r="BK55" i="17"/>
  <c r="BK25" i="17" s="1"/>
  <c r="BR55" i="17"/>
  <c r="BR25" i="17" s="1"/>
  <c r="AY55" i="17"/>
  <c r="AZ55" i="17" s="1"/>
  <c r="BA55" i="17" s="1"/>
  <c r="BG55" i="17" s="1"/>
  <c r="BG25" i="17" s="1"/>
  <c r="AG55" i="17"/>
  <c r="AH55" i="17" s="1"/>
  <c r="AI55" i="17" s="1"/>
  <c r="AO55" i="17" s="1"/>
  <c r="AO25" i="17" s="1"/>
  <c r="BH57" i="17"/>
  <c r="BH27" i="17" s="1"/>
  <c r="BJ57" i="17"/>
  <c r="BJ27" i="17" s="1"/>
  <c r="BL57" i="17"/>
  <c r="BL27" i="17" s="1"/>
  <c r="BO57" i="17"/>
  <c r="BO27" i="17" s="1"/>
  <c r="BQ57" i="17"/>
  <c r="BQ27" i="17" s="1"/>
  <c r="BS57" i="17"/>
  <c r="BS27" i="17" s="1"/>
  <c r="AY57" i="17"/>
  <c r="AZ57" i="17" s="1"/>
  <c r="BA57" i="17" s="1"/>
  <c r="BG57" i="17" s="1"/>
  <c r="BG27" i="17" s="1"/>
  <c r="BK57" i="17"/>
  <c r="BK27" i="17" s="1"/>
  <c r="BR57" i="17"/>
  <c r="BR27" i="17" s="1"/>
  <c r="AG57" i="17"/>
  <c r="AH57" i="17" s="1"/>
  <c r="AI57" i="17" s="1"/>
  <c r="AO57" i="17" s="1"/>
  <c r="AO27" i="17" s="1"/>
  <c r="BH59" i="17"/>
  <c r="BH29" i="17" s="1"/>
  <c r="BJ59" i="17"/>
  <c r="BJ29" i="17" s="1"/>
  <c r="BL59" i="17"/>
  <c r="BL29" i="17" s="1"/>
  <c r="BO59" i="17"/>
  <c r="BO29" i="17" s="1"/>
  <c r="BQ59" i="17"/>
  <c r="BQ29" i="17" s="1"/>
  <c r="BS59" i="17"/>
  <c r="BS29" i="17" s="1"/>
  <c r="AY59" i="17"/>
  <c r="AZ59" i="17" s="1"/>
  <c r="BA59" i="17" s="1"/>
  <c r="BG59" i="17" s="1"/>
  <c r="BG29" i="17" s="1"/>
  <c r="BK59" i="17"/>
  <c r="BK29" i="17" s="1"/>
  <c r="BR59" i="17"/>
  <c r="BR29" i="17" s="1"/>
  <c r="AG59" i="17"/>
  <c r="AH59" i="17" s="1"/>
  <c r="AI59" i="17" s="1"/>
  <c r="AO59" i="17" s="1"/>
  <c r="AO29" i="17" s="1"/>
  <c r="BH61" i="17"/>
  <c r="BH31" i="17" s="1"/>
  <c r="BJ61" i="17"/>
  <c r="BJ31" i="17" s="1"/>
  <c r="BL61" i="17"/>
  <c r="BL31" i="17" s="1"/>
  <c r="BO61" i="17"/>
  <c r="BO31" i="17" s="1"/>
  <c r="BQ61" i="17"/>
  <c r="BQ31" i="17" s="1"/>
  <c r="BS61" i="17"/>
  <c r="BS31" i="17" s="1"/>
  <c r="AY61" i="17"/>
  <c r="AZ61" i="17" s="1"/>
  <c r="BA61" i="17" s="1"/>
  <c r="BG61" i="17" s="1"/>
  <c r="BG31" i="17" s="1"/>
  <c r="BK61" i="17"/>
  <c r="BK31" i="17" s="1"/>
  <c r="BR61" i="17"/>
  <c r="BR31" i="17" s="1"/>
  <c r="AG61" i="17"/>
  <c r="AH61" i="17" s="1"/>
  <c r="AI61" i="17" s="1"/>
  <c r="AO61" i="17" s="1"/>
  <c r="AO31" i="17" s="1"/>
  <c r="BH56" i="16"/>
  <c r="BH26" i="16" s="1"/>
  <c r="BJ56" i="16"/>
  <c r="BJ26" i="16" s="1"/>
  <c r="BL56" i="16"/>
  <c r="BL26" i="16" s="1"/>
  <c r="BO56" i="16"/>
  <c r="BO26" i="16" s="1"/>
  <c r="BQ56" i="16"/>
  <c r="BQ26" i="16" s="1"/>
  <c r="BS56" i="16"/>
  <c r="BS26" i="16" s="1"/>
  <c r="AY56" i="16"/>
  <c r="AZ56" i="16" s="1"/>
  <c r="BA56" i="16" s="1"/>
  <c r="BG56" i="16" s="1"/>
  <c r="BG26" i="16" s="1"/>
  <c r="BK56" i="16"/>
  <c r="BK26" i="16" s="1"/>
  <c r="BR56" i="16"/>
  <c r="BR26" i="16" s="1"/>
  <c r="AG56" i="16"/>
  <c r="AH56" i="16" s="1"/>
  <c r="AI56" i="16" s="1"/>
  <c r="AO56" i="16" s="1"/>
  <c r="AO26" i="16" s="1"/>
  <c r="BH58" i="16"/>
  <c r="BH28" i="16" s="1"/>
  <c r="BJ58" i="16"/>
  <c r="BJ28" i="16" s="1"/>
  <c r="BL58" i="16"/>
  <c r="BL28" i="16" s="1"/>
  <c r="BO58" i="16"/>
  <c r="BO28" i="16" s="1"/>
  <c r="BQ58" i="16"/>
  <c r="BQ28" i="16" s="1"/>
  <c r="BS58" i="16"/>
  <c r="BS28" i="16" s="1"/>
  <c r="AY58" i="16"/>
  <c r="AZ58" i="16" s="1"/>
  <c r="BA58" i="16" s="1"/>
  <c r="BG58" i="16" s="1"/>
  <c r="BG28" i="16" s="1"/>
  <c r="BK58" i="16"/>
  <c r="BK28" i="16" s="1"/>
  <c r="BR58" i="16"/>
  <c r="BR28" i="16" s="1"/>
  <c r="AG58" i="16"/>
  <c r="AH58" i="16" s="1"/>
  <c r="AI58" i="16" s="1"/>
  <c r="AO58" i="16" s="1"/>
  <c r="AO28" i="16" s="1"/>
  <c r="BH60" i="16"/>
  <c r="BH30" i="16" s="1"/>
  <c r="BJ60" i="16"/>
  <c r="BJ30" i="16" s="1"/>
  <c r="BL60" i="16"/>
  <c r="BL30" i="16" s="1"/>
  <c r="BO60" i="16"/>
  <c r="BO30" i="16" s="1"/>
  <c r="BQ60" i="16"/>
  <c r="BQ30" i="16" s="1"/>
  <c r="BS60" i="16"/>
  <c r="BS30" i="16" s="1"/>
  <c r="AY60" i="16"/>
  <c r="AZ60" i="16" s="1"/>
  <c r="BA60" i="16" s="1"/>
  <c r="BG60" i="16" s="1"/>
  <c r="BG30" i="16" s="1"/>
  <c r="BK60" i="16"/>
  <c r="BK30" i="16" s="1"/>
  <c r="BR60" i="16"/>
  <c r="BR30" i="16" s="1"/>
  <c r="AG60" i="16"/>
  <c r="AH60" i="16" s="1"/>
  <c r="AI60" i="16" s="1"/>
  <c r="AO60" i="16" s="1"/>
  <c r="AO30" i="16" s="1"/>
  <c r="AG56" i="15"/>
  <c r="AH56" i="15" s="1"/>
  <c r="AI56" i="15" s="1"/>
  <c r="AO56" i="15" s="1"/>
  <c r="AO27" i="15" s="1"/>
  <c r="BK56" i="15"/>
  <c r="BK27" i="15" s="1"/>
  <c r="BR56" i="15"/>
  <c r="BR27" i="15" s="1"/>
  <c r="BH56" i="15"/>
  <c r="BH27" i="15" s="1"/>
  <c r="BJ56" i="15"/>
  <c r="BJ27" i="15" s="1"/>
  <c r="BL56" i="15"/>
  <c r="BL27" i="15" s="1"/>
  <c r="BO56" i="15"/>
  <c r="BO27" i="15" s="1"/>
  <c r="BQ56" i="15"/>
  <c r="BQ27" i="15" s="1"/>
  <c r="BS56" i="15"/>
  <c r="BS27" i="15" s="1"/>
  <c r="AY56" i="15"/>
  <c r="AZ56" i="15" s="1"/>
  <c r="BA56" i="15" s="1"/>
  <c r="BG56" i="15" s="1"/>
  <c r="BG27" i="15" s="1"/>
  <c r="BN29" i="15"/>
  <c r="BN31" i="15"/>
  <c r="BK59" i="15"/>
  <c r="BK30" i="15" s="1"/>
  <c r="BR59" i="15"/>
  <c r="BR30" i="15" s="1"/>
  <c r="AY59" i="15"/>
  <c r="AZ59" i="15" s="1"/>
  <c r="BA59" i="15" s="1"/>
  <c r="BG59" i="15" s="1"/>
  <c r="BG30" i="15" s="1"/>
  <c r="BH59" i="15"/>
  <c r="BH30" i="15" s="1"/>
  <c r="BJ59" i="15"/>
  <c r="BJ30" i="15" s="1"/>
  <c r="BL59" i="15"/>
  <c r="BL30" i="15" s="1"/>
  <c r="BO59" i="15"/>
  <c r="BO30" i="15" s="1"/>
  <c r="BQ59" i="15"/>
  <c r="BQ30" i="15" s="1"/>
  <c r="BS59" i="15"/>
  <c r="BS30" i="15" s="1"/>
  <c r="AG59" i="15"/>
  <c r="AH59" i="15" s="1"/>
  <c r="AI59" i="15" s="1"/>
  <c r="AO59" i="15" s="1"/>
  <c r="AO30" i="15" s="1"/>
  <c r="BO61" i="18"/>
  <c r="BO30" i="18" s="1"/>
  <c r="BH61" i="18"/>
  <c r="BH30" i="18" s="1"/>
  <c r="BJ61" i="18"/>
  <c r="BJ30" i="18" s="1"/>
  <c r="BL61" i="18"/>
  <c r="BL30" i="18" s="1"/>
  <c r="BR61" i="18"/>
  <c r="BR30" i="18" s="1"/>
  <c r="BK61" i="18"/>
  <c r="BK30" i="18" s="1"/>
  <c r="BQ61" i="18"/>
  <c r="BQ30" i="18" s="1"/>
  <c r="BS61" i="18"/>
  <c r="BS30" i="18" s="1"/>
  <c r="AY61" i="18"/>
  <c r="AZ61" i="18" s="1"/>
  <c r="BA61" i="18" s="1"/>
  <c r="BG61" i="18" s="1"/>
  <c r="BG30" i="18" s="1"/>
  <c r="AG61" i="18"/>
  <c r="AH61" i="18" s="1"/>
  <c r="AI61" i="18" s="1"/>
  <c r="AO61" i="18" s="1"/>
  <c r="AO30" i="18" s="1"/>
  <c r="BN32" i="18"/>
  <c r="BO56" i="18"/>
  <c r="BO25" i="18" s="1"/>
  <c r="BH56" i="18"/>
  <c r="BH25" i="18" s="1"/>
  <c r="BJ56" i="18"/>
  <c r="BJ25" i="18" s="1"/>
  <c r="BL56" i="18"/>
  <c r="BL25" i="18" s="1"/>
  <c r="BP56" i="18"/>
  <c r="BP25" i="18" s="1"/>
  <c r="BR56" i="18"/>
  <c r="BR25" i="18" s="1"/>
  <c r="AY56" i="18"/>
  <c r="AZ56" i="18" s="1"/>
  <c r="BA56" i="18" s="1"/>
  <c r="BG56" i="18" s="1"/>
  <c r="BG25" i="18" s="1"/>
  <c r="BI56" i="18"/>
  <c r="BI25" i="18" s="1"/>
  <c r="BK56" i="18"/>
  <c r="BK25" i="18" s="1"/>
  <c r="BQ56" i="18"/>
  <c r="BQ25" i="18" s="1"/>
  <c r="BS56" i="18"/>
  <c r="BS25" i="18" s="1"/>
  <c r="AG56" i="18"/>
  <c r="AH56" i="18" s="1"/>
  <c r="AI56" i="18" s="1"/>
  <c r="AO56" i="18" s="1"/>
  <c r="AO25" i="18" s="1"/>
  <c r="BG59" i="18"/>
  <c r="BG28" i="18" s="1"/>
  <c r="BU28" i="18"/>
  <c r="AO58" i="18"/>
  <c r="AO27" i="18" s="1"/>
  <c r="AO62" i="18"/>
  <c r="AO31" i="18" s="1"/>
  <c r="BN31" i="18"/>
  <c r="BU27" i="18"/>
  <c r="BG60" i="18"/>
  <c r="BG29" i="18" s="1"/>
  <c r="BN29" i="18"/>
  <c r="BH56" i="17"/>
  <c r="BH26" i="17" s="1"/>
  <c r="BJ56" i="17"/>
  <c r="BJ26" i="17" s="1"/>
  <c r="BL56" i="17"/>
  <c r="BL26" i="17" s="1"/>
  <c r="BO56" i="17"/>
  <c r="BO26" i="17" s="1"/>
  <c r="BQ56" i="17"/>
  <c r="BQ26" i="17" s="1"/>
  <c r="BS56" i="17"/>
  <c r="BS26" i="17" s="1"/>
  <c r="BK56" i="17"/>
  <c r="BK26" i="17" s="1"/>
  <c r="BR56" i="17"/>
  <c r="BR26" i="17" s="1"/>
  <c r="AY56" i="17"/>
  <c r="AZ56" i="17" s="1"/>
  <c r="BA56" i="17" s="1"/>
  <c r="BG56" i="17" s="1"/>
  <c r="BG26" i="17" s="1"/>
  <c r="AG56" i="17"/>
  <c r="AH56" i="17" s="1"/>
  <c r="AI56" i="17" s="1"/>
  <c r="AO56" i="17" s="1"/>
  <c r="AO26" i="17" s="1"/>
  <c r="BH58" i="17"/>
  <c r="BH28" i="17" s="1"/>
  <c r="BJ58" i="17"/>
  <c r="BJ28" i="17" s="1"/>
  <c r="BL58" i="17"/>
  <c r="BL28" i="17" s="1"/>
  <c r="BO58" i="17"/>
  <c r="BO28" i="17" s="1"/>
  <c r="BQ58" i="17"/>
  <c r="BQ28" i="17" s="1"/>
  <c r="BS58" i="17"/>
  <c r="BS28" i="17" s="1"/>
  <c r="BK58" i="17"/>
  <c r="BK28" i="17" s="1"/>
  <c r="BR58" i="17"/>
  <c r="BR28" i="17" s="1"/>
  <c r="AY58" i="17"/>
  <c r="AZ58" i="17" s="1"/>
  <c r="BA58" i="17" s="1"/>
  <c r="BG58" i="17" s="1"/>
  <c r="BG28" i="17" s="1"/>
  <c r="AG58" i="17"/>
  <c r="AH58" i="17" s="1"/>
  <c r="AI58" i="17" s="1"/>
  <c r="AO58" i="17" s="1"/>
  <c r="AO28" i="17" s="1"/>
  <c r="BH60" i="17"/>
  <c r="BH30" i="17" s="1"/>
  <c r="BJ60" i="17"/>
  <c r="BJ30" i="17" s="1"/>
  <c r="BL60" i="17"/>
  <c r="BL30" i="17" s="1"/>
  <c r="BO60" i="17"/>
  <c r="BO30" i="17" s="1"/>
  <c r="BQ60" i="17"/>
  <c r="BQ30" i="17" s="1"/>
  <c r="BS60" i="17"/>
  <c r="BS30" i="17" s="1"/>
  <c r="BK60" i="17"/>
  <c r="BK30" i="17" s="1"/>
  <c r="BR60" i="17"/>
  <c r="BR30" i="17" s="1"/>
  <c r="AY60" i="17"/>
  <c r="AZ60" i="17" s="1"/>
  <c r="BA60" i="17" s="1"/>
  <c r="BG60" i="17" s="1"/>
  <c r="BG30" i="17" s="1"/>
  <c r="AG60" i="17"/>
  <c r="AH60" i="17" s="1"/>
  <c r="AI60" i="17" s="1"/>
  <c r="AO60" i="17" s="1"/>
  <c r="AO30" i="17" s="1"/>
  <c r="BH55" i="16"/>
  <c r="BH25" i="16" s="1"/>
  <c r="BJ55" i="16"/>
  <c r="BJ25" i="16" s="1"/>
  <c r="BL55" i="16"/>
  <c r="BL25" i="16" s="1"/>
  <c r="BO55" i="16"/>
  <c r="BO25" i="16" s="1"/>
  <c r="BQ55" i="16"/>
  <c r="BQ25" i="16" s="1"/>
  <c r="BS55" i="16"/>
  <c r="BS25" i="16" s="1"/>
  <c r="BK55" i="16"/>
  <c r="BK25" i="16" s="1"/>
  <c r="BR55" i="16"/>
  <c r="BR25" i="16" s="1"/>
  <c r="AY55" i="16"/>
  <c r="AZ55" i="16" s="1"/>
  <c r="BA55" i="16" s="1"/>
  <c r="BG55" i="16" s="1"/>
  <c r="BG25" i="16" s="1"/>
  <c r="AG55" i="16"/>
  <c r="AH55" i="16" s="1"/>
  <c r="AI55" i="16" s="1"/>
  <c r="AO55" i="16" s="1"/>
  <c r="AO25" i="16" s="1"/>
  <c r="BH57" i="16"/>
  <c r="BH27" i="16" s="1"/>
  <c r="BJ57" i="16"/>
  <c r="BJ27" i="16" s="1"/>
  <c r="BL57" i="16"/>
  <c r="BL27" i="16" s="1"/>
  <c r="BO57" i="16"/>
  <c r="BO27" i="16" s="1"/>
  <c r="BQ57" i="16"/>
  <c r="BQ27" i="16" s="1"/>
  <c r="BS57" i="16"/>
  <c r="BS27" i="16" s="1"/>
  <c r="BK57" i="16"/>
  <c r="BK27" i="16" s="1"/>
  <c r="BR57" i="16"/>
  <c r="BR27" i="16" s="1"/>
  <c r="AY57" i="16"/>
  <c r="AZ57" i="16" s="1"/>
  <c r="BA57" i="16" s="1"/>
  <c r="BG57" i="16" s="1"/>
  <c r="BG27" i="16" s="1"/>
  <c r="AG57" i="16"/>
  <c r="AH57" i="16" s="1"/>
  <c r="AI57" i="16" s="1"/>
  <c r="AO57" i="16" s="1"/>
  <c r="AO27" i="16" s="1"/>
  <c r="AG55" i="15"/>
  <c r="AH55" i="15" s="1"/>
  <c r="AI55" i="15" s="1"/>
  <c r="AO55" i="15" s="1"/>
  <c r="AO26" i="15" s="1"/>
  <c r="BK55" i="15"/>
  <c r="BK26" i="15" s="1"/>
  <c r="BR55" i="15"/>
  <c r="BR26" i="15" s="1"/>
  <c r="AY55" i="15"/>
  <c r="AZ55" i="15" s="1"/>
  <c r="BA55" i="15" s="1"/>
  <c r="BG55" i="15" s="1"/>
  <c r="BG26" i="15" s="1"/>
  <c r="BH55" i="15"/>
  <c r="BH26" i="15" s="1"/>
  <c r="BJ55" i="15"/>
  <c r="BJ26" i="15" s="1"/>
  <c r="BL55" i="15"/>
  <c r="BL26" i="15" s="1"/>
  <c r="BO55" i="15"/>
  <c r="BO26" i="15" s="1"/>
  <c r="BQ55" i="15"/>
  <c r="BQ26" i="15" s="1"/>
  <c r="BS55" i="15"/>
  <c r="BS26" i="15" s="1"/>
  <c r="AG57" i="15"/>
  <c r="AH57" i="15" s="1"/>
  <c r="AI57" i="15" s="1"/>
  <c r="AO57" i="15" s="1"/>
  <c r="AO28" i="15" s="1"/>
  <c r="BK57" i="15"/>
  <c r="BK28" i="15" s="1"/>
  <c r="BR57" i="15"/>
  <c r="BR28" i="15" s="1"/>
  <c r="AY57" i="15"/>
  <c r="AZ57" i="15" s="1"/>
  <c r="BA57" i="15" s="1"/>
  <c r="BG57" i="15" s="1"/>
  <c r="BG28" i="15" s="1"/>
  <c r="BH57" i="15"/>
  <c r="BH28" i="15" s="1"/>
  <c r="BJ57" i="15"/>
  <c r="BJ28" i="15" s="1"/>
  <c r="BL57" i="15"/>
  <c r="BL28" i="15" s="1"/>
  <c r="BO57" i="15"/>
  <c r="BO28" i="15" s="1"/>
  <c r="BQ57" i="15"/>
  <c r="BQ28" i="15" s="1"/>
  <c r="BS57" i="15"/>
  <c r="BS28" i="15" s="1"/>
  <c r="BH59" i="16"/>
  <c r="BH29" i="16" s="1"/>
  <c r="BJ59" i="16"/>
  <c r="BJ29" i="16" s="1"/>
  <c r="BL59" i="16"/>
  <c r="BL29" i="16" s="1"/>
  <c r="BO59" i="16"/>
  <c r="BO29" i="16" s="1"/>
  <c r="BQ59" i="16"/>
  <c r="BQ29" i="16" s="1"/>
  <c r="BS59" i="16"/>
  <c r="BS29" i="16" s="1"/>
  <c r="BK59" i="16"/>
  <c r="BK29" i="16" s="1"/>
  <c r="BR59" i="16"/>
  <c r="BR29" i="16" s="1"/>
  <c r="AY59" i="16"/>
  <c r="AZ59" i="16" s="1"/>
  <c r="BA59" i="16" s="1"/>
  <c r="BG59" i="16" s="1"/>
  <c r="BG29" i="16" s="1"/>
  <c r="AG59" i="16"/>
  <c r="AH59" i="16" s="1"/>
  <c r="AI59" i="16" s="1"/>
  <c r="AO59" i="16" s="1"/>
  <c r="AO29" i="16" s="1"/>
  <c r="BH61" i="16"/>
  <c r="BH31" i="16" s="1"/>
  <c r="BJ61" i="16"/>
  <c r="BJ31" i="16" s="1"/>
  <c r="BL61" i="16"/>
  <c r="BL31" i="16" s="1"/>
  <c r="BO61" i="16"/>
  <c r="BO31" i="16" s="1"/>
  <c r="BQ61" i="16"/>
  <c r="BQ31" i="16" s="1"/>
  <c r="BS61" i="16"/>
  <c r="BS31" i="16" s="1"/>
  <c r="AY61" i="16"/>
  <c r="AZ61" i="16" s="1"/>
  <c r="BA61" i="16" s="1"/>
  <c r="BG61" i="16" s="1"/>
  <c r="BG31" i="16" s="1"/>
  <c r="BK61" i="16"/>
  <c r="BK31" i="16" s="1"/>
  <c r="BR61" i="16"/>
  <c r="BR31" i="16" s="1"/>
  <c r="AG61" i="16"/>
  <c r="AH61" i="16" s="1"/>
  <c r="AI61" i="16" s="1"/>
  <c r="AO61" i="16" s="1"/>
  <c r="AO31" i="16" s="1"/>
  <c r="BU29" i="15"/>
  <c r="BU31" i="15"/>
  <c r="M67" i="14"/>
  <c r="M69" i="14"/>
  <c r="M71" i="14"/>
  <c r="M73" i="14"/>
  <c r="M75" i="14"/>
  <c r="M77" i="14"/>
  <c r="M79" i="14"/>
  <c r="M81" i="14"/>
  <c r="M68" i="14"/>
  <c r="M70" i="14"/>
  <c r="M72" i="14"/>
  <c r="M74" i="14"/>
  <c r="M76" i="14"/>
  <c r="M78" i="14"/>
  <c r="M83" i="14"/>
  <c r="M85" i="14"/>
  <c r="BR115" i="14"/>
  <c r="BR86" i="14" s="1"/>
  <c r="BK115" i="14"/>
  <c r="BK86" i="14" s="1"/>
  <c r="AY115" i="14"/>
  <c r="AZ115" i="14" s="1"/>
  <c r="BA115" i="14" s="1"/>
  <c r="AG115" i="14"/>
  <c r="AH115" i="14" s="1"/>
  <c r="AI115" i="14" s="1"/>
  <c r="BS115" i="14"/>
  <c r="BS86" i="14" s="1"/>
  <c r="BQ115" i="14"/>
  <c r="BQ86" i="14" s="1"/>
  <c r="BL115" i="14"/>
  <c r="BL86" i="14" s="1"/>
  <c r="BJ115" i="14"/>
  <c r="BJ86" i="14" s="1"/>
  <c r="X86" i="14"/>
  <c r="X115" i="14" s="1"/>
  <c r="Z86" i="14"/>
  <c r="Z115" i="14" s="1"/>
  <c r="AB86" i="14"/>
  <c r="AB115" i="14" s="1"/>
  <c r="AP86" i="14"/>
  <c r="AP115" i="14" s="1"/>
  <c r="AR86" i="14"/>
  <c r="AR115" i="14" s="1"/>
  <c r="AT86" i="14"/>
  <c r="AT115" i="14" s="1"/>
  <c r="BS116" i="14"/>
  <c r="BS87" i="14" s="1"/>
  <c r="BQ116" i="14"/>
  <c r="BQ87" i="14" s="1"/>
  <c r="BL116" i="14"/>
  <c r="BL87" i="14" s="1"/>
  <c r="BJ116" i="14"/>
  <c r="BJ87" i="14" s="1"/>
  <c r="BR116" i="14"/>
  <c r="BR87" i="14" s="1"/>
  <c r="BK116" i="14"/>
  <c r="BK87" i="14" s="1"/>
  <c r="AY116" i="14"/>
  <c r="AZ116" i="14" s="1"/>
  <c r="BA116" i="14" s="1"/>
  <c r="AG116" i="14"/>
  <c r="AH116" i="14" s="1"/>
  <c r="AI116" i="14" s="1"/>
  <c r="X87" i="14"/>
  <c r="X116" i="14" s="1"/>
  <c r="Z87" i="14"/>
  <c r="Z116" i="14" s="1"/>
  <c r="AB87" i="14"/>
  <c r="AB116" i="14" s="1"/>
  <c r="AP87" i="14"/>
  <c r="AP116" i="14" s="1"/>
  <c r="AR87" i="14"/>
  <c r="AR116" i="14" s="1"/>
  <c r="AT87" i="14"/>
  <c r="AT116" i="14" s="1"/>
  <c r="BR117" i="14"/>
  <c r="BR88" i="14" s="1"/>
  <c r="BK117" i="14"/>
  <c r="BK88" i="14" s="1"/>
  <c r="AY117" i="14"/>
  <c r="AZ117" i="14" s="1"/>
  <c r="BA117" i="14" s="1"/>
  <c r="AG117" i="14"/>
  <c r="AH117" i="14" s="1"/>
  <c r="AI117" i="14" s="1"/>
  <c r="BS117" i="14"/>
  <c r="BS88" i="14" s="1"/>
  <c r="BQ117" i="14"/>
  <c r="BQ88" i="14" s="1"/>
  <c r="BL117" i="14"/>
  <c r="BL88" i="14" s="1"/>
  <c r="BJ117" i="14"/>
  <c r="BJ88" i="14" s="1"/>
  <c r="X88" i="14"/>
  <c r="X117" i="14" s="1"/>
  <c r="Z88" i="14"/>
  <c r="Z117" i="14" s="1"/>
  <c r="AB88" i="14"/>
  <c r="AB117" i="14" s="1"/>
  <c r="AP88" i="14"/>
  <c r="AP117" i="14" s="1"/>
  <c r="AR88" i="14"/>
  <c r="AR117" i="14" s="1"/>
  <c r="AT88" i="14"/>
  <c r="AT117" i="14" s="1"/>
  <c r="BS118" i="14"/>
  <c r="BS89" i="14" s="1"/>
  <c r="BQ118" i="14"/>
  <c r="BQ89" i="14" s="1"/>
  <c r="BL118" i="14"/>
  <c r="BL89" i="14" s="1"/>
  <c r="BJ118" i="14"/>
  <c r="BJ89" i="14" s="1"/>
  <c r="BR118" i="14"/>
  <c r="BR89" i="14" s="1"/>
  <c r="BK118" i="14"/>
  <c r="BK89" i="14" s="1"/>
  <c r="AY118" i="14"/>
  <c r="AZ118" i="14" s="1"/>
  <c r="BA118" i="14" s="1"/>
  <c r="AG118" i="14"/>
  <c r="AH118" i="14" s="1"/>
  <c r="AI118" i="14" s="1"/>
  <c r="X89" i="14"/>
  <c r="X118" i="14" s="1"/>
  <c r="Z89" i="14"/>
  <c r="Z118" i="14" s="1"/>
  <c r="AB89" i="14"/>
  <c r="AB118" i="14" s="1"/>
  <c r="AP89" i="14"/>
  <c r="AP118" i="14" s="1"/>
  <c r="AR89" i="14"/>
  <c r="AR118" i="14" s="1"/>
  <c r="AT89" i="14"/>
  <c r="AT118" i="14" s="1"/>
  <c r="BR119" i="14"/>
  <c r="BR90" i="14" s="1"/>
  <c r="BK119" i="14"/>
  <c r="BK90" i="14" s="1"/>
  <c r="AY119" i="14"/>
  <c r="AZ119" i="14" s="1"/>
  <c r="BA119" i="14" s="1"/>
  <c r="AG119" i="14"/>
  <c r="AH119" i="14" s="1"/>
  <c r="AI119" i="14" s="1"/>
  <c r="BS119" i="14"/>
  <c r="BS90" i="14" s="1"/>
  <c r="BQ119" i="14"/>
  <c r="BQ90" i="14" s="1"/>
  <c r="BL119" i="14"/>
  <c r="BL90" i="14" s="1"/>
  <c r="BJ119" i="14"/>
  <c r="BJ90" i="14" s="1"/>
  <c r="X90" i="14"/>
  <c r="X119" i="14" s="1"/>
  <c r="Z90" i="14"/>
  <c r="Z119" i="14" s="1"/>
  <c r="AB90" i="14"/>
  <c r="AB119" i="14" s="1"/>
  <c r="AP90" i="14"/>
  <c r="AP119" i="14" s="1"/>
  <c r="AR90" i="14"/>
  <c r="AR119" i="14" s="1"/>
  <c r="AT90" i="14"/>
  <c r="AT119" i="14" s="1"/>
  <c r="BS120" i="14"/>
  <c r="BS91" i="14" s="1"/>
  <c r="BQ120" i="14"/>
  <c r="BQ91" i="14" s="1"/>
  <c r="BL120" i="14"/>
  <c r="BL91" i="14" s="1"/>
  <c r="BJ120" i="14"/>
  <c r="BJ91" i="14" s="1"/>
  <c r="BR120" i="14"/>
  <c r="BR91" i="14" s="1"/>
  <c r="BK120" i="14"/>
  <c r="BK91" i="14" s="1"/>
  <c r="AY120" i="14"/>
  <c r="AZ120" i="14" s="1"/>
  <c r="BA120" i="14" s="1"/>
  <c r="AG120" i="14"/>
  <c r="AH120" i="14" s="1"/>
  <c r="AI120" i="14" s="1"/>
  <c r="X91" i="14"/>
  <c r="X120" i="14" s="1"/>
  <c r="Z91" i="14"/>
  <c r="Z120" i="14" s="1"/>
  <c r="AB91" i="14"/>
  <c r="AB120" i="14" s="1"/>
  <c r="AP91" i="14"/>
  <c r="AP120" i="14" s="1"/>
  <c r="AR91" i="14"/>
  <c r="AR120" i="14" s="1"/>
  <c r="AT91" i="14"/>
  <c r="AT120" i="14" s="1"/>
  <c r="BR121" i="14"/>
  <c r="BR92" i="14" s="1"/>
  <c r="BK121" i="14"/>
  <c r="BK92" i="14" s="1"/>
  <c r="AY121" i="14"/>
  <c r="AZ121" i="14" s="1"/>
  <c r="BA121" i="14" s="1"/>
  <c r="AG121" i="14"/>
  <c r="AH121" i="14" s="1"/>
  <c r="AI121" i="14" s="1"/>
  <c r="BS121" i="14"/>
  <c r="BS92" i="14" s="1"/>
  <c r="BQ121" i="14"/>
  <c r="BQ92" i="14" s="1"/>
  <c r="BL121" i="14"/>
  <c r="BL92" i="14" s="1"/>
  <c r="BJ121" i="14"/>
  <c r="BJ92" i="14" s="1"/>
  <c r="X92" i="14"/>
  <c r="X121" i="14" s="1"/>
  <c r="Z92" i="14"/>
  <c r="Z121" i="14" s="1"/>
  <c r="AB92" i="14"/>
  <c r="AB121" i="14" s="1"/>
  <c r="AP92" i="14"/>
  <c r="AP121" i="14" s="1"/>
  <c r="AR92" i="14"/>
  <c r="AR121" i="14" s="1"/>
  <c r="AT92" i="14"/>
  <c r="AT121" i="14" s="1"/>
  <c r="AV92" i="14"/>
  <c r="AV121" i="14" s="1"/>
  <c r="BM96" i="14"/>
  <c r="BM67" i="14" s="1"/>
  <c r="BM98" i="14"/>
  <c r="BM69" i="14" s="1"/>
  <c r="BT99" i="14"/>
  <c r="BT70" i="14" s="1"/>
  <c r="BM99" i="14"/>
  <c r="BM70" i="14" s="1"/>
  <c r="M80" i="14"/>
  <c r="M82" i="14"/>
  <c r="M84" i="14"/>
  <c r="Y86" i="14"/>
  <c r="Y115" i="14" s="1"/>
  <c r="AA86" i="14"/>
  <c r="AA115" i="14" s="1"/>
  <c r="AC86" i="14"/>
  <c r="AC115" i="14" s="1"/>
  <c r="AE86" i="14"/>
  <c r="AE115" i="14" s="1"/>
  <c r="AQ86" i="14"/>
  <c r="AQ115" i="14" s="1"/>
  <c r="AS86" i="14"/>
  <c r="AS115" i="14" s="1"/>
  <c r="AU86" i="14"/>
  <c r="AU115" i="14" s="1"/>
  <c r="AW86" i="14"/>
  <c r="AW115" i="14" s="1"/>
  <c r="Y87" i="14"/>
  <c r="Y116" i="14" s="1"/>
  <c r="AA87" i="14"/>
  <c r="AA116" i="14" s="1"/>
  <c r="AC87" i="14"/>
  <c r="AC116" i="14" s="1"/>
  <c r="AE87" i="14"/>
  <c r="AE116" i="14" s="1"/>
  <c r="AQ87" i="14"/>
  <c r="AQ116" i="14" s="1"/>
  <c r="AS87" i="14"/>
  <c r="AS116" i="14" s="1"/>
  <c r="AU87" i="14"/>
  <c r="AU116" i="14" s="1"/>
  <c r="AW87" i="14"/>
  <c r="AW116" i="14" s="1"/>
  <c r="Y88" i="14"/>
  <c r="Y117" i="14" s="1"/>
  <c r="AA88" i="14"/>
  <c r="AA117" i="14" s="1"/>
  <c r="AC88" i="14"/>
  <c r="AC117" i="14" s="1"/>
  <c r="AE88" i="14"/>
  <c r="AE117" i="14" s="1"/>
  <c r="AQ88" i="14"/>
  <c r="AQ117" i="14" s="1"/>
  <c r="AS88" i="14"/>
  <c r="AS117" i="14" s="1"/>
  <c r="AU88" i="14"/>
  <c r="AU117" i="14" s="1"/>
  <c r="AW88" i="14"/>
  <c r="AW117" i="14" s="1"/>
  <c r="Y89" i="14"/>
  <c r="Y118" i="14" s="1"/>
  <c r="AA89" i="14"/>
  <c r="AA118" i="14" s="1"/>
  <c r="AC89" i="14"/>
  <c r="AC118" i="14" s="1"/>
  <c r="AE89" i="14"/>
  <c r="AE118" i="14" s="1"/>
  <c r="AQ89" i="14"/>
  <c r="AQ118" i="14" s="1"/>
  <c r="AS89" i="14"/>
  <c r="AS118" i="14" s="1"/>
  <c r="AU89" i="14"/>
  <c r="AU118" i="14" s="1"/>
  <c r="AW89" i="14"/>
  <c r="AW118" i="14" s="1"/>
  <c r="Y90" i="14"/>
  <c r="Y119" i="14" s="1"/>
  <c r="AA90" i="14"/>
  <c r="AA119" i="14" s="1"/>
  <c r="AC90" i="14"/>
  <c r="AC119" i="14" s="1"/>
  <c r="AE90" i="14"/>
  <c r="AE119" i="14" s="1"/>
  <c r="AQ90" i="14"/>
  <c r="AQ119" i="14" s="1"/>
  <c r="AS90" i="14"/>
  <c r="AS119" i="14" s="1"/>
  <c r="AU90" i="14"/>
  <c r="AU119" i="14" s="1"/>
  <c r="AW90" i="14"/>
  <c r="AW119" i="14" s="1"/>
  <c r="Y91" i="14"/>
  <c r="Y120" i="14" s="1"/>
  <c r="AA91" i="14"/>
  <c r="AA120" i="14" s="1"/>
  <c r="AC91" i="14"/>
  <c r="AC120" i="14" s="1"/>
  <c r="AE91" i="14"/>
  <c r="AE120" i="14" s="1"/>
  <c r="AQ91" i="14"/>
  <c r="AQ120" i="14" s="1"/>
  <c r="AS91" i="14"/>
  <c r="AS120" i="14" s="1"/>
  <c r="AU91" i="14"/>
  <c r="AU120" i="14" s="1"/>
  <c r="AW91" i="14"/>
  <c r="AW120" i="14" s="1"/>
  <c r="Y92" i="14"/>
  <c r="Y121" i="14" s="1"/>
  <c r="AA92" i="14"/>
  <c r="AA121" i="14" s="1"/>
  <c r="AC92" i="14"/>
  <c r="AC121" i="14" s="1"/>
  <c r="AE92" i="14"/>
  <c r="AE121" i="14" s="1"/>
  <c r="AQ92" i="14"/>
  <c r="AQ121" i="14" s="1"/>
  <c r="AS92" i="14"/>
  <c r="AS121" i="14" s="1"/>
  <c r="AU92" i="14"/>
  <c r="AU121" i="14" s="1"/>
  <c r="AW92" i="14"/>
  <c r="AW121" i="14" s="1"/>
  <c r="BM97" i="14"/>
  <c r="BM68" i="14" s="1"/>
  <c r="BT101" i="14"/>
  <c r="BT72" i="14" s="1"/>
  <c r="BM101" i="14"/>
  <c r="BM72" i="14" s="1"/>
  <c r="BM103" i="14"/>
  <c r="BM74" i="14" s="1"/>
  <c r="BM105" i="14"/>
  <c r="BM76" i="14" s="1"/>
  <c r="BM107" i="14"/>
  <c r="BM78" i="14" s="1"/>
  <c r="BT108" i="14"/>
  <c r="BT79" i="14" s="1"/>
  <c r="BM108" i="14"/>
  <c r="BM79" i="14" s="1"/>
  <c r="BM109" i="14"/>
  <c r="BM80" i="14" s="1"/>
  <c r="BM111" i="14"/>
  <c r="BM82" i="14" s="1"/>
  <c r="BM113" i="14"/>
  <c r="BM84" i="14" s="1"/>
  <c r="BO116" i="14"/>
  <c r="BO87" i="14" s="1"/>
  <c r="BM110" i="14"/>
  <c r="BM81" i="14" s="1"/>
  <c r="BM112" i="14"/>
  <c r="BM83" i="14" s="1"/>
  <c r="BM114" i="14"/>
  <c r="BM85" i="14" s="1"/>
  <c r="BO115" i="14"/>
  <c r="BO86" i="14" s="1"/>
  <c r="BO117" i="14"/>
  <c r="BO88" i="14" s="1"/>
  <c r="BH115" i="14"/>
  <c r="BH86" i="14" s="1"/>
  <c r="BI116" i="14"/>
  <c r="BI87" i="14" s="1"/>
  <c r="BM116" i="14"/>
  <c r="BM87" i="14" s="1"/>
  <c r="BH117" i="14"/>
  <c r="BH88" i="14" s="1"/>
  <c r="BP118" i="14"/>
  <c r="BP89" i="14" s="1"/>
  <c r="BI118" i="14"/>
  <c r="BI89" i="14" s="1"/>
  <c r="BO120" i="14"/>
  <c r="BO91" i="14" s="1"/>
  <c r="BI115" i="14"/>
  <c r="BI86" i="14" s="1"/>
  <c r="BM115" i="14"/>
  <c r="BM86" i="14" s="1"/>
  <c r="BH116" i="14"/>
  <c r="BH87" i="14" s="1"/>
  <c r="BI117" i="14"/>
  <c r="BI88" i="14" s="1"/>
  <c r="BM117" i="14"/>
  <c r="BM88" i="14" s="1"/>
  <c r="BO118" i="14"/>
  <c r="BO89" i="14" s="1"/>
  <c r="BH118" i="14"/>
  <c r="BH89" i="14" s="1"/>
  <c r="BT118" i="14"/>
  <c r="BT89" i="14" s="1"/>
  <c r="BM118" i="14"/>
  <c r="BM89" i="14" s="1"/>
  <c r="BO119" i="14"/>
  <c r="BO90" i="14" s="1"/>
  <c r="BO121" i="14"/>
  <c r="BO92" i="14" s="1"/>
  <c r="BH119" i="14"/>
  <c r="BH90" i="14" s="1"/>
  <c r="BI120" i="14"/>
  <c r="BI91" i="14" s="1"/>
  <c r="BM120" i="14"/>
  <c r="BM91" i="14" s="1"/>
  <c r="BH121" i="14"/>
  <c r="BH92" i="14" s="1"/>
  <c r="BI119" i="14"/>
  <c r="BI90" i="14" s="1"/>
  <c r="BM119" i="14"/>
  <c r="BM90" i="14" s="1"/>
  <c r="BH120" i="14"/>
  <c r="BH91" i="14" s="1"/>
  <c r="BI121" i="14"/>
  <c r="BI92" i="14" s="1"/>
  <c r="BM121" i="14"/>
  <c r="BM92" i="14" s="1"/>
  <c r="AI60" i="14"/>
  <c r="AI58" i="14"/>
  <c r="BA56" i="14"/>
  <c r="BA54" i="14"/>
  <c r="M68" i="2"/>
  <c r="M70" i="2"/>
  <c r="M72" i="2"/>
  <c r="M74" i="2"/>
  <c r="M76" i="2"/>
  <c r="M78" i="2"/>
  <c r="M80" i="2"/>
  <c r="M82" i="2"/>
  <c r="M84" i="2"/>
  <c r="M69" i="2"/>
  <c r="M71" i="2"/>
  <c r="M73" i="2"/>
  <c r="M75" i="2"/>
  <c r="M77" i="2"/>
  <c r="M79" i="2"/>
  <c r="M81" i="2"/>
  <c r="M83" i="2"/>
  <c r="M85" i="2"/>
  <c r="BS118" i="2"/>
  <c r="BS88" i="2" s="1"/>
  <c r="BQ118" i="2"/>
  <c r="BQ88" i="2" s="1"/>
  <c r="BL118" i="2"/>
  <c r="BL88" i="2" s="1"/>
  <c r="BJ118" i="2"/>
  <c r="BJ88" i="2" s="1"/>
  <c r="BR118" i="2"/>
  <c r="BR88" i="2" s="1"/>
  <c r="BK118" i="2"/>
  <c r="BK88" i="2" s="1"/>
  <c r="AY118" i="2"/>
  <c r="AZ118" i="2" s="1"/>
  <c r="BA118" i="2" s="1"/>
  <c r="AG118" i="2"/>
  <c r="AH118" i="2" s="1"/>
  <c r="AI118" i="2" s="1"/>
  <c r="Y88" i="2"/>
  <c r="Y118" i="2" s="1"/>
  <c r="AA88" i="2"/>
  <c r="AA118" i="2" s="1"/>
  <c r="AC88" i="2"/>
  <c r="AC118" i="2" s="1"/>
  <c r="AP88" i="2"/>
  <c r="AP118" i="2" s="1"/>
  <c r="AR88" i="2"/>
  <c r="AR118" i="2" s="1"/>
  <c r="AT88" i="2"/>
  <c r="AT118" i="2" s="1"/>
  <c r="BR120" i="2"/>
  <c r="BR90" i="2" s="1"/>
  <c r="BK120" i="2"/>
  <c r="BK90" i="2" s="1"/>
  <c r="AY120" i="2"/>
  <c r="AZ120" i="2" s="1"/>
  <c r="BA120" i="2" s="1"/>
  <c r="AG120" i="2"/>
  <c r="AH120" i="2" s="1"/>
  <c r="AI120" i="2" s="1"/>
  <c r="BS120" i="2"/>
  <c r="BS90" i="2" s="1"/>
  <c r="BQ120" i="2"/>
  <c r="BQ90" i="2" s="1"/>
  <c r="BL120" i="2"/>
  <c r="BL90" i="2" s="1"/>
  <c r="BJ120" i="2"/>
  <c r="BJ90" i="2" s="1"/>
  <c r="Y90" i="2"/>
  <c r="Y120" i="2" s="1"/>
  <c r="AA90" i="2"/>
  <c r="AA120" i="2" s="1"/>
  <c r="AC90" i="2"/>
  <c r="AC120" i="2" s="1"/>
  <c r="AP90" i="2"/>
  <c r="AP120" i="2" s="1"/>
  <c r="AR90" i="2"/>
  <c r="AR120" i="2" s="1"/>
  <c r="AT90" i="2"/>
  <c r="AT120" i="2" s="1"/>
  <c r="BR122" i="2"/>
  <c r="BR92" i="2" s="1"/>
  <c r="BK122" i="2"/>
  <c r="BK92" i="2" s="1"/>
  <c r="AY122" i="2"/>
  <c r="AZ122" i="2" s="1"/>
  <c r="BA122" i="2" s="1"/>
  <c r="AG122" i="2"/>
  <c r="AH122" i="2" s="1"/>
  <c r="AI122" i="2" s="1"/>
  <c r="BS122" i="2"/>
  <c r="BS92" i="2" s="1"/>
  <c r="BQ122" i="2"/>
  <c r="BQ92" i="2" s="1"/>
  <c r="BL122" i="2"/>
  <c r="BL92" i="2" s="1"/>
  <c r="BJ122" i="2"/>
  <c r="BJ92" i="2" s="1"/>
  <c r="Y92" i="2"/>
  <c r="Y122" i="2" s="1"/>
  <c r="AA92" i="2"/>
  <c r="AA122" i="2" s="1"/>
  <c r="AC92" i="2"/>
  <c r="AC122" i="2" s="1"/>
  <c r="AP92" i="2"/>
  <c r="AP122" i="2" s="1"/>
  <c r="AR92" i="2"/>
  <c r="AR122" i="2" s="1"/>
  <c r="AT92" i="2"/>
  <c r="AT122" i="2" s="1"/>
  <c r="BR124" i="2"/>
  <c r="BR94" i="2" s="1"/>
  <c r="BK124" i="2"/>
  <c r="BK94" i="2" s="1"/>
  <c r="AY124" i="2"/>
  <c r="AZ124" i="2" s="1"/>
  <c r="BA124" i="2" s="1"/>
  <c r="AG124" i="2"/>
  <c r="AH124" i="2" s="1"/>
  <c r="AI124" i="2" s="1"/>
  <c r="BS124" i="2"/>
  <c r="BS94" i="2" s="1"/>
  <c r="BQ124" i="2"/>
  <c r="BQ94" i="2" s="1"/>
  <c r="BL124" i="2"/>
  <c r="BL94" i="2" s="1"/>
  <c r="BJ124" i="2"/>
  <c r="BJ94" i="2" s="1"/>
  <c r="Y94" i="2"/>
  <c r="Y124" i="2" s="1"/>
  <c r="AA94" i="2"/>
  <c r="AA124" i="2" s="1"/>
  <c r="AC94" i="2"/>
  <c r="AC124" i="2" s="1"/>
  <c r="AP94" i="2"/>
  <c r="AP124" i="2" s="1"/>
  <c r="AR94" i="2"/>
  <c r="AR124" i="2" s="1"/>
  <c r="AT94" i="2"/>
  <c r="AT124" i="2" s="1"/>
  <c r="BM99" i="2"/>
  <c r="BM69" i="2" s="1"/>
  <c r="BM101" i="2"/>
  <c r="BM71" i="2" s="1"/>
  <c r="BM103" i="2"/>
  <c r="BM73" i="2" s="1"/>
  <c r="M86" i="2"/>
  <c r="C87" i="2"/>
  <c r="X88" i="2"/>
  <c r="X118" i="2" s="1"/>
  <c r="Z88" i="2"/>
  <c r="Z118" i="2" s="1"/>
  <c r="AB88" i="2"/>
  <c r="AB118" i="2" s="1"/>
  <c r="AQ88" i="2"/>
  <c r="AQ118" i="2" s="1"/>
  <c r="AS88" i="2"/>
  <c r="AS118" i="2" s="1"/>
  <c r="AU88" i="2"/>
  <c r="AU118" i="2" s="1"/>
  <c r="C89" i="2"/>
  <c r="X90" i="2"/>
  <c r="X120" i="2" s="1"/>
  <c r="Z90" i="2"/>
  <c r="Z120" i="2" s="1"/>
  <c r="AB90" i="2"/>
  <c r="AB120" i="2" s="1"/>
  <c r="AQ90" i="2"/>
  <c r="AQ120" i="2" s="1"/>
  <c r="AS90" i="2"/>
  <c r="AS120" i="2" s="1"/>
  <c r="AU90" i="2"/>
  <c r="AU120" i="2" s="1"/>
  <c r="C91" i="2"/>
  <c r="X92" i="2"/>
  <c r="X122" i="2" s="1"/>
  <c r="Z92" i="2"/>
  <c r="Z122" i="2" s="1"/>
  <c r="AB92" i="2"/>
  <c r="AB122" i="2" s="1"/>
  <c r="AQ92" i="2"/>
  <c r="AQ122" i="2" s="1"/>
  <c r="AS92" i="2"/>
  <c r="AS122" i="2" s="1"/>
  <c r="AU92" i="2"/>
  <c r="AU122" i="2" s="1"/>
  <c r="C93" i="2"/>
  <c r="X94" i="2"/>
  <c r="X124" i="2" s="1"/>
  <c r="Z94" i="2"/>
  <c r="Z124" i="2" s="1"/>
  <c r="AB94" i="2"/>
  <c r="AB124" i="2" s="1"/>
  <c r="AQ94" i="2"/>
  <c r="AQ124" i="2" s="1"/>
  <c r="AS94" i="2"/>
  <c r="AS124" i="2" s="1"/>
  <c r="AU94" i="2"/>
  <c r="AU124" i="2" s="1"/>
  <c r="BM98" i="2"/>
  <c r="BM68" i="2" s="1"/>
  <c r="BM100" i="2"/>
  <c r="BM70" i="2" s="1"/>
  <c r="BM102" i="2"/>
  <c r="BM72" i="2" s="1"/>
  <c r="BM104" i="2"/>
  <c r="BM74" i="2" s="1"/>
  <c r="BT105" i="2"/>
  <c r="BT75" i="2" s="1"/>
  <c r="BM105" i="2"/>
  <c r="BM75" i="2" s="1"/>
  <c r="BM107" i="2"/>
  <c r="BM77" i="2" s="1"/>
  <c r="BM109" i="2"/>
  <c r="BM79" i="2" s="1"/>
  <c r="BM106" i="2"/>
  <c r="BM76" i="2" s="1"/>
  <c r="BM108" i="2"/>
  <c r="BM78" i="2" s="1"/>
  <c r="BM110" i="2"/>
  <c r="BM80" i="2" s="1"/>
  <c r="BT111" i="2"/>
  <c r="BT81" i="2" s="1"/>
  <c r="BM111" i="2"/>
  <c r="BM81" i="2" s="1"/>
  <c r="BM113" i="2"/>
  <c r="BM83" i="2" s="1"/>
  <c r="BM115" i="2"/>
  <c r="BM85" i="2" s="1"/>
  <c r="BP118" i="2"/>
  <c r="BP88" i="2" s="1"/>
  <c r="BI118" i="2"/>
  <c r="BI88" i="2" s="1"/>
  <c r="BM112" i="2"/>
  <c r="BM82" i="2" s="1"/>
  <c r="BM114" i="2"/>
  <c r="BM84" i="2" s="1"/>
  <c r="BM116" i="2"/>
  <c r="BM86" i="2" s="1"/>
  <c r="BI117" i="2"/>
  <c r="BI87" i="2" s="1"/>
  <c r="BM117" i="2"/>
  <c r="BM87" i="2" s="1"/>
  <c r="BO118" i="2"/>
  <c r="BO88" i="2" s="1"/>
  <c r="BH118" i="2"/>
  <c r="BH88" i="2" s="1"/>
  <c r="BT118" i="2"/>
  <c r="BT88" i="2" s="1"/>
  <c r="BM118" i="2"/>
  <c r="BM88" i="2" s="1"/>
  <c r="BO120" i="2"/>
  <c r="BO90" i="2" s="1"/>
  <c r="BI119" i="2"/>
  <c r="BI89" i="2" s="1"/>
  <c r="BM119" i="2"/>
  <c r="BM89" i="2" s="1"/>
  <c r="BH120" i="2"/>
  <c r="BH90" i="2" s="1"/>
  <c r="BP121" i="2"/>
  <c r="BP91" i="2" s="1"/>
  <c r="BI121" i="2"/>
  <c r="BI91" i="2" s="1"/>
  <c r="BI120" i="2"/>
  <c r="BI90" i="2" s="1"/>
  <c r="BM120" i="2"/>
  <c r="BM90" i="2" s="1"/>
  <c r="BT121" i="2"/>
  <c r="BT91" i="2" s="1"/>
  <c r="BM121" i="2"/>
  <c r="BM91" i="2" s="1"/>
  <c r="BO122" i="2"/>
  <c r="BO92" i="2" s="1"/>
  <c r="BO124" i="2"/>
  <c r="BO94" i="2" s="1"/>
  <c r="BH122" i="2"/>
  <c r="BH92" i="2" s="1"/>
  <c r="BI123" i="2"/>
  <c r="BI93" i="2" s="1"/>
  <c r="BM123" i="2"/>
  <c r="BM93" i="2" s="1"/>
  <c r="BH124" i="2"/>
  <c r="BH94" i="2" s="1"/>
  <c r="BI122" i="2"/>
  <c r="BI92" i="2" s="1"/>
  <c r="BM122" i="2"/>
  <c r="BM92" i="2" s="1"/>
  <c r="BI124" i="2"/>
  <c r="BI94" i="2" s="1"/>
  <c r="BM124" i="2"/>
  <c r="BM94" i="2" s="1"/>
  <c r="BM60" i="14"/>
  <c r="BM31" i="14" s="1"/>
  <c r="BM59" i="14"/>
  <c r="BM30" i="14" s="1"/>
  <c r="BM58" i="14"/>
  <c r="BM29" i="14" s="1"/>
  <c r="BS60" i="14"/>
  <c r="BS31" i="14" s="1"/>
  <c r="BQ60" i="14"/>
  <c r="BQ31" i="14" s="1"/>
  <c r="BO60" i="14"/>
  <c r="BO31" i="14" s="1"/>
  <c r="BL60" i="14"/>
  <c r="BL31" i="14" s="1"/>
  <c r="BJ60" i="14"/>
  <c r="BJ31" i="14" s="1"/>
  <c r="BH60" i="14"/>
  <c r="BH31" i="14" s="1"/>
  <c r="BR60" i="14"/>
  <c r="BR31" i="14" s="1"/>
  <c r="BP60" i="14"/>
  <c r="BP31" i="14" s="1"/>
  <c r="BK60" i="14"/>
  <c r="BK31" i="14" s="1"/>
  <c r="BI60" i="14"/>
  <c r="BI31" i="14" s="1"/>
  <c r="AY60" i="14"/>
  <c r="AZ60" i="14" s="1"/>
  <c r="BA60" i="14" s="1"/>
  <c r="BS58" i="14"/>
  <c r="BS29" i="14" s="1"/>
  <c r="BQ58" i="14"/>
  <c r="BQ29" i="14" s="1"/>
  <c r="BO58" i="14"/>
  <c r="BO29" i="14" s="1"/>
  <c r="BL58" i="14"/>
  <c r="BL29" i="14" s="1"/>
  <c r="BJ58" i="14"/>
  <c r="BJ29" i="14" s="1"/>
  <c r="BH58" i="14"/>
  <c r="BH29" i="14" s="1"/>
  <c r="BR58" i="14"/>
  <c r="BR29" i="14" s="1"/>
  <c r="BP58" i="14"/>
  <c r="BP29" i="14" s="1"/>
  <c r="BK58" i="14"/>
  <c r="BK29" i="14" s="1"/>
  <c r="BI58" i="14"/>
  <c r="BI29" i="14" s="1"/>
  <c r="AY58" i="14"/>
  <c r="AZ58" i="14" s="1"/>
  <c r="BA58" i="14" s="1"/>
  <c r="BT57" i="14"/>
  <c r="BT28" i="14" s="1"/>
  <c r="BT56" i="14"/>
  <c r="BT27" i="14" s="1"/>
  <c r="BT55" i="14"/>
  <c r="BT26" i="14" s="1"/>
  <c r="BT54" i="14"/>
  <c r="BT25" i="14" s="1"/>
  <c r="BR56" i="14"/>
  <c r="BR27" i="14" s="1"/>
  <c r="BP56" i="14"/>
  <c r="BP27" i="14" s="1"/>
  <c r="BK56" i="14"/>
  <c r="BK27" i="14" s="1"/>
  <c r="BI56" i="14"/>
  <c r="BI27" i="14" s="1"/>
  <c r="AG56" i="14"/>
  <c r="AH56" i="14" s="1"/>
  <c r="AI56" i="14" s="1"/>
  <c r="BR54" i="14"/>
  <c r="BR25" i="14" s="1"/>
  <c r="BP54" i="14"/>
  <c r="BP25" i="14" s="1"/>
  <c r="BK54" i="14"/>
  <c r="BK25" i="14" s="1"/>
  <c r="BI54" i="14"/>
  <c r="BI25" i="14" s="1"/>
  <c r="AG54" i="14"/>
  <c r="AH54" i="14" s="1"/>
  <c r="AI54" i="14" s="1"/>
  <c r="BS56" i="14"/>
  <c r="BS27" i="14" s="1"/>
  <c r="BQ56" i="14"/>
  <c r="BQ27" i="14" s="1"/>
  <c r="BO56" i="14"/>
  <c r="BO27" i="14" s="1"/>
  <c r="BL56" i="14"/>
  <c r="BL27" i="14" s="1"/>
  <c r="BJ56" i="14"/>
  <c r="BJ27" i="14" s="1"/>
  <c r="BH56" i="14"/>
  <c r="BH27" i="14" s="1"/>
  <c r="BS54" i="14"/>
  <c r="BS25" i="14" s="1"/>
  <c r="BQ54" i="14"/>
  <c r="BQ25" i="14" s="1"/>
  <c r="BO54" i="14"/>
  <c r="BO25" i="14" s="1"/>
  <c r="BL54" i="14"/>
  <c r="BL25" i="14" s="1"/>
  <c r="BJ54" i="14"/>
  <c r="BJ25" i="14" s="1"/>
  <c r="BH54" i="14"/>
  <c r="BH25" i="14" s="1"/>
  <c r="AU31" i="14"/>
  <c r="AU60" i="14" s="1"/>
  <c r="AS31" i="14"/>
  <c r="AS60" i="14" s="1"/>
  <c r="AQ31" i="14"/>
  <c r="AQ60" i="14" s="1"/>
  <c r="AC31" i="14"/>
  <c r="AC60" i="14" s="1"/>
  <c r="AA31" i="14"/>
  <c r="AA60" i="14" s="1"/>
  <c r="Y31" i="14"/>
  <c r="Y60" i="14" s="1"/>
  <c r="AT30" i="14"/>
  <c r="AT59" i="14" s="1"/>
  <c r="AR30" i="14"/>
  <c r="AR59" i="14" s="1"/>
  <c r="AP30" i="14"/>
  <c r="AP59" i="14" s="1"/>
  <c r="AB30" i="14"/>
  <c r="AB59" i="14" s="1"/>
  <c r="Z30" i="14"/>
  <c r="Z59" i="14" s="1"/>
  <c r="X30" i="14"/>
  <c r="X59" i="14" s="1"/>
  <c r="AU29" i="14"/>
  <c r="AU58" i="14" s="1"/>
  <c r="AS29" i="14"/>
  <c r="AS58" i="14" s="1"/>
  <c r="AQ29" i="14"/>
  <c r="AQ58" i="14" s="1"/>
  <c r="AC29" i="14"/>
  <c r="AC58" i="14" s="1"/>
  <c r="AA29" i="14"/>
  <c r="AA58" i="14" s="1"/>
  <c r="Y29" i="14"/>
  <c r="Y58" i="14" s="1"/>
  <c r="AT28" i="14"/>
  <c r="AT57" i="14" s="1"/>
  <c r="AR28" i="14"/>
  <c r="AR57" i="14" s="1"/>
  <c r="AP28" i="14"/>
  <c r="AP57" i="14" s="1"/>
  <c r="AB28" i="14"/>
  <c r="AB57" i="14" s="1"/>
  <c r="Z28" i="14"/>
  <c r="Z57" i="14" s="1"/>
  <c r="X28" i="14"/>
  <c r="X57" i="14" s="1"/>
  <c r="AU27" i="14"/>
  <c r="AU56" i="14" s="1"/>
  <c r="AS27" i="14"/>
  <c r="AS56" i="14" s="1"/>
  <c r="AQ27" i="14"/>
  <c r="AQ56" i="14" s="1"/>
  <c r="AC27" i="14"/>
  <c r="AC56" i="14" s="1"/>
  <c r="AA27" i="14"/>
  <c r="AA56" i="14" s="1"/>
  <c r="Y27" i="14"/>
  <c r="Y56" i="14" s="1"/>
  <c r="AT26" i="14"/>
  <c r="AT55" i="14" s="1"/>
  <c r="AR26" i="14"/>
  <c r="AR55" i="14" s="1"/>
  <c r="AP26" i="14"/>
  <c r="AP55" i="14" s="1"/>
  <c r="AB26" i="14"/>
  <c r="AB55" i="14" s="1"/>
  <c r="Z26" i="14"/>
  <c r="Z55" i="14" s="1"/>
  <c r="X26" i="14"/>
  <c r="X55" i="14" s="1"/>
  <c r="AU25" i="14"/>
  <c r="AU54" i="14" s="1"/>
  <c r="AS25" i="14"/>
  <c r="AS54" i="14" s="1"/>
  <c r="AQ25" i="14"/>
  <c r="AQ54" i="14" s="1"/>
  <c r="AC25" i="14"/>
  <c r="AC54" i="14" s="1"/>
  <c r="AA25" i="14"/>
  <c r="AA54" i="14" s="1"/>
  <c r="Y25" i="14"/>
  <c r="Y54" i="14" s="1"/>
  <c r="C59" i="14"/>
  <c r="C57" i="14"/>
  <c r="C55" i="14"/>
  <c r="AT31" i="14"/>
  <c r="AT60" i="14" s="1"/>
  <c r="AR31" i="14"/>
  <c r="AR60" i="14" s="1"/>
  <c r="AP31" i="14"/>
  <c r="AP60" i="14" s="1"/>
  <c r="AB31" i="14"/>
  <c r="AB60" i="14" s="1"/>
  <c r="Z31" i="14"/>
  <c r="Z60" i="14" s="1"/>
  <c r="X31" i="14"/>
  <c r="X60" i="14" s="1"/>
  <c r="AU30" i="14"/>
  <c r="AU59" i="14" s="1"/>
  <c r="AS30" i="14"/>
  <c r="AS59" i="14" s="1"/>
  <c r="AQ30" i="14"/>
  <c r="AQ59" i="14" s="1"/>
  <c r="AC30" i="14"/>
  <c r="AC59" i="14" s="1"/>
  <c r="AA30" i="14"/>
  <c r="AA59" i="14" s="1"/>
  <c r="AT29" i="14"/>
  <c r="AT58" i="14" s="1"/>
  <c r="AR29" i="14"/>
  <c r="AR58" i="14" s="1"/>
  <c r="AP29" i="14"/>
  <c r="AP58" i="14" s="1"/>
  <c r="AB29" i="14"/>
  <c r="AB58" i="14" s="1"/>
  <c r="Z29" i="14"/>
  <c r="Z58" i="14" s="1"/>
  <c r="X29" i="14"/>
  <c r="X58" i="14" s="1"/>
  <c r="AU28" i="14"/>
  <c r="AU57" i="14" s="1"/>
  <c r="AS28" i="14"/>
  <c r="AS57" i="14" s="1"/>
  <c r="AQ28" i="14"/>
  <c r="AQ57" i="14" s="1"/>
  <c r="AC28" i="14"/>
  <c r="AC57" i="14" s="1"/>
  <c r="AA28" i="14"/>
  <c r="AA57" i="14" s="1"/>
  <c r="AT27" i="14"/>
  <c r="AT56" i="14" s="1"/>
  <c r="AR27" i="14"/>
  <c r="AR56" i="14" s="1"/>
  <c r="AP27" i="14"/>
  <c r="AP56" i="14" s="1"/>
  <c r="AB27" i="14"/>
  <c r="AB56" i="14" s="1"/>
  <c r="Z27" i="14"/>
  <c r="Z56" i="14" s="1"/>
  <c r="X27" i="14"/>
  <c r="X56" i="14" s="1"/>
  <c r="AU26" i="14"/>
  <c r="AU55" i="14" s="1"/>
  <c r="AS26" i="14"/>
  <c r="AS55" i="14" s="1"/>
  <c r="AQ26" i="14"/>
  <c r="AQ55" i="14" s="1"/>
  <c r="AC26" i="14"/>
  <c r="AC55" i="14" s="1"/>
  <c r="AA26" i="14"/>
  <c r="AA55" i="14" s="1"/>
  <c r="AT25" i="14"/>
  <c r="AT54" i="14" s="1"/>
  <c r="AR25" i="14"/>
  <c r="AR54" i="14" s="1"/>
  <c r="AP25" i="14"/>
  <c r="AP54" i="14" s="1"/>
  <c r="AB25" i="14"/>
  <c r="AB54" i="14" s="1"/>
  <c r="Z25" i="14"/>
  <c r="Z54" i="14" s="1"/>
  <c r="X25" i="14"/>
  <c r="X54" i="14" s="1"/>
  <c r="BN26" i="18" l="1"/>
  <c r="AO62" i="19"/>
  <c r="AO31" i="19" s="1"/>
  <c r="BG62" i="19"/>
  <c r="BG31" i="19" s="1"/>
  <c r="AO61" i="19"/>
  <c r="AO30" i="19" s="1"/>
  <c r="BG61" i="19"/>
  <c r="BG30" i="19" s="1"/>
  <c r="BU27" i="14"/>
  <c r="BN87" i="14"/>
  <c r="BU31" i="16"/>
  <c r="BU29" i="16"/>
  <c r="BU28" i="15"/>
  <c r="BU26" i="15"/>
  <c r="BU27" i="16"/>
  <c r="BU25" i="16"/>
  <c r="BU30" i="17"/>
  <c r="BU28" i="17"/>
  <c r="BU26" i="17"/>
  <c r="BU25" i="18"/>
  <c r="BN30" i="18"/>
  <c r="BU30" i="15"/>
  <c r="BU27" i="15"/>
  <c r="BN30" i="16"/>
  <c r="BN28" i="16"/>
  <c r="BN26" i="16"/>
  <c r="BN31" i="17"/>
  <c r="BN29" i="17"/>
  <c r="BN27" i="17"/>
  <c r="BN25" i="17"/>
  <c r="BN31" i="16"/>
  <c r="BN29" i="16"/>
  <c r="BN28" i="15"/>
  <c r="BN26" i="15"/>
  <c r="BN27" i="16"/>
  <c r="BN25" i="16"/>
  <c r="BN30" i="17"/>
  <c r="BN28" i="17"/>
  <c r="BN26" i="17"/>
  <c r="BN25" i="18"/>
  <c r="BU30" i="18"/>
  <c r="BN30" i="15"/>
  <c r="BN27" i="15"/>
  <c r="BU30" i="16"/>
  <c r="BU28" i="16"/>
  <c r="BU26" i="16"/>
  <c r="BU31" i="17"/>
  <c r="BU29" i="17"/>
  <c r="BU27" i="17"/>
  <c r="BU25" i="17"/>
  <c r="BN31" i="14"/>
  <c r="BU31" i="14"/>
  <c r="AO54" i="14"/>
  <c r="AO25" i="14" s="1"/>
  <c r="BU94" i="2"/>
  <c r="BU90" i="14"/>
  <c r="BU91" i="14"/>
  <c r="BU86" i="14"/>
  <c r="BU87" i="14"/>
  <c r="BU92" i="2"/>
  <c r="BU90" i="2"/>
  <c r="BU92" i="14"/>
  <c r="BU88" i="14"/>
  <c r="BN92" i="14"/>
  <c r="BN89" i="14"/>
  <c r="BN88" i="14"/>
  <c r="M111" i="14"/>
  <c r="C82" i="14"/>
  <c r="M114" i="14"/>
  <c r="C85" i="14"/>
  <c r="M107" i="14"/>
  <c r="C78" i="14"/>
  <c r="M103" i="14"/>
  <c r="C74" i="14"/>
  <c r="M99" i="14"/>
  <c r="C70" i="14"/>
  <c r="M110" i="14"/>
  <c r="C81" i="14"/>
  <c r="M106" i="14"/>
  <c r="C77" i="14"/>
  <c r="M102" i="14"/>
  <c r="C73" i="14"/>
  <c r="M98" i="14"/>
  <c r="C69" i="14"/>
  <c r="BN91" i="14"/>
  <c r="BN90" i="14"/>
  <c r="BU89" i="14"/>
  <c r="BN86" i="14"/>
  <c r="M113" i="14"/>
  <c r="C84" i="14"/>
  <c r="M109" i="14"/>
  <c r="C80" i="14"/>
  <c r="BG121" i="14"/>
  <c r="BG92" i="14" s="1"/>
  <c r="AO121" i="14"/>
  <c r="AO92" i="14" s="1"/>
  <c r="BG120" i="14"/>
  <c r="BG91" i="14" s="1"/>
  <c r="AO120" i="14"/>
  <c r="AO91" i="14" s="1"/>
  <c r="BG119" i="14"/>
  <c r="BG90" i="14" s="1"/>
  <c r="AO119" i="14"/>
  <c r="AO90" i="14" s="1"/>
  <c r="BG118" i="14"/>
  <c r="BG89" i="14" s="1"/>
  <c r="AO118" i="14"/>
  <c r="AO89" i="14" s="1"/>
  <c r="BG117" i="14"/>
  <c r="BG88" i="14" s="1"/>
  <c r="AO117" i="14"/>
  <c r="AO88" i="14" s="1"/>
  <c r="BG116" i="14"/>
  <c r="BG87" i="14" s="1"/>
  <c r="AO116" i="14"/>
  <c r="AO87" i="14" s="1"/>
  <c r="BG115" i="14"/>
  <c r="BG86" i="14" s="1"/>
  <c r="AO115" i="14"/>
  <c r="AO86" i="14" s="1"/>
  <c r="M112" i="14"/>
  <c r="C83" i="14"/>
  <c r="M105" i="14"/>
  <c r="C76" i="14"/>
  <c r="M101" i="14"/>
  <c r="C72" i="14"/>
  <c r="M97" i="14"/>
  <c r="C68" i="14"/>
  <c r="M108" i="14"/>
  <c r="C79" i="14"/>
  <c r="M104" i="14"/>
  <c r="C75" i="14"/>
  <c r="M100" i="14"/>
  <c r="C71" i="14"/>
  <c r="M96" i="14"/>
  <c r="C67" i="14"/>
  <c r="BG54" i="14"/>
  <c r="BG25" i="14" s="1"/>
  <c r="AO58" i="14"/>
  <c r="AO29" i="14" s="1"/>
  <c r="BG60" i="14"/>
  <c r="BG31" i="14" s="1"/>
  <c r="BU25" i="14"/>
  <c r="BN29" i="14"/>
  <c r="BU29" i="14"/>
  <c r="BG56" i="14"/>
  <c r="BG27" i="14" s="1"/>
  <c r="BG58" i="14"/>
  <c r="BG29" i="14" s="1"/>
  <c r="AO60" i="14"/>
  <c r="AO31" i="14" s="1"/>
  <c r="BN92" i="2"/>
  <c r="BU88" i="2"/>
  <c r="AO124" i="2"/>
  <c r="AO94" i="2" s="1"/>
  <c r="C123" i="2"/>
  <c r="AT93" i="2"/>
  <c r="AT123" i="2" s="1"/>
  <c r="AR93" i="2"/>
  <c r="AR123" i="2" s="1"/>
  <c r="AP93" i="2"/>
  <c r="AP123" i="2" s="1"/>
  <c r="AC93" i="2"/>
  <c r="AC123" i="2" s="1"/>
  <c r="AA93" i="2"/>
  <c r="AA123" i="2" s="1"/>
  <c r="Y93" i="2"/>
  <c r="Y123" i="2" s="1"/>
  <c r="AU93" i="2"/>
  <c r="AU123" i="2" s="1"/>
  <c r="AS93" i="2"/>
  <c r="AS123" i="2" s="1"/>
  <c r="AQ93" i="2"/>
  <c r="AQ123" i="2" s="1"/>
  <c r="AB93" i="2"/>
  <c r="AB123" i="2" s="1"/>
  <c r="Z93" i="2"/>
  <c r="Z123" i="2" s="1"/>
  <c r="X93" i="2"/>
  <c r="X123" i="2" s="1"/>
  <c r="AO120" i="2"/>
  <c r="AO90" i="2" s="1"/>
  <c r="C119" i="2"/>
  <c r="AT89" i="2"/>
  <c r="AT119" i="2" s="1"/>
  <c r="AR89" i="2"/>
  <c r="AR119" i="2" s="1"/>
  <c r="AP89" i="2"/>
  <c r="AP119" i="2" s="1"/>
  <c r="AC89" i="2"/>
  <c r="AC119" i="2" s="1"/>
  <c r="AA89" i="2"/>
  <c r="AA119" i="2" s="1"/>
  <c r="Y89" i="2"/>
  <c r="Y119" i="2" s="1"/>
  <c r="AU89" i="2"/>
  <c r="AU119" i="2" s="1"/>
  <c r="AS89" i="2"/>
  <c r="AS119" i="2" s="1"/>
  <c r="AQ89" i="2"/>
  <c r="AQ119" i="2" s="1"/>
  <c r="AB89" i="2"/>
  <c r="AB119" i="2" s="1"/>
  <c r="Z89" i="2"/>
  <c r="Z119" i="2" s="1"/>
  <c r="X89" i="2"/>
  <c r="X119" i="2" s="1"/>
  <c r="M115" i="2"/>
  <c r="C85" i="2"/>
  <c r="M111" i="2"/>
  <c r="C81" i="2"/>
  <c r="M107" i="2"/>
  <c r="C77" i="2"/>
  <c r="M103" i="2"/>
  <c r="C73" i="2"/>
  <c r="M99" i="2"/>
  <c r="C69" i="2"/>
  <c r="M112" i="2"/>
  <c r="C82" i="2"/>
  <c r="M108" i="2"/>
  <c r="C78" i="2"/>
  <c r="M104" i="2"/>
  <c r="C74" i="2"/>
  <c r="M100" i="2"/>
  <c r="C70" i="2"/>
  <c r="BN94" i="2"/>
  <c r="BN90" i="2"/>
  <c r="BN88" i="2"/>
  <c r="AO122" i="2"/>
  <c r="AO92" i="2" s="1"/>
  <c r="C121" i="2"/>
  <c r="AT91" i="2"/>
  <c r="AT121" i="2" s="1"/>
  <c r="AR91" i="2"/>
  <c r="AR121" i="2" s="1"/>
  <c r="AP91" i="2"/>
  <c r="AP121" i="2" s="1"/>
  <c r="AC91" i="2"/>
  <c r="AC121" i="2" s="1"/>
  <c r="AA91" i="2"/>
  <c r="AA121" i="2" s="1"/>
  <c r="Y91" i="2"/>
  <c r="Y121" i="2" s="1"/>
  <c r="AU91" i="2"/>
  <c r="AU121" i="2" s="1"/>
  <c r="AS91" i="2"/>
  <c r="AS121" i="2" s="1"/>
  <c r="AQ91" i="2"/>
  <c r="AQ121" i="2" s="1"/>
  <c r="AB91" i="2"/>
  <c r="AB121" i="2" s="1"/>
  <c r="Z91" i="2"/>
  <c r="Z121" i="2" s="1"/>
  <c r="X91" i="2"/>
  <c r="X121" i="2" s="1"/>
  <c r="AO118" i="2"/>
  <c r="AO88" i="2" s="1"/>
  <c r="C117" i="2"/>
  <c r="AT87" i="2"/>
  <c r="AT117" i="2" s="1"/>
  <c r="AR87" i="2"/>
  <c r="AR117" i="2" s="1"/>
  <c r="AP87" i="2"/>
  <c r="AP117" i="2" s="1"/>
  <c r="AC87" i="2"/>
  <c r="AC117" i="2" s="1"/>
  <c r="AA87" i="2"/>
  <c r="AA117" i="2" s="1"/>
  <c r="Y87" i="2"/>
  <c r="Y117" i="2" s="1"/>
  <c r="AU87" i="2"/>
  <c r="AU117" i="2" s="1"/>
  <c r="AS87" i="2"/>
  <c r="AS117" i="2" s="1"/>
  <c r="AQ87" i="2"/>
  <c r="AQ117" i="2" s="1"/>
  <c r="AB87" i="2"/>
  <c r="AB117" i="2" s="1"/>
  <c r="Z87" i="2"/>
  <c r="Z117" i="2" s="1"/>
  <c r="X87" i="2"/>
  <c r="X117" i="2" s="1"/>
  <c r="M116" i="2"/>
  <c r="C86" i="2"/>
  <c r="BG124" i="2"/>
  <c r="BG94" i="2" s="1"/>
  <c r="BG122" i="2"/>
  <c r="BG92" i="2" s="1"/>
  <c r="BG120" i="2"/>
  <c r="BG90" i="2" s="1"/>
  <c r="BG118" i="2"/>
  <c r="BG88" i="2" s="1"/>
  <c r="M113" i="2"/>
  <c r="C83" i="2"/>
  <c r="M109" i="2"/>
  <c r="C79" i="2"/>
  <c r="M105" i="2"/>
  <c r="C75" i="2"/>
  <c r="M101" i="2"/>
  <c r="C71" i="2"/>
  <c r="M114" i="2"/>
  <c r="C84" i="2"/>
  <c r="M110" i="2"/>
  <c r="C80" i="2"/>
  <c r="M106" i="2"/>
  <c r="C76" i="2"/>
  <c r="M102" i="2"/>
  <c r="C72" i="2"/>
  <c r="M98" i="2"/>
  <c r="C68" i="2"/>
  <c r="BH59" i="14"/>
  <c r="BH30" i="14" s="1"/>
  <c r="BJ59" i="14"/>
  <c r="BJ30" i="14" s="1"/>
  <c r="BL59" i="14"/>
  <c r="BL30" i="14" s="1"/>
  <c r="BO59" i="14"/>
  <c r="BO30" i="14" s="1"/>
  <c r="BQ59" i="14"/>
  <c r="BQ30" i="14" s="1"/>
  <c r="BS59" i="14"/>
  <c r="BS30" i="14" s="1"/>
  <c r="AG59" i="14"/>
  <c r="AH59" i="14" s="1"/>
  <c r="AI59" i="14" s="1"/>
  <c r="AO59" i="14" s="1"/>
  <c r="AO30" i="14" s="1"/>
  <c r="AY59" i="14"/>
  <c r="AZ59" i="14" s="1"/>
  <c r="BA59" i="14" s="1"/>
  <c r="BG59" i="14" s="1"/>
  <c r="BG30" i="14" s="1"/>
  <c r="BI59" i="14"/>
  <c r="BI30" i="14" s="1"/>
  <c r="BK59" i="14"/>
  <c r="BK30" i="14" s="1"/>
  <c r="BP59" i="14"/>
  <c r="BP30" i="14" s="1"/>
  <c r="BR59" i="14"/>
  <c r="BR30" i="14" s="1"/>
  <c r="BN27" i="14"/>
  <c r="BN25" i="14"/>
  <c r="AY57" i="14"/>
  <c r="AZ57" i="14" s="1"/>
  <c r="BA57" i="14" s="1"/>
  <c r="BG57" i="14" s="1"/>
  <c r="BG28" i="14" s="1"/>
  <c r="BH57" i="14"/>
  <c r="BH28" i="14" s="1"/>
  <c r="BJ57" i="14"/>
  <c r="BJ28" i="14" s="1"/>
  <c r="BL57" i="14"/>
  <c r="BL28" i="14" s="1"/>
  <c r="BO57" i="14"/>
  <c r="BO28" i="14" s="1"/>
  <c r="BQ57" i="14"/>
  <c r="BQ28" i="14" s="1"/>
  <c r="BS57" i="14"/>
  <c r="BS28" i="14" s="1"/>
  <c r="AG57" i="14"/>
  <c r="AH57" i="14" s="1"/>
  <c r="AI57" i="14" s="1"/>
  <c r="AO57" i="14" s="1"/>
  <c r="AO28" i="14" s="1"/>
  <c r="BI57" i="14"/>
  <c r="BI28" i="14" s="1"/>
  <c r="BK57" i="14"/>
  <c r="BK28" i="14" s="1"/>
  <c r="BP57" i="14"/>
  <c r="BP28" i="14" s="1"/>
  <c r="BR57" i="14"/>
  <c r="BR28" i="14" s="1"/>
  <c r="AO56" i="14"/>
  <c r="AO27" i="14" s="1"/>
  <c r="AY55" i="14"/>
  <c r="AZ55" i="14" s="1"/>
  <c r="BA55" i="14" s="1"/>
  <c r="BG55" i="14" s="1"/>
  <c r="BG26" i="14" s="1"/>
  <c r="BH55" i="14"/>
  <c r="BH26" i="14" s="1"/>
  <c r="BJ55" i="14"/>
  <c r="BJ26" i="14" s="1"/>
  <c r="BL55" i="14"/>
  <c r="BL26" i="14" s="1"/>
  <c r="BO55" i="14"/>
  <c r="BO26" i="14" s="1"/>
  <c r="BQ55" i="14"/>
  <c r="BQ26" i="14" s="1"/>
  <c r="BS55" i="14"/>
  <c r="BS26" i="14" s="1"/>
  <c r="AG55" i="14"/>
  <c r="AH55" i="14" s="1"/>
  <c r="AI55" i="14" s="1"/>
  <c r="AO55" i="14" s="1"/>
  <c r="AO26" i="14" s="1"/>
  <c r="BI55" i="14"/>
  <c r="BI26" i="14" s="1"/>
  <c r="BK55" i="14"/>
  <c r="BK26" i="14" s="1"/>
  <c r="BP55" i="14"/>
  <c r="BP26" i="14" s="1"/>
  <c r="BR55" i="14"/>
  <c r="BR26" i="14" s="1"/>
  <c r="BN28" i="14" l="1"/>
  <c r="BU28" i="14"/>
  <c r="C96" i="14"/>
  <c r="AU67" i="14"/>
  <c r="AU96" i="14" s="1"/>
  <c r="AS67" i="14"/>
  <c r="AS96" i="14" s="1"/>
  <c r="AQ67" i="14"/>
  <c r="AQ96" i="14" s="1"/>
  <c r="AC67" i="14"/>
  <c r="AC96" i="14" s="1"/>
  <c r="AA67" i="14"/>
  <c r="AA96" i="14" s="1"/>
  <c r="Y67" i="14"/>
  <c r="Y96" i="14" s="1"/>
  <c r="AT67" i="14"/>
  <c r="AT96" i="14" s="1"/>
  <c r="AR67" i="14"/>
  <c r="AR96" i="14" s="1"/>
  <c r="AP67" i="14"/>
  <c r="AP96" i="14" s="1"/>
  <c r="AB67" i="14"/>
  <c r="AB96" i="14" s="1"/>
  <c r="Z67" i="14"/>
  <c r="Z96" i="14" s="1"/>
  <c r="X67" i="14"/>
  <c r="X96" i="14" s="1"/>
  <c r="C100" i="14"/>
  <c r="AU71" i="14"/>
  <c r="AU100" i="14" s="1"/>
  <c r="AS71" i="14"/>
  <c r="AS100" i="14" s="1"/>
  <c r="AQ71" i="14"/>
  <c r="AQ100" i="14" s="1"/>
  <c r="AC71" i="14"/>
  <c r="AC100" i="14" s="1"/>
  <c r="AA71" i="14"/>
  <c r="AA100" i="14" s="1"/>
  <c r="Y71" i="14"/>
  <c r="Y100" i="14" s="1"/>
  <c r="AT71" i="14"/>
  <c r="AT100" i="14" s="1"/>
  <c r="AR71" i="14"/>
  <c r="AR100" i="14" s="1"/>
  <c r="AP71" i="14"/>
  <c r="AP100" i="14" s="1"/>
  <c r="AB71" i="14"/>
  <c r="AB100" i="14" s="1"/>
  <c r="Z71" i="14"/>
  <c r="Z100" i="14" s="1"/>
  <c r="X71" i="14"/>
  <c r="X100" i="14" s="1"/>
  <c r="C104" i="14"/>
  <c r="AU75" i="14"/>
  <c r="AU104" i="14" s="1"/>
  <c r="AS75" i="14"/>
  <c r="AS104" i="14" s="1"/>
  <c r="AQ75" i="14"/>
  <c r="AQ104" i="14" s="1"/>
  <c r="AC75" i="14"/>
  <c r="AC104" i="14" s="1"/>
  <c r="AA75" i="14"/>
  <c r="AA104" i="14" s="1"/>
  <c r="Y75" i="14"/>
  <c r="Y104" i="14" s="1"/>
  <c r="AT75" i="14"/>
  <c r="AT104" i="14" s="1"/>
  <c r="AR75" i="14"/>
  <c r="AR104" i="14" s="1"/>
  <c r="AP75" i="14"/>
  <c r="AP104" i="14" s="1"/>
  <c r="AB75" i="14"/>
  <c r="AB104" i="14" s="1"/>
  <c r="Z75" i="14"/>
  <c r="Z104" i="14" s="1"/>
  <c r="X75" i="14"/>
  <c r="X104" i="14" s="1"/>
  <c r="C108" i="14"/>
  <c r="AU79" i="14"/>
  <c r="AU108" i="14" s="1"/>
  <c r="AS79" i="14"/>
  <c r="AS108" i="14" s="1"/>
  <c r="AT79" i="14"/>
  <c r="AT108" i="14" s="1"/>
  <c r="AQ79" i="14"/>
  <c r="AQ108" i="14" s="1"/>
  <c r="AC79" i="14"/>
  <c r="AC108" i="14" s="1"/>
  <c r="AA79" i="14"/>
  <c r="AA108" i="14" s="1"/>
  <c r="Y79" i="14"/>
  <c r="Y108" i="14" s="1"/>
  <c r="AR79" i="14"/>
  <c r="AR108" i="14" s="1"/>
  <c r="AP79" i="14"/>
  <c r="AP108" i="14" s="1"/>
  <c r="AB79" i="14"/>
  <c r="AB108" i="14" s="1"/>
  <c r="Z79" i="14"/>
  <c r="Z108" i="14" s="1"/>
  <c r="X79" i="14"/>
  <c r="X108" i="14" s="1"/>
  <c r="C97" i="14"/>
  <c r="AT68" i="14"/>
  <c r="AT97" i="14" s="1"/>
  <c r="AR68" i="14"/>
  <c r="AR97" i="14" s="1"/>
  <c r="AP68" i="14"/>
  <c r="AP97" i="14" s="1"/>
  <c r="AB68" i="14"/>
  <c r="AB97" i="14" s="1"/>
  <c r="Z68" i="14"/>
  <c r="Z97" i="14" s="1"/>
  <c r="X68" i="14"/>
  <c r="X97" i="14" s="1"/>
  <c r="AU68" i="14"/>
  <c r="AU97" i="14" s="1"/>
  <c r="AS68" i="14"/>
  <c r="AS97" i="14" s="1"/>
  <c r="AQ68" i="14"/>
  <c r="AQ97" i="14" s="1"/>
  <c r="AC68" i="14"/>
  <c r="AC97" i="14" s="1"/>
  <c r="AA68" i="14"/>
  <c r="AA97" i="14" s="1"/>
  <c r="Y68" i="14"/>
  <c r="Y97" i="14" s="1"/>
  <c r="C101" i="14"/>
  <c r="AT72" i="14"/>
  <c r="AT101" i="14" s="1"/>
  <c r="AR72" i="14"/>
  <c r="AR101" i="14" s="1"/>
  <c r="AP72" i="14"/>
  <c r="AP101" i="14" s="1"/>
  <c r="AB72" i="14"/>
  <c r="AB101" i="14" s="1"/>
  <c r="Z72" i="14"/>
  <c r="Z101" i="14" s="1"/>
  <c r="X72" i="14"/>
  <c r="X101" i="14" s="1"/>
  <c r="AU72" i="14"/>
  <c r="AU101" i="14" s="1"/>
  <c r="AS72" i="14"/>
  <c r="AS101" i="14" s="1"/>
  <c r="AQ72" i="14"/>
  <c r="AQ101" i="14" s="1"/>
  <c r="AC72" i="14"/>
  <c r="AC101" i="14" s="1"/>
  <c r="AA72" i="14"/>
  <c r="AA101" i="14" s="1"/>
  <c r="Y72" i="14"/>
  <c r="Y101" i="14" s="1"/>
  <c r="C105" i="14"/>
  <c r="AT76" i="14"/>
  <c r="AT105" i="14" s="1"/>
  <c r="AR76" i="14"/>
  <c r="AR105" i="14" s="1"/>
  <c r="AP76" i="14"/>
  <c r="AP105" i="14" s="1"/>
  <c r="AB76" i="14"/>
  <c r="AB105" i="14" s="1"/>
  <c r="Z76" i="14"/>
  <c r="Z105" i="14" s="1"/>
  <c r="X76" i="14"/>
  <c r="X105" i="14" s="1"/>
  <c r="AU76" i="14"/>
  <c r="AU105" i="14" s="1"/>
  <c r="AS76" i="14"/>
  <c r="AS105" i="14" s="1"/>
  <c r="AQ76" i="14"/>
  <c r="AQ105" i="14" s="1"/>
  <c r="AC76" i="14"/>
  <c r="AC105" i="14" s="1"/>
  <c r="AA76" i="14"/>
  <c r="AA105" i="14" s="1"/>
  <c r="Y76" i="14"/>
  <c r="Y105" i="14" s="1"/>
  <c r="C112" i="14"/>
  <c r="AU83" i="14"/>
  <c r="AU112" i="14" s="1"/>
  <c r="AS83" i="14"/>
  <c r="AS112" i="14" s="1"/>
  <c r="AQ83" i="14"/>
  <c r="AQ112" i="14" s="1"/>
  <c r="AC83" i="14"/>
  <c r="AC112" i="14" s="1"/>
  <c r="AA83" i="14"/>
  <c r="AA112" i="14" s="1"/>
  <c r="Y83" i="14"/>
  <c r="Y112" i="14" s="1"/>
  <c r="AT83" i="14"/>
  <c r="AT112" i="14" s="1"/>
  <c r="AR83" i="14"/>
  <c r="AR112" i="14" s="1"/>
  <c r="AP83" i="14"/>
  <c r="AP112" i="14" s="1"/>
  <c r="AB83" i="14"/>
  <c r="AB112" i="14" s="1"/>
  <c r="Z83" i="14"/>
  <c r="Z112" i="14" s="1"/>
  <c r="X83" i="14"/>
  <c r="X112" i="14" s="1"/>
  <c r="C109" i="14"/>
  <c r="AT80" i="14"/>
  <c r="AT109" i="14" s="1"/>
  <c r="AR80" i="14"/>
  <c r="AR109" i="14" s="1"/>
  <c r="AP80" i="14"/>
  <c r="AP109" i="14" s="1"/>
  <c r="AB80" i="14"/>
  <c r="AB109" i="14" s="1"/>
  <c r="Z80" i="14"/>
  <c r="Z109" i="14" s="1"/>
  <c r="X80" i="14"/>
  <c r="X109" i="14" s="1"/>
  <c r="AU80" i="14"/>
  <c r="AU109" i="14" s="1"/>
  <c r="AQ80" i="14"/>
  <c r="AQ109" i="14" s="1"/>
  <c r="AA80" i="14"/>
  <c r="AA109" i="14" s="1"/>
  <c r="AS80" i="14"/>
  <c r="AS109" i="14" s="1"/>
  <c r="AC80" i="14"/>
  <c r="AC109" i="14" s="1"/>
  <c r="Y80" i="14"/>
  <c r="Y109" i="14" s="1"/>
  <c r="C113" i="14"/>
  <c r="AT84" i="14"/>
  <c r="AT113" i="14" s="1"/>
  <c r="AR84" i="14"/>
  <c r="AR113" i="14" s="1"/>
  <c r="AP84" i="14"/>
  <c r="AP113" i="14" s="1"/>
  <c r="AB84" i="14"/>
  <c r="AB113" i="14" s="1"/>
  <c r="Z84" i="14"/>
  <c r="Z113" i="14" s="1"/>
  <c r="X84" i="14"/>
  <c r="X113" i="14" s="1"/>
  <c r="AU84" i="14"/>
  <c r="AU113" i="14" s="1"/>
  <c r="AS84" i="14"/>
  <c r="AS113" i="14" s="1"/>
  <c r="AQ84" i="14"/>
  <c r="AQ113" i="14" s="1"/>
  <c r="AC84" i="14"/>
  <c r="AC113" i="14" s="1"/>
  <c r="AA84" i="14"/>
  <c r="AA113" i="14" s="1"/>
  <c r="Y84" i="14"/>
  <c r="Y113" i="14" s="1"/>
  <c r="C98" i="14"/>
  <c r="AU69" i="14"/>
  <c r="AU98" i="14" s="1"/>
  <c r="AS69" i="14"/>
  <c r="AS98" i="14" s="1"/>
  <c r="AQ69" i="14"/>
  <c r="AQ98" i="14" s="1"/>
  <c r="AC69" i="14"/>
  <c r="AC98" i="14" s="1"/>
  <c r="AA69" i="14"/>
  <c r="AA98" i="14" s="1"/>
  <c r="Y69" i="14"/>
  <c r="Y98" i="14" s="1"/>
  <c r="AT69" i="14"/>
  <c r="AT98" i="14" s="1"/>
  <c r="AR69" i="14"/>
  <c r="AR98" i="14" s="1"/>
  <c r="AP69" i="14"/>
  <c r="AP98" i="14" s="1"/>
  <c r="AB69" i="14"/>
  <c r="AB98" i="14" s="1"/>
  <c r="Z69" i="14"/>
  <c r="Z98" i="14" s="1"/>
  <c r="X69" i="14"/>
  <c r="X98" i="14" s="1"/>
  <c r="C102" i="14"/>
  <c r="AU73" i="14"/>
  <c r="AU102" i="14" s="1"/>
  <c r="AS73" i="14"/>
  <c r="AS102" i="14" s="1"/>
  <c r="AQ73" i="14"/>
  <c r="AQ102" i="14" s="1"/>
  <c r="AC73" i="14"/>
  <c r="AC102" i="14" s="1"/>
  <c r="AA73" i="14"/>
  <c r="AA102" i="14" s="1"/>
  <c r="Y73" i="14"/>
  <c r="Y102" i="14" s="1"/>
  <c r="AT73" i="14"/>
  <c r="AT102" i="14" s="1"/>
  <c r="AR73" i="14"/>
  <c r="AR102" i="14" s="1"/>
  <c r="AP73" i="14"/>
  <c r="AP102" i="14" s="1"/>
  <c r="AB73" i="14"/>
  <c r="AB102" i="14" s="1"/>
  <c r="Z73" i="14"/>
  <c r="Z102" i="14" s="1"/>
  <c r="X73" i="14"/>
  <c r="X102" i="14" s="1"/>
  <c r="C106" i="14"/>
  <c r="AU77" i="14"/>
  <c r="AU106" i="14" s="1"/>
  <c r="AS77" i="14"/>
  <c r="AS106" i="14" s="1"/>
  <c r="AQ77" i="14"/>
  <c r="AQ106" i="14" s="1"/>
  <c r="AC77" i="14"/>
  <c r="AC106" i="14" s="1"/>
  <c r="AA77" i="14"/>
  <c r="AA106" i="14" s="1"/>
  <c r="Y77" i="14"/>
  <c r="Y106" i="14" s="1"/>
  <c r="AT77" i="14"/>
  <c r="AT106" i="14" s="1"/>
  <c r="AR77" i="14"/>
  <c r="AR106" i="14" s="1"/>
  <c r="AP77" i="14"/>
  <c r="AP106" i="14" s="1"/>
  <c r="AB77" i="14"/>
  <c r="AB106" i="14" s="1"/>
  <c r="Z77" i="14"/>
  <c r="Z106" i="14" s="1"/>
  <c r="X77" i="14"/>
  <c r="X106" i="14" s="1"/>
  <c r="C110" i="14"/>
  <c r="AU81" i="14"/>
  <c r="AU110" i="14" s="1"/>
  <c r="AS81" i="14"/>
  <c r="AS110" i="14" s="1"/>
  <c r="AQ81" i="14"/>
  <c r="AQ110" i="14" s="1"/>
  <c r="AC81" i="14"/>
  <c r="AC110" i="14" s="1"/>
  <c r="AA81" i="14"/>
  <c r="AA110" i="14" s="1"/>
  <c r="Y81" i="14"/>
  <c r="Y110" i="14" s="1"/>
  <c r="AR81" i="14"/>
  <c r="AR110" i="14" s="1"/>
  <c r="Z81" i="14"/>
  <c r="Z110" i="14" s="1"/>
  <c r="AT81" i="14"/>
  <c r="AT110" i="14" s="1"/>
  <c r="AP81" i="14"/>
  <c r="AP110" i="14" s="1"/>
  <c r="AB81" i="14"/>
  <c r="AB110" i="14" s="1"/>
  <c r="X81" i="14"/>
  <c r="X110" i="14" s="1"/>
  <c r="C99" i="14"/>
  <c r="AT70" i="14"/>
  <c r="AT99" i="14" s="1"/>
  <c r="AR70" i="14"/>
  <c r="AR99" i="14" s="1"/>
  <c r="AP70" i="14"/>
  <c r="AP99" i="14" s="1"/>
  <c r="AB70" i="14"/>
  <c r="AB99" i="14" s="1"/>
  <c r="Z70" i="14"/>
  <c r="Z99" i="14" s="1"/>
  <c r="X70" i="14"/>
  <c r="X99" i="14" s="1"/>
  <c r="AU70" i="14"/>
  <c r="AU99" i="14" s="1"/>
  <c r="AS70" i="14"/>
  <c r="AS99" i="14" s="1"/>
  <c r="AQ70" i="14"/>
  <c r="AQ99" i="14" s="1"/>
  <c r="AC70" i="14"/>
  <c r="AC99" i="14" s="1"/>
  <c r="AA70" i="14"/>
  <c r="AA99" i="14" s="1"/>
  <c r="Y70" i="14"/>
  <c r="Y99" i="14" s="1"/>
  <c r="C103" i="14"/>
  <c r="AT74" i="14"/>
  <c r="AT103" i="14" s="1"/>
  <c r="AR74" i="14"/>
  <c r="AR103" i="14" s="1"/>
  <c r="AP74" i="14"/>
  <c r="AP103" i="14" s="1"/>
  <c r="AB74" i="14"/>
  <c r="AB103" i="14" s="1"/>
  <c r="Z74" i="14"/>
  <c r="Z103" i="14" s="1"/>
  <c r="X74" i="14"/>
  <c r="X103" i="14" s="1"/>
  <c r="AU74" i="14"/>
  <c r="AU103" i="14" s="1"/>
  <c r="AS74" i="14"/>
  <c r="AS103" i="14" s="1"/>
  <c r="AQ74" i="14"/>
  <c r="AQ103" i="14" s="1"/>
  <c r="AC74" i="14"/>
  <c r="AC103" i="14" s="1"/>
  <c r="AA74" i="14"/>
  <c r="AA103" i="14" s="1"/>
  <c r="Y74" i="14"/>
  <c r="Y103" i="14" s="1"/>
  <c r="C107" i="14"/>
  <c r="AT78" i="14"/>
  <c r="AT107" i="14" s="1"/>
  <c r="AR78" i="14"/>
  <c r="AR107" i="14" s="1"/>
  <c r="AP78" i="14"/>
  <c r="AP107" i="14" s="1"/>
  <c r="AB78" i="14"/>
  <c r="AB107" i="14" s="1"/>
  <c r="Z78" i="14"/>
  <c r="Z107" i="14" s="1"/>
  <c r="X78" i="14"/>
  <c r="X107" i="14" s="1"/>
  <c r="AU78" i="14"/>
  <c r="AU107" i="14" s="1"/>
  <c r="AS78" i="14"/>
  <c r="AS107" i="14" s="1"/>
  <c r="AQ78" i="14"/>
  <c r="AQ107" i="14" s="1"/>
  <c r="AC78" i="14"/>
  <c r="AC107" i="14" s="1"/>
  <c r="AA78" i="14"/>
  <c r="AA107" i="14" s="1"/>
  <c r="Y78" i="14"/>
  <c r="Y107" i="14" s="1"/>
  <c r="C114" i="14"/>
  <c r="AU85" i="14"/>
  <c r="AU114" i="14" s="1"/>
  <c r="AS85" i="14"/>
  <c r="AS114" i="14" s="1"/>
  <c r="AQ85" i="14"/>
  <c r="AQ114" i="14" s="1"/>
  <c r="AC85" i="14"/>
  <c r="AC114" i="14" s="1"/>
  <c r="AA85" i="14"/>
  <c r="AA114" i="14" s="1"/>
  <c r="Y85" i="14"/>
  <c r="Y114" i="14" s="1"/>
  <c r="AT85" i="14"/>
  <c r="AT114" i="14" s="1"/>
  <c r="AR85" i="14"/>
  <c r="AR114" i="14" s="1"/>
  <c r="AP85" i="14"/>
  <c r="AP114" i="14" s="1"/>
  <c r="AB85" i="14"/>
  <c r="AB114" i="14" s="1"/>
  <c r="Z85" i="14"/>
  <c r="Z114" i="14" s="1"/>
  <c r="X85" i="14"/>
  <c r="X114" i="14" s="1"/>
  <c r="C111" i="14"/>
  <c r="AT82" i="14"/>
  <c r="AT111" i="14" s="1"/>
  <c r="AR82" i="14"/>
  <c r="AR111" i="14" s="1"/>
  <c r="AP82" i="14"/>
  <c r="AP111" i="14" s="1"/>
  <c r="AB82" i="14"/>
  <c r="AB111" i="14" s="1"/>
  <c r="Z82" i="14"/>
  <c r="Z111" i="14" s="1"/>
  <c r="X82" i="14"/>
  <c r="X111" i="14" s="1"/>
  <c r="AU82" i="14"/>
  <c r="AU111" i="14" s="1"/>
  <c r="AS82" i="14"/>
  <c r="AS111" i="14" s="1"/>
  <c r="AQ82" i="14"/>
  <c r="AQ111" i="14" s="1"/>
  <c r="AC82" i="14"/>
  <c r="AC111" i="14" s="1"/>
  <c r="Y82" i="14"/>
  <c r="Y111" i="14" s="1"/>
  <c r="AA82" i="14"/>
  <c r="AA111" i="14" s="1"/>
  <c r="BN30" i="14"/>
  <c r="BU26" i="14"/>
  <c r="BN26" i="14"/>
  <c r="C100" i="2"/>
  <c r="AT70" i="2"/>
  <c r="AT100" i="2" s="1"/>
  <c r="AR70" i="2"/>
  <c r="AR100" i="2" s="1"/>
  <c r="AP70" i="2"/>
  <c r="AP100" i="2" s="1"/>
  <c r="AC70" i="2"/>
  <c r="AC100" i="2" s="1"/>
  <c r="AA70" i="2"/>
  <c r="AA100" i="2" s="1"/>
  <c r="Y70" i="2"/>
  <c r="Y100" i="2" s="1"/>
  <c r="AU70" i="2"/>
  <c r="AU100" i="2" s="1"/>
  <c r="AS70" i="2"/>
  <c r="AS100" i="2" s="1"/>
  <c r="AQ70" i="2"/>
  <c r="AQ100" i="2" s="1"/>
  <c r="AB70" i="2"/>
  <c r="AB100" i="2" s="1"/>
  <c r="Z70" i="2"/>
  <c r="Z100" i="2" s="1"/>
  <c r="X70" i="2"/>
  <c r="X100" i="2" s="1"/>
  <c r="C104" i="2"/>
  <c r="AT74" i="2"/>
  <c r="AT104" i="2" s="1"/>
  <c r="AR74" i="2"/>
  <c r="AR104" i="2" s="1"/>
  <c r="AP74" i="2"/>
  <c r="AP104" i="2" s="1"/>
  <c r="AC74" i="2"/>
  <c r="AC104" i="2" s="1"/>
  <c r="AA74" i="2"/>
  <c r="AA104" i="2" s="1"/>
  <c r="Y74" i="2"/>
  <c r="Y104" i="2" s="1"/>
  <c r="AU74" i="2"/>
  <c r="AU104" i="2" s="1"/>
  <c r="AS74" i="2"/>
  <c r="AS104" i="2" s="1"/>
  <c r="AQ74" i="2"/>
  <c r="AQ104" i="2" s="1"/>
  <c r="AB74" i="2"/>
  <c r="AB104" i="2" s="1"/>
  <c r="Z74" i="2"/>
  <c r="Z104" i="2" s="1"/>
  <c r="X74" i="2"/>
  <c r="X104" i="2" s="1"/>
  <c r="C108" i="2"/>
  <c r="AT78" i="2"/>
  <c r="AT108" i="2" s="1"/>
  <c r="AR78" i="2"/>
  <c r="AR108" i="2" s="1"/>
  <c r="AP78" i="2"/>
  <c r="AP108" i="2" s="1"/>
  <c r="AC78" i="2"/>
  <c r="AC108" i="2" s="1"/>
  <c r="AA78" i="2"/>
  <c r="AA108" i="2" s="1"/>
  <c r="Y78" i="2"/>
  <c r="Y108" i="2" s="1"/>
  <c r="AU78" i="2"/>
  <c r="AU108" i="2" s="1"/>
  <c r="AS78" i="2"/>
  <c r="AS108" i="2" s="1"/>
  <c r="AQ78" i="2"/>
  <c r="AQ108" i="2" s="1"/>
  <c r="AB78" i="2"/>
  <c r="AB108" i="2" s="1"/>
  <c r="Z78" i="2"/>
  <c r="Z108" i="2" s="1"/>
  <c r="X78" i="2"/>
  <c r="X108" i="2" s="1"/>
  <c r="C112" i="2"/>
  <c r="AT82" i="2"/>
  <c r="AT112" i="2" s="1"/>
  <c r="AR82" i="2"/>
  <c r="AR112" i="2" s="1"/>
  <c r="AP82" i="2"/>
  <c r="AP112" i="2" s="1"/>
  <c r="AC82" i="2"/>
  <c r="AC112" i="2" s="1"/>
  <c r="AA82" i="2"/>
  <c r="AA112" i="2" s="1"/>
  <c r="Y82" i="2"/>
  <c r="Y112" i="2" s="1"/>
  <c r="AU82" i="2"/>
  <c r="AU112" i="2" s="1"/>
  <c r="AS82" i="2"/>
  <c r="AS112" i="2" s="1"/>
  <c r="AQ82" i="2"/>
  <c r="AQ112" i="2" s="1"/>
  <c r="AB82" i="2"/>
  <c r="AB112" i="2" s="1"/>
  <c r="Z82" i="2"/>
  <c r="Z112" i="2" s="1"/>
  <c r="X82" i="2"/>
  <c r="X112" i="2" s="1"/>
  <c r="C99" i="2"/>
  <c r="AU69" i="2"/>
  <c r="AU99" i="2" s="1"/>
  <c r="AS69" i="2"/>
  <c r="AS99" i="2" s="1"/>
  <c r="AQ69" i="2"/>
  <c r="AQ99" i="2" s="1"/>
  <c r="AB69" i="2"/>
  <c r="AB99" i="2" s="1"/>
  <c r="Z69" i="2"/>
  <c r="Z99" i="2" s="1"/>
  <c r="X69" i="2"/>
  <c r="X99" i="2" s="1"/>
  <c r="AT69" i="2"/>
  <c r="AT99" i="2" s="1"/>
  <c r="AR69" i="2"/>
  <c r="AR99" i="2" s="1"/>
  <c r="AP69" i="2"/>
  <c r="AP99" i="2" s="1"/>
  <c r="AC69" i="2"/>
  <c r="AC99" i="2" s="1"/>
  <c r="AA69" i="2"/>
  <c r="AA99" i="2" s="1"/>
  <c r="Y69" i="2"/>
  <c r="Y99" i="2" s="1"/>
  <c r="C103" i="2"/>
  <c r="AU73" i="2"/>
  <c r="AU103" i="2" s="1"/>
  <c r="AS73" i="2"/>
  <c r="AS103" i="2" s="1"/>
  <c r="AQ73" i="2"/>
  <c r="AQ103" i="2" s="1"/>
  <c r="AB73" i="2"/>
  <c r="AB103" i="2" s="1"/>
  <c r="Z73" i="2"/>
  <c r="Z103" i="2" s="1"/>
  <c r="X73" i="2"/>
  <c r="X103" i="2" s="1"/>
  <c r="AT73" i="2"/>
  <c r="AT103" i="2" s="1"/>
  <c r="AR73" i="2"/>
  <c r="AR103" i="2" s="1"/>
  <c r="AP73" i="2"/>
  <c r="AP103" i="2" s="1"/>
  <c r="AC73" i="2"/>
  <c r="AC103" i="2" s="1"/>
  <c r="AA73" i="2"/>
  <c r="AA103" i="2" s="1"/>
  <c r="Y73" i="2"/>
  <c r="Y103" i="2" s="1"/>
  <c r="C107" i="2"/>
  <c r="AU77" i="2"/>
  <c r="AU107" i="2" s="1"/>
  <c r="AS77" i="2"/>
  <c r="AS107" i="2" s="1"/>
  <c r="AQ77" i="2"/>
  <c r="AQ107" i="2" s="1"/>
  <c r="AB77" i="2"/>
  <c r="AB107" i="2" s="1"/>
  <c r="Z77" i="2"/>
  <c r="Z107" i="2" s="1"/>
  <c r="X77" i="2"/>
  <c r="X107" i="2" s="1"/>
  <c r="AT77" i="2"/>
  <c r="AT107" i="2" s="1"/>
  <c r="AR77" i="2"/>
  <c r="AR107" i="2" s="1"/>
  <c r="AP77" i="2"/>
  <c r="AP107" i="2" s="1"/>
  <c r="AC77" i="2"/>
  <c r="AC107" i="2" s="1"/>
  <c r="AA77" i="2"/>
  <c r="AA107" i="2" s="1"/>
  <c r="Y77" i="2"/>
  <c r="Y107" i="2" s="1"/>
  <c r="C111" i="2"/>
  <c r="AU81" i="2"/>
  <c r="AU111" i="2" s="1"/>
  <c r="AS81" i="2"/>
  <c r="AS111" i="2" s="1"/>
  <c r="AQ81" i="2"/>
  <c r="AQ111" i="2" s="1"/>
  <c r="AB81" i="2"/>
  <c r="AB111" i="2" s="1"/>
  <c r="Z81" i="2"/>
  <c r="Z111" i="2" s="1"/>
  <c r="X81" i="2"/>
  <c r="X111" i="2" s="1"/>
  <c r="AT81" i="2"/>
  <c r="AT111" i="2" s="1"/>
  <c r="AR81" i="2"/>
  <c r="AR111" i="2" s="1"/>
  <c r="AP81" i="2"/>
  <c r="AP111" i="2" s="1"/>
  <c r="AC81" i="2"/>
  <c r="AC111" i="2" s="1"/>
  <c r="AA81" i="2"/>
  <c r="AA111" i="2" s="1"/>
  <c r="Y81" i="2"/>
  <c r="Y111" i="2" s="1"/>
  <c r="C115" i="2"/>
  <c r="AU85" i="2"/>
  <c r="AU115" i="2" s="1"/>
  <c r="AS85" i="2"/>
  <c r="AS115" i="2" s="1"/>
  <c r="AQ85" i="2"/>
  <c r="AQ115" i="2" s="1"/>
  <c r="AB85" i="2"/>
  <c r="AB115" i="2" s="1"/>
  <c r="Z85" i="2"/>
  <c r="Z115" i="2" s="1"/>
  <c r="X85" i="2"/>
  <c r="X115" i="2" s="1"/>
  <c r="AT85" i="2"/>
  <c r="AT115" i="2" s="1"/>
  <c r="AR85" i="2"/>
  <c r="AR115" i="2" s="1"/>
  <c r="AP85" i="2"/>
  <c r="AP115" i="2" s="1"/>
  <c r="AC85" i="2"/>
  <c r="AC115" i="2" s="1"/>
  <c r="AA85" i="2"/>
  <c r="AA115" i="2" s="1"/>
  <c r="Y85" i="2"/>
  <c r="Y115" i="2" s="1"/>
  <c r="BS119" i="2"/>
  <c r="BS89" i="2" s="1"/>
  <c r="BQ119" i="2"/>
  <c r="BQ89" i="2" s="1"/>
  <c r="BL119" i="2"/>
  <c r="BL89" i="2" s="1"/>
  <c r="BJ119" i="2"/>
  <c r="BJ89" i="2" s="1"/>
  <c r="BR119" i="2"/>
  <c r="BR89" i="2" s="1"/>
  <c r="BK119" i="2"/>
  <c r="BK89" i="2" s="1"/>
  <c r="AY119" i="2"/>
  <c r="AZ119" i="2" s="1"/>
  <c r="BA119" i="2" s="1"/>
  <c r="AG119" i="2"/>
  <c r="AH119" i="2" s="1"/>
  <c r="AI119" i="2" s="1"/>
  <c r="BO119" i="2"/>
  <c r="BO89" i="2" s="1"/>
  <c r="BH119" i="2"/>
  <c r="BH89" i="2" s="1"/>
  <c r="BS123" i="2"/>
  <c r="BS93" i="2" s="1"/>
  <c r="BQ123" i="2"/>
  <c r="BQ93" i="2" s="1"/>
  <c r="BL123" i="2"/>
  <c r="BL93" i="2" s="1"/>
  <c r="BJ123" i="2"/>
  <c r="BJ93" i="2" s="1"/>
  <c r="BR123" i="2"/>
  <c r="BR93" i="2" s="1"/>
  <c r="BK123" i="2"/>
  <c r="BK93" i="2" s="1"/>
  <c r="AY123" i="2"/>
  <c r="AZ123" i="2" s="1"/>
  <c r="AG123" i="2"/>
  <c r="AH123" i="2" s="1"/>
  <c r="AI123" i="2" s="1"/>
  <c r="BO123" i="2"/>
  <c r="BO93" i="2" s="1"/>
  <c r="BH123" i="2"/>
  <c r="BH93" i="2" s="1"/>
  <c r="C98" i="2"/>
  <c r="AT68" i="2"/>
  <c r="AT98" i="2" s="1"/>
  <c r="AR68" i="2"/>
  <c r="AR98" i="2" s="1"/>
  <c r="AP68" i="2"/>
  <c r="AP98" i="2" s="1"/>
  <c r="AC68" i="2"/>
  <c r="AC98" i="2" s="1"/>
  <c r="AA68" i="2"/>
  <c r="AA98" i="2" s="1"/>
  <c r="Y68" i="2"/>
  <c r="Y98" i="2" s="1"/>
  <c r="AU68" i="2"/>
  <c r="AU98" i="2" s="1"/>
  <c r="AS68" i="2"/>
  <c r="AS98" i="2" s="1"/>
  <c r="AQ68" i="2"/>
  <c r="AQ98" i="2" s="1"/>
  <c r="AB68" i="2"/>
  <c r="AB98" i="2" s="1"/>
  <c r="Z68" i="2"/>
  <c r="Z98" i="2" s="1"/>
  <c r="X68" i="2"/>
  <c r="X98" i="2" s="1"/>
  <c r="C102" i="2"/>
  <c r="AT72" i="2"/>
  <c r="AT102" i="2" s="1"/>
  <c r="AR72" i="2"/>
  <c r="AR102" i="2" s="1"/>
  <c r="AP72" i="2"/>
  <c r="AP102" i="2" s="1"/>
  <c r="AC72" i="2"/>
  <c r="AC102" i="2" s="1"/>
  <c r="AA72" i="2"/>
  <c r="AA102" i="2" s="1"/>
  <c r="Y72" i="2"/>
  <c r="Y102" i="2" s="1"/>
  <c r="AU72" i="2"/>
  <c r="AU102" i="2" s="1"/>
  <c r="AS72" i="2"/>
  <c r="AS102" i="2" s="1"/>
  <c r="AQ72" i="2"/>
  <c r="AQ102" i="2" s="1"/>
  <c r="AB72" i="2"/>
  <c r="AB102" i="2" s="1"/>
  <c r="Z72" i="2"/>
  <c r="Z102" i="2" s="1"/>
  <c r="X72" i="2"/>
  <c r="X102" i="2" s="1"/>
  <c r="C106" i="2"/>
  <c r="AT76" i="2"/>
  <c r="AT106" i="2" s="1"/>
  <c r="AR76" i="2"/>
  <c r="AR106" i="2" s="1"/>
  <c r="AP76" i="2"/>
  <c r="AP106" i="2" s="1"/>
  <c r="AC76" i="2"/>
  <c r="AC106" i="2" s="1"/>
  <c r="AA76" i="2"/>
  <c r="AA106" i="2" s="1"/>
  <c r="Y76" i="2"/>
  <c r="Y106" i="2" s="1"/>
  <c r="AU76" i="2"/>
  <c r="AU106" i="2" s="1"/>
  <c r="AS76" i="2"/>
  <c r="AS106" i="2" s="1"/>
  <c r="AQ76" i="2"/>
  <c r="AQ106" i="2" s="1"/>
  <c r="AB76" i="2"/>
  <c r="AB106" i="2" s="1"/>
  <c r="Z76" i="2"/>
  <c r="Z106" i="2" s="1"/>
  <c r="X76" i="2"/>
  <c r="X106" i="2" s="1"/>
  <c r="C110" i="2"/>
  <c r="AT80" i="2"/>
  <c r="AT110" i="2" s="1"/>
  <c r="AR80" i="2"/>
  <c r="AR110" i="2" s="1"/>
  <c r="AP80" i="2"/>
  <c r="AP110" i="2" s="1"/>
  <c r="AC80" i="2"/>
  <c r="AC110" i="2" s="1"/>
  <c r="AA80" i="2"/>
  <c r="AA110" i="2" s="1"/>
  <c r="Y80" i="2"/>
  <c r="Y110" i="2" s="1"/>
  <c r="AU80" i="2"/>
  <c r="AU110" i="2" s="1"/>
  <c r="AS80" i="2"/>
  <c r="AS110" i="2" s="1"/>
  <c r="AQ80" i="2"/>
  <c r="AQ110" i="2" s="1"/>
  <c r="AB80" i="2"/>
  <c r="AB110" i="2" s="1"/>
  <c r="Z80" i="2"/>
  <c r="Z110" i="2" s="1"/>
  <c r="X80" i="2"/>
  <c r="X110" i="2" s="1"/>
  <c r="C114" i="2"/>
  <c r="AT84" i="2"/>
  <c r="AT114" i="2" s="1"/>
  <c r="AR84" i="2"/>
  <c r="AR114" i="2" s="1"/>
  <c r="AP84" i="2"/>
  <c r="AP114" i="2" s="1"/>
  <c r="AC84" i="2"/>
  <c r="AC114" i="2" s="1"/>
  <c r="AA84" i="2"/>
  <c r="AA114" i="2" s="1"/>
  <c r="Y84" i="2"/>
  <c r="Y114" i="2" s="1"/>
  <c r="AU84" i="2"/>
  <c r="AU114" i="2" s="1"/>
  <c r="AS84" i="2"/>
  <c r="AS114" i="2" s="1"/>
  <c r="AQ84" i="2"/>
  <c r="AQ114" i="2" s="1"/>
  <c r="AB84" i="2"/>
  <c r="AB114" i="2" s="1"/>
  <c r="Z84" i="2"/>
  <c r="Z114" i="2" s="1"/>
  <c r="X84" i="2"/>
  <c r="X114" i="2" s="1"/>
  <c r="C101" i="2"/>
  <c r="AU71" i="2"/>
  <c r="AU101" i="2" s="1"/>
  <c r="AS71" i="2"/>
  <c r="AS101" i="2" s="1"/>
  <c r="AQ71" i="2"/>
  <c r="AQ101" i="2" s="1"/>
  <c r="AB71" i="2"/>
  <c r="AB101" i="2" s="1"/>
  <c r="Z71" i="2"/>
  <c r="Z101" i="2" s="1"/>
  <c r="X71" i="2"/>
  <c r="X101" i="2" s="1"/>
  <c r="AT71" i="2"/>
  <c r="AT101" i="2" s="1"/>
  <c r="AR71" i="2"/>
  <c r="AR101" i="2" s="1"/>
  <c r="AP71" i="2"/>
  <c r="AP101" i="2" s="1"/>
  <c r="AC71" i="2"/>
  <c r="AC101" i="2" s="1"/>
  <c r="AA71" i="2"/>
  <c r="AA101" i="2" s="1"/>
  <c r="Y71" i="2"/>
  <c r="Y101" i="2" s="1"/>
  <c r="C105" i="2"/>
  <c r="AU75" i="2"/>
  <c r="AU105" i="2" s="1"/>
  <c r="AS75" i="2"/>
  <c r="AS105" i="2" s="1"/>
  <c r="AQ75" i="2"/>
  <c r="AQ105" i="2" s="1"/>
  <c r="AB75" i="2"/>
  <c r="AB105" i="2" s="1"/>
  <c r="Z75" i="2"/>
  <c r="Z105" i="2" s="1"/>
  <c r="X75" i="2"/>
  <c r="X105" i="2" s="1"/>
  <c r="AT75" i="2"/>
  <c r="AT105" i="2" s="1"/>
  <c r="AR75" i="2"/>
  <c r="AR105" i="2" s="1"/>
  <c r="AP75" i="2"/>
  <c r="AP105" i="2" s="1"/>
  <c r="AC75" i="2"/>
  <c r="AC105" i="2" s="1"/>
  <c r="AA75" i="2"/>
  <c r="AA105" i="2" s="1"/>
  <c r="Y75" i="2"/>
  <c r="Y105" i="2" s="1"/>
  <c r="C109" i="2"/>
  <c r="AU79" i="2"/>
  <c r="AU109" i="2" s="1"/>
  <c r="AS79" i="2"/>
  <c r="AS109" i="2" s="1"/>
  <c r="AQ79" i="2"/>
  <c r="AQ109" i="2" s="1"/>
  <c r="AB79" i="2"/>
  <c r="AB109" i="2" s="1"/>
  <c r="Z79" i="2"/>
  <c r="Z109" i="2" s="1"/>
  <c r="X79" i="2"/>
  <c r="X109" i="2" s="1"/>
  <c r="AT79" i="2"/>
  <c r="AT109" i="2" s="1"/>
  <c r="AR79" i="2"/>
  <c r="AR109" i="2" s="1"/>
  <c r="AP79" i="2"/>
  <c r="AP109" i="2" s="1"/>
  <c r="AC79" i="2"/>
  <c r="AC109" i="2" s="1"/>
  <c r="AA79" i="2"/>
  <c r="AA109" i="2" s="1"/>
  <c r="Y79" i="2"/>
  <c r="Y109" i="2" s="1"/>
  <c r="C113" i="2"/>
  <c r="AU83" i="2"/>
  <c r="AU113" i="2" s="1"/>
  <c r="AS83" i="2"/>
  <c r="AS113" i="2" s="1"/>
  <c r="AQ83" i="2"/>
  <c r="AQ113" i="2" s="1"/>
  <c r="AB83" i="2"/>
  <c r="AB113" i="2" s="1"/>
  <c r="Z83" i="2"/>
  <c r="Z113" i="2" s="1"/>
  <c r="X83" i="2"/>
  <c r="X113" i="2" s="1"/>
  <c r="AT83" i="2"/>
  <c r="AT113" i="2" s="1"/>
  <c r="AR83" i="2"/>
  <c r="AR113" i="2" s="1"/>
  <c r="AP83" i="2"/>
  <c r="AP113" i="2" s="1"/>
  <c r="AC83" i="2"/>
  <c r="AC113" i="2" s="1"/>
  <c r="AA83" i="2"/>
  <c r="AA113" i="2" s="1"/>
  <c r="Y83" i="2"/>
  <c r="Y113" i="2" s="1"/>
  <c r="C116" i="2"/>
  <c r="AU86" i="2"/>
  <c r="AU116" i="2" s="1"/>
  <c r="AS86" i="2"/>
  <c r="AS116" i="2" s="1"/>
  <c r="AQ86" i="2"/>
  <c r="AQ116" i="2" s="1"/>
  <c r="AB86" i="2"/>
  <c r="AB116" i="2" s="1"/>
  <c r="Z86" i="2"/>
  <c r="Z116" i="2" s="1"/>
  <c r="X86" i="2"/>
  <c r="X116" i="2" s="1"/>
  <c r="AR86" i="2"/>
  <c r="AR116" i="2" s="1"/>
  <c r="AC86" i="2"/>
  <c r="AC116" i="2" s="1"/>
  <c r="Y86" i="2"/>
  <c r="Y116" i="2" s="1"/>
  <c r="AT86" i="2"/>
  <c r="AT116" i="2" s="1"/>
  <c r="AP86" i="2"/>
  <c r="AP116" i="2" s="1"/>
  <c r="AA86" i="2"/>
  <c r="AA116" i="2" s="1"/>
  <c r="BR117" i="2"/>
  <c r="BR87" i="2" s="1"/>
  <c r="BK117" i="2"/>
  <c r="BK87" i="2" s="1"/>
  <c r="AY117" i="2"/>
  <c r="AZ117" i="2" s="1"/>
  <c r="BA117" i="2" s="1"/>
  <c r="AG117" i="2"/>
  <c r="AH117" i="2" s="1"/>
  <c r="AI117" i="2" s="1"/>
  <c r="BS117" i="2"/>
  <c r="BS87" i="2" s="1"/>
  <c r="BQ117" i="2"/>
  <c r="BQ87" i="2" s="1"/>
  <c r="BL117" i="2"/>
  <c r="BL87" i="2" s="1"/>
  <c r="BJ117" i="2"/>
  <c r="BJ87" i="2" s="1"/>
  <c r="BO117" i="2"/>
  <c r="BO87" i="2" s="1"/>
  <c r="BH117" i="2"/>
  <c r="BH87" i="2" s="1"/>
  <c r="BS121" i="2"/>
  <c r="BS91" i="2" s="1"/>
  <c r="BQ121" i="2"/>
  <c r="BQ91" i="2" s="1"/>
  <c r="BL121" i="2"/>
  <c r="BL91" i="2" s="1"/>
  <c r="BJ121" i="2"/>
  <c r="BJ91" i="2" s="1"/>
  <c r="BR121" i="2"/>
  <c r="BR91" i="2" s="1"/>
  <c r="BK121" i="2"/>
  <c r="BK91" i="2" s="1"/>
  <c r="AY121" i="2"/>
  <c r="AZ121" i="2" s="1"/>
  <c r="BA121" i="2" s="1"/>
  <c r="AG121" i="2"/>
  <c r="AH121" i="2" s="1"/>
  <c r="AI121" i="2" s="1"/>
  <c r="BO121" i="2"/>
  <c r="BO91" i="2" s="1"/>
  <c r="BH121" i="2"/>
  <c r="BH91" i="2" s="1"/>
  <c r="BG119" i="2"/>
  <c r="BG89" i="2" s="1"/>
  <c r="BU30" i="14"/>
  <c r="BA123" i="2" l="1"/>
  <c r="BG123" i="2" s="1"/>
  <c r="BG93" i="2" s="1"/>
  <c r="BU91" i="2"/>
  <c r="BG121" i="2"/>
  <c r="BG91" i="2" s="1"/>
  <c r="BU87" i="2"/>
  <c r="BG117" i="2"/>
  <c r="BG87" i="2" s="1"/>
  <c r="BU93" i="2"/>
  <c r="BU89" i="2"/>
  <c r="BN91" i="2"/>
  <c r="AO121" i="2"/>
  <c r="AO91" i="2" s="1"/>
  <c r="BN87" i="2"/>
  <c r="AO117" i="2"/>
  <c r="AO87" i="2" s="1"/>
  <c r="BN93" i="2"/>
  <c r="AO123" i="2"/>
  <c r="AO93" i="2" s="1"/>
  <c r="BN89" i="2"/>
  <c r="AO119" i="2"/>
  <c r="AO89" i="2" s="1"/>
  <c r="BR114" i="14"/>
  <c r="BR85" i="14" s="1"/>
  <c r="BS114" i="14"/>
  <c r="BS85" i="14" s="1"/>
  <c r="BK114" i="14"/>
  <c r="BK85" i="14" s="1"/>
  <c r="AY114" i="14"/>
  <c r="AZ114" i="14" s="1"/>
  <c r="BA114" i="14" s="1"/>
  <c r="BG114" i="14" s="1"/>
  <c r="BG85" i="14" s="1"/>
  <c r="AG114" i="14"/>
  <c r="AH114" i="14" s="1"/>
  <c r="AI114" i="14" s="1"/>
  <c r="BQ114" i="14"/>
  <c r="BQ85" i="14" s="1"/>
  <c r="BL114" i="14"/>
  <c r="BL85" i="14" s="1"/>
  <c r="BJ114" i="14"/>
  <c r="BJ85" i="14" s="1"/>
  <c r="BP114" i="14"/>
  <c r="BP85" i="14" s="1"/>
  <c r="BI114" i="14"/>
  <c r="BI85" i="14" s="1"/>
  <c r="BO114" i="14"/>
  <c r="BO85" i="14" s="1"/>
  <c r="BH114" i="14"/>
  <c r="BH85" i="14" s="1"/>
  <c r="BR103" i="14"/>
  <c r="BR74" i="14" s="1"/>
  <c r="BK103" i="14"/>
  <c r="BK74" i="14" s="1"/>
  <c r="AY103" i="14"/>
  <c r="AZ103" i="14" s="1"/>
  <c r="AG103" i="14"/>
  <c r="AH103" i="14" s="1"/>
  <c r="AI103" i="14" s="1"/>
  <c r="BS103" i="14"/>
  <c r="BS74" i="14" s="1"/>
  <c r="BQ103" i="14"/>
  <c r="BQ74" i="14" s="1"/>
  <c r="BL103" i="14"/>
  <c r="BL74" i="14" s="1"/>
  <c r="BJ103" i="14"/>
  <c r="BJ74" i="14" s="1"/>
  <c r="BO103" i="14"/>
  <c r="BO74" i="14" s="1"/>
  <c r="BP103" i="14"/>
  <c r="BP74" i="14" s="1"/>
  <c r="BH103" i="14"/>
  <c r="BH74" i="14" s="1"/>
  <c r="BI103" i="14"/>
  <c r="BI74" i="14" s="1"/>
  <c r="BR110" i="14"/>
  <c r="BR81" i="14" s="1"/>
  <c r="BK110" i="14"/>
  <c r="BK81" i="14" s="1"/>
  <c r="AY110" i="14"/>
  <c r="AZ110" i="14" s="1"/>
  <c r="BA110" i="14" s="1"/>
  <c r="AG110" i="14"/>
  <c r="AH110" i="14" s="1"/>
  <c r="AI110" i="14" s="1"/>
  <c r="BS110" i="14"/>
  <c r="BS81" i="14" s="1"/>
  <c r="BQ110" i="14"/>
  <c r="BQ81" i="14" s="1"/>
  <c r="BL110" i="14"/>
  <c r="BL81" i="14" s="1"/>
  <c r="BJ110" i="14"/>
  <c r="BJ81" i="14" s="1"/>
  <c r="BP110" i="14"/>
  <c r="BP81" i="14" s="1"/>
  <c r="BI110" i="14"/>
  <c r="BI81" i="14" s="1"/>
  <c r="BO110" i="14"/>
  <c r="BO81" i="14" s="1"/>
  <c r="BH110" i="14"/>
  <c r="BH81" i="14" s="1"/>
  <c r="BS102" i="14"/>
  <c r="BS73" i="14" s="1"/>
  <c r="BQ102" i="14"/>
  <c r="BQ73" i="14" s="1"/>
  <c r="BL102" i="14"/>
  <c r="BL73" i="14" s="1"/>
  <c r="BJ102" i="14"/>
  <c r="BJ73" i="14" s="1"/>
  <c r="BR102" i="14"/>
  <c r="BR73" i="14" s="1"/>
  <c r="BK102" i="14"/>
  <c r="BK73" i="14" s="1"/>
  <c r="AY102" i="14"/>
  <c r="AZ102" i="14" s="1"/>
  <c r="BA102" i="14" s="1"/>
  <c r="AG102" i="14"/>
  <c r="AH102" i="14" s="1"/>
  <c r="AI102" i="14" s="1"/>
  <c r="BO102" i="14"/>
  <c r="BO73" i="14" s="1"/>
  <c r="BP102" i="14"/>
  <c r="BP73" i="14" s="1"/>
  <c r="BI102" i="14"/>
  <c r="BI73" i="14" s="1"/>
  <c r="BH102" i="14"/>
  <c r="BH73" i="14" s="1"/>
  <c r="BS113" i="14"/>
  <c r="BS84" i="14" s="1"/>
  <c r="BQ113" i="14"/>
  <c r="BQ84" i="14" s="1"/>
  <c r="BL113" i="14"/>
  <c r="BL84" i="14" s="1"/>
  <c r="BJ113" i="14"/>
  <c r="BJ84" i="14" s="1"/>
  <c r="BR113" i="14"/>
  <c r="BR84" i="14" s="1"/>
  <c r="BK113" i="14"/>
  <c r="BK84" i="14" s="1"/>
  <c r="AY113" i="14"/>
  <c r="AZ113" i="14" s="1"/>
  <c r="AG113" i="14"/>
  <c r="AH113" i="14" s="1"/>
  <c r="AI113" i="14" s="1"/>
  <c r="BO113" i="14"/>
  <c r="BO84" i="14" s="1"/>
  <c r="BP113" i="14"/>
  <c r="BP84" i="14" s="1"/>
  <c r="BI113" i="14"/>
  <c r="BI84" i="14" s="1"/>
  <c r="BH113" i="14"/>
  <c r="BH84" i="14" s="1"/>
  <c r="BR112" i="14"/>
  <c r="BR83" i="14" s="1"/>
  <c r="BK112" i="14"/>
  <c r="BK83" i="14" s="1"/>
  <c r="AY112" i="14"/>
  <c r="AZ112" i="14" s="1"/>
  <c r="BA112" i="14" s="1"/>
  <c r="AG112" i="14"/>
  <c r="AH112" i="14" s="1"/>
  <c r="AI112" i="14" s="1"/>
  <c r="BS112" i="14"/>
  <c r="BS83" i="14" s="1"/>
  <c r="BQ112" i="14"/>
  <c r="BQ83" i="14" s="1"/>
  <c r="BL112" i="14"/>
  <c r="BL83" i="14" s="1"/>
  <c r="BJ112" i="14"/>
  <c r="BJ83" i="14" s="1"/>
  <c r="BP112" i="14"/>
  <c r="BP83" i="14" s="1"/>
  <c r="BH112" i="14"/>
  <c r="BH83" i="14" s="1"/>
  <c r="BO112" i="14"/>
  <c r="BO83" i="14" s="1"/>
  <c r="BI112" i="14"/>
  <c r="BI83" i="14" s="1"/>
  <c r="BR101" i="14"/>
  <c r="BR72" i="14" s="1"/>
  <c r="BK101" i="14"/>
  <c r="BK72" i="14" s="1"/>
  <c r="AY101" i="14"/>
  <c r="AZ101" i="14" s="1"/>
  <c r="AG101" i="14"/>
  <c r="AH101" i="14" s="1"/>
  <c r="AI101" i="14" s="1"/>
  <c r="BS101" i="14"/>
  <c r="BS72" i="14" s="1"/>
  <c r="BQ101" i="14"/>
  <c r="BQ72" i="14" s="1"/>
  <c r="BL101" i="14"/>
  <c r="BL72" i="14" s="1"/>
  <c r="BJ101" i="14"/>
  <c r="BJ72" i="14" s="1"/>
  <c r="BO101" i="14"/>
  <c r="BO72" i="14" s="1"/>
  <c r="BP101" i="14"/>
  <c r="BP72" i="14" s="1"/>
  <c r="BH101" i="14"/>
  <c r="BH72" i="14" s="1"/>
  <c r="BI101" i="14"/>
  <c r="BI72" i="14" s="1"/>
  <c r="BR108" i="14"/>
  <c r="BR79" i="14" s="1"/>
  <c r="BK108" i="14"/>
  <c r="BK79" i="14" s="1"/>
  <c r="AY108" i="14"/>
  <c r="AZ108" i="14" s="1"/>
  <c r="BA108" i="14" s="1"/>
  <c r="BS108" i="14"/>
  <c r="BS79" i="14" s="1"/>
  <c r="BQ108" i="14"/>
  <c r="BQ79" i="14" s="1"/>
  <c r="BL108" i="14"/>
  <c r="BL79" i="14" s="1"/>
  <c r="BJ108" i="14"/>
  <c r="BJ79" i="14" s="1"/>
  <c r="AG108" i="14"/>
  <c r="AH108" i="14" s="1"/>
  <c r="AI108" i="14" s="1"/>
  <c r="BP108" i="14"/>
  <c r="BP79" i="14" s="1"/>
  <c r="BH108" i="14"/>
  <c r="BH79" i="14" s="1"/>
  <c r="BI108" i="14"/>
  <c r="BI79" i="14" s="1"/>
  <c r="BO108" i="14"/>
  <c r="BO79" i="14" s="1"/>
  <c r="BS100" i="14"/>
  <c r="BS71" i="14" s="1"/>
  <c r="BQ100" i="14"/>
  <c r="BQ71" i="14" s="1"/>
  <c r="BL100" i="14"/>
  <c r="BL71" i="14" s="1"/>
  <c r="BJ100" i="14"/>
  <c r="BJ71" i="14" s="1"/>
  <c r="BP100" i="14"/>
  <c r="BP71" i="14" s="1"/>
  <c r="BK100" i="14"/>
  <c r="BK71" i="14" s="1"/>
  <c r="AG100" i="14"/>
  <c r="AH100" i="14" s="1"/>
  <c r="BR100" i="14"/>
  <c r="BR71" i="14" s="1"/>
  <c r="AY100" i="14"/>
  <c r="AZ100" i="14" s="1"/>
  <c r="BH100" i="14"/>
  <c r="BH71" i="14" s="1"/>
  <c r="BI100" i="14"/>
  <c r="BI71" i="14" s="1"/>
  <c r="BO100" i="14"/>
  <c r="BO71" i="14" s="1"/>
  <c r="BS111" i="14"/>
  <c r="BS82" i="14" s="1"/>
  <c r="BQ111" i="14"/>
  <c r="BQ82" i="14" s="1"/>
  <c r="BL111" i="14"/>
  <c r="BL82" i="14" s="1"/>
  <c r="BJ111" i="14"/>
  <c r="BJ82" i="14" s="1"/>
  <c r="BR111" i="14"/>
  <c r="BR82" i="14" s="1"/>
  <c r="BK111" i="14"/>
  <c r="BK82" i="14" s="1"/>
  <c r="AY111" i="14"/>
  <c r="AZ111" i="14" s="1"/>
  <c r="BA111" i="14" s="1"/>
  <c r="AG111" i="14"/>
  <c r="AH111" i="14" s="1"/>
  <c r="AI111" i="14" s="1"/>
  <c r="BO111" i="14"/>
  <c r="BO82" i="14" s="1"/>
  <c r="BI111" i="14"/>
  <c r="BI82" i="14" s="1"/>
  <c r="BH111" i="14"/>
  <c r="BH82" i="14" s="1"/>
  <c r="BP111" i="14"/>
  <c r="BP82" i="14" s="1"/>
  <c r="BR107" i="14"/>
  <c r="BR78" i="14" s="1"/>
  <c r="BK107" i="14"/>
  <c r="BK78" i="14" s="1"/>
  <c r="AY107" i="14"/>
  <c r="AZ107" i="14" s="1"/>
  <c r="BA107" i="14" s="1"/>
  <c r="AG107" i="14"/>
  <c r="AH107" i="14" s="1"/>
  <c r="AI107" i="14" s="1"/>
  <c r="BS107" i="14"/>
  <c r="BS78" i="14" s="1"/>
  <c r="BQ107" i="14"/>
  <c r="BQ78" i="14" s="1"/>
  <c r="BL107" i="14"/>
  <c r="BL78" i="14" s="1"/>
  <c r="BJ107" i="14"/>
  <c r="BJ78" i="14" s="1"/>
  <c r="BO107" i="14"/>
  <c r="BO78" i="14" s="1"/>
  <c r="BP107" i="14"/>
  <c r="BP78" i="14" s="1"/>
  <c r="BH107" i="14"/>
  <c r="BH78" i="14" s="1"/>
  <c r="BI107" i="14"/>
  <c r="BI78" i="14" s="1"/>
  <c r="BR99" i="14"/>
  <c r="BR70" i="14" s="1"/>
  <c r="BK99" i="14"/>
  <c r="BK70" i="14" s="1"/>
  <c r="AY99" i="14"/>
  <c r="AZ99" i="14" s="1"/>
  <c r="BA99" i="14" s="1"/>
  <c r="AG99" i="14"/>
  <c r="AH99" i="14" s="1"/>
  <c r="AI99" i="14" s="1"/>
  <c r="BS99" i="14"/>
  <c r="BS70" i="14" s="1"/>
  <c r="BJ99" i="14"/>
  <c r="BJ70" i="14" s="1"/>
  <c r="BQ99" i="14"/>
  <c r="BQ70" i="14" s="1"/>
  <c r="BL99" i="14"/>
  <c r="BL70" i="14" s="1"/>
  <c r="BH99" i="14"/>
  <c r="BH70" i="14" s="1"/>
  <c r="BI99" i="14"/>
  <c r="BI70" i="14" s="1"/>
  <c r="BO99" i="14"/>
  <c r="BO70" i="14" s="1"/>
  <c r="BP99" i="14"/>
  <c r="BP70" i="14" s="1"/>
  <c r="BS106" i="14"/>
  <c r="BS77" i="14" s="1"/>
  <c r="BQ106" i="14"/>
  <c r="BQ77" i="14" s="1"/>
  <c r="BL106" i="14"/>
  <c r="BL77" i="14" s="1"/>
  <c r="BJ106" i="14"/>
  <c r="BJ77" i="14" s="1"/>
  <c r="BR106" i="14"/>
  <c r="BR77" i="14" s="1"/>
  <c r="BK106" i="14"/>
  <c r="BK77" i="14" s="1"/>
  <c r="AY106" i="14"/>
  <c r="AZ106" i="14" s="1"/>
  <c r="BA106" i="14" s="1"/>
  <c r="AG106" i="14"/>
  <c r="AH106" i="14" s="1"/>
  <c r="AI106" i="14" s="1"/>
  <c r="BO106" i="14"/>
  <c r="BO77" i="14" s="1"/>
  <c r="BP106" i="14"/>
  <c r="BP77" i="14" s="1"/>
  <c r="BI106" i="14"/>
  <c r="BI77" i="14" s="1"/>
  <c r="BH106" i="14"/>
  <c r="BH77" i="14" s="1"/>
  <c r="BG102" i="14"/>
  <c r="BG73" i="14" s="1"/>
  <c r="BS98" i="14"/>
  <c r="BS69" i="14" s="1"/>
  <c r="BQ98" i="14"/>
  <c r="BQ69" i="14" s="1"/>
  <c r="BL98" i="14"/>
  <c r="BL69" i="14" s="1"/>
  <c r="BJ98" i="14"/>
  <c r="BJ69" i="14" s="1"/>
  <c r="BR98" i="14"/>
  <c r="BR69" i="14" s="1"/>
  <c r="BK98" i="14"/>
  <c r="BK69" i="14" s="1"/>
  <c r="AY98" i="14"/>
  <c r="AZ98" i="14" s="1"/>
  <c r="BA98" i="14" s="1"/>
  <c r="AG98" i="14"/>
  <c r="AH98" i="14" s="1"/>
  <c r="AI98" i="14" s="1"/>
  <c r="BO98" i="14"/>
  <c r="BO69" i="14" s="1"/>
  <c r="BP98" i="14"/>
  <c r="BP69" i="14" s="1"/>
  <c r="BI98" i="14"/>
  <c r="BI69" i="14" s="1"/>
  <c r="BH98" i="14"/>
  <c r="BH69" i="14" s="1"/>
  <c r="BS109" i="14"/>
  <c r="BS80" i="14" s="1"/>
  <c r="BQ109" i="14"/>
  <c r="BQ80" i="14" s="1"/>
  <c r="BL109" i="14"/>
  <c r="BL80" i="14" s="1"/>
  <c r="BJ109" i="14"/>
  <c r="BJ80" i="14" s="1"/>
  <c r="BR109" i="14"/>
  <c r="BR80" i="14" s="1"/>
  <c r="BK109" i="14"/>
  <c r="BK80" i="14" s="1"/>
  <c r="AY109" i="14"/>
  <c r="AZ109" i="14" s="1"/>
  <c r="BA109" i="14" s="1"/>
  <c r="AG109" i="14"/>
  <c r="AH109" i="14" s="1"/>
  <c r="AI109" i="14" s="1"/>
  <c r="BO109" i="14"/>
  <c r="BO80" i="14" s="1"/>
  <c r="BP109" i="14"/>
  <c r="BP80" i="14" s="1"/>
  <c r="BI109" i="14"/>
  <c r="BI80" i="14" s="1"/>
  <c r="BH109" i="14"/>
  <c r="BH80" i="14" s="1"/>
  <c r="BG112" i="14"/>
  <c r="BG83" i="14" s="1"/>
  <c r="BR105" i="14"/>
  <c r="BR76" i="14" s="1"/>
  <c r="BK105" i="14"/>
  <c r="BK76" i="14" s="1"/>
  <c r="AY105" i="14"/>
  <c r="AZ105" i="14" s="1"/>
  <c r="BA105" i="14" s="1"/>
  <c r="AG105" i="14"/>
  <c r="AH105" i="14" s="1"/>
  <c r="AI105" i="14" s="1"/>
  <c r="BS105" i="14"/>
  <c r="BS76" i="14" s="1"/>
  <c r="BQ105" i="14"/>
  <c r="BQ76" i="14" s="1"/>
  <c r="BL105" i="14"/>
  <c r="BL76" i="14" s="1"/>
  <c r="BJ105" i="14"/>
  <c r="BJ76" i="14" s="1"/>
  <c r="BI105" i="14"/>
  <c r="BI76" i="14" s="1"/>
  <c r="BO105" i="14"/>
  <c r="BO76" i="14" s="1"/>
  <c r="BP105" i="14"/>
  <c r="BP76" i="14" s="1"/>
  <c r="BH105" i="14"/>
  <c r="BH76" i="14" s="1"/>
  <c r="BR97" i="14"/>
  <c r="BR68" i="14" s="1"/>
  <c r="BK97" i="14"/>
  <c r="BK68" i="14" s="1"/>
  <c r="AY97" i="14"/>
  <c r="AZ97" i="14" s="1"/>
  <c r="BA97" i="14" s="1"/>
  <c r="AG97" i="14"/>
  <c r="AH97" i="14" s="1"/>
  <c r="AI97" i="14" s="1"/>
  <c r="BS97" i="14"/>
  <c r="BS68" i="14" s="1"/>
  <c r="BQ97" i="14"/>
  <c r="BQ68" i="14" s="1"/>
  <c r="BL97" i="14"/>
  <c r="BL68" i="14" s="1"/>
  <c r="BJ97" i="14"/>
  <c r="BJ68" i="14" s="1"/>
  <c r="BI97" i="14"/>
  <c r="BI68" i="14" s="1"/>
  <c r="BO97" i="14"/>
  <c r="BO68" i="14" s="1"/>
  <c r="BP97" i="14"/>
  <c r="BP68" i="14" s="1"/>
  <c r="BH97" i="14"/>
  <c r="BH68" i="14" s="1"/>
  <c r="BG108" i="14"/>
  <c r="BG79" i="14" s="1"/>
  <c r="BS104" i="14"/>
  <c r="BS75" i="14" s="1"/>
  <c r="BQ104" i="14"/>
  <c r="BQ75" i="14" s="1"/>
  <c r="BL104" i="14"/>
  <c r="BL75" i="14" s="1"/>
  <c r="BJ104" i="14"/>
  <c r="BJ75" i="14" s="1"/>
  <c r="BR104" i="14"/>
  <c r="BR75" i="14" s="1"/>
  <c r="BK104" i="14"/>
  <c r="BK75" i="14" s="1"/>
  <c r="AY104" i="14"/>
  <c r="AZ104" i="14" s="1"/>
  <c r="BA104" i="14" s="1"/>
  <c r="AG104" i="14"/>
  <c r="AH104" i="14" s="1"/>
  <c r="AI104" i="14" s="1"/>
  <c r="BO104" i="14"/>
  <c r="BO75" i="14" s="1"/>
  <c r="BP104" i="14"/>
  <c r="BP75" i="14" s="1"/>
  <c r="BI104" i="14"/>
  <c r="BI75" i="14" s="1"/>
  <c r="BH104" i="14"/>
  <c r="BH75" i="14" s="1"/>
  <c r="BS96" i="14"/>
  <c r="BS67" i="14" s="1"/>
  <c r="BQ96" i="14"/>
  <c r="BQ67" i="14" s="1"/>
  <c r="BL96" i="14"/>
  <c r="BL67" i="14" s="1"/>
  <c r="BJ96" i="14"/>
  <c r="BJ67" i="14" s="1"/>
  <c r="BR96" i="14"/>
  <c r="BR67" i="14" s="1"/>
  <c r="BK96" i="14"/>
  <c r="BK67" i="14" s="1"/>
  <c r="AY96" i="14"/>
  <c r="AZ96" i="14" s="1"/>
  <c r="BA96" i="14" s="1"/>
  <c r="AG96" i="14"/>
  <c r="AH96" i="14" s="1"/>
  <c r="AI96" i="14" s="1"/>
  <c r="BO96" i="14"/>
  <c r="BO67" i="14" s="1"/>
  <c r="BP96" i="14"/>
  <c r="BP67" i="14" s="1"/>
  <c r="BI96" i="14"/>
  <c r="BI67" i="14" s="1"/>
  <c r="BH96" i="14"/>
  <c r="BS113" i="2"/>
  <c r="BS83" i="2" s="1"/>
  <c r="BQ113" i="2"/>
  <c r="BQ83" i="2" s="1"/>
  <c r="BL113" i="2"/>
  <c r="BL83" i="2" s="1"/>
  <c r="BJ113" i="2"/>
  <c r="BJ83" i="2" s="1"/>
  <c r="BR113" i="2"/>
  <c r="BR83" i="2" s="1"/>
  <c r="BK113" i="2"/>
  <c r="BK83" i="2" s="1"/>
  <c r="AY113" i="2"/>
  <c r="AZ113" i="2" s="1"/>
  <c r="BA113" i="2" s="1"/>
  <c r="AG113" i="2"/>
  <c r="AH113" i="2" s="1"/>
  <c r="AI113" i="2" s="1"/>
  <c r="BP113" i="2"/>
  <c r="BP83" i="2" s="1"/>
  <c r="BO113" i="2"/>
  <c r="BO83" i="2" s="1"/>
  <c r="BI113" i="2"/>
  <c r="BI83" i="2" s="1"/>
  <c r="BH113" i="2"/>
  <c r="BH83" i="2" s="1"/>
  <c r="BS105" i="2"/>
  <c r="BS75" i="2" s="1"/>
  <c r="BQ105" i="2"/>
  <c r="BQ75" i="2" s="1"/>
  <c r="BL105" i="2"/>
  <c r="BL75" i="2" s="1"/>
  <c r="BJ105" i="2"/>
  <c r="BJ75" i="2" s="1"/>
  <c r="BR105" i="2"/>
  <c r="BR75" i="2" s="1"/>
  <c r="BK105" i="2"/>
  <c r="BK75" i="2" s="1"/>
  <c r="AY105" i="2"/>
  <c r="AZ105" i="2" s="1"/>
  <c r="AG105" i="2"/>
  <c r="AH105" i="2" s="1"/>
  <c r="AI105" i="2" s="1"/>
  <c r="BI105" i="2"/>
  <c r="BI75" i="2" s="1"/>
  <c r="BH105" i="2"/>
  <c r="BH75" i="2" s="1"/>
  <c r="BP105" i="2"/>
  <c r="BP75" i="2" s="1"/>
  <c r="BO105" i="2"/>
  <c r="BO75" i="2" s="1"/>
  <c r="BR114" i="2"/>
  <c r="BR84" i="2" s="1"/>
  <c r="BK114" i="2"/>
  <c r="BK84" i="2" s="1"/>
  <c r="AY114" i="2"/>
  <c r="AZ114" i="2" s="1"/>
  <c r="AG114" i="2"/>
  <c r="AH114" i="2" s="1"/>
  <c r="AI114" i="2" s="1"/>
  <c r="BS114" i="2"/>
  <c r="BS84" i="2" s="1"/>
  <c r="BQ114" i="2"/>
  <c r="BQ84" i="2" s="1"/>
  <c r="BL114" i="2"/>
  <c r="BL84" i="2" s="1"/>
  <c r="BJ114" i="2"/>
  <c r="BJ84" i="2" s="1"/>
  <c r="BO114" i="2"/>
  <c r="BO84" i="2" s="1"/>
  <c r="BI114" i="2"/>
  <c r="BI84" i="2" s="1"/>
  <c r="BP114" i="2"/>
  <c r="BP84" i="2" s="1"/>
  <c r="BH114" i="2"/>
  <c r="BH84" i="2" s="1"/>
  <c r="BR106" i="2"/>
  <c r="BR76" i="2" s="1"/>
  <c r="BK106" i="2"/>
  <c r="BK76" i="2" s="1"/>
  <c r="AY106" i="2"/>
  <c r="AZ106" i="2" s="1"/>
  <c r="AG106" i="2"/>
  <c r="AH106" i="2" s="1"/>
  <c r="AI106" i="2" s="1"/>
  <c r="BS106" i="2"/>
  <c r="BS76" i="2" s="1"/>
  <c r="BQ106" i="2"/>
  <c r="BQ76" i="2" s="1"/>
  <c r="BL106" i="2"/>
  <c r="BL76" i="2" s="1"/>
  <c r="BJ106" i="2"/>
  <c r="BJ76" i="2" s="1"/>
  <c r="BH106" i="2"/>
  <c r="BH76" i="2" s="1"/>
  <c r="BI106" i="2"/>
  <c r="BI76" i="2" s="1"/>
  <c r="BP106" i="2"/>
  <c r="BP76" i="2" s="1"/>
  <c r="BO106" i="2"/>
  <c r="BO76" i="2" s="1"/>
  <c r="BR98" i="2"/>
  <c r="BR68" i="2" s="1"/>
  <c r="BK98" i="2"/>
  <c r="BK68" i="2" s="1"/>
  <c r="AY98" i="2"/>
  <c r="AZ98" i="2" s="1"/>
  <c r="AG98" i="2"/>
  <c r="AH98" i="2" s="1"/>
  <c r="AI98" i="2" s="1"/>
  <c r="BS98" i="2"/>
  <c r="BS68" i="2" s="1"/>
  <c r="BQ98" i="2"/>
  <c r="BL98" i="2"/>
  <c r="BL68" i="2" s="1"/>
  <c r="BJ98" i="2"/>
  <c r="BO98" i="2"/>
  <c r="BI98" i="2"/>
  <c r="BI68" i="2" s="1"/>
  <c r="BP98" i="2"/>
  <c r="BP68" i="2" s="1"/>
  <c r="BH98" i="2"/>
  <c r="BS111" i="2"/>
  <c r="BS81" i="2" s="1"/>
  <c r="BQ111" i="2"/>
  <c r="BQ81" i="2" s="1"/>
  <c r="BL111" i="2"/>
  <c r="BL81" i="2" s="1"/>
  <c r="BJ111" i="2"/>
  <c r="BJ81" i="2" s="1"/>
  <c r="BR111" i="2"/>
  <c r="BR81" i="2" s="1"/>
  <c r="BK111" i="2"/>
  <c r="BK81" i="2" s="1"/>
  <c r="AY111" i="2"/>
  <c r="AZ111" i="2" s="1"/>
  <c r="AG111" i="2"/>
  <c r="AH111" i="2" s="1"/>
  <c r="AI111" i="2" s="1"/>
  <c r="BI111" i="2"/>
  <c r="BI81" i="2" s="1"/>
  <c r="BO111" i="2"/>
  <c r="BO81" i="2" s="1"/>
  <c r="BP111" i="2"/>
  <c r="BP81" i="2" s="1"/>
  <c r="BH111" i="2"/>
  <c r="BH81" i="2" s="1"/>
  <c r="BS103" i="2"/>
  <c r="BS73" i="2" s="1"/>
  <c r="BQ103" i="2"/>
  <c r="BQ73" i="2" s="1"/>
  <c r="BL103" i="2"/>
  <c r="BL73" i="2" s="1"/>
  <c r="BJ103" i="2"/>
  <c r="BJ73" i="2" s="1"/>
  <c r="BR103" i="2"/>
  <c r="BR73" i="2" s="1"/>
  <c r="BK103" i="2"/>
  <c r="BK73" i="2" s="1"/>
  <c r="AY103" i="2"/>
  <c r="AZ103" i="2" s="1"/>
  <c r="AG103" i="2"/>
  <c r="AH103" i="2" s="1"/>
  <c r="AI103" i="2" s="1"/>
  <c r="BP103" i="2"/>
  <c r="BP73" i="2" s="1"/>
  <c r="BI103" i="2"/>
  <c r="BI73" i="2" s="1"/>
  <c r="BH103" i="2"/>
  <c r="BH73" i="2" s="1"/>
  <c r="BO103" i="2"/>
  <c r="BO73" i="2" s="1"/>
  <c r="BR112" i="2"/>
  <c r="BR82" i="2" s="1"/>
  <c r="BK112" i="2"/>
  <c r="BK82" i="2" s="1"/>
  <c r="AY112" i="2"/>
  <c r="AZ112" i="2" s="1"/>
  <c r="AG112" i="2"/>
  <c r="AH112" i="2" s="1"/>
  <c r="AI112" i="2" s="1"/>
  <c r="BS112" i="2"/>
  <c r="BS82" i="2" s="1"/>
  <c r="BQ112" i="2"/>
  <c r="BQ82" i="2" s="1"/>
  <c r="BL112" i="2"/>
  <c r="BL82" i="2" s="1"/>
  <c r="BJ112" i="2"/>
  <c r="BJ82" i="2" s="1"/>
  <c r="BO112" i="2"/>
  <c r="BO82" i="2" s="1"/>
  <c r="BH112" i="2"/>
  <c r="BH82" i="2" s="1"/>
  <c r="BP112" i="2"/>
  <c r="BP82" i="2" s="1"/>
  <c r="BI112" i="2"/>
  <c r="BI82" i="2" s="1"/>
  <c r="BR104" i="2"/>
  <c r="BR74" i="2" s="1"/>
  <c r="BK104" i="2"/>
  <c r="BK74" i="2" s="1"/>
  <c r="AY104" i="2"/>
  <c r="AZ104" i="2" s="1"/>
  <c r="AG104" i="2"/>
  <c r="AH104" i="2" s="1"/>
  <c r="AI104" i="2" s="1"/>
  <c r="BS104" i="2"/>
  <c r="BS74" i="2" s="1"/>
  <c r="BQ104" i="2"/>
  <c r="BQ74" i="2" s="1"/>
  <c r="BL104" i="2"/>
  <c r="BL74" i="2" s="1"/>
  <c r="BJ104" i="2"/>
  <c r="BJ74" i="2" s="1"/>
  <c r="BO104" i="2"/>
  <c r="BO74" i="2" s="1"/>
  <c r="BH104" i="2"/>
  <c r="BH74" i="2" s="1"/>
  <c r="BP104" i="2"/>
  <c r="BP74" i="2" s="1"/>
  <c r="BI104" i="2"/>
  <c r="BI74" i="2" s="1"/>
  <c r="BR116" i="2"/>
  <c r="BR86" i="2" s="1"/>
  <c r="BK116" i="2"/>
  <c r="BK86" i="2" s="1"/>
  <c r="AY116" i="2"/>
  <c r="AZ116" i="2" s="1"/>
  <c r="BA116" i="2" s="1"/>
  <c r="AG116" i="2"/>
  <c r="AH116" i="2" s="1"/>
  <c r="AI116" i="2" s="1"/>
  <c r="BS116" i="2"/>
  <c r="BS86" i="2" s="1"/>
  <c r="BQ116" i="2"/>
  <c r="BQ86" i="2" s="1"/>
  <c r="BL116" i="2"/>
  <c r="BL86" i="2" s="1"/>
  <c r="BJ116" i="2"/>
  <c r="BJ86" i="2" s="1"/>
  <c r="BO116" i="2"/>
  <c r="BO86" i="2" s="1"/>
  <c r="BH116" i="2"/>
  <c r="BH86" i="2" s="1"/>
  <c r="BP116" i="2"/>
  <c r="BP86" i="2" s="1"/>
  <c r="BI116" i="2"/>
  <c r="BI86" i="2" s="1"/>
  <c r="BG113" i="2"/>
  <c r="BG83" i="2" s="1"/>
  <c r="BS109" i="2"/>
  <c r="BS79" i="2" s="1"/>
  <c r="BQ109" i="2"/>
  <c r="BQ79" i="2" s="1"/>
  <c r="BL109" i="2"/>
  <c r="BL79" i="2" s="1"/>
  <c r="BJ109" i="2"/>
  <c r="BJ79" i="2" s="1"/>
  <c r="BR109" i="2"/>
  <c r="BR79" i="2" s="1"/>
  <c r="BK109" i="2"/>
  <c r="BK79" i="2" s="1"/>
  <c r="AY109" i="2"/>
  <c r="AZ109" i="2" s="1"/>
  <c r="BA109" i="2" s="1"/>
  <c r="AG109" i="2"/>
  <c r="AH109" i="2" s="1"/>
  <c r="AI109" i="2" s="1"/>
  <c r="BP109" i="2"/>
  <c r="BP79" i="2" s="1"/>
  <c r="BO109" i="2"/>
  <c r="BO79" i="2" s="1"/>
  <c r="BI109" i="2"/>
  <c r="BI79" i="2" s="1"/>
  <c r="BH109" i="2"/>
  <c r="BH79" i="2" s="1"/>
  <c r="BS101" i="2"/>
  <c r="BS71" i="2" s="1"/>
  <c r="BQ101" i="2"/>
  <c r="BQ71" i="2" s="1"/>
  <c r="BL101" i="2"/>
  <c r="BL71" i="2" s="1"/>
  <c r="BJ101" i="2"/>
  <c r="BJ71" i="2" s="1"/>
  <c r="BR101" i="2"/>
  <c r="BR71" i="2" s="1"/>
  <c r="BK101" i="2"/>
  <c r="BK71" i="2" s="1"/>
  <c r="AY101" i="2"/>
  <c r="AZ101" i="2" s="1"/>
  <c r="BA101" i="2" s="1"/>
  <c r="AG101" i="2"/>
  <c r="AH101" i="2" s="1"/>
  <c r="AI101" i="2" s="1"/>
  <c r="BP101" i="2"/>
  <c r="BP71" i="2" s="1"/>
  <c r="BO101" i="2"/>
  <c r="BO71" i="2" s="1"/>
  <c r="BI101" i="2"/>
  <c r="BI71" i="2" s="1"/>
  <c r="BH101" i="2"/>
  <c r="BH71" i="2" s="1"/>
  <c r="BR110" i="2"/>
  <c r="BR80" i="2" s="1"/>
  <c r="BK110" i="2"/>
  <c r="BK80" i="2" s="1"/>
  <c r="AY110" i="2"/>
  <c r="AZ110" i="2" s="1"/>
  <c r="BA110" i="2" s="1"/>
  <c r="AG110" i="2"/>
  <c r="AH110" i="2" s="1"/>
  <c r="AI110" i="2" s="1"/>
  <c r="BS110" i="2"/>
  <c r="BS80" i="2" s="1"/>
  <c r="BQ110" i="2"/>
  <c r="BQ80" i="2" s="1"/>
  <c r="BL110" i="2"/>
  <c r="BL80" i="2" s="1"/>
  <c r="BJ110" i="2"/>
  <c r="BJ80" i="2" s="1"/>
  <c r="BH110" i="2"/>
  <c r="BH80" i="2" s="1"/>
  <c r="BI110" i="2"/>
  <c r="BI80" i="2" s="1"/>
  <c r="BP110" i="2"/>
  <c r="BP80" i="2" s="1"/>
  <c r="BO110" i="2"/>
  <c r="BO80" i="2" s="1"/>
  <c r="BR102" i="2"/>
  <c r="BR72" i="2" s="1"/>
  <c r="BK102" i="2"/>
  <c r="BK72" i="2" s="1"/>
  <c r="AY102" i="2"/>
  <c r="AZ102" i="2" s="1"/>
  <c r="BA102" i="2" s="1"/>
  <c r="AG102" i="2"/>
  <c r="AH102" i="2" s="1"/>
  <c r="AI102" i="2" s="1"/>
  <c r="BS102" i="2"/>
  <c r="BS72" i="2" s="1"/>
  <c r="BQ102" i="2"/>
  <c r="BQ72" i="2" s="1"/>
  <c r="BL102" i="2"/>
  <c r="BL72" i="2" s="1"/>
  <c r="BJ102" i="2"/>
  <c r="BJ72" i="2" s="1"/>
  <c r="BO102" i="2"/>
  <c r="BO72" i="2" s="1"/>
  <c r="BI102" i="2"/>
  <c r="BI72" i="2" s="1"/>
  <c r="BP102" i="2"/>
  <c r="BP72" i="2" s="1"/>
  <c r="BH102" i="2"/>
  <c r="BH72" i="2" s="1"/>
  <c r="BS115" i="2"/>
  <c r="BS85" i="2" s="1"/>
  <c r="BQ115" i="2"/>
  <c r="BQ85" i="2" s="1"/>
  <c r="BL115" i="2"/>
  <c r="BL85" i="2" s="1"/>
  <c r="BJ115" i="2"/>
  <c r="BJ85" i="2" s="1"/>
  <c r="BR115" i="2"/>
  <c r="BR85" i="2" s="1"/>
  <c r="BK115" i="2"/>
  <c r="BK85" i="2" s="1"/>
  <c r="AY115" i="2"/>
  <c r="AZ115" i="2" s="1"/>
  <c r="BA115" i="2" s="1"/>
  <c r="AG115" i="2"/>
  <c r="AH115" i="2" s="1"/>
  <c r="AI115" i="2" s="1"/>
  <c r="BP115" i="2"/>
  <c r="BP85" i="2" s="1"/>
  <c r="BI115" i="2"/>
  <c r="BI85" i="2" s="1"/>
  <c r="BH115" i="2"/>
  <c r="BH85" i="2" s="1"/>
  <c r="BO115" i="2"/>
  <c r="BO85" i="2" s="1"/>
  <c r="BS107" i="2"/>
  <c r="BS77" i="2" s="1"/>
  <c r="BQ107" i="2"/>
  <c r="BQ77" i="2" s="1"/>
  <c r="BL107" i="2"/>
  <c r="BL77" i="2" s="1"/>
  <c r="BJ107" i="2"/>
  <c r="BJ77" i="2" s="1"/>
  <c r="BR107" i="2"/>
  <c r="BR77" i="2" s="1"/>
  <c r="BK107" i="2"/>
  <c r="BK77" i="2" s="1"/>
  <c r="AY107" i="2"/>
  <c r="AZ107" i="2" s="1"/>
  <c r="BA107" i="2" s="1"/>
  <c r="AG107" i="2"/>
  <c r="AH107" i="2" s="1"/>
  <c r="AI107" i="2" s="1"/>
  <c r="BP107" i="2"/>
  <c r="BP77" i="2" s="1"/>
  <c r="BO107" i="2"/>
  <c r="BO77" i="2" s="1"/>
  <c r="BH107" i="2"/>
  <c r="BH77" i="2" s="1"/>
  <c r="BI107" i="2"/>
  <c r="BI77" i="2" s="1"/>
  <c r="BS99" i="2"/>
  <c r="BS69" i="2" s="1"/>
  <c r="BQ99" i="2"/>
  <c r="BQ69" i="2" s="1"/>
  <c r="BL99" i="2"/>
  <c r="BL69" i="2" s="1"/>
  <c r="BJ99" i="2"/>
  <c r="BJ69" i="2" s="1"/>
  <c r="BR99" i="2"/>
  <c r="BR69" i="2" s="1"/>
  <c r="BK99" i="2"/>
  <c r="BK69" i="2" s="1"/>
  <c r="AY99" i="2"/>
  <c r="AZ99" i="2" s="1"/>
  <c r="BA99" i="2" s="1"/>
  <c r="AG99" i="2"/>
  <c r="AH99" i="2" s="1"/>
  <c r="AI99" i="2" s="1"/>
  <c r="BP99" i="2"/>
  <c r="BP69" i="2" s="1"/>
  <c r="BI99" i="2"/>
  <c r="BI69" i="2" s="1"/>
  <c r="BH99" i="2"/>
  <c r="BH69" i="2" s="1"/>
  <c r="BO99" i="2"/>
  <c r="BO69" i="2" s="1"/>
  <c r="BR108" i="2"/>
  <c r="BR78" i="2" s="1"/>
  <c r="BK108" i="2"/>
  <c r="BK78" i="2" s="1"/>
  <c r="AY108" i="2"/>
  <c r="AZ108" i="2" s="1"/>
  <c r="BA108" i="2" s="1"/>
  <c r="AG108" i="2"/>
  <c r="AH108" i="2" s="1"/>
  <c r="AI108" i="2" s="1"/>
  <c r="BS108" i="2"/>
  <c r="BS78" i="2" s="1"/>
  <c r="BQ108" i="2"/>
  <c r="BQ78" i="2" s="1"/>
  <c r="BL108" i="2"/>
  <c r="BL78" i="2" s="1"/>
  <c r="BJ108" i="2"/>
  <c r="BJ78" i="2" s="1"/>
  <c r="BP108" i="2"/>
  <c r="BP78" i="2" s="1"/>
  <c r="BO108" i="2"/>
  <c r="BO78" i="2" s="1"/>
  <c r="BH108" i="2"/>
  <c r="BH78" i="2" s="1"/>
  <c r="BI108" i="2"/>
  <c r="BI78" i="2" s="1"/>
  <c r="BR100" i="2"/>
  <c r="BR70" i="2" s="1"/>
  <c r="BK100" i="2"/>
  <c r="BK70" i="2" s="1"/>
  <c r="AY100" i="2"/>
  <c r="AZ100" i="2" s="1"/>
  <c r="BA100" i="2" s="1"/>
  <c r="AG100" i="2"/>
  <c r="AH100" i="2" s="1"/>
  <c r="AI100" i="2" s="1"/>
  <c r="BS100" i="2"/>
  <c r="BS70" i="2" s="1"/>
  <c r="BQ100" i="2"/>
  <c r="BQ70" i="2" s="1"/>
  <c r="BL100" i="2"/>
  <c r="BL70" i="2" s="1"/>
  <c r="BJ100" i="2"/>
  <c r="BJ70" i="2" s="1"/>
  <c r="BO100" i="2"/>
  <c r="BO70" i="2" s="1"/>
  <c r="BH100" i="2"/>
  <c r="BH70" i="2" s="1"/>
  <c r="BP100" i="2"/>
  <c r="BP70" i="2" s="1"/>
  <c r="BI100" i="2"/>
  <c r="BI70" i="2" s="1"/>
  <c r="BA104" i="2" l="1"/>
  <c r="BG104" i="2" s="1"/>
  <c r="BG74" i="2" s="1"/>
  <c r="BA112" i="2"/>
  <c r="BG112" i="2" s="1"/>
  <c r="BG82" i="2" s="1"/>
  <c r="BA103" i="2"/>
  <c r="BG103" i="2" s="1"/>
  <c r="BG73" i="2" s="1"/>
  <c r="BA111" i="2"/>
  <c r="BG111" i="2" s="1"/>
  <c r="BG81" i="2" s="1"/>
  <c r="BA98" i="2"/>
  <c r="BG98" i="2" s="1"/>
  <c r="BG68" i="2" s="1"/>
  <c r="BA106" i="2"/>
  <c r="BG106" i="2" s="1"/>
  <c r="BG76" i="2" s="1"/>
  <c r="BA114" i="2"/>
  <c r="BG114" i="2" s="1"/>
  <c r="BG84" i="2" s="1"/>
  <c r="BA105" i="2"/>
  <c r="BG105" i="2" s="1"/>
  <c r="BG75" i="2" s="1"/>
  <c r="BA100" i="14"/>
  <c r="BG100" i="14" s="1"/>
  <c r="BG71" i="14" s="1"/>
  <c r="AI100" i="14"/>
  <c r="AO100" i="14" s="1"/>
  <c r="AO71" i="14" s="1"/>
  <c r="BA101" i="14"/>
  <c r="BG101" i="14" s="1"/>
  <c r="BG72" i="14" s="1"/>
  <c r="BA113" i="14"/>
  <c r="BG113" i="14" s="1"/>
  <c r="BG84" i="14" s="1"/>
  <c r="BA103" i="14"/>
  <c r="BG103" i="14" s="1"/>
  <c r="BG74" i="14" s="1"/>
  <c r="BN79" i="14"/>
  <c r="BN84" i="14"/>
  <c r="BN73" i="14"/>
  <c r="BN81" i="14"/>
  <c r="BN85" i="14"/>
  <c r="BN75" i="14"/>
  <c r="BN76" i="14"/>
  <c r="AO100" i="2"/>
  <c r="AO70" i="2" s="1"/>
  <c r="AO99" i="2"/>
  <c r="AO69" i="2" s="1"/>
  <c r="BG107" i="2"/>
  <c r="BG77" i="2" s="1"/>
  <c r="BU85" i="2"/>
  <c r="AO115" i="2"/>
  <c r="AO85" i="2" s="1"/>
  <c r="BG102" i="2"/>
  <c r="BG72" i="2" s="1"/>
  <c r="BU80" i="2"/>
  <c r="AO110" i="2"/>
  <c r="AO80" i="2" s="1"/>
  <c r="BG101" i="2"/>
  <c r="BG71" i="2" s="1"/>
  <c r="BN79" i="2"/>
  <c r="BU79" i="2"/>
  <c r="AO109" i="2"/>
  <c r="AO79" i="2" s="1"/>
  <c r="BG116" i="2"/>
  <c r="BG86" i="2" s="1"/>
  <c r="BG96" i="14"/>
  <c r="BG67" i="14" s="1"/>
  <c r="AO104" i="14"/>
  <c r="AO75" i="14" s="1"/>
  <c r="BG97" i="14"/>
  <c r="BG68" i="14" s="1"/>
  <c r="AO105" i="14"/>
  <c r="AO76" i="14" s="1"/>
  <c r="BU80" i="14"/>
  <c r="BG109" i="14"/>
  <c r="BG80" i="14" s="1"/>
  <c r="AO98" i="14"/>
  <c r="AO69" i="14" s="1"/>
  <c r="BU77" i="14"/>
  <c r="BG106" i="14"/>
  <c r="BG77" i="14" s="1"/>
  <c r="BG99" i="14"/>
  <c r="BG70" i="14" s="1"/>
  <c r="AO107" i="14"/>
  <c r="AO78" i="14" s="1"/>
  <c r="BG111" i="14"/>
  <c r="BG82" i="14" s="1"/>
  <c r="BU79" i="14"/>
  <c r="AO108" i="14"/>
  <c r="AO79" i="14" s="1"/>
  <c r="AO101" i="14"/>
  <c r="AO72" i="14" s="1"/>
  <c r="AO112" i="14"/>
  <c r="AO83" i="14" s="1"/>
  <c r="AO113" i="14"/>
  <c r="AO84" i="14" s="1"/>
  <c r="AO102" i="14"/>
  <c r="AO73" i="14" s="1"/>
  <c r="AO110" i="14"/>
  <c r="AO81" i="14" s="1"/>
  <c r="AO103" i="14"/>
  <c r="AO74" i="14" s="1"/>
  <c r="BG108" i="2"/>
  <c r="BG78" i="2" s="1"/>
  <c r="BU69" i="2"/>
  <c r="BG100" i="2"/>
  <c r="BG70" i="2" s="1"/>
  <c r="BU78" i="2"/>
  <c r="AO108" i="2"/>
  <c r="AO78" i="2" s="1"/>
  <c r="BG99" i="2"/>
  <c r="BG69" i="2" s="1"/>
  <c r="BU77" i="2"/>
  <c r="AO107" i="2"/>
  <c r="AO77" i="2" s="1"/>
  <c r="BG115" i="2"/>
  <c r="BG85" i="2" s="1"/>
  <c r="BN72" i="2"/>
  <c r="AO102" i="2"/>
  <c r="AO72" i="2" s="1"/>
  <c r="BG110" i="2"/>
  <c r="BG80" i="2" s="1"/>
  <c r="BN71" i="2"/>
  <c r="BU71" i="2"/>
  <c r="AO101" i="2"/>
  <c r="AO71" i="2" s="1"/>
  <c r="BG109" i="2"/>
  <c r="BG79" i="2" s="1"/>
  <c r="AO116" i="2"/>
  <c r="AO86" i="2" s="1"/>
  <c r="AO104" i="2"/>
  <c r="AO74" i="2" s="1"/>
  <c r="AO112" i="2"/>
  <c r="AO82" i="2" s="1"/>
  <c r="BU73" i="2"/>
  <c r="AO103" i="2"/>
  <c r="AO73" i="2" s="1"/>
  <c r="BN81" i="2"/>
  <c r="BU81" i="2"/>
  <c r="AO111" i="2"/>
  <c r="AO81" i="2" s="1"/>
  <c r="AO98" i="2"/>
  <c r="AO68" i="2" s="1"/>
  <c r="BU76" i="2"/>
  <c r="AO106" i="2"/>
  <c r="AO76" i="2" s="1"/>
  <c r="BN84" i="2"/>
  <c r="AO114" i="2"/>
  <c r="AO84" i="2" s="1"/>
  <c r="BU75" i="2"/>
  <c r="BN75" i="2"/>
  <c r="AO105" i="2"/>
  <c r="AO75" i="2" s="1"/>
  <c r="BN83" i="2"/>
  <c r="BU83" i="2"/>
  <c r="AO113" i="2"/>
  <c r="AO83" i="2" s="1"/>
  <c r="AO96" i="14"/>
  <c r="AO67" i="14" s="1"/>
  <c r="BG104" i="14"/>
  <c r="BG75" i="14" s="1"/>
  <c r="BN68" i="14"/>
  <c r="BU68" i="14"/>
  <c r="AO97" i="14"/>
  <c r="AO68" i="14" s="1"/>
  <c r="BG105" i="14"/>
  <c r="BG76" i="14" s="1"/>
  <c r="AO109" i="14"/>
  <c r="AO80" i="14" s="1"/>
  <c r="BU69" i="14"/>
  <c r="BG98" i="14"/>
  <c r="BG69" i="14" s="1"/>
  <c r="AO106" i="14"/>
  <c r="AO77" i="14" s="1"/>
  <c r="AO99" i="14"/>
  <c r="AO70" i="14" s="1"/>
  <c r="BG107" i="14"/>
  <c r="BG78" i="14" s="1"/>
  <c r="AO111" i="14"/>
  <c r="AO82" i="14" s="1"/>
  <c r="BU71" i="14"/>
  <c r="BN71" i="14"/>
  <c r="BU83" i="14"/>
  <c r="BU73" i="14"/>
  <c r="BU81" i="14"/>
  <c r="BG110" i="14"/>
  <c r="BG81" i="14" s="1"/>
  <c r="BU85" i="14"/>
  <c r="AO114" i="14"/>
  <c r="AO85" i="14" s="1"/>
  <c r="BU76" i="14"/>
  <c r="BN80" i="14"/>
  <c r="BN69" i="14"/>
  <c r="BN77" i="14"/>
  <c r="BU70" i="14"/>
  <c r="BN70" i="14"/>
  <c r="BN78" i="14"/>
  <c r="BU78" i="14"/>
  <c r="BN82" i="14"/>
  <c r="BU82" i="14"/>
  <c r="BN72" i="14"/>
  <c r="BU72" i="14"/>
  <c r="BU84" i="14"/>
  <c r="BU75" i="14"/>
  <c r="BN83" i="14"/>
  <c r="BN74" i="14"/>
  <c r="BU74" i="14"/>
  <c r="BN70" i="2"/>
  <c r="BN86" i="2"/>
  <c r="BN74" i="2"/>
  <c r="BN82" i="2"/>
  <c r="BU70" i="2"/>
  <c r="BN78" i="2"/>
  <c r="BN69" i="2"/>
  <c r="BN77" i="2"/>
  <c r="BN85" i="2"/>
  <c r="BU72" i="2"/>
  <c r="BN80" i="2"/>
  <c r="BU86" i="2"/>
  <c r="BU74" i="2"/>
  <c r="BU82" i="2"/>
  <c r="BN73" i="2"/>
  <c r="BN76" i="2"/>
  <c r="BU84" i="2"/>
  <c r="W36" i="2" l="1"/>
  <c r="W37" i="2"/>
  <c r="W38" i="2"/>
  <c r="W39" i="2"/>
  <c r="W40" i="2"/>
  <c r="W41" i="2"/>
  <c r="W42" i="2"/>
  <c r="W43" i="2"/>
  <c r="W44" i="2"/>
  <c r="W45" i="2"/>
  <c r="W46" i="2"/>
  <c r="W47" i="2"/>
  <c r="W48" i="2"/>
  <c r="W49" i="2"/>
  <c r="W50" i="2"/>
  <c r="W51" i="2"/>
  <c r="W52" i="2"/>
  <c r="W53" i="2"/>
  <c r="W54" i="2"/>
  <c r="W56" i="2"/>
  <c r="W58" i="2"/>
  <c r="W59" i="2"/>
  <c r="W60" i="2"/>
  <c r="W61" i="2"/>
  <c r="W62" i="2"/>
  <c r="BB59" i="2" l="1"/>
  <c r="BB60" i="2"/>
  <c r="BB61" i="2"/>
  <c r="BB62" i="2"/>
  <c r="AV29" i="2"/>
  <c r="AV59" i="2" s="1"/>
  <c r="AW29" i="2"/>
  <c r="AW59" i="2" s="1"/>
  <c r="AX29" i="2"/>
  <c r="AX59" i="2" s="1"/>
  <c r="BA29" i="2"/>
  <c r="BC29" i="2"/>
  <c r="BC59" i="2" s="1"/>
  <c r="BD29" i="2"/>
  <c r="BD59" i="2" s="1"/>
  <c r="BE29" i="2"/>
  <c r="BE59" i="2" s="1"/>
  <c r="BF29" i="2"/>
  <c r="BF59" i="2" s="1"/>
  <c r="AV30" i="2"/>
  <c r="AV60" i="2" s="1"/>
  <c r="AW30" i="2"/>
  <c r="AW60" i="2" s="1"/>
  <c r="AX30" i="2"/>
  <c r="AX60" i="2" s="1"/>
  <c r="BA30" i="2"/>
  <c r="BC30" i="2"/>
  <c r="BC60" i="2" s="1"/>
  <c r="BD30" i="2"/>
  <c r="BD60" i="2" s="1"/>
  <c r="BE30" i="2"/>
  <c r="BE60" i="2" s="1"/>
  <c r="BF30" i="2"/>
  <c r="BF60" i="2" s="1"/>
  <c r="AV31" i="2"/>
  <c r="AV61" i="2" s="1"/>
  <c r="AW31" i="2"/>
  <c r="AW61" i="2" s="1"/>
  <c r="AX31" i="2"/>
  <c r="AX61" i="2" s="1"/>
  <c r="BA31" i="2"/>
  <c r="BC31" i="2"/>
  <c r="BC61" i="2" s="1"/>
  <c r="BD31" i="2"/>
  <c r="BD61" i="2" s="1"/>
  <c r="BE31" i="2"/>
  <c r="BE61" i="2" s="1"/>
  <c r="BF31" i="2"/>
  <c r="BF61" i="2" s="1"/>
  <c r="AV32" i="2"/>
  <c r="AV62" i="2" s="1"/>
  <c r="AW32" i="2"/>
  <c r="AW62" i="2" s="1"/>
  <c r="AX32" i="2"/>
  <c r="AX62" i="2" s="1"/>
  <c r="BA32" i="2"/>
  <c r="BC32" i="2"/>
  <c r="BC62" i="2" s="1"/>
  <c r="BD32" i="2"/>
  <c r="BD62" i="2" s="1"/>
  <c r="BE32" i="2"/>
  <c r="BE62" i="2" s="1"/>
  <c r="BF32" i="2"/>
  <c r="BF62" i="2" s="1"/>
  <c r="AJ59" i="2" l="1"/>
  <c r="AJ60" i="2"/>
  <c r="AJ61" i="2"/>
  <c r="AJ62" i="2"/>
  <c r="D59" i="2"/>
  <c r="E59" i="2"/>
  <c r="F59" i="2"/>
  <c r="G59" i="2"/>
  <c r="H59" i="2"/>
  <c r="I59" i="2"/>
  <c r="J59" i="2"/>
  <c r="K59" i="2"/>
  <c r="L59" i="2"/>
  <c r="N59" i="2"/>
  <c r="O59" i="2"/>
  <c r="P59" i="2"/>
  <c r="Q59" i="2"/>
  <c r="R59" i="2"/>
  <c r="S59" i="2"/>
  <c r="U59" i="2"/>
  <c r="V59" i="2"/>
  <c r="D60" i="2"/>
  <c r="E60" i="2"/>
  <c r="F60" i="2"/>
  <c r="G60" i="2"/>
  <c r="H60" i="2"/>
  <c r="I60" i="2"/>
  <c r="J60" i="2"/>
  <c r="K60" i="2"/>
  <c r="L60" i="2"/>
  <c r="N60" i="2"/>
  <c r="O60" i="2"/>
  <c r="P60" i="2"/>
  <c r="Q60" i="2"/>
  <c r="R60" i="2"/>
  <c r="S60" i="2"/>
  <c r="U60" i="2"/>
  <c r="V60" i="2"/>
  <c r="D61" i="2"/>
  <c r="E61" i="2"/>
  <c r="F61" i="2"/>
  <c r="G61" i="2"/>
  <c r="H61" i="2"/>
  <c r="I61" i="2"/>
  <c r="J61" i="2"/>
  <c r="K61" i="2"/>
  <c r="L61" i="2"/>
  <c r="N61" i="2"/>
  <c r="O61" i="2"/>
  <c r="P61" i="2"/>
  <c r="Q61" i="2"/>
  <c r="R61" i="2"/>
  <c r="S61" i="2"/>
  <c r="U61" i="2"/>
  <c r="V61" i="2"/>
  <c r="D62" i="2"/>
  <c r="E62" i="2"/>
  <c r="F62" i="2"/>
  <c r="G62" i="2"/>
  <c r="H62" i="2"/>
  <c r="I62" i="2"/>
  <c r="J62" i="2"/>
  <c r="K62" i="2"/>
  <c r="L62" i="2"/>
  <c r="N62" i="2"/>
  <c r="O62" i="2"/>
  <c r="P62" i="2"/>
  <c r="Q62" i="2"/>
  <c r="R62" i="2"/>
  <c r="S62" i="2"/>
  <c r="U62" i="2"/>
  <c r="V62" i="2"/>
  <c r="AD29" i="2"/>
  <c r="AD59" i="2" s="1"/>
  <c r="AE29" i="2"/>
  <c r="AE59" i="2" s="1"/>
  <c r="AF29" i="2"/>
  <c r="AF59" i="2" s="1"/>
  <c r="AI29" i="2"/>
  <c r="AK29" i="2"/>
  <c r="AK59" i="2" s="1"/>
  <c r="AL29" i="2"/>
  <c r="AL59" i="2" s="1"/>
  <c r="AM29" i="2"/>
  <c r="AM59" i="2" s="1"/>
  <c r="AN29" i="2"/>
  <c r="AN59" i="2" s="1"/>
  <c r="AD30" i="2"/>
  <c r="AD60" i="2" s="1"/>
  <c r="AE30" i="2"/>
  <c r="AE60" i="2" s="1"/>
  <c r="AF30" i="2"/>
  <c r="AF60" i="2" s="1"/>
  <c r="AI30" i="2"/>
  <c r="AK30" i="2"/>
  <c r="AK60" i="2" s="1"/>
  <c r="AL30" i="2"/>
  <c r="AL60" i="2" s="1"/>
  <c r="AM30" i="2"/>
  <c r="AM60" i="2" s="1"/>
  <c r="AN30" i="2"/>
  <c r="AN60" i="2" s="1"/>
  <c r="AD31" i="2"/>
  <c r="AD61" i="2" s="1"/>
  <c r="AE31" i="2"/>
  <c r="AE61" i="2" s="1"/>
  <c r="AF31" i="2"/>
  <c r="AF61" i="2" s="1"/>
  <c r="AI31" i="2"/>
  <c r="AK31" i="2"/>
  <c r="AK61" i="2" s="1"/>
  <c r="AL31" i="2"/>
  <c r="AL61" i="2" s="1"/>
  <c r="AM31" i="2"/>
  <c r="AM61" i="2" s="1"/>
  <c r="AN31" i="2"/>
  <c r="AN61" i="2" s="1"/>
  <c r="AD32" i="2"/>
  <c r="AD62" i="2" s="1"/>
  <c r="AE32" i="2"/>
  <c r="AE62" i="2" s="1"/>
  <c r="AF32" i="2"/>
  <c r="AF62" i="2" s="1"/>
  <c r="AI32" i="2"/>
  <c r="AK32" i="2"/>
  <c r="AK62" i="2" s="1"/>
  <c r="AL32" i="2"/>
  <c r="AL62" i="2" s="1"/>
  <c r="AM32" i="2"/>
  <c r="AM62" i="2" s="1"/>
  <c r="AN32" i="2"/>
  <c r="AN62" i="2" s="1"/>
  <c r="M32" i="2"/>
  <c r="M62" i="2" s="1"/>
  <c r="M31" i="2"/>
  <c r="M61" i="2" s="1"/>
  <c r="M30" i="2"/>
  <c r="M60" i="2" s="1"/>
  <c r="M29" i="2"/>
  <c r="M59" i="2" s="1"/>
  <c r="T29" i="2"/>
  <c r="T59" i="2" s="1"/>
  <c r="T30" i="2"/>
  <c r="T60" i="2" s="1"/>
  <c r="T31" i="2"/>
  <c r="T61" i="2" s="1"/>
  <c r="T32" i="2"/>
  <c r="T62" i="2" s="1"/>
  <c r="BM61" i="2" l="1"/>
  <c r="BM31" i="2" s="1"/>
  <c r="BT61" i="2"/>
  <c r="BT31" i="2" s="1"/>
  <c r="BI61" i="2"/>
  <c r="BI31" i="2" s="1"/>
  <c r="BP61" i="2"/>
  <c r="BP31" i="2" s="1"/>
  <c r="BM62" i="2"/>
  <c r="BM32" i="2" s="1"/>
  <c r="BT62" i="2"/>
  <c r="BT32" i="2" s="1"/>
  <c r="BI62" i="2"/>
  <c r="BI32" i="2" s="1"/>
  <c r="BP62" i="2"/>
  <c r="BP32" i="2" s="1"/>
  <c r="BM60" i="2"/>
  <c r="BM30" i="2" s="1"/>
  <c r="BT60" i="2"/>
  <c r="BT30" i="2" s="1"/>
  <c r="BI60" i="2"/>
  <c r="BI30" i="2" s="1"/>
  <c r="BP60" i="2"/>
  <c r="BP30" i="2" s="1"/>
  <c r="BM59" i="2"/>
  <c r="BM29" i="2" s="1"/>
  <c r="BT59" i="2"/>
  <c r="BT29" i="2" s="1"/>
  <c r="BI59" i="2"/>
  <c r="BI29" i="2" s="1"/>
  <c r="BP59" i="2"/>
  <c r="BP29" i="2" s="1"/>
  <c r="C29" i="2" l="1"/>
  <c r="C30" i="2"/>
  <c r="C31" i="2"/>
  <c r="C32" i="2"/>
  <c r="BB55" i="2"/>
  <c r="BB56" i="2"/>
  <c r="BB57" i="2"/>
  <c r="BB58" i="2"/>
  <c r="AX7" i="2"/>
  <c r="AX8" i="2"/>
  <c r="AX9" i="2"/>
  <c r="AX10" i="2"/>
  <c r="AX11" i="2"/>
  <c r="AX12" i="2"/>
  <c r="AX13" i="2"/>
  <c r="AX14" i="2"/>
  <c r="AX15" i="2"/>
  <c r="AX16" i="2"/>
  <c r="AX17" i="2"/>
  <c r="AX18" i="2"/>
  <c r="AX19" i="2"/>
  <c r="AX20" i="2"/>
  <c r="AX21" i="2"/>
  <c r="AX22" i="2"/>
  <c r="AX23" i="2"/>
  <c r="AX24" i="2"/>
  <c r="AX25" i="2"/>
  <c r="AX55" i="2" s="1"/>
  <c r="AX26" i="2"/>
  <c r="AX56" i="2" s="1"/>
  <c r="AX27" i="2"/>
  <c r="AX57" i="2" s="1"/>
  <c r="AX28" i="2"/>
  <c r="AX58" i="2" s="1"/>
  <c r="AX6" i="2"/>
  <c r="AF6" i="2"/>
  <c r="AV25" i="2"/>
  <c r="AV55" i="2" s="1"/>
  <c r="AW25" i="2"/>
  <c r="AW55" i="2" s="1"/>
  <c r="BA25" i="2"/>
  <c r="BC25" i="2"/>
  <c r="BC55" i="2" s="1"/>
  <c r="BD25" i="2"/>
  <c r="BD55" i="2" s="1"/>
  <c r="BE25" i="2"/>
  <c r="BE55" i="2" s="1"/>
  <c r="BF25" i="2"/>
  <c r="BF55" i="2" s="1"/>
  <c r="AV26" i="2"/>
  <c r="AV56" i="2" s="1"/>
  <c r="AW26" i="2"/>
  <c r="AW56" i="2" s="1"/>
  <c r="BA26" i="2"/>
  <c r="BC26" i="2"/>
  <c r="BC56" i="2" s="1"/>
  <c r="BD26" i="2"/>
  <c r="BD56" i="2" s="1"/>
  <c r="BE26" i="2"/>
  <c r="BE56" i="2" s="1"/>
  <c r="BF26" i="2"/>
  <c r="BF56" i="2" s="1"/>
  <c r="AV27" i="2"/>
  <c r="AV57" i="2" s="1"/>
  <c r="AW27" i="2"/>
  <c r="AW57" i="2" s="1"/>
  <c r="BA27" i="2"/>
  <c r="BC27" i="2"/>
  <c r="BC57" i="2" s="1"/>
  <c r="BD27" i="2"/>
  <c r="BD57" i="2" s="1"/>
  <c r="BE27" i="2"/>
  <c r="BE57" i="2" s="1"/>
  <c r="BF27" i="2"/>
  <c r="BF57" i="2" s="1"/>
  <c r="AV28" i="2"/>
  <c r="AV58" i="2" s="1"/>
  <c r="AW28" i="2"/>
  <c r="AW58" i="2" s="1"/>
  <c r="BA28" i="2"/>
  <c r="BC28" i="2"/>
  <c r="BC58" i="2" s="1"/>
  <c r="BD28" i="2"/>
  <c r="BD58" i="2" s="1"/>
  <c r="BE28" i="2"/>
  <c r="BE58" i="2" s="1"/>
  <c r="BF28" i="2"/>
  <c r="BF58" i="2" s="1"/>
  <c r="AF7" i="2"/>
  <c r="AF8" i="2"/>
  <c r="AF9" i="2"/>
  <c r="AF10" i="2"/>
  <c r="AF11" i="2"/>
  <c r="AF12" i="2"/>
  <c r="AF13" i="2"/>
  <c r="AF14" i="2"/>
  <c r="AF15" i="2"/>
  <c r="AF16" i="2"/>
  <c r="AF17" i="2"/>
  <c r="AF18" i="2"/>
  <c r="AF19" i="2"/>
  <c r="AF20" i="2"/>
  <c r="AF21" i="2"/>
  <c r="AF22" i="2"/>
  <c r="AF23" i="2"/>
  <c r="AF24" i="2"/>
  <c r="AF25" i="2"/>
  <c r="AF26" i="2"/>
  <c r="AF56" i="2" s="1"/>
  <c r="AF27" i="2"/>
  <c r="AF28" i="2"/>
  <c r="AF58" i="2" s="1"/>
  <c r="AF55" i="2"/>
  <c r="AJ55" i="2"/>
  <c r="AJ56" i="2"/>
  <c r="AF57" i="2"/>
  <c r="AJ57" i="2"/>
  <c r="AJ58" i="2"/>
  <c r="D55" i="2"/>
  <c r="E55" i="2"/>
  <c r="F55" i="2"/>
  <c r="G55" i="2"/>
  <c r="H55" i="2"/>
  <c r="I55" i="2"/>
  <c r="J55" i="2"/>
  <c r="K55" i="2"/>
  <c r="L55" i="2"/>
  <c r="N55" i="2"/>
  <c r="O55" i="2"/>
  <c r="P55" i="2"/>
  <c r="Q55" i="2"/>
  <c r="R55" i="2"/>
  <c r="S55" i="2"/>
  <c r="U55" i="2"/>
  <c r="V55" i="2"/>
  <c r="BM55" i="2" s="1"/>
  <c r="BM25" i="2" s="1"/>
  <c r="D56" i="2"/>
  <c r="E56" i="2"/>
  <c r="F56" i="2"/>
  <c r="G56" i="2"/>
  <c r="H56" i="2"/>
  <c r="I56" i="2"/>
  <c r="J56" i="2"/>
  <c r="K56" i="2"/>
  <c r="L56" i="2"/>
  <c r="N56" i="2"/>
  <c r="O56" i="2"/>
  <c r="P56" i="2"/>
  <c r="Q56" i="2"/>
  <c r="R56" i="2"/>
  <c r="S56" i="2"/>
  <c r="U56" i="2"/>
  <c r="V56" i="2"/>
  <c r="BM56" i="2" s="1"/>
  <c r="BM26" i="2" s="1"/>
  <c r="D57" i="2"/>
  <c r="E57" i="2"/>
  <c r="F57" i="2"/>
  <c r="G57" i="2"/>
  <c r="H57" i="2"/>
  <c r="I57" i="2"/>
  <c r="J57" i="2"/>
  <c r="K57" i="2"/>
  <c r="L57" i="2"/>
  <c r="N57" i="2"/>
  <c r="O57" i="2"/>
  <c r="P57" i="2"/>
  <c r="Q57" i="2"/>
  <c r="R57" i="2"/>
  <c r="S57" i="2"/>
  <c r="U57" i="2"/>
  <c r="V57" i="2"/>
  <c r="BM57" i="2" s="1"/>
  <c r="BM27" i="2" s="1"/>
  <c r="D58" i="2"/>
  <c r="E58" i="2"/>
  <c r="F58" i="2"/>
  <c r="G58" i="2"/>
  <c r="H58" i="2"/>
  <c r="I58" i="2"/>
  <c r="J58" i="2"/>
  <c r="K58" i="2"/>
  <c r="L58" i="2"/>
  <c r="N58" i="2"/>
  <c r="O58" i="2"/>
  <c r="P58" i="2"/>
  <c r="Q58" i="2"/>
  <c r="R58" i="2"/>
  <c r="S58" i="2"/>
  <c r="U58" i="2"/>
  <c r="V58" i="2"/>
  <c r="BM58" i="2" s="1"/>
  <c r="BM28" i="2" s="1"/>
  <c r="AD25" i="2"/>
  <c r="AD55" i="2" s="1"/>
  <c r="AE25" i="2"/>
  <c r="AE55" i="2" s="1"/>
  <c r="AI25" i="2"/>
  <c r="AK25" i="2"/>
  <c r="AK55" i="2" s="1"/>
  <c r="AL25" i="2"/>
  <c r="AL55" i="2" s="1"/>
  <c r="AM25" i="2"/>
  <c r="AM55" i="2" s="1"/>
  <c r="AN25" i="2"/>
  <c r="AN55" i="2" s="1"/>
  <c r="AD26" i="2"/>
  <c r="AD56" i="2" s="1"/>
  <c r="AE26" i="2"/>
  <c r="AE56" i="2" s="1"/>
  <c r="AI26" i="2"/>
  <c r="AK26" i="2"/>
  <c r="AK56" i="2" s="1"/>
  <c r="AL26" i="2"/>
  <c r="AL56" i="2" s="1"/>
  <c r="AM26" i="2"/>
  <c r="AM56" i="2" s="1"/>
  <c r="AN26" i="2"/>
  <c r="AN56" i="2" s="1"/>
  <c r="AD27" i="2"/>
  <c r="AD57" i="2" s="1"/>
  <c r="AE27" i="2"/>
  <c r="AE57" i="2" s="1"/>
  <c r="AI27" i="2"/>
  <c r="AK27" i="2"/>
  <c r="AK57" i="2" s="1"/>
  <c r="AL27" i="2"/>
  <c r="AL57" i="2" s="1"/>
  <c r="AM27" i="2"/>
  <c r="AM57" i="2" s="1"/>
  <c r="AN27" i="2"/>
  <c r="AN57" i="2" s="1"/>
  <c r="AD28" i="2"/>
  <c r="AD58" i="2" s="1"/>
  <c r="AE28" i="2"/>
  <c r="AE58" i="2" s="1"/>
  <c r="AI28" i="2"/>
  <c r="AK28" i="2"/>
  <c r="AK58" i="2" s="1"/>
  <c r="AL28" i="2"/>
  <c r="AL58" i="2" s="1"/>
  <c r="AM28" i="2"/>
  <c r="AM58" i="2" s="1"/>
  <c r="AN28" i="2"/>
  <c r="AN58" i="2" s="1"/>
  <c r="M25" i="2"/>
  <c r="M55" i="2" s="1"/>
  <c r="M26" i="2"/>
  <c r="M56" i="2" s="1"/>
  <c r="M27" i="2"/>
  <c r="M57" i="2" s="1"/>
  <c r="M28" i="2"/>
  <c r="M58" i="2" s="1"/>
  <c r="C25" i="2"/>
  <c r="AQ25" i="2" s="1"/>
  <c r="AQ55" i="2" s="1"/>
  <c r="C26" i="2"/>
  <c r="C27" i="2"/>
  <c r="AQ27" i="2" s="1"/>
  <c r="AQ57" i="2" s="1"/>
  <c r="C28" i="2"/>
  <c r="X28" i="2" s="1"/>
  <c r="X58" i="2" s="1"/>
  <c r="T25" i="2"/>
  <c r="T55" i="2" s="1"/>
  <c r="T26" i="2"/>
  <c r="T56" i="2" s="1"/>
  <c r="T27" i="2"/>
  <c r="T57" i="2" s="1"/>
  <c r="T28" i="2"/>
  <c r="T58" i="2" s="1"/>
  <c r="AQ31" i="2" l="1"/>
  <c r="AQ61" i="2" s="1"/>
  <c r="AS31" i="2"/>
  <c r="AS61" i="2" s="1"/>
  <c r="AU31" i="2"/>
  <c r="AU61" i="2" s="1"/>
  <c r="AP31" i="2"/>
  <c r="AP61" i="2" s="1"/>
  <c r="AR31" i="2"/>
  <c r="AR61" i="2" s="1"/>
  <c r="AT31" i="2"/>
  <c r="AT61" i="2" s="1"/>
  <c r="AQ29" i="2"/>
  <c r="AQ59" i="2" s="1"/>
  <c r="AS29" i="2"/>
  <c r="AS59" i="2" s="1"/>
  <c r="AU29" i="2"/>
  <c r="AU59" i="2" s="1"/>
  <c r="AP29" i="2"/>
  <c r="AP59" i="2" s="1"/>
  <c r="AR29" i="2"/>
  <c r="AR59" i="2" s="1"/>
  <c r="AT29" i="2"/>
  <c r="AT59" i="2" s="1"/>
  <c r="AQ32" i="2"/>
  <c r="AQ62" i="2" s="1"/>
  <c r="AS32" i="2"/>
  <c r="AS62" i="2" s="1"/>
  <c r="AU32" i="2"/>
  <c r="AU62" i="2" s="1"/>
  <c r="AP32" i="2"/>
  <c r="AP62" i="2" s="1"/>
  <c r="AR32" i="2"/>
  <c r="AR62" i="2" s="1"/>
  <c r="AT32" i="2"/>
  <c r="AT62" i="2" s="1"/>
  <c r="AQ30" i="2"/>
  <c r="AQ60" i="2" s="1"/>
  <c r="AS30" i="2"/>
  <c r="AS60" i="2" s="1"/>
  <c r="AU30" i="2"/>
  <c r="AU60" i="2" s="1"/>
  <c r="AP30" i="2"/>
  <c r="AP60" i="2" s="1"/>
  <c r="AR30" i="2"/>
  <c r="AR60" i="2" s="1"/>
  <c r="AT30" i="2"/>
  <c r="AT60" i="2" s="1"/>
  <c r="BI57" i="2"/>
  <c r="BI27" i="2" s="1"/>
  <c r="BI55" i="2"/>
  <c r="BI25" i="2" s="1"/>
  <c r="BI58" i="2"/>
  <c r="BI28" i="2" s="1"/>
  <c r="BI56" i="2"/>
  <c r="BI26" i="2" s="1"/>
  <c r="BP58" i="2"/>
  <c r="BP28" i="2" s="1"/>
  <c r="BP57" i="2"/>
  <c r="BP27" i="2" s="1"/>
  <c r="BP56" i="2"/>
  <c r="BP26" i="2" s="1"/>
  <c r="BP55" i="2"/>
  <c r="BP25" i="2" s="1"/>
  <c r="C61" i="2"/>
  <c r="BH61" i="2" s="1"/>
  <c r="X31" i="2"/>
  <c r="X61" i="2" s="1"/>
  <c r="Z31" i="2"/>
  <c r="Z61" i="2" s="1"/>
  <c r="AB31" i="2"/>
  <c r="AB61" i="2" s="1"/>
  <c r="Y31" i="2"/>
  <c r="Y61" i="2" s="1"/>
  <c r="AA31" i="2"/>
  <c r="AA61" i="2" s="1"/>
  <c r="AC31" i="2"/>
  <c r="AC61" i="2" s="1"/>
  <c r="C59" i="2"/>
  <c r="BH59" i="2" s="1"/>
  <c r="X29" i="2"/>
  <c r="X59" i="2" s="1"/>
  <c r="Z29" i="2"/>
  <c r="Z59" i="2" s="1"/>
  <c r="AB29" i="2"/>
  <c r="AB59" i="2" s="1"/>
  <c r="Y29" i="2"/>
  <c r="Y59" i="2" s="1"/>
  <c r="AA29" i="2"/>
  <c r="AA59" i="2" s="1"/>
  <c r="AC29" i="2"/>
  <c r="AC59" i="2" s="1"/>
  <c r="BT58" i="2"/>
  <c r="BT28" i="2" s="1"/>
  <c r="BT57" i="2"/>
  <c r="BT27" i="2" s="1"/>
  <c r="BT56" i="2"/>
  <c r="BT26" i="2" s="1"/>
  <c r="BT55" i="2"/>
  <c r="BT25" i="2" s="1"/>
  <c r="Y32" i="2"/>
  <c r="Y62" i="2" s="1"/>
  <c r="AA32" i="2"/>
  <c r="AA62" i="2" s="1"/>
  <c r="AC32" i="2"/>
  <c r="AC62" i="2" s="1"/>
  <c r="C62" i="2"/>
  <c r="BH62" i="2" s="1"/>
  <c r="X32" i="2"/>
  <c r="X62" i="2" s="1"/>
  <c r="Z32" i="2"/>
  <c r="Z62" i="2" s="1"/>
  <c r="AB32" i="2"/>
  <c r="AB62" i="2" s="1"/>
  <c r="Y30" i="2"/>
  <c r="Y60" i="2" s="1"/>
  <c r="AA30" i="2"/>
  <c r="AA60" i="2" s="1"/>
  <c r="AC30" i="2"/>
  <c r="AC60" i="2" s="1"/>
  <c r="C60" i="2"/>
  <c r="BH60" i="2" s="1"/>
  <c r="X30" i="2"/>
  <c r="X60" i="2" s="1"/>
  <c r="Z30" i="2"/>
  <c r="Z60" i="2" s="1"/>
  <c r="AB30" i="2"/>
  <c r="AB60" i="2" s="1"/>
  <c r="AQ26" i="2"/>
  <c r="AQ56" i="2" s="1"/>
  <c r="AS26" i="2"/>
  <c r="AS56" i="2" s="1"/>
  <c r="AU26" i="2"/>
  <c r="AU56" i="2" s="1"/>
  <c r="AU28" i="2"/>
  <c r="AU58" i="2" s="1"/>
  <c r="AS28" i="2"/>
  <c r="AS58" i="2" s="1"/>
  <c r="AQ28" i="2"/>
  <c r="AQ58" i="2" s="1"/>
  <c r="AT27" i="2"/>
  <c r="AT57" i="2" s="1"/>
  <c r="AT26" i="2"/>
  <c r="AT56" i="2" s="1"/>
  <c r="AP26" i="2"/>
  <c r="AP56" i="2" s="1"/>
  <c r="AU25" i="2"/>
  <c r="AU55" i="2" s="1"/>
  <c r="X27" i="2"/>
  <c r="X57" i="2" s="1"/>
  <c r="AP27" i="2"/>
  <c r="AP57" i="2" s="1"/>
  <c r="AR27" i="2"/>
  <c r="AR57" i="2" s="1"/>
  <c r="X25" i="2"/>
  <c r="X55" i="2" s="1"/>
  <c r="AP25" i="2"/>
  <c r="AP55" i="2" s="1"/>
  <c r="AR25" i="2"/>
  <c r="AR55" i="2" s="1"/>
  <c r="AT25" i="2"/>
  <c r="AT55" i="2" s="1"/>
  <c r="C58" i="2"/>
  <c r="BH58" i="2" s="1"/>
  <c r="C57" i="2"/>
  <c r="BH57" i="2" s="1"/>
  <c r="C56" i="2"/>
  <c r="BH56" i="2" s="1"/>
  <c r="C55" i="2"/>
  <c r="BH55" i="2" s="1"/>
  <c r="AT28" i="2"/>
  <c r="AT58" i="2" s="1"/>
  <c r="AR28" i="2"/>
  <c r="AR58" i="2" s="1"/>
  <c r="AP28" i="2"/>
  <c r="AP58" i="2" s="1"/>
  <c r="AU27" i="2"/>
  <c r="AU57" i="2" s="1"/>
  <c r="AS27" i="2"/>
  <c r="AS57" i="2" s="1"/>
  <c r="AR26" i="2"/>
  <c r="AR56" i="2" s="1"/>
  <c r="AS25" i="2"/>
  <c r="AS55" i="2" s="1"/>
  <c r="AC28" i="2"/>
  <c r="AC58" i="2" s="1"/>
  <c r="AA28" i="2"/>
  <c r="AA58" i="2" s="1"/>
  <c r="Y28" i="2"/>
  <c r="Y58" i="2" s="1"/>
  <c r="AC27" i="2"/>
  <c r="AC57" i="2" s="1"/>
  <c r="AA27" i="2"/>
  <c r="AA57" i="2" s="1"/>
  <c r="Y27" i="2"/>
  <c r="Y57" i="2" s="1"/>
  <c r="AC26" i="2"/>
  <c r="AC56" i="2" s="1"/>
  <c r="AA26" i="2"/>
  <c r="AA56" i="2" s="1"/>
  <c r="Y26" i="2"/>
  <c r="Y56" i="2" s="1"/>
  <c r="AC25" i="2"/>
  <c r="AC55" i="2" s="1"/>
  <c r="AA25" i="2"/>
  <c r="AA55" i="2" s="1"/>
  <c r="Y25" i="2"/>
  <c r="Y55" i="2" s="1"/>
  <c r="AB28" i="2"/>
  <c r="AB58" i="2" s="1"/>
  <c r="Z28" i="2"/>
  <c r="Z58" i="2" s="1"/>
  <c r="AB27" i="2"/>
  <c r="AB57" i="2" s="1"/>
  <c r="Z27" i="2"/>
  <c r="Z57" i="2" s="1"/>
  <c r="AB26" i="2"/>
  <c r="AB56" i="2" s="1"/>
  <c r="Z26" i="2"/>
  <c r="Z56" i="2" s="1"/>
  <c r="X26" i="2"/>
  <c r="X56" i="2" s="1"/>
  <c r="AB25" i="2"/>
  <c r="AB55" i="2" s="1"/>
  <c r="Z25" i="2"/>
  <c r="Z55" i="2" s="1"/>
  <c r="AG62" i="2" l="1"/>
  <c r="AH62" i="2" s="1"/>
  <c r="AI62" i="2" s="1"/>
  <c r="BH32" i="2"/>
  <c r="BJ62" i="2"/>
  <c r="BJ32" i="2" s="1"/>
  <c r="BL62" i="2"/>
  <c r="BL32" i="2" s="1"/>
  <c r="BO62" i="2"/>
  <c r="BO32" i="2" s="1"/>
  <c r="BQ62" i="2"/>
  <c r="BQ32" i="2" s="1"/>
  <c r="BS62" i="2"/>
  <c r="BS32" i="2" s="1"/>
  <c r="BK62" i="2"/>
  <c r="BK32" i="2" s="1"/>
  <c r="BR62" i="2"/>
  <c r="BR32" i="2" s="1"/>
  <c r="AY62" i="2"/>
  <c r="AZ62" i="2" s="1"/>
  <c r="BA62" i="2" s="1"/>
  <c r="BG62" i="2" s="1"/>
  <c r="AG59" i="2"/>
  <c r="AH59" i="2" s="1"/>
  <c r="AI59" i="2" s="1"/>
  <c r="AO59" i="2" s="1"/>
  <c r="AO29" i="2" s="1"/>
  <c r="BH29" i="2"/>
  <c r="BJ59" i="2"/>
  <c r="BJ29" i="2" s="1"/>
  <c r="BL59" i="2"/>
  <c r="BL29" i="2" s="1"/>
  <c r="BO59" i="2"/>
  <c r="BO29" i="2" s="1"/>
  <c r="BQ59" i="2"/>
  <c r="BQ29" i="2" s="1"/>
  <c r="BS59" i="2"/>
  <c r="BS29" i="2" s="1"/>
  <c r="BK59" i="2"/>
  <c r="BK29" i="2" s="1"/>
  <c r="BR59" i="2"/>
  <c r="BR29" i="2" s="1"/>
  <c r="AY59" i="2"/>
  <c r="AZ59" i="2" s="1"/>
  <c r="BA59" i="2" s="1"/>
  <c r="BG59" i="2" s="1"/>
  <c r="AG60" i="2"/>
  <c r="AH60" i="2" s="1"/>
  <c r="AI60" i="2" s="1"/>
  <c r="AO60" i="2" s="1"/>
  <c r="AO30" i="2" s="1"/>
  <c r="BH30" i="2"/>
  <c r="BJ60" i="2"/>
  <c r="BJ30" i="2" s="1"/>
  <c r="BL60" i="2"/>
  <c r="BL30" i="2" s="1"/>
  <c r="BO60" i="2"/>
  <c r="BO30" i="2" s="1"/>
  <c r="BQ60" i="2"/>
  <c r="BQ30" i="2" s="1"/>
  <c r="BS60" i="2"/>
  <c r="BS30" i="2" s="1"/>
  <c r="AY60" i="2"/>
  <c r="AZ60" i="2" s="1"/>
  <c r="BA60" i="2" s="1"/>
  <c r="BK60" i="2"/>
  <c r="BK30" i="2" s="1"/>
  <c r="BR60" i="2"/>
  <c r="BR30" i="2" s="1"/>
  <c r="AO62" i="2"/>
  <c r="AO32" i="2" s="1"/>
  <c r="AG61" i="2"/>
  <c r="AH61" i="2" s="1"/>
  <c r="AI61" i="2" s="1"/>
  <c r="AO61" i="2" s="1"/>
  <c r="AO31" i="2" s="1"/>
  <c r="BH31" i="2"/>
  <c r="BJ61" i="2"/>
  <c r="BJ31" i="2" s="1"/>
  <c r="BL61" i="2"/>
  <c r="BL31" i="2" s="1"/>
  <c r="BO61" i="2"/>
  <c r="BO31" i="2" s="1"/>
  <c r="BQ61" i="2"/>
  <c r="BQ31" i="2" s="1"/>
  <c r="BS61" i="2"/>
  <c r="BS31" i="2" s="1"/>
  <c r="BK61" i="2"/>
  <c r="BK31" i="2" s="1"/>
  <c r="BR61" i="2"/>
  <c r="BR31" i="2" s="1"/>
  <c r="AY61" i="2"/>
  <c r="AZ61" i="2" s="1"/>
  <c r="BA61" i="2" s="1"/>
  <c r="BK55" i="2"/>
  <c r="BK25" i="2" s="1"/>
  <c r="BR55" i="2"/>
  <c r="BR25" i="2" s="1"/>
  <c r="AY55" i="2"/>
  <c r="AZ55" i="2" s="1"/>
  <c r="BA55" i="2" s="1"/>
  <c r="BH25" i="2"/>
  <c r="BJ55" i="2"/>
  <c r="BJ25" i="2" s="1"/>
  <c r="BL55" i="2"/>
  <c r="BL25" i="2" s="1"/>
  <c r="BO55" i="2"/>
  <c r="BO25" i="2" s="1"/>
  <c r="BQ55" i="2"/>
  <c r="BQ25" i="2" s="1"/>
  <c r="BS55" i="2"/>
  <c r="BS25" i="2" s="1"/>
  <c r="AG55" i="2"/>
  <c r="AH55" i="2" s="1"/>
  <c r="AI55" i="2" s="1"/>
  <c r="AO55" i="2" s="1"/>
  <c r="BK57" i="2"/>
  <c r="BK27" i="2" s="1"/>
  <c r="BR57" i="2"/>
  <c r="BR27" i="2" s="1"/>
  <c r="BH27" i="2"/>
  <c r="BJ57" i="2"/>
  <c r="BJ27" i="2" s="1"/>
  <c r="BL57" i="2"/>
  <c r="BL27" i="2" s="1"/>
  <c r="BO57" i="2"/>
  <c r="BO27" i="2" s="1"/>
  <c r="BQ57" i="2"/>
  <c r="BQ27" i="2" s="1"/>
  <c r="BS57" i="2"/>
  <c r="BS27" i="2" s="1"/>
  <c r="AY57" i="2"/>
  <c r="AZ57" i="2" s="1"/>
  <c r="BA57" i="2" s="1"/>
  <c r="BG57" i="2" s="1"/>
  <c r="AG57" i="2"/>
  <c r="AH57" i="2" s="1"/>
  <c r="AI57" i="2" s="1"/>
  <c r="AO57" i="2" s="1"/>
  <c r="BK56" i="2"/>
  <c r="BK26" i="2" s="1"/>
  <c r="BR56" i="2"/>
  <c r="BR26" i="2" s="1"/>
  <c r="BH26" i="2"/>
  <c r="BJ56" i="2"/>
  <c r="BJ26" i="2" s="1"/>
  <c r="BL56" i="2"/>
  <c r="BL26" i="2" s="1"/>
  <c r="BO56" i="2"/>
  <c r="BO26" i="2" s="1"/>
  <c r="BQ56" i="2"/>
  <c r="BQ26" i="2" s="1"/>
  <c r="BS56" i="2"/>
  <c r="BS26" i="2" s="1"/>
  <c r="AY56" i="2"/>
  <c r="AZ56" i="2" s="1"/>
  <c r="BA56" i="2" s="1"/>
  <c r="AG56" i="2"/>
  <c r="AH56" i="2" s="1"/>
  <c r="AI56" i="2" s="1"/>
  <c r="AO56" i="2" s="1"/>
  <c r="BK58" i="2"/>
  <c r="BK28" i="2" s="1"/>
  <c r="BR58" i="2"/>
  <c r="BR28" i="2" s="1"/>
  <c r="BH28" i="2"/>
  <c r="BJ58" i="2"/>
  <c r="BJ28" i="2" s="1"/>
  <c r="BL58" i="2"/>
  <c r="BL28" i="2" s="1"/>
  <c r="BO58" i="2"/>
  <c r="BO28" i="2" s="1"/>
  <c r="BQ58" i="2"/>
  <c r="BQ28" i="2" s="1"/>
  <c r="BS58" i="2"/>
  <c r="BS28" i="2" s="1"/>
  <c r="AY58" i="2"/>
  <c r="AZ58" i="2" s="1"/>
  <c r="BA58" i="2" s="1"/>
  <c r="BG58" i="2" s="1"/>
  <c r="AG58" i="2"/>
  <c r="AH58" i="2" s="1"/>
  <c r="AI58" i="2" s="1"/>
  <c r="AO58" i="2" s="1"/>
  <c r="BN31" i="2" l="1"/>
  <c r="BN30" i="2"/>
  <c r="BG61" i="2"/>
  <c r="BG31" i="2" s="1"/>
  <c r="BU29" i="2"/>
  <c r="BU32" i="2"/>
  <c r="BU31" i="2"/>
  <c r="BU30" i="2"/>
  <c r="BG60" i="2"/>
  <c r="BG30" i="2" s="1"/>
  <c r="BG29" i="2"/>
  <c r="BN29" i="2"/>
  <c r="BG32" i="2"/>
  <c r="BN32" i="2"/>
  <c r="BG28" i="2"/>
  <c r="BG27" i="2"/>
  <c r="BG56" i="2"/>
  <c r="BG26" i="2" s="1"/>
  <c r="BG55" i="2"/>
  <c r="BG25" i="2" s="1"/>
  <c r="BU28" i="2"/>
  <c r="BU26" i="2"/>
  <c r="BU27" i="2"/>
  <c r="BN25" i="2"/>
  <c r="AO28" i="2"/>
  <c r="AO25" i="2"/>
  <c r="BN28" i="2"/>
  <c r="BN26" i="2"/>
  <c r="BN27" i="2"/>
  <c r="BU25" i="2"/>
  <c r="AO26" i="2"/>
  <c r="AO27" i="2"/>
  <c r="K7" i="22" l="1"/>
  <c r="K8" i="22"/>
  <c r="K9" i="22"/>
  <c r="K10" i="22"/>
  <c r="K11" i="22"/>
  <c r="K12" i="22"/>
  <c r="K13" i="22"/>
  <c r="K14" i="22"/>
  <c r="K15" i="22"/>
  <c r="K16" i="22"/>
  <c r="K17" i="22"/>
  <c r="K18" i="22"/>
  <c r="K19" i="22"/>
  <c r="K20" i="22"/>
  <c r="K21" i="22"/>
  <c r="K22" i="22"/>
  <c r="K23" i="22"/>
  <c r="K24" i="22"/>
  <c r="K6" i="22"/>
  <c r="I7" i="22"/>
  <c r="I8" i="22"/>
  <c r="I9" i="22"/>
  <c r="I10" i="22"/>
  <c r="I11" i="22"/>
  <c r="I12" i="22"/>
  <c r="I13" i="22"/>
  <c r="I14" i="22"/>
  <c r="I15" i="22"/>
  <c r="I16" i="22"/>
  <c r="I17" i="22"/>
  <c r="I18" i="22"/>
  <c r="I19" i="22"/>
  <c r="I20" i="22"/>
  <c r="I21" i="22"/>
  <c r="I22" i="22"/>
  <c r="I23" i="22"/>
  <c r="I24" i="22"/>
  <c r="I6" i="22"/>
  <c r="AX37" i="22" l="1"/>
  <c r="BB37" i="22"/>
  <c r="AX38" i="22"/>
  <c r="BB38" i="22"/>
  <c r="AX39" i="22"/>
  <c r="BB39" i="22"/>
  <c r="AX40" i="22"/>
  <c r="BB40" i="22"/>
  <c r="AX41" i="22"/>
  <c r="BB41" i="22"/>
  <c r="AX42" i="22"/>
  <c r="BB42" i="22"/>
  <c r="AX43" i="22"/>
  <c r="BB43" i="22"/>
  <c r="AX44" i="22"/>
  <c r="BB44" i="22"/>
  <c r="AX45" i="22"/>
  <c r="BB45" i="22"/>
  <c r="AX46" i="22"/>
  <c r="BB46" i="22"/>
  <c r="AX47" i="22"/>
  <c r="BB47" i="22"/>
  <c r="AX48" i="22"/>
  <c r="BB48" i="22"/>
  <c r="AX49" i="22"/>
  <c r="BB49" i="22"/>
  <c r="AX50" i="22"/>
  <c r="BB50" i="22"/>
  <c r="AX51" i="22"/>
  <c r="BB51" i="22"/>
  <c r="AX52" i="22"/>
  <c r="BB52" i="22"/>
  <c r="AX53" i="22"/>
  <c r="BB53" i="22"/>
  <c r="AX54" i="22"/>
  <c r="BB54" i="22"/>
  <c r="BB36" i="22"/>
  <c r="AX36" i="22"/>
  <c r="AF37" i="22"/>
  <c r="AJ37" i="22"/>
  <c r="AF38" i="22"/>
  <c r="AJ38" i="22"/>
  <c r="AF39" i="22"/>
  <c r="AJ39" i="22"/>
  <c r="AF40" i="22"/>
  <c r="AJ40" i="22"/>
  <c r="AF41" i="22"/>
  <c r="AJ41" i="22"/>
  <c r="AF42" i="22"/>
  <c r="AJ42" i="22"/>
  <c r="AF43" i="22"/>
  <c r="AJ43" i="22"/>
  <c r="AF44" i="22"/>
  <c r="AJ44" i="22"/>
  <c r="AF45" i="22"/>
  <c r="AJ45" i="22"/>
  <c r="AF46" i="22"/>
  <c r="AJ46" i="22"/>
  <c r="AF47" i="22"/>
  <c r="AJ47" i="22"/>
  <c r="AF48" i="22"/>
  <c r="AJ48" i="22"/>
  <c r="AF49" i="22"/>
  <c r="AJ49" i="22"/>
  <c r="AF50" i="22"/>
  <c r="AJ50" i="22"/>
  <c r="AF51" i="22"/>
  <c r="AJ51" i="22"/>
  <c r="AF52" i="22"/>
  <c r="AJ52" i="22"/>
  <c r="AF53" i="22"/>
  <c r="AJ53" i="22"/>
  <c r="AF54" i="22"/>
  <c r="AJ54" i="22"/>
  <c r="AJ36" i="22"/>
  <c r="AF36" i="22"/>
  <c r="W54" i="22"/>
  <c r="V54" i="22"/>
  <c r="U54" i="22"/>
  <c r="S54" i="22"/>
  <c r="R54" i="22"/>
  <c r="Q54" i="22"/>
  <c r="P54" i="22"/>
  <c r="O54" i="22"/>
  <c r="N54" i="22"/>
  <c r="H54" i="22"/>
  <c r="G54" i="22"/>
  <c r="F54" i="22"/>
  <c r="E54" i="22"/>
  <c r="D54" i="22"/>
  <c r="W53" i="22"/>
  <c r="V53" i="22"/>
  <c r="U53" i="22"/>
  <c r="S53" i="22"/>
  <c r="R53" i="22"/>
  <c r="Q53" i="22"/>
  <c r="P53" i="22"/>
  <c r="O53" i="22"/>
  <c r="N53" i="22"/>
  <c r="H53" i="22"/>
  <c r="G53" i="22"/>
  <c r="F53" i="22"/>
  <c r="E53" i="22"/>
  <c r="D53" i="22"/>
  <c r="W52" i="22"/>
  <c r="V52" i="22"/>
  <c r="U52" i="22"/>
  <c r="S52" i="22"/>
  <c r="R52" i="22"/>
  <c r="Q52" i="22"/>
  <c r="P52" i="22"/>
  <c r="O52" i="22"/>
  <c r="N52" i="22"/>
  <c r="H52" i="22"/>
  <c r="G52" i="22"/>
  <c r="F52" i="22"/>
  <c r="E52" i="22"/>
  <c r="D52" i="22"/>
  <c r="W51" i="22"/>
  <c r="V51" i="22"/>
  <c r="U51" i="22"/>
  <c r="S51" i="22"/>
  <c r="R51" i="22"/>
  <c r="Q51" i="22"/>
  <c r="P51" i="22"/>
  <c r="O51" i="22"/>
  <c r="N51" i="22"/>
  <c r="H51" i="22"/>
  <c r="G51" i="22"/>
  <c r="F51" i="22"/>
  <c r="E51" i="22"/>
  <c r="D51" i="22"/>
  <c r="W50" i="22"/>
  <c r="V50" i="22"/>
  <c r="U50" i="22"/>
  <c r="S50" i="22"/>
  <c r="R50" i="22"/>
  <c r="Q50" i="22"/>
  <c r="P50" i="22"/>
  <c r="O50" i="22"/>
  <c r="N50" i="22"/>
  <c r="H50" i="22"/>
  <c r="G50" i="22"/>
  <c r="F50" i="22"/>
  <c r="E50" i="22"/>
  <c r="D50" i="22"/>
  <c r="W49" i="22"/>
  <c r="V49" i="22"/>
  <c r="U49" i="22"/>
  <c r="S49" i="22"/>
  <c r="R49" i="22"/>
  <c r="Q49" i="22"/>
  <c r="P49" i="22"/>
  <c r="O49" i="22"/>
  <c r="N49" i="22"/>
  <c r="H49" i="22"/>
  <c r="G49" i="22"/>
  <c r="F49" i="22"/>
  <c r="E49" i="22"/>
  <c r="D49" i="22"/>
  <c r="W48" i="22"/>
  <c r="V48" i="22"/>
  <c r="U48" i="22"/>
  <c r="S48" i="22"/>
  <c r="R48" i="22"/>
  <c r="Q48" i="22"/>
  <c r="P48" i="22"/>
  <c r="O48" i="22"/>
  <c r="N48" i="22"/>
  <c r="H48" i="22"/>
  <c r="G48" i="22"/>
  <c r="F48" i="22"/>
  <c r="E48" i="22"/>
  <c r="D48" i="22"/>
  <c r="W47" i="22"/>
  <c r="V47" i="22"/>
  <c r="U47" i="22"/>
  <c r="S47" i="22"/>
  <c r="R47" i="22"/>
  <c r="Q47" i="22"/>
  <c r="P47" i="22"/>
  <c r="O47" i="22"/>
  <c r="N47" i="22"/>
  <c r="H47" i="22"/>
  <c r="G47" i="22"/>
  <c r="F47" i="22"/>
  <c r="E47" i="22"/>
  <c r="D47" i="22"/>
  <c r="W46" i="22"/>
  <c r="V46" i="22"/>
  <c r="U46" i="22"/>
  <c r="S46" i="22"/>
  <c r="R46" i="22"/>
  <c r="Q46" i="22"/>
  <c r="P46" i="22"/>
  <c r="O46" i="22"/>
  <c r="N46" i="22"/>
  <c r="H46" i="22"/>
  <c r="G46" i="22"/>
  <c r="F46" i="22"/>
  <c r="E46" i="22"/>
  <c r="D46" i="22"/>
  <c r="W45" i="22"/>
  <c r="V45" i="22"/>
  <c r="U45" i="22"/>
  <c r="S45" i="22"/>
  <c r="R45" i="22"/>
  <c r="Q45" i="22"/>
  <c r="P45" i="22"/>
  <c r="O45" i="22"/>
  <c r="N45" i="22"/>
  <c r="H45" i="22"/>
  <c r="G45" i="22"/>
  <c r="F45" i="22"/>
  <c r="E45" i="22"/>
  <c r="D45" i="22"/>
  <c r="W44" i="22"/>
  <c r="V44" i="22"/>
  <c r="U44" i="22"/>
  <c r="S44" i="22"/>
  <c r="R44" i="22"/>
  <c r="Q44" i="22"/>
  <c r="P44" i="22"/>
  <c r="O44" i="22"/>
  <c r="N44" i="22"/>
  <c r="H44" i="22"/>
  <c r="G44" i="22"/>
  <c r="F44" i="22"/>
  <c r="E44" i="22"/>
  <c r="D44" i="22"/>
  <c r="W43" i="22"/>
  <c r="V43" i="22"/>
  <c r="U43" i="22"/>
  <c r="S43" i="22"/>
  <c r="R43" i="22"/>
  <c r="Q43" i="22"/>
  <c r="P43" i="22"/>
  <c r="O43" i="22"/>
  <c r="N43" i="22"/>
  <c r="H43" i="22"/>
  <c r="G43" i="22"/>
  <c r="F43" i="22"/>
  <c r="E43" i="22"/>
  <c r="D43" i="22"/>
  <c r="W42" i="22"/>
  <c r="V42" i="22"/>
  <c r="U42" i="22"/>
  <c r="S42" i="22"/>
  <c r="R42" i="22"/>
  <c r="Q42" i="22"/>
  <c r="P42" i="22"/>
  <c r="O42" i="22"/>
  <c r="N42" i="22"/>
  <c r="H42" i="22"/>
  <c r="G42" i="22"/>
  <c r="F42" i="22"/>
  <c r="E42" i="22"/>
  <c r="D42" i="22"/>
  <c r="W41" i="22"/>
  <c r="V41" i="22"/>
  <c r="U41" i="22"/>
  <c r="S41" i="22"/>
  <c r="R41" i="22"/>
  <c r="Q41" i="22"/>
  <c r="P41" i="22"/>
  <c r="O41" i="22"/>
  <c r="N41" i="22"/>
  <c r="H41" i="22"/>
  <c r="G41" i="22"/>
  <c r="F41" i="22"/>
  <c r="E41" i="22"/>
  <c r="D41" i="22"/>
  <c r="W40" i="22"/>
  <c r="V40" i="22"/>
  <c r="U40" i="22"/>
  <c r="S40" i="22"/>
  <c r="R40" i="22"/>
  <c r="Q40" i="22"/>
  <c r="P40" i="22"/>
  <c r="O40" i="22"/>
  <c r="N40" i="22"/>
  <c r="H40" i="22"/>
  <c r="G40" i="22"/>
  <c r="F40" i="22"/>
  <c r="E40" i="22"/>
  <c r="D40" i="22"/>
  <c r="W39" i="22"/>
  <c r="V39" i="22"/>
  <c r="U39" i="22"/>
  <c r="S39" i="22"/>
  <c r="R39" i="22"/>
  <c r="Q39" i="22"/>
  <c r="P39" i="22"/>
  <c r="O39" i="22"/>
  <c r="N39" i="22"/>
  <c r="H39" i="22"/>
  <c r="G39" i="22"/>
  <c r="F39" i="22"/>
  <c r="E39" i="22"/>
  <c r="D39" i="22"/>
  <c r="W38" i="22"/>
  <c r="V38" i="22"/>
  <c r="U38" i="22"/>
  <c r="S38" i="22"/>
  <c r="R38" i="22"/>
  <c r="Q38" i="22"/>
  <c r="P38" i="22"/>
  <c r="O38" i="22"/>
  <c r="N38" i="22"/>
  <c r="H38" i="22"/>
  <c r="G38" i="22"/>
  <c r="F38" i="22"/>
  <c r="E38" i="22"/>
  <c r="D38" i="22"/>
  <c r="W37" i="22"/>
  <c r="V37" i="22"/>
  <c r="U37" i="22"/>
  <c r="S37" i="22"/>
  <c r="R37" i="22"/>
  <c r="Q37" i="22"/>
  <c r="P37" i="22"/>
  <c r="O37" i="22"/>
  <c r="N37" i="22"/>
  <c r="H37" i="22"/>
  <c r="G37" i="22"/>
  <c r="F37" i="22"/>
  <c r="E37" i="22"/>
  <c r="D37" i="22"/>
  <c r="W36" i="22"/>
  <c r="V36" i="22"/>
  <c r="U36" i="22"/>
  <c r="S36" i="22"/>
  <c r="R36" i="22"/>
  <c r="Q36" i="22"/>
  <c r="P36" i="22"/>
  <c r="O36" i="22"/>
  <c r="N36" i="22"/>
  <c r="H36" i="22"/>
  <c r="G36" i="22"/>
  <c r="F36" i="22"/>
  <c r="E36" i="22"/>
  <c r="D36" i="22"/>
  <c r="BF24" i="22"/>
  <c r="BE24" i="22"/>
  <c r="BE54" i="22" s="1"/>
  <c r="BD24" i="22"/>
  <c r="BC24" i="22"/>
  <c r="BA24" i="22"/>
  <c r="AW24" i="22"/>
  <c r="AW54" i="22" s="1"/>
  <c r="AV24" i="22"/>
  <c r="AV54" i="22" s="1"/>
  <c r="AN24" i="22"/>
  <c r="AM24" i="22"/>
  <c r="AM54" i="22" s="1"/>
  <c r="AL24" i="22"/>
  <c r="AK24" i="22"/>
  <c r="AI24" i="22"/>
  <c r="AE24" i="22"/>
  <c r="AE54" i="22" s="1"/>
  <c r="AD24" i="22"/>
  <c r="AD54" i="22" s="1"/>
  <c r="T24" i="22"/>
  <c r="T54" i="22" s="1"/>
  <c r="L24" i="22"/>
  <c r="L54" i="22" s="1"/>
  <c r="K54" i="22"/>
  <c r="J24" i="22"/>
  <c r="J54" i="22" s="1"/>
  <c r="I54" i="22"/>
  <c r="BF23" i="22"/>
  <c r="BE23" i="22"/>
  <c r="BE53" i="22" s="1"/>
  <c r="BD23" i="22"/>
  <c r="BC23" i="22"/>
  <c r="BA23" i="22"/>
  <c r="AW23" i="22"/>
  <c r="AW53" i="22" s="1"/>
  <c r="AV23" i="22"/>
  <c r="AV53" i="22" s="1"/>
  <c r="AN23" i="22"/>
  <c r="AM23" i="22"/>
  <c r="AM53" i="22" s="1"/>
  <c r="AL23" i="22"/>
  <c r="AK23" i="22"/>
  <c r="AI23" i="22"/>
  <c r="AE23" i="22"/>
  <c r="AE53" i="22" s="1"/>
  <c r="AD23" i="22"/>
  <c r="AD53" i="22" s="1"/>
  <c r="T23" i="22"/>
  <c r="T53" i="22" s="1"/>
  <c r="L23" i="22"/>
  <c r="L53" i="22" s="1"/>
  <c r="K53" i="22"/>
  <c r="J23" i="22"/>
  <c r="J53" i="22" s="1"/>
  <c r="I53" i="22"/>
  <c r="BF22" i="22"/>
  <c r="BE22" i="22"/>
  <c r="BE52" i="22" s="1"/>
  <c r="BD22" i="22"/>
  <c r="BC22" i="22"/>
  <c r="BA22" i="22"/>
  <c r="AW22" i="22"/>
  <c r="AW52" i="22" s="1"/>
  <c r="AV22" i="22"/>
  <c r="AV52" i="22" s="1"/>
  <c r="AN22" i="22"/>
  <c r="AM22" i="22"/>
  <c r="AM52" i="22" s="1"/>
  <c r="AL22" i="22"/>
  <c r="AK22" i="22"/>
  <c r="AI22" i="22"/>
  <c r="AE22" i="22"/>
  <c r="AE52" i="22" s="1"/>
  <c r="AD22" i="22"/>
  <c r="AD52" i="22" s="1"/>
  <c r="T22" i="22"/>
  <c r="T52" i="22" s="1"/>
  <c r="L22" i="22"/>
  <c r="L52" i="22" s="1"/>
  <c r="K52" i="22"/>
  <c r="J22" i="22"/>
  <c r="J52" i="22" s="1"/>
  <c r="I52" i="22"/>
  <c r="BF21" i="22"/>
  <c r="BE21" i="22"/>
  <c r="BE51" i="22" s="1"/>
  <c r="BD21" i="22"/>
  <c r="BC21" i="22"/>
  <c r="BA21" i="22"/>
  <c r="AW21" i="22"/>
  <c r="AW51" i="22" s="1"/>
  <c r="AV21" i="22"/>
  <c r="AV51" i="22" s="1"/>
  <c r="AN21" i="22"/>
  <c r="AM21" i="22"/>
  <c r="AM51" i="22" s="1"/>
  <c r="AL21" i="22"/>
  <c r="AK21" i="22"/>
  <c r="AI21" i="22"/>
  <c r="AE21" i="22"/>
  <c r="AE51" i="22" s="1"/>
  <c r="AD21" i="22"/>
  <c r="AD51" i="22" s="1"/>
  <c r="T21" i="22"/>
  <c r="T51" i="22" s="1"/>
  <c r="L21" i="22"/>
  <c r="L51" i="22" s="1"/>
  <c r="K51" i="22"/>
  <c r="J21" i="22"/>
  <c r="J51" i="22" s="1"/>
  <c r="I51" i="22"/>
  <c r="BF20" i="22"/>
  <c r="BF50" i="22" s="1"/>
  <c r="BE20" i="22"/>
  <c r="BD20" i="22"/>
  <c r="BC20" i="22"/>
  <c r="BA20" i="22"/>
  <c r="AW20" i="22"/>
  <c r="AW50" i="22" s="1"/>
  <c r="AV20" i="22"/>
  <c r="AV50" i="22" s="1"/>
  <c r="AN20" i="22"/>
  <c r="AN50" i="22" s="1"/>
  <c r="AM20" i="22"/>
  <c r="AL20" i="22"/>
  <c r="AK20" i="22"/>
  <c r="AI20" i="22"/>
  <c r="AE20" i="22"/>
  <c r="AE50" i="22" s="1"/>
  <c r="AD20" i="22"/>
  <c r="AD50" i="22" s="1"/>
  <c r="T20" i="22"/>
  <c r="T50" i="22" s="1"/>
  <c r="L20" i="22"/>
  <c r="L50" i="22" s="1"/>
  <c r="K50" i="22"/>
  <c r="J20" i="22"/>
  <c r="J50" i="22" s="1"/>
  <c r="I50" i="22"/>
  <c r="BF19" i="22"/>
  <c r="BF49" i="22" s="1"/>
  <c r="BE19" i="22"/>
  <c r="BD19" i="22"/>
  <c r="BC19" i="22"/>
  <c r="BA19" i="22"/>
  <c r="AW19" i="22"/>
  <c r="AW49" i="22" s="1"/>
  <c r="AV19" i="22"/>
  <c r="AV49" i="22" s="1"/>
  <c r="AN19" i="22"/>
  <c r="AN49" i="22" s="1"/>
  <c r="AM19" i="22"/>
  <c r="AL19" i="22"/>
  <c r="AK19" i="22"/>
  <c r="AI19" i="22"/>
  <c r="AE19" i="22"/>
  <c r="AE49" i="22" s="1"/>
  <c r="AD19" i="22"/>
  <c r="AD49" i="22" s="1"/>
  <c r="T19" i="22"/>
  <c r="T49" i="22" s="1"/>
  <c r="L19" i="22"/>
  <c r="L49" i="22" s="1"/>
  <c r="K49" i="22"/>
  <c r="J19" i="22"/>
  <c r="J49" i="22" s="1"/>
  <c r="I49" i="22"/>
  <c r="BF18" i="22"/>
  <c r="BF48" i="22" s="1"/>
  <c r="BE18" i="22"/>
  <c r="BD18" i="22"/>
  <c r="BC18" i="22"/>
  <c r="BA18" i="22"/>
  <c r="AW18" i="22"/>
  <c r="AW48" i="22" s="1"/>
  <c r="AV18" i="22"/>
  <c r="AV48" i="22" s="1"/>
  <c r="AN18" i="22"/>
  <c r="AN48" i="22" s="1"/>
  <c r="AM18" i="22"/>
  <c r="AL18" i="22"/>
  <c r="AK18" i="22"/>
  <c r="AI18" i="22"/>
  <c r="AE18" i="22"/>
  <c r="AE48" i="22" s="1"/>
  <c r="AD18" i="22"/>
  <c r="AD48" i="22" s="1"/>
  <c r="T18" i="22"/>
  <c r="T48" i="22" s="1"/>
  <c r="L18" i="22"/>
  <c r="L48" i="22" s="1"/>
  <c r="K48" i="22"/>
  <c r="J18" i="22"/>
  <c r="J48" i="22" s="1"/>
  <c r="I48" i="22"/>
  <c r="BF17" i="22"/>
  <c r="BF47" i="22" s="1"/>
  <c r="BE17" i="22"/>
  <c r="BD17" i="22"/>
  <c r="BC17" i="22"/>
  <c r="BA17" i="22"/>
  <c r="AW17" i="22"/>
  <c r="AW47" i="22" s="1"/>
  <c r="AV17" i="22"/>
  <c r="AV47" i="22" s="1"/>
  <c r="AN17" i="22"/>
  <c r="AN47" i="22" s="1"/>
  <c r="AM17" i="22"/>
  <c r="AL17" i="22"/>
  <c r="AK17" i="22"/>
  <c r="AI17" i="22"/>
  <c r="AE17" i="22"/>
  <c r="AE47" i="22" s="1"/>
  <c r="AD17" i="22"/>
  <c r="AD47" i="22" s="1"/>
  <c r="T17" i="22"/>
  <c r="T47" i="22" s="1"/>
  <c r="L17" i="22"/>
  <c r="L47" i="22" s="1"/>
  <c r="K47" i="22"/>
  <c r="J17" i="22"/>
  <c r="J47" i="22" s="1"/>
  <c r="I47" i="22"/>
  <c r="BF16" i="22"/>
  <c r="BF46" i="22" s="1"/>
  <c r="BE16" i="22"/>
  <c r="BE46" i="22" s="1"/>
  <c r="BD16" i="22"/>
  <c r="BC16" i="22"/>
  <c r="BA16" i="22"/>
  <c r="AW16" i="22"/>
  <c r="AW46" i="22" s="1"/>
  <c r="AV16" i="22"/>
  <c r="AV46" i="22" s="1"/>
  <c r="AN16" i="22"/>
  <c r="AN46" i="22" s="1"/>
  <c r="AM16" i="22"/>
  <c r="AM46" i="22" s="1"/>
  <c r="AL16" i="22"/>
  <c r="AK16" i="22"/>
  <c r="AI16" i="22"/>
  <c r="AE16" i="22"/>
  <c r="AE46" i="22" s="1"/>
  <c r="AD16" i="22"/>
  <c r="AD46" i="22" s="1"/>
  <c r="T16" i="22"/>
  <c r="T46" i="22" s="1"/>
  <c r="L16" i="22"/>
  <c r="L46" i="22" s="1"/>
  <c r="K46" i="22"/>
  <c r="J16" i="22"/>
  <c r="J46" i="22" s="1"/>
  <c r="I46" i="22"/>
  <c r="BF15" i="22"/>
  <c r="BF45" i="22" s="1"/>
  <c r="BE15" i="22"/>
  <c r="BE45" i="22" s="1"/>
  <c r="BD15" i="22"/>
  <c r="BC15" i="22"/>
  <c r="BA15" i="22"/>
  <c r="AW15" i="22"/>
  <c r="AW45" i="22" s="1"/>
  <c r="AV15" i="22"/>
  <c r="AV45" i="22" s="1"/>
  <c r="AN15" i="22"/>
  <c r="AN45" i="22" s="1"/>
  <c r="AM15" i="22"/>
  <c r="AM45" i="22" s="1"/>
  <c r="AL15" i="22"/>
  <c r="AK15" i="22"/>
  <c r="AI15" i="22"/>
  <c r="AE15" i="22"/>
  <c r="AE45" i="22" s="1"/>
  <c r="AD15" i="22"/>
  <c r="AD45" i="22" s="1"/>
  <c r="T15" i="22"/>
  <c r="T45" i="22" s="1"/>
  <c r="L15" i="22"/>
  <c r="L45" i="22" s="1"/>
  <c r="K45" i="22"/>
  <c r="J15" i="22"/>
  <c r="J45" i="22" s="1"/>
  <c r="I45" i="22"/>
  <c r="BF14" i="22"/>
  <c r="BF44" i="22" s="1"/>
  <c r="BE14" i="22"/>
  <c r="BE44" i="22" s="1"/>
  <c r="BD14" i="22"/>
  <c r="BC14" i="22"/>
  <c r="BA14" i="22"/>
  <c r="AW14" i="22"/>
  <c r="AW44" i="22" s="1"/>
  <c r="AV14" i="22"/>
  <c r="AV44" i="22" s="1"/>
  <c r="AN14" i="22"/>
  <c r="AN44" i="22" s="1"/>
  <c r="AM14" i="22"/>
  <c r="AM44" i="22" s="1"/>
  <c r="AL14" i="22"/>
  <c r="AK14" i="22"/>
  <c r="AI14" i="22"/>
  <c r="AE14" i="22"/>
  <c r="AE44" i="22" s="1"/>
  <c r="AD14" i="22"/>
  <c r="AD44" i="22" s="1"/>
  <c r="T14" i="22"/>
  <c r="T44" i="22" s="1"/>
  <c r="L14" i="22"/>
  <c r="L44" i="22" s="1"/>
  <c r="K44" i="22"/>
  <c r="J14" i="22"/>
  <c r="J44" i="22" s="1"/>
  <c r="I44" i="22"/>
  <c r="BF13" i="22"/>
  <c r="BF43" i="22" s="1"/>
  <c r="BE13" i="22"/>
  <c r="BE43" i="22" s="1"/>
  <c r="BD13" i="22"/>
  <c r="BC13" i="22"/>
  <c r="BA13" i="22"/>
  <c r="AW13" i="22"/>
  <c r="AW43" i="22" s="1"/>
  <c r="AV13" i="22"/>
  <c r="AV43" i="22" s="1"/>
  <c r="AN13" i="22"/>
  <c r="AN43" i="22" s="1"/>
  <c r="AM13" i="22"/>
  <c r="AM43" i="22" s="1"/>
  <c r="AL13" i="22"/>
  <c r="AK13" i="22"/>
  <c r="AI13" i="22"/>
  <c r="AE13" i="22"/>
  <c r="AE43" i="22" s="1"/>
  <c r="AD13" i="22"/>
  <c r="AD43" i="22" s="1"/>
  <c r="T13" i="22"/>
  <c r="T43" i="22" s="1"/>
  <c r="L13" i="22"/>
  <c r="L43" i="22" s="1"/>
  <c r="K43" i="22"/>
  <c r="J13" i="22"/>
  <c r="J43" i="22" s="1"/>
  <c r="I43" i="22"/>
  <c r="BF12" i="22"/>
  <c r="BF42" i="22" s="1"/>
  <c r="BE12" i="22"/>
  <c r="BE42" i="22" s="1"/>
  <c r="BD12" i="22"/>
  <c r="BC12" i="22"/>
  <c r="BA12" i="22"/>
  <c r="AW12" i="22"/>
  <c r="AW42" i="22" s="1"/>
  <c r="AV12" i="22"/>
  <c r="AV42" i="22" s="1"/>
  <c r="AN12" i="22"/>
  <c r="AN42" i="22" s="1"/>
  <c r="AM12" i="22"/>
  <c r="AM42" i="22" s="1"/>
  <c r="AL12" i="22"/>
  <c r="AK12" i="22"/>
  <c r="AI12" i="22"/>
  <c r="AE12" i="22"/>
  <c r="AE42" i="22" s="1"/>
  <c r="AD12" i="22"/>
  <c r="AD42" i="22" s="1"/>
  <c r="T12" i="22"/>
  <c r="T42" i="22" s="1"/>
  <c r="L12" i="22"/>
  <c r="L42" i="22" s="1"/>
  <c r="K42" i="22"/>
  <c r="J12" i="22"/>
  <c r="J42" i="22" s="1"/>
  <c r="I42" i="22"/>
  <c r="BF11" i="22"/>
  <c r="BF41" i="22" s="1"/>
  <c r="BE11" i="22"/>
  <c r="BE41" i="22" s="1"/>
  <c r="BD11" i="22"/>
  <c r="BC11" i="22"/>
  <c r="BA11" i="22"/>
  <c r="AW11" i="22"/>
  <c r="AW41" i="22" s="1"/>
  <c r="AV11" i="22"/>
  <c r="AV41" i="22" s="1"/>
  <c r="AN11" i="22"/>
  <c r="AN41" i="22" s="1"/>
  <c r="AM11" i="22"/>
  <c r="AM41" i="22" s="1"/>
  <c r="AL11" i="22"/>
  <c r="AK11" i="22"/>
  <c r="AI11" i="22"/>
  <c r="AE11" i="22"/>
  <c r="AE41" i="22" s="1"/>
  <c r="AD11" i="22"/>
  <c r="AD41" i="22" s="1"/>
  <c r="T11" i="22"/>
  <c r="T41" i="22" s="1"/>
  <c r="L11" i="22"/>
  <c r="L41" i="22" s="1"/>
  <c r="K41" i="22"/>
  <c r="J11" i="22"/>
  <c r="J41" i="22" s="1"/>
  <c r="I41" i="22"/>
  <c r="BF10" i="22"/>
  <c r="BF40" i="22" s="1"/>
  <c r="BE10" i="22"/>
  <c r="BE40" i="22" s="1"/>
  <c r="BD10" i="22"/>
  <c r="BC10" i="22"/>
  <c r="BA10" i="22"/>
  <c r="AW10" i="22"/>
  <c r="AW40" i="22" s="1"/>
  <c r="AV10" i="22"/>
  <c r="AV40" i="22" s="1"/>
  <c r="AN10" i="22"/>
  <c r="AN40" i="22" s="1"/>
  <c r="AM10" i="22"/>
  <c r="AM40" i="22" s="1"/>
  <c r="AL10" i="22"/>
  <c r="AK10" i="22"/>
  <c r="AI10" i="22"/>
  <c r="AE10" i="22"/>
  <c r="AE40" i="22" s="1"/>
  <c r="AD10" i="22"/>
  <c r="AD40" i="22" s="1"/>
  <c r="T10" i="22"/>
  <c r="T40" i="22" s="1"/>
  <c r="L10" i="22"/>
  <c r="L40" i="22" s="1"/>
  <c r="K40" i="22"/>
  <c r="J10" i="22"/>
  <c r="J40" i="22" s="1"/>
  <c r="I40" i="22"/>
  <c r="BF9" i="22"/>
  <c r="BF39" i="22" s="1"/>
  <c r="BE9" i="22"/>
  <c r="BE39" i="22" s="1"/>
  <c r="BD9" i="22"/>
  <c r="BC9" i="22"/>
  <c r="BA9" i="22"/>
  <c r="AW9" i="22"/>
  <c r="AW39" i="22" s="1"/>
  <c r="AV9" i="22"/>
  <c r="AV39" i="22" s="1"/>
  <c r="AN9" i="22"/>
  <c r="AN39" i="22" s="1"/>
  <c r="AM9" i="22"/>
  <c r="AM39" i="22" s="1"/>
  <c r="AL9" i="22"/>
  <c r="AK9" i="22"/>
  <c r="AI9" i="22"/>
  <c r="AE9" i="22"/>
  <c r="AE39" i="22" s="1"/>
  <c r="AD9" i="22"/>
  <c r="AD39" i="22" s="1"/>
  <c r="T9" i="22"/>
  <c r="T39" i="22" s="1"/>
  <c r="L9" i="22"/>
  <c r="L39" i="22" s="1"/>
  <c r="K39" i="22"/>
  <c r="J9" i="22"/>
  <c r="J39" i="22" s="1"/>
  <c r="I39" i="22"/>
  <c r="BF8" i="22"/>
  <c r="BF38" i="22" s="1"/>
  <c r="BE8" i="22"/>
  <c r="BE38" i="22" s="1"/>
  <c r="BD8" i="22"/>
  <c r="BC8" i="22"/>
  <c r="BA8" i="22"/>
  <c r="AW8" i="22"/>
  <c r="AW38" i="22" s="1"/>
  <c r="AV8" i="22"/>
  <c r="AV38" i="22" s="1"/>
  <c r="AN8" i="22"/>
  <c r="AN38" i="22" s="1"/>
  <c r="AM8" i="22"/>
  <c r="AM38" i="22" s="1"/>
  <c r="AL8" i="22"/>
  <c r="AK8" i="22"/>
  <c r="AI8" i="22"/>
  <c r="AE8" i="22"/>
  <c r="AE38" i="22" s="1"/>
  <c r="AD8" i="22"/>
  <c r="AD38" i="22" s="1"/>
  <c r="T8" i="22"/>
  <c r="T38" i="22" s="1"/>
  <c r="L8" i="22"/>
  <c r="L38" i="22" s="1"/>
  <c r="K38" i="22"/>
  <c r="J8" i="22"/>
  <c r="J38" i="22" s="1"/>
  <c r="I38" i="22"/>
  <c r="BF7" i="22"/>
  <c r="BF37" i="22" s="1"/>
  <c r="BE7" i="22"/>
  <c r="BE37" i="22" s="1"/>
  <c r="BD7" i="22"/>
  <c r="BC7" i="22"/>
  <c r="BA7" i="22"/>
  <c r="AW7" i="22"/>
  <c r="AW37" i="22" s="1"/>
  <c r="AV7" i="22"/>
  <c r="AV37" i="22" s="1"/>
  <c r="AN7" i="22"/>
  <c r="AN37" i="22" s="1"/>
  <c r="AM7" i="22"/>
  <c r="AM37" i="22" s="1"/>
  <c r="AL7" i="22"/>
  <c r="AK7" i="22"/>
  <c r="AI7" i="22"/>
  <c r="AE7" i="22"/>
  <c r="AE37" i="22" s="1"/>
  <c r="AD7" i="22"/>
  <c r="AD37" i="22" s="1"/>
  <c r="T7" i="22"/>
  <c r="T37" i="22" s="1"/>
  <c r="L7" i="22"/>
  <c r="L37" i="22" s="1"/>
  <c r="K37" i="22"/>
  <c r="J7" i="22"/>
  <c r="J37" i="22" s="1"/>
  <c r="I37" i="22"/>
  <c r="BF6" i="22"/>
  <c r="BF36" i="22" s="1"/>
  <c r="BE6" i="22"/>
  <c r="BE36" i="22" s="1"/>
  <c r="BD6" i="22"/>
  <c r="BC6" i="22"/>
  <c r="BA6" i="22"/>
  <c r="AW6" i="22"/>
  <c r="AW36" i="22" s="1"/>
  <c r="AV6" i="22"/>
  <c r="AV36" i="22" s="1"/>
  <c r="AN6" i="22"/>
  <c r="AN36" i="22" s="1"/>
  <c r="AM6" i="22"/>
  <c r="AM36" i="22" s="1"/>
  <c r="AL6" i="22"/>
  <c r="AK6" i="22"/>
  <c r="AI6" i="22"/>
  <c r="AE6" i="22"/>
  <c r="AE36" i="22" s="1"/>
  <c r="AD6" i="22"/>
  <c r="AD36" i="22" s="1"/>
  <c r="T6" i="22"/>
  <c r="T36" i="22" s="1"/>
  <c r="L6" i="22"/>
  <c r="L36" i="22" s="1"/>
  <c r="K36" i="22"/>
  <c r="J6" i="22"/>
  <c r="J36" i="22" s="1"/>
  <c r="AF38" i="21"/>
  <c r="AF39" i="21"/>
  <c r="AF40" i="21"/>
  <c r="AF41" i="21"/>
  <c r="AF42" i="21"/>
  <c r="AF43" i="21"/>
  <c r="AF44" i="21"/>
  <c r="AF45" i="21"/>
  <c r="AF46" i="21"/>
  <c r="AF47" i="21"/>
  <c r="AF48" i="21"/>
  <c r="AF49" i="21"/>
  <c r="AF50" i="21"/>
  <c r="AF51" i="21"/>
  <c r="AF52" i="21"/>
  <c r="AF53" i="21"/>
  <c r="AF54" i="21"/>
  <c r="AF55" i="21"/>
  <c r="AF37" i="21"/>
  <c r="AX38" i="21"/>
  <c r="AX39" i="21"/>
  <c r="AX40" i="21"/>
  <c r="AX41" i="21"/>
  <c r="AX42" i="21"/>
  <c r="AX43" i="21"/>
  <c r="AX44" i="21"/>
  <c r="AX45" i="21"/>
  <c r="AX46" i="21"/>
  <c r="AX47" i="21"/>
  <c r="AX48" i="21"/>
  <c r="AX49" i="21"/>
  <c r="AX50" i="21"/>
  <c r="AX51" i="21"/>
  <c r="AX52" i="21"/>
  <c r="AX53" i="21"/>
  <c r="AX54" i="21"/>
  <c r="AX55" i="21"/>
  <c r="AX37" i="21"/>
  <c r="M6" i="22" l="1"/>
  <c r="BT36" i="22"/>
  <c r="BM36" i="22"/>
  <c r="BM6" i="22" s="1"/>
  <c r="BM37" i="22"/>
  <c r="BM7" i="22" s="1"/>
  <c r="BT37" i="22"/>
  <c r="BT7" i="22" s="1"/>
  <c r="BM38" i="22"/>
  <c r="BT38" i="22"/>
  <c r="BT8" i="22" s="1"/>
  <c r="BM39" i="22"/>
  <c r="BM9" i="22" s="1"/>
  <c r="BT39" i="22"/>
  <c r="BT9" i="22" s="1"/>
  <c r="BM40" i="22"/>
  <c r="BM10" i="22" s="1"/>
  <c r="BT40" i="22"/>
  <c r="BT10" i="22" s="1"/>
  <c r="BM41" i="22"/>
  <c r="BM11" i="22" s="1"/>
  <c r="BT41" i="22"/>
  <c r="BT11" i="22" s="1"/>
  <c r="BM42" i="22"/>
  <c r="BM12" i="22" s="1"/>
  <c r="BT42" i="22"/>
  <c r="BT12" i="22" s="1"/>
  <c r="BM43" i="22"/>
  <c r="BM13" i="22" s="1"/>
  <c r="BT43" i="22"/>
  <c r="BT13" i="22" s="1"/>
  <c r="BM44" i="22"/>
  <c r="BM14" i="22" s="1"/>
  <c r="BT44" i="22"/>
  <c r="BT14" i="22" s="1"/>
  <c r="BM45" i="22"/>
  <c r="BM15" i="22" s="1"/>
  <c r="BT45" i="22"/>
  <c r="BT15" i="22" s="1"/>
  <c r="BM46" i="22"/>
  <c r="BM16" i="22" s="1"/>
  <c r="BT46" i="22"/>
  <c r="BT16" i="22" s="1"/>
  <c r="BM47" i="22"/>
  <c r="BM17" i="22" s="1"/>
  <c r="BT47" i="22"/>
  <c r="BT17" i="22" s="1"/>
  <c r="BM48" i="22"/>
  <c r="BM18" i="22" s="1"/>
  <c r="BT48" i="22"/>
  <c r="BT18" i="22" s="1"/>
  <c r="BM49" i="22"/>
  <c r="BM19" i="22" s="1"/>
  <c r="BT49" i="22"/>
  <c r="BT19" i="22" s="1"/>
  <c r="BM50" i="22"/>
  <c r="BM20" i="22" s="1"/>
  <c r="BT50" i="22"/>
  <c r="BT20" i="22" s="1"/>
  <c r="BM51" i="22"/>
  <c r="BM21" i="22" s="1"/>
  <c r="BT51" i="22"/>
  <c r="BT21" i="22" s="1"/>
  <c r="BM52" i="22"/>
  <c r="BM22" i="22" s="1"/>
  <c r="BT52" i="22"/>
  <c r="BT22" i="22" s="1"/>
  <c r="BM53" i="22"/>
  <c r="BM23" i="22" s="1"/>
  <c r="BT53" i="22"/>
  <c r="BT23" i="22" s="1"/>
  <c r="BM54" i="22"/>
  <c r="BM24" i="22" s="1"/>
  <c r="BT54" i="22"/>
  <c r="BT24" i="22" s="1"/>
  <c r="M36" i="22"/>
  <c r="C6" i="22"/>
  <c r="M7" i="22"/>
  <c r="M9" i="22"/>
  <c r="M11" i="22"/>
  <c r="M13" i="22"/>
  <c r="M15" i="22"/>
  <c r="M17" i="22"/>
  <c r="M19" i="22"/>
  <c r="M21" i="22"/>
  <c r="M23" i="22"/>
  <c r="I36" i="22"/>
  <c r="M8" i="22"/>
  <c r="M10" i="22"/>
  <c r="M12" i="22"/>
  <c r="M14" i="22"/>
  <c r="M16" i="22"/>
  <c r="M18" i="22"/>
  <c r="M20" i="22"/>
  <c r="M22" i="22"/>
  <c r="M24" i="22"/>
  <c r="BT6" i="22"/>
  <c r="BM8" i="22"/>
  <c r="I7" i="21"/>
  <c r="J7" i="21"/>
  <c r="K7" i="21"/>
  <c r="L7" i="21"/>
  <c r="I8" i="21"/>
  <c r="J8" i="21"/>
  <c r="K8" i="21"/>
  <c r="L8" i="21"/>
  <c r="I9" i="21"/>
  <c r="J9" i="21"/>
  <c r="K9" i="21"/>
  <c r="L9" i="21"/>
  <c r="I10" i="21"/>
  <c r="J10" i="21"/>
  <c r="K10" i="21"/>
  <c r="L10" i="21"/>
  <c r="I11" i="21"/>
  <c r="J11" i="21"/>
  <c r="K11" i="21"/>
  <c r="L11" i="21"/>
  <c r="I12" i="21"/>
  <c r="J12" i="21"/>
  <c r="K12" i="21"/>
  <c r="L12" i="21"/>
  <c r="I13" i="21"/>
  <c r="J13" i="21"/>
  <c r="K13" i="21"/>
  <c r="L13" i="21"/>
  <c r="I14" i="21"/>
  <c r="J14" i="21"/>
  <c r="K14" i="21"/>
  <c r="L14" i="21"/>
  <c r="I15" i="21"/>
  <c r="J15" i="21"/>
  <c r="K15" i="21"/>
  <c r="L15" i="21"/>
  <c r="I16" i="21"/>
  <c r="J16" i="21"/>
  <c r="K16" i="21"/>
  <c r="L16" i="21"/>
  <c r="I17" i="21"/>
  <c r="J17" i="21"/>
  <c r="K17" i="21"/>
  <c r="L17" i="21"/>
  <c r="I18" i="21"/>
  <c r="J18" i="21"/>
  <c r="K18" i="21"/>
  <c r="L18" i="21"/>
  <c r="I19" i="21"/>
  <c r="J19" i="21"/>
  <c r="K19" i="21"/>
  <c r="L19" i="21"/>
  <c r="I20" i="21"/>
  <c r="J20" i="21"/>
  <c r="K20" i="21"/>
  <c r="L20" i="21"/>
  <c r="I21" i="21"/>
  <c r="J21" i="21"/>
  <c r="K21" i="21"/>
  <c r="L21" i="21"/>
  <c r="I22" i="21"/>
  <c r="J22" i="21"/>
  <c r="K22" i="21"/>
  <c r="L22" i="21"/>
  <c r="I23" i="21"/>
  <c r="J23" i="21"/>
  <c r="K23" i="21"/>
  <c r="L23" i="21"/>
  <c r="I24" i="21"/>
  <c r="J24" i="21"/>
  <c r="K24" i="21"/>
  <c r="L24" i="21"/>
  <c r="J6" i="21"/>
  <c r="W55" i="21"/>
  <c r="V55" i="21"/>
  <c r="BM55" i="21" s="1"/>
  <c r="BM24" i="21" s="1"/>
  <c r="U55" i="21"/>
  <c r="S55" i="21"/>
  <c r="R55" i="21"/>
  <c r="Q55" i="21"/>
  <c r="P55" i="21"/>
  <c r="O55" i="21"/>
  <c r="N55" i="21"/>
  <c r="H55" i="21"/>
  <c r="G55" i="21"/>
  <c r="F55" i="21"/>
  <c r="E55" i="21"/>
  <c r="D55" i="21"/>
  <c r="W54" i="21"/>
  <c r="V54" i="21"/>
  <c r="BM54" i="21" s="1"/>
  <c r="BM23" i="21" s="1"/>
  <c r="U54" i="21"/>
  <c r="S54" i="21"/>
  <c r="R54" i="21"/>
  <c r="Q54" i="21"/>
  <c r="P54" i="21"/>
  <c r="O54" i="21"/>
  <c r="N54" i="21"/>
  <c r="H54" i="21"/>
  <c r="G54" i="21"/>
  <c r="F54" i="21"/>
  <c r="E54" i="21"/>
  <c r="D54" i="21"/>
  <c r="W53" i="21"/>
  <c r="V53" i="21"/>
  <c r="BM53" i="21" s="1"/>
  <c r="BM22" i="21" s="1"/>
  <c r="U53" i="21"/>
  <c r="S53" i="21"/>
  <c r="R53" i="21"/>
  <c r="Q53" i="21"/>
  <c r="P53" i="21"/>
  <c r="O53" i="21"/>
  <c r="N53" i="21"/>
  <c r="H53" i="21"/>
  <c r="G53" i="21"/>
  <c r="F53" i="21"/>
  <c r="E53" i="21"/>
  <c r="D53" i="21"/>
  <c r="W52" i="21"/>
  <c r="V52" i="21"/>
  <c r="BM52" i="21" s="1"/>
  <c r="BM21" i="21" s="1"/>
  <c r="U52" i="21"/>
  <c r="S52" i="21"/>
  <c r="R52" i="21"/>
  <c r="Q52" i="21"/>
  <c r="P52" i="21"/>
  <c r="O52" i="21"/>
  <c r="N52" i="21"/>
  <c r="H52" i="21"/>
  <c r="G52" i="21"/>
  <c r="F52" i="21"/>
  <c r="E52" i="21"/>
  <c r="D52" i="21"/>
  <c r="W51" i="21"/>
  <c r="V51" i="21"/>
  <c r="BM51" i="21" s="1"/>
  <c r="BM20" i="21" s="1"/>
  <c r="U51" i="21"/>
  <c r="S51" i="21"/>
  <c r="R51" i="21"/>
  <c r="Q51" i="21"/>
  <c r="P51" i="21"/>
  <c r="O51" i="21"/>
  <c r="N51" i="21"/>
  <c r="H51" i="21"/>
  <c r="G51" i="21"/>
  <c r="F51" i="21"/>
  <c r="E51" i="21"/>
  <c r="D51" i="21"/>
  <c r="W50" i="21"/>
  <c r="V50" i="21"/>
  <c r="BM50" i="21" s="1"/>
  <c r="BM19" i="21" s="1"/>
  <c r="U50" i="21"/>
  <c r="S50" i="21"/>
  <c r="R50" i="21"/>
  <c r="Q50" i="21"/>
  <c r="P50" i="21"/>
  <c r="O50" i="21"/>
  <c r="N50" i="21"/>
  <c r="H50" i="21"/>
  <c r="G50" i="21"/>
  <c r="F50" i="21"/>
  <c r="E50" i="21"/>
  <c r="D50" i="21"/>
  <c r="W49" i="21"/>
  <c r="V49" i="21"/>
  <c r="BM49" i="21" s="1"/>
  <c r="BM18" i="21" s="1"/>
  <c r="U49" i="21"/>
  <c r="S49" i="21"/>
  <c r="R49" i="21"/>
  <c r="Q49" i="21"/>
  <c r="P49" i="21"/>
  <c r="O49" i="21"/>
  <c r="N49" i="21"/>
  <c r="H49" i="21"/>
  <c r="G49" i="21"/>
  <c r="F49" i="21"/>
  <c r="E49" i="21"/>
  <c r="D49" i="21"/>
  <c r="W48" i="21"/>
  <c r="V48" i="21"/>
  <c r="BM48" i="21" s="1"/>
  <c r="BM17" i="21" s="1"/>
  <c r="U48" i="21"/>
  <c r="S48" i="21"/>
  <c r="R48" i="21"/>
  <c r="Q48" i="21"/>
  <c r="P48" i="21"/>
  <c r="O48" i="21"/>
  <c r="N48" i="21"/>
  <c r="H48" i="21"/>
  <c r="G48" i="21"/>
  <c r="F48" i="21"/>
  <c r="E48" i="21"/>
  <c r="D48" i="21"/>
  <c r="W47" i="21"/>
  <c r="V47" i="21"/>
  <c r="BM47" i="21" s="1"/>
  <c r="BM16" i="21" s="1"/>
  <c r="U47" i="21"/>
  <c r="S47" i="21"/>
  <c r="R47" i="21"/>
  <c r="Q47" i="21"/>
  <c r="P47" i="21"/>
  <c r="O47" i="21"/>
  <c r="N47" i="21"/>
  <c r="H47" i="21"/>
  <c r="G47" i="21"/>
  <c r="F47" i="21"/>
  <c r="E47" i="21"/>
  <c r="D47" i="21"/>
  <c r="W46" i="21"/>
  <c r="V46" i="21"/>
  <c r="BM46" i="21" s="1"/>
  <c r="BM15" i="21" s="1"/>
  <c r="U46" i="21"/>
  <c r="S46" i="21"/>
  <c r="R46" i="21"/>
  <c r="Q46" i="21"/>
  <c r="P46" i="21"/>
  <c r="O46" i="21"/>
  <c r="N46" i="21"/>
  <c r="H46" i="21"/>
  <c r="G46" i="21"/>
  <c r="F46" i="21"/>
  <c r="E46" i="21"/>
  <c r="D46" i="21"/>
  <c r="W45" i="21"/>
  <c r="V45" i="21"/>
  <c r="BM45" i="21" s="1"/>
  <c r="BM14" i="21" s="1"/>
  <c r="U45" i="21"/>
  <c r="S45" i="21"/>
  <c r="R45" i="21"/>
  <c r="Q45" i="21"/>
  <c r="P45" i="21"/>
  <c r="O45" i="21"/>
  <c r="N45" i="21"/>
  <c r="H45" i="21"/>
  <c r="G45" i="21"/>
  <c r="F45" i="21"/>
  <c r="E45" i="21"/>
  <c r="D45" i="21"/>
  <c r="W44" i="21"/>
  <c r="V44" i="21"/>
  <c r="BM44" i="21" s="1"/>
  <c r="BM13" i="21" s="1"/>
  <c r="U44" i="21"/>
  <c r="S44" i="21"/>
  <c r="R44" i="21"/>
  <c r="Q44" i="21"/>
  <c r="P44" i="21"/>
  <c r="O44" i="21"/>
  <c r="N44" i="21"/>
  <c r="H44" i="21"/>
  <c r="G44" i="21"/>
  <c r="F44" i="21"/>
  <c r="E44" i="21"/>
  <c r="D44" i="21"/>
  <c r="W43" i="21"/>
  <c r="V43" i="21"/>
  <c r="BM43" i="21" s="1"/>
  <c r="BM12" i="21" s="1"/>
  <c r="U43" i="21"/>
  <c r="S43" i="21"/>
  <c r="R43" i="21"/>
  <c r="Q43" i="21"/>
  <c r="P43" i="21"/>
  <c r="O43" i="21"/>
  <c r="N43" i="21"/>
  <c r="H43" i="21"/>
  <c r="G43" i="21"/>
  <c r="F43" i="21"/>
  <c r="E43" i="21"/>
  <c r="D43" i="21"/>
  <c r="W42" i="21"/>
  <c r="V42" i="21"/>
  <c r="BM42" i="21" s="1"/>
  <c r="BM11" i="21" s="1"/>
  <c r="U42" i="21"/>
  <c r="S42" i="21"/>
  <c r="R42" i="21"/>
  <c r="Q42" i="21"/>
  <c r="P42" i="21"/>
  <c r="O42" i="21"/>
  <c r="N42" i="21"/>
  <c r="H42" i="21"/>
  <c r="G42" i="21"/>
  <c r="F42" i="21"/>
  <c r="E42" i="21"/>
  <c r="D42" i="21"/>
  <c r="W41" i="21"/>
  <c r="V41" i="21"/>
  <c r="BM41" i="21" s="1"/>
  <c r="BM10" i="21" s="1"/>
  <c r="U41" i="21"/>
  <c r="S41" i="21"/>
  <c r="R41" i="21"/>
  <c r="Q41" i="21"/>
  <c r="P41" i="21"/>
  <c r="O41" i="21"/>
  <c r="N41" i="21"/>
  <c r="H41" i="21"/>
  <c r="G41" i="21"/>
  <c r="F41" i="21"/>
  <c r="E41" i="21"/>
  <c r="D41" i="21"/>
  <c r="W40" i="21"/>
  <c r="V40" i="21"/>
  <c r="BM40" i="21" s="1"/>
  <c r="BM9" i="21" s="1"/>
  <c r="U40" i="21"/>
  <c r="S40" i="21"/>
  <c r="R40" i="21"/>
  <c r="Q40" i="21"/>
  <c r="P40" i="21"/>
  <c r="O40" i="21"/>
  <c r="N40" i="21"/>
  <c r="H40" i="21"/>
  <c r="G40" i="21"/>
  <c r="F40" i="21"/>
  <c r="E40" i="21"/>
  <c r="D40" i="21"/>
  <c r="W39" i="21"/>
  <c r="V39" i="21"/>
  <c r="BM39" i="21" s="1"/>
  <c r="BM8" i="21" s="1"/>
  <c r="U39" i="21"/>
  <c r="S39" i="21"/>
  <c r="R39" i="21"/>
  <c r="Q39" i="21"/>
  <c r="P39" i="21"/>
  <c r="O39" i="21"/>
  <c r="N39" i="21"/>
  <c r="H39" i="21"/>
  <c r="G39" i="21"/>
  <c r="F39" i="21"/>
  <c r="E39" i="21"/>
  <c r="D39" i="21"/>
  <c r="W38" i="21"/>
  <c r="V38" i="21"/>
  <c r="BM38" i="21" s="1"/>
  <c r="BM7" i="21" s="1"/>
  <c r="U38" i="21"/>
  <c r="S38" i="21"/>
  <c r="R38" i="21"/>
  <c r="Q38" i="21"/>
  <c r="P38" i="21"/>
  <c r="O38" i="21"/>
  <c r="N38" i="21"/>
  <c r="H38" i="21"/>
  <c r="G38" i="21"/>
  <c r="F38" i="21"/>
  <c r="E38" i="21"/>
  <c r="D38" i="21"/>
  <c r="W37" i="21"/>
  <c r="V37" i="21"/>
  <c r="BT37" i="21" s="1"/>
  <c r="BT6" i="21" s="1"/>
  <c r="U37" i="21"/>
  <c r="S37" i="21"/>
  <c r="R37" i="21"/>
  <c r="Q37" i="21"/>
  <c r="P37" i="21"/>
  <c r="O37" i="21"/>
  <c r="N37" i="21"/>
  <c r="H37" i="21"/>
  <c r="G37" i="21"/>
  <c r="F37" i="21"/>
  <c r="E37" i="21"/>
  <c r="D37" i="21"/>
  <c r="BF24" i="21"/>
  <c r="BE24" i="21"/>
  <c r="BD24" i="21"/>
  <c r="BC24" i="21"/>
  <c r="BA24" i="21"/>
  <c r="AW24" i="21"/>
  <c r="AV24" i="21"/>
  <c r="AN24" i="21"/>
  <c r="AM24" i="21"/>
  <c r="AL24" i="21"/>
  <c r="AK24" i="21"/>
  <c r="AI24" i="21"/>
  <c r="AE24" i="21"/>
  <c r="AD24" i="21"/>
  <c r="T24" i="21"/>
  <c r="T55" i="21" s="1"/>
  <c r="L55" i="21"/>
  <c r="K55" i="21"/>
  <c r="J55" i="21"/>
  <c r="I55" i="21"/>
  <c r="BF23" i="21"/>
  <c r="BE23" i="21"/>
  <c r="BD23" i="21"/>
  <c r="BC23" i="21"/>
  <c r="BA23" i="21"/>
  <c r="AW23" i="21"/>
  <c r="AW54" i="21" s="1"/>
  <c r="AV23" i="21"/>
  <c r="AV54" i="21" s="1"/>
  <c r="AN23" i="21"/>
  <c r="AM23" i="21"/>
  <c r="AL23" i="21"/>
  <c r="AK23" i="21"/>
  <c r="AI23" i="21"/>
  <c r="AE23" i="21"/>
  <c r="AE54" i="21" s="1"/>
  <c r="AD23" i="21"/>
  <c r="AD54" i="21" s="1"/>
  <c r="T23" i="21"/>
  <c r="T54" i="21" s="1"/>
  <c r="L54" i="21"/>
  <c r="K54" i="21"/>
  <c r="J54" i="21"/>
  <c r="I54" i="21"/>
  <c r="BF22" i="21"/>
  <c r="BE22" i="21"/>
  <c r="BD22" i="21"/>
  <c r="BC22" i="21"/>
  <c r="BA22" i="21"/>
  <c r="AW22" i="21"/>
  <c r="AW53" i="21" s="1"/>
  <c r="AV22" i="21"/>
  <c r="AV53" i="21" s="1"/>
  <c r="AN22" i="21"/>
  <c r="AM22" i="21"/>
  <c r="AL22" i="21"/>
  <c r="AK22" i="21"/>
  <c r="AI22" i="21"/>
  <c r="AE22" i="21"/>
  <c r="AE53" i="21" s="1"/>
  <c r="AD22" i="21"/>
  <c r="AD53" i="21" s="1"/>
  <c r="T22" i="21"/>
  <c r="T53" i="21" s="1"/>
  <c r="L53" i="21"/>
  <c r="K53" i="21"/>
  <c r="J53" i="21"/>
  <c r="I53" i="21"/>
  <c r="BF21" i="21"/>
  <c r="BE21" i="21"/>
  <c r="BD21" i="21"/>
  <c r="BC21" i="21"/>
  <c r="BA21" i="21"/>
  <c r="AW21" i="21"/>
  <c r="AW52" i="21" s="1"/>
  <c r="AV21" i="21"/>
  <c r="AV52" i="21" s="1"/>
  <c r="AN21" i="21"/>
  <c r="AM21" i="21"/>
  <c r="AL21" i="21"/>
  <c r="AK21" i="21"/>
  <c r="AI21" i="21"/>
  <c r="AE21" i="21"/>
  <c r="AE52" i="21" s="1"/>
  <c r="AD21" i="21"/>
  <c r="AD52" i="21" s="1"/>
  <c r="T21" i="21"/>
  <c r="T52" i="21" s="1"/>
  <c r="L52" i="21"/>
  <c r="K52" i="21"/>
  <c r="J52" i="21"/>
  <c r="I52" i="21"/>
  <c r="BF20" i="21"/>
  <c r="BE20" i="21"/>
  <c r="BD20" i="21"/>
  <c r="BC20" i="21"/>
  <c r="BA20" i="21"/>
  <c r="AW20" i="21"/>
  <c r="AW51" i="21" s="1"/>
  <c r="AV20" i="21"/>
  <c r="AV51" i="21" s="1"/>
  <c r="AN20" i="21"/>
  <c r="AM20" i="21"/>
  <c r="AL20" i="21"/>
  <c r="AK20" i="21"/>
  <c r="AI20" i="21"/>
  <c r="AE20" i="21"/>
  <c r="AE51" i="21" s="1"/>
  <c r="AD20" i="21"/>
  <c r="AD51" i="21" s="1"/>
  <c r="T20" i="21"/>
  <c r="T51" i="21" s="1"/>
  <c r="L51" i="21"/>
  <c r="K51" i="21"/>
  <c r="J51" i="21"/>
  <c r="I51" i="21"/>
  <c r="BF19" i="21"/>
  <c r="BE19" i="21"/>
  <c r="BD19" i="21"/>
  <c r="BC19" i="21"/>
  <c r="BA19" i="21"/>
  <c r="AW19" i="21"/>
  <c r="AV19" i="21"/>
  <c r="AN19" i="21"/>
  <c r="AM19" i="21"/>
  <c r="AL19" i="21"/>
  <c r="AK19" i="21"/>
  <c r="AI19" i="21"/>
  <c r="AE19" i="21"/>
  <c r="AD19" i="21"/>
  <c r="T19" i="21"/>
  <c r="T50" i="21" s="1"/>
  <c r="L50" i="21"/>
  <c r="K50" i="21"/>
  <c r="J50" i="21"/>
  <c r="I50" i="21"/>
  <c r="BF18" i="21"/>
  <c r="BF49" i="21" s="1"/>
  <c r="BE18" i="21"/>
  <c r="BE49" i="21" s="1"/>
  <c r="BD18" i="21"/>
  <c r="BC18" i="21"/>
  <c r="BA18" i="21"/>
  <c r="AW18" i="21"/>
  <c r="AV18" i="21"/>
  <c r="AN18" i="21"/>
  <c r="AN49" i="21" s="1"/>
  <c r="AM18" i="21"/>
  <c r="AM49" i="21" s="1"/>
  <c r="AL18" i="21"/>
  <c r="AK18" i="21"/>
  <c r="AI18" i="21"/>
  <c r="AE18" i="21"/>
  <c r="AD18" i="21"/>
  <c r="T18" i="21"/>
  <c r="T49" i="21" s="1"/>
  <c r="L49" i="21"/>
  <c r="K49" i="21"/>
  <c r="J49" i="21"/>
  <c r="I49" i="21"/>
  <c r="BF17" i="21"/>
  <c r="BF48" i="21" s="1"/>
  <c r="BE17" i="21"/>
  <c r="BE48" i="21" s="1"/>
  <c r="BD17" i="21"/>
  <c r="BC17" i="21"/>
  <c r="BA17" i="21"/>
  <c r="AW17" i="21"/>
  <c r="AV17" i="21"/>
  <c r="AN17" i="21"/>
  <c r="AN48" i="21" s="1"/>
  <c r="AM17" i="21"/>
  <c r="AM48" i="21" s="1"/>
  <c r="AL17" i="21"/>
  <c r="AK17" i="21"/>
  <c r="AI17" i="21"/>
  <c r="AE17" i="21"/>
  <c r="AD17" i="21"/>
  <c r="T17" i="21"/>
  <c r="T48" i="21" s="1"/>
  <c r="L48" i="21"/>
  <c r="K48" i="21"/>
  <c r="J48" i="21"/>
  <c r="I48" i="21"/>
  <c r="BF16" i="21"/>
  <c r="BF47" i="21" s="1"/>
  <c r="BE16" i="21"/>
  <c r="BE47" i="21" s="1"/>
  <c r="BD16" i="21"/>
  <c r="BC16" i="21"/>
  <c r="BA16" i="21"/>
  <c r="AW16" i="21"/>
  <c r="AW47" i="21" s="1"/>
  <c r="AV16" i="21"/>
  <c r="AV47" i="21" s="1"/>
  <c r="AN16" i="21"/>
  <c r="AN47" i="21" s="1"/>
  <c r="AM16" i="21"/>
  <c r="AM47" i="21" s="1"/>
  <c r="AL16" i="21"/>
  <c r="AK16" i="21"/>
  <c r="AI16" i="21"/>
  <c r="AE16" i="21"/>
  <c r="AE47" i="21" s="1"/>
  <c r="AD16" i="21"/>
  <c r="AD47" i="21" s="1"/>
  <c r="T16" i="21"/>
  <c r="T47" i="21" s="1"/>
  <c r="L47" i="21"/>
  <c r="K47" i="21"/>
  <c r="J47" i="21"/>
  <c r="I47" i="21"/>
  <c r="BF15" i="21"/>
  <c r="BF46" i="21" s="1"/>
  <c r="BE15" i="21"/>
  <c r="BE46" i="21" s="1"/>
  <c r="BD15" i="21"/>
  <c r="BC15" i="21"/>
  <c r="BA15" i="21"/>
  <c r="AW15" i="21"/>
  <c r="AW46" i="21" s="1"/>
  <c r="AV15" i="21"/>
  <c r="AV46" i="21" s="1"/>
  <c r="AN15" i="21"/>
  <c r="AN46" i="21" s="1"/>
  <c r="AM15" i="21"/>
  <c r="AM46" i="21" s="1"/>
  <c r="AL15" i="21"/>
  <c r="AK15" i="21"/>
  <c r="AI15" i="21"/>
  <c r="AE15" i="21"/>
  <c r="AE46" i="21" s="1"/>
  <c r="AD15" i="21"/>
  <c r="AD46" i="21" s="1"/>
  <c r="T15" i="21"/>
  <c r="T46" i="21" s="1"/>
  <c r="L46" i="21"/>
  <c r="K46" i="21"/>
  <c r="J46" i="21"/>
  <c r="I46" i="21"/>
  <c r="BF14" i="21"/>
  <c r="BF45" i="21" s="1"/>
  <c r="BE14" i="21"/>
  <c r="BE45" i="21" s="1"/>
  <c r="BD14" i="21"/>
  <c r="BC14" i="21"/>
  <c r="BA14" i="21"/>
  <c r="AW14" i="21"/>
  <c r="AW45" i="21" s="1"/>
  <c r="AV14" i="21"/>
  <c r="AV45" i="21" s="1"/>
  <c r="AN14" i="21"/>
  <c r="AN45" i="21" s="1"/>
  <c r="AM14" i="21"/>
  <c r="AM45" i="21" s="1"/>
  <c r="AL14" i="21"/>
  <c r="AK14" i="21"/>
  <c r="AI14" i="21"/>
  <c r="AE14" i="21"/>
  <c r="AE45" i="21" s="1"/>
  <c r="AD14" i="21"/>
  <c r="AD45" i="21" s="1"/>
  <c r="T14" i="21"/>
  <c r="T45" i="21" s="1"/>
  <c r="L45" i="21"/>
  <c r="K45" i="21"/>
  <c r="J45" i="21"/>
  <c r="I45" i="21"/>
  <c r="BF13" i="21"/>
  <c r="BF44" i="21" s="1"/>
  <c r="BE13" i="21"/>
  <c r="BE44" i="21" s="1"/>
  <c r="BD13" i="21"/>
  <c r="BC13" i="21"/>
  <c r="BA13" i="21"/>
  <c r="AW13" i="21"/>
  <c r="AW44" i="21" s="1"/>
  <c r="AV13" i="21"/>
  <c r="AV44" i="21" s="1"/>
  <c r="AN13" i="21"/>
  <c r="AN44" i="21" s="1"/>
  <c r="AM13" i="21"/>
  <c r="AM44" i="21" s="1"/>
  <c r="AL13" i="21"/>
  <c r="AK13" i="21"/>
  <c r="AI13" i="21"/>
  <c r="AE13" i="21"/>
  <c r="AE44" i="21" s="1"/>
  <c r="AD13" i="21"/>
  <c r="AD44" i="21" s="1"/>
  <c r="T13" i="21"/>
  <c r="T44" i="21" s="1"/>
  <c r="L44" i="21"/>
  <c r="K44" i="21"/>
  <c r="J44" i="21"/>
  <c r="I44" i="21"/>
  <c r="BF12" i="21"/>
  <c r="BF43" i="21" s="1"/>
  <c r="BE12" i="21"/>
  <c r="BE43" i="21" s="1"/>
  <c r="BD12" i="21"/>
  <c r="BC12" i="21"/>
  <c r="BA12" i="21"/>
  <c r="AW12" i="21"/>
  <c r="AV12" i="21"/>
  <c r="AN12" i="21"/>
  <c r="AN43" i="21" s="1"/>
  <c r="AM12" i="21"/>
  <c r="AM43" i="21" s="1"/>
  <c r="AL12" i="21"/>
  <c r="AK12" i="21"/>
  <c r="AI12" i="21"/>
  <c r="AE12" i="21"/>
  <c r="AD12" i="21"/>
  <c r="T12" i="21"/>
  <c r="T43" i="21" s="1"/>
  <c r="L43" i="21"/>
  <c r="K43" i="21"/>
  <c r="J43" i="21"/>
  <c r="I43" i="21"/>
  <c r="BF11" i="21"/>
  <c r="BF42" i="21" s="1"/>
  <c r="BE11" i="21"/>
  <c r="BE42" i="21" s="1"/>
  <c r="BD11" i="21"/>
  <c r="BC11" i="21"/>
  <c r="BA11" i="21"/>
  <c r="AW11" i="21"/>
  <c r="AV11" i="21"/>
  <c r="AN11" i="21"/>
  <c r="AN42" i="21" s="1"/>
  <c r="AM11" i="21"/>
  <c r="AM42" i="21" s="1"/>
  <c r="AL11" i="21"/>
  <c r="AK11" i="21"/>
  <c r="AI11" i="21"/>
  <c r="AE11" i="21"/>
  <c r="AD11" i="21"/>
  <c r="T11" i="21"/>
  <c r="T42" i="21" s="1"/>
  <c r="L42" i="21"/>
  <c r="K42" i="21"/>
  <c r="J42" i="21"/>
  <c r="I42" i="21"/>
  <c r="BF10" i="21"/>
  <c r="BF41" i="21" s="1"/>
  <c r="BE10" i="21"/>
  <c r="BE41" i="21" s="1"/>
  <c r="BD10" i="21"/>
  <c r="BC10" i="21"/>
  <c r="BA10" i="21"/>
  <c r="AW10" i="21"/>
  <c r="AW41" i="21" s="1"/>
  <c r="AV10" i="21"/>
  <c r="AV41" i="21" s="1"/>
  <c r="AN10" i="21"/>
  <c r="AN41" i="21" s="1"/>
  <c r="AM10" i="21"/>
  <c r="AM41" i="21" s="1"/>
  <c r="AL10" i="21"/>
  <c r="AK10" i="21"/>
  <c r="AI10" i="21"/>
  <c r="AE10" i="21"/>
  <c r="AE41" i="21" s="1"/>
  <c r="AD10" i="21"/>
  <c r="AD41" i="21" s="1"/>
  <c r="T10" i="21"/>
  <c r="T41" i="21" s="1"/>
  <c r="L41" i="21"/>
  <c r="K41" i="21"/>
  <c r="J41" i="21"/>
  <c r="I41" i="21"/>
  <c r="BF9" i="21"/>
  <c r="BF40" i="21" s="1"/>
  <c r="BE9" i="21"/>
  <c r="BE40" i="21" s="1"/>
  <c r="BD9" i="21"/>
  <c r="BC9" i="21"/>
  <c r="BA9" i="21"/>
  <c r="AW9" i="21"/>
  <c r="AW40" i="21" s="1"/>
  <c r="AV9" i="21"/>
  <c r="AV40" i="21" s="1"/>
  <c r="AN9" i="21"/>
  <c r="AN40" i="21" s="1"/>
  <c r="AM9" i="21"/>
  <c r="AM40" i="21" s="1"/>
  <c r="AL9" i="21"/>
  <c r="AK9" i="21"/>
  <c r="AI9" i="21"/>
  <c r="AE9" i="21"/>
  <c r="AE40" i="21" s="1"/>
  <c r="AD9" i="21"/>
  <c r="AD40" i="21" s="1"/>
  <c r="T9" i="21"/>
  <c r="T40" i="21" s="1"/>
  <c r="L40" i="21"/>
  <c r="K40" i="21"/>
  <c r="J40" i="21"/>
  <c r="I40" i="21"/>
  <c r="BF8" i="21"/>
  <c r="BF39" i="21" s="1"/>
  <c r="BE8" i="21"/>
  <c r="BE39" i="21" s="1"/>
  <c r="BD8" i="21"/>
  <c r="BC8" i="21"/>
  <c r="BA8" i="21"/>
  <c r="AW8" i="21"/>
  <c r="AW39" i="21" s="1"/>
  <c r="AV8" i="21"/>
  <c r="AV39" i="21" s="1"/>
  <c r="AN8" i="21"/>
  <c r="AN39" i="21" s="1"/>
  <c r="AM8" i="21"/>
  <c r="AM39" i="21" s="1"/>
  <c r="AL8" i="21"/>
  <c r="AK8" i="21"/>
  <c r="AI8" i="21"/>
  <c r="AE8" i="21"/>
  <c r="AE39" i="21" s="1"/>
  <c r="AD8" i="21"/>
  <c r="AD39" i="21" s="1"/>
  <c r="T8" i="21"/>
  <c r="T39" i="21" s="1"/>
  <c r="L39" i="21"/>
  <c r="K39" i="21"/>
  <c r="J39" i="21"/>
  <c r="I39" i="21"/>
  <c r="BF7" i="21"/>
  <c r="BF38" i="21" s="1"/>
  <c r="BE7" i="21"/>
  <c r="BE38" i="21" s="1"/>
  <c r="BD7" i="21"/>
  <c r="BC7" i="21"/>
  <c r="BA7" i="21"/>
  <c r="AW7" i="21"/>
  <c r="AW38" i="21" s="1"/>
  <c r="AV7" i="21"/>
  <c r="AV38" i="21" s="1"/>
  <c r="AN7" i="21"/>
  <c r="AN38" i="21" s="1"/>
  <c r="AM7" i="21"/>
  <c r="AM38" i="21" s="1"/>
  <c r="AL7" i="21"/>
  <c r="AK7" i="21"/>
  <c r="AI7" i="21"/>
  <c r="AE7" i="21"/>
  <c r="AE38" i="21" s="1"/>
  <c r="AD7" i="21"/>
  <c r="AD38" i="21" s="1"/>
  <c r="T7" i="21"/>
  <c r="T38" i="21" s="1"/>
  <c r="L38" i="21"/>
  <c r="K38" i="21"/>
  <c r="J38" i="21"/>
  <c r="I38" i="21"/>
  <c r="BF6" i="21"/>
  <c r="BF37" i="21" s="1"/>
  <c r="BE6" i="21"/>
  <c r="BE37" i="21" s="1"/>
  <c r="BD6" i="21"/>
  <c r="BC6" i="21"/>
  <c r="BA6" i="21"/>
  <c r="AW6" i="21"/>
  <c r="AW37" i="21" s="1"/>
  <c r="AV6" i="21"/>
  <c r="AV37" i="21" s="1"/>
  <c r="AN6" i="21"/>
  <c r="AN37" i="21" s="1"/>
  <c r="AM6" i="21"/>
  <c r="AM37" i="21" s="1"/>
  <c r="AL6" i="21"/>
  <c r="AK6" i="21"/>
  <c r="AI6" i="21"/>
  <c r="AE6" i="21"/>
  <c r="AE37" i="21" s="1"/>
  <c r="AD6" i="21"/>
  <c r="AD37" i="21" s="1"/>
  <c r="T6" i="21"/>
  <c r="T37" i="21" s="1"/>
  <c r="L6" i="21"/>
  <c r="L37" i="21" s="1"/>
  <c r="K6" i="21"/>
  <c r="K37" i="21" s="1"/>
  <c r="J37" i="21"/>
  <c r="I6" i="21"/>
  <c r="I37" i="21" s="1"/>
  <c r="I7" i="20"/>
  <c r="J7" i="20"/>
  <c r="K7" i="20"/>
  <c r="L7" i="20"/>
  <c r="I8" i="20"/>
  <c r="J8" i="20"/>
  <c r="K8" i="20"/>
  <c r="L8" i="20"/>
  <c r="I9" i="20"/>
  <c r="J9" i="20"/>
  <c r="K9" i="20"/>
  <c r="L9" i="20"/>
  <c r="I10" i="20"/>
  <c r="J10" i="20"/>
  <c r="K10" i="20"/>
  <c r="L10" i="20"/>
  <c r="I11" i="20"/>
  <c r="J11" i="20"/>
  <c r="K11" i="20"/>
  <c r="L11" i="20"/>
  <c r="I12" i="20"/>
  <c r="J12" i="20"/>
  <c r="K12" i="20"/>
  <c r="L12" i="20"/>
  <c r="I13" i="20"/>
  <c r="J13" i="20"/>
  <c r="K13" i="20"/>
  <c r="L13" i="20"/>
  <c r="I14" i="20"/>
  <c r="J14" i="20"/>
  <c r="K14" i="20"/>
  <c r="L14" i="20"/>
  <c r="I15" i="20"/>
  <c r="J15" i="20"/>
  <c r="K15" i="20"/>
  <c r="L15" i="20"/>
  <c r="I16" i="20"/>
  <c r="J16" i="20"/>
  <c r="K16" i="20"/>
  <c r="L16" i="20"/>
  <c r="I17" i="20"/>
  <c r="J17" i="20"/>
  <c r="K17" i="20"/>
  <c r="L17" i="20"/>
  <c r="I18" i="20"/>
  <c r="J18" i="20"/>
  <c r="K18" i="20"/>
  <c r="L18" i="20"/>
  <c r="I19" i="20"/>
  <c r="J19" i="20"/>
  <c r="K19" i="20"/>
  <c r="L19" i="20"/>
  <c r="I20" i="20"/>
  <c r="J20" i="20"/>
  <c r="K20" i="20"/>
  <c r="L20" i="20"/>
  <c r="I21" i="20"/>
  <c r="J21" i="20"/>
  <c r="K21" i="20"/>
  <c r="L21" i="20"/>
  <c r="I22" i="20"/>
  <c r="J22" i="20"/>
  <c r="K22" i="20"/>
  <c r="L22" i="20"/>
  <c r="I23" i="20"/>
  <c r="J23" i="20"/>
  <c r="K23" i="20"/>
  <c r="L23" i="20"/>
  <c r="I24" i="20"/>
  <c r="J24" i="20"/>
  <c r="K24" i="20"/>
  <c r="L24" i="20"/>
  <c r="I6" i="20"/>
  <c r="AX37" i="20"/>
  <c r="AX38" i="20"/>
  <c r="AX39" i="20"/>
  <c r="AX40" i="20"/>
  <c r="AX41" i="20"/>
  <c r="AX42" i="20"/>
  <c r="AX43" i="20"/>
  <c r="AX44" i="20"/>
  <c r="AX45" i="20"/>
  <c r="AX46" i="20"/>
  <c r="AX47" i="20"/>
  <c r="AX48" i="20"/>
  <c r="AX49" i="20"/>
  <c r="AX50" i="20"/>
  <c r="AX51" i="20"/>
  <c r="AX52" i="20"/>
  <c r="AX53" i="20"/>
  <c r="AX54" i="20"/>
  <c r="AX36" i="20"/>
  <c r="AF37" i="20"/>
  <c r="AF38" i="20"/>
  <c r="AF39" i="20"/>
  <c r="AF40" i="20"/>
  <c r="AF41" i="20"/>
  <c r="AF42" i="20"/>
  <c r="AF43" i="20"/>
  <c r="AF44" i="20"/>
  <c r="AF45" i="20"/>
  <c r="AF46" i="20"/>
  <c r="AF47" i="20"/>
  <c r="AF48" i="20"/>
  <c r="AF49" i="20"/>
  <c r="AF50" i="20"/>
  <c r="AF51" i="20"/>
  <c r="AF52" i="20"/>
  <c r="AF53" i="20"/>
  <c r="AF54" i="20"/>
  <c r="AF36" i="20"/>
  <c r="W54" i="20"/>
  <c r="V54" i="20"/>
  <c r="BM54" i="20" s="1"/>
  <c r="BM24" i="20" s="1"/>
  <c r="U54" i="20"/>
  <c r="S54" i="20"/>
  <c r="R54" i="20"/>
  <c r="Q54" i="20"/>
  <c r="P54" i="20"/>
  <c r="O54" i="20"/>
  <c r="N54" i="20"/>
  <c r="H54" i="20"/>
  <c r="G54" i="20"/>
  <c r="F54" i="20"/>
  <c r="E54" i="20"/>
  <c r="D54" i="20"/>
  <c r="W53" i="20"/>
  <c r="V53" i="20"/>
  <c r="BM53" i="20" s="1"/>
  <c r="BM23" i="20" s="1"/>
  <c r="U53" i="20"/>
  <c r="S53" i="20"/>
  <c r="R53" i="20"/>
  <c r="Q53" i="20"/>
  <c r="P53" i="20"/>
  <c r="O53" i="20"/>
  <c r="N53" i="20"/>
  <c r="H53" i="20"/>
  <c r="G53" i="20"/>
  <c r="F53" i="20"/>
  <c r="E53" i="20"/>
  <c r="D53" i="20"/>
  <c r="W52" i="20"/>
  <c r="V52" i="20"/>
  <c r="BM52" i="20" s="1"/>
  <c r="BM22" i="20" s="1"/>
  <c r="U52" i="20"/>
  <c r="S52" i="20"/>
  <c r="R52" i="20"/>
  <c r="Q52" i="20"/>
  <c r="P52" i="20"/>
  <c r="O52" i="20"/>
  <c r="N52" i="20"/>
  <c r="H52" i="20"/>
  <c r="G52" i="20"/>
  <c r="F52" i="20"/>
  <c r="E52" i="20"/>
  <c r="D52" i="20"/>
  <c r="W51" i="20"/>
  <c r="V51" i="20"/>
  <c r="BM51" i="20" s="1"/>
  <c r="BM21" i="20" s="1"/>
  <c r="U51" i="20"/>
  <c r="S51" i="20"/>
  <c r="R51" i="20"/>
  <c r="Q51" i="20"/>
  <c r="P51" i="20"/>
  <c r="O51" i="20"/>
  <c r="N51" i="20"/>
  <c r="H51" i="20"/>
  <c r="G51" i="20"/>
  <c r="F51" i="20"/>
  <c r="E51" i="20"/>
  <c r="D51" i="20"/>
  <c r="W50" i="20"/>
  <c r="V50" i="20"/>
  <c r="BM50" i="20" s="1"/>
  <c r="BM20" i="20" s="1"/>
  <c r="U50" i="20"/>
  <c r="S50" i="20"/>
  <c r="R50" i="20"/>
  <c r="Q50" i="20"/>
  <c r="P50" i="20"/>
  <c r="O50" i="20"/>
  <c r="N50" i="20"/>
  <c r="H50" i="20"/>
  <c r="G50" i="20"/>
  <c r="F50" i="20"/>
  <c r="E50" i="20"/>
  <c r="D50" i="20"/>
  <c r="W49" i="20"/>
  <c r="V49" i="20"/>
  <c r="BM49" i="20" s="1"/>
  <c r="BM19" i="20" s="1"/>
  <c r="U49" i="20"/>
  <c r="S49" i="20"/>
  <c r="R49" i="20"/>
  <c r="Q49" i="20"/>
  <c r="P49" i="20"/>
  <c r="O49" i="20"/>
  <c r="N49" i="20"/>
  <c r="H49" i="20"/>
  <c r="G49" i="20"/>
  <c r="F49" i="20"/>
  <c r="E49" i="20"/>
  <c r="D49" i="20"/>
  <c r="W48" i="20"/>
  <c r="V48" i="20"/>
  <c r="BM48" i="20" s="1"/>
  <c r="BM18" i="20" s="1"/>
  <c r="U48" i="20"/>
  <c r="S48" i="20"/>
  <c r="R48" i="20"/>
  <c r="Q48" i="20"/>
  <c r="P48" i="20"/>
  <c r="O48" i="20"/>
  <c r="N48" i="20"/>
  <c r="H48" i="20"/>
  <c r="G48" i="20"/>
  <c r="F48" i="20"/>
  <c r="E48" i="20"/>
  <c r="D48" i="20"/>
  <c r="W47" i="20"/>
  <c r="V47" i="20"/>
  <c r="BM47" i="20" s="1"/>
  <c r="BM17" i="20" s="1"/>
  <c r="U47" i="20"/>
  <c r="S47" i="20"/>
  <c r="R47" i="20"/>
  <c r="Q47" i="20"/>
  <c r="P47" i="20"/>
  <c r="O47" i="20"/>
  <c r="N47" i="20"/>
  <c r="H47" i="20"/>
  <c r="G47" i="20"/>
  <c r="F47" i="20"/>
  <c r="E47" i="20"/>
  <c r="D47" i="20"/>
  <c r="W46" i="20"/>
  <c r="V46" i="20"/>
  <c r="BM46" i="20" s="1"/>
  <c r="BM16" i="20" s="1"/>
  <c r="U46" i="20"/>
  <c r="S46" i="20"/>
  <c r="R46" i="20"/>
  <c r="Q46" i="20"/>
  <c r="P46" i="20"/>
  <c r="O46" i="20"/>
  <c r="N46" i="20"/>
  <c r="H46" i="20"/>
  <c r="G46" i="20"/>
  <c r="F46" i="20"/>
  <c r="E46" i="20"/>
  <c r="D46" i="20"/>
  <c r="W45" i="20"/>
  <c r="V45" i="20"/>
  <c r="BM45" i="20" s="1"/>
  <c r="BM15" i="20" s="1"/>
  <c r="U45" i="20"/>
  <c r="S45" i="20"/>
  <c r="R45" i="20"/>
  <c r="Q45" i="20"/>
  <c r="P45" i="20"/>
  <c r="O45" i="20"/>
  <c r="N45" i="20"/>
  <c r="H45" i="20"/>
  <c r="G45" i="20"/>
  <c r="F45" i="20"/>
  <c r="E45" i="20"/>
  <c r="D45" i="20"/>
  <c r="W44" i="20"/>
  <c r="V44" i="20"/>
  <c r="BM44" i="20" s="1"/>
  <c r="BM14" i="20" s="1"/>
  <c r="U44" i="20"/>
  <c r="S44" i="20"/>
  <c r="R44" i="20"/>
  <c r="Q44" i="20"/>
  <c r="P44" i="20"/>
  <c r="O44" i="20"/>
  <c r="N44" i="20"/>
  <c r="H44" i="20"/>
  <c r="G44" i="20"/>
  <c r="F44" i="20"/>
  <c r="E44" i="20"/>
  <c r="D44" i="20"/>
  <c r="W43" i="20"/>
  <c r="V43" i="20"/>
  <c r="BM43" i="20" s="1"/>
  <c r="BM13" i="20" s="1"/>
  <c r="U43" i="20"/>
  <c r="S43" i="20"/>
  <c r="R43" i="20"/>
  <c r="Q43" i="20"/>
  <c r="P43" i="20"/>
  <c r="O43" i="20"/>
  <c r="N43" i="20"/>
  <c r="H43" i="20"/>
  <c r="G43" i="20"/>
  <c r="F43" i="20"/>
  <c r="E43" i="20"/>
  <c r="D43" i="20"/>
  <c r="W42" i="20"/>
  <c r="V42" i="20"/>
  <c r="BM42" i="20" s="1"/>
  <c r="BM12" i="20" s="1"/>
  <c r="U42" i="20"/>
  <c r="S42" i="20"/>
  <c r="R42" i="20"/>
  <c r="Q42" i="20"/>
  <c r="P42" i="20"/>
  <c r="O42" i="20"/>
  <c r="N42" i="20"/>
  <c r="H42" i="20"/>
  <c r="G42" i="20"/>
  <c r="F42" i="20"/>
  <c r="E42" i="20"/>
  <c r="D42" i="20"/>
  <c r="W41" i="20"/>
  <c r="V41" i="20"/>
  <c r="BM41" i="20" s="1"/>
  <c r="BM11" i="20" s="1"/>
  <c r="U41" i="20"/>
  <c r="S41" i="20"/>
  <c r="R41" i="20"/>
  <c r="Q41" i="20"/>
  <c r="P41" i="20"/>
  <c r="O41" i="20"/>
  <c r="N41" i="20"/>
  <c r="H41" i="20"/>
  <c r="G41" i="20"/>
  <c r="F41" i="20"/>
  <c r="E41" i="20"/>
  <c r="D41" i="20"/>
  <c r="W40" i="20"/>
  <c r="V40" i="20"/>
  <c r="BM40" i="20" s="1"/>
  <c r="BM10" i="20" s="1"/>
  <c r="U40" i="20"/>
  <c r="S40" i="20"/>
  <c r="R40" i="20"/>
  <c r="Q40" i="20"/>
  <c r="P40" i="20"/>
  <c r="O40" i="20"/>
  <c r="N40" i="20"/>
  <c r="H40" i="20"/>
  <c r="G40" i="20"/>
  <c r="F40" i="20"/>
  <c r="E40" i="20"/>
  <c r="D40" i="20"/>
  <c r="W39" i="20"/>
  <c r="V39" i="20"/>
  <c r="BM39" i="20" s="1"/>
  <c r="BM9" i="20" s="1"/>
  <c r="U39" i="20"/>
  <c r="S39" i="20"/>
  <c r="R39" i="20"/>
  <c r="Q39" i="20"/>
  <c r="P39" i="20"/>
  <c r="O39" i="20"/>
  <c r="N39" i="20"/>
  <c r="H39" i="20"/>
  <c r="G39" i="20"/>
  <c r="F39" i="20"/>
  <c r="E39" i="20"/>
  <c r="D39" i="20"/>
  <c r="W38" i="20"/>
  <c r="V38" i="20"/>
  <c r="BM38" i="20" s="1"/>
  <c r="BM8" i="20" s="1"/>
  <c r="U38" i="20"/>
  <c r="S38" i="20"/>
  <c r="R38" i="20"/>
  <c r="Q38" i="20"/>
  <c r="P38" i="20"/>
  <c r="O38" i="20"/>
  <c r="N38" i="20"/>
  <c r="H38" i="20"/>
  <c r="G38" i="20"/>
  <c r="F38" i="20"/>
  <c r="E38" i="20"/>
  <c r="D38" i="20"/>
  <c r="W37" i="20"/>
  <c r="V37" i="20"/>
  <c r="BM37" i="20" s="1"/>
  <c r="BM7" i="20" s="1"/>
  <c r="U37" i="20"/>
  <c r="S37" i="20"/>
  <c r="R37" i="20"/>
  <c r="Q37" i="20"/>
  <c r="P37" i="20"/>
  <c r="O37" i="20"/>
  <c r="N37" i="20"/>
  <c r="H37" i="20"/>
  <c r="G37" i="20"/>
  <c r="F37" i="20"/>
  <c r="E37" i="20"/>
  <c r="D37" i="20"/>
  <c r="W36" i="20"/>
  <c r="V36" i="20"/>
  <c r="BM36" i="20" s="1"/>
  <c r="BM6" i="20" s="1"/>
  <c r="U36" i="20"/>
  <c r="S36" i="20"/>
  <c r="R36" i="20"/>
  <c r="Q36" i="20"/>
  <c r="P36" i="20"/>
  <c r="O36" i="20"/>
  <c r="N36" i="20"/>
  <c r="H36" i="20"/>
  <c r="G36" i="20"/>
  <c r="F36" i="20"/>
  <c r="E36" i="20"/>
  <c r="D36" i="20"/>
  <c r="BF24" i="20"/>
  <c r="BE24" i="20"/>
  <c r="BD24" i="20"/>
  <c r="BC24" i="20"/>
  <c r="BA24" i="20"/>
  <c r="AW24" i="20"/>
  <c r="AW54" i="20" s="1"/>
  <c r="AV24" i="20"/>
  <c r="AV54" i="20" s="1"/>
  <c r="AN24" i="20"/>
  <c r="AM24" i="20"/>
  <c r="AL24" i="20"/>
  <c r="AK24" i="20"/>
  <c r="AI24" i="20"/>
  <c r="AE24" i="20"/>
  <c r="AE54" i="20" s="1"/>
  <c r="AD24" i="20"/>
  <c r="AD54" i="20" s="1"/>
  <c r="T24" i="20"/>
  <c r="T54" i="20" s="1"/>
  <c r="L54" i="20"/>
  <c r="K54" i="20"/>
  <c r="J54" i="20"/>
  <c r="I54" i="20"/>
  <c r="BF23" i="20"/>
  <c r="BE23" i="20"/>
  <c r="BD23" i="20"/>
  <c r="BC23" i="20"/>
  <c r="BA23" i="20"/>
  <c r="AW23" i="20"/>
  <c r="AW53" i="20" s="1"/>
  <c r="AV23" i="20"/>
  <c r="AV53" i="20" s="1"/>
  <c r="AN23" i="20"/>
  <c r="AM23" i="20"/>
  <c r="AL23" i="20"/>
  <c r="AK23" i="20"/>
  <c r="AI23" i="20"/>
  <c r="AE23" i="20"/>
  <c r="AE53" i="20" s="1"/>
  <c r="AD23" i="20"/>
  <c r="AD53" i="20" s="1"/>
  <c r="T23" i="20"/>
  <c r="T53" i="20" s="1"/>
  <c r="L53" i="20"/>
  <c r="K53" i="20"/>
  <c r="J53" i="20"/>
  <c r="I53" i="20"/>
  <c r="BF22" i="20"/>
  <c r="BE22" i="20"/>
  <c r="BD22" i="20"/>
  <c r="BC22" i="20"/>
  <c r="BA22" i="20"/>
  <c r="AW22" i="20"/>
  <c r="AV22" i="20"/>
  <c r="AN22" i="20"/>
  <c r="AM22" i="20"/>
  <c r="AL22" i="20"/>
  <c r="AK22" i="20"/>
  <c r="AI22" i="20"/>
  <c r="AE22" i="20"/>
  <c r="AD22" i="20"/>
  <c r="T22" i="20"/>
  <c r="T52" i="20" s="1"/>
  <c r="L52" i="20"/>
  <c r="K52" i="20"/>
  <c r="J52" i="20"/>
  <c r="I52" i="20"/>
  <c r="BF21" i="20"/>
  <c r="BE21" i="20"/>
  <c r="BD21" i="20"/>
  <c r="BC21" i="20"/>
  <c r="BA21" i="20"/>
  <c r="AW21" i="20"/>
  <c r="AV21" i="20"/>
  <c r="AN21" i="20"/>
  <c r="AM21" i="20"/>
  <c r="AL21" i="20"/>
  <c r="AK21" i="20"/>
  <c r="AI21" i="20"/>
  <c r="AE21" i="20"/>
  <c r="AD21" i="20"/>
  <c r="T21" i="20"/>
  <c r="T51" i="20" s="1"/>
  <c r="L51" i="20"/>
  <c r="K51" i="20"/>
  <c r="J51" i="20"/>
  <c r="I51" i="20"/>
  <c r="BF20" i="20"/>
  <c r="BE20" i="20"/>
  <c r="BD20" i="20"/>
  <c r="BC20" i="20"/>
  <c r="BA20" i="20"/>
  <c r="AW20" i="20"/>
  <c r="AW50" i="20" s="1"/>
  <c r="AV20" i="20"/>
  <c r="AV50" i="20" s="1"/>
  <c r="AN20" i="20"/>
  <c r="AM20" i="20"/>
  <c r="AL20" i="20"/>
  <c r="AK20" i="20"/>
  <c r="AI20" i="20"/>
  <c r="AE20" i="20"/>
  <c r="AE50" i="20" s="1"/>
  <c r="AD20" i="20"/>
  <c r="AD50" i="20" s="1"/>
  <c r="T20" i="20"/>
  <c r="T50" i="20" s="1"/>
  <c r="L50" i="20"/>
  <c r="K50" i="20"/>
  <c r="J50" i="20"/>
  <c r="I50" i="20"/>
  <c r="BF19" i="20"/>
  <c r="BE19" i="20"/>
  <c r="BD19" i="20"/>
  <c r="BC19" i="20"/>
  <c r="BA19" i="20"/>
  <c r="AW19" i="20"/>
  <c r="AW49" i="20" s="1"/>
  <c r="AV19" i="20"/>
  <c r="AV49" i="20" s="1"/>
  <c r="AN19" i="20"/>
  <c r="AM19" i="20"/>
  <c r="AL19" i="20"/>
  <c r="AK19" i="20"/>
  <c r="AI19" i="20"/>
  <c r="AE19" i="20"/>
  <c r="AE49" i="20" s="1"/>
  <c r="AD19" i="20"/>
  <c r="AD49" i="20" s="1"/>
  <c r="T19" i="20"/>
  <c r="T49" i="20" s="1"/>
  <c r="L49" i="20"/>
  <c r="K49" i="20"/>
  <c r="J49" i="20"/>
  <c r="I49" i="20"/>
  <c r="BF18" i="20"/>
  <c r="BE18" i="20"/>
  <c r="BD18" i="20"/>
  <c r="BC18" i="20"/>
  <c r="BA18" i="20"/>
  <c r="AW18" i="20"/>
  <c r="AW48" i="20" s="1"/>
  <c r="AV18" i="20"/>
  <c r="AV48" i="20" s="1"/>
  <c r="AN18" i="20"/>
  <c r="AM18" i="20"/>
  <c r="AL18" i="20"/>
  <c r="AK18" i="20"/>
  <c r="AI18" i="20"/>
  <c r="AE18" i="20"/>
  <c r="AE48" i="20" s="1"/>
  <c r="AD18" i="20"/>
  <c r="AD48" i="20" s="1"/>
  <c r="T18" i="20"/>
  <c r="T48" i="20" s="1"/>
  <c r="L48" i="20"/>
  <c r="K48" i="20"/>
  <c r="J48" i="20"/>
  <c r="I48" i="20"/>
  <c r="BF17" i="20"/>
  <c r="BE17" i="20"/>
  <c r="BD17" i="20"/>
  <c r="BC17" i="20"/>
  <c r="BA17" i="20"/>
  <c r="AW17" i="20"/>
  <c r="AW47" i="20" s="1"/>
  <c r="AV17" i="20"/>
  <c r="AV47" i="20" s="1"/>
  <c r="AN17" i="20"/>
  <c r="AM17" i="20"/>
  <c r="AL17" i="20"/>
  <c r="AK17" i="20"/>
  <c r="AI17" i="20"/>
  <c r="AE17" i="20"/>
  <c r="AE47" i="20" s="1"/>
  <c r="AD17" i="20"/>
  <c r="AD47" i="20" s="1"/>
  <c r="T17" i="20"/>
  <c r="T47" i="20" s="1"/>
  <c r="L47" i="20"/>
  <c r="K47" i="20"/>
  <c r="J47" i="20"/>
  <c r="I47" i="20"/>
  <c r="BF16" i="20"/>
  <c r="BF46" i="20" s="1"/>
  <c r="BE16" i="20"/>
  <c r="BE46" i="20" s="1"/>
  <c r="BD16" i="20"/>
  <c r="BC16" i="20"/>
  <c r="BA16" i="20"/>
  <c r="AW16" i="20"/>
  <c r="AV16" i="20"/>
  <c r="AN16" i="20"/>
  <c r="AN46" i="20" s="1"/>
  <c r="AM16" i="20"/>
  <c r="AM46" i="20" s="1"/>
  <c r="AL16" i="20"/>
  <c r="AK16" i="20"/>
  <c r="AI16" i="20"/>
  <c r="AE16" i="20"/>
  <c r="AD16" i="20"/>
  <c r="T16" i="20"/>
  <c r="T46" i="20" s="1"/>
  <c r="L46" i="20"/>
  <c r="K46" i="20"/>
  <c r="J46" i="20"/>
  <c r="I46" i="20"/>
  <c r="BF15" i="20"/>
  <c r="BF45" i="20" s="1"/>
  <c r="BE15" i="20"/>
  <c r="BE45" i="20" s="1"/>
  <c r="BD15" i="20"/>
  <c r="BC15" i="20"/>
  <c r="BA15" i="20"/>
  <c r="AW15" i="20"/>
  <c r="AW45" i="20" s="1"/>
  <c r="AV15" i="20"/>
  <c r="AV45" i="20" s="1"/>
  <c r="AN15" i="20"/>
  <c r="AN45" i="20" s="1"/>
  <c r="AM15" i="20"/>
  <c r="AM45" i="20" s="1"/>
  <c r="AL15" i="20"/>
  <c r="AK15" i="20"/>
  <c r="AI15" i="20"/>
  <c r="AE15" i="20"/>
  <c r="AE45" i="20" s="1"/>
  <c r="AD15" i="20"/>
  <c r="AD45" i="20" s="1"/>
  <c r="T15" i="20"/>
  <c r="T45" i="20" s="1"/>
  <c r="L45" i="20"/>
  <c r="K45" i="20"/>
  <c r="J45" i="20"/>
  <c r="I45" i="20"/>
  <c r="BF14" i="20"/>
  <c r="BF44" i="20" s="1"/>
  <c r="BE14" i="20"/>
  <c r="BE44" i="20" s="1"/>
  <c r="BD14" i="20"/>
  <c r="BC14" i="20"/>
  <c r="BA14" i="20"/>
  <c r="AW14" i="20"/>
  <c r="AW44" i="20" s="1"/>
  <c r="AV14" i="20"/>
  <c r="AV44" i="20" s="1"/>
  <c r="AN14" i="20"/>
  <c r="AN44" i="20" s="1"/>
  <c r="AM14" i="20"/>
  <c r="AM44" i="20" s="1"/>
  <c r="AL14" i="20"/>
  <c r="AK14" i="20"/>
  <c r="AI14" i="20"/>
  <c r="AE14" i="20"/>
  <c r="AE44" i="20" s="1"/>
  <c r="AD14" i="20"/>
  <c r="AD44" i="20" s="1"/>
  <c r="T14" i="20"/>
  <c r="T44" i="20" s="1"/>
  <c r="L44" i="20"/>
  <c r="K44" i="20"/>
  <c r="J44" i="20"/>
  <c r="I44" i="20"/>
  <c r="BF13" i="20"/>
  <c r="BF43" i="20" s="1"/>
  <c r="BE13" i="20"/>
  <c r="BE43" i="20" s="1"/>
  <c r="BD13" i="20"/>
  <c r="BC13" i="20"/>
  <c r="BA13" i="20"/>
  <c r="AW13" i="20"/>
  <c r="AV13" i="20"/>
  <c r="AN13" i="20"/>
  <c r="AN43" i="20" s="1"/>
  <c r="AM13" i="20"/>
  <c r="AM43" i="20" s="1"/>
  <c r="AL13" i="20"/>
  <c r="AK13" i="20"/>
  <c r="AI13" i="20"/>
  <c r="AE13" i="20"/>
  <c r="AD13" i="20"/>
  <c r="T13" i="20"/>
  <c r="T43" i="20" s="1"/>
  <c r="L43" i="20"/>
  <c r="K43" i="20"/>
  <c r="J43" i="20"/>
  <c r="I43" i="20"/>
  <c r="BF12" i="20"/>
  <c r="BF42" i="20" s="1"/>
  <c r="BE12" i="20"/>
  <c r="BE42" i="20" s="1"/>
  <c r="BD12" i="20"/>
  <c r="BC12" i="20"/>
  <c r="BA12" i="20"/>
  <c r="AW12" i="20"/>
  <c r="AV12" i="20"/>
  <c r="AN12" i="20"/>
  <c r="AN42" i="20" s="1"/>
  <c r="AM12" i="20"/>
  <c r="AM42" i="20" s="1"/>
  <c r="AL12" i="20"/>
  <c r="AK12" i="20"/>
  <c r="AI12" i="20"/>
  <c r="AE12" i="20"/>
  <c r="AD12" i="20"/>
  <c r="T12" i="20"/>
  <c r="T42" i="20" s="1"/>
  <c r="L42" i="20"/>
  <c r="K42" i="20"/>
  <c r="J42" i="20"/>
  <c r="I42" i="20"/>
  <c r="BF11" i="20"/>
  <c r="BF41" i="20" s="1"/>
  <c r="BE11" i="20"/>
  <c r="BE41" i="20" s="1"/>
  <c r="BD11" i="20"/>
  <c r="BC11" i="20"/>
  <c r="BA11" i="20"/>
  <c r="AW11" i="20"/>
  <c r="AW41" i="20" s="1"/>
  <c r="AV11" i="20"/>
  <c r="AV41" i="20" s="1"/>
  <c r="AN11" i="20"/>
  <c r="AN41" i="20" s="1"/>
  <c r="AM11" i="20"/>
  <c r="AM41" i="20" s="1"/>
  <c r="AL11" i="20"/>
  <c r="AK11" i="20"/>
  <c r="AI11" i="20"/>
  <c r="AE11" i="20"/>
  <c r="AE41" i="20" s="1"/>
  <c r="AD11" i="20"/>
  <c r="AD41" i="20" s="1"/>
  <c r="T11" i="20"/>
  <c r="T41" i="20" s="1"/>
  <c r="L41" i="20"/>
  <c r="K41" i="20"/>
  <c r="J41" i="20"/>
  <c r="I41" i="20"/>
  <c r="BF10" i="20"/>
  <c r="BF40" i="20" s="1"/>
  <c r="BE10" i="20"/>
  <c r="BE40" i="20" s="1"/>
  <c r="BD10" i="20"/>
  <c r="BC10" i="20"/>
  <c r="BA10" i="20"/>
  <c r="AW10" i="20"/>
  <c r="AW40" i="20" s="1"/>
  <c r="AV10" i="20"/>
  <c r="AV40" i="20" s="1"/>
  <c r="AN10" i="20"/>
  <c r="AN40" i="20" s="1"/>
  <c r="AM10" i="20"/>
  <c r="AM40" i="20" s="1"/>
  <c r="AL10" i="20"/>
  <c r="AK10" i="20"/>
  <c r="AI10" i="20"/>
  <c r="AE10" i="20"/>
  <c r="AE40" i="20" s="1"/>
  <c r="AD10" i="20"/>
  <c r="AD40" i="20" s="1"/>
  <c r="T10" i="20"/>
  <c r="T40" i="20" s="1"/>
  <c r="L40" i="20"/>
  <c r="K40" i="20"/>
  <c r="J40" i="20"/>
  <c r="I40" i="20"/>
  <c r="BF9" i="20"/>
  <c r="BF39" i="20" s="1"/>
  <c r="BE9" i="20"/>
  <c r="BE39" i="20" s="1"/>
  <c r="BD9" i="20"/>
  <c r="BC9" i="20"/>
  <c r="BA9" i="20"/>
  <c r="AW9" i="20"/>
  <c r="AW39" i="20" s="1"/>
  <c r="AV9" i="20"/>
  <c r="AV39" i="20" s="1"/>
  <c r="AN9" i="20"/>
  <c r="AN39" i="20" s="1"/>
  <c r="AM9" i="20"/>
  <c r="AM39" i="20" s="1"/>
  <c r="AL9" i="20"/>
  <c r="AK9" i="20"/>
  <c r="AI9" i="20"/>
  <c r="AE9" i="20"/>
  <c r="AE39" i="20" s="1"/>
  <c r="AD9" i="20"/>
  <c r="AD39" i="20" s="1"/>
  <c r="T9" i="20"/>
  <c r="T39" i="20" s="1"/>
  <c r="L39" i="20"/>
  <c r="K39" i="20"/>
  <c r="J39" i="20"/>
  <c r="I39" i="20"/>
  <c r="BF8" i="20"/>
  <c r="BF38" i="20" s="1"/>
  <c r="BE8" i="20"/>
  <c r="BE38" i="20" s="1"/>
  <c r="BD8" i="20"/>
  <c r="BC8" i="20"/>
  <c r="BA8" i="20"/>
  <c r="AW8" i="20"/>
  <c r="AW38" i="20" s="1"/>
  <c r="AV8" i="20"/>
  <c r="AV38" i="20" s="1"/>
  <c r="AN8" i="20"/>
  <c r="AN38" i="20" s="1"/>
  <c r="AM8" i="20"/>
  <c r="AM38" i="20" s="1"/>
  <c r="AL8" i="20"/>
  <c r="AK8" i="20"/>
  <c r="AI8" i="20"/>
  <c r="AE8" i="20"/>
  <c r="AE38" i="20" s="1"/>
  <c r="AD8" i="20"/>
  <c r="AD38" i="20" s="1"/>
  <c r="T8" i="20"/>
  <c r="T38" i="20" s="1"/>
  <c r="L38" i="20"/>
  <c r="K38" i="20"/>
  <c r="J38" i="20"/>
  <c r="I38" i="20"/>
  <c r="BF7" i="20"/>
  <c r="BF37" i="20" s="1"/>
  <c r="BE7" i="20"/>
  <c r="BE37" i="20" s="1"/>
  <c r="BD7" i="20"/>
  <c r="BC7" i="20"/>
  <c r="BA7" i="20"/>
  <c r="AW7" i="20"/>
  <c r="AW37" i="20" s="1"/>
  <c r="AV7" i="20"/>
  <c r="AV37" i="20" s="1"/>
  <c r="AN7" i="20"/>
  <c r="AN37" i="20" s="1"/>
  <c r="AM7" i="20"/>
  <c r="AM37" i="20" s="1"/>
  <c r="AL7" i="20"/>
  <c r="AK7" i="20"/>
  <c r="AI7" i="20"/>
  <c r="AE7" i="20"/>
  <c r="AE37" i="20" s="1"/>
  <c r="AD7" i="20"/>
  <c r="AD37" i="20" s="1"/>
  <c r="T7" i="20"/>
  <c r="T37" i="20" s="1"/>
  <c r="L37" i="20"/>
  <c r="K37" i="20"/>
  <c r="J37" i="20"/>
  <c r="I37" i="20"/>
  <c r="BF6" i="20"/>
  <c r="BF36" i="20" s="1"/>
  <c r="BE6" i="20"/>
  <c r="BE36" i="20" s="1"/>
  <c r="BD6" i="20"/>
  <c r="BC6" i="20"/>
  <c r="BA6" i="20"/>
  <c r="AW6" i="20"/>
  <c r="AW36" i="20" s="1"/>
  <c r="AV6" i="20"/>
  <c r="AV36" i="20" s="1"/>
  <c r="AN6" i="20"/>
  <c r="AN36" i="20" s="1"/>
  <c r="AM6" i="20"/>
  <c r="AM36" i="20" s="1"/>
  <c r="AL6" i="20"/>
  <c r="AK6" i="20"/>
  <c r="AI6" i="20"/>
  <c r="AE6" i="20"/>
  <c r="AE36" i="20" s="1"/>
  <c r="AD6" i="20"/>
  <c r="AD36" i="20" s="1"/>
  <c r="T6" i="20"/>
  <c r="T36" i="20" s="1"/>
  <c r="L6" i="20"/>
  <c r="L36" i="20" s="1"/>
  <c r="K6" i="20"/>
  <c r="K36" i="20" s="1"/>
  <c r="J6" i="20"/>
  <c r="J36" i="20" s="1"/>
  <c r="I36" i="20"/>
  <c r="BT36" i="20" l="1"/>
  <c r="BT6" i="20" s="1"/>
  <c r="BM37" i="21"/>
  <c r="BM6" i="21" s="1"/>
  <c r="BT55" i="21"/>
  <c r="BT24" i="21" s="1"/>
  <c r="BT54" i="21"/>
  <c r="BT23" i="21" s="1"/>
  <c r="BT53" i="21"/>
  <c r="BT22" i="21" s="1"/>
  <c r="BT52" i="21"/>
  <c r="BT21" i="21" s="1"/>
  <c r="BT51" i="21"/>
  <c r="BT20" i="21" s="1"/>
  <c r="BT50" i="21"/>
  <c r="BT19" i="21" s="1"/>
  <c r="BT49" i="21"/>
  <c r="BT18" i="21" s="1"/>
  <c r="BT48" i="21"/>
  <c r="BT17" i="21" s="1"/>
  <c r="BT47" i="21"/>
  <c r="BT16" i="21" s="1"/>
  <c r="BT46" i="21"/>
  <c r="BT15" i="21" s="1"/>
  <c r="BT45" i="21"/>
  <c r="BT14" i="21" s="1"/>
  <c r="BT44" i="21"/>
  <c r="BT13" i="21" s="1"/>
  <c r="BT43" i="21"/>
  <c r="BT12" i="21" s="1"/>
  <c r="BT42" i="21"/>
  <c r="BT11" i="21" s="1"/>
  <c r="BT41" i="21"/>
  <c r="BT10" i="21" s="1"/>
  <c r="BT40" i="21"/>
  <c r="BT9" i="21" s="1"/>
  <c r="BT39" i="21"/>
  <c r="BT8" i="21" s="1"/>
  <c r="BT38" i="21"/>
  <c r="BT7" i="21" s="1"/>
  <c r="AU6" i="22"/>
  <c r="AS6" i="22"/>
  <c r="AQ6" i="22"/>
  <c r="AC6" i="22"/>
  <c r="AA6" i="22"/>
  <c r="Y6" i="22"/>
  <c r="AT6" i="22"/>
  <c r="AT36" i="22" s="1"/>
  <c r="AR6" i="22"/>
  <c r="AR36" i="22" s="1"/>
  <c r="AP6" i="22"/>
  <c r="AB6" i="22"/>
  <c r="AB36" i="22" s="1"/>
  <c r="Z6" i="22"/>
  <c r="X6" i="22"/>
  <c r="M54" i="22"/>
  <c r="C24" i="22"/>
  <c r="M50" i="22"/>
  <c r="C20" i="22"/>
  <c r="M46" i="22"/>
  <c r="C16" i="22"/>
  <c r="M42" i="22"/>
  <c r="C12" i="22"/>
  <c r="M38" i="22"/>
  <c r="C8" i="22"/>
  <c r="M53" i="22"/>
  <c r="C23" i="22"/>
  <c r="M49" i="22"/>
  <c r="C19" i="22"/>
  <c r="M45" i="22"/>
  <c r="C15" i="22"/>
  <c r="M41" i="22"/>
  <c r="C11" i="22"/>
  <c r="M37" i="22"/>
  <c r="C7" i="22"/>
  <c r="Z36" i="22"/>
  <c r="C36" i="22"/>
  <c r="M52" i="22"/>
  <c r="C22" i="22"/>
  <c r="M48" i="22"/>
  <c r="C18" i="22"/>
  <c r="M44" i="22"/>
  <c r="C14" i="22"/>
  <c r="M40" i="22"/>
  <c r="C10" i="22"/>
  <c r="M51" i="22"/>
  <c r="C21" i="22"/>
  <c r="M47" i="22"/>
  <c r="C17" i="22"/>
  <c r="M43" i="22"/>
  <c r="C13" i="22"/>
  <c r="M39" i="22"/>
  <c r="C9" i="22"/>
  <c r="M6" i="21"/>
  <c r="M8" i="21"/>
  <c r="M10" i="21"/>
  <c r="M12" i="21"/>
  <c r="M14" i="21"/>
  <c r="M16" i="21"/>
  <c r="M18" i="21"/>
  <c r="M20" i="21"/>
  <c r="M22" i="21"/>
  <c r="M24" i="21"/>
  <c r="M7" i="21"/>
  <c r="M9" i="21"/>
  <c r="M11" i="21"/>
  <c r="M13" i="21"/>
  <c r="M15" i="21"/>
  <c r="M17" i="21"/>
  <c r="M19" i="21"/>
  <c r="M21" i="21"/>
  <c r="M23" i="21"/>
  <c r="BT46" i="20"/>
  <c r="BT16" i="20" s="1"/>
  <c r="BT45" i="20"/>
  <c r="BT15" i="20" s="1"/>
  <c r="BT44" i="20"/>
  <c r="BT14" i="20" s="1"/>
  <c r="BT43" i="20"/>
  <c r="BT13" i="20" s="1"/>
  <c r="BT42" i="20"/>
  <c r="BT12" i="20" s="1"/>
  <c r="BT41" i="20"/>
  <c r="BT11" i="20" s="1"/>
  <c r="BT40" i="20"/>
  <c r="BT10" i="20" s="1"/>
  <c r="BT39" i="20"/>
  <c r="BT9" i="20" s="1"/>
  <c r="BT38" i="20"/>
  <c r="BT8" i="20" s="1"/>
  <c r="BT37" i="20"/>
  <c r="BT7" i="20" s="1"/>
  <c r="BT54" i="20"/>
  <c r="BT24" i="20" s="1"/>
  <c r="BT53" i="20"/>
  <c r="BT23" i="20" s="1"/>
  <c r="BT52" i="20"/>
  <c r="BT22" i="20" s="1"/>
  <c r="BT51" i="20"/>
  <c r="BT21" i="20" s="1"/>
  <c r="BT50" i="20"/>
  <c r="BT20" i="20" s="1"/>
  <c r="BT49" i="20"/>
  <c r="BT19" i="20" s="1"/>
  <c r="BT48" i="20"/>
  <c r="BT18" i="20" s="1"/>
  <c r="BT47" i="20"/>
  <c r="BT17" i="20" s="1"/>
  <c r="M7" i="20"/>
  <c r="M6" i="20"/>
  <c r="M9" i="20"/>
  <c r="M11" i="20"/>
  <c r="M13" i="20"/>
  <c r="M15" i="20"/>
  <c r="M17" i="20"/>
  <c r="M19" i="20"/>
  <c r="M21" i="20"/>
  <c r="M23" i="20"/>
  <c r="M8" i="20"/>
  <c r="M10" i="20"/>
  <c r="M12" i="20"/>
  <c r="M14" i="20"/>
  <c r="M16" i="20"/>
  <c r="M18" i="20"/>
  <c r="M20" i="20"/>
  <c r="M22" i="20"/>
  <c r="M24" i="20"/>
  <c r="I7" i="19"/>
  <c r="I8" i="19"/>
  <c r="I9" i="19"/>
  <c r="I10" i="19"/>
  <c r="I11" i="19"/>
  <c r="I12" i="19"/>
  <c r="I13" i="19"/>
  <c r="I14" i="19"/>
  <c r="I15" i="19"/>
  <c r="I16" i="19"/>
  <c r="I17" i="19"/>
  <c r="I18" i="19"/>
  <c r="I19" i="19"/>
  <c r="I20" i="19"/>
  <c r="I21" i="19"/>
  <c r="I22" i="19"/>
  <c r="I23" i="19"/>
  <c r="I24" i="19"/>
  <c r="I6" i="19"/>
  <c r="BO36" i="22" l="1"/>
  <c r="BH36" i="22"/>
  <c r="AQ7" i="22"/>
  <c r="AS7" i="22"/>
  <c r="AU7" i="22"/>
  <c r="Y7" i="22"/>
  <c r="AA7" i="22"/>
  <c r="AC7" i="22"/>
  <c r="AP7" i="22"/>
  <c r="AR7" i="22"/>
  <c r="AT7" i="22"/>
  <c r="AT37" i="22" s="1"/>
  <c r="X7" i="22"/>
  <c r="Z7" i="22"/>
  <c r="AB7" i="22"/>
  <c r="AB37" i="22" s="1"/>
  <c r="AQ11" i="22"/>
  <c r="AS11" i="22"/>
  <c r="AU11" i="22"/>
  <c r="Y11" i="22"/>
  <c r="AA11" i="22"/>
  <c r="AC11" i="22"/>
  <c r="AP11" i="22"/>
  <c r="AR11" i="22"/>
  <c r="AT11" i="22"/>
  <c r="AT41" i="22" s="1"/>
  <c r="X11" i="22"/>
  <c r="Z11" i="22"/>
  <c r="AB11" i="22"/>
  <c r="AB41" i="22" s="1"/>
  <c r="AQ15" i="22"/>
  <c r="AS15" i="22"/>
  <c r="AU15" i="22"/>
  <c r="Y15" i="22"/>
  <c r="AA15" i="22"/>
  <c r="AC15" i="22"/>
  <c r="AP15" i="22"/>
  <c r="AR15" i="22"/>
  <c r="AT15" i="22"/>
  <c r="X15" i="22"/>
  <c r="Z15" i="22"/>
  <c r="AB15" i="22"/>
  <c r="AQ19" i="22"/>
  <c r="AS19" i="22"/>
  <c r="AU19" i="22"/>
  <c r="Y19" i="22"/>
  <c r="AA19" i="22"/>
  <c r="AC19" i="22"/>
  <c r="AP19" i="22"/>
  <c r="AR19" i="22"/>
  <c r="AT19" i="22"/>
  <c r="X19" i="22"/>
  <c r="Z19" i="22"/>
  <c r="AB19" i="22"/>
  <c r="AQ23" i="22"/>
  <c r="AS23" i="22"/>
  <c r="AU23" i="22"/>
  <c r="Y23" i="22"/>
  <c r="AA23" i="22"/>
  <c r="AC23" i="22"/>
  <c r="AP23" i="22"/>
  <c r="AR23" i="22"/>
  <c r="AT23" i="22"/>
  <c r="X23" i="22"/>
  <c r="Z23" i="22"/>
  <c r="AB23" i="22"/>
  <c r="AQ8" i="22"/>
  <c r="AS8" i="22"/>
  <c r="AU8" i="22"/>
  <c r="Y8" i="22"/>
  <c r="AA8" i="22"/>
  <c r="AC8" i="22"/>
  <c r="AP8" i="22"/>
  <c r="AR8" i="22"/>
  <c r="AT8" i="22"/>
  <c r="AT38" i="22" s="1"/>
  <c r="X8" i="22"/>
  <c r="Z8" i="22"/>
  <c r="AB8" i="22"/>
  <c r="AB38" i="22" s="1"/>
  <c r="AQ12" i="22"/>
  <c r="AS12" i="22"/>
  <c r="AU12" i="22"/>
  <c r="Y12" i="22"/>
  <c r="AA12" i="22"/>
  <c r="AC12" i="22"/>
  <c r="AP12" i="22"/>
  <c r="AR12" i="22"/>
  <c r="AT12" i="22"/>
  <c r="X12" i="22"/>
  <c r="Z12" i="22"/>
  <c r="AB12" i="22"/>
  <c r="AB42" i="22" s="1"/>
  <c r="AQ16" i="22"/>
  <c r="AS16" i="22"/>
  <c r="AU16" i="22"/>
  <c r="Y16" i="22"/>
  <c r="AA16" i="22"/>
  <c r="AC16" i="22"/>
  <c r="AP16" i="22"/>
  <c r="AR16" i="22"/>
  <c r="AT16" i="22"/>
  <c r="X16" i="22"/>
  <c r="Z16" i="22"/>
  <c r="AB16" i="22"/>
  <c r="AB46" i="22" s="1"/>
  <c r="AQ20" i="22"/>
  <c r="AS20" i="22"/>
  <c r="AU20" i="22"/>
  <c r="Y20" i="22"/>
  <c r="AA20" i="22"/>
  <c r="AC20" i="22"/>
  <c r="AP20" i="22"/>
  <c r="AR20" i="22"/>
  <c r="AT20" i="22"/>
  <c r="AT50" i="22" s="1"/>
  <c r="X20" i="22"/>
  <c r="Z20" i="22"/>
  <c r="AB20" i="22"/>
  <c r="AB50" i="22" s="1"/>
  <c r="AQ24" i="22"/>
  <c r="AS24" i="22"/>
  <c r="AU24" i="22"/>
  <c r="Y24" i="22"/>
  <c r="AA24" i="22"/>
  <c r="AC24" i="22"/>
  <c r="AP24" i="22"/>
  <c r="AR24" i="22"/>
  <c r="AT24" i="22"/>
  <c r="AT54" i="22" s="1"/>
  <c r="X24" i="22"/>
  <c r="Z24" i="22"/>
  <c r="AB24" i="22"/>
  <c r="AQ9" i="22"/>
  <c r="AS9" i="22"/>
  <c r="AU9" i="22"/>
  <c r="Y9" i="22"/>
  <c r="AA9" i="22"/>
  <c r="AC9" i="22"/>
  <c r="AP9" i="22"/>
  <c r="AR9" i="22"/>
  <c r="AT9" i="22"/>
  <c r="X9" i="22"/>
  <c r="Z9" i="22"/>
  <c r="AB9" i="22"/>
  <c r="AQ13" i="22"/>
  <c r="AS13" i="22"/>
  <c r="AU13" i="22"/>
  <c r="Y13" i="22"/>
  <c r="AA13" i="22"/>
  <c r="AC13" i="22"/>
  <c r="AP13" i="22"/>
  <c r="AR13" i="22"/>
  <c r="AT13" i="22"/>
  <c r="AT43" i="22" s="1"/>
  <c r="X13" i="22"/>
  <c r="Z13" i="22"/>
  <c r="AB13" i="22"/>
  <c r="AB43" i="22" s="1"/>
  <c r="AQ17" i="22"/>
  <c r="AS17" i="22"/>
  <c r="AU17" i="22"/>
  <c r="Y17" i="22"/>
  <c r="AA17" i="22"/>
  <c r="AC17" i="22"/>
  <c r="AP17" i="22"/>
  <c r="AR17" i="22"/>
  <c r="AT17" i="22"/>
  <c r="X17" i="22"/>
  <c r="Z17" i="22"/>
  <c r="AB17" i="22"/>
  <c r="AB47" i="22" s="1"/>
  <c r="AQ21" i="22"/>
  <c r="AS21" i="22"/>
  <c r="AU21" i="22"/>
  <c r="Y21" i="22"/>
  <c r="AA21" i="22"/>
  <c r="AC21" i="22"/>
  <c r="AP21" i="22"/>
  <c r="AR21" i="22"/>
  <c r="AT21" i="22"/>
  <c r="X21" i="22"/>
  <c r="Z21" i="22"/>
  <c r="AB21" i="22"/>
  <c r="AB51" i="22" s="1"/>
  <c r="AQ10" i="22"/>
  <c r="AS10" i="22"/>
  <c r="AU10" i="22"/>
  <c r="Y10" i="22"/>
  <c r="AA10" i="22"/>
  <c r="AC10" i="22"/>
  <c r="AP10" i="22"/>
  <c r="AR10" i="22"/>
  <c r="AT10" i="22"/>
  <c r="X10" i="22"/>
  <c r="Z10" i="22"/>
  <c r="AB10" i="22"/>
  <c r="AQ14" i="22"/>
  <c r="AS14" i="22"/>
  <c r="AU14" i="22"/>
  <c r="Y14" i="22"/>
  <c r="AA14" i="22"/>
  <c r="AC14" i="22"/>
  <c r="AP14" i="22"/>
  <c r="AR14" i="22"/>
  <c r="AT14" i="22"/>
  <c r="X14" i="22"/>
  <c r="Z14" i="22"/>
  <c r="AB14" i="22"/>
  <c r="AQ18" i="22"/>
  <c r="AS18" i="22"/>
  <c r="AU18" i="22"/>
  <c r="Y18" i="22"/>
  <c r="AA18" i="22"/>
  <c r="AC18" i="22"/>
  <c r="AP18" i="22"/>
  <c r="AR18" i="22"/>
  <c r="AT18" i="22"/>
  <c r="X18" i="22"/>
  <c r="Z18" i="22"/>
  <c r="AB18" i="22"/>
  <c r="AQ22" i="22"/>
  <c r="AS22" i="22"/>
  <c r="AU22" i="22"/>
  <c r="Y22" i="22"/>
  <c r="AA22" i="22"/>
  <c r="AC22" i="22"/>
  <c r="AP22" i="22"/>
  <c r="AR22" i="22"/>
  <c r="AT22" i="22"/>
  <c r="X22" i="22"/>
  <c r="Z22" i="22"/>
  <c r="AB22" i="22"/>
  <c r="BS36" i="22"/>
  <c r="BS6" i="22" s="1"/>
  <c r="BQ36" i="22"/>
  <c r="BK36" i="22"/>
  <c r="BK6" i="22" s="1"/>
  <c r="BI36" i="22"/>
  <c r="BI6" i="22" s="1"/>
  <c r="AY36" i="22"/>
  <c r="AZ36" i="22" s="1"/>
  <c r="BR36" i="22"/>
  <c r="BR6" i="22" s="1"/>
  <c r="BP36" i="22"/>
  <c r="BP6" i="22" s="1"/>
  <c r="BL36" i="22"/>
  <c r="BL6" i="22" s="1"/>
  <c r="BJ36" i="22"/>
  <c r="AG36" i="22"/>
  <c r="AH36" i="22" s="1"/>
  <c r="C37" i="22"/>
  <c r="C41" i="22"/>
  <c r="C45" i="22"/>
  <c r="C49" i="22"/>
  <c r="C53" i="22"/>
  <c r="C38" i="22"/>
  <c r="C42" i="22"/>
  <c r="AT42" i="22"/>
  <c r="C46" i="22"/>
  <c r="AT46" i="22"/>
  <c r="C50" i="22"/>
  <c r="C54" i="22"/>
  <c r="AB54" i="22"/>
  <c r="C39" i="22"/>
  <c r="C43" i="22"/>
  <c r="C47" i="22"/>
  <c r="AT47" i="22"/>
  <c r="C51" i="22"/>
  <c r="AT51" i="22"/>
  <c r="C40" i="22"/>
  <c r="C44" i="22"/>
  <c r="C48" i="22"/>
  <c r="C52" i="22"/>
  <c r="M52" i="21"/>
  <c r="C21" i="21"/>
  <c r="M48" i="21"/>
  <c r="C17" i="21"/>
  <c r="M44" i="21"/>
  <c r="C13" i="21"/>
  <c r="M40" i="21"/>
  <c r="C9" i="21"/>
  <c r="M55" i="21"/>
  <c r="C24" i="21"/>
  <c r="M51" i="21"/>
  <c r="C20" i="21"/>
  <c r="M47" i="21"/>
  <c r="C16" i="21"/>
  <c r="M43" i="21"/>
  <c r="C12" i="21"/>
  <c r="M39" i="21"/>
  <c r="C8" i="21"/>
  <c r="M37" i="21"/>
  <c r="C6" i="21"/>
  <c r="M54" i="21"/>
  <c r="C23" i="21"/>
  <c r="M50" i="21"/>
  <c r="C19" i="21"/>
  <c r="M46" i="21"/>
  <c r="C15" i="21"/>
  <c r="M42" i="21"/>
  <c r="C11" i="21"/>
  <c r="M38" i="21"/>
  <c r="C7" i="21"/>
  <c r="M53" i="21"/>
  <c r="C22" i="21"/>
  <c r="M49" i="21"/>
  <c r="C18" i="21"/>
  <c r="M45" i="21"/>
  <c r="C14" i="21"/>
  <c r="M41" i="21"/>
  <c r="C10" i="21"/>
  <c r="M54" i="20"/>
  <c r="C24" i="20"/>
  <c r="M50" i="20"/>
  <c r="C20" i="20"/>
  <c r="M46" i="20"/>
  <c r="C16" i="20"/>
  <c r="M42" i="20"/>
  <c r="C12" i="20"/>
  <c r="M38" i="20"/>
  <c r="C8" i="20"/>
  <c r="M53" i="20"/>
  <c r="C23" i="20"/>
  <c r="M49" i="20"/>
  <c r="C19" i="20"/>
  <c r="M45" i="20"/>
  <c r="C15" i="20"/>
  <c r="M41" i="20"/>
  <c r="C11" i="20"/>
  <c r="M36" i="20"/>
  <c r="C6" i="20"/>
  <c r="M52" i="20"/>
  <c r="C22" i="20"/>
  <c r="M48" i="20"/>
  <c r="C18" i="20"/>
  <c r="M44" i="20"/>
  <c r="C14" i="20"/>
  <c r="M40" i="20"/>
  <c r="C10" i="20"/>
  <c r="AB10" i="20" s="1"/>
  <c r="M51" i="20"/>
  <c r="C21" i="20"/>
  <c r="M47" i="20"/>
  <c r="C17" i="20"/>
  <c r="M43" i="20"/>
  <c r="C13" i="20"/>
  <c r="M39" i="20"/>
  <c r="C9" i="20"/>
  <c r="M37" i="20"/>
  <c r="C7" i="20"/>
  <c r="AX51" i="19"/>
  <c r="AX52" i="19"/>
  <c r="AX53" i="19"/>
  <c r="AX54" i="19"/>
  <c r="AX55" i="19"/>
  <c r="AX38" i="19"/>
  <c r="AX39" i="19"/>
  <c r="AX40" i="19"/>
  <c r="AX41" i="19"/>
  <c r="AX42" i="19"/>
  <c r="AX43" i="19"/>
  <c r="AX44" i="19"/>
  <c r="AX45" i="19"/>
  <c r="AX46" i="19"/>
  <c r="AX47" i="19"/>
  <c r="AX48" i="19"/>
  <c r="AX49" i="19"/>
  <c r="AX50" i="19"/>
  <c r="AX37" i="19"/>
  <c r="AF38" i="19"/>
  <c r="AF39" i="19"/>
  <c r="AF40" i="19"/>
  <c r="AF41" i="19"/>
  <c r="AF42" i="19"/>
  <c r="AF43" i="19"/>
  <c r="AF44" i="19"/>
  <c r="AF45" i="19"/>
  <c r="AF46" i="19"/>
  <c r="AF47" i="19"/>
  <c r="AF48" i="19"/>
  <c r="AF49" i="19"/>
  <c r="AF50" i="19"/>
  <c r="AF51" i="19"/>
  <c r="AF52" i="19"/>
  <c r="AF53" i="19"/>
  <c r="AF54" i="19"/>
  <c r="AF55" i="19"/>
  <c r="AF37" i="19"/>
  <c r="BH47" i="22" l="1"/>
  <c r="BO47" i="22"/>
  <c r="BO50" i="22"/>
  <c r="BH50" i="22"/>
  <c r="BH53" i="22"/>
  <c r="BO53" i="22"/>
  <c r="BH45" i="22"/>
  <c r="BO45" i="22"/>
  <c r="BH41" i="22"/>
  <c r="BO41" i="22"/>
  <c r="BO52" i="22"/>
  <c r="BH52" i="22"/>
  <c r="BO44" i="22"/>
  <c r="BH44" i="22"/>
  <c r="BH51" i="22"/>
  <c r="BO51" i="22"/>
  <c r="BH43" i="22"/>
  <c r="BO43" i="22"/>
  <c r="BO48" i="22"/>
  <c r="BH48" i="22"/>
  <c r="BH18" i="22" s="1"/>
  <c r="BO40" i="22"/>
  <c r="BH40" i="22"/>
  <c r="BH39" i="22"/>
  <c r="BO39" i="22"/>
  <c r="BO54" i="22"/>
  <c r="BH54" i="22"/>
  <c r="BO46" i="22"/>
  <c r="BH46" i="22"/>
  <c r="BO42" i="22"/>
  <c r="BH42" i="22"/>
  <c r="BO38" i="22"/>
  <c r="BH38" i="22"/>
  <c r="BH49" i="22"/>
  <c r="BO49" i="22"/>
  <c r="BH37" i="22"/>
  <c r="BO37" i="22"/>
  <c r="AR14" i="21"/>
  <c r="Z14" i="21"/>
  <c r="AQ14" i="21"/>
  <c r="AU14" i="21"/>
  <c r="Y14" i="21"/>
  <c r="AC14" i="21"/>
  <c r="AP14" i="21"/>
  <c r="AT14" i="21"/>
  <c r="X14" i="21"/>
  <c r="AB14" i="21"/>
  <c r="AS14" i="21"/>
  <c r="AA14" i="21"/>
  <c r="AR22" i="21"/>
  <c r="Z22" i="21"/>
  <c r="AQ22" i="21"/>
  <c r="AU22" i="21"/>
  <c r="Y22" i="21"/>
  <c r="AC22" i="21"/>
  <c r="AP22" i="21"/>
  <c r="AT22" i="21"/>
  <c r="X22" i="21"/>
  <c r="AB22" i="21"/>
  <c r="AS22" i="21"/>
  <c r="AA22" i="21"/>
  <c r="AP11" i="21"/>
  <c r="AT11" i="21"/>
  <c r="X11" i="21"/>
  <c r="AB11" i="21"/>
  <c r="AS11" i="21"/>
  <c r="AA11" i="21"/>
  <c r="AR11" i="21"/>
  <c r="Z11" i="21"/>
  <c r="AQ11" i="21"/>
  <c r="AU11" i="21"/>
  <c r="Y11" i="21"/>
  <c r="AC11" i="21"/>
  <c r="AP19" i="21"/>
  <c r="AT19" i="21"/>
  <c r="X19" i="21"/>
  <c r="AB19" i="21"/>
  <c r="AS19" i="21"/>
  <c r="AA19" i="21"/>
  <c r="AR19" i="21"/>
  <c r="Z19" i="21"/>
  <c r="AQ19" i="21"/>
  <c r="AU19" i="21"/>
  <c r="Y19" i="21"/>
  <c r="AC19" i="21"/>
  <c r="AS6" i="21"/>
  <c r="AA6" i="21"/>
  <c r="AT6" i="21"/>
  <c r="AP6" i="21"/>
  <c r="AB6" i="21"/>
  <c r="AB37" i="21" s="1"/>
  <c r="X6" i="21"/>
  <c r="AU6" i="21"/>
  <c r="AQ6" i="21"/>
  <c r="AC6" i="21"/>
  <c r="Y6" i="21"/>
  <c r="AR6" i="21"/>
  <c r="AR37" i="21" s="1"/>
  <c r="Z6" i="21"/>
  <c r="AR12" i="21"/>
  <c r="Z12" i="21"/>
  <c r="AQ12" i="21"/>
  <c r="AU12" i="21"/>
  <c r="Y12" i="21"/>
  <c r="AC12" i="21"/>
  <c r="AP12" i="21"/>
  <c r="AT12" i="21"/>
  <c r="X12" i="21"/>
  <c r="AB12" i="21"/>
  <c r="AS12" i="21"/>
  <c r="AA12" i="21"/>
  <c r="AR20" i="21"/>
  <c r="Z20" i="21"/>
  <c r="AQ20" i="21"/>
  <c r="AU20" i="21"/>
  <c r="Y20" i="21"/>
  <c r="AC20" i="21"/>
  <c r="AP20" i="21"/>
  <c r="AT20" i="21"/>
  <c r="X20" i="21"/>
  <c r="AB20" i="21"/>
  <c r="AS20" i="21"/>
  <c r="AA20" i="21"/>
  <c r="AP9" i="21"/>
  <c r="AT9" i="21"/>
  <c r="X9" i="21"/>
  <c r="AB9" i="21"/>
  <c r="AS9" i="21"/>
  <c r="AA9" i="21"/>
  <c r="AR9" i="21"/>
  <c r="Z9" i="21"/>
  <c r="AQ9" i="21"/>
  <c r="AU9" i="21"/>
  <c r="Y9" i="21"/>
  <c r="AC9" i="21"/>
  <c r="AP17" i="21"/>
  <c r="AT17" i="21"/>
  <c r="X17" i="21"/>
  <c r="AB17" i="21"/>
  <c r="AS17" i="21"/>
  <c r="AA17" i="21"/>
  <c r="AR17" i="21"/>
  <c r="Z17" i="21"/>
  <c r="AQ17" i="21"/>
  <c r="AU17" i="21"/>
  <c r="Y17" i="21"/>
  <c r="AC17" i="21"/>
  <c r="AR10" i="21"/>
  <c r="Z10" i="21"/>
  <c r="AQ10" i="21"/>
  <c r="AU10" i="21"/>
  <c r="Y10" i="21"/>
  <c r="AC10" i="21"/>
  <c r="AP10" i="21"/>
  <c r="AT10" i="21"/>
  <c r="X10" i="21"/>
  <c r="AB10" i="21"/>
  <c r="AS10" i="21"/>
  <c r="AA10" i="21"/>
  <c r="AR18" i="21"/>
  <c r="Z18" i="21"/>
  <c r="AQ18" i="21"/>
  <c r="AU18" i="21"/>
  <c r="Y18" i="21"/>
  <c r="AC18" i="21"/>
  <c r="AP18" i="21"/>
  <c r="AT18" i="21"/>
  <c r="X18" i="21"/>
  <c r="AB18" i="21"/>
  <c r="AS18" i="21"/>
  <c r="AA18" i="21"/>
  <c r="AP7" i="21"/>
  <c r="AT7" i="21"/>
  <c r="X7" i="21"/>
  <c r="AB7" i="21"/>
  <c r="AS7" i="21"/>
  <c r="AA7" i="21"/>
  <c r="AR7" i="21"/>
  <c r="Z7" i="21"/>
  <c r="AQ7" i="21"/>
  <c r="AU7" i="21"/>
  <c r="Y7" i="21"/>
  <c r="AC7" i="21"/>
  <c r="AP15" i="21"/>
  <c r="AT15" i="21"/>
  <c r="X15" i="21"/>
  <c r="AB15" i="21"/>
  <c r="AS15" i="21"/>
  <c r="AA15" i="21"/>
  <c r="AR15" i="21"/>
  <c r="Z15" i="21"/>
  <c r="AQ15" i="21"/>
  <c r="AU15" i="21"/>
  <c r="Y15" i="21"/>
  <c r="AC15" i="21"/>
  <c r="AP23" i="21"/>
  <c r="AT23" i="21"/>
  <c r="X23" i="21"/>
  <c r="AB23" i="21"/>
  <c r="AS23" i="21"/>
  <c r="AA23" i="21"/>
  <c r="AR23" i="21"/>
  <c r="Z23" i="21"/>
  <c r="AQ23" i="21"/>
  <c r="AU23" i="21"/>
  <c r="Y23" i="21"/>
  <c r="AC23" i="21"/>
  <c r="AR8" i="21"/>
  <c r="Z8" i="21"/>
  <c r="AQ8" i="21"/>
  <c r="AU8" i="21"/>
  <c r="Y8" i="21"/>
  <c r="AC8" i="21"/>
  <c r="AP8" i="21"/>
  <c r="AT8" i="21"/>
  <c r="X8" i="21"/>
  <c r="AB8" i="21"/>
  <c r="AS8" i="21"/>
  <c r="AA8" i="21"/>
  <c r="AR16" i="21"/>
  <c r="Z16" i="21"/>
  <c r="AQ16" i="21"/>
  <c r="AU16" i="21"/>
  <c r="Y16" i="21"/>
  <c r="AC16" i="21"/>
  <c r="AP16" i="21"/>
  <c r="AT16" i="21"/>
  <c r="X16" i="21"/>
  <c r="AB16" i="21"/>
  <c r="AS16" i="21"/>
  <c r="AA16" i="21"/>
  <c r="AR24" i="21"/>
  <c r="Z24" i="21"/>
  <c r="AQ24" i="21"/>
  <c r="AU24" i="21"/>
  <c r="Y24" i="21"/>
  <c r="AC24" i="21"/>
  <c r="AP24" i="21"/>
  <c r="AT24" i="21"/>
  <c r="X24" i="21"/>
  <c r="AB24" i="21"/>
  <c r="AS24" i="21"/>
  <c r="AA24" i="21"/>
  <c r="AP13" i="21"/>
  <c r="AT13" i="21"/>
  <c r="X13" i="21"/>
  <c r="AB13" i="21"/>
  <c r="AS13" i="21"/>
  <c r="AA13" i="21"/>
  <c r="AR13" i="21"/>
  <c r="Z13" i="21"/>
  <c r="AQ13" i="21"/>
  <c r="AU13" i="21"/>
  <c r="Y13" i="21"/>
  <c r="AC13" i="21"/>
  <c r="AP21" i="21"/>
  <c r="AT21" i="21"/>
  <c r="AT52" i="21" s="1"/>
  <c r="X21" i="21"/>
  <c r="AB21" i="21"/>
  <c r="AS21" i="21"/>
  <c r="AA21" i="21"/>
  <c r="AR21" i="21"/>
  <c r="Z21" i="21"/>
  <c r="AQ21" i="21"/>
  <c r="AU21" i="21"/>
  <c r="Y21" i="21"/>
  <c r="AC21" i="21"/>
  <c r="BL48" i="22"/>
  <c r="BL18" i="22" s="1"/>
  <c r="BO18" i="22"/>
  <c r="BQ48" i="22"/>
  <c r="BQ18" i="22" s="1"/>
  <c r="BS48" i="22"/>
  <c r="BI48" i="22"/>
  <c r="BI18" i="22" s="1"/>
  <c r="BK48" i="22"/>
  <c r="BK18" i="22" s="1"/>
  <c r="BP48" i="22"/>
  <c r="BP18" i="22" s="1"/>
  <c r="BR48" i="22"/>
  <c r="BR18" i="22" s="1"/>
  <c r="AY48" i="22"/>
  <c r="AZ48" i="22" s="1"/>
  <c r="AG48" i="22"/>
  <c r="AH48" i="22" s="1"/>
  <c r="BH10" i="22"/>
  <c r="BJ40" i="22"/>
  <c r="BL40" i="22"/>
  <c r="BL10" i="22" s="1"/>
  <c r="BO10" i="22"/>
  <c r="BQ40" i="22"/>
  <c r="BS40" i="22"/>
  <c r="BS10" i="22" s="1"/>
  <c r="BI40" i="22"/>
  <c r="BI10" i="22" s="1"/>
  <c r="BK40" i="22"/>
  <c r="BK10" i="22" s="1"/>
  <c r="BP40" i="22"/>
  <c r="BP10" i="22" s="1"/>
  <c r="BR40" i="22"/>
  <c r="BR10" i="22" s="1"/>
  <c r="AY40" i="22"/>
  <c r="AZ40" i="22" s="1"/>
  <c r="AG40" i="22"/>
  <c r="AH40" i="22" s="1"/>
  <c r="BH21" i="22"/>
  <c r="BJ51" i="22"/>
  <c r="BL51" i="22"/>
  <c r="BL21" i="22" s="1"/>
  <c r="BO21" i="22"/>
  <c r="BQ51" i="22"/>
  <c r="BI51" i="22"/>
  <c r="BI21" i="22" s="1"/>
  <c r="BK51" i="22"/>
  <c r="BK21" i="22" s="1"/>
  <c r="BP51" i="22"/>
  <c r="BP21" i="22" s="1"/>
  <c r="BR51" i="22"/>
  <c r="BR21" i="22" s="1"/>
  <c r="BS51" i="22"/>
  <c r="BS21" i="22" s="1"/>
  <c r="AY51" i="22"/>
  <c r="AZ51" i="22" s="1"/>
  <c r="AG51" i="22"/>
  <c r="AH51" i="22" s="1"/>
  <c r="BH13" i="22"/>
  <c r="BJ43" i="22"/>
  <c r="BJ13" i="22" s="1"/>
  <c r="BL43" i="22"/>
  <c r="BL13" i="22" s="1"/>
  <c r="BO13" i="22"/>
  <c r="BQ43" i="22"/>
  <c r="BS43" i="22"/>
  <c r="BI43" i="22"/>
  <c r="BI13" i="22" s="1"/>
  <c r="BK43" i="22"/>
  <c r="BK13" i="22" s="1"/>
  <c r="BP43" i="22"/>
  <c r="BP13" i="22" s="1"/>
  <c r="BR43" i="22"/>
  <c r="BR13" i="22" s="1"/>
  <c r="AG43" i="22"/>
  <c r="AH43" i="22" s="1"/>
  <c r="AY43" i="22"/>
  <c r="AZ43" i="22" s="1"/>
  <c r="BH24" i="22"/>
  <c r="BJ54" i="22"/>
  <c r="BL54" i="22"/>
  <c r="BO24" i="22"/>
  <c r="BQ54" i="22"/>
  <c r="BS54" i="22"/>
  <c r="BS24" i="22" s="1"/>
  <c r="BI54" i="22"/>
  <c r="BI24" i="22" s="1"/>
  <c r="BK54" i="22"/>
  <c r="BK24" i="22" s="1"/>
  <c r="BP54" i="22"/>
  <c r="BP24" i="22" s="1"/>
  <c r="BR54" i="22"/>
  <c r="BR24" i="22" s="1"/>
  <c r="AY54" i="22"/>
  <c r="AZ54" i="22" s="1"/>
  <c r="AG54" i="22"/>
  <c r="AH54" i="22" s="1"/>
  <c r="BH16" i="22"/>
  <c r="BJ46" i="22"/>
  <c r="BJ16" i="22" s="1"/>
  <c r="BL46" i="22"/>
  <c r="BL16" i="22" s="1"/>
  <c r="BO16" i="22"/>
  <c r="BQ46" i="22"/>
  <c r="BQ16" i="22" s="1"/>
  <c r="BS46" i="22"/>
  <c r="BS16" i="22" s="1"/>
  <c r="BI46" i="22"/>
  <c r="BI16" i="22" s="1"/>
  <c r="BK46" i="22"/>
  <c r="BK16" i="22" s="1"/>
  <c r="BP46" i="22"/>
  <c r="BP16" i="22" s="1"/>
  <c r="BR46" i="22"/>
  <c r="BR16" i="22" s="1"/>
  <c r="AY46" i="22"/>
  <c r="AZ46" i="22" s="1"/>
  <c r="AG46" i="22"/>
  <c r="AH46" i="22" s="1"/>
  <c r="BH8" i="22"/>
  <c r="BJ38" i="22"/>
  <c r="BJ8" i="22" s="1"/>
  <c r="BL38" i="22"/>
  <c r="BO8" i="22"/>
  <c r="BQ38" i="22"/>
  <c r="BQ8" i="22" s="1"/>
  <c r="BS38" i="22"/>
  <c r="BS8" i="22" s="1"/>
  <c r="BI38" i="22"/>
  <c r="BI8" i="22" s="1"/>
  <c r="BK38" i="22"/>
  <c r="BK8" i="22" s="1"/>
  <c r="BP38" i="22"/>
  <c r="BP8" i="22" s="1"/>
  <c r="BR38" i="22"/>
  <c r="BR8" i="22" s="1"/>
  <c r="AG38" i="22"/>
  <c r="AH38" i="22" s="1"/>
  <c r="AY38" i="22"/>
  <c r="AZ38" i="22" s="1"/>
  <c r="BH19" i="22"/>
  <c r="BI49" i="22"/>
  <c r="BI19" i="22" s="1"/>
  <c r="BK49" i="22"/>
  <c r="BK19" i="22" s="1"/>
  <c r="BP49" i="22"/>
  <c r="BP19" i="22" s="1"/>
  <c r="BR49" i="22"/>
  <c r="BR19" i="22" s="1"/>
  <c r="BQ49" i="22"/>
  <c r="BL49" i="22"/>
  <c r="BL19" i="22" s="1"/>
  <c r="BO19" i="22"/>
  <c r="BS49" i="22"/>
  <c r="BS19" i="22" s="1"/>
  <c r="AY49" i="22"/>
  <c r="AZ49" i="22" s="1"/>
  <c r="AG49" i="22"/>
  <c r="AH49" i="22" s="1"/>
  <c r="BH11" i="22"/>
  <c r="BJ41" i="22"/>
  <c r="BL41" i="22"/>
  <c r="BO11" i="22"/>
  <c r="BQ41" i="22"/>
  <c r="BQ11" i="22" s="1"/>
  <c r="BS41" i="22"/>
  <c r="BS11" i="22" s="1"/>
  <c r="BI41" i="22"/>
  <c r="BI11" i="22" s="1"/>
  <c r="BK41" i="22"/>
  <c r="BK11" i="22" s="1"/>
  <c r="BP41" i="22"/>
  <c r="BP11" i="22" s="1"/>
  <c r="BR41" i="22"/>
  <c r="BR11" i="22" s="1"/>
  <c r="AY41" i="22"/>
  <c r="AZ41" i="22" s="1"/>
  <c r="AG41" i="22"/>
  <c r="AH41" i="22" s="1"/>
  <c r="BH22" i="22"/>
  <c r="BO22" i="22"/>
  <c r="BI52" i="22"/>
  <c r="BI22" i="22" s="1"/>
  <c r="BK52" i="22"/>
  <c r="BK22" i="22" s="1"/>
  <c r="BP52" i="22"/>
  <c r="BP22" i="22" s="1"/>
  <c r="BR52" i="22"/>
  <c r="BR22" i="22" s="1"/>
  <c r="BJ52" i="22"/>
  <c r="BL52" i="22"/>
  <c r="BL22" i="22" s="1"/>
  <c r="BQ52" i="22"/>
  <c r="BS52" i="22"/>
  <c r="BS22" i="22" s="1"/>
  <c r="AY52" i="22"/>
  <c r="AZ52" i="22" s="1"/>
  <c r="AG52" i="22"/>
  <c r="AH52" i="22" s="1"/>
  <c r="BH14" i="22"/>
  <c r="BJ44" i="22"/>
  <c r="BL44" i="22"/>
  <c r="BL14" i="22" s="1"/>
  <c r="BO14" i="22"/>
  <c r="BQ44" i="22"/>
  <c r="BS44" i="22"/>
  <c r="BS14" i="22" s="1"/>
  <c r="BI44" i="22"/>
  <c r="BI14" i="22" s="1"/>
  <c r="BK44" i="22"/>
  <c r="BK14" i="22" s="1"/>
  <c r="BP44" i="22"/>
  <c r="BP14" i="22" s="1"/>
  <c r="BR44" i="22"/>
  <c r="BR14" i="22" s="1"/>
  <c r="AY44" i="22"/>
  <c r="AZ44" i="22" s="1"/>
  <c r="AG44" i="22"/>
  <c r="AH44" i="22" s="1"/>
  <c r="BG32" i="22"/>
  <c r="AO32" i="22"/>
  <c r="BH17" i="22"/>
  <c r="BL47" i="22"/>
  <c r="BL17" i="22" s="1"/>
  <c r="BO17" i="22"/>
  <c r="BQ47" i="22"/>
  <c r="BQ17" i="22" s="1"/>
  <c r="BS47" i="22"/>
  <c r="BS17" i="22" s="1"/>
  <c r="BI47" i="22"/>
  <c r="BI17" i="22" s="1"/>
  <c r="BK47" i="22"/>
  <c r="BK17" i="22" s="1"/>
  <c r="BP47" i="22"/>
  <c r="BP17" i="22" s="1"/>
  <c r="BR47" i="22"/>
  <c r="BR17" i="22" s="1"/>
  <c r="AY47" i="22"/>
  <c r="AZ47" i="22" s="1"/>
  <c r="AG47" i="22"/>
  <c r="AH47" i="22" s="1"/>
  <c r="BH9" i="22"/>
  <c r="BJ39" i="22"/>
  <c r="BJ9" i="22" s="1"/>
  <c r="BL39" i="22"/>
  <c r="BL9" i="22" s="1"/>
  <c r="BO9" i="22"/>
  <c r="BQ39" i="22"/>
  <c r="BQ9" i="22" s="1"/>
  <c r="BS39" i="22"/>
  <c r="BI39" i="22"/>
  <c r="BI9" i="22" s="1"/>
  <c r="BK39" i="22"/>
  <c r="BK9" i="22" s="1"/>
  <c r="BP39" i="22"/>
  <c r="BP9" i="22" s="1"/>
  <c r="BR39" i="22"/>
  <c r="BR9" i="22" s="1"/>
  <c r="AG39" i="22"/>
  <c r="AH39" i="22" s="1"/>
  <c r="AY39" i="22"/>
  <c r="AZ39" i="22" s="1"/>
  <c r="BI50" i="22"/>
  <c r="BI20" i="22" s="1"/>
  <c r="BL50" i="22"/>
  <c r="BL20" i="22" s="1"/>
  <c r="BO20" i="22"/>
  <c r="BQ50" i="22"/>
  <c r="BS50" i="22"/>
  <c r="BS20" i="22" s="1"/>
  <c r="BH20" i="22"/>
  <c r="BK50" i="22"/>
  <c r="BK20" i="22" s="1"/>
  <c r="BP50" i="22"/>
  <c r="BP20" i="22" s="1"/>
  <c r="BR50" i="22"/>
  <c r="BR20" i="22" s="1"/>
  <c r="AY50" i="22"/>
  <c r="AZ50" i="22" s="1"/>
  <c r="AG50" i="22"/>
  <c r="AH50" i="22" s="1"/>
  <c r="BH12" i="22"/>
  <c r="BJ42" i="22"/>
  <c r="BJ12" i="22" s="1"/>
  <c r="BL42" i="22"/>
  <c r="BL12" i="22" s="1"/>
  <c r="BO12" i="22"/>
  <c r="BQ42" i="22"/>
  <c r="BQ12" i="22" s="1"/>
  <c r="BS42" i="22"/>
  <c r="BI42" i="22"/>
  <c r="BI12" i="22" s="1"/>
  <c r="BK42" i="22"/>
  <c r="BK12" i="22" s="1"/>
  <c r="BP42" i="22"/>
  <c r="BP12" i="22" s="1"/>
  <c r="BR42" i="22"/>
  <c r="BR12" i="22" s="1"/>
  <c r="AY42" i="22"/>
  <c r="AZ42" i="22" s="1"/>
  <c r="AG42" i="22"/>
  <c r="AH42" i="22" s="1"/>
  <c r="BH23" i="22"/>
  <c r="BO23" i="22"/>
  <c r="BS53" i="22"/>
  <c r="BS23" i="22" s="1"/>
  <c r="BI53" i="22"/>
  <c r="BI23" i="22" s="1"/>
  <c r="BK53" i="22"/>
  <c r="BK23" i="22" s="1"/>
  <c r="BP53" i="22"/>
  <c r="BP23" i="22" s="1"/>
  <c r="BR53" i="22"/>
  <c r="BR23" i="22" s="1"/>
  <c r="BJ53" i="22"/>
  <c r="BL53" i="22"/>
  <c r="BL23" i="22" s="1"/>
  <c r="BQ53" i="22"/>
  <c r="AY53" i="22"/>
  <c r="AZ53" i="22" s="1"/>
  <c r="AG53" i="22"/>
  <c r="AH53" i="22" s="1"/>
  <c r="BH15" i="22"/>
  <c r="BJ45" i="22"/>
  <c r="BJ15" i="22" s="1"/>
  <c r="BL45" i="22"/>
  <c r="BL15" i="22" s="1"/>
  <c r="BO15" i="22"/>
  <c r="BQ45" i="22"/>
  <c r="BQ15" i="22" s="1"/>
  <c r="BS45" i="22"/>
  <c r="BS15" i="22" s="1"/>
  <c r="BI45" i="22"/>
  <c r="BI15" i="22" s="1"/>
  <c r="BK45" i="22"/>
  <c r="BK15" i="22" s="1"/>
  <c r="BP45" i="22"/>
  <c r="BP15" i="22" s="1"/>
  <c r="BR45" i="22"/>
  <c r="BR15" i="22" s="1"/>
  <c r="AY45" i="22"/>
  <c r="AZ45" i="22" s="1"/>
  <c r="AG45" i="22"/>
  <c r="AH45" i="22" s="1"/>
  <c r="BH7" i="22"/>
  <c r="BJ37" i="22"/>
  <c r="BJ7" i="22" s="1"/>
  <c r="BL37" i="22"/>
  <c r="BL7" i="22" s="1"/>
  <c r="BO7" i="22"/>
  <c r="BQ37" i="22"/>
  <c r="BQ7" i="22" s="1"/>
  <c r="BS37" i="22"/>
  <c r="BS7" i="22" s="1"/>
  <c r="BI37" i="22"/>
  <c r="BI7" i="22" s="1"/>
  <c r="BK37" i="22"/>
  <c r="BK7" i="22" s="1"/>
  <c r="BP37" i="22"/>
  <c r="BP7" i="22" s="1"/>
  <c r="BR37" i="22"/>
  <c r="BR7" i="22" s="1"/>
  <c r="AY37" i="22"/>
  <c r="AZ37" i="22" s="1"/>
  <c r="AG37" i="22"/>
  <c r="AH37" i="22" s="1"/>
  <c r="BQ14" i="22"/>
  <c r="BJ14" i="22"/>
  <c r="BS9" i="22"/>
  <c r="BS12" i="22"/>
  <c r="BS18" i="22"/>
  <c r="BQ10" i="22"/>
  <c r="BJ10" i="22"/>
  <c r="BS13" i="22"/>
  <c r="BQ13" i="22"/>
  <c r="BL24" i="22"/>
  <c r="BL8" i="22"/>
  <c r="BL11" i="22"/>
  <c r="BJ11" i="22"/>
  <c r="AT45" i="21"/>
  <c r="AB45" i="21"/>
  <c r="AT38" i="21"/>
  <c r="AB38" i="21"/>
  <c r="AT37" i="21"/>
  <c r="Z37" i="21"/>
  <c r="AT39" i="21"/>
  <c r="AB39" i="21"/>
  <c r="AT51" i="21"/>
  <c r="AB51" i="21"/>
  <c r="AT44" i="21"/>
  <c r="AB44" i="21"/>
  <c r="AB52" i="21"/>
  <c r="C41" i="21"/>
  <c r="C45" i="21"/>
  <c r="C49" i="21"/>
  <c r="C53" i="21"/>
  <c r="C38" i="21"/>
  <c r="C42" i="21"/>
  <c r="C46" i="21"/>
  <c r="C50" i="21"/>
  <c r="C54" i="21"/>
  <c r="C37" i="21"/>
  <c r="C39" i="21"/>
  <c r="C43" i="21"/>
  <c r="C47" i="21"/>
  <c r="C51" i="21"/>
  <c r="C55" i="21"/>
  <c r="C40" i="21"/>
  <c r="C44" i="21"/>
  <c r="C48" i="21"/>
  <c r="C52" i="21"/>
  <c r="AT6" i="20"/>
  <c r="AT36" i="20" s="1"/>
  <c r="AR6" i="20"/>
  <c r="AR36" i="20" s="1"/>
  <c r="AP6" i="20"/>
  <c r="AB6" i="20"/>
  <c r="AB36" i="20" s="1"/>
  <c r="Z6" i="20"/>
  <c r="Z36" i="20" s="1"/>
  <c r="X6" i="20"/>
  <c r="AU6" i="20"/>
  <c r="AS6" i="20"/>
  <c r="AQ6" i="20"/>
  <c r="AC6" i="20"/>
  <c r="AA6" i="20"/>
  <c r="Y6" i="20"/>
  <c r="AQ17" i="20"/>
  <c r="AS17" i="20"/>
  <c r="AU17" i="20"/>
  <c r="Y17" i="20"/>
  <c r="AA17" i="20"/>
  <c r="AC17" i="20"/>
  <c r="AP17" i="20"/>
  <c r="AR17" i="20"/>
  <c r="AT17" i="20"/>
  <c r="AT47" i="20" s="1"/>
  <c r="X17" i="20"/>
  <c r="Z17" i="20"/>
  <c r="AB17" i="20"/>
  <c r="AB47" i="20" s="1"/>
  <c r="AQ21" i="20"/>
  <c r="AS21" i="20"/>
  <c r="AU21" i="20"/>
  <c r="Y21" i="20"/>
  <c r="AA21" i="20"/>
  <c r="AC21" i="20"/>
  <c r="AP21" i="20"/>
  <c r="AR21" i="20"/>
  <c r="AT21" i="20"/>
  <c r="AT51" i="20" s="1"/>
  <c r="X21" i="20"/>
  <c r="Z21" i="20"/>
  <c r="AB21" i="20"/>
  <c r="AB51" i="20" s="1"/>
  <c r="AQ10" i="20"/>
  <c r="AS10" i="20"/>
  <c r="AU10" i="20"/>
  <c r="Y10" i="20"/>
  <c r="AA10" i="20"/>
  <c r="AC10" i="20"/>
  <c r="AP10" i="20"/>
  <c r="AR10" i="20"/>
  <c r="AT10" i="20"/>
  <c r="AT40" i="20" s="1"/>
  <c r="X10" i="20"/>
  <c r="Z10" i="20"/>
  <c r="AB40" i="20"/>
  <c r="AQ14" i="20"/>
  <c r="AS14" i="20"/>
  <c r="AU14" i="20"/>
  <c r="Y14" i="20"/>
  <c r="AA14" i="20"/>
  <c r="AC14" i="20"/>
  <c r="AP14" i="20"/>
  <c r="AR14" i="20"/>
  <c r="AT14" i="20"/>
  <c r="AT44" i="20" s="1"/>
  <c r="X14" i="20"/>
  <c r="Z14" i="20"/>
  <c r="AB14" i="20"/>
  <c r="AB44" i="20" s="1"/>
  <c r="AQ18" i="20"/>
  <c r="AS18" i="20"/>
  <c r="AU18" i="20"/>
  <c r="Y18" i="20"/>
  <c r="AA18" i="20"/>
  <c r="AC18" i="20"/>
  <c r="AP18" i="20"/>
  <c r="AR18" i="20"/>
  <c r="AT18" i="20"/>
  <c r="AT48" i="20" s="1"/>
  <c r="X18" i="20"/>
  <c r="Z18" i="20"/>
  <c r="AB18" i="20"/>
  <c r="AB48" i="20" s="1"/>
  <c r="AQ22" i="20"/>
  <c r="AS22" i="20"/>
  <c r="AU22" i="20"/>
  <c r="Y22" i="20"/>
  <c r="AA22" i="20"/>
  <c r="AC22" i="20"/>
  <c r="AP22" i="20"/>
  <c r="AR22" i="20"/>
  <c r="AT22" i="20"/>
  <c r="X22" i="20"/>
  <c r="Z22" i="20"/>
  <c r="AB22" i="20"/>
  <c r="AQ11" i="20"/>
  <c r="AS11" i="20"/>
  <c r="AU11" i="20"/>
  <c r="Y11" i="20"/>
  <c r="AA11" i="20"/>
  <c r="AC11" i="20"/>
  <c r="AP11" i="20"/>
  <c r="AR11" i="20"/>
  <c r="AT11" i="20"/>
  <c r="X11" i="20"/>
  <c r="Z11" i="20"/>
  <c r="AB11" i="20"/>
  <c r="AQ15" i="20"/>
  <c r="AS15" i="20"/>
  <c r="AU15" i="20"/>
  <c r="Y15" i="20"/>
  <c r="AA15" i="20"/>
  <c r="AC15" i="20"/>
  <c r="AP15" i="20"/>
  <c r="AR15" i="20"/>
  <c r="AT15" i="20"/>
  <c r="AT45" i="20" s="1"/>
  <c r="X15" i="20"/>
  <c r="Z15" i="20"/>
  <c r="AB15" i="20"/>
  <c r="AB45" i="20" s="1"/>
  <c r="AQ19" i="20"/>
  <c r="AS19" i="20"/>
  <c r="AU19" i="20"/>
  <c r="Y19" i="20"/>
  <c r="AA19" i="20"/>
  <c r="AC19" i="20"/>
  <c r="AP19" i="20"/>
  <c r="AR19" i="20"/>
  <c r="AT19" i="20"/>
  <c r="AT49" i="20" s="1"/>
  <c r="X19" i="20"/>
  <c r="Z19" i="20"/>
  <c r="AB19" i="20"/>
  <c r="AB49" i="20" s="1"/>
  <c r="AQ23" i="20"/>
  <c r="AS23" i="20"/>
  <c r="AU23" i="20"/>
  <c r="Y23" i="20"/>
  <c r="AA23" i="20"/>
  <c r="AC23" i="20"/>
  <c r="AP23" i="20"/>
  <c r="AR23" i="20"/>
  <c r="AT23" i="20"/>
  <c r="AT53" i="20" s="1"/>
  <c r="X23" i="20"/>
  <c r="Z23" i="20"/>
  <c r="AB23" i="20"/>
  <c r="AB53" i="20" s="1"/>
  <c r="AQ8" i="20"/>
  <c r="AS8" i="20"/>
  <c r="AU8" i="20"/>
  <c r="Y8" i="20"/>
  <c r="AA8" i="20"/>
  <c r="AC8" i="20"/>
  <c r="AP8" i="20"/>
  <c r="AR8" i="20"/>
  <c r="AT8" i="20"/>
  <c r="AT38" i="20" s="1"/>
  <c r="X8" i="20"/>
  <c r="Z8" i="20"/>
  <c r="AB8" i="20"/>
  <c r="AB38" i="20" s="1"/>
  <c r="AQ12" i="20"/>
  <c r="AS12" i="20"/>
  <c r="AU12" i="20"/>
  <c r="Y12" i="20"/>
  <c r="AA12" i="20"/>
  <c r="AC12" i="20"/>
  <c r="AP12" i="20"/>
  <c r="AR12" i="20"/>
  <c r="AT12" i="20"/>
  <c r="AT42" i="20" s="1"/>
  <c r="X12" i="20"/>
  <c r="Z12" i="20"/>
  <c r="AB12" i="20"/>
  <c r="AB42" i="20" s="1"/>
  <c r="AQ16" i="20"/>
  <c r="AS16" i="20"/>
  <c r="AU16" i="20"/>
  <c r="Y16" i="20"/>
  <c r="AA16" i="20"/>
  <c r="AC16" i="20"/>
  <c r="AP16" i="20"/>
  <c r="AR16" i="20"/>
  <c r="AT16" i="20"/>
  <c r="AT46" i="20" s="1"/>
  <c r="X16" i="20"/>
  <c r="Z16" i="20"/>
  <c r="AB16" i="20"/>
  <c r="AB46" i="20" s="1"/>
  <c r="AQ20" i="20"/>
  <c r="AS20" i="20"/>
  <c r="AU20" i="20"/>
  <c r="Y20" i="20"/>
  <c r="AA20" i="20"/>
  <c r="AC20" i="20"/>
  <c r="AP20" i="20"/>
  <c r="AR20" i="20"/>
  <c r="AT20" i="20"/>
  <c r="X20" i="20"/>
  <c r="Z20" i="20"/>
  <c r="AB20" i="20"/>
  <c r="AQ24" i="20"/>
  <c r="AS24" i="20"/>
  <c r="AU24" i="20"/>
  <c r="Y24" i="20"/>
  <c r="AA24" i="20"/>
  <c r="AC24" i="20"/>
  <c r="AP24" i="20"/>
  <c r="AR24" i="20"/>
  <c r="AT24" i="20"/>
  <c r="AT54" i="20" s="1"/>
  <c r="X24" i="20"/>
  <c r="Z24" i="20"/>
  <c r="AB24" i="20"/>
  <c r="AB54" i="20" s="1"/>
  <c r="AQ7" i="20"/>
  <c r="AS7" i="20"/>
  <c r="AU7" i="20"/>
  <c r="Y7" i="20"/>
  <c r="AA7" i="20"/>
  <c r="AC7" i="20"/>
  <c r="AP7" i="20"/>
  <c r="AR7" i="20"/>
  <c r="AT7" i="20"/>
  <c r="AT37" i="20" s="1"/>
  <c r="X7" i="20"/>
  <c r="Z7" i="20"/>
  <c r="AB7" i="20"/>
  <c r="AB37" i="20" s="1"/>
  <c r="AQ9" i="20"/>
  <c r="AS9" i="20"/>
  <c r="AU9" i="20"/>
  <c r="Y9" i="20"/>
  <c r="AA9" i="20"/>
  <c r="AC9" i="20"/>
  <c r="AP9" i="20"/>
  <c r="AR9" i="20"/>
  <c r="AT9" i="20"/>
  <c r="AT39" i="20" s="1"/>
  <c r="X9" i="20"/>
  <c r="Z9" i="20"/>
  <c r="AB9" i="20"/>
  <c r="AB39" i="20" s="1"/>
  <c r="AQ13" i="20"/>
  <c r="AS13" i="20"/>
  <c r="AU13" i="20"/>
  <c r="Y13" i="20"/>
  <c r="AA13" i="20"/>
  <c r="AC13" i="20"/>
  <c r="AP13" i="20"/>
  <c r="AR13" i="20"/>
  <c r="AT13" i="20"/>
  <c r="X13" i="20"/>
  <c r="Z13" i="20"/>
  <c r="AB13" i="20"/>
  <c r="C37" i="20"/>
  <c r="C39" i="20"/>
  <c r="C43" i="20"/>
  <c r="C47" i="20"/>
  <c r="C51" i="20"/>
  <c r="C40" i="20"/>
  <c r="C44" i="20"/>
  <c r="C48" i="20"/>
  <c r="C52" i="20"/>
  <c r="C36" i="20"/>
  <c r="C41" i="20"/>
  <c r="C45" i="20"/>
  <c r="C49" i="20"/>
  <c r="C53" i="20"/>
  <c r="C38" i="20"/>
  <c r="C42" i="20"/>
  <c r="C46" i="20"/>
  <c r="C50" i="20"/>
  <c r="C54" i="20"/>
  <c r="W55" i="19"/>
  <c r="V55" i="19"/>
  <c r="U55" i="19"/>
  <c r="S55" i="19"/>
  <c r="R55" i="19"/>
  <c r="Q55" i="19"/>
  <c r="P55" i="19"/>
  <c r="O55" i="19"/>
  <c r="N55" i="19"/>
  <c r="H55" i="19"/>
  <c r="G55" i="19"/>
  <c r="F55" i="19"/>
  <c r="E55" i="19"/>
  <c r="D55" i="19"/>
  <c r="W54" i="19"/>
  <c r="V54" i="19"/>
  <c r="U54" i="19"/>
  <c r="S54" i="19"/>
  <c r="R54" i="19"/>
  <c r="Q54" i="19"/>
  <c r="P54" i="19"/>
  <c r="O54" i="19"/>
  <c r="N54" i="19"/>
  <c r="H54" i="19"/>
  <c r="G54" i="19"/>
  <c r="F54" i="19"/>
  <c r="E54" i="19"/>
  <c r="D54" i="19"/>
  <c r="W53" i="19"/>
  <c r="V53" i="19"/>
  <c r="U53" i="19"/>
  <c r="S53" i="19"/>
  <c r="R53" i="19"/>
  <c r="Q53" i="19"/>
  <c r="P53" i="19"/>
  <c r="O53" i="19"/>
  <c r="N53" i="19"/>
  <c r="H53" i="19"/>
  <c r="G53" i="19"/>
  <c r="F53" i="19"/>
  <c r="E53" i="19"/>
  <c r="D53" i="19"/>
  <c r="W52" i="19"/>
  <c r="V52" i="19"/>
  <c r="U52" i="19"/>
  <c r="S52" i="19"/>
  <c r="R52" i="19"/>
  <c r="Q52" i="19"/>
  <c r="P52" i="19"/>
  <c r="O52" i="19"/>
  <c r="N52" i="19"/>
  <c r="H52" i="19"/>
  <c r="G52" i="19"/>
  <c r="F52" i="19"/>
  <c r="E52" i="19"/>
  <c r="D52" i="19"/>
  <c r="W51" i="19"/>
  <c r="V51" i="19"/>
  <c r="U51" i="19"/>
  <c r="S51" i="19"/>
  <c r="R51" i="19"/>
  <c r="Q51" i="19"/>
  <c r="P51" i="19"/>
  <c r="O51" i="19"/>
  <c r="N51" i="19"/>
  <c r="H51" i="19"/>
  <c r="G51" i="19"/>
  <c r="F51" i="19"/>
  <c r="E51" i="19"/>
  <c r="D51" i="19"/>
  <c r="W50" i="19"/>
  <c r="V50" i="19"/>
  <c r="U50" i="19"/>
  <c r="S50" i="19"/>
  <c r="R50" i="19"/>
  <c r="Q50" i="19"/>
  <c r="P50" i="19"/>
  <c r="O50" i="19"/>
  <c r="N50" i="19"/>
  <c r="H50" i="19"/>
  <c r="G50" i="19"/>
  <c r="F50" i="19"/>
  <c r="E50" i="19"/>
  <c r="D50" i="19"/>
  <c r="W49" i="19"/>
  <c r="V49" i="19"/>
  <c r="U49" i="19"/>
  <c r="S49" i="19"/>
  <c r="R49" i="19"/>
  <c r="Q49" i="19"/>
  <c r="P49" i="19"/>
  <c r="O49" i="19"/>
  <c r="N49" i="19"/>
  <c r="H49" i="19"/>
  <c r="G49" i="19"/>
  <c r="F49" i="19"/>
  <c r="E49" i="19"/>
  <c r="D49" i="19"/>
  <c r="W48" i="19"/>
  <c r="V48" i="19"/>
  <c r="U48" i="19"/>
  <c r="S48" i="19"/>
  <c r="R48" i="19"/>
  <c r="Q48" i="19"/>
  <c r="P48" i="19"/>
  <c r="O48" i="19"/>
  <c r="N48" i="19"/>
  <c r="H48" i="19"/>
  <c r="G48" i="19"/>
  <c r="F48" i="19"/>
  <c r="E48" i="19"/>
  <c r="D48" i="19"/>
  <c r="W47" i="19"/>
  <c r="V47" i="19"/>
  <c r="U47" i="19"/>
  <c r="S47" i="19"/>
  <c r="R47" i="19"/>
  <c r="Q47" i="19"/>
  <c r="P47" i="19"/>
  <c r="O47" i="19"/>
  <c r="N47" i="19"/>
  <c r="H47" i="19"/>
  <c r="G47" i="19"/>
  <c r="F47" i="19"/>
  <c r="E47" i="19"/>
  <c r="D47" i="19"/>
  <c r="W46" i="19"/>
  <c r="V46" i="19"/>
  <c r="U46" i="19"/>
  <c r="S46" i="19"/>
  <c r="R46" i="19"/>
  <c r="Q46" i="19"/>
  <c r="P46" i="19"/>
  <c r="O46" i="19"/>
  <c r="N46" i="19"/>
  <c r="H46" i="19"/>
  <c r="G46" i="19"/>
  <c r="F46" i="19"/>
  <c r="E46" i="19"/>
  <c r="D46" i="19"/>
  <c r="W45" i="19"/>
  <c r="V45" i="19"/>
  <c r="U45" i="19"/>
  <c r="S45" i="19"/>
  <c r="R45" i="19"/>
  <c r="Q45" i="19"/>
  <c r="P45" i="19"/>
  <c r="O45" i="19"/>
  <c r="N45" i="19"/>
  <c r="H45" i="19"/>
  <c r="G45" i="19"/>
  <c r="F45" i="19"/>
  <c r="E45" i="19"/>
  <c r="D45" i="19"/>
  <c r="W44" i="19"/>
  <c r="V44" i="19"/>
  <c r="U44" i="19"/>
  <c r="S44" i="19"/>
  <c r="R44" i="19"/>
  <c r="Q44" i="19"/>
  <c r="P44" i="19"/>
  <c r="O44" i="19"/>
  <c r="N44" i="19"/>
  <c r="H44" i="19"/>
  <c r="G44" i="19"/>
  <c r="F44" i="19"/>
  <c r="E44" i="19"/>
  <c r="D44" i="19"/>
  <c r="W43" i="19"/>
  <c r="V43" i="19"/>
  <c r="U43" i="19"/>
  <c r="S43" i="19"/>
  <c r="R43" i="19"/>
  <c r="Q43" i="19"/>
  <c r="P43" i="19"/>
  <c r="O43" i="19"/>
  <c r="N43" i="19"/>
  <c r="H43" i="19"/>
  <c r="G43" i="19"/>
  <c r="F43" i="19"/>
  <c r="E43" i="19"/>
  <c r="D43" i="19"/>
  <c r="W42" i="19"/>
  <c r="V42" i="19"/>
  <c r="U42" i="19"/>
  <c r="S42" i="19"/>
  <c r="R42" i="19"/>
  <c r="Q42" i="19"/>
  <c r="P42" i="19"/>
  <c r="O42" i="19"/>
  <c r="N42" i="19"/>
  <c r="H42" i="19"/>
  <c r="G42" i="19"/>
  <c r="F42" i="19"/>
  <c r="E42" i="19"/>
  <c r="D42" i="19"/>
  <c r="W41" i="19"/>
  <c r="V41" i="19"/>
  <c r="U41" i="19"/>
  <c r="S41" i="19"/>
  <c r="R41" i="19"/>
  <c r="Q41" i="19"/>
  <c r="P41" i="19"/>
  <c r="O41" i="19"/>
  <c r="N41" i="19"/>
  <c r="H41" i="19"/>
  <c r="G41" i="19"/>
  <c r="F41" i="19"/>
  <c r="E41" i="19"/>
  <c r="D41" i="19"/>
  <c r="W40" i="19"/>
  <c r="V40" i="19"/>
  <c r="U40" i="19"/>
  <c r="S40" i="19"/>
  <c r="R40" i="19"/>
  <c r="Q40" i="19"/>
  <c r="P40" i="19"/>
  <c r="O40" i="19"/>
  <c r="N40" i="19"/>
  <c r="H40" i="19"/>
  <c r="G40" i="19"/>
  <c r="F40" i="19"/>
  <c r="E40" i="19"/>
  <c r="D40" i="19"/>
  <c r="W39" i="19"/>
  <c r="V39" i="19"/>
  <c r="U39" i="19"/>
  <c r="S39" i="19"/>
  <c r="R39" i="19"/>
  <c r="Q39" i="19"/>
  <c r="P39" i="19"/>
  <c r="O39" i="19"/>
  <c r="N39" i="19"/>
  <c r="H39" i="19"/>
  <c r="G39" i="19"/>
  <c r="F39" i="19"/>
  <c r="E39" i="19"/>
  <c r="D39" i="19"/>
  <c r="W38" i="19"/>
  <c r="V38" i="19"/>
  <c r="U38" i="19"/>
  <c r="S38" i="19"/>
  <c r="R38" i="19"/>
  <c r="Q38" i="19"/>
  <c r="P38" i="19"/>
  <c r="O38" i="19"/>
  <c r="N38" i="19"/>
  <c r="H38" i="19"/>
  <c r="G38" i="19"/>
  <c r="F38" i="19"/>
  <c r="E38" i="19"/>
  <c r="D38" i="19"/>
  <c r="W37" i="19"/>
  <c r="V37" i="19"/>
  <c r="U37" i="19"/>
  <c r="S37" i="19"/>
  <c r="R37" i="19"/>
  <c r="Q37" i="19"/>
  <c r="P37" i="19"/>
  <c r="O37" i="19"/>
  <c r="N37" i="19"/>
  <c r="H37" i="19"/>
  <c r="G37" i="19"/>
  <c r="F37" i="19"/>
  <c r="E37" i="19"/>
  <c r="D37" i="19"/>
  <c r="BF24" i="19"/>
  <c r="BE24" i="19"/>
  <c r="BD24" i="19"/>
  <c r="BC24" i="19"/>
  <c r="BA24" i="19"/>
  <c r="AW24" i="19"/>
  <c r="AW55" i="19" s="1"/>
  <c r="AV24" i="19"/>
  <c r="AV55" i="19" s="1"/>
  <c r="AN24" i="19"/>
  <c r="AM24" i="19"/>
  <c r="AL24" i="19"/>
  <c r="AK24" i="19"/>
  <c r="AI24" i="19"/>
  <c r="AE24" i="19"/>
  <c r="AE55" i="19" s="1"/>
  <c r="AD24" i="19"/>
  <c r="AD55" i="19" s="1"/>
  <c r="T24" i="19"/>
  <c r="T55" i="19" s="1"/>
  <c r="L24" i="19"/>
  <c r="L55" i="19" s="1"/>
  <c r="K24" i="19"/>
  <c r="K55" i="19" s="1"/>
  <c r="J24" i="19"/>
  <c r="J55" i="19" s="1"/>
  <c r="I55" i="19"/>
  <c r="BF23" i="19"/>
  <c r="BE23" i="19"/>
  <c r="BD23" i="19"/>
  <c r="BC23" i="19"/>
  <c r="BA23" i="19"/>
  <c r="AW23" i="19"/>
  <c r="AW54" i="19" s="1"/>
  <c r="AV23" i="19"/>
  <c r="AV54" i="19" s="1"/>
  <c r="AN23" i="19"/>
  <c r="AM23" i="19"/>
  <c r="AL23" i="19"/>
  <c r="AK23" i="19"/>
  <c r="AI23" i="19"/>
  <c r="AE23" i="19"/>
  <c r="AE54" i="19" s="1"/>
  <c r="AD23" i="19"/>
  <c r="AD54" i="19" s="1"/>
  <c r="T23" i="19"/>
  <c r="T54" i="19" s="1"/>
  <c r="L23" i="19"/>
  <c r="L54" i="19" s="1"/>
  <c r="K23" i="19"/>
  <c r="K54" i="19" s="1"/>
  <c r="J23" i="19"/>
  <c r="J54" i="19" s="1"/>
  <c r="I54" i="19"/>
  <c r="BF22" i="19"/>
  <c r="BE22" i="19"/>
  <c r="BD22" i="19"/>
  <c r="BC22" i="19"/>
  <c r="BA22" i="19"/>
  <c r="AW22" i="19"/>
  <c r="AW53" i="19" s="1"/>
  <c r="AV22" i="19"/>
  <c r="AV53" i="19" s="1"/>
  <c r="AN22" i="19"/>
  <c r="AM22" i="19"/>
  <c r="AL22" i="19"/>
  <c r="AK22" i="19"/>
  <c r="AI22" i="19"/>
  <c r="AE22" i="19"/>
  <c r="AE53" i="19" s="1"/>
  <c r="AD22" i="19"/>
  <c r="AD53" i="19" s="1"/>
  <c r="T22" i="19"/>
  <c r="T53" i="19" s="1"/>
  <c r="L22" i="19"/>
  <c r="L53" i="19" s="1"/>
  <c r="K22" i="19"/>
  <c r="K53" i="19" s="1"/>
  <c r="J22" i="19"/>
  <c r="J53" i="19" s="1"/>
  <c r="I53" i="19"/>
  <c r="BF21" i="19"/>
  <c r="BE21" i="19"/>
  <c r="BD21" i="19"/>
  <c r="BC21" i="19"/>
  <c r="BA21" i="19"/>
  <c r="AW21" i="19"/>
  <c r="AW52" i="19" s="1"/>
  <c r="AV21" i="19"/>
  <c r="AV52" i="19" s="1"/>
  <c r="AN21" i="19"/>
  <c r="AM21" i="19"/>
  <c r="AL21" i="19"/>
  <c r="AK21" i="19"/>
  <c r="AI21" i="19"/>
  <c r="AE21" i="19"/>
  <c r="AE52" i="19" s="1"/>
  <c r="AD21" i="19"/>
  <c r="AD52" i="19" s="1"/>
  <c r="T21" i="19"/>
  <c r="T52" i="19" s="1"/>
  <c r="L21" i="19"/>
  <c r="L52" i="19" s="1"/>
  <c r="K21" i="19"/>
  <c r="K52" i="19" s="1"/>
  <c r="J21" i="19"/>
  <c r="J52" i="19" s="1"/>
  <c r="I52" i="19"/>
  <c r="BF20" i="19"/>
  <c r="BE20" i="19"/>
  <c r="BD20" i="19"/>
  <c r="BC20" i="19"/>
  <c r="BA20" i="19"/>
  <c r="AW20" i="19"/>
  <c r="AV20" i="19"/>
  <c r="AN20" i="19"/>
  <c r="AM20" i="19"/>
  <c r="AL20" i="19"/>
  <c r="AK20" i="19"/>
  <c r="AI20" i="19"/>
  <c r="AE20" i="19"/>
  <c r="AD20" i="19"/>
  <c r="T20" i="19"/>
  <c r="T51" i="19" s="1"/>
  <c r="L20" i="19"/>
  <c r="L51" i="19" s="1"/>
  <c r="K20" i="19"/>
  <c r="K51" i="19" s="1"/>
  <c r="J20" i="19"/>
  <c r="J51" i="19" s="1"/>
  <c r="I51" i="19"/>
  <c r="BF19" i="19"/>
  <c r="BE19" i="19"/>
  <c r="BD19" i="19"/>
  <c r="BC19" i="19"/>
  <c r="BA19" i="19"/>
  <c r="AW19" i="19"/>
  <c r="AW50" i="19" s="1"/>
  <c r="AV19" i="19"/>
  <c r="AV50" i="19" s="1"/>
  <c r="AN19" i="19"/>
  <c r="AM19" i="19"/>
  <c r="AL19" i="19"/>
  <c r="AK19" i="19"/>
  <c r="AI19" i="19"/>
  <c r="AE19" i="19"/>
  <c r="AE50" i="19" s="1"/>
  <c r="AD19" i="19"/>
  <c r="AD50" i="19" s="1"/>
  <c r="T19" i="19"/>
  <c r="T50" i="19" s="1"/>
  <c r="L19" i="19"/>
  <c r="L50" i="19" s="1"/>
  <c r="K19" i="19"/>
  <c r="K50" i="19" s="1"/>
  <c r="J19" i="19"/>
  <c r="J50" i="19" s="1"/>
  <c r="I50" i="19"/>
  <c r="BF18" i="19"/>
  <c r="BE18" i="19"/>
  <c r="BD18" i="19"/>
  <c r="BC18" i="19"/>
  <c r="BA18" i="19"/>
  <c r="AW18" i="19"/>
  <c r="AW49" i="19" s="1"/>
  <c r="AV18" i="19"/>
  <c r="AV49" i="19" s="1"/>
  <c r="AN18" i="19"/>
  <c r="AM18" i="19"/>
  <c r="AL18" i="19"/>
  <c r="AK18" i="19"/>
  <c r="AI18" i="19"/>
  <c r="AE18" i="19"/>
  <c r="AE49" i="19" s="1"/>
  <c r="AD18" i="19"/>
  <c r="AD49" i="19" s="1"/>
  <c r="T18" i="19"/>
  <c r="T49" i="19" s="1"/>
  <c r="L18" i="19"/>
  <c r="L49" i="19" s="1"/>
  <c r="K18" i="19"/>
  <c r="K49" i="19" s="1"/>
  <c r="J18" i="19"/>
  <c r="J49" i="19" s="1"/>
  <c r="I49" i="19"/>
  <c r="BF17" i="19"/>
  <c r="BE17" i="19"/>
  <c r="BD17" i="19"/>
  <c r="BC17" i="19"/>
  <c r="BA17" i="19"/>
  <c r="AW17" i="19"/>
  <c r="AW48" i="19" s="1"/>
  <c r="AV17" i="19"/>
  <c r="AV48" i="19" s="1"/>
  <c r="AN17" i="19"/>
  <c r="AM17" i="19"/>
  <c r="AL17" i="19"/>
  <c r="AK17" i="19"/>
  <c r="AI17" i="19"/>
  <c r="AE17" i="19"/>
  <c r="AE48" i="19" s="1"/>
  <c r="AD17" i="19"/>
  <c r="AD48" i="19" s="1"/>
  <c r="T17" i="19"/>
  <c r="T48" i="19" s="1"/>
  <c r="L17" i="19"/>
  <c r="L48" i="19" s="1"/>
  <c r="K17" i="19"/>
  <c r="K48" i="19" s="1"/>
  <c r="J17" i="19"/>
  <c r="J48" i="19" s="1"/>
  <c r="I48" i="19"/>
  <c r="BF16" i="19"/>
  <c r="BF47" i="19" s="1"/>
  <c r="BE16" i="19"/>
  <c r="BE47" i="19" s="1"/>
  <c r="BD16" i="19"/>
  <c r="BC16" i="19"/>
  <c r="BA16" i="19"/>
  <c r="AW16" i="19"/>
  <c r="AV16" i="19"/>
  <c r="AN16" i="19"/>
  <c r="AN47" i="19" s="1"/>
  <c r="AM16" i="19"/>
  <c r="AM47" i="19" s="1"/>
  <c r="AL16" i="19"/>
  <c r="AK16" i="19"/>
  <c r="AI16" i="19"/>
  <c r="AE16" i="19"/>
  <c r="AD16" i="19"/>
  <c r="T16" i="19"/>
  <c r="T47" i="19" s="1"/>
  <c r="L16" i="19"/>
  <c r="L47" i="19" s="1"/>
  <c r="K16" i="19"/>
  <c r="K47" i="19" s="1"/>
  <c r="J16" i="19"/>
  <c r="J47" i="19" s="1"/>
  <c r="I47" i="19"/>
  <c r="BF15" i="19"/>
  <c r="BF46" i="19" s="1"/>
  <c r="BE15" i="19"/>
  <c r="BE46" i="19" s="1"/>
  <c r="BD15" i="19"/>
  <c r="BC15" i="19"/>
  <c r="BA15" i="19"/>
  <c r="AW15" i="19"/>
  <c r="AW46" i="19" s="1"/>
  <c r="AV15" i="19"/>
  <c r="AV46" i="19" s="1"/>
  <c r="AN15" i="19"/>
  <c r="AN46" i="19" s="1"/>
  <c r="AM15" i="19"/>
  <c r="AM46" i="19" s="1"/>
  <c r="AL15" i="19"/>
  <c r="AK15" i="19"/>
  <c r="AI15" i="19"/>
  <c r="AE15" i="19"/>
  <c r="AE46" i="19" s="1"/>
  <c r="AD15" i="19"/>
  <c r="AD46" i="19" s="1"/>
  <c r="T15" i="19"/>
  <c r="T46" i="19" s="1"/>
  <c r="L15" i="19"/>
  <c r="L46" i="19" s="1"/>
  <c r="K15" i="19"/>
  <c r="K46" i="19" s="1"/>
  <c r="J15" i="19"/>
  <c r="J46" i="19" s="1"/>
  <c r="I46" i="19"/>
  <c r="BF14" i="19"/>
  <c r="BF45" i="19" s="1"/>
  <c r="BE14" i="19"/>
  <c r="BE45" i="19" s="1"/>
  <c r="BD14" i="19"/>
  <c r="BC14" i="19"/>
  <c r="BA14" i="19"/>
  <c r="AW14" i="19"/>
  <c r="AW45" i="19" s="1"/>
  <c r="AV14" i="19"/>
  <c r="AV45" i="19" s="1"/>
  <c r="AN14" i="19"/>
  <c r="AN45" i="19" s="1"/>
  <c r="AM14" i="19"/>
  <c r="AM45" i="19" s="1"/>
  <c r="AL14" i="19"/>
  <c r="AK14" i="19"/>
  <c r="AI14" i="19"/>
  <c r="AE14" i="19"/>
  <c r="AE45" i="19" s="1"/>
  <c r="AD14" i="19"/>
  <c r="AD45" i="19" s="1"/>
  <c r="T14" i="19"/>
  <c r="T45" i="19" s="1"/>
  <c r="L14" i="19"/>
  <c r="L45" i="19" s="1"/>
  <c r="K14" i="19"/>
  <c r="K45" i="19" s="1"/>
  <c r="J14" i="19"/>
  <c r="J45" i="19" s="1"/>
  <c r="I45" i="19"/>
  <c r="BF13" i="19"/>
  <c r="BF44" i="19" s="1"/>
  <c r="BE13" i="19"/>
  <c r="BE44" i="19" s="1"/>
  <c r="BD13" i="19"/>
  <c r="BC13" i="19"/>
  <c r="BA13" i="19"/>
  <c r="AW13" i="19"/>
  <c r="AW44" i="19" s="1"/>
  <c r="AV13" i="19"/>
  <c r="AV44" i="19" s="1"/>
  <c r="AN13" i="19"/>
  <c r="AN44" i="19" s="1"/>
  <c r="AM13" i="19"/>
  <c r="AM44" i="19" s="1"/>
  <c r="AL13" i="19"/>
  <c r="AK13" i="19"/>
  <c r="AI13" i="19"/>
  <c r="AE13" i="19"/>
  <c r="AE44" i="19" s="1"/>
  <c r="AD13" i="19"/>
  <c r="AD44" i="19" s="1"/>
  <c r="T13" i="19"/>
  <c r="T44" i="19" s="1"/>
  <c r="L13" i="19"/>
  <c r="L44" i="19" s="1"/>
  <c r="K13" i="19"/>
  <c r="K44" i="19" s="1"/>
  <c r="J13" i="19"/>
  <c r="J44" i="19" s="1"/>
  <c r="I44" i="19"/>
  <c r="BF12" i="19"/>
  <c r="BF43" i="19" s="1"/>
  <c r="BE12" i="19"/>
  <c r="BE43" i="19" s="1"/>
  <c r="BD12" i="19"/>
  <c r="BC12" i="19"/>
  <c r="BA12" i="19"/>
  <c r="AW12" i="19"/>
  <c r="AW43" i="19" s="1"/>
  <c r="AV12" i="19"/>
  <c r="AV43" i="19" s="1"/>
  <c r="AN12" i="19"/>
  <c r="AN43" i="19" s="1"/>
  <c r="AM12" i="19"/>
  <c r="AM43" i="19" s="1"/>
  <c r="AL12" i="19"/>
  <c r="AK12" i="19"/>
  <c r="AI12" i="19"/>
  <c r="AE12" i="19"/>
  <c r="AE43" i="19" s="1"/>
  <c r="AD12" i="19"/>
  <c r="AD43" i="19" s="1"/>
  <c r="T12" i="19"/>
  <c r="T43" i="19" s="1"/>
  <c r="L12" i="19"/>
  <c r="L43" i="19" s="1"/>
  <c r="K12" i="19"/>
  <c r="K43" i="19" s="1"/>
  <c r="J12" i="19"/>
  <c r="J43" i="19" s="1"/>
  <c r="I43" i="19"/>
  <c r="BF11" i="19"/>
  <c r="BF42" i="19" s="1"/>
  <c r="BE11" i="19"/>
  <c r="BE42" i="19" s="1"/>
  <c r="BD11" i="19"/>
  <c r="BC11" i="19"/>
  <c r="BA11" i="19"/>
  <c r="AW11" i="19"/>
  <c r="AV11" i="19"/>
  <c r="AN11" i="19"/>
  <c r="AN42" i="19" s="1"/>
  <c r="AM11" i="19"/>
  <c r="AM42" i="19" s="1"/>
  <c r="AL11" i="19"/>
  <c r="AK11" i="19"/>
  <c r="AI11" i="19"/>
  <c r="AE11" i="19"/>
  <c r="AD11" i="19"/>
  <c r="T11" i="19"/>
  <c r="T42" i="19" s="1"/>
  <c r="L11" i="19"/>
  <c r="L42" i="19" s="1"/>
  <c r="K11" i="19"/>
  <c r="K42" i="19" s="1"/>
  <c r="J11" i="19"/>
  <c r="J42" i="19" s="1"/>
  <c r="I42" i="19"/>
  <c r="BF10" i="19"/>
  <c r="BF41" i="19" s="1"/>
  <c r="BE10" i="19"/>
  <c r="BE41" i="19" s="1"/>
  <c r="BD10" i="19"/>
  <c r="BC10" i="19"/>
  <c r="BA10" i="19"/>
  <c r="AW10" i="19"/>
  <c r="AW41" i="19" s="1"/>
  <c r="AV10" i="19"/>
  <c r="AV41" i="19" s="1"/>
  <c r="AN10" i="19"/>
  <c r="AN41" i="19" s="1"/>
  <c r="AM10" i="19"/>
  <c r="AM41" i="19" s="1"/>
  <c r="AL10" i="19"/>
  <c r="AK10" i="19"/>
  <c r="AI10" i="19"/>
  <c r="AE10" i="19"/>
  <c r="AE41" i="19" s="1"/>
  <c r="AD10" i="19"/>
  <c r="AD41" i="19" s="1"/>
  <c r="T10" i="19"/>
  <c r="T41" i="19" s="1"/>
  <c r="L10" i="19"/>
  <c r="L41" i="19" s="1"/>
  <c r="K10" i="19"/>
  <c r="K41" i="19" s="1"/>
  <c r="J10" i="19"/>
  <c r="J41" i="19" s="1"/>
  <c r="I41" i="19"/>
  <c r="BF9" i="19"/>
  <c r="BF40" i="19" s="1"/>
  <c r="BE9" i="19"/>
  <c r="BE40" i="19" s="1"/>
  <c r="BD9" i="19"/>
  <c r="BC9" i="19"/>
  <c r="BA9" i="19"/>
  <c r="AW9" i="19"/>
  <c r="AW40" i="19" s="1"/>
  <c r="AV9" i="19"/>
  <c r="AV40" i="19" s="1"/>
  <c r="AN9" i="19"/>
  <c r="AN40" i="19" s="1"/>
  <c r="AM9" i="19"/>
  <c r="AM40" i="19" s="1"/>
  <c r="AL9" i="19"/>
  <c r="AK9" i="19"/>
  <c r="AI9" i="19"/>
  <c r="AE9" i="19"/>
  <c r="AE40" i="19" s="1"/>
  <c r="AD9" i="19"/>
  <c r="AD40" i="19" s="1"/>
  <c r="T9" i="19"/>
  <c r="T40" i="19" s="1"/>
  <c r="L9" i="19"/>
  <c r="L40" i="19" s="1"/>
  <c r="K9" i="19"/>
  <c r="K40" i="19" s="1"/>
  <c r="J9" i="19"/>
  <c r="J40" i="19" s="1"/>
  <c r="I40" i="19"/>
  <c r="BF8" i="19"/>
  <c r="BF39" i="19" s="1"/>
  <c r="BE8" i="19"/>
  <c r="BE39" i="19" s="1"/>
  <c r="BD8" i="19"/>
  <c r="BC8" i="19"/>
  <c r="BA8" i="19"/>
  <c r="AW8" i="19"/>
  <c r="AW39" i="19" s="1"/>
  <c r="AV8" i="19"/>
  <c r="AV39" i="19" s="1"/>
  <c r="AN8" i="19"/>
  <c r="AN39" i="19" s="1"/>
  <c r="AM8" i="19"/>
  <c r="AM39" i="19" s="1"/>
  <c r="AL8" i="19"/>
  <c r="AK8" i="19"/>
  <c r="AI8" i="19"/>
  <c r="AE8" i="19"/>
  <c r="AE39" i="19" s="1"/>
  <c r="AD8" i="19"/>
  <c r="AD39" i="19" s="1"/>
  <c r="T8" i="19"/>
  <c r="T39" i="19" s="1"/>
  <c r="L8" i="19"/>
  <c r="L39" i="19" s="1"/>
  <c r="K8" i="19"/>
  <c r="K39" i="19" s="1"/>
  <c r="J8" i="19"/>
  <c r="J39" i="19" s="1"/>
  <c r="I39" i="19"/>
  <c r="BF7" i="19"/>
  <c r="BF38" i="19" s="1"/>
  <c r="BE7" i="19"/>
  <c r="BE38" i="19" s="1"/>
  <c r="BD7" i="19"/>
  <c r="BC7" i="19"/>
  <c r="BA7" i="19"/>
  <c r="AW7" i="19"/>
  <c r="AW38" i="19" s="1"/>
  <c r="AV7" i="19"/>
  <c r="AV38" i="19" s="1"/>
  <c r="AN7" i="19"/>
  <c r="AN38" i="19" s="1"/>
  <c r="AM7" i="19"/>
  <c r="AM38" i="19" s="1"/>
  <c r="AL7" i="19"/>
  <c r="AK7" i="19"/>
  <c r="AI7" i="19"/>
  <c r="AE7" i="19"/>
  <c r="AE38" i="19" s="1"/>
  <c r="AD7" i="19"/>
  <c r="AD38" i="19" s="1"/>
  <c r="T7" i="19"/>
  <c r="T38" i="19" s="1"/>
  <c r="L7" i="19"/>
  <c r="L38" i="19" s="1"/>
  <c r="K7" i="19"/>
  <c r="K38" i="19" s="1"/>
  <c r="J7" i="19"/>
  <c r="J38" i="19" s="1"/>
  <c r="I38" i="19"/>
  <c r="BF6" i="19"/>
  <c r="BF37" i="19" s="1"/>
  <c r="BE6" i="19"/>
  <c r="BE37" i="19" s="1"/>
  <c r="BD6" i="19"/>
  <c r="BC6" i="19"/>
  <c r="BA6" i="19"/>
  <c r="AW6" i="19"/>
  <c r="AW37" i="19" s="1"/>
  <c r="AV6" i="19"/>
  <c r="AV37" i="19" s="1"/>
  <c r="AN6" i="19"/>
  <c r="AN37" i="19" s="1"/>
  <c r="AM6" i="19"/>
  <c r="AM37" i="19" s="1"/>
  <c r="AL6" i="19"/>
  <c r="AK6" i="19"/>
  <c r="AI6" i="19"/>
  <c r="AE6" i="19"/>
  <c r="AE37" i="19" s="1"/>
  <c r="AD6" i="19"/>
  <c r="AD37" i="19" s="1"/>
  <c r="T6" i="19"/>
  <c r="T37" i="19" s="1"/>
  <c r="L6" i="19"/>
  <c r="L37" i="19" s="1"/>
  <c r="K6" i="19"/>
  <c r="K37" i="19" s="1"/>
  <c r="J6" i="19"/>
  <c r="J37" i="19" s="1"/>
  <c r="I37" i="19"/>
  <c r="AX38" i="18"/>
  <c r="BB38" i="18"/>
  <c r="AX39" i="18"/>
  <c r="BB39" i="18"/>
  <c r="AX40" i="18"/>
  <c r="BB40" i="18"/>
  <c r="AX41" i="18"/>
  <c r="BB41" i="18"/>
  <c r="AX42" i="18"/>
  <c r="BB42" i="18"/>
  <c r="AX43" i="18"/>
  <c r="BB43" i="18"/>
  <c r="AX44" i="18"/>
  <c r="BB44" i="18"/>
  <c r="AX45" i="18"/>
  <c r="BB45" i="18"/>
  <c r="AX46" i="18"/>
  <c r="BB46" i="18"/>
  <c r="AX47" i="18"/>
  <c r="BB47" i="18"/>
  <c r="AX48" i="18"/>
  <c r="BB48" i="18"/>
  <c r="AX49" i="18"/>
  <c r="BB49" i="18"/>
  <c r="AX50" i="18"/>
  <c r="BB50" i="18"/>
  <c r="AX51" i="18"/>
  <c r="BB51" i="18"/>
  <c r="AX52" i="18"/>
  <c r="BB52" i="18"/>
  <c r="AX53" i="18"/>
  <c r="BB53" i="18"/>
  <c r="AX54" i="18"/>
  <c r="BB54" i="18"/>
  <c r="AX55" i="18"/>
  <c r="BB55" i="18"/>
  <c r="BB37" i="18"/>
  <c r="AX37" i="18"/>
  <c r="AF38" i="18"/>
  <c r="AJ38" i="18"/>
  <c r="AF39" i="18"/>
  <c r="AJ39" i="18"/>
  <c r="AF40" i="18"/>
  <c r="AJ40" i="18"/>
  <c r="AF41" i="18"/>
  <c r="AJ41" i="18"/>
  <c r="AF42" i="18"/>
  <c r="AJ42" i="18"/>
  <c r="AF43" i="18"/>
  <c r="AJ43" i="18"/>
  <c r="AF44" i="18"/>
  <c r="AJ44" i="18"/>
  <c r="AF45" i="18"/>
  <c r="AJ45" i="18"/>
  <c r="AF46" i="18"/>
  <c r="AJ46" i="18"/>
  <c r="AF47" i="18"/>
  <c r="AJ47" i="18"/>
  <c r="AF48" i="18"/>
  <c r="AJ48" i="18"/>
  <c r="AF49" i="18"/>
  <c r="AJ49" i="18"/>
  <c r="AF50" i="18"/>
  <c r="AJ50" i="18"/>
  <c r="AF51" i="18"/>
  <c r="AJ51" i="18"/>
  <c r="AF52" i="18"/>
  <c r="AJ52" i="18"/>
  <c r="AF53" i="18"/>
  <c r="AJ53" i="18"/>
  <c r="AF54" i="18"/>
  <c r="AJ54" i="18"/>
  <c r="AF55" i="18"/>
  <c r="AJ55" i="18"/>
  <c r="AJ37" i="18"/>
  <c r="AF37" i="18"/>
  <c r="T24" i="18"/>
  <c r="L24" i="18"/>
  <c r="K24" i="18"/>
  <c r="J24" i="18"/>
  <c r="I24" i="18"/>
  <c r="T23" i="18"/>
  <c r="L23" i="18"/>
  <c r="K23" i="18"/>
  <c r="J23" i="18"/>
  <c r="I23" i="18"/>
  <c r="T22" i="18"/>
  <c r="L22" i="18"/>
  <c r="K22" i="18"/>
  <c r="J22" i="18"/>
  <c r="I22" i="18"/>
  <c r="T21" i="18"/>
  <c r="L21" i="18"/>
  <c r="K21" i="18"/>
  <c r="J21" i="18"/>
  <c r="I21" i="18"/>
  <c r="T20" i="18"/>
  <c r="L20" i="18"/>
  <c r="K20" i="18"/>
  <c r="J20" i="18"/>
  <c r="I20" i="18"/>
  <c r="T19" i="18"/>
  <c r="L19" i="18"/>
  <c r="K19" i="18"/>
  <c r="J19" i="18"/>
  <c r="I19" i="18"/>
  <c r="T18" i="18"/>
  <c r="L18" i="18"/>
  <c r="K18" i="18"/>
  <c r="J18" i="18"/>
  <c r="I18" i="18"/>
  <c r="T17" i="18"/>
  <c r="L17" i="18"/>
  <c r="K17" i="18"/>
  <c r="J17" i="18"/>
  <c r="I17" i="18"/>
  <c r="W55" i="18"/>
  <c r="V55" i="18"/>
  <c r="BM55" i="18" s="1"/>
  <c r="BM24" i="18" s="1"/>
  <c r="U55" i="18"/>
  <c r="S55" i="18"/>
  <c r="R55" i="18"/>
  <c r="Q55" i="18"/>
  <c r="P55" i="18"/>
  <c r="O55" i="18"/>
  <c r="N55" i="18"/>
  <c r="H55" i="18"/>
  <c r="G55" i="18"/>
  <c r="F55" i="18"/>
  <c r="E55" i="18"/>
  <c r="D55" i="18"/>
  <c r="W54" i="18"/>
  <c r="V54" i="18"/>
  <c r="BM54" i="18" s="1"/>
  <c r="BM23" i="18" s="1"/>
  <c r="U54" i="18"/>
  <c r="S54" i="18"/>
  <c r="R54" i="18"/>
  <c r="Q54" i="18"/>
  <c r="P54" i="18"/>
  <c r="O54" i="18"/>
  <c r="N54" i="18"/>
  <c r="H54" i="18"/>
  <c r="G54" i="18"/>
  <c r="F54" i="18"/>
  <c r="E54" i="18"/>
  <c r="D54" i="18"/>
  <c r="W53" i="18"/>
  <c r="V53" i="18"/>
  <c r="BM53" i="18" s="1"/>
  <c r="BM22" i="18" s="1"/>
  <c r="U53" i="18"/>
  <c r="S53" i="18"/>
  <c r="R53" i="18"/>
  <c r="Q53" i="18"/>
  <c r="P53" i="18"/>
  <c r="O53" i="18"/>
  <c r="N53" i="18"/>
  <c r="H53" i="18"/>
  <c r="G53" i="18"/>
  <c r="F53" i="18"/>
  <c r="E53" i="18"/>
  <c r="D53" i="18"/>
  <c r="W52" i="18"/>
  <c r="V52" i="18"/>
  <c r="BM52" i="18" s="1"/>
  <c r="BM21" i="18" s="1"/>
  <c r="U52" i="18"/>
  <c r="S52" i="18"/>
  <c r="R52" i="18"/>
  <c r="Q52" i="18"/>
  <c r="P52" i="18"/>
  <c r="O52" i="18"/>
  <c r="N52" i="18"/>
  <c r="H52" i="18"/>
  <c r="G52" i="18"/>
  <c r="F52" i="18"/>
  <c r="E52" i="18"/>
  <c r="D52" i="18"/>
  <c r="W51" i="18"/>
  <c r="V51" i="18"/>
  <c r="BM51" i="18" s="1"/>
  <c r="BM20" i="18" s="1"/>
  <c r="U51" i="18"/>
  <c r="S51" i="18"/>
  <c r="R51" i="18"/>
  <c r="Q51" i="18"/>
  <c r="P51" i="18"/>
  <c r="O51" i="18"/>
  <c r="N51" i="18"/>
  <c r="H51" i="18"/>
  <c r="G51" i="18"/>
  <c r="F51" i="18"/>
  <c r="E51" i="18"/>
  <c r="D51" i="18"/>
  <c r="W50" i="18"/>
  <c r="V50" i="18"/>
  <c r="BM50" i="18" s="1"/>
  <c r="BM19" i="18" s="1"/>
  <c r="U50" i="18"/>
  <c r="S50" i="18"/>
  <c r="R50" i="18"/>
  <c r="Q50" i="18"/>
  <c r="P50" i="18"/>
  <c r="O50" i="18"/>
  <c r="N50" i="18"/>
  <c r="H50" i="18"/>
  <c r="G50" i="18"/>
  <c r="F50" i="18"/>
  <c r="E50" i="18"/>
  <c r="D50" i="18"/>
  <c r="W49" i="18"/>
  <c r="V49" i="18"/>
  <c r="BM49" i="18" s="1"/>
  <c r="BM18" i="18" s="1"/>
  <c r="U49" i="18"/>
  <c r="S49" i="18"/>
  <c r="R49" i="18"/>
  <c r="Q49" i="18"/>
  <c r="P49" i="18"/>
  <c r="O49" i="18"/>
  <c r="N49" i="18"/>
  <c r="H49" i="18"/>
  <c r="G49" i="18"/>
  <c r="F49" i="18"/>
  <c r="E49" i="18"/>
  <c r="D49" i="18"/>
  <c r="W48" i="18"/>
  <c r="V48" i="18"/>
  <c r="BM48" i="18" s="1"/>
  <c r="BM17" i="18" s="1"/>
  <c r="U48" i="18"/>
  <c r="S48" i="18"/>
  <c r="R48" i="18"/>
  <c r="Q48" i="18"/>
  <c r="P48" i="18"/>
  <c r="O48" i="18"/>
  <c r="N48" i="18"/>
  <c r="H48" i="18"/>
  <c r="G48" i="18"/>
  <c r="F48" i="18"/>
  <c r="E48" i="18"/>
  <c r="D48" i="18"/>
  <c r="W47" i="18"/>
  <c r="V47" i="18"/>
  <c r="BM47" i="18" s="1"/>
  <c r="BM16" i="18" s="1"/>
  <c r="U47" i="18"/>
  <c r="S47" i="18"/>
  <c r="R47" i="18"/>
  <c r="Q47" i="18"/>
  <c r="P47" i="18"/>
  <c r="O47" i="18"/>
  <c r="N47" i="18"/>
  <c r="H47" i="18"/>
  <c r="G47" i="18"/>
  <c r="F47" i="18"/>
  <c r="E47" i="18"/>
  <c r="D47" i="18"/>
  <c r="W46" i="18"/>
  <c r="V46" i="18"/>
  <c r="BM46" i="18" s="1"/>
  <c r="BM15" i="18" s="1"/>
  <c r="U46" i="18"/>
  <c r="S46" i="18"/>
  <c r="R46" i="18"/>
  <c r="Q46" i="18"/>
  <c r="P46" i="18"/>
  <c r="O46" i="18"/>
  <c r="N46" i="18"/>
  <c r="H46" i="18"/>
  <c r="G46" i="18"/>
  <c r="F46" i="18"/>
  <c r="E46" i="18"/>
  <c r="D46" i="18"/>
  <c r="W45" i="18"/>
  <c r="V45" i="18"/>
  <c r="BM45" i="18" s="1"/>
  <c r="BM14" i="18" s="1"/>
  <c r="U45" i="18"/>
  <c r="S45" i="18"/>
  <c r="R45" i="18"/>
  <c r="Q45" i="18"/>
  <c r="P45" i="18"/>
  <c r="O45" i="18"/>
  <c r="N45" i="18"/>
  <c r="H45" i="18"/>
  <c r="G45" i="18"/>
  <c r="F45" i="18"/>
  <c r="E45" i="18"/>
  <c r="D45" i="18"/>
  <c r="W44" i="18"/>
  <c r="V44" i="18"/>
  <c r="BM44" i="18" s="1"/>
  <c r="BM13" i="18" s="1"/>
  <c r="U44" i="18"/>
  <c r="S44" i="18"/>
  <c r="R44" i="18"/>
  <c r="Q44" i="18"/>
  <c r="P44" i="18"/>
  <c r="O44" i="18"/>
  <c r="N44" i="18"/>
  <c r="H44" i="18"/>
  <c r="G44" i="18"/>
  <c r="F44" i="18"/>
  <c r="E44" i="18"/>
  <c r="D44" i="18"/>
  <c r="W43" i="18"/>
  <c r="V43" i="18"/>
  <c r="BM43" i="18" s="1"/>
  <c r="BM12" i="18" s="1"/>
  <c r="U43" i="18"/>
  <c r="S43" i="18"/>
  <c r="R43" i="18"/>
  <c r="Q43" i="18"/>
  <c r="P43" i="18"/>
  <c r="O43" i="18"/>
  <c r="N43" i="18"/>
  <c r="H43" i="18"/>
  <c r="G43" i="18"/>
  <c r="F43" i="18"/>
  <c r="E43" i="18"/>
  <c r="D43" i="18"/>
  <c r="W42" i="18"/>
  <c r="V42" i="18"/>
  <c r="BM42" i="18" s="1"/>
  <c r="BM11" i="18" s="1"/>
  <c r="U42" i="18"/>
  <c r="S42" i="18"/>
  <c r="R42" i="18"/>
  <c r="Q42" i="18"/>
  <c r="P42" i="18"/>
  <c r="O42" i="18"/>
  <c r="N42" i="18"/>
  <c r="H42" i="18"/>
  <c r="G42" i="18"/>
  <c r="F42" i="18"/>
  <c r="E42" i="18"/>
  <c r="D42" i="18"/>
  <c r="W41" i="18"/>
  <c r="V41" i="18"/>
  <c r="BM41" i="18" s="1"/>
  <c r="BM10" i="18" s="1"/>
  <c r="U41" i="18"/>
  <c r="S41" i="18"/>
  <c r="R41" i="18"/>
  <c r="Q41" i="18"/>
  <c r="P41" i="18"/>
  <c r="O41" i="18"/>
  <c r="N41" i="18"/>
  <c r="H41" i="18"/>
  <c r="G41" i="18"/>
  <c r="F41" i="18"/>
  <c r="E41" i="18"/>
  <c r="D41" i="18"/>
  <c r="W40" i="18"/>
  <c r="V40" i="18"/>
  <c r="BM40" i="18" s="1"/>
  <c r="BM9" i="18" s="1"/>
  <c r="U40" i="18"/>
  <c r="S40" i="18"/>
  <c r="R40" i="18"/>
  <c r="Q40" i="18"/>
  <c r="P40" i="18"/>
  <c r="O40" i="18"/>
  <c r="N40" i="18"/>
  <c r="H40" i="18"/>
  <c r="G40" i="18"/>
  <c r="F40" i="18"/>
  <c r="E40" i="18"/>
  <c r="D40" i="18"/>
  <c r="W39" i="18"/>
  <c r="V39" i="18"/>
  <c r="BM39" i="18" s="1"/>
  <c r="BM8" i="18" s="1"/>
  <c r="U39" i="18"/>
  <c r="S39" i="18"/>
  <c r="R39" i="18"/>
  <c r="Q39" i="18"/>
  <c r="P39" i="18"/>
  <c r="O39" i="18"/>
  <c r="N39" i="18"/>
  <c r="H39" i="18"/>
  <c r="G39" i="18"/>
  <c r="F39" i="18"/>
  <c r="E39" i="18"/>
  <c r="D39" i="18"/>
  <c r="W38" i="18"/>
  <c r="V38" i="18"/>
  <c r="BM38" i="18" s="1"/>
  <c r="BM7" i="18" s="1"/>
  <c r="U38" i="18"/>
  <c r="S38" i="18"/>
  <c r="R38" i="18"/>
  <c r="Q38" i="18"/>
  <c r="P38" i="18"/>
  <c r="O38" i="18"/>
  <c r="N38" i="18"/>
  <c r="H38" i="18"/>
  <c r="G38" i="18"/>
  <c r="F38" i="18"/>
  <c r="E38" i="18"/>
  <c r="D38" i="18"/>
  <c r="W37" i="18"/>
  <c r="V37" i="18"/>
  <c r="BT37" i="18" s="1"/>
  <c r="BT6" i="18" s="1"/>
  <c r="U37" i="18"/>
  <c r="S37" i="18"/>
  <c r="R37" i="18"/>
  <c r="Q37" i="18"/>
  <c r="P37" i="18"/>
  <c r="O37" i="18"/>
  <c r="N37" i="18"/>
  <c r="H37" i="18"/>
  <c r="G37" i="18"/>
  <c r="F37" i="18"/>
  <c r="E37" i="18"/>
  <c r="D37" i="18"/>
  <c r="BF24" i="18"/>
  <c r="BE24" i="18"/>
  <c r="BD24" i="18"/>
  <c r="BC24" i="18"/>
  <c r="BA24" i="18"/>
  <c r="AW24" i="18"/>
  <c r="AV24" i="18"/>
  <c r="AN24" i="18"/>
  <c r="AM24" i="18"/>
  <c r="AL24" i="18"/>
  <c r="AK24" i="18"/>
  <c r="AI24" i="18"/>
  <c r="AE24" i="18"/>
  <c r="AD24" i="18"/>
  <c r="T55" i="18"/>
  <c r="L55" i="18"/>
  <c r="K55" i="18"/>
  <c r="J55" i="18"/>
  <c r="I55" i="18"/>
  <c r="BF23" i="18"/>
  <c r="BE23" i="18"/>
  <c r="BD23" i="18"/>
  <c r="BC23" i="18"/>
  <c r="BA23" i="18"/>
  <c r="AW23" i="18"/>
  <c r="AW54" i="18" s="1"/>
  <c r="AV23" i="18"/>
  <c r="AV54" i="18" s="1"/>
  <c r="AN23" i="18"/>
  <c r="AM23" i="18"/>
  <c r="AL23" i="18"/>
  <c r="AK23" i="18"/>
  <c r="AI23" i="18"/>
  <c r="AE23" i="18"/>
  <c r="AE54" i="18" s="1"/>
  <c r="AD23" i="18"/>
  <c r="AD54" i="18" s="1"/>
  <c r="T54" i="18"/>
  <c r="L54" i="18"/>
  <c r="K54" i="18"/>
  <c r="J54" i="18"/>
  <c r="I54" i="18"/>
  <c r="BF22" i="18"/>
  <c r="BE22" i="18"/>
  <c r="BD22" i="18"/>
  <c r="BC22" i="18"/>
  <c r="BA22" i="18"/>
  <c r="AW22" i="18"/>
  <c r="AW53" i="18" s="1"/>
  <c r="AV22" i="18"/>
  <c r="AV53" i="18" s="1"/>
  <c r="AN22" i="18"/>
  <c r="AM22" i="18"/>
  <c r="AL22" i="18"/>
  <c r="AK22" i="18"/>
  <c r="AI22" i="18"/>
  <c r="AE22" i="18"/>
  <c r="AE53" i="18" s="1"/>
  <c r="AD22" i="18"/>
  <c r="AD53" i="18" s="1"/>
  <c r="T53" i="18"/>
  <c r="L53" i="18"/>
  <c r="K53" i="18"/>
  <c r="J53" i="18"/>
  <c r="I53" i="18"/>
  <c r="BF21" i="18"/>
  <c r="BE21" i="18"/>
  <c r="BD21" i="18"/>
  <c r="BC21" i="18"/>
  <c r="BA21" i="18"/>
  <c r="AW21" i="18"/>
  <c r="AW52" i="18" s="1"/>
  <c r="AV21" i="18"/>
  <c r="AV52" i="18" s="1"/>
  <c r="AN21" i="18"/>
  <c r="AM21" i="18"/>
  <c r="AL21" i="18"/>
  <c r="AK21" i="18"/>
  <c r="AI21" i="18"/>
  <c r="AE21" i="18"/>
  <c r="AE52" i="18" s="1"/>
  <c r="AD21" i="18"/>
  <c r="AD52" i="18" s="1"/>
  <c r="T52" i="18"/>
  <c r="L52" i="18"/>
  <c r="K52" i="18"/>
  <c r="J52" i="18"/>
  <c r="I52" i="18"/>
  <c r="BF20" i="18"/>
  <c r="BE20" i="18"/>
  <c r="BD20" i="18"/>
  <c r="BC20" i="18"/>
  <c r="BA20" i="18"/>
  <c r="AW20" i="18"/>
  <c r="AV20" i="18"/>
  <c r="AN20" i="18"/>
  <c r="AM20" i="18"/>
  <c r="AL20" i="18"/>
  <c r="AK20" i="18"/>
  <c r="AI20" i="18"/>
  <c r="AE20" i="18"/>
  <c r="AD20" i="18"/>
  <c r="T51" i="18"/>
  <c r="L51" i="18"/>
  <c r="K51" i="18"/>
  <c r="J51" i="18"/>
  <c r="I51" i="18"/>
  <c r="BF19" i="18"/>
  <c r="BE19" i="18"/>
  <c r="BD19" i="18"/>
  <c r="BC19" i="18"/>
  <c r="BA19" i="18"/>
  <c r="AW19" i="18"/>
  <c r="AV19" i="18"/>
  <c r="AN19" i="18"/>
  <c r="AM19" i="18"/>
  <c r="AL19" i="18"/>
  <c r="AK19" i="18"/>
  <c r="AI19" i="18"/>
  <c r="AE19" i="18"/>
  <c r="AD19" i="18"/>
  <c r="T50" i="18"/>
  <c r="L50" i="18"/>
  <c r="K50" i="18"/>
  <c r="J50" i="18"/>
  <c r="I50" i="18"/>
  <c r="BF18" i="18"/>
  <c r="BE18" i="18"/>
  <c r="BD18" i="18"/>
  <c r="BC18" i="18"/>
  <c r="BA18" i="18"/>
  <c r="AW18" i="18"/>
  <c r="AW49" i="18" s="1"/>
  <c r="AV18" i="18"/>
  <c r="AV49" i="18" s="1"/>
  <c r="AN18" i="18"/>
  <c r="AM18" i="18"/>
  <c r="AL18" i="18"/>
  <c r="AK18" i="18"/>
  <c r="AI18" i="18"/>
  <c r="AE18" i="18"/>
  <c r="AE49" i="18" s="1"/>
  <c r="AD18" i="18"/>
  <c r="AD49" i="18" s="1"/>
  <c r="T49" i="18"/>
  <c r="L49" i="18"/>
  <c r="K49" i="18"/>
  <c r="J49" i="18"/>
  <c r="I49" i="18"/>
  <c r="BF17" i="18"/>
  <c r="BE17" i="18"/>
  <c r="BD17" i="18"/>
  <c r="BC17" i="18"/>
  <c r="BA17" i="18"/>
  <c r="AW17" i="18"/>
  <c r="AW48" i="18" s="1"/>
  <c r="AV17" i="18"/>
  <c r="AV48" i="18" s="1"/>
  <c r="AN17" i="18"/>
  <c r="AM17" i="18"/>
  <c r="AL17" i="18"/>
  <c r="AK17" i="18"/>
  <c r="AI17" i="18"/>
  <c r="AE17" i="18"/>
  <c r="AE48" i="18" s="1"/>
  <c r="AD17" i="18"/>
  <c r="AD48" i="18" s="1"/>
  <c r="T48" i="18"/>
  <c r="L48" i="18"/>
  <c r="K48" i="18"/>
  <c r="J48" i="18"/>
  <c r="I48" i="18"/>
  <c r="BF16" i="18"/>
  <c r="BF47" i="18" s="1"/>
  <c r="BE16" i="18"/>
  <c r="BE47" i="18" s="1"/>
  <c r="BD16" i="18"/>
  <c r="BC16" i="18"/>
  <c r="BA16" i="18"/>
  <c r="AW16" i="18"/>
  <c r="AV16" i="18"/>
  <c r="AN16" i="18"/>
  <c r="AN47" i="18" s="1"/>
  <c r="AM16" i="18"/>
  <c r="AM47" i="18" s="1"/>
  <c r="AL16" i="18"/>
  <c r="AK16" i="18"/>
  <c r="AI16" i="18"/>
  <c r="AE16" i="18"/>
  <c r="AD16" i="18"/>
  <c r="T16" i="18"/>
  <c r="T47" i="18" s="1"/>
  <c r="L16" i="18"/>
  <c r="L47" i="18" s="1"/>
  <c r="K16" i="18"/>
  <c r="K47" i="18" s="1"/>
  <c r="J16" i="18"/>
  <c r="J47" i="18" s="1"/>
  <c r="I16" i="18"/>
  <c r="I47" i="18" s="1"/>
  <c r="BF15" i="18"/>
  <c r="BF46" i="18" s="1"/>
  <c r="BE15" i="18"/>
  <c r="BE46" i="18" s="1"/>
  <c r="BD15" i="18"/>
  <c r="BC15" i="18"/>
  <c r="BA15" i="18"/>
  <c r="AW15" i="18"/>
  <c r="AV15" i="18"/>
  <c r="AN15" i="18"/>
  <c r="AN46" i="18" s="1"/>
  <c r="AM15" i="18"/>
  <c r="AM46" i="18" s="1"/>
  <c r="AL15" i="18"/>
  <c r="AK15" i="18"/>
  <c r="AI15" i="18"/>
  <c r="AE15" i="18"/>
  <c r="AD15" i="18"/>
  <c r="T15" i="18"/>
  <c r="T46" i="18" s="1"/>
  <c r="L15" i="18"/>
  <c r="L46" i="18" s="1"/>
  <c r="K15" i="18"/>
  <c r="K46" i="18" s="1"/>
  <c r="J15" i="18"/>
  <c r="J46" i="18" s="1"/>
  <c r="I15" i="18"/>
  <c r="I46" i="18" s="1"/>
  <c r="BF14" i="18"/>
  <c r="BF45" i="18" s="1"/>
  <c r="BE14" i="18"/>
  <c r="BE45" i="18" s="1"/>
  <c r="BD14" i="18"/>
  <c r="BC14" i="18"/>
  <c r="BA14" i="18"/>
  <c r="AW14" i="18"/>
  <c r="AW45" i="18" s="1"/>
  <c r="AV14" i="18"/>
  <c r="AV45" i="18" s="1"/>
  <c r="AN14" i="18"/>
  <c r="AN45" i="18" s="1"/>
  <c r="AM14" i="18"/>
  <c r="AM45" i="18" s="1"/>
  <c r="AL14" i="18"/>
  <c r="AK14" i="18"/>
  <c r="AI14" i="18"/>
  <c r="AE14" i="18"/>
  <c r="AE45" i="18" s="1"/>
  <c r="AD14" i="18"/>
  <c r="AD45" i="18" s="1"/>
  <c r="T14" i="18"/>
  <c r="T45" i="18" s="1"/>
  <c r="L14" i="18"/>
  <c r="L45" i="18" s="1"/>
  <c r="K14" i="18"/>
  <c r="K45" i="18" s="1"/>
  <c r="J14" i="18"/>
  <c r="J45" i="18" s="1"/>
  <c r="I14" i="18"/>
  <c r="I45" i="18" s="1"/>
  <c r="BF13" i="18"/>
  <c r="BF44" i="18" s="1"/>
  <c r="BE13" i="18"/>
  <c r="BE44" i="18" s="1"/>
  <c r="BD13" i="18"/>
  <c r="BC13" i="18"/>
  <c r="BA13" i="18"/>
  <c r="AW13" i="18"/>
  <c r="AW44" i="18" s="1"/>
  <c r="AV13" i="18"/>
  <c r="AV44" i="18" s="1"/>
  <c r="AN13" i="18"/>
  <c r="AN44" i="18" s="1"/>
  <c r="AM13" i="18"/>
  <c r="AM44" i="18" s="1"/>
  <c r="AL13" i="18"/>
  <c r="AK13" i="18"/>
  <c r="AI13" i="18"/>
  <c r="AE13" i="18"/>
  <c r="AE44" i="18" s="1"/>
  <c r="AD13" i="18"/>
  <c r="AD44" i="18" s="1"/>
  <c r="T13" i="18"/>
  <c r="T44" i="18" s="1"/>
  <c r="L13" i="18"/>
  <c r="L44" i="18" s="1"/>
  <c r="K13" i="18"/>
  <c r="K44" i="18" s="1"/>
  <c r="J13" i="18"/>
  <c r="J44" i="18" s="1"/>
  <c r="I13" i="18"/>
  <c r="I44" i="18" s="1"/>
  <c r="BF12" i="18"/>
  <c r="BF43" i="18" s="1"/>
  <c r="BE12" i="18"/>
  <c r="BE43" i="18" s="1"/>
  <c r="BD12" i="18"/>
  <c r="BC12" i="18"/>
  <c r="BA12" i="18"/>
  <c r="AW12" i="18"/>
  <c r="AW43" i="18" s="1"/>
  <c r="AV12" i="18"/>
  <c r="AV43" i="18" s="1"/>
  <c r="AN12" i="18"/>
  <c r="AN43" i="18" s="1"/>
  <c r="AM12" i="18"/>
  <c r="AM43" i="18" s="1"/>
  <c r="AL12" i="18"/>
  <c r="AK12" i="18"/>
  <c r="AI12" i="18"/>
  <c r="AE12" i="18"/>
  <c r="AE43" i="18" s="1"/>
  <c r="AD12" i="18"/>
  <c r="AD43" i="18" s="1"/>
  <c r="T12" i="18"/>
  <c r="T43" i="18" s="1"/>
  <c r="L12" i="18"/>
  <c r="L43" i="18" s="1"/>
  <c r="K12" i="18"/>
  <c r="K43" i="18" s="1"/>
  <c r="J12" i="18"/>
  <c r="J43" i="18" s="1"/>
  <c r="I12" i="18"/>
  <c r="I43" i="18" s="1"/>
  <c r="BF11" i="18"/>
  <c r="BF42" i="18" s="1"/>
  <c r="BE11" i="18"/>
  <c r="BE42" i="18" s="1"/>
  <c r="BD11" i="18"/>
  <c r="BC11" i="18"/>
  <c r="BA11" i="18"/>
  <c r="AW11" i="18"/>
  <c r="AV11" i="18"/>
  <c r="AN11" i="18"/>
  <c r="AN42" i="18" s="1"/>
  <c r="AM11" i="18"/>
  <c r="AM42" i="18" s="1"/>
  <c r="AL11" i="18"/>
  <c r="AK11" i="18"/>
  <c r="AI11" i="18"/>
  <c r="AE11" i="18"/>
  <c r="AD11" i="18"/>
  <c r="T11" i="18"/>
  <c r="T42" i="18" s="1"/>
  <c r="L11" i="18"/>
  <c r="L42" i="18" s="1"/>
  <c r="K11" i="18"/>
  <c r="K42" i="18" s="1"/>
  <c r="J11" i="18"/>
  <c r="J42" i="18" s="1"/>
  <c r="I11" i="18"/>
  <c r="I42" i="18" s="1"/>
  <c r="BF10" i="18"/>
  <c r="BF41" i="18" s="1"/>
  <c r="BE10" i="18"/>
  <c r="BE41" i="18" s="1"/>
  <c r="BD10" i="18"/>
  <c r="BC10" i="18"/>
  <c r="BA10" i="18"/>
  <c r="AW10" i="18"/>
  <c r="AV10" i="18"/>
  <c r="AN10" i="18"/>
  <c r="AN41" i="18" s="1"/>
  <c r="AM10" i="18"/>
  <c r="AM41" i="18" s="1"/>
  <c r="AL10" i="18"/>
  <c r="AK10" i="18"/>
  <c r="AI10" i="18"/>
  <c r="AE10" i="18"/>
  <c r="AD10" i="18"/>
  <c r="T10" i="18"/>
  <c r="T41" i="18" s="1"/>
  <c r="L10" i="18"/>
  <c r="L41" i="18" s="1"/>
  <c r="K10" i="18"/>
  <c r="K41" i="18" s="1"/>
  <c r="J10" i="18"/>
  <c r="J41" i="18" s="1"/>
  <c r="I10" i="18"/>
  <c r="I41" i="18" s="1"/>
  <c r="BF9" i="18"/>
  <c r="BF40" i="18" s="1"/>
  <c r="BE9" i="18"/>
  <c r="BE40" i="18" s="1"/>
  <c r="BD9" i="18"/>
  <c r="BC9" i="18"/>
  <c r="BA9" i="18"/>
  <c r="AW9" i="18"/>
  <c r="AW40" i="18" s="1"/>
  <c r="AV9" i="18"/>
  <c r="AV40" i="18" s="1"/>
  <c r="AN9" i="18"/>
  <c r="AN40" i="18" s="1"/>
  <c r="AM9" i="18"/>
  <c r="AM40" i="18" s="1"/>
  <c r="AL9" i="18"/>
  <c r="AK9" i="18"/>
  <c r="AI9" i="18"/>
  <c r="AE9" i="18"/>
  <c r="AE40" i="18" s="1"/>
  <c r="AD9" i="18"/>
  <c r="AD40" i="18" s="1"/>
  <c r="T9" i="18"/>
  <c r="T40" i="18" s="1"/>
  <c r="L9" i="18"/>
  <c r="L40" i="18" s="1"/>
  <c r="K9" i="18"/>
  <c r="K40" i="18" s="1"/>
  <c r="J9" i="18"/>
  <c r="J40" i="18" s="1"/>
  <c r="I9" i="18"/>
  <c r="I40" i="18" s="1"/>
  <c r="BF8" i="18"/>
  <c r="BF39" i="18" s="1"/>
  <c r="BE8" i="18"/>
  <c r="BE39" i="18" s="1"/>
  <c r="BD8" i="18"/>
  <c r="BC8" i="18"/>
  <c r="BA8" i="18"/>
  <c r="AW8" i="18"/>
  <c r="AW39" i="18" s="1"/>
  <c r="AV8" i="18"/>
  <c r="AV39" i="18" s="1"/>
  <c r="AN8" i="18"/>
  <c r="AN39" i="18" s="1"/>
  <c r="AM8" i="18"/>
  <c r="AM39" i="18" s="1"/>
  <c r="AL8" i="18"/>
  <c r="AK8" i="18"/>
  <c r="AI8" i="18"/>
  <c r="AE8" i="18"/>
  <c r="AE39" i="18" s="1"/>
  <c r="AD8" i="18"/>
  <c r="AD39" i="18" s="1"/>
  <c r="T8" i="18"/>
  <c r="T39" i="18" s="1"/>
  <c r="L8" i="18"/>
  <c r="L39" i="18" s="1"/>
  <c r="K8" i="18"/>
  <c r="K39" i="18" s="1"/>
  <c r="J8" i="18"/>
  <c r="J39" i="18" s="1"/>
  <c r="I8" i="18"/>
  <c r="I39" i="18" s="1"/>
  <c r="BF7" i="18"/>
  <c r="BF38" i="18" s="1"/>
  <c r="BE7" i="18"/>
  <c r="BE38" i="18" s="1"/>
  <c r="BD7" i="18"/>
  <c r="BC7" i="18"/>
  <c r="BA7" i="18"/>
  <c r="AW7" i="18"/>
  <c r="AW38" i="18" s="1"/>
  <c r="AV7" i="18"/>
  <c r="AV38" i="18" s="1"/>
  <c r="AN7" i="18"/>
  <c r="AN38" i="18" s="1"/>
  <c r="AM7" i="18"/>
  <c r="AM38" i="18" s="1"/>
  <c r="AL7" i="18"/>
  <c r="AK7" i="18"/>
  <c r="AI7" i="18"/>
  <c r="AE7" i="18"/>
  <c r="AE38" i="18" s="1"/>
  <c r="AD7" i="18"/>
  <c r="AD38" i="18" s="1"/>
  <c r="T7" i="18"/>
  <c r="T38" i="18" s="1"/>
  <c r="L7" i="18"/>
  <c r="L38" i="18" s="1"/>
  <c r="K7" i="18"/>
  <c r="K38" i="18" s="1"/>
  <c r="J7" i="18"/>
  <c r="J38" i="18" s="1"/>
  <c r="I7" i="18"/>
  <c r="I38" i="18" s="1"/>
  <c r="BF6" i="18"/>
  <c r="BF37" i="18" s="1"/>
  <c r="BE6" i="18"/>
  <c r="BE37" i="18" s="1"/>
  <c r="BD6" i="18"/>
  <c r="BC6" i="18"/>
  <c r="BA6" i="18"/>
  <c r="AW6" i="18"/>
  <c r="AW37" i="18" s="1"/>
  <c r="AV6" i="18"/>
  <c r="AV37" i="18" s="1"/>
  <c r="AN6" i="18"/>
  <c r="AN37" i="18" s="1"/>
  <c r="AM6" i="18"/>
  <c r="AM37" i="18" s="1"/>
  <c r="AL6" i="18"/>
  <c r="AK6" i="18"/>
  <c r="AI6" i="18"/>
  <c r="AE6" i="18"/>
  <c r="AE37" i="18" s="1"/>
  <c r="AD6" i="18"/>
  <c r="AD37" i="18" s="1"/>
  <c r="T6" i="18"/>
  <c r="T37" i="18" s="1"/>
  <c r="L6" i="18"/>
  <c r="L37" i="18" s="1"/>
  <c r="K6" i="18"/>
  <c r="K37" i="18" s="1"/>
  <c r="J6" i="18"/>
  <c r="J37" i="18" s="1"/>
  <c r="I6" i="18"/>
  <c r="I37" i="18" s="1"/>
  <c r="T24" i="17"/>
  <c r="L24" i="17"/>
  <c r="K24" i="17"/>
  <c r="J24" i="17"/>
  <c r="I24" i="17"/>
  <c r="M24" i="17" s="1"/>
  <c r="T23" i="17"/>
  <c r="L23" i="17"/>
  <c r="K23" i="17"/>
  <c r="J23" i="17"/>
  <c r="I23" i="17"/>
  <c r="T22" i="17"/>
  <c r="L22" i="17"/>
  <c r="K22" i="17"/>
  <c r="J22" i="17"/>
  <c r="I22" i="17"/>
  <c r="M22" i="17" s="1"/>
  <c r="T21" i="17"/>
  <c r="L21" i="17"/>
  <c r="K21" i="17"/>
  <c r="J21" i="17"/>
  <c r="I21" i="17"/>
  <c r="T20" i="17"/>
  <c r="L20" i="17"/>
  <c r="K20" i="17"/>
  <c r="J20" i="17"/>
  <c r="I20" i="17"/>
  <c r="M20" i="17" s="1"/>
  <c r="T19" i="17"/>
  <c r="L19" i="17"/>
  <c r="K19" i="17"/>
  <c r="J19" i="17"/>
  <c r="I19" i="17"/>
  <c r="T18" i="17"/>
  <c r="L18" i="17"/>
  <c r="K18" i="17"/>
  <c r="J18" i="17"/>
  <c r="I18" i="17"/>
  <c r="M18" i="17" s="1"/>
  <c r="T17" i="17"/>
  <c r="L17" i="17"/>
  <c r="K17" i="17"/>
  <c r="J17" i="17"/>
  <c r="I17" i="17"/>
  <c r="T16" i="17"/>
  <c r="L16" i="17"/>
  <c r="K16" i="17"/>
  <c r="J16" i="17"/>
  <c r="I16" i="17"/>
  <c r="M16" i="17" s="1"/>
  <c r="T15" i="17"/>
  <c r="L15" i="17"/>
  <c r="K15" i="17"/>
  <c r="J15" i="17"/>
  <c r="I15" i="17"/>
  <c r="T14" i="17"/>
  <c r="L14" i="17"/>
  <c r="K14" i="17"/>
  <c r="J14" i="17"/>
  <c r="I14" i="17"/>
  <c r="M14" i="17" s="1"/>
  <c r="T13" i="17"/>
  <c r="L13" i="17"/>
  <c r="K13" i="17"/>
  <c r="J13" i="17"/>
  <c r="I13" i="17"/>
  <c r="J7" i="17"/>
  <c r="J8" i="17"/>
  <c r="J9" i="17"/>
  <c r="J10" i="17"/>
  <c r="J11" i="17"/>
  <c r="J12" i="17"/>
  <c r="J6" i="17"/>
  <c r="AX37" i="17"/>
  <c r="BB37" i="17"/>
  <c r="AX38" i="17"/>
  <c r="BB38" i="17"/>
  <c r="AX39" i="17"/>
  <c r="BB39" i="17"/>
  <c r="AX40" i="17"/>
  <c r="BB40" i="17"/>
  <c r="AX41" i="17"/>
  <c r="BB41" i="17"/>
  <c r="AX42" i="17"/>
  <c r="BB42" i="17"/>
  <c r="AX43" i="17"/>
  <c r="BB43" i="17"/>
  <c r="AX44" i="17"/>
  <c r="BB44" i="17"/>
  <c r="AX45" i="17"/>
  <c r="BB45" i="17"/>
  <c r="AX46" i="17"/>
  <c r="BB46" i="17"/>
  <c r="AX47" i="17"/>
  <c r="BB47" i="17"/>
  <c r="AX48" i="17"/>
  <c r="BB48" i="17"/>
  <c r="AX49" i="17"/>
  <c r="BB49" i="17"/>
  <c r="AX50" i="17"/>
  <c r="BB50" i="17"/>
  <c r="AX51" i="17"/>
  <c r="BB51" i="17"/>
  <c r="AX52" i="17"/>
  <c r="BB52" i="17"/>
  <c r="AX53" i="17"/>
  <c r="BB53" i="17"/>
  <c r="AX54" i="17"/>
  <c r="BB54" i="17"/>
  <c r="BB36" i="17"/>
  <c r="AX36" i="17"/>
  <c r="AF37" i="17"/>
  <c r="AJ37" i="17"/>
  <c r="AF38" i="17"/>
  <c r="AJ38" i="17"/>
  <c r="AF39" i="17"/>
  <c r="AJ39" i="17"/>
  <c r="AF40" i="17"/>
  <c r="AJ40" i="17"/>
  <c r="AF41" i="17"/>
  <c r="AJ41" i="17"/>
  <c r="AF42" i="17"/>
  <c r="AJ42" i="17"/>
  <c r="AF43" i="17"/>
  <c r="AJ43" i="17"/>
  <c r="AF44" i="17"/>
  <c r="AJ44" i="17"/>
  <c r="AF45" i="17"/>
  <c r="AJ45" i="17"/>
  <c r="AF46" i="17"/>
  <c r="AJ46" i="17"/>
  <c r="AF47" i="17"/>
  <c r="AJ47" i="17"/>
  <c r="AF48" i="17"/>
  <c r="AJ48" i="17"/>
  <c r="AF49" i="17"/>
  <c r="AJ49" i="17"/>
  <c r="AF50" i="17"/>
  <c r="AJ50" i="17"/>
  <c r="AF51" i="17"/>
  <c r="AJ51" i="17"/>
  <c r="AF52" i="17"/>
  <c r="AJ52" i="17"/>
  <c r="AF53" i="17"/>
  <c r="AJ53" i="17"/>
  <c r="AF54" i="17"/>
  <c r="AJ54" i="17"/>
  <c r="AJ36" i="17"/>
  <c r="AF36" i="17"/>
  <c r="W54" i="17"/>
  <c r="V54" i="17"/>
  <c r="BM54" i="17" s="1"/>
  <c r="BM24" i="17" s="1"/>
  <c r="U54" i="17"/>
  <c r="S54" i="17"/>
  <c r="R54" i="17"/>
  <c r="Q54" i="17"/>
  <c r="P54" i="17"/>
  <c r="O54" i="17"/>
  <c r="N54" i="17"/>
  <c r="H54" i="17"/>
  <c r="G54" i="17"/>
  <c r="F54" i="17"/>
  <c r="E54" i="17"/>
  <c r="D54" i="17"/>
  <c r="W53" i="17"/>
  <c r="V53" i="17"/>
  <c r="BM53" i="17" s="1"/>
  <c r="BM23" i="17" s="1"/>
  <c r="U53" i="17"/>
  <c r="S53" i="17"/>
  <c r="R53" i="17"/>
  <c r="Q53" i="17"/>
  <c r="P53" i="17"/>
  <c r="O53" i="17"/>
  <c r="N53" i="17"/>
  <c r="H53" i="17"/>
  <c r="G53" i="17"/>
  <c r="F53" i="17"/>
  <c r="E53" i="17"/>
  <c r="D53" i="17"/>
  <c r="W52" i="17"/>
  <c r="V52" i="17"/>
  <c r="BM52" i="17" s="1"/>
  <c r="BM22" i="17" s="1"/>
  <c r="U52" i="17"/>
  <c r="S52" i="17"/>
  <c r="R52" i="17"/>
  <c r="Q52" i="17"/>
  <c r="P52" i="17"/>
  <c r="O52" i="17"/>
  <c r="N52" i="17"/>
  <c r="H52" i="17"/>
  <c r="G52" i="17"/>
  <c r="F52" i="17"/>
  <c r="E52" i="17"/>
  <c r="D52" i="17"/>
  <c r="W51" i="17"/>
  <c r="V51" i="17"/>
  <c r="BM51" i="17" s="1"/>
  <c r="BM21" i="17" s="1"/>
  <c r="U51" i="17"/>
  <c r="S51" i="17"/>
  <c r="R51" i="17"/>
  <c r="Q51" i="17"/>
  <c r="P51" i="17"/>
  <c r="O51" i="17"/>
  <c r="N51" i="17"/>
  <c r="H51" i="17"/>
  <c r="G51" i="17"/>
  <c r="F51" i="17"/>
  <c r="E51" i="17"/>
  <c r="D51" i="17"/>
  <c r="W50" i="17"/>
  <c r="V50" i="17"/>
  <c r="BM50" i="17" s="1"/>
  <c r="BM20" i="17" s="1"/>
  <c r="U50" i="17"/>
  <c r="S50" i="17"/>
  <c r="R50" i="17"/>
  <c r="Q50" i="17"/>
  <c r="P50" i="17"/>
  <c r="O50" i="17"/>
  <c r="N50" i="17"/>
  <c r="H50" i="17"/>
  <c r="G50" i="17"/>
  <c r="F50" i="17"/>
  <c r="E50" i="17"/>
  <c r="D50" i="17"/>
  <c r="W49" i="17"/>
  <c r="V49" i="17"/>
  <c r="BM49" i="17" s="1"/>
  <c r="BM19" i="17" s="1"/>
  <c r="U49" i="17"/>
  <c r="S49" i="17"/>
  <c r="R49" i="17"/>
  <c r="Q49" i="17"/>
  <c r="P49" i="17"/>
  <c r="O49" i="17"/>
  <c r="N49" i="17"/>
  <c r="H49" i="17"/>
  <c r="G49" i="17"/>
  <c r="F49" i="17"/>
  <c r="E49" i="17"/>
  <c r="D49" i="17"/>
  <c r="W48" i="17"/>
  <c r="V48" i="17"/>
  <c r="BM48" i="17" s="1"/>
  <c r="BM18" i="17" s="1"/>
  <c r="U48" i="17"/>
  <c r="S48" i="17"/>
  <c r="R48" i="17"/>
  <c r="Q48" i="17"/>
  <c r="P48" i="17"/>
  <c r="O48" i="17"/>
  <c r="N48" i="17"/>
  <c r="H48" i="17"/>
  <c r="G48" i="17"/>
  <c r="F48" i="17"/>
  <c r="E48" i="17"/>
  <c r="D48" i="17"/>
  <c r="W47" i="17"/>
  <c r="V47" i="17"/>
  <c r="BM47" i="17" s="1"/>
  <c r="BM17" i="17" s="1"/>
  <c r="U47" i="17"/>
  <c r="S47" i="17"/>
  <c r="R47" i="17"/>
  <c r="Q47" i="17"/>
  <c r="P47" i="17"/>
  <c r="O47" i="17"/>
  <c r="N47" i="17"/>
  <c r="H47" i="17"/>
  <c r="G47" i="17"/>
  <c r="F47" i="17"/>
  <c r="E47" i="17"/>
  <c r="D47" i="17"/>
  <c r="W46" i="17"/>
  <c r="V46" i="17"/>
  <c r="BM46" i="17" s="1"/>
  <c r="BM16" i="17" s="1"/>
  <c r="U46" i="17"/>
  <c r="S46" i="17"/>
  <c r="R46" i="17"/>
  <c r="Q46" i="17"/>
  <c r="P46" i="17"/>
  <c r="O46" i="17"/>
  <c r="N46" i="17"/>
  <c r="H46" i="17"/>
  <c r="G46" i="17"/>
  <c r="F46" i="17"/>
  <c r="E46" i="17"/>
  <c r="D46" i="17"/>
  <c r="W45" i="17"/>
  <c r="V45" i="17"/>
  <c r="BM45" i="17" s="1"/>
  <c r="BM15" i="17" s="1"/>
  <c r="U45" i="17"/>
  <c r="S45" i="17"/>
  <c r="R45" i="17"/>
  <c r="Q45" i="17"/>
  <c r="P45" i="17"/>
  <c r="O45" i="17"/>
  <c r="N45" i="17"/>
  <c r="H45" i="17"/>
  <c r="G45" i="17"/>
  <c r="F45" i="17"/>
  <c r="E45" i="17"/>
  <c r="D45" i="17"/>
  <c r="W44" i="17"/>
  <c r="V44" i="17"/>
  <c r="BM44" i="17" s="1"/>
  <c r="BM14" i="17" s="1"/>
  <c r="U44" i="17"/>
  <c r="S44" i="17"/>
  <c r="R44" i="17"/>
  <c r="Q44" i="17"/>
  <c r="P44" i="17"/>
  <c r="O44" i="17"/>
  <c r="N44" i="17"/>
  <c r="H44" i="17"/>
  <c r="G44" i="17"/>
  <c r="F44" i="17"/>
  <c r="E44" i="17"/>
  <c r="D44" i="17"/>
  <c r="W43" i="17"/>
  <c r="V43" i="17"/>
  <c r="BM43" i="17" s="1"/>
  <c r="BM13" i="17" s="1"/>
  <c r="U43" i="17"/>
  <c r="S43" i="17"/>
  <c r="R43" i="17"/>
  <c r="Q43" i="17"/>
  <c r="P43" i="17"/>
  <c r="O43" i="17"/>
  <c r="N43" i="17"/>
  <c r="H43" i="17"/>
  <c r="G43" i="17"/>
  <c r="F43" i="17"/>
  <c r="E43" i="17"/>
  <c r="D43" i="17"/>
  <c r="W42" i="17"/>
  <c r="V42" i="17"/>
  <c r="BM42" i="17" s="1"/>
  <c r="BM12" i="17" s="1"/>
  <c r="U42" i="17"/>
  <c r="S42" i="17"/>
  <c r="R42" i="17"/>
  <c r="Q42" i="17"/>
  <c r="P42" i="17"/>
  <c r="O42" i="17"/>
  <c r="N42" i="17"/>
  <c r="H42" i="17"/>
  <c r="G42" i="17"/>
  <c r="F42" i="17"/>
  <c r="E42" i="17"/>
  <c r="D42" i="17"/>
  <c r="W41" i="17"/>
  <c r="V41" i="17"/>
  <c r="BM41" i="17" s="1"/>
  <c r="BM11" i="17" s="1"/>
  <c r="U41" i="17"/>
  <c r="S41" i="17"/>
  <c r="R41" i="17"/>
  <c r="Q41" i="17"/>
  <c r="P41" i="17"/>
  <c r="O41" i="17"/>
  <c r="N41" i="17"/>
  <c r="H41" i="17"/>
  <c r="G41" i="17"/>
  <c r="F41" i="17"/>
  <c r="E41" i="17"/>
  <c r="D41" i="17"/>
  <c r="W40" i="17"/>
  <c r="V40" i="17"/>
  <c r="BM40" i="17" s="1"/>
  <c r="BM10" i="17" s="1"/>
  <c r="U40" i="17"/>
  <c r="S40" i="17"/>
  <c r="R40" i="17"/>
  <c r="Q40" i="17"/>
  <c r="P40" i="17"/>
  <c r="O40" i="17"/>
  <c r="N40" i="17"/>
  <c r="H40" i="17"/>
  <c r="G40" i="17"/>
  <c r="F40" i="17"/>
  <c r="E40" i="17"/>
  <c r="D40" i="17"/>
  <c r="W39" i="17"/>
  <c r="V39" i="17"/>
  <c r="BM39" i="17" s="1"/>
  <c r="BM9" i="17" s="1"/>
  <c r="U39" i="17"/>
  <c r="S39" i="17"/>
  <c r="R39" i="17"/>
  <c r="Q39" i="17"/>
  <c r="P39" i="17"/>
  <c r="O39" i="17"/>
  <c r="N39" i="17"/>
  <c r="H39" i="17"/>
  <c r="G39" i="17"/>
  <c r="F39" i="17"/>
  <c r="E39" i="17"/>
  <c r="D39" i="17"/>
  <c r="W38" i="17"/>
  <c r="V38" i="17"/>
  <c r="BM38" i="17" s="1"/>
  <c r="BM8" i="17" s="1"/>
  <c r="U38" i="17"/>
  <c r="S38" i="17"/>
  <c r="R38" i="17"/>
  <c r="Q38" i="17"/>
  <c r="P38" i="17"/>
  <c r="O38" i="17"/>
  <c r="N38" i="17"/>
  <c r="H38" i="17"/>
  <c r="G38" i="17"/>
  <c r="F38" i="17"/>
  <c r="E38" i="17"/>
  <c r="D38" i="17"/>
  <c r="W37" i="17"/>
  <c r="V37" i="17"/>
  <c r="BM37" i="17" s="1"/>
  <c r="BM7" i="17" s="1"/>
  <c r="U37" i="17"/>
  <c r="S37" i="17"/>
  <c r="R37" i="17"/>
  <c r="Q37" i="17"/>
  <c r="P37" i="17"/>
  <c r="O37" i="17"/>
  <c r="N37" i="17"/>
  <c r="H37" i="17"/>
  <c r="G37" i="17"/>
  <c r="F37" i="17"/>
  <c r="E37" i="17"/>
  <c r="D37" i="17"/>
  <c r="W36" i="17"/>
  <c r="V36" i="17"/>
  <c r="BT36" i="17" s="1"/>
  <c r="BT6" i="17" s="1"/>
  <c r="U36" i="17"/>
  <c r="S36" i="17"/>
  <c r="R36" i="17"/>
  <c r="Q36" i="17"/>
  <c r="P36" i="17"/>
  <c r="O36" i="17"/>
  <c r="N36" i="17"/>
  <c r="H36" i="17"/>
  <c r="G36" i="17"/>
  <c r="F36" i="17"/>
  <c r="E36" i="17"/>
  <c r="D36" i="17"/>
  <c r="BF24" i="17"/>
  <c r="BE24" i="17"/>
  <c r="BD24" i="17"/>
  <c r="BC24" i="17"/>
  <c r="BA24" i="17"/>
  <c r="AW24" i="17"/>
  <c r="AV24" i="17"/>
  <c r="AN24" i="17"/>
  <c r="AM24" i="17"/>
  <c r="AL24" i="17"/>
  <c r="AK24" i="17"/>
  <c r="AI24" i="17"/>
  <c r="AE24" i="17"/>
  <c r="AD24" i="17"/>
  <c r="T54" i="17"/>
  <c r="L54" i="17"/>
  <c r="K54" i="17"/>
  <c r="J54" i="17"/>
  <c r="I54" i="17"/>
  <c r="BF23" i="17"/>
  <c r="BE23" i="17"/>
  <c r="BD23" i="17"/>
  <c r="BC23" i="17"/>
  <c r="BA23" i="17"/>
  <c r="AW23" i="17"/>
  <c r="AV23" i="17"/>
  <c r="AN23" i="17"/>
  <c r="AM23" i="17"/>
  <c r="AL23" i="17"/>
  <c r="AK23" i="17"/>
  <c r="AI23" i="17"/>
  <c r="AE23" i="17"/>
  <c r="AD23" i="17"/>
  <c r="T53" i="17"/>
  <c r="L53" i="17"/>
  <c r="K53" i="17"/>
  <c r="J53" i="17"/>
  <c r="I53" i="17"/>
  <c r="BF22" i="17"/>
  <c r="BE22" i="17"/>
  <c r="BD22" i="17"/>
  <c r="BC22" i="17"/>
  <c r="BA22" i="17"/>
  <c r="AW22" i="17"/>
  <c r="AW52" i="17" s="1"/>
  <c r="AV22" i="17"/>
  <c r="AV52" i="17" s="1"/>
  <c r="AN22" i="17"/>
  <c r="AM22" i="17"/>
  <c r="AL22" i="17"/>
  <c r="AK22" i="17"/>
  <c r="AI22" i="17"/>
  <c r="AE22" i="17"/>
  <c r="AE52" i="17" s="1"/>
  <c r="AD22" i="17"/>
  <c r="AD52" i="17" s="1"/>
  <c r="T52" i="17"/>
  <c r="L52" i="17"/>
  <c r="K52" i="17"/>
  <c r="J52" i="17"/>
  <c r="I52" i="17"/>
  <c r="BF21" i="17"/>
  <c r="BE21" i="17"/>
  <c r="BD21" i="17"/>
  <c r="BC21" i="17"/>
  <c r="BA21" i="17"/>
  <c r="AW21" i="17"/>
  <c r="AW51" i="17" s="1"/>
  <c r="AV21" i="17"/>
  <c r="AV51" i="17" s="1"/>
  <c r="AN21" i="17"/>
  <c r="AM21" i="17"/>
  <c r="AL21" i="17"/>
  <c r="AK21" i="17"/>
  <c r="AI21" i="17"/>
  <c r="AE21" i="17"/>
  <c r="AE51" i="17" s="1"/>
  <c r="AD21" i="17"/>
  <c r="AD51" i="17" s="1"/>
  <c r="T51" i="17"/>
  <c r="L51" i="17"/>
  <c r="K51" i="17"/>
  <c r="J51" i="17"/>
  <c r="I51" i="17"/>
  <c r="BF20" i="17"/>
  <c r="BE20" i="17"/>
  <c r="BD20" i="17"/>
  <c r="BC20" i="17"/>
  <c r="BA20" i="17"/>
  <c r="AW20" i="17"/>
  <c r="AW50" i="17" s="1"/>
  <c r="AV20" i="17"/>
  <c r="AV50" i="17" s="1"/>
  <c r="AN20" i="17"/>
  <c r="AM20" i="17"/>
  <c r="AL20" i="17"/>
  <c r="AK20" i="17"/>
  <c r="AI20" i="17"/>
  <c r="AE20" i="17"/>
  <c r="AE50" i="17" s="1"/>
  <c r="AD20" i="17"/>
  <c r="AD50" i="17" s="1"/>
  <c r="T50" i="17"/>
  <c r="L50" i="17"/>
  <c r="K50" i="17"/>
  <c r="J50" i="17"/>
  <c r="I50" i="17"/>
  <c r="BF19" i="17"/>
  <c r="BE19" i="17"/>
  <c r="BD19" i="17"/>
  <c r="BC19" i="17"/>
  <c r="BA19" i="17"/>
  <c r="AW19" i="17"/>
  <c r="AW49" i="17" s="1"/>
  <c r="AV19" i="17"/>
  <c r="AV49" i="17" s="1"/>
  <c r="AN19" i="17"/>
  <c r="AM19" i="17"/>
  <c r="AL19" i="17"/>
  <c r="AK19" i="17"/>
  <c r="AI19" i="17"/>
  <c r="AE19" i="17"/>
  <c r="AE49" i="17" s="1"/>
  <c r="AD19" i="17"/>
  <c r="AD49" i="17" s="1"/>
  <c r="T49" i="17"/>
  <c r="L49" i="17"/>
  <c r="K49" i="17"/>
  <c r="J49" i="17"/>
  <c r="I49" i="17"/>
  <c r="BF18" i="17"/>
  <c r="BF48" i="17" s="1"/>
  <c r="BE18" i="17"/>
  <c r="BD18" i="17"/>
  <c r="BC18" i="17"/>
  <c r="BA18" i="17"/>
  <c r="AW18" i="17"/>
  <c r="AV18" i="17"/>
  <c r="AN18" i="17"/>
  <c r="AN48" i="17" s="1"/>
  <c r="AM18" i="17"/>
  <c r="AL18" i="17"/>
  <c r="AK18" i="17"/>
  <c r="AI18" i="17"/>
  <c r="AE18" i="17"/>
  <c r="AD18" i="17"/>
  <c r="T48" i="17"/>
  <c r="L48" i="17"/>
  <c r="K48" i="17"/>
  <c r="J48" i="17"/>
  <c r="I48" i="17"/>
  <c r="BF17" i="17"/>
  <c r="BF47" i="17" s="1"/>
  <c r="BE17" i="17"/>
  <c r="BD17" i="17"/>
  <c r="BC17" i="17"/>
  <c r="BA17" i="17"/>
  <c r="AW17" i="17"/>
  <c r="AV17" i="17"/>
  <c r="AN17" i="17"/>
  <c r="AN47" i="17" s="1"/>
  <c r="AM17" i="17"/>
  <c r="AL17" i="17"/>
  <c r="AK17" i="17"/>
  <c r="AI17" i="17"/>
  <c r="AE17" i="17"/>
  <c r="AD17" i="17"/>
  <c r="T47" i="17"/>
  <c r="L47" i="17"/>
  <c r="K47" i="17"/>
  <c r="J47" i="17"/>
  <c r="I47" i="17"/>
  <c r="BF16" i="17"/>
  <c r="BF46" i="17" s="1"/>
  <c r="BE16" i="17"/>
  <c r="BD16" i="17"/>
  <c r="BC16" i="17"/>
  <c r="BA16" i="17"/>
  <c r="AW16" i="17"/>
  <c r="AW46" i="17" s="1"/>
  <c r="AV16" i="17"/>
  <c r="AV46" i="17" s="1"/>
  <c r="AN16" i="17"/>
  <c r="AN46" i="17" s="1"/>
  <c r="AM16" i="17"/>
  <c r="AL16" i="17"/>
  <c r="AK16" i="17"/>
  <c r="AI16" i="17"/>
  <c r="AE16" i="17"/>
  <c r="AE46" i="17" s="1"/>
  <c r="AD16" i="17"/>
  <c r="AD46" i="17" s="1"/>
  <c r="T46" i="17"/>
  <c r="L46" i="17"/>
  <c r="K46" i="17"/>
  <c r="J46" i="17"/>
  <c r="I46" i="17"/>
  <c r="BF15" i="17"/>
  <c r="BF45" i="17" s="1"/>
  <c r="BE15" i="17"/>
  <c r="BD15" i="17"/>
  <c r="BC15" i="17"/>
  <c r="BA15" i="17"/>
  <c r="AW15" i="17"/>
  <c r="AW45" i="17" s="1"/>
  <c r="AV15" i="17"/>
  <c r="AV45" i="17" s="1"/>
  <c r="AN15" i="17"/>
  <c r="AN45" i="17" s="1"/>
  <c r="AM15" i="17"/>
  <c r="AL15" i="17"/>
  <c r="AK15" i="17"/>
  <c r="AI15" i="17"/>
  <c r="AE15" i="17"/>
  <c r="AE45" i="17" s="1"/>
  <c r="AD15" i="17"/>
  <c r="AD45" i="17" s="1"/>
  <c r="T45" i="17"/>
  <c r="L45" i="17"/>
  <c r="K45" i="17"/>
  <c r="J45" i="17"/>
  <c r="I45" i="17"/>
  <c r="BF14" i="17"/>
  <c r="BF44" i="17" s="1"/>
  <c r="BE14" i="17"/>
  <c r="BD14" i="17"/>
  <c r="BC14" i="17"/>
  <c r="BA14" i="17"/>
  <c r="AW14" i="17"/>
  <c r="AW44" i="17" s="1"/>
  <c r="AV14" i="17"/>
  <c r="AV44" i="17" s="1"/>
  <c r="AN14" i="17"/>
  <c r="AN44" i="17" s="1"/>
  <c r="AM14" i="17"/>
  <c r="AL14" i="17"/>
  <c r="AK14" i="17"/>
  <c r="AI14" i="17"/>
  <c r="AE14" i="17"/>
  <c r="AE44" i="17" s="1"/>
  <c r="AD14" i="17"/>
  <c r="AD44" i="17" s="1"/>
  <c r="T44" i="17"/>
  <c r="L44" i="17"/>
  <c r="K44" i="17"/>
  <c r="J44" i="17"/>
  <c r="I44" i="17"/>
  <c r="BF13" i="17"/>
  <c r="BF43" i="17" s="1"/>
  <c r="BE13" i="17"/>
  <c r="BD13" i="17"/>
  <c r="BC13" i="17"/>
  <c r="BA13" i="17"/>
  <c r="AW13" i="17"/>
  <c r="AW43" i="17" s="1"/>
  <c r="AV13" i="17"/>
  <c r="AV43" i="17" s="1"/>
  <c r="AN13" i="17"/>
  <c r="AN43" i="17" s="1"/>
  <c r="AM13" i="17"/>
  <c r="AL13" i="17"/>
  <c r="AK13" i="17"/>
  <c r="AI13" i="17"/>
  <c r="AE13" i="17"/>
  <c r="AE43" i="17" s="1"/>
  <c r="AD13" i="17"/>
  <c r="AD43" i="17" s="1"/>
  <c r="T43" i="17"/>
  <c r="L43" i="17"/>
  <c r="K43" i="17"/>
  <c r="J43" i="17"/>
  <c r="I43" i="17"/>
  <c r="BF12" i="17"/>
  <c r="BF42" i="17" s="1"/>
  <c r="BE12" i="17"/>
  <c r="BE42" i="17" s="1"/>
  <c r="BD12" i="17"/>
  <c r="BC12" i="17"/>
  <c r="BA12" i="17"/>
  <c r="AW12" i="17"/>
  <c r="AV12" i="17"/>
  <c r="AN12" i="17"/>
  <c r="AN42" i="17" s="1"/>
  <c r="AM12" i="17"/>
  <c r="AM42" i="17" s="1"/>
  <c r="AL12" i="17"/>
  <c r="AK12" i="17"/>
  <c r="AI12" i="17"/>
  <c r="AE12" i="17"/>
  <c r="AD12" i="17"/>
  <c r="T12" i="17"/>
  <c r="T42" i="17" s="1"/>
  <c r="L12" i="17"/>
  <c r="L42" i="17" s="1"/>
  <c r="K12" i="17"/>
  <c r="K42" i="17" s="1"/>
  <c r="J42" i="17"/>
  <c r="I12" i="17"/>
  <c r="I42" i="17" s="1"/>
  <c r="BF11" i="17"/>
  <c r="BF41" i="17" s="1"/>
  <c r="BE11" i="17"/>
  <c r="BE41" i="17" s="1"/>
  <c r="BD11" i="17"/>
  <c r="BC11" i="17"/>
  <c r="BA11" i="17"/>
  <c r="AW11" i="17"/>
  <c r="AV11" i="17"/>
  <c r="AN11" i="17"/>
  <c r="AN41" i="17" s="1"/>
  <c r="AM11" i="17"/>
  <c r="AM41" i="17" s="1"/>
  <c r="AL11" i="17"/>
  <c r="AK11" i="17"/>
  <c r="AI11" i="17"/>
  <c r="AE11" i="17"/>
  <c r="AD11" i="17"/>
  <c r="T11" i="17"/>
  <c r="T41" i="17" s="1"/>
  <c r="L11" i="17"/>
  <c r="L41" i="17" s="1"/>
  <c r="K11" i="17"/>
  <c r="K41" i="17" s="1"/>
  <c r="J41" i="17"/>
  <c r="I11" i="17"/>
  <c r="I41" i="17" s="1"/>
  <c r="BF10" i="17"/>
  <c r="BF40" i="17" s="1"/>
  <c r="BE10" i="17"/>
  <c r="BE40" i="17" s="1"/>
  <c r="BD10" i="17"/>
  <c r="BC10" i="17"/>
  <c r="BA10" i="17"/>
  <c r="AW10" i="17"/>
  <c r="AW40" i="17" s="1"/>
  <c r="AV10" i="17"/>
  <c r="AV40" i="17" s="1"/>
  <c r="AN10" i="17"/>
  <c r="AN40" i="17" s="1"/>
  <c r="AM10" i="17"/>
  <c r="AM40" i="17" s="1"/>
  <c r="AL10" i="17"/>
  <c r="AK10" i="17"/>
  <c r="AI10" i="17"/>
  <c r="AE10" i="17"/>
  <c r="AE40" i="17" s="1"/>
  <c r="AD10" i="17"/>
  <c r="AD40" i="17" s="1"/>
  <c r="T10" i="17"/>
  <c r="T40" i="17" s="1"/>
  <c r="L10" i="17"/>
  <c r="L40" i="17" s="1"/>
  <c r="K10" i="17"/>
  <c r="K40" i="17" s="1"/>
  <c r="J40" i="17"/>
  <c r="I10" i="17"/>
  <c r="I40" i="17" s="1"/>
  <c r="BF9" i="17"/>
  <c r="BF39" i="17" s="1"/>
  <c r="BE9" i="17"/>
  <c r="BE39" i="17" s="1"/>
  <c r="BD9" i="17"/>
  <c r="BC9" i="17"/>
  <c r="BA9" i="17"/>
  <c r="AW9" i="17"/>
  <c r="AW39" i="17" s="1"/>
  <c r="AV9" i="17"/>
  <c r="AV39" i="17" s="1"/>
  <c r="AN9" i="17"/>
  <c r="AN39" i="17" s="1"/>
  <c r="AM9" i="17"/>
  <c r="AM39" i="17" s="1"/>
  <c r="AL9" i="17"/>
  <c r="AK9" i="17"/>
  <c r="AI9" i="17"/>
  <c r="AE9" i="17"/>
  <c r="AE39" i="17" s="1"/>
  <c r="AD9" i="17"/>
  <c r="AD39" i="17" s="1"/>
  <c r="T9" i="17"/>
  <c r="T39" i="17" s="1"/>
  <c r="L9" i="17"/>
  <c r="L39" i="17" s="1"/>
  <c r="K9" i="17"/>
  <c r="K39" i="17" s="1"/>
  <c r="J39" i="17"/>
  <c r="I9" i="17"/>
  <c r="I39" i="17" s="1"/>
  <c r="BF8" i="17"/>
  <c r="BF38" i="17" s="1"/>
  <c r="BE8" i="17"/>
  <c r="BE38" i="17" s="1"/>
  <c r="BD8" i="17"/>
  <c r="BC8" i="17"/>
  <c r="BA8" i="17"/>
  <c r="AW8" i="17"/>
  <c r="AW38" i="17" s="1"/>
  <c r="AV8" i="17"/>
  <c r="AV38" i="17" s="1"/>
  <c r="AN8" i="17"/>
  <c r="AN38" i="17" s="1"/>
  <c r="AM8" i="17"/>
  <c r="AM38" i="17" s="1"/>
  <c r="AL8" i="17"/>
  <c r="AK8" i="17"/>
  <c r="AI8" i="17"/>
  <c r="AE8" i="17"/>
  <c r="AE38" i="17" s="1"/>
  <c r="AD8" i="17"/>
  <c r="AD38" i="17" s="1"/>
  <c r="T8" i="17"/>
  <c r="T38" i="17" s="1"/>
  <c r="L8" i="17"/>
  <c r="L38" i="17" s="1"/>
  <c r="K8" i="17"/>
  <c r="K38" i="17" s="1"/>
  <c r="J38" i="17"/>
  <c r="I8" i="17"/>
  <c r="I38" i="17" s="1"/>
  <c r="BF7" i="17"/>
  <c r="BF37" i="17" s="1"/>
  <c r="BE7" i="17"/>
  <c r="BE37" i="17" s="1"/>
  <c r="BD7" i="17"/>
  <c r="BC7" i="17"/>
  <c r="BA7" i="17"/>
  <c r="AW7" i="17"/>
  <c r="AW37" i="17" s="1"/>
  <c r="AV7" i="17"/>
  <c r="AV37" i="17" s="1"/>
  <c r="AN7" i="17"/>
  <c r="AN37" i="17" s="1"/>
  <c r="AM7" i="17"/>
  <c r="AM37" i="17" s="1"/>
  <c r="AL7" i="17"/>
  <c r="AK7" i="17"/>
  <c r="AI7" i="17"/>
  <c r="AE7" i="17"/>
  <c r="AE37" i="17" s="1"/>
  <c r="AD7" i="17"/>
  <c r="AD37" i="17" s="1"/>
  <c r="T7" i="17"/>
  <c r="T37" i="17" s="1"/>
  <c r="L7" i="17"/>
  <c r="L37" i="17" s="1"/>
  <c r="K7" i="17"/>
  <c r="K37" i="17" s="1"/>
  <c r="J37" i="17"/>
  <c r="I7" i="17"/>
  <c r="I37" i="17" s="1"/>
  <c r="BF6" i="17"/>
  <c r="BF36" i="17" s="1"/>
  <c r="BE6" i="17"/>
  <c r="BE36" i="17" s="1"/>
  <c r="BD6" i="17"/>
  <c r="BC6" i="17"/>
  <c r="BA6" i="17"/>
  <c r="AW6" i="17"/>
  <c r="AW36" i="17" s="1"/>
  <c r="AV6" i="17"/>
  <c r="AV36" i="17" s="1"/>
  <c r="AN6" i="17"/>
  <c r="AN36" i="17" s="1"/>
  <c r="AM6" i="17"/>
  <c r="AM36" i="17" s="1"/>
  <c r="AL6" i="17"/>
  <c r="AK6" i="17"/>
  <c r="AI6" i="17"/>
  <c r="AE6" i="17"/>
  <c r="AE36" i="17" s="1"/>
  <c r="AD6" i="17"/>
  <c r="AD36" i="17" s="1"/>
  <c r="T6" i="17"/>
  <c r="T36" i="17" s="1"/>
  <c r="L6" i="17"/>
  <c r="L36" i="17" s="1"/>
  <c r="K6" i="17"/>
  <c r="K36" i="17" s="1"/>
  <c r="J36" i="17"/>
  <c r="I6" i="17"/>
  <c r="I36" i="17" s="1"/>
  <c r="J7" i="16"/>
  <c r="J8" i="16"/>
  <c r="J9" i="16"/>
  <c r="J10" i="16"/>
  <c r="J11" i="16"/>
  <c r="J12" i="16"/>
  <c r="J13" i="16"/>
  <c r="J14" i="16"/>
  <c r="J15" i="16"/>
  <c r="J16" i="16"/>
  <c r="J17" i="16"/>
  <c r="J18" i="16"/>
  <c r="J19" i="16"/>
  <c r="J20" i="16"/>
  <c r="J21" i="16"/>
  <c r="J22" i="16"/>
  <c r="J23" i="16"/>
  <c r="J24" i="16"/>
  <c r="J6" i="16"/>
  <c r="AX47" i="16"/>
  <c r="BB47" i="16"/>
  <c r="AX48" i="16"/>
  <c r="BB48" i="16"/>
  <c r="AX49" i="16"/>
  <c r="BB49" i="16"/>
  <c r="AX50" i="16"/>
  <c r="BB50" i="16"/>
  <c r="AX51" i="16"/>
  <c r="BB51" i="16"/>
  <c r="AX52" i="16"/>
  <c r="BB52" i="16"/>
  <c r="AX53" i="16"/>
  <c r="BB53" i="16"/>
  <c r="AX54" i="16"/>
  <c r="BB54" i="16"/>
  <c r="AX37" i="16"/>
  <c r="BB37" i="16"/>
  <c r="AX38" i="16"/>
  <c r="BB38" i="16"/>
  <c r="AX39" i="16"/>
  <c r="BB39" i="16"/>
  <c r="AX40" i="16"/>
  <c r="BB40" i="16"/>
  <c r="AX41" i="16"/>
  <c r="BB41" i="16"/>
  <c r="AX42" i="16"/>
  <c r="BB42" i="16"/>
  <c r="AX43" i="16"/>
  <c r="BB43" i="16"/>
  <c r="AX44" i="16"/>
  <c r="BB44" i="16"/>
  <c r="AX45" i="16"/>
  <c r="BB45" i="16"/>
  <c r="AX46" i="16"/>
  <c r="BB46" i="16"/>
  <c r="BB36" i="16"/>
  <c r="AX36" i="16"/>
  <c r="AF37" i="16"/>
  <c r="AJ37" i="16"/>
  <c r="AF38" i="16"/>
  <c r="AJ38" i="16"/>
  <c r="AF39" i="16"/>
  <c r="AJ39" i="16"/>
  <c r="AF40" i="16"/>
  <c r="AJ40" i="16"/>
  <c r="AF41" i="16"/>
  <c r="AJ41" i="16"/>
  <c r="AF42" i="16"/>
  <c r="AJ42" i="16"/>
  <c r="AF43" i="16"/>
  <c r="AJ43" i="16"/>
  <c r="AF44" i="16"/>
  <c r="AJ44" i="16"/>
  <c r="AF45" i="16"/>
  <c r="AJ45" i="16"/>
  <c r="AF46" i="16"/>
  <c r="AJ46" i="16"/>
  <c r="AF47" i="16"/>
  <c r="AJ47" i="16"/>
  <c r="AF48" i="16"/>
  <c r="AJ48" i="16"/>
  <c r="AF49" i="16"/>
  <c r="AJ49" i="16"/>
  <c r="AF50" i="16"/>
  <c r="AJ50" i="16"/>
  <c r="AF51" i="16"/>
  <c r="AJ51" i="16"/>
  <c r="AF52" i="16"/>
  <c r="AJ52" i="16"/>
  <c r="AF53" i="16"/>
  <c r="AJ53" i="16"/>
  <c r="AF54" i="16"/>
  <c r="AJ54" i="16"/>
  <c r="AJ36" i="16"/>
  <c r="AF36" i="16"/>
  <c r="W54" i="16"/>
  <c r="V54" i="16"/>
  <c r="BT54" i="16" s="1"/>
  <c r="BT24" i="16" s="1"/>
  <c r="U54" i="16"/>
  <c r="S54" i="16"/>
  <c r="R54" i="16"/>
  <c r="Q54" i="16"/>
  <c r="P54" i="16"/>
  <c r="O54" i="16"/>
  <c r="N54" i="16"/>
  <c r="H54" i="16"/>
  <c r="G54" i="16"/>
  <c r="F54" i="16"/>
  <c r="E54" i="16"/>
  <c r="D54" i="16"/>
  <c r="W53" i="16"/>
  <c r="V53" i="16"/>
  <c r="BT53" i="16" s="1"/>
  <c r="BT23" i="16" s="1"/>
  <c r="U53" i="16"/>
  <c r="S53" i="16"/>
  <c r="R53" i="16"/>
  <c r="Q53" i="16"/>
  <c r="P53" i="16"/>
  <c r="O53" i="16"/>
  <c r="N53" i="16"/>
  <c r="H53" i="16"/>
  <c r="G53" i="16"/>
  <c r="F53" i="16"/>
  <c r="E53" i="16"/>
  <c r="D53" i="16"/>
  <c r="W52" i="16"/>
  <c r="V52" i="16"/>
  <c r="BT52" i="16" s="1"/>
  <c r="BT22" i="16" s="1"/>
  <c r="U52" i="16"/>
  <c r="S52" i="16"/>
  <c r="R52" i="16"/>
  <c r="Q52" i="16"/>
  <c r="P52" i="16"/>
  <c r="O52" i="16"/>
  <c r="N52" i="16"/>
  <c r="H52" i="16"/>
  <c r="G52" i="16"/>
  <c r="F52" i="16"/>
  <c r="E52" i="16"/>
  <c r="D52" i="16"/>
  <c r="W51" i="16"/>
  <c r="V51" i="16"/>
  <c r="BT51" i="16" s="1"/>
  <c r="BT21" i="16" s="1"/>
  <c r="U51" i="16"/>
  <c r="S51" i="16"/>
  <c r="R51" i="16"/>
  <c r="Q51" i="16"/>
  <c r="P51" i="16"/>
  <c r="O51" i="16"/>
  <c r="N51" i="16"/>
  <c r="H51" i="16"/>
  <c r="G51" i="16"/>
  <c r="F51" i="16"/>
  <c r="E51" i="16"/>
  <c r="D51" i="16"/>
  <c r="W50" i="16"/>
  <c r="V50" i="16"/>
  <c r="BT50" i="16" s="1"/>
  <c r="BT20" i="16" s="1"/>
  <c r="U50" i="16"/>
  <c r="S50" i="16"/>
  <c r="R50" i="16"/>
  <c r="Q50" i="16"/>
  <c r="P50" i="16"/>
  <c r="O50" i="16"/>
  <c r="N50" i="16"/>
  <c r="H50" i="16"/>
  <c r="G50" i="16"/>
  <c r="F50" i="16"/>
  <c r="E50" i="16"/>
  <c r="D50" i="16"/>
  <c r="W49" i="16"/>
  <c r="V49" i="16"/>
  <c r="BT49" i="16" s="1"/>
  <c r="BT19" i="16" s="1"/>
  <c r="U49" i="16"/>
  <c r="S49" i="16"/>
  <c r="R49" i="16"/>
  <c r="Q49" i="16"/>
  <c r="P49" i="16"/>
  <c r="O49" i="16"/>
  <c r="N49" i="16"/>
  <c r="H49" i="16"/>
  <c r="G49" i="16"/>
  <c r="F49" i="16"/>
  <c r="E49" i="16"/>
  <c r="D49" i="16"/>
  <c r="W48" i="16"/>
  <c r="V48" i="16"/>
  <c r="BT48" i="16" s="1"/>
  <c r="BT18" i="16" s="1"/>
  <c r="U48" i="16"/>
  <c r="S48" i="16"/>
  <c r="R48" i="16"/>
  <c r="Q48" i="16"/>
  <c r="P48" i="16"/>
  <c r="O48" i="16"/>
  <c r="N48" i="16"/>
  <c r="H48" i="16"/>
  <c r="G48" i="16"/>
  <c r="F48" i="16"/>
  <c r="E48" i="16"/>
  <c r="D48" i="16"/>
  <c r="W47" i="16"/>
  <c r="V47" i="16"/>
  <c r="BT47" i="16" s="1"/>
  <c r="BT17" i="16" s="1"/>
  <c r="U47" i="16"/>
  <c r="S47" i="16"/>
  <c r="R47" i="16"/>
  <c r="Q47" i="16"/>
  <c r="P47" i="16"/>
  <c r="O47" i="16"/>
  <c r="N47" i="16"/>
  <c r="H47" i="16"/>
  <c r="G47" i="16"/>
  <c r="F47" i="16"/>
  <c r="E47" i="16"/>
  <c r="D47" i="16"/>
  <c r="W46" i="16"/>
  <c r="V46" i="16"/>
  <c r="BT46" i="16" s="1"/>
  <c r="BT16" i="16" s="1"/>
  <c r="U46" i="16"/>
  <c r="S46" i="16"/>
  <c r="R46" i="16"/>
  <c r="Q46" i="16"/>
  <c r="P46" i="16"/>
  <c r="O46" i="16"/>
  <c r="N46" i="16"/>
  <c r="H46" i="16"/>
  <c r="G46" i="16"/>
  <c r="F46" i="16"/>
  <c r="E46" i="16"/>
  <c r="D46" i="16"/>
  <c r="W45" i="16"/>
  <c r="V45" i="16"/>
  <c r="BT45" i="16" s="1"/>
  <c r="BT15" i="16" s="1"/>
  <c r="U45" i="16"/>
  <c r="S45" i="16"/>
  <c r="R45" i="16"/>
  <c r="Q45" i="16"/>
  <c r="P45" i="16"/>
  <c r="O45" i="16"/>
  <c r="N45" i="16"/>
  <c r="H45" i="16"/>
  <c r="G45" i="16"/>
  <c r="F45" i="16"/>
  <c r="E45" i="16"/>
  <c r="D45" i="16"/>
  <c r="W44" i="16"/>
  <c r="V44" i="16"/>
  <c r="BT44" i="16" s="1"/>
  <c r="BT14" i="16" s="1"/>
  <c r="U44" i="16"/>
  <c r="S44" i="16"/>
  <c r="R44" i="16"/>
  <c r="Q44" i="16"/>
  <c r="P44" i="16"/>
  <c r="O44" i="16"/>
  <c r="N44" i="16"/>
  <c r="H44" i="16"/>
  <c r="G44" i="16"/>
  <c r="F44" i="16"/>
  <c r="E44" i="16"/>
  <c r="D44" i="16"/>
  <c r="W43" i="16"/>
  <c r="V43" i="16"/>
  <c r="BT43" i="16" s="1"/>
  <c r="BT13" i="16" s="1"/>
  <c r="U43" i="16"/>
  <c r="S43" i="16"/>
  <c r="R43" i="16"/>
  <c r="Q43" i="16"/>
  <c r="P43" i="16"/>
  <c r="O43" i="16"/>
  <c r="N43" i="16"/>
  <c r="H43" i="16"/>
  <c r="G43" i="16"/>
  <c r="F43" i="16"/>
  <c r="E43" i="16"/>
  <c r="D43" i="16"/>
  <c r="W42" i="16"/>
  <c r="V42" i="16"/>
  <c r="BT42" i="16" s="1"/>
  <c r="BT12" i="16" s="1"/>
  <c r="U42" i="16"/>
  <c r="S42" i="16"/>
  <c r="R42" i="16"/>
  <c r="Q42" i="16"/>
  <c r="P42" i="16"/>
  <c r="O42" i="16"/>
  <c r="N42" i="16"/>
  <c r="H42" i="16"/>
  <c r="G42" i="16"/>
  <c r="F42" i="16"/>
  <c r="E42" i="16"/>
  <c r="D42" i="16"/>
  <c r="W41" i="16"/>
  <c r="V41" i="16"/>
  <c r="BT41" i="16" s="1"/>
  <c r="BT11" i="16" s="1"/>
  <c r="U41" i="16"/>
  <c r="S41" i="16"/>
  <c r="R41" i="16"/>
  <c r="Q41" i="16"/>
  <c r="P41" i="16"/>
  <c r="O41" i="16"/>
  <c r="N41" i="16"/>
  <c r="H41" i="16"/>
  <c r="G41" i="16"/>
  <c r="F41" i="16"/>
  <c r="E41" i="16"/>
  <c r="D41" i="16"/>
  <c r="W40" i="16"/>
  <c r="V40" i="16"/>
  <c r="BT40" i="16" s="1"/>
  <c r="BT10" i="16" s="1"/>
  <c r="U40" i="16"/>
  <c r="S40" i="16"/>
  <c r="R40" i="16"/>
  <c r="Q40" i="16"/>
  <c r="P40" i="16"/>
  <c r="O40" i="16"/>
  <c r="N40" i="16"/>
  <c r="H40" i="16"/>
  <c r="G40" i="16"/>
  <c r="F40" i="16"/>
  <c r="E40" i="16"/>
  <c r="D40" i="16"/>
  <c r="W39" i="16"/>
  <c r="V39" i="16"/>
  <c r="BT39" i="16" s="1"/>
  <c r="BT9" i="16" s="1"/>
  <c r="U39" i="16"/>
  <c r="S39" i="16"/>
  <c r="R39" i="16"/>
  <c r="Q39" i="16"/>
  <c r="P39" i="16"/>
  <c r="O39" i="16"/>
  <c r="N39" i="16"/>
  <c r="H39" i="16"/>
  <c r="G39" i="16"/>
  <c r="F39" i="16"/>
  <c r="E39" i="16"/>
  <c r="D39" i="16"/>
  <c r="W38" i="16"/>
  <c r="V38" i="16"/>
  <c r="BT38" i="16" s="1"/>
  <c r="BT8" i="16" s="1"/>
  <c r="U38" i="16"/>
  <c r="S38" i="16"/>
  <c r="R38" i="16"/>
  <c r="Q38" i="16"/>
  <c r="P38" i="16"/>
  <c r="O38" i="16"/>
  <c r="N38" i="16"/>
  <c r="H38" i="16"/>
  <c r="G38" i="16"/>
  <c r="F38" i="16"/>
  <c r="E38" i="16"/>
  <c r="D38" i="16"/>
  <c r="W37" i="16"/>
  <c r="V37" i="16"/>
  <c r="BT37" i="16" s="1"/>
  <c r="BT7" i="16" s="1"/>
  <c r="U37" i="16"/>
  <c r="S37" i="16"/>
  <c r="R37" i="16"/>
  <c r="Q37" i="16"/>
  <c r="P37" i="16"/>
  <c r="O37" i="16"/>
  <c r="N37" i="16"/>
  <c r="H37" i="16"/>
  <c r="G37" i="16"/>
  <c r="F37" i="16"/>
  <c r="E37" i="16"/>
  <c r="D37" i="16"/>
  <c r="W36" i="16"/>
  <c r="V36" i="16"/>
  <c r="BM36" i="16" s="1"/>
  <c r="BM6" i="16" s="1"/>
  <c r="U36" i="16"/>
  <c r="S36" i="16"/>
  <c r="R36" i="16"/>
  <c r="Q36" i="16"/>
  <c r="P36" i="16"/>
  <c r="O36" i="16"/>
  <c r="N36" i="16"/>
  <c r="H36" i="16"/>
  <c r="G36" i="16"/>
  <c r="F36" i="16"/>
  <c r="E36" i="16"/>
  <c r="D36" i="16"/>
  <c r="T62" i="16"/>
  <c r="BF24" i="16"/>
  <c r="BE24" i="16"/>
  <c r="BD24" i="16"/>
  <c r="BC24" i="16"/>
  <c r="BA24" i="16"/>
  <c r="AW24" i="16"/>
  <c r="AV24" i="16"/>
  <c r="AN24" i="16"/>
  <c r="AM24" i="16"/>
  <c r="AL24" i="16"/>
  <c r="AK24" i="16"/>
  <c r="AI24" i="16"/>
  <c r="AE24" i="16"/>
  <c r="AD24" i="16"/>
  <c r="T24" i="16"/>
  <c r="T54" i="16" s="1"/>
  <c r="L24" i="16"/>
  <c r="L54" i="16" s="1"/>
  <c r="K24" i="16"/>
  <c r="K54" i="16" s="1"/>
  <c r="J54" i="16"/>
  <c r="I24" i="16"/>
  <c r="I54" i="16" s="1"/>
  <c r="BF23" i="16"/>
  <c r="BE23" i="16"/>
  <c r="BD23" i="16"/>
  <c r="BC23" i="16"/>
  <c r="BA23" i="16"/>
  <c r="AW23" i="16"/>
  <c r="AW53" i="16" s="1"/>
  <c r="AV23" i="16"/>
  <c r="AV53" i="16" s="1"/>
  <c r="AN23" i="16"/>
  <c r="AM23" i="16"/>
  <c r="AL23" i="16"/>
  <c r="AK23" i="16"/>
  <c r="AI23" i="16"/>
  <c r="AE23" i="16"/>
  <c r="AE53" i="16" s="1"/>
  <c r="AD23" i="16"/>
  <c r="AD53" i="16" s="1"/>
  <c r="T23" i="16"/>
  <c r="T53" i="16" s="1"/>
  <c r="L23" i="16"/>
  <c r="L53" i="16" s="1"/>
  <c r="K23" i="16"/>
  <c r="K53" i="16" s="1"/>
  <c r="J53" i="16"/>
  <c r="I23" i="16"/>
  <c r="I53" i="16" s="1"/>
  <c r="BF22" i="16"/>
  <c r="BF52" i="16" s="1"/>
  <c r="BE22" i="16"/>
  <c r="BE52" i="16" s="1"/>
  <c r="BD22" i="16"/>
  <c r="BC22" i="16"/>
  <c r="BA22" i="16"/>
  <c r="AW22" i="16"/>
  <c r="AV22" i="16"/>
  <c r="AN22" i="16"/>
  <c r="AN52" i="16" s="1"/>
  <c r="AM22" i="16"/>
  <c r="AM52" i="16" s="1"/>
  <c r="AL22" i="16"/>
  <c r="AK22" i="16"/>
  <c r="AI22" i="16"/>
  <c r="AE22" i="16"/>
  <c r="AD22" i="16"/>
  <c r="T22" i="16"/>
  <c r="T52" i="16" s="1"/>
  <c r="L22" i="16"/>
  <c r="L52" i="16" s="1"/>
  <c r="K22" i="16"/>
  <c r="K52" i="16" s="1"/>
  <c r="J52" i="16"/>
  <c r="I22" i="16"/>
  <c r="I52" i="16" s="1"/>
  <c r="BF21" i="16"/>
  <c r="BF51" i="16" s="1"/>
  <c r="BE21" i="16"/>
  <c r="BE51" i="16" s="1"/>
  <c r="BD21" i="16"/>
  <c r="BC21" i="16"/>
  <c r="BA21" i="16"/>
  <c r="AW21" i="16"/>
  <c r="AV21" i="16"/>
  <c r="AN21" i="16"/>
  <c r="AN51" i="16" s="1"/>
  <c r="AM21" i="16"/>
  <c r="AM51" i="16" s="1"/>
  <c r="AL21" i="16"/>
  <c r="AK21" i="16"/>
  <c r="AI21" i="16"/>
  <c r="AE21" i="16"/>
  <c r="AD21" i="16"/>
  <c r="T21" i="16"/>
  <c r="T51" i="16" s="1"/>
  <c r="L21" i="16"/>
  <c r="L51" i="16" s="1"/>
  <c r="K21" i="16"/>
  <c r="K51" i="16" s="1"/>
  <c r="J51" i="16"/>
  <c r="I21" i="16"/>
  <c r="I51" i="16" s="1"/>
  <c r="BF20" i="16"/>
  <c r="BF50" i="16" s="1"/>
  <c r="BE20" i="16"/>
  <c r="BE50" i="16" s="1"/>
  <c r="BD20" i="16"/>
  <c r="BC20" i="16"/>
  <c r="BA20" i="16"/>
  <c r="AW20" i="16"/>
  <c r="AW50" i="16" s="1"/>
  <c r="AV20" i="16"/>
  <c r="AV50" i="16" s="1"/>
  <c r="AN20" i="16"/>
  <c r="AN50" i="16" s="1"/>
  <c r="AM20" i="16"/>
  <c r="AM50" i="16" s="1"/>
  <c r="AL20" i="16"/>
  <c r="AK20" i="16"/>
  <c r="AI20" i="16"/>
  <c r="AE20" i="16"/>
  <c r="AE50" i="16" s="1"/>
  <c r="AD20" i="16"/>
  <c r="AD50" i="16" s="1"/>
  <c r="T20" i="16"/>
  <c r="T50" i="16" s="1"/>
  <c r="L20" i="16"/>
  <c r="L50" i="16" s="1"/>
  <c r="K20" i="16"/>
  <c r="K50" i="16" s="1"/>
  <c r="J50" i="16"/>
  <c r="I20" i="16"/>
  <c r="I50" i="16" s="1"/>
  <c r="BF19" i="16"/>
  <c r="BF49" i="16" s="1"/>
  <c r="BE19" i="16"/>
  <c r="BE49" i="16" s="1"/>
  <c r="BD19" i="16"/>
  <c r="BC19" i="16"/>
  <c r="BA19" i="16"/>
  <c r="AW19" i="16"/>
  <c r="AW49" i="16" s="1"/>
  <c r="AV19" i="16"/>
  <c r="AV49" i="16" s="1"/>
  <c r="AN19" i="16"/>
  <c r="AN49" i="16" s="1"/>
  <c r="AM19" i="16"/>
  <c r="AM49" i="16" s="1"/>
  <c r="AL19" i="16"/>
  <c r="AK19" i="16"/>
  <c r="AI19" i="16"/>
  <c r="AE19" i="16"/>
  <c r="AE49" i="16" s="1"/>
  <c r="AD19" i="16"/>
  <c r="AD49" i="16" s="1"/>
  <c r="T19" i="16"/>
  <c r="T49" i="16" s="1"/>
  <c r="L19" i="16"/>
  <c r="L49" i="16" s="1"/>
  <c r="K19" i="16"/>
  <c r="K49" i="16" s="1"/>
  <c r="J49" i="16"/>
  <c r="I19" i="16"/>
  <c r="I49" i="16" s="1"/>
  <c r="BF18" i="16"/>
  <c r="BF48" i="16" s="1"/>
  <c r="BE18" i="16"/>
  <c r="BE48" i="16" s="1"/>
  <c r="BD18" i="16"/>
  <c r="BC18" i="16"/>
  <c r="BA18" i="16"/>
  <c r="AW18" i="16"/>
  <c r="AV18" i="16"/>
  <c r="AN18" i="16"/>
  <c r="AN48" i="16" s="1"/>
  <c r="AM18" i="16"/>
  <c r="AM48" i="16" s="1"/>
  <c r="AL18" i="16"/>
  <c r="AK18" i="16"/>
  <c r="AI18" i="16"/>
  <c r="AE18" i="16"/>
  <c r="AD18" i="16"/>
  <c r="T18" i="16"/>
  <c r="T48" i="16" s="1"/>
  <c r="L18" i="16"/>
  <c r="L48" i="16" s="1"/>
  <c r="K18" i="16"/>
  <c r="K48" i="16" s="1"/>
  <c r="J48" i="16"/>
  <c r="I18" i="16"/>
  <c r="I48" i="16" s="1"/>
  <c r="BF17" i="16"/>
  <c r="BF47" i="16" s="1"/>
  <c r="BE17" i="16"/>
  <c r="BE47" i="16" s="1"/>
  <c r="BD17" i="16"/>
  <c r="BC17" i="16"/>
  <c r="BA17" i="16"/>
  <c r="AW17" i="16"/>
  <c r="AV17" i="16"/>
  <c r="AN17" i="16"/>
  <c r="AN47" i="16" s="1"/>
  <c r="AM17" i="16"/>
  <c r="AM47" i="16" s="1"/>
  <c r="AL17" i="16"/>
  <c r="AK17" i="16"/>
  <c r="AI17" i="16"/>
  <c r="AE17" i="16"/>
  <c r="AD17" i="16"/>
  <c r="T17" i="16"/>
  <c r="T47" i="16" s="1"/>
  <c r="L17" i="16"/>
  <c r="L47" i="16" s="1"/>
  <c r="K17" i="16"/>
  <c r="K47" i="16" s="1"/>
  <c r="J47" i="16"/>
  <c r="I17" i="16"/>
  <c r="I47" i="16" s="1"/>
  <c r="BF16" i="16"/>
  <c r="BF46" i="16" s="1"/>
  <c r="BE16" i="16"/>
  <c r="BE46" i="16" s="1"/>
  <c r="BD16" i="16"/>
  <c r="BC16" i="16"/>
  <c r="BA16" i="16"/>
  <c r="AW16" i="16"/>
  <c r="AW46" i="16" s="1"/>
  <c r="AV16" i="16"/>
  <c r="AV46" i="16" s="1"/>
  <c r="AN16" i="16"/>
  <c r="AN46" i="16" s="1"/>
  <c r="AM16" i="16"/>
  <c r="AM46" i="16" s="1"/>
  <c r="AL16" i="16"/>
  <c r="AK16" i="16"/>
  <c r="AI16" i="16"/>
  <c r="AE16" i="16"/>
  <c r="AE46" i="16" s="1"/>
  <c r="AD16" i="16"/>
  <c r="AD46" i="16" s="1"/>
  <c r="T16" i="16"/>
  <c r="T46" i="16" s="1"/>
  <c r="L16" i="16"/>
  <c r="L46" i="16" s="1"/>
  <c r="K16" i="16"/>
  <c r="K46" i="16" s="1"/>
  <c r="J46" i="16"/>
  <c r="I16" i="16"/>
  <c r="I46" i="16" s="1"/>
  <c r="BF15" i="16"/>
  <c r="BF45" i="16" s="1"/>
  <c r="BE15" i="16"/>
  <c r="BE45" i="16" s="1"/>
  <c r="BD15" i="16"/>
  <c r="BC15" i="16"/>
  <c r="BA15" i="16"/>
  <c r="AW15" i="16"/>
  <c r="AW45" i="16" s="1"/>
  <c r="AV15" i="16"/>
  <c r="AV45" i="16" s="1"/>
  <c r="AN15" i="16"/>
  <c r="AN45" i="16" s="1"/>
  <c r="AM15" i="16"/>
  <c r="AM45" i="16" s="1"/>
  <c r="AL15" i="16"/>
  <c r="AK15" i="16"/>
  <c r="AI15" i="16"/>
  <c r="AE15" i="16"/>
  <c r="AE45" i="16" s="1"/>
  <c r="AD15" i="16"/>
  <c r="AD45" i="16" s="1"/>
  <c r="T15" i="16"/>
  <c r="T45" i="16" s="1"/>
  <c r="L15" i="16"/>
  <c r="L45" i="16" s="1"/>
  <c r="K15" i="16"/>
  <c r="K45" i="16" s="1"/>
  <c r="J45" i="16"/>
  <c r="I15" i="16"/>
  <c r="I45" i="16" s="1"/>
  <c r="BF14" i="16"/>
  <c r="BF44" i="16" s="1"/>
  <c r="BE14" i="16"/>
  <c r="BE44" i="16" s="1"/>
  <c r="BD14" i="16"/>
  <c r="BC14" i="16"/>
  <c r="BA14" i="16"/>
  <c r="AW14" i="16"/>
  <c r="AW44" i="16" s="1"/>
  <c r="AV14" i="16"/>
  <c r="AV44" i="16" s="1"/>
  <c r="AN14" i="16"/>
  <c r="AN44" i="16" s="1"/>
  <c r="AM14" i="16"/>
  <c r="AM44" i="16" s="1"/>
  <c r="AL14" i="16"/>
  <c r="AK14" i="16"/>
  <c r="AI14" i="16"/>
  <c r="AE14" i="16"/>
  <c r="AE44" i="16" s="1"/>
  <c r="AD14" i="16"/>
  <c r="AD44" i="16" s="1"/>
  <c r="T14" i="16"/>
  <c r="T44" i="16" s="1"/>
  <c r="L14" i="16"/>
  <c r="L44" i="16" s="1"/>
  <c r="K14" i="16"/>
  <c r="K44" i="16" s="1"/>
  <c r="J44" i="16"/>
  <c r="I14" i="16"/>
  <c r="I44" i="16" s="1"/>
  <c r="BF13" i="16"/>
  <c r="BF43" i="16" s="1"/>
  <c r="BE13" i="16"/>
  <c r="BE43" i="16" s="1"/>
  <c r="BD13" i="16"/>
  <c r="BC13" i="16"/>
  <c r="BA13" i="16"/>
  <c r="AW13" i="16"/>
  <c r="AW43" i="16" s="1"/>
  <c r="AV13" i="16"/>
  <c r="AV43" i="16" s="1"/>
  <c r="AN13" i="16"/>
  <c r="AN43" i="16" s="1"/>
  <c r="AM13" i="16"/>
  <c r="AM43" i="16" s="1"/>
  <c r="AL13" i="16"/>
  <c r="AK13" i="16"/>
  <c r="AI13" i="16"/>
  <c r="AE13" i="16"/>
  <c r="AE43" i="16" s="1"/>
  <c r="AD13" i="16"/>
  <c r="AD43" i="16" s="1"/>
  <c r="T13" i="16"/>
  <c r="T43" i="16" s="1"/>
  <c r="L13" i="16"/>
  <c r="L43" i="16" s="1"/>
  <c r="K13" i="16"/>
  <c r="K43" i="16" s="1"/>
  <c r="J43" i="16"/>
  <c r="I13" i="16"/>
  <c r="I43" i="16" s="1"/>
  <c r="BF12" i="16"/>
  <c r="BF42" i="16" s="1"/>
  <c r="BE12" i="16"/>
  <c r="BE42" i="16" s="1"/>
  <c r="BD12" i="16"/>
  <c r="BC12" i="16"/>
  <c r="BA12" i="16"/>
  <c r="AW12" i="16"/>
  <c r="AV12" i="16"/>
  <c r="AN12" i="16"/>
  <c r="AN42" i="16" s="1"/>
  <c r="AM12" i="16"/>
  <c r="AM42" i="16" s="1"/>
  <c r="AL12" i="16"/>
  <c r="AK12" i="16"/>
  <c r="AI12" i="16"/>
  <c r="AE12" i="16"/>
  <c r="AD12" i="16"/>
  <c r="T12" i="16"/>
  <c r="T42" i="16" s="1"/>
  <c r="L12" i="16"/>
  <c r="L42" i="16" s="1"/>
  <c r="K12" i="16"/>
  <c r="K42" i="16" s="1"/>
  <c r="J42" i="16"/>
  <c r="I12" i="16"/>
  <c r="I42" i="16" s="1"/>
  <c r="BF11" i="16"/>
  <c r="BF41" i="16" s="1"/>
  <c r="BE11" i="16"/>
  <c r="BE41" i="16" s="1"/>
  <c r="BD11" i="16"/>
  <c r="BC11" i="16"/>
  <c r="BA11" i="16"/>
  <c r="AW11" i="16"/>
  <c r="AV11" i="16"/>
  <c r="AN11" i="16"/>
  <c r="AN41" i="16" s="1"/>
  <c r="AM11" i="16"/>
  <c r="AM41" i="16" s="1"/>
  <c r="AL11" i="16"/>
  <c r="AK11" i="16"/>
  <c r="AI11" i="16"/>
  <c r="AE11" i="16"/>
  <c r="AD11" i="16"/>
  <c r="T11" i="16"/>
  <c r="T41" i="16" s="1"/>
  <c r="L11" i="16"/>
  <c r="L41" i="16" s="1"/>
  <c r="K11" i="16"/>
  <c r="K41" i="16" s="1"/>
  <c r="J41" i="16"/>
  <c r="I11" i="16"/>
  <c r="I41" i="16" s="1"/>
  <c r="BF10" i="16"/>
  <c r="BF40" i="16" s="1"/>
  <c r="BE10" i="16"/>
  <c r="BE40" i="16" s="1"/>
  <c r="BD10" i="16"/>
  <c r="BC10" i="16"/>
  <c r="BA10" i="16"/>
  <c r="AW10" i="16"/>
  <c r="AW40" i="16" s="1"/>
  <c r="AV10" i="16"/>
  <c r="AV40" i="16" s="1"/>
  <c r="AN10" i="16"/>
  <c r="AN40" i="16" s="1"/>
  <c r="AM10" i="16"/>
  <c r="AM40" i="16" s="1"/>
  <c r="AL10" i="16"/>
  <c r="AK10" i="16"/>
  <c r="AI10" i="16"/>
  <c r="AE10" i="16"/>
  <c r="AE40" i="16" s="1"/>
  <c r="AD10" i="16"/>
  <c r="AD40" i="16" s="1"/>
  <c r="T10" i="16"/>
  <c r="T40" i="16" s="1"/>
  <c r="L10" i="16"/>
  <c r="L40" i="16" s="1"/>
  <c r="K10" i="16"/>
  <c r="K40" i="16" s="1"/>
  <c r="J40" i="16"/>
  <c r="I10" i="16"/>
  <c r="I40" i="16" s="1"/>
  <c r="BF9" i="16"/>
  <c r="BF39" i="16" s="1"/>
  <c r="BE9" i="16"/>
  <c r="BE39" i="16" s="1"/>
  <c r="BD9" i="16"/>
  <c r="BC9" i="16"/>
  <c r="BA9" i="16"/>
  <c r="AW9" i="16"/>
  <c r="AW39" i="16" s="1"/>
  <c r="AV9" i="16"/>
  <c r="AV39" i="16" s="1"/>
  <c r="AN9" i="16"/>
  <c r="AN39" i="16" s="1"/>
  <c r="AM9" i="16"/>
  <c r="AM39" i="16" s="1"/>
  <c r="AL9" i="16"/>
  <c r="AK9" i="16"/>
  <c r="AI9" i="16"/>
  <c r="AE9" i="16"/>
  <c r="AE39" i="16" s="1"/>
  <c r="AD9" i="16"/>
  <c r="AD39" i="16" s="1"/>
  <c r="T9" i="16"/>
  <c r="T39" i="16" s="1"/>
  <c r="L9" i="16"/>
  <c r="L39" i="16" s="1"/>
  <c r="K9" i="16"/>
  <c r="K39" i="16" s="1"/>
  <c r="J39" i="16"/>
  <c r="I9" i="16"/>
  <c r="I39" i="16" s="1"/>
  <c r="BF8" i="16"/>
  <c r="BF38" i="16" s="1"/>
  <c r="BE8" i="16"/>
  <c r="BE38" i="16" s="1"/>
  <c r="BD8" i="16"/>
  <c r="BC8" i="16"/>
  <c r="BA8" i="16"/>
  <c r="AW8" i="16"/>
  <c r="AW38" i="16" s="1"/>
  <c r="AV8" i="16"/>
  <c r="AV38" i="16" s="1"/>
  <c r="AN8" i="16"/>
  <c r="AN38" i="16" s="1"/>
  <c r="AM8" i="16"/>
  <c r="AM38" i="16" s="1"/>
  <c r="AL8" i="16"/>
  <c r="AK8" i="16"/>
  <c r="AI8" i="16"/>
  <c r="AE8" i="16"/>
  <c r="AE38" i="16" s="1"/>
  <c r="AD8" i="16"/>
  <c r="AD38" i="16" s="1"/>
  <c r="T8" i="16"/>
  <c r="T38" i="16" s="1"/>
  <c r="L8" i="16"/>
  <c r="L38" i="16" s="1"/>
  <c r="K8" i="16"/>
  <c r="K38" i="16" s="1"/>
  <c r="J38" i="16"/>
  <c r="I8" i="16"/>
  <c r="I38" i="16" s="1"/>
  <c r="BF7" i="16"/>
  <c r="BF37" i="16" s="1"/>
  <c r="BE7" i="16"/>
  <c r="BE37" i="16" s="1"/>
  <c r="BD7" i="16"/>
  <c r="BC7" i="16"/>
  <c r="BA7" i="16"/>
  <c r="AW7" i="16"/>
  <c r="AW37" i="16" s="1"/>
  <c r="AV7" i="16"/>
  <c r="AV37" i="16" s="1"/>
  <c r="AN7" i="16"/>
  <c r="AN37" i="16" s="1"/>
  <c r="AM7" i="16"/>
  <c r="AM37" i="16" s="1"/>
  <c r="AL7" i="16"/>
  <c r="AK7" i="16"/>
  <c r="AI7" i="16"/>
  <c r="AE7" i="16"/>
  <c r="AE37" i="16" s="1"/>
  <c r="AD7" i="16"/>
  <c r="AD37" i="16" s="1"/>
  <c r="T7" i="16"/>
  <c r="T37" i="16" s="1"/>
  <c r="L7" i="16"/>
  <c r="L37" i="16" s="1"/>
  <c r="K7" i="16"/>
  <c r="K37" i="16" s="1"/>
  <c r="J37" i="16"/>
  <c r="I7" i="16"/>
  <c r="I37" i="16" s="1"/>
  <c r="BF6" i="16"/>
  <c r="BF36" i="16" s="1"/>
  <c r="BE6" i="16"/>
  <c r="BE36" i="16" s="1"/>
  <c r="BD6" i="16"/>
  <c r="BC6" i="16"/>
  <c r="BA6" i="16"/>
  <c r="AW6" i="16"/>
  <c r="AW36" i="16" s="1"/>
  <c r="AV6" i="16"/>
  <c r="AV36" i="16" s="1"/>
  <c r="AN6" i="16"/>
  <c r="AN36" i="16" s="1"/>
  <c r="AM6" i="16"/>
  <c r="AM36" i="16" s="1"/>
  <c r="AL6" i="16"/>
  <c r="AK6" i="16"/>
  <c r="AI6" i="16"/>
  <c r="AE6" i="16"/>
  <c r="AE36" i="16" s="1"/>
  <c r="AD6" i="16"/>
  <c r="AD36" i="16" s="1"/>
  <c r="T6" i="16"/>
  <c r="T36" i="16" s="1"/>
  <c r="L6" i="16"/>
  <c r="L36" i="16" s="1"/>
  <c r="K6" i="16"/>
  <c r="K36" i="16" s="1"/>
  <c r="J36" i="16"/>
  <c r="I6" i="16"/>
  <c r="I36" i="16" s="1"/>
  <c r="AX36" i="15"/>
  <c r="BB36" i="15"/>
  <c r="AX37" i="15"/>
  <c r="BB37" i="15"/>
  <c r="AX38" i="15"/>
  <c r="BB38" i="15"/>
  <c r="AX39" i="15"/>
  <c r="BB39" i="15"/>
  <c r="AX40" i="15"/>
  <c r="BB40" i="15"/>
  <c r="AX41" i="15"/>
  <c r="BB41" i="15"/>
  <c r="AX42" i="15"/>
  <c r="BB42" i="15"/>
  <c r="AX43" i="15"/>
  <c r="BB43" i="15"/>
  <c r="AX44" i="15"/>
  <c r="BB44" i="15"/>
  <c r="AX45" i="15"/>
  <c r="BB45" i="15"/>
  <c r="AX46" i="15"/>
  <c r="BB46" i="15"/>
  <c r="AX47" i="15"/>
  <c r="BB47" i="15"/>
  <c r="AX48" i="15"/>
  <c r="BB48" i="15"/>
  <c r="AX49" i="15"/>
  <c r="BB49" i="15"/>
  <c r="AX50" i="15"/>
  <c r="BB50" i="15"/>
  <c r="AX51" i="15"/>
  <c r="BB51" i="15"/>
  <c r="AX52" i="15"/>
  <c r="BB52" i="15"/>
  <c r="AX53" i="15"/>
  <c r="BB53" i="15"/>
  <c r="AX54" i="15"/>
  <c r="BB54" i="15"/>
  <c r="BB35" i="15"/>
  <c r="AX35" i="15"/>
  <c r="AF36" i="15"/>
  <c r="AJ36" i="15"/>
  <c r="AF37" i="15"/>
  <c r="AJ37" i="15"/>
  <c r="AF38" i="15"/>
  <c r="AJ38" i="15"/>
  <c r="AF39" i="15"/>
  <c r="AJ39" i="15"/>
  <c r="AF40" i="15"/>
  <c r="AJ40" i="15"/>
  <c r="AF41" i="15"/>
  <c r="AJ41" i="15"/>
  <c r="AF42" i="15"/>
  <c r="AJ42" i="15"/>
  <c r="AF43" i="15"/>
  <c r="AJ43" i="15"/>
  <c r="AF44" i="15"/>
  <c r="AJ44" i="15"/>
  <c r="AF45" i="15"/>
  <c r="AJ45" i="15"/>
  <c r="AF46" i="15"/>
  <c r="AJ46" i="15"/>
  <c r="AF47" i="15"/>
  <c r="AJ47" i="15"/>
  <c r="AF48" i="15"/>
  <c r="AJ48" i="15"/>
  <c r="AF49" i="15"/>
  <c r="AJ49" i="15"/>
  <c r="AF50" i="15"/>
  <c r="AJ50" i="15"/>
  <c r="AF51" i="15"/>
  <c r="AJ51" i="15"/>
  <c r="AF52" i="15"/>
  <c r="AJ52" i="15"/>
  <c r="AF53" i="15"/>
  <c r="AJ53" i="15"/>
  <c r="AF54" i="15"/>
  <c r="AJ54" i="15"/>
  <c r="AJ35" i="15"/>
  <c r="AF35" i="15"/>
  <c r="AV25" i="15"/>
  <c r="AW25" i="15"/>
  <c r="BA25" i="15"/>
  <c r="BC25" i="15"/>
  <c r="BD25" i="15"/>
  <c r="BE25" i="15"/>
  <c r="BF25" i="15"/>
  <c r="D54" i="15"/>
  <c r="E54" i="15"/>
  <c r="F54" i="15"/>
  <c r="G54" i="15"/>
  <c r="H54" i="15"/>
  <c r="N54" i="15"/>
  <c r="O54" i="15"/>
  <c r="P54" i="15"/>
  <c r="Q54" i="15"/>
  <c r="R54" i="15"/>
  <c r="S54" i="15"/>
  <c r="U54" i="15"/>
  <c r="V54" i="15"/>
  <c r="AD25" i="15"/>
  <c r="AE25" i="15"/>
  <c r="AI25" i="15"/>
  <c r="AK25" i="15"/>
  <c r="AL25" i="15"/>
  <c r="AM25" i="15"/>
  <c r="AN25" i="15"/>
  <c r="T25" i="15"/>
  <c r="T54" i="15" s="1"/>
  <c r="I25" i="15"/>
  <c r="I54" i="15" s="1"/>
  <c r="J25" i="15"/>
  <c r="J54" i="15" s="1"/>
  <c r="K25" i="15"/>
  <c r="K54" i="15" s="1"/>
  <c r="L25" i="15"/>
  <c r="L54" i="15" s="1"/>
  <c r="BP54" i="20" l="1"/>
  <c r="BI54" i="20"/>
  <c r="BP46" i="20"/>
  <c r="BI46" i="20"/>
  <c r="BP38" i="20"/>
  <c r="BI38" i="20"/>
  <c r="BI49" i="20"/>
  <c r="BP49" i="20"/>
  <c r="BI41" i="20"/>
  <c r="BP41" i="20"/>
  <c r="BP52" i="20"/>
  <c r="BI52" i="20"/>
  <c r="BP44" i="20"/>
  <c r="BI44" i="20"/>
  <c r="BI51" i="20"/>
  <c r="BP51" i="20"/>
  <c r="BI43" i="20"/>
  <c r="BP43" i="20"/>
  <c r="BI37" i="20"/>
  <c r="BP37" i="20"/>
  <c r="BP48" i="21"/>
  <c r="BI48" i="21"/>
  <c r="BO48" i="21"/>
  <c r="BH48" i="21"/>
  <c r="BP40" i="21"/>
  <c r="BI40" i="21"/>
  <c r="BO40" i="21"/>
  <c r="BH40" i="21"/>
  <c r="BP51" i="21"/>
  <c r="BI51" i="21"/>
  <c r="BO51" i="21"/>
  <c r="BH51" i="21"/>
  <c r="BP43" i="21"/>
  <c r="BI43" i="21"/>
  <c r="BO43" i="21"/>
  <c r="BH43" i="21"/>
  <c r="BP37" i="21"/>
  <c r="BI37" i="21"/>
  <c r="BO37" i="21"/>
  <c r="BH37" i="21"/>
  <c r="BP50" i="21"/>
  <c r="BI50" i="21"/>
  <c r="BO50" i="21"/>
  <c r="BH50" i="21"/>
  <c r="BP42" i="21"/>
  <c r="BI42" i="21"/>
  <c r="BO42" i="21"/>
  <c r="BH42" i="21"/>
  <c r="BP53" i="21"/>
  <c r="BI53" i="21"/>
  <c r="BO53" i="21"/>
  <c r="BH53" i="21"/>
  <c r="BP45" i="21"/>
  <c r="BI45" i="21"/>
  <c r="BO45" i="21"/>
  <c r="BH45" i="21"/>
  <c r="BP50" i="20"/>
  <c r="BI50" i="20"/>
  <c r="BP42" i="20"/>
  <c r="BI42" i="20"/>
  <c r="BI53" i="20"/>
  <c r="BP53" i="20"/>
  <c r="BI45" i="20"/>
  <c r="BP45" i="20"/>
  <c r="BP36" i="20"/>
  <c r="BI36" i="20"/>
  <c r="BP48" i="20"/>
  <c r="BI48" i="20"/>
  <c r="BP40" i="20"/>
  <c r="BI40" i="20"/>
  <c r="BI47" i="20"/>
  <c r="BP47" i="20"/>
  <c r="BI39" i="20"/>
  <c r="BP39" i="20"/>
  <c r="BP52" i="21"/>
  <c r="BI52" i="21"/>
  <c r="BO52" i="21"/>
  <c r="BH52" i="21"/>
  <c r="BP44" i="21"/>
  <c r="BI44" i="21"/>
  <c r="BO44" i="21"/>
  <c r="BH44" i="21"/>
  <c r="BP55" i="21"/>
  <c r="BI55" i="21"/>
  <c r="BO55" i="21"/>
  <c r="BH55" i="21"/>
  <c r="BP47" i="21"/>
  <c r="BI47" i="21"/>
  <c r="BO47" i="21"/>
  <c r="BH47" i="21"/>
  <c r="BP39" i="21"/>
  <c r="BI39" i="21"/>
  <c r="BO39" i="21"/>
  <c r="BH39" i="21"/>
  <c r="BP54" i="21"/>
  <c r="BI54" i="21"/>
  <c r="BO54" i="21"/>
  <c r="BH54" i="21"/>
  <c r="BP46" i="21"/>
  <c r="BI46" i="21"/>
  <c r="BO46" i="21"/>
  <c r="BH46" i="21"/>
  <c r="BP38" i="21"/>
  <c r="BI38" i="21"/>
  <c r="BO38" i="21"/>
  <c r="BH38" i="21"/>
  <c r="BP49" i="21"/>
  <c r="BI49" i="21"/>
  <c r="BO49" i="21"/>
  <c r="BH49" i="21"/>
  <c r="BP41" i="21"/>
  <c r="BI41" i="21"/>
  <c r="BO41" i="21"/>
  <c r="BH41" i="21"/>
  <c r="M25" i="15"/>
  <c r="BM54" i="15"/>
  <c r="BM25" i="15" s="1"/>
  <c r="BT54" i="15"/>
  <c r="BT25" i="15" s="1"/>
  <c r="BT36" i="16"/>
  <c r="BT6" i="16" s="1"/>
  <c r="BM36" i="17"/>
  <c r="BM6" i="17" s="1"/>
  <c r="M13" i="17"/>
  <c r="M15" i="17"/>
  <c r="M17" i="17"/>
  <c r="M19" i="17"/>
  <c r="M21" i="17"/>
  <c r="M23" i="17"/>
  <c r="M18" i="18"/>
  <c r="M20" i="18"/>
  <c r="M22" i="18"/>
  <c r="M24" i="18"/>
  <c r="BM37" i="18"/>
  <c r="BM6" i="18" s="1"/>
  <c r="BT55" i="18"/>
  <c r="BT24" i="18" s="1"/>
  <c r="BT54" i="18"/>
  <c r="BT23" i="18" s="1"/>
  <c r="BT53" i="18"/>
  <c r="BT22" i="18" s="1"/>
  <c r="BT52" i="18"/>
  <c r="BT21" i="18" s="1"/>
  <c r="BT51" i="18"/>
  <c r="BT20" i="18" s="1"/>
  <c r="BT50" i="18"/>
  <c r="BT19" i="18" s="1"/>
  <c r="BT49" i="18"/>
  <c r="BT18" i="18" s="1"/>
  <c r="BT48" i="18"/>
  <c r="BT17" i="18" s="1"/>
  <c r="BT47" i="18"/>
  <c r="BT16" i="18" s="1"/>
  <c r="BT46" i="18"/>
  <c r="BT15" i="18" s="1"/>
  <c r="BT45" i="18"/>
  <c r="BT14" i="18" s="1"/>
  <c r="BT44" i="18"/>
  <c r="BT13" i="18" s="1"/>
  <c r="BT43" i="18"/>
  <c r="BT12" i="18" s="1"/>
  <c r="BT42" i="18"/>
  <c r="BT11" i="18" s="1"/>
  <c r="BT41" i="18"/>
  <c r="BT10" i="18" s="1"/>
  <c r="BT40" i="18"/>
  <c r="BT9" i="18" s="1"/>
  <c r="BT39" i="18"/>
  <c r="BT8" i="18" s="1"/>
  <c r="BT38" i="18"/>
  <c r="BT7" i="18" s="1"/>
  <c r="BM37" i="19"/>
  <c r="BM6" i="19" s="1"/>
  <c r="BT37" i="19"/>
  <c r="BT6" i="19" s="1"/>
  <c r="BT38" i="19"/>
  <c r="BT7" i="19" s="1"/>
  <c r="BM38" i="19"/>
  <c r="BM7" i="19" s="1"/>
  <c r="BT39" i="19"/>
  <c r="BT8" i="19" s="1"/>
  <c r="BM39" i="19"/>
  <c r="BM8" i="19" s="1"/>
  <c r="BT40" i="19"/>
  <c r="BT9" i="19" s="1"/>
  <c r="BM40" i="19"/>
  <c r="BM9" i="19" s="1"/>
  <c r="BT41" i="19"/>
  <c r="BT10" i="19" s="1"/>
  <c r="BM41" i="19"/>
  <c r="BM10" i="19" s="1"/>
  <c r="BT42" i="19"/>
  <c r="BT11" i="19" s="1"/>
  <c r="BM42" i="19"/>
  <c r="BM11" i="19" s="1"/>
  <c r="BT43" i="19"/>
  <c r="BT12" i="19" s="1"/>
  <c r="BM43" i="19"/>
  <c r="BM12" i="19" s="1"/>
  <c r="BT44" i="19"/>
  <c r="BT13" i="19" s="1"/>
  <c r="BM44" i="19"/>
  <c r="BM13" i="19" s="1"/>
  <c r="BT45" i="19"/>
  <c r="BT14" i="19" s="1"/>
  <c r="BM45" i="19"/>
  <c r="BM14" i="19" s="1"/>
  <c r="BT46" i="19"/>
  <c r="BT15" i="19" s="1"/>
  <c r="BM46" i="19"/>
  <c r="BM15" i="19" s="1"/>
  <c r="BT47" i="19"/>
  <c r="BT16" i="19" s="1"/>
  <c r="BM47" i="19"/>
  <c r="BM16" i="19" s="1"/>
  <c r="BT48" i="19"/>
  <c r="BT17" i="19" s="1"/>
  <c r="BM48" i="19"/>
  <c r="BM17" i="19" s="1"/>
  <c r="BT49" i="19"/>
  <c r="BT18" i="19" s="1"/>
  <c r="BM49" i="19"/>
  <c r="BM18" i="19" s="1"/>
  <c r="BT50" i="19"/>
  <c r="BT19" i="19" s="1"/>
  <c r="BM50" i="19"/>
  <c r="BM19" i="19" s="1"/>
  <c r="BT51" i="19"/>
  <c r="BT20" i="19" s="1"/>
  <c r="BM51" i="19"/>
  <c r="BM20" i="19" s="1"/>
  <c r="BT52" i="19"/>
  <c r="BT21" i="19" s="1"/>
  <c r="BM52" i="19"/>
  <c r="BM21" i="19" s="1"/>
  <c r="BT53" i="19"/>
  <c r="BT22" i="19" s="1"/>
  <c r="BM53" i="19"/>
  <c r="BM22" i="19" s="1"/>
  <c r="BT54" i="19"/>
  <c r="BT23" i="19" s="1"/>
  <c r="BM54" i="19"/>
  <c r="BM23" i="19" s="1"/>
  <c r="BT55" i="19"/>
  <c r="BT24" i="19" s="1"/>
  <c r="BM55" i="19"/>
  <c r="BM24" i="19" s="1"/>
  <c r="AY40" i="21"/>
  <c r="AZ40" i="21" s="1"/>
  <c r="BB40" i="21" s="1"/>
  <c r="AG40" i="21"/>
  <c r="AH40" i="21" s="1"/>
  <c r="AJ40" i="21" s="1"/>
  <c r="AG43" i="21"/>
  <c r="AH43" i="21" s="1"/>
  <c r="AJ43" i="21" s="1"/>
  <c r="AY43" i="21"/>
  <c r="AZ43" i="21" s="1"/>
  <c r="BB43" i="21" s="1"/>
  <c r="AG50" i="21"/>
  <c r="AH50" i="21" s="1"/>
  <c r="AJ50" i="21" s="1"/>
  <c r="AY50" i="21"/>
  <c r="AZ50" i="21" s="1"/>
  <c r="BB50" i="21" s="1"/>
  <c r="AG53" i="21"/>
  <c r="AH53" i="21" s="1"/>
  <c r="AY53" i="21"/>
  <c r="AZ53" i="21" s="1"/>
  <c r="BU18" i="22"/>
  <c r="AG44" i="21"/>
  <c r="AH44" i="21" s="1"/>
  <c r="AY44" i="21"/>
  <c r="AZ44" i="21" s="1"/>
  <c r="AY47" i="21"/>
  <c r="AZ47" i="21" s="1"/>
  <c r="AG47" i="21"/>
  <c r="AH47" i="21" s="1"/>
  <c r="AY54" i="21"/>
  <c r="AZ54" i="21" s="1"/>
  <c r="AG54" i="21"/>
  <c r="AH54" i="21" s="1"/>
  <c r="AG38" i="21"/>
  <c r="AH38" i="21" s="1"/>
  <c r="AJ38" i="21" s="1"/>
  <c r="AY38" i="21"/>
  <c r="AZ38" i="21" s="1"/>
  <c r="BB38" i="21" s="1"/>
  <c r="AY41" i="21"/>
  <c r="AZ41" i="21" s="1"/>
  <c r="BB41" i="21" s="1"/>
  <c r="AG41" i="21"/>
  <c r="AH41" i="21" s="1"/>
  <c r="AJ41" i="21" s="1"/>
  <c r="AG48" i="21"/>
  <c r="AH48" i="21" s="1"/>
  <c r="AY48" i="21"/>
  <c r="AZ48" i="21" s="1"/>
  <c r="AG51" i="21"/>
  <c r="AH51" i="21" s="1"/>
  <c r="AY51" i="21"/>
  <c r="AZ51" i="21" s="1"/>
  <c r="AY37" i="21"/>
  <c r="AZ37" i="21" s="1"/>
  <c r="BB37" i="21" s="1"/>
  <c r="AG37" i="21"/>
  <c r="AH37" i="21" s="1"/>
  <c r="AJ37" i="21" s="1"/>
  <c r="AG42" i="21"/>
  <c r="AH42" i="21" s="1"/>
  <c r="AJ42" i="21" s="1"/>
  <c r="AY42" i="21"/>
  <c r="AZ42" i="21" s="1"/>
  <c r="BB42" i="21" s="1"/>
  <c r="AG45" i="21"/>
  <c r="AH45" i="21" s="1"/>
  <c r="AY45" i="21"/>
  <c r="AZ45" i="21" s="1"/>
  <c r="AY52" i="21"/>
  <c r="AZ52" i="21" s="1"/>
  <c r="AG52" i="21"/>
  <c r="AH52" i="21" s="1"/>
  <c r="AG55" i="21"/>
  <c r="AH55" i="21" s="1"/>
  <c r="AY55" i="21"/>
  <c r="AZ55" i="21" s="1"/>
  <c r="AY39" i="21"/>
  <c r="AZ39" i="21" s="1"/>
  <c r="BB39" i="21" s="1"/>
  <c r="AG39" i="21"/>
  <c r="AH39" i="21" s="1"/>
  <c r="AJ39" i="21" s="1"/>
  <c r="AG46" i="21"/>
  <c r="AH46" i="21" s="1"/>
  <c r="AY46" i="21"/>
  <c r="AZ46" i="21" s="1"/>
  <c r="AY49" i="21"/>
  <c r="AZ49" i="21" s="1"/>
  <c r="AG49" i="21"/>
  <c r="AH49" i="21" s="1"/>
  <c r="BU12" i="22"/>
  <c r="BU7" i="22"/>
  <c r="BN12" i="22"/>
  <c r="BN11" i="22"/>
  <c r="BU11" i="22"/>
  <c r="BN8" i="22"/>
  <c r="BU8" i="22"/>
  <c r="BN7" i="22"/>
  <c r="BN15" i="22"/>
  <c r="BU15" i="22"/>
  <c r="BN9" i="22"/>
  <c r="BU9" i="22"/>
  <c r="BU17" i="22"/>
  <c r="BN14" i="22"/>
  <c r="BU14" i="22"/>
  <c r="BN16" i="22"/>
  <c r="BU16" i="22"/>
  <c r="BN13" i="22"/>
  <c r="BU13" i="22"/>
  <c r="BN10" i="22"/>
  <c r="BU10" i="22"/>
  <c r="BH17" i="21"/>
  <c r="BJ48" i="21"/>
  <c r="BJ17" i="21" s="1"/>
  <c r="BL48" i="21"/>
  <c r="BL17" i="21" s="1"/>
  <c r="BO17" i="21"/>
  <c r="BQ48" i="21"/>
  <c r="BQ17" i="21" s="1"/>
  <c r="BS48" i="21"/>
  <c r="BS17" i="21" s="1"/>
  <c r="BI17" i="21"/>
  <c r="BK48" i="21"/>
  <c r="BK17" i="21" s="1"/>
  <c r="BP17" i="21"/>
  <c r="BR48" i="21"/>
  <c r="BR17" i="21" s="1"/>
  <c r="BH9" i="21"/>
  <c r="BJ40" i="21"/>
  <c r="BJ9" i="21" s="1"/>
  <c r="BL40" i="21"/>
  <c r="BL9" i="21" s="1"/>
  <c r="BO9" i="21"/>
  <c r="BQ40" i="21"/>
  <c r="BQ9" i="21" s="1"/>
  <c r="BS40" i="21"/>
  <c r="BS9" i="21" s="1"/>
  <c r="BI9" i="21"/>
  <c r="BK40" i="21"/>
  <c r="BK9" i="21" s="1"/>
  <c r="BP9" i="21"/>
  <c r="BR40" i="21"/>
  <c r="BR9" i="21" s="1"/>
  <c r="BH20" i="21"/>
  <c r="BL51" i="21"/>
  <c r="BL20" i="21" s="1"/>
  <c r="BO20" i="21"/>
  <c r="BS51" i="21"/>
  <c r="BS20" i="21" s="1"/>
  <c r="BI20" i="21"/>
  <c r="BK51" i="21"/>
  <c r="BK20" i="21" s="1"/>
  <c r="BP20" i="21"/>
  <c r="BR51" i="21"/>
  <c r="BR20" i="21" s="1"/>
  <c r="BH12" i="21"/>
  <c r="BJ43" i="21"/>
  <c r="BJ12" i="21" s="1"/>
  <c r="BL43" i="21"/>
  <c r="BL12" i="21" s="1"/>
  <c r="BO12" i="21"/>
  <c r="BQ43" i="21"/>
  <c r="BQ12" i="21" s="1"/>
  <c r="BS43" i="21"/>
  <c r="BS12" i="21" s="1"/>
  <c r="BI12" i="21"/>
  <c r="BK43" i="21"/>
  <c r="BK12" i="21" s="1"/>
  <c r="BP12" i="21"/>
  <c r="BR43" i="21"/>
  <c r="BR12" i="21" s="1"/>
  <c r="BS37" i="21"/>
  <c r="BS6" i="21" s="1"/>
  <c r="BQ37" i="21"/>
  <c r="BK37" i="21"/>
  <c r="BK6" i="21" s="1"/>
  <c r="BI6" i="21"/>
  <c r="BR37" i="21"/>
  <c r="BR6" i="21" s="1"/>
  <c r="BP6" i="21"/>
  <c r="BL37" i="21"/>
  <c r="BL6" i="21" s="1"/>
  <c r="BJ37" i="21"/>
  <c r="BH19" i="21"/>
  <c r="BL50" i="21"/>
  <c r="BL19" i="21" s="1"/>
  <c r="BO19" i="21"/>
  <c r="BS50" i="21"/>
  <c r="BS19" i="21" s="1"/>
  <c r="BI19" i="21"/>
  <c r="BK50" i="21"/>
  <c r="BK19" i="21" s="1"/>
  <c r="BP19" i="21"/>
  <c r="BR50" i="21"/>
  <c r="BR19" i="21" s="1"/>
  <c r="BH11" i="21"/>
  <c r="BJ42" i="21"/>
  <c r="BJ11" i="21" s="1"/>
  <c r="BL42" i="21"/>
  <c r="BL11" i="21" s="1"/>
  <c r="BO11" i="21"/>
  <c r="BQ42" i="21"/>
  <c r="BQ11" i="21" s="1"/>
  <c r="BS42" i="21"/>
  <c r="BS11" i="21" s="1"/>
  <c r="BI11" i="21"/>
  <c r="BK42" i="21"/>
  <c r="BK11" i="21" s="1"/>
  <c r="BP11" i="21"/>
  <c r="BR42" i="21"/>
  <c r="BR11" i="21" s="1"/>
  <c r="BH22" i="21"/>
  <c r="BL53" i="21"/>
  <c r="BL22" i="21" s="1"/>
  <c r="BO22" i="21"/>
  <c r="BS53" i="21"/>
  <c r="BS22" i="21" s="1"/>
  <c r="BI22" i="21"/>
  <c r="BK53" i="21"/>
  <c r="BK22" i="21" s="1"/>
  <c r="BP22" i="21"/>
  <c r="BR53" i="21"/>
  <c r="BR22" i="21" s="1"/>
  <c r="BH14" i="21"/>
  <c r="BJ45" i="21"/>
  <c r="BJ14" i="21" s="1"/>
  <c r="BL45" i="21"/>
  <c r="BL14" i="21" s="1"/>
  <c r="BO14" i="21"/>
  <c r="BQ45" i="21"/>
  <c r="BQ14" i="21" s="1"/>
  <c r="BS45" i="21"/>
  <c r="BS14" i="21" s="1"/>
  <c r="BI14" i="21"/>
  <c r="BK45" i="21"/>
  <c r="BK14" i="21" s="1"/>
  <c r="BP14" i="21"/>
  <c r="BR45" i="21"/>
  <c r="BR14" i="21" s="1"/>
  <c r="BH21" i="21"/>
  <c r="BI21" i="21"/>
  <c r="BK52" i="21"/>
  <c r="BK21" i="21" s="1"/>
  <c r="BP21" i="21"/>
  <c r="BS52" i="21"/>
  <c r="BS21" i="21" s="1"/>
  <c r="BL52" i="21"/>
  <c r="BL21" i="21" s="1"/>
  <c r="BO21" i="21"/>
  <c r="BR52" i="21"/>
  <c r="BR21" i="21" s="1"/>
  <c r="BH13" i="21"/>
  <c r="BJ44" i="21"/>
  <c r="BJ13" i="21" s="1"/>
  <c r="BL44" i="21"/>
  <c r="BL13" i="21" s="1"/>
  <c r="BO13" i="21"/>
  <c r="BQ44" i="21"/>
  <c r="BQ13" i="21" s="1"/>
  <c r="BS44" i="21"/>
  <c r="BS13" i="21" s="1"/>
  <c r="BI13" i="21"/>
  <c r="BK44" i="21"/>
  <c r="BK13" i="21" s="1"/>
  <c r="BP13" i="21"/>
  <c r="BR44" i="21"/>
  <c r="BR13" i="21" s="1"/>
  <c r="BH24" i="21"/>
  <c r="BL55" i="21"/>
  <c r="BL24" i="21" s="1"/>
  <c r="BO24" i="21"/>
  <c r="BS55" i="21"/>
  <c r="BS24" i="21" s="1"/>
  <c r="BI24" i="21"/>
  <c r="BK55" i="21"/>
  <c r="BK24" i="21" s="1"/>
  <c r="BP24" i="21"/>
  <c r="BR55" i="21"/>
  <c r="BR24" i="21" s="1"/>
  <c r="BH16" i="21"/>
  <c r="BJ47" i="21"/>
  <c r="BJ16" i="21" s="1"/>
  <c r="BL47" i="21"/>
  <c r="BL16" i="21" s="1"/>
  <c r="BO16" i="21"/>
  <c r="BQ47" i="21"/>
  <c r="BQ16" i="21" s="1"/>
  <c r="BS47" i="21"/>
  <c r="BS16" i="21" s="1"/>
  <c r="BI16" i="21"/>
  <c r="BK47" i="21"/>
  <c r="BK16" i="21" s="1"/>
  <c r="BP16" i="21"/>
  <c r="BR47" i="21"/>
  <c r="BR16" i="21" s="1"/>
  <c r="BH8" i="21"/>
  <c r="BJ39" i="21"/>
  <c r="BJ8" i="21" s="1"/>
  <c r="BL39" i="21"/>
  <c r="BL8" i="21" s="1"/>
  <c r="BO8" i="21"/>
  <c r="BQ39" i="21"/>
  <c r="BQ8" i="21" s="1"/>
  <c r="BS39" i="21"/>
  <c r="BS8" i="21" s="1"/>
  <c r="BI8" i="21"/>
  <c r="BK39" i="21"/>
  <c r="BK8" i="21" s="1"/>
  <c r="BP8" i="21"/>
  <c r="BR39" i="21"/>
  <c r="BR8" i="21" s="1"/>
  <c r="BH23" i="21"/>
  <c r="BL54" i="21"/>
  <c r="BL23" i="21" s="1"/>
  <c r="BO23" i="21"/>
  <c r="BS54" i="21"/>
  <c r="BS23" i="21" s="1"/>
  <c r="BI23" i="21"/>
  <c r="BK54" i="21"/>
  <c r="BK23" i="21" s="1"/>
  <c r="BP23" i="21"/>
  <c r="BR54" i="21"/>
  <c r="BR23" i="21" s="1"/>
  <c r="BH15" i="21"/>
  <c r="BJ46" i="21"/>
  <c r="BJ15" i="21" s="1"/>
  <c r="BL46" i="21"/>
  <c r="BL15" i="21" s="1"/>
  <c r="BO15" i="21"/>
  <c r="BQ46" i="21"/>
  <c r="BQ15" i="21" s="1"/>
  <c r="BS46" i="21"/>
  <c r="BS15" i="21" s="1"/>
  <c r="BI15" i="21"/>
  <c r="BK46" i="21"/>
  <c r="BK15" i="21" s="1"/>
  <c r="BP15" i="21"/>
  <c r="BR46" i="21"/>
  <c r="BR15" i="21" s="1"/>
  <c r="BH7" i="21"/>
  <c r="BJ38" i="21"/>
  <c r="BJ7" i="21" s="1"/>
  <c r="BL38" i="21"/>
  <c r="BL7" i="21" s="1"/>
  <c r="BO7" i="21"/>
  <c r="BQ38" i="21"/>
  <c r="BQ7" i="21" s="1"/>
  <c r="BS38" i="21"/>
  <c r="BS7" i="21" s="1"/>
  <c r="BI7" i="21"/>
  <c r="BK38" i="21"/>
  <c r="BK7" i="21" s="1"/>
  <c r="BP7" i="21"/>
  <c r="BR38" i="21"/>
  <c r="BR7" i="21" s="1"/>
  <c r="BH18" i="21"/>
  <c r="BJ49" i="21"/>
  <c r="BJ18" i="21" s="1"/>
  <c r="BL49" i="21"/>
  <c r="BL18" i="21" s="1"/>
  <c r="BO18" i="21"/>
  <c r="BQ49" i="21"/>
  <c r="BQ18" i="21" s="1"/>
  <c r="BS49" i="21"/>
  <c r="BS18" i="21" s="1"/>
  <c r="BI18" i="21"/>
  <c r="BK49" i="21"/>
  <c r="BK18" i="21" s="1"/>
  <c r="BP18" i="21"/>
  <c r="BR49" i="21"/>
  <c r="BR18" i="21" s="1"/>
  <c r="BH10" i="21"/>
  <c r="BJ41" i="21"/>
  <c r="BJ10" i="21" s="1"/>
  <c r="BL41" i="21"/>
  <c r="BL10" i="21" s="1"/>
  <c r="BO10" i="21"/>
  <c r="BQ41" i="21"/>
  <c r="BQ10" i="21" s="1"/>
  <c r="BS41" i="21"/>
  <c r="BS10" i="21" s="1"/>
  <c r="BI10" i="21"/>
  <c r="BK41" i="21"/>
  <c r="BK10" i="21" s="1"/>
  <c r="BP10" i="21"/>
  <c r="BR41" i="21"/>
  <c r="BR10" i="21" s="1"/>
  <c r="BR36" i="20"/>
  <c r="BR6" i="20" s="1"/>
  <c r="BP6" i="20"/>
  <c r="BL36" i="20"/>
  <c r="BL6" i="20" s="1"/>
  <c r="BJ36" i="20"/>
  <c r="BH36" i="20"/>
  <c r="AY36" i="20"/>
  <c r="AZ36" i="20" s="1"/>
  <c r="BB36" i="20" s="1"/>
  <c r="AG36" i="20"/>
  <c r="AH36" i="20" s="1"/>
  <c r="AJ36" i="20" s="1"/>
  <c r="BS36" i="20"/>
  <c r="BS6" i="20" s="1"/>
  <c r="BQ36" i="20"/>
  <c r="BO36" i="20"/>
  <c r="BK36" i="20"/>
  <c r="BK6" i="20" s="1"/>
  <c r="BI6" i="20"/>
  <c r="BH54" i="20"/>
  <c r="BH24" i="20" s="1"/>
  <c r="BL54" i="20"/>
  <c r="BL24" i="20" s="1"/>
  <c r="BO54" i="20"/>
  <c r="BO24" i="20" s="1"/>
  <c r="BS54" i="20"/>
  <c r="BS24" i="20" s="1"/>
  <c r="BI24" i="20"/>
  <c r="BK54" i="20"/>
  <c r="BK24" i="20" s="1"/>
  <c r="BP24" i="20"/>
  <c r="BR54" i="20"/>
  <c r="BR24" i="20" s="1"/>
  <c r="AY54" i="20"/>
  <c r="AG54" i="20"/>
  <c r="BH46" i="20"/>
  <c r="BH16" i="20" s="1"/>
  <c r="BJ46" i="20"/>
  <c r="BJ16" i="20" s="1"/>
  <c r="BL46" i="20"/>
  <c r="BL16" i="20" s="1"/>
  <c r="BO46" i="20"/>
  <c r="BO16" i="20" s="1"/>
  <c r="BQ46" i="20"/>
  <c r="BQ16" i="20" s="1"/>
  <c r="BS46" i="20"/>
  <c r="BS16" i="20" s="1"/>
  <c r="BI16" i="20"/>
  <c r="BK46" i="20"/>
  <c r="BK16" i="20" s="1"/>
  <c r="BP16" i="20"/>
  <c r="BR46" i="20"/>
  <c r="BR16" i="20" s="1"/>
  <c r="AY46" i="20"/>
  <c r="AG46" i="20"/>
  <c r="BH38" i="20"/>
  <c r="BH8" i="20" s="1"/>
  <c r="BJ38" i="20"/>
  <c r="BJ8" i="20" s="1"/>
  <c r="BL38" i="20"/>
  <c r="BL8" i="20" s="1"/>
  <c r="BO38" i="20"/>
  <c r="BO8" i="20" s="1"/>
  <c r="BQ38" i="20"/>
  <c r="BQ8" i="20" s="1"/>
  <c r="BS38" i="20"/>
  <c r="BS8" i="20" s="1"/>
  <c r="BI8" i="20"/>
  <c r="BK38" i="20"/>
  <c r="BK8" i="20" s="1"/>
  <c r="BP8" i="20"/>
  <c r="BR38" i="20"/>
  <c r="BR8" i="20" s="1"/>
  <c r="AY38" i="20"/>
  <c r="AG38" i="20"/>
  <c r="BH49" i="20"/>
  <c r="BH19" i="20" s="1"/>
  <c r="BL49" i="20"/>
  <c r="BL19" i="20" s="1"/>
  <c r="BO49" i="20"/>
  <c r="BO19" i="20" s="1"/>
  <c r="BS49" i="20"/>
  <c r="BS19" i="20" s="1"/>
  <c r="BI19" i="20"/>
  <c r="BK49" i="20"/>
  <c r="BK19" i="20" s="1"/>
  <c r="BP19" i="20"/>
  <c r="BR49" i="20"/>
  <c r="BR19" i="20" s="1"/>
  <c r="AY49" i="20"/>
  <c r="AG49" i="20"/>
  <c r="BH41" i="20"/>
  <c r="BH11" i="20" s="1"/>
  <c r="BJ41" i="20"/>
  <c r="BJ11" i="20" s="1"/>
  <c r="BL41" i="20"/>
  <c r="BL11" i="20" s="1"/>
  <c r="BO41" i="20"/>
  <c r="BO11" i="20" s="1"/>
  <c r="BQ41" i="20"/>
  <c r="BQ11" i="20" s="1"/>
  <c r="BS41" i="20"/>
  <c r="BS11" i="20" s="1"/>
  <c r="BI11" i="20"/>
  <c r="BK41" i="20"/>
  <c r="BK11" i="20" s="1"/>
  <c r="BP11" i="20"/>
  <c r="BR41" i="20"/>
  <c r="BR11" i="20" s="1"/>
  <c r="AY41" i="20"/>
  <c r="AG41" i="20"/>
  <c r="BH52" i="20"/>
  <c r="BH22" i="20" s="1"/>
  <c r="BL52" i="20"/>
  <c r="BL22" i="20" s="1"/>
  <c r="BO52" i="20"/>
  <c r="BO22" i="20" s="1"/>
  <c r="BS52" i="20"/>
  <c r="BS22" i="20" s="1"/>
  <c r="BI22" i="20"/>
  <c r="BK52" i="20"/>
  <c r="BK22" i="20" s="1"/>
  <c r="BP22" i="20"/>
  <c r="BR52" i="20"/>
  <c r="BR22" i="20" s="1"/>
  <c r="AY52" i="20"/>
  <c r="AG52" i="20"/>
  <c r="BH44" i="20"/>
  <c r="BH14" i="20" s="1"/>
  <c r="BJ44" i="20"/>
  <c r="BJ14" i="20" s="1"/>
  <c r="BL44" i="20"/>
  <c r="BL14" i="20" s="1"/>
  <c r="BO44" i="20"/>
  <c r="BO14" i="20" s="1"/>
  <c r="BQ44" i="20"/>
  <c r="BQ14" i="20" s="1"/>
  <c r="BS44" i="20"/>
  <c r="BS14" i="20" s="1"/>
  <c r="BI14" i="20"/>
  <c r="BK44" i="20"/>
  <c r="BK14" i="20" s="1"/>
  <c r="BP14" i="20"/>
  <c r="BR44" i="20"/>
  <c r="BR14" i="20" s="1"/>
  <c r="AY44" i="20"/>
  <c r="AG44" i="20"/>
  <c r="BH47" i="20"/>
  <c r="BH17" i="20" s="1"/>
  <c r="BL47" i="20"/>
  <c r="BL17" i="20" s="1"/>
  <c r="BO47" i="20"/>
  <c r="BO17" i="20" s="1"/>
  <c r="BS47" i="20"/>
  <c r="BS17" i="20" s="1"/>
  <c r="BI17" i="20"/>
  <c r="BK47" i="20"/>
  <c r="BK17" i="20" s="1"/>
  <c r="BP17" i="20"/>
  <c r="BR47" i="20"/>
  <c r="BR17" i="20" s="1"/>
  <c r="AY47" i="20"/>
  <c r="AG47" i="20"/>
  <c r="BH39" i="20"/>
  <c r="BH9" i="20" s="1"/>
  <c r="BJ39" i="20"/>
  <c r="BJ9" i="20" s="1"/>
  <c r="BL39" i="20"/>
  <c r="BL9" i="20" s="1"/>
  <c r="BO39" i="20"/>
  <c r="BO9" i="20" s="1"/>
  <c r="BQ39" i="20"/>
  <c r="BQ9" i="20" s="1"/>
  <c r="BS39" i="20"/>
  <c r="BS9" i="20" s="1"/>
  <c r="BI9" i="20"/>
  <c r="BK39" i="20"/>
  <c r="BK9" i="20" s="1"/>
  <c r="BP9" i="20"/>
  <c r="BR39" i="20"/>
  <c r="BR9" i="20" s="1"/>
  <c r="AY39" i="20"/>
  <c r="AG39" i="20"/>
  <c r="BH50" i="20"/>
  <c r="BH20" i="20" s="1"/>
  <c r="BL50" i="20"/>
  <c r="BL20" i="20" s="1"/>
  <c r="BO50" i="20"/>
  <c r="BO20" i="20" s="1"/>
  <c r="BS50" i="20"/>
  <c r="BS20" i="20" s="1"/>
  <c r="BI20" i="20"/>
  <c r="BK50" i="20"/>
  <c r="BK20" i="20" s="1"/>
  <c r="BP20" i="20"/>
  <c r="BR50" i="20"/>
  <c r="BR20" i="20" s="1"/>
  <c r="AY50" i="20"/>
  <c r="AG50" i="20"/>
  <c r="BH42" i="20"/>
  <c r="BH12" i="20" s="1"/>
  <c r="BJ42" i="20"/>
  <c r="BJ12" i="20" s="1"/>
  <c r="BL42" i="20"/>
  <c r="BL12" i="20" s="1"/>
  <c r="BO42" i="20"/>
  <c r="BO12" i="20" s="1"/>
  <c r="BQ42" i="20"/>
  <c r="BQ12" i="20" s="1"/>
  <c r="BS42" i="20"/>
  <c r="BS12" i="20" s="1"/>
  <c r="BI12" i="20"/>
  <c r="BK42" i="20"/>
  <c r="BK12" i="20" s="1"/>
  <c r="BP12" i="20"/>
  <c r="BR42" i="20"/>
  <c r="BR12" i="20" s="1"/>
  <c r="AY42" i="20"/>
  <c r="AG42" i="20"/>
  <c r="BH53" i="20"/>
  <c r="BH23" i="20" s="1"/>
  <c r="BL53" i="20"/>
  <c r="BL23" i="20" s="1"/>
  <c r="BO53" i="20"/>
  <c r="BO23" i="20" s="1"/>
  <c r="BS53" i="20"/>
  <c r="BS23" i="20" s="1"/>
  <c r="BI23" i="20"/>
  <c r="BK53" i="20"/>
  <c r="BK23" i="20" s="1"/>
  <c r="BP23" i="20"/>
  <c r="BR53" i="20"/>
  <c r="BR23" i="20" s="1"/>
  <c r="AY53" i="20"/>
  <c r="AG53" i="20"/>
  <c r="BH45" i="20"/>
  <c r="BH15" i="20" s="1"/>
  <c r="BJ45" i="20"/>
  <c r="BJ15" i="20" s="1"/>
  <c r="BL45" i="20"/>
  <c r="BL15" i="20" s="1"/>
  <c r="BO45" i="20"/>
  <c r="BO15" i="20" s="1"/>
  <c r="BQ45" i="20"/>
  <c r="BQ15" i="20" s="1"/>
  <c r="BS45" i="20"/>
  <c r="BS15" i="20" s="1"/>
  <c r="BI15" i="20"/>
  <c r="BK45" i="20"/>
  <c r="BK15" i="20" s="1"/>
  <c r="BP15" i="20"/>
  <c r="BR45" i="20"/>
  <c r="BR15" i="20" s="1"/>
  <c r="AY45" i="20"/>
  <c r="AG45" i="20"/>
  <c r="BH48" i="20"/>
  <c r="BH18" i="20" s="1"/>
  <c r="BL48" i="20"/>
  <c r="BL18" i="20" s="1"/>
  <c r="BO48" i="20"/>
  <c r="BO18" i="20" s="1"/>
  <c r="BS48" i="20"/>
  <c r="BS18" i="20" s="1"/>
  <c r="BI18" i="20"/>
  <c r="BK48" i="20"/>
  <c r="BK18" i="20" s="1"/>
  <c r="BP18" i="20"/>
  <c r="BR48" i="20"/>
  <c r="BR18" i="20" s="1"/>
  <c r="AY48" i="20"/>
  <c r="AG48" i="20"/>
  <c r="BH40" i="20"/>
  <c r="BH10" i="20" s="1"/>
  <c r="BJ40" i="20"/>
  <c r="BJ10" i="20" s="1"/>
  <c r="BL40" i="20"/>
  <c r="BL10" i="20" s="1"/>
  <c r="BO40" i="20"/>
  <c r="BO10" i="20" s="1"/>
  <c r="BQ40" i="20"/>
  <c r="BQ10" i="20" s="1"/>
  <c r="BS40" i="20"/>
  <c r="BS10" i="20" s="1"/>
  <c r="BI10" i="20"/>
  <c r="BK40" i="20"/>
  <c r="BK10" i="20" s="1"/>
  <c r="BP10" i="20"/>
  <c r="BR40" i="20"/>
  <c r="BR10" i="20" s="1"/>
  <c r="AY40" i="20"/>
  <c r="AG40" i="20"/>
  <c r="BH51" i="20"/>
  <c r="BH21" i="20" s="1"/>
  <c r="BI21" i="20"/>
  <c r="BL51" i="20"/>
  <c r="BL21" i="20" s="1"/>
  <c r="BO51" i="20"/>
  <c r="BO21" i="20" s="1"/>
  <c r="BS51" i="20"/>
  <c r="BS21" i="20" s="1"/>
  <c r="BK51" i="20"/>
  <c r="BK21" i="20" s="1"/>
  <c r="BP21" i="20"/>
  <c r="BR51" i="20"/>
  <c r="BR21" i="20" s="1"/>
  <c r="AY51" i="20"/>
  <c r="AG51" i="20"/>
  <c r="BH43" i="20"/>
  <c r="BH13" i="20" s="1"/>
  <c r="BJ43" i="20"/>
  <c r="BJ13" i="20" s="1"/>
  <c r="BL43" i="20"/>
  <c r="BL13" i="20" s="1"/>
  <c r="BO43" i="20"/>
  <c r="BO13" i="20" s="1"/>
  <c r="BQ43" i="20"/>
  <c r="BQ13" i="20" s="1"/>
  <c r="BS43" i="20"/>
  <c r="BS13" i="20" s="1"/>
  <c r="BI13" i="20"/>
  <c r="BK43" i="20"/>
  <c r="BK13" i="20" s="1"/>
  <c r="BP13" i="20"/>
  <c r="BR43" i="20"/>
  <c r="BR13" i="20" s="1"/>
  <c r="AY43" i="20"/>
  <c r="AG43" i="20"/>
  <c r="BH37" i="20"/>
  <c r="BH7" i="20" s="1"/>
  <c r="BJ37" i="20"/>
  <c r="BJ7" i="20" s="1"/>
  <c r="BL37" i="20"/>
  <c r="BL7" i="20" s="1"/>
  <c r="BO37" i="20"/>
  <c r="BO7" i="20" s="1"/>
  <c r="BQ37" i="20"/>
  <c r="BQ7" i="20" s="1"/>
  <c r="BS37" i="20"/>
  <c r="BS7" i="20" s="1"/>
  <c r="BI7" i="20"/>
  <c r="BK37" i="20"/>
  <c r="BK7" i="20" s="1"/>
  <c r="BP7" i="20"/>
  <c r="BR37" i="20"/>
  <c r="BR7" i="20" s="1"/>
  <c r="AY37" i="20"/>
  <c r="AG37" i="20"/>
  <c r="M17" i="18"/>
  <c r="M19" i="18"/>
  <c r="M21" i="18"/>
  <c r="M23" i="18"/>
  <c r="M8" i="19"/>
  <c r="M6" i="19"/>
  <c r="M10" i="19"/>
  <c r="M12" i="19"/>
  <c r="M14" i="19"/>
  <c r="M16" i="19"/>
  <c r="M18" i="19"/>
  <c r="M20" i="19"/>
  <c r="M22" i="19"/>
  <c r="M24" i="19"/>
  <c r="M7" i="19"/>
  <c r="M9" i="19"/>
  <c r="M11" i="19"/>
  <c r="M13" i="19"/>
  <c r="M15" i="19"/>
  <c r="M17" i="19"/>
  <c r="M19" i="19"/>
  <c r="M21" i="19"/>
  <c r="M23" i="19"/>
  <c r="M6" i="18"/>
  <c r="M8" i="18"/>
  <c r="M10" i="18"/>
  <c r="M12" i="18"/>
  <c r="M14" i="18"/>
  <c r="M16" i="18"/>
  <c r="M7" i="18"/>
  <c r="M9" i="18"/>
  <c r="M11" i="18"/>
  <c r="M13" i="18"/>
  <c r="M15" i="18"/>
  <c r="BT54" i="17"/>
  <c r="BT24" i="17" s="1"/>
  <c r="BT53" i="17"/>
  <c r="BT23" i="17" s="1"/>
  <c r="BT52" i="17"/>
  <c r="BT22" i="17" s="1"/>
  <c r="BT51" i="17"/>
  <c r="BT21" i="17" s="1"/>
  <c r="BT50" i="17"/>
  <c r="BT20" i="17" s="1"/>
  <c r="BT49" i="17"/>
  <c r="BT19" i="17" s="1"/>
  <c r="BT48" i="17"/>
  <c r="BT18" i="17" s="1"/>
  <c r="BT47" i="17"/>
  <c r="BT17" i="17" s="1"/>
  <c r="BT46" i="17"/>
  <c r="BT16" i="17" s="1"/>
  <c r="BT45" i="17"/>
  <c r="BT15" i="17" s="1"/>
  <c r="BT44" i="17"/>
  <c r="BT14" i="17" s="1"/>
  <c r="BT43" i="17"/>
  <c r="BT13" i="17" s="1"/>
  <c r="BT42" i="17"/>
  <c r="BT12" i="17" s="1"/>
  <c r="BT41" i="17"/>
  <c r="BT11" i="17" s="1"/>
  <c r="BT40" i="17"/>
  <c r="BT10" i="17" s="1"/>
  <c r="BT39" i="17"/>
  <c r="BT9" i="17" s="1"/>
  <c r="BT38" i="17"/>
  <c r="BT8" i="17" s="1"/>
  <c r="BT37" i="17"/>
  <c r="BT7" i="17" s="1"/>
  <c r="M6" i="17"/>
  <c r="M8" i="17"/>
  <c r="M10" i="17"/>
  <c r="M12" i="17"/>
  <c r="M7" i="17"/>
  <c r="M9" i="17"/>
  <c r="M11" i="17"/>
  <c r="BM54" i="16"/>
  <c r="BM24" i="16" s="1"/>
  <c r="BM52" i="16"/>
  <c r="BM22" i="16" s="1"/>
  <c r="BM50" i="16"/>
  <c r="BM20" i="16" s="1"/>
  <c r="BM48" i="16"/>
  <c r="BM18" i="16" s="1"/>
  <c r="BM46" i="16"/>
  <c r="BM16" i="16" s="1"/>
  <c r="BM44" i="16"/>
  <c r="BM14" i="16" s="1"/>
  <c r="BM42" i="16"/>
  <c r="BM12" i="16" s="1"/>
  <c r="BM40" i="16"/>
  <c r="BM10" i="16" s="1"/>
  <c r="BM38" i="16"/>
  <c r="BM8" i="16" s="1"/>
  <c r="BM53" i="16"/>
  <c r="BM23" i="16" s="1"/>
  <c r="BM51" i="16"/>
  <c r="BM21" i="16" s="1"/>
  <c r="BM49" i="16"/>
  <c r="BM19" i="16" s="1"/>
  <c r="BM47" i="16"/>
  <c r="BM17" i="16" s="1"/>
  <c r="BM45" i="16"/>
  <c r="BM15" i="16" s="1"/>
  <c r="BM43" i="16"/>
  <c r="BM13" i="16" s="1"/>
  <c r="BM41" i="16"/>
  <c r="BM11" i="16" s="1"/>
  <c r="BM39" i="16"/>
  <c r="BM9" i="16" s="1"/>
  <c r="BM37" i="16"/>
  <c r="BM7" i="16" s="1"/>
  <c r="M6" i="16"/>
  <c r="M8" i="16"/>
  <c r="M10" i="16"/>
  <c r="M12" i="16"/>
  <c r="M14" i="16"/>
  <c r="M16" i="16"/>
  <c r="M18" i="16"/>
  <c r="M20" i="16"/>
  <c r="M22" i="16"/>
  <c r="M24" i="16"/>
  <c r="M7" i="16"/>
  <c r="M9" i="16"/>
  <c r="M11" i="16"/>
  <c r="M13" i="16"/>
  <c r="M15" i="16"/>
  <c r="M17" i="16"/>
  <c r="M19" i="16"/>
  <c r="M21" i="16"/>
  <c r="M23" i="16"/>
  <c r="M54" i="15" l="1"/>
  <c r="C25" i="15"/>
  <c r="BU9" i="21"/>
  <c r="BU13" i="20"/>
  <c r="BU10" i="20"/>
  <c r="BU15" i="20"/>
  <c r="BU10" i="21"/>
  <c r="BU18" i="21"/>
  <c r="BN7" i="21"/>
  <c r="BU15" i="21"/>
  <c r="BU8" i="21"/>
  <c r="BU16" i="21"/>
  <c r="BU13" i="21"/>
  <c r="BU14" i="21"/>
  <c r="BU11" i="21"/>
  <c r="BU12" i="21"/>
  <c r="BU17" i="21"/>
  <c r="AZ37" i="20"/>
  <c r="BB37" i="20" s="1"/>
  <c r="AZ43" i="20"/>
  <c r="AZ51" i="20"/>
  <c r="AZ40" i="20"/>
  <c r="AZ48" i="20"/>
  <c r="AZ45" i="20"/>
  <c r="BB45" i="20" s="1"/>
  <c r="AZ53" i="20"/>
  <c r="BB53" i="20" s="1"/>
  <c r="AZ42" i="20"/>
  <c r="BU12" i="20"/>
  <c r="AZ50" i="20"/>
  <c r="AZ39" i="20"/>
  <c r="BU9" i="20"/>
  <c r="AZ47" i="20"/>
  <c r="BB47" i="20" s="1"/>
  <c r="AZ44" i="20"/>
  <c r="BB44" i="20" s="1"/>
  <c r="BU14" i="20"/>
  <c r="AZ52" i="20"/>
  <c r="AZ41" i="20"/>
  <c r="BU11" i="20"/>
  <c r="AZ49" i="20"/>
  <c r="AZ38" i="20"/>
  <c r="BB38" i="20" s="1"/>
  <c r="BU8" i="20"/>
  <c r="AZ46" i="20"/>
  <c r="BB46" i="20" s="1"/>
  <c r="BU16" i="20"/>
  <c r="AZ54" i="20"/>
  <c r="BB54" i="20" s="1"/>
  <c r="BU7" i="21"/>
  <c r="AH37" i="20"/>
  <c r="AJ37" i="20" s="1"/>
  <c r="AH43" i="20"/>
  <c r="AH51" i="20"/>
  <c r="AH40" i="20"/>
  <c r="AH48" i="20"/>
  <c r="AH45" i="20"/>
  <c r="AJ45" i="20" s="1"/>
  <c r="AH53" i="20"/>
  <c r="AJ53" i="20" s="1"/>
  <c r="AH42" i="20"/>
  <c r="AH50" i="20"/>
  <c r="AH39" i="20"/>
  <c r="AH47" i="20"/>
  <c r="AJ47" i="20" s="1"/>
  <c r="AH44" i="20"/>
  <c r="AJ44" i="20" s="1"/>
  <c r="AH52" i="20"/>
  <c r="AH41" i="20"/>
  <c r="AH49" i="20"/>
  <c r="AH38" i="20"/>
  <c r="AJ38" i="20" s="1"/>
  <c r="AH46" i="20"/>
  <c r="AJ46" i="20" s="1"/>
  <c r="AH54" i="20"/>
  <c r="AJ54" i="20" s="1"/>
  <c r="BN10" i="21"/>
  <c r="BN18" i="21"/>
  <c r="BN15" i="21"/>
  <c r="BN8" i="21"/>
  <c r="BN16" i="21"/>
  <c r="BN13" i="21"/>
  <c r="BN14" i="21"/>
  <c r="BN11" i="21"/>
  <c r="BN12" i="21"/>
  <c r="BN9" i="21"/>
  <c r="BN17" i="21"/>
  <c r="BU7" i="20"/>
  <c r="BN7" i="20"/>
  <c r="BN13" i="20"/>
  <c r="BN10" i="20"/>
  <c r="BN15" i="20"/>
  <c r="BN12" i="20"/>
  <c r="BN9" i="20"/>
  <c r="BN14" i="20"/>
  <c r="BN11" i="20"/>
  <c r="BN8" i="20"/>
  <c r="BN16" i="20"/>
  <c r="M52" i="19"/>
  <c r="C21" i="19"/>
  <c r="M48" i="19"/>
  <c r="C17" i="19"/>
  <c r="M44" i="19"/>
  <c r="C13" i="19"/>
  <c r="M40" i="19"/>
  <c r="C9" i="19"/>
  <c r="M55" i="19"/>
  <c r="C24" i="19"/>
  <c r="M51" i="19"/>
  <c r="C20" i="19"/>
  <c r="M47" i="19"/>
  <c r="C16" i="19"/>
  <c r="M43" i="19"/>
  <c r="C12" i="19"/>
  <c r="M54" i="19"/>
  <c r="C23" i="19"/>
  <c r="M50" i="19"/>
  <c r="C19" i="19"/>
  <c r="M46" i="19"/>
  <c r="C15" i="19"/>
  <c r="M42" i="19"/>
  <c r="C11" i="19"/>
  <c r="M38" i="19"/>
  <c r="C7" i="19"/>
  <c r="M53" i="19"/>
  <c r="C22" i="19"/>
  <c r="M49" i="19"/>
  <c r="C18" i="19"/>
  <c r="M45" i="19"/>
  <c r="C14" i="19"/>
  <c r="M41" i="19"/>
  <c r="C10" i="19"/>
  <c r="M37" i="19"/>
  <c r="C6" i="19"/>
  <c r="M39" i="19"/>
  <c r="C8" i="19"/>
  <c r="C64" i="18"/>
  <c r="M52" i="18"/>
  <c r="C21" i="18"/>
  <c r="M48" i="18"/>
  <c r="C17" i="18"/>
  <c r="M44" i="18"/>
  <c r="C13" i="18"/>
  <c r="M40" i="18"/>
  <c r="C9" i="18"/>
  <c r="M53" i="18"/>
  <c r="C22" i="18"/>
  <c r="M49" i="18"/>
  <c r="C18" i="18"/>
  <c r="M45" i="18"/>
  <c r="C14" i="18"/>
  <c r="M41" i="18"/>
  <c r="C10" i="18"/>
  <c r="M37" i="18"/>
  <c r="C6" i="18"/>
  <c r="M54" i="18"/>
  <c r="C23" i="18"/>
  <c r="M50" i="18"/>
  <c r="C19" i="18"/>
  <c r="M46" i="18"/>
  <c r="C15" i="18"/>
  <c r="M42" i="18"/>
  <c r="C11" i="18"/>
  <c r="M38" i="18"/>
  <c r="C7" i="18"/>
  <c r="M55" i="18"/>
  <c r="C24" i="18"/>
  <c r="M51" i="18"/>
  <c r="C20" i="18"/>
  <c r="M47" i="18"/>
  <c r="C16" i="18"/>
  <c r="M43" i="18"/>
  <c r="C12" i="18"/>
  <c r="M39" i="18"/>
  <c r="C8" i="18"/>
  <c r="M51" i="17"/>
  <c r="C21" i="17"/>
  <c r="M47" i="17"/>
  <c r="C17" i="17"/>
  <c r="M43" i="17"/>
  <c r="C13" i="17"/>
  <c r="M39" i="17"/>
  <c r="C9" i="17"/>
  <c r="M54" i="17"/>
  <c r="C24" i="17"/>
  <c r="M50" i="17"/>
  <c r="C20" i="17"/>
  <c r="M46" i="17"/>
  <c r="C16" i="17"/>
  <c r="M42" i="17"/>
  <c r="C12" i="17"/>
  <c r="M38" i="17"/>
  <c r="C8" i="17"/>
  <c r="M36" i="17"/>
  <c r="C6" i="17"/>
  <c r="M53" i="17"/>
  <c r="C23" i="17"/>
  <c r="M49" i="17"/>
  <c r="C19" i="17"/>
  <c r="M45" i="17"/>
  <c r="C15" i="17"/>
  <c r="M41" i="17"/>
  <c r="C11" i="17"/>
  <c r="M37" i="17"/>
  <c r="C7" i="17"/>
  <c r="M52" i="17"/>
  <c r="C22" i="17"/>
  <c r="M48" i="17"/>
  <c r="C18" i="17"/>
  <c r="M44" i="17"/>
  <c r="C14" i="17"/>
  <c r="M40" i="17"/>
  <c r="C10" i="17"/>
  <c r="M51" i="16"/>
  <c r="C21" i="16"/>
  <c r="M47" i="16"/>
  <c r="C17" i="16"/>
  <c r="M43" i="16"/>
  <c r="C13" i="16"/>
  <c r="M39" i="16"/>
  <c r="C9" i="16"/>
  <c r="M52" i="16"/>
  <c r="C22" i="16"/>
  <c r="M48" i="16"/>
  <c r="C18" i="16"/>
  <c r="M44" i="16"/>
  <c r="C14" i="16"/>
  <c r="M40" i="16"/>
  <c r="C10" i="16"/>
  <c r="M36" i="16"/>
  <c r="C6" i="16"/>
  <c r="M53" i="16"/>
  <c r="C23" i="16"/>
  <c r="M49" i="16"/>
  <c r="C19" i="16"/>
  <c r="M45" i="16"/>
  <c r="C15" i="16"/>
  <c r="M41" i="16"/>
  <c r="C11" i="16"/>
  <c r="M37" i="16"/>
  <c r="C7" i="16"/>
  <c r="M54" i="16"/>
  <c r="C24" i="16"/>
  <c r="M50" i="16"/>
  <c r="C20" i="16"/>
  <c r="M46" i="16"/>
  <c r="C16" i="16"/>
  <c r="M42" i="16"/>
  <c r="C12" i="16"/>
  <c r="M38" i="16"/>
  <c r="C8" i="16"/>
  <c r="AB8" i="19" l="1"/>
  <c r="Z8" i="19"/>
  <c r="X8" i="19"/>
  <c r="AC8" i="19"/>
  <c r="AA8" i="19"/>
  <c r="Y8" i="19"/>
  <c r="AB6" i="19"/>
  <c r="Z6" i="19"/>
  <c r="X6" i="19"/>
  <c r="AC6" i="19"/>
  <c r="AA6" i="19"/>
  <c r="Y6" i="19"/>
  <c r="AB10" i="19"/>
  <c r="Z10" i="19"/>
  <c r="X10" i="19"/>
  <c r="AC10" i="19"/>
  <c r="AA10" i="19"/>
  <c r="Y10" i="19"/>
  <c r="AB14" i="19"/>
  <c r="Z14" i="19"/>
  <c r="X14" i="19"/>
  <c r="AC14" i="19"/>
  <c r="AA14" i="19"/>
  <c r="Y14" i="19"/>
  <c r="AB18" i="19"/>
  <c r="Z18" i="19"/>
  <c r="X18" i="19"/>
  <c r="AC18" i="19"/>
  <c r="AA18" i="19"/>
  <c r="Y18" i="19"/>
  <c r="AB22" i="19"/>
  <c r="Z22" i="19"/>
  <c r="X22" i="19"/>
  <c r="AC22" i="19"/>
  <c r="AA22" i="19"/>
  <c r="Y22" i="19"/>
  <c r="AB7" i="19"/>
  <c r="Z7" i="19"/>
  <c r="X7" i="19"/>
  <c r="AC7" i="19"/>
  <c r="AA7" i="19"/>
  <c r="Y7" i="19"/>
  <c r="AB11" i="19"/>
  <c r="Z11" i="19"/>
  <c r="X11" i="19"/>
  <c r="AC11" i="19"/>
  <c r="AA11" i="19"/>
  <c r="Y11" i="19"/>
  <c r="AB15" i="19"/>
  <c r="Z15" i="19"/>
  <c r="X15" i="19"/>
  <c r="AC15" i="19"/>
  <c r="AA15" i="19"/>
  <c r="Y15" i="19"/>
  <c r="AB19" i="19"/>
  <c r="Z19" i="19"/>
  <c r="X19" i="19"/>
  <c r="AC19" i="19"/>
  <c r="AA19" i="19"/>
  <c r="Y19" i="19"/>
  <c r="AB23" i="19"/>
  <c r="Z23" i="19"/>
  <c r="X23" i="19"/>
  <c r="AC23" i="19"/>
  <c r="AA23" i="19"/>
  <c r="Y23" i="19"/>
  <c r="AB12" i="19"/>
  <c r="Z12" i="19"/>
  <c r="X12" i="19"/>
  <c r="AC12" i="19"/>
  <c r="AA12" i="19"/>
  <c r="Y12" i="19"/>
  <c r="AB16" i="19"/>
  <c r="Z16" i="19"/>
  <c r="X16" i="19"/>
  <c r="AC16" i="19"/>
  <c r="AA16" i="19"/>
  <c r="Y16" i="19"/>
  <c r="AB20" i="19"/>
  <c r="Z20" i="19"/>
  <c r="X20" i="19"/>
  <c r="AC20" i="19"/>
  <c r="AA20" i="19"/>
  <c r="Y20" i="19"/>
  <c r="AB24" i="19"/>
  <c r="Z24" i="19"/>
  <c r="X24" i="19"/>
  <c r="AC24" i="19"/>
  <c r="AA24" i="19"/>
  <c r="Y24" i="19"/>
  <c r="AB9" i="19"/>
  <c r="Z9" i="19"/>
  <c r="X9" i="19"/>
  <c r="AC9" i="19"/>
  <c r="AA9" i="19"/>
  <c r="Y9" i="19"/>
  <c r="AB13" i="19"/>
  <c r="Z13" i="19"/>
  <c r="X13" i="19"/>
  <c r="AC13" i="19"/>
  <c r="AA13" i="19"/>
  <c r="Y13" i="19"/>
  <c r="AB17" i="19"/>
  <c r="Z17" i="19"/>
  <c r="X17" i="19"/>
  <c r="AC17" i="19"/>
  <c r="AA17" i="19"/>
  <c r="Y17" i="19"/>
  <c r="AB21" i="19"/>
  <c r="Z21" i="19"/>
  <c r="X21" i="19"/>
  <c r="AC21" i="19"/>
  <c r="AA21" i="19"/>
  <c r="Y21" i="19"/>
  <c r="BO64" i="18"/>
  <c r="BO33" i="18" s="1"/>
  <c r="BH64" i="18"/>
  <c r="BH33" i="18" s="1"/>
  <c r="BJ64" i="18"/>
  <c r="BJ33" i="18" s="1"/>
  <c r="BL64" i="18"/>
  <c r="BL33" i="18" s="1"/>
  <c r="BR64" i="18"/>
  <c r="BR33" i="18" s="1"/>
  <c r="AY64" i="18"/>
  <c r="AZ64" i="18" s="1"/>
  <c r="BA64" i="18" s="1"/>
  <c r="BG64" i="18" s="1"/>
  <c r="BK64" i="18"/>
  <c r="BK33" i="18" s="1"/>
  <c r="BQ64" i="18"/>
  <c r="BQ33" i="18" s="1"/>
  <c r="BS64" i="18"/>
  <c r="BS33" i="18" s="1"/>
  <c r="AG64" i="18"/>
  <c r="AH64" i="18" s="1"/>
  <c r="AI64" i="18" s="1"/>
  <c r="AO64" i="18" s="1"/>
  <c r="X25" i="15"/>
  <c r="C54" i="15"/>
  <c r="AS25" i="15"/>
  <c r="AT25" i="15"/>
  <c r="AT54" i="15" s="1"/>
  <c r="AP25" i="15"/>
  <c r="AA25" i="15"/>
  <c r="AB25" i="15"/>
  <c r="AB54" i="15" s="1"/>
  <c r="AC25" i="15"/>
  <c r="Z25" i="15"/>
  <c r="AU25" i="15"/>
  <c r="AQ25" i="15"/>
  <c r="AR25" i="15"/>
  <c r="AR54" i="15" s="1"/>
  <c r="Y25" i="15"/>
  <c r="AT6" i="18"/>
  <c r="AT37" i="18" s="1"/>
  <c r="AR6" i="18"/>
  <c r="AR37" i="18" s="1"/>
  <c r="AP6" i="18"/>
  <c r="AB6" i="18"/>
  <c r="AB37" i="18" s="1"/>
  <c r="Z6" i="18"/>
  <c r="Z37" i="18" s="1"/>
  <c r="X6" i="18"/>
  <c r="AU6" i="18"/>
  <c r="AS6" i="18"/>
  <c r="AQ6" i="18"/>
  <c r="AC6" i="18"/>
  <c r="AA6" i="18"/>
  <c r="Y6" i="18"/>
  <c r="AP8" i="18"/>
  <c r="AR8" i="18"/>
  <c r="AT8" i="18"/>
  <c r="AQ8" i="18"/>
  <c r="AS8" i="18"/>
  <c r="AU8" i="18"/>
  <c r="Y8" i="18"/>
  <c r="AA8" i="18"/>
  <c r="AC8" i="18"/>
  <c r="X8" i="18"/>
  <c r="Z8" i="18"/>
  <c r="AB8" i="18"/>
  <c r="AQ12" i="18"/>
  <c r="AS12" i="18"/>
  <c r="AU12" i="18"/>
  <c r="Y12" i="18"/>
  <c r="AA12" i="18"/>
  <c r="AC12" i="18"/>
  <c r="AP12" i="18"/>
  <c r="AR12" i="18"/>
  <c r="AT12" i="18"/>
  <c r="X12" i="18"/>
  <c r="Z12" i="18"/>
  <c r="AB12" i="18"/>
  <c r="AQ16" i="18"/>
  <c r="AS16" i="18"/>
  <c r="AU16" i="18"/>
  <c r="Y16" i="18"/>
  <c r="AA16" i="18"/>
  <c r="AC16" i="18"/>
  <c r="AP16" i="18"/>
  <c r="AR16" i="18"/>
  <c r="AT16" i="18"/>
  <c r="X16" i="18"/>
  <c r="Z16" i="18"/>
  <c r="AB16" i="18"/>
  <c r="AQ20" i="18"/>
  <c r="AS20" i="18"/>
  <c r="AU20" i="18"/>
  <c r="Y20" i="18"/>
  <c r="AA20" i="18"/>
  <c r="AC20" i="18"/>
  <c r="AP20" i="18"/>
  <c r="AR20" i="18"/>
  <c r="AT20" i="18"/>
  <c r="X20" i="18"/>
  <c r="Z20" i="18"/>
  <c r="AB20" i="18"/>
  <c r="AQ24" i="18"/>
  <c r="AS24" i="18"/>
  <c r="AU24" i="18"/>
  <c r="Y24" i="18"/>
  <c r="AA24" i="18"/>
  <c r="AC24" i="18"/>
  <c r="AP24" i="18"/>
  <c r="AR24" i="18"/>
  <c r="AT24" i="18"/>
  <c r="X24" i="18"/>
  <c r="Z24" i="18"/>
  <c r="AB24" i="18"/>
  <c r="AQ11" i="18"/>
  <c r="AS11" i="18"/>
  <c r="AU11" i="18"/>
  <c r="Y11" i="18"/>
  <c r="AA11" i="18"/>
  <c r="AC11" i="18"/>
  <c r="AP11" i="18"/>
  <c r="AR11" i="18"/>
  <c r="AT11" i="18"/>
  <c r="X11" i="18"/>
  <c r="Z11" i="18"/>
  <c r="AB11" i="18"/>
  <c r="AQ15" i="18"/>
  <c r="AS15" i="18"/>
  <c r="AU15" i="18"/>
  <c r="Y15" i="18"/>
  <c r="AA15" i="18"/>
  <c r="AC15" i="18"/>
  <c r="AP15" i="18"/>
  <c r="AR15" i="18"/>
  <c r="AT15" i="18"/>
  <c r="X15" i="18"/>
  <c r="Z15" i="18"/>
  <c r="AB15" i="18"/>
  <c r="AQ19" i="18"/>
  <c r="AS19" i="18"/>
  <c r="AU19" i="18"/>
  <c r="Y19" i="18"/>
  <c r="AA19" i="18"/>
  <c r="AC19" i="18"/>
  <c r="AP19" i="18"/>
  <c r="AR19" i="18"/>
  <c r="AT19" i="18"/>
  <c r="X19" i="18"/>
  <c r="Z19" i="18"/>
  <c r="AB19" i="18"/>
  <c r="AQ23" i="18"/>
  <c r="AS23" i="18"/>
  <c r="AU23" i="18"/>
  <c r="Y23" i="18"/>
  <c r="AA23" i="18"/>
  <c r="AC23" i="18"/>
  <c r="AP23" i="18"/>
  <c r="AR23" i="18"/>
  <c r="AT23" i="18"/>
  <c r="X23" i="18"/>
  <c r="Z23" i="18"/>
  <c r="AB23" i="18"/>
  <c r="AQ10" i="18"/>
  <c r="AS10" i="18"/>
  <c r="AU10" i="18"/>
  <c r="Y10" i="18"/>
  <c r="AA10" i="18"/>
  <c r="AC10" i="18"/>
  <c r="AP10" i="18"/>
  <c r="AR10" i="18"/>
  <c r="AT10" i="18"/>
  <c r="X10" i="18"/>
  <c r="Z10" i="18"/>
  <c r="AB10" i="18"/>
  <c r="AQ14" i="18"/>
  <c r="AS14" i="18"/>
  <c r="AU14" i="18"/>
  <c r="Y14" i="18"/>
  <c r="AA14" i="18"/>
  <c r="AC14" i="18"/>
  <c r="AP14" i="18"/>
  <c r="AR14" i="18"/>
  <c r="AT14" i="18"/>
  <c r="X14" i="18"/>
  <c r="Z14" i="18"/>
  <c r="AB14" i="18"/>
  <c r="AQ18" i="18"/>
  <c r="AS18" i="18"/>
  <c r="AU18" i="18"/>
  <c r="Y18" i="18"/>
  <c r="AA18" i="18"/>
  <c r="AC18" i="18"/>
  <c r="AP18" i="18"/>
  <c r="AR18" i="18"/>
  <c r="AT18" i="18"/>
  <c r="X18" i="18"/>
  <c r="Z18" i="18"/>
  <c r="AB18" i="18"/>
  <c r="AQ22" i="18"/>
  <c r="AS22" i="18"/>
  <c r="AU22" i="18"/>
  <c r="Y22" i="18"/>
  <c r="AA22" i="18"/>
  <c r="AC22" i="18"/>
  <c r="AP22" i="18"/>
  <c r="AR22" i="18"/>
  <c r="AT22" i="18"/>
  <c r="X22" i="18"/>
  <c r="Z22" i="18"/>
  <c r="AB22" i="18"/>
  <c r="AP9" i="18"/>
  <c r="AQ9" i="18"/>
  <c r="AS9" i="18"/>
  <c r="AU9" i="18"/>
  <c r="Y9" i="18"/>
  <c r="AA9" i="18"/>
  <c r="AC9" i="18"/>
  <c r="AR9" i="18"/>
  <c r="AT9" i="18"/>
  <c r="X9" i="18"/>
  <c r="Z9" i="18"/>
  <c r="AB9" i="18"/>
  <c r="AQ13" i="18"/>
  <c r="AS13" i="18"/>
  <c r="AU13" i="18"/>
  <c r="Y13" i="18"/>
  <c r="AA13" i="18"/>
  <c r="AC13" i="18"/>
  <c r="AP13" i="18"/>
  <c r="AR13" i="18"/>
  <c r="AT13" i="18"/>
  <c r="X13" i="18"/>
  <c r="Z13" i="18"/>
  <c r="AB13" i="18"/>
  <c r="AQ17" i="18"/>
  <c r="AS17" i="18"/>
  <c r="AU17" i="18"/>
  <c r="Y17" i="18"/>
  <c r="AA17" i="18"/>
  <c r="AC17" i="18"/>
  <c r="AP17" i="18"/>
  <c r="AR17" i="18"/>
  <c r="AT17" i="18"/>
  <c r="X17" i="18"/>
  <c r="Z17" i="18"/>
  <c r="AB17" i="18"/>
  <c r="AQ21" i="18"/>
  <c r="AS21" i="18"/>
  <c r="AU21" i="18"/>
  <c r="Y21" i="18"/>
  <c r="AA21" i="18"/>
  <c r="AC21" i="18"/>
  <c r="AP21" i="18"/>
  <c r="AR21" i="18"/>
  <c r="AT21" i="18"/>
  <c r="X21" i="18"/>
  <c r="Z21" i="18"/>
  <c r="AB21" i="18"/>
  <c r="AP7" i="18"/>
  <c r="AR7" i="18"/>
  <c r="AT7" i="18"/>
  <c r="X7" i="18"/>
  <c r="Z7" i="18"/>
  <c r="AB7" i="18"/>
  <c r="AQ7" i="18"/>
  <c r="AS7" i="18"/>
  <c r="AU7" i="18"/>
  <c r="Y7" i="18"/>
  <c r="AA7" i="18"/>
  <c r="AC7" i="18"/>
  <c r="AU6" i="19"/>
  <c r="AS6" i="19"/>
  <c r="AQ6" i="19"/>
  <c r="AT6" i="19"/>
  <c r="AR6" i="19"/>
  <c r="AR37" i="19" s="1"/>
  <c r="AP6" i="19"/>
  <c r="AQ8" i="19"/>
  <c r="AS8" i="19"/>
  <c r="AU8" i="19"/>
  <c r="AP8" i="19"/>
  <c r="AR8" i="19"/>
  <c r="AT8" i="19"/>
  <c r="AT39" i="19" s="1"/>
  <c r="AB39" i="19"/>
  <c r="AQ10" i="19"/>
  <c r="AS10" i="19"/>
  <c r="AU10" i="19"/>
  <c r="AP10" i="19"/>
  <c r="AR10" i="19"/>
  <c r="AT10" i="19"/>
  <c r="AQ14" i="19"/>
  <c r="AS14" i="19"/>
  <c r="AU14" i="19"/>
  <c r="AP14" i="19"/>
  <c r="AR14" i="19"/>
  <c r="AT14" i="19"/>
  <c r="AQ18" i="19"/>
  <c r="AS18" i="19"/>
  <c r="AU18" i="19"/>
  <c r="AP18" i="19"/>
  <c r="AR18" i="19"/>
  <c r="AT18" i="19"/>
  <c r="AP22" i="19"/>
  <c r="AR22" i="19"/>
  <c r="AT22" i="19"/>
  <c r="AT53" i="19" s="1"/>
  <c r="AB53" i="19"/>
  <c r="AQ22" i="19"/>
  <c r="AS22" i="19"/>
  <c r="AU22" i="19"/>
  <c r="AQ7" i="19"/>
  <c r="AS7" i="19"/>
  <c r="AU7" i="19"/>
  <c r="AP7" i="19"/>
  <c r="AR7" i="19"/>
  <c r="AT7" i="19"/>
  <c r="AT38" i="19" s="1"/>
  <c r="AB38" i="19"/>
  <c r="AQ11" i="19"/>
  <c r="AS11" i="19"/>
  <c r="AU11" i="19"/>
  <c r="AP11" i="19"/>
  <c r="AR11" i="19"/>
  <c r="AT11" i="19"/>
  <c r="AQ15" i="19"/>
  <c r="AS15" i="19"/>
  <c r="AU15" i="19"/>
  <c r="AP15" i="19"/>
  <c r="AR15" i="19"/>
  <c r="AT15" i="19"/>
  <c r="AP19" i="19"/>
  <c r="AR19" i="19"/>
  <c r="AT19" i="19"/>
  <c r="AQ19" i="19"/>
  <c r="AS19" i="19"/>
  <c r="AU19" i="19"/>
  <c r="AP23" i="19"/>
  <c r="AR23" i="19"/>
  <c r="AT23" i="19"/>
  <c r="AQ23" i="19"/>
  <c r="AS23" i="19"/>
  <c r="AU23" i="19"/>
  <c r="AQ12" i="19"/>
  <c r="AS12" i="19"/>
  <c r="AU12" i="19"/>
  <c r="AP12" i="19"/>
  <c r="AR12" i="19"/>
  <c r="AT12" i="19"/>
  <c r="AT43" i="19" s="1"/>
  <c r="AB43" i="19"/>
  <c r="AQ16" i="19"/>
  <c r="AS16" i="19"/>
  <c r="AU16" i="19"/>
  <c r="AP16" i="19"/>
  <c r="AR16" i="19"/>
  <c r="AT16" i="19"/>
  <c r="AP20" i="19"/>
  <c r="AR20" i="19"/>
  <c r="AT20" i="19"/>
  <c r="AQ20" i="19"/>
  <c r="AS20" i="19"/>
  <c r="AU20" i="19"/>
  <c r="AP24" i="19"/>
  <c r="AR24" i="19"/>
  <c r="AT24" i="19"/>
  <c r="AQ24" i="19"/>
  <c r="AS24" i="19"/>
  <c r="AU24" i="19"/>
  <c r="AQ9" i="19"/>
  <c r="AS9" i="19"/>
  <c r="AU9" i="19"/>
  <c r="AP9" i="19"/>
  <c r="AR9" i="19"/>
  <c r="AT9" i="19"/>
  <c r="AQ13" i="19"/>
  <c r="AS13" i="19"/>
  <c r="AU13" i="19"/>
  <c r="AP13" i="19"/>
  <c r="AR13" i="19"/>
  <c r="AT13" i="19"/>
  <c r="AT44" i="19" s="1"/>
  <c r="AB44" i="19"/>
  <c r="AQ17" i="19"/>
  <c r="AS17" i="19"/>
  <c r="AU17" i="19"/>
  <c r="AP17" i="19"/>
  <c r="AR17" i="19"/>
  <c r="AT17" i="19"/>
  <c r="AT48" i="19" s="1"/>
  <c r="AB48" i="19"/>
  <c r="AP21" i="19"/>
  <c r="AR21" i="19"/>
  <c r="AT21" i="19"/>
  <c r="AT52" i="19" s="1"/>
  <c r="AB52" i="19"/>
  <c r="AQ21" i="19"/>
  <c r="AS21" i="19"/>
  <c r="AU21" i="19"/>
  <c r="C39" i="19"/>
  <c r="C37" i="19"/>
  <c r="AT37" i="19"/>
  <c r="AB37" i="19"/>
  <c r="Z37" i="19"/>
  <c r="C41" i="19"/>
  <c r="C45" i="19"/>
  <c r="C49" i="19"/>
  <c r="C53" i="19"/>
  <c r="C38" i="19"/>
  <c r="C42" i="19"/>
  <c r="C46" i="19"/>
  <c r="C50" i="19"/>
  <c r="C54" i="19"/>
  <c r="C43" i="19"/>
  <c r="C47" i="19"/>
  <c r="C51" i="19"/>
  <c r="C55" i="19"/>
  <c r="C40" i="19"/>
  <c r="C44" i="19"/>
  <c r="C48" i="19"/>
  <c r="C52" i="19"/>
  <c r="C39" i="18"/>
  <c r="C43" i="18"/>
  <c r="C47" i="18"/>
  <c r="C51" i="18"/>
  <c r="C55" i="18"/>
  <c r="C38" i="18"/>
  <c r="C42" i="18"/>
  <c r="C46" i="18"/>
  <c r="C50" i="18"/>
  <c r="C54" i="18"/>
  <c r="C37" i="18"/>
  <c r="C41" i="18"/>
  <c r="C45" i="18"/>
  <c r="C49" i="18"/>
  <c r="C53" i="18"/>
  <c r="C40" i="18"/>
  <c r="C44" i="18"/>
  <c r="C48" i="18"/>
  <c r="C52" i="18"/>
  <c r="AU6" i="17"/>
  <c r="AS6" i="17"/>
  <c r="AQ6" i="17"/>
  <c r="AC6" i="17"/>
  <c r="AA6" i="17"/>
  <c r="Y6" i="17"/>
  <c r="AT6" i="17"/>
  <c r="AT36" i="17" s="1"/>
  <c r="AR6" i="17"/>
  <c r="AR36" i="17" s="1"/>
  <c r="AP6" i="17"/>
  <c r="AB6" i="17"/>
  <c r="AB36" i="17" s="1"/>
  <c r="Z6" i="17"/>
  <c r="Z36" i="17" s="1"/>
  <c r="X6" i="17"/>
  <c r="AQ10" i="17"/>
  <c r="AS10" i="17"/>
  <c r="AU10" i="17"/>
  <c r="AP10" i="17"/>
  <c r="AR10" i="17"/>
  <c r="AT10" i="17"/>
  <c r="X10" i="17"/>
  <c r="Z10" i="17"/>
  <c r="AB10" i="17"/>
  <c r="AA10" i="17"/>
  <c r="Y10" i="17"/>
  <c r="AC10" i="17"/>
  <c r="AQ14" i="17"/>
  <c r="AS14" i="17"/>
  <c r="AU14" i="17"/>
  <c r="AP14" i="17"/>
  <c r="AR14" i="17"/>
  <c r="AT14" i="17"/>
  <c r="X14" i="17"/>
  <c r="Z14" i="17"/>
  <c r="AB14" i="17"/>
  <c r="AA14" i="17"/>
  <c r="Y14" i="17"/>
  <c r="AC14" i="17"/>
  <c r="AQ18" i="17"/>
  <c r="AS18" i="17"/>
  <c r="AU18" i="17"/>
  <c r="AP18" i="17"/>
  <c r="AR18" i="17"/>
  <c r="AT18" i="17"/>
  <c r="X18" i="17"/>
  <c r="Z18" i="17"/>
  <c r="AB18" i="17"/>
  <c r="AA18" i="17"/>
  <c r="Y18" i="17"/>
  <c r="AC18" i="17"/>
  <c r="AP22" i="17"/>
  <c r="AR22" i="17"/>
  <c r="AT22" i="17"/>
  <c r="X22" i="17"/>
  <c r="Z22" i="17"/>
  <c r="AB22" i="17"/>
  <c r="AS22" i="17"/>
  <c r="AA22" i="17"/>
  <c r="AQ22" i="17"/>
  <c r="AU22" i="17"/>
  <c r="Y22" i="17"/>
  <c r="AC22" i="17"/>
  <c r="AQ7" i="17"/>
  <c r="AS7" i="17"/>
  <c r="AU7" i="17"/>
  <c r="AP7" i="17"/>
  <c r="AR7" i="17"/>
  <c r="AT7" i="17"/>
  <c r="X7" i="17"/>
  <c r="Z7" i="17"/>
  <c r="AB7" i="17"/>
  <c r="Y7" i="17"/>
  <c r="AC7" i="17"/>
  <c r="AA7" i="17"/>
  <c r="AQ11" i="17"/>
  <c r="AS11" i="17"/>
  <c r="AU11" i="17"/>
  <c r="AP11" i="17"/>
  <c r="AR11" i="17"/>
  <c r="AT11" i="17"/>
  <c r="X11" i="17"/>
  <c r="Z11" i="17"/>
  <c r="AB11" i="17"/>
  <c r="Y11" i="17"/>
  <c r="AC11" i="17"/>
  <c r="AA11" i="17"/>
  <c r="AQ15" i="17"/>
  <c r="AS15" i="17"/>
  <c r="AU15" i="17"/>
  <c r="AP15" i="17"/>
  <c r="AR15" i="17"/>
  <c r="AT15" i="17"/>
  <c r="X15" i="17"/>
  <c r="Z15" i="17"/>
  <c r="AB15" i="17"/>
  <c r="Y15" i="17"/>
  <c r="AC15" i="17"/>
  <c r="AA15" i="17"/>
  <c r="AQ19" i="17"/>
  <c r="AS19" i="17"/>
  <c r="AU19" i="17"/>
  <c r="AP19" i="17"/>
  <c r="AR19" i="17"/>
  <c r="AT19" i="17"/>
  <c r="X19" i="17"/>
  <c r="Z19" i="17"/>
  <c r="AB19" i="17"/>
  <c r="Y19" i="17"/>
  <c r="AC19" i="17"/>
  <c r="AA19" i="17"/>
  <c r="AP23" i="17"/>
  <c r="AR23" i="17"/>
  <c r="AT23" i="17"/>
  <c r="X23" i="17"/>
  <c r="Z23" i="17"/>
  <c r="AB23" i="17"/>
  <c r="AQ23" i="17"/>
  <c r="AU23" i="17"/>
  <c r="Y23" i="17"/>
  <c r="AC23" i="17"/>
  <c r="AS23" i="17"/>
  <c r="AA23" i="17"/>
  <c r="AQ8" i="17"/>
  <c r="AS8" i="17"/>
  <c r="AU8" i="17"/>
  <c r="AP8" i="17"/>
  <c r="AR8" i="17"/>
  <c r="AT8" i="17"/>
  <c r="X8" i="17"/>
  <c r="Z8" i="17"/>
  <c r="AB8" i="17"/>
  <c r="AA8" i="17"/>
  <c r="Y8" i="17"/>
  <c r="AC8" i="17"/>
  <c r="AQ12" i="17"/>
  <c r="AS12" i="17"/>
  <c r="AU12" i="17"/>
  <c r="AP12" i="17"/>
  <c r="AR12" i="17"/>
  <c r="AT12" i="17"/>
  <c r="X12" i="17"/>
  <c r="Z12" i="17"/>
  <c r="AB12" i="17"/>
  <c r="AA12" i="17"/>
  <c r="Y12" i="17"/>
  <c r="AC12" i="17"/>
  <c r="AQ16" i="17"/>
  <c r="AS16" i="17"/>
  <c r="AU16" i="17"/>
  <c r="AP16" i="17"/>
  <c r="AR16" i="17"/>
  <c r="AT16" i="17"/>
  <c r="X16" i="17"/>
  <c r="Z16" i="17"/>
  <c r="AB16" i="17"/>
  <c r="AA16" i="17"/>
  <c r="Y16" i="17"/>
  <c r="AC16" i="17"/>
  <c r="AQ20" i="17"/>
  <c r="AS20" i="17"/>
  <c r="AP20" i="17"/>
  <c r="AR20" i="17"/>
  <c r="AT20" i="17"/>
  <c r="X20" i="17"/>
  <c r="Z20" i="17"/>
  <c r="AB20" i="17"/>
  <c r="AA20" i="17"/>
  <c r="AU20" i="17"/>
  <c r="Y20" i="17"/>
  <c r="AC20" i="17"/>
  <c r="AP24" i="17"/>
  <c r="AR24" i="17"/>
  <c r="AT24" i="17"/>
  <c r="X24" i="17"/>
  <c r="Z24" i="17"/>
  <c r="AB24" i="17"/>
  <c r="AS24" i="17"/>
  <c r="AA24" i="17"/>
  <c r="AQ24" i="17"/>
  <c r="AU24" i="17"/>
  <c r="Y24" i="17"/>
  <c r="AC24" i="17"/>
  <c r="AQ9" i="17"/>
  <c r="AS9" i="17"/>
  <c r="AU9" i="17"/>
  <c r="AP9" i="17"/>
  <c r="AR9" i="17"/>
  <c r="AT9" i="17"/>
  <c r="X9" i="17"/>
  <c r="Z9" i="17"/>
  <c r="AB9" i="17"/>
  <c r="Y9" i="17"/>
  <c r="AC9" i="17"/>
  <c r="AA9" i="17"/>
  <c r="AQ13" i="17"/>
  <c r="AS13" i="17"/>
  <c r="AU13" i="17"/>
  <c r="AP13" i="17"/>
  <c r="AR13" i="17"/>
  <c r="AT13" i="17"/>
  <c r="X13" i="17"/>
  <c r="Z13" i="17"/>
  <c r="AB13" i="17"/>
  <c r="Y13" i="17"/>
  <c r="AC13" i="17"/>
  <c r="AA13" i="17"/>
  <c r="AQ17" i="17"/>
  <c r="AS17" i="17"/>
  <c r="AU17" i="17"/>
  <c r="AP17" i="17"/>
  <c r="AR17" i="17"/>
  <c r="AT17" i="17"/>
  <c r="X17" i="17"/>
  <c r="Z17" i="17"/>
  <c r="AB17" i="17"/>
  <c r="Y17" i="17"/>
  <c r="AC17" i="17"/>
  <c r="AA17" i="17"/>
  <c r="AP21" i="17"/>
  <c r="AR21" i="17"/>
  <c r="AT21" i="17"/>
  <c r="X21" i="17"/>
  <c r="Z21" i="17"/>
  <c r="AB21" i="17"/>
  <c r="AQ21" i="17"/>
  <c r="AU21" i="17"/>
  <c r="Y21" i="17"/>
  <c r="AC21" i="17"/>
  <c r="AS21" i="17"/>
  <c r="AA21" i="17"/>
  <c r="C40" i="17"/>
  <c r="BP40" i="17" s="1"/>
  <c r="C44" i="17"/>
  <c r="BP44" i="17" s="1"/>
  <c r="C48" i="17"/>
  <c r="BP48" i="17" s="1"/>
  <c r="C52" i="17"/>
  <c r="BP52" i="17" s="1"/>
  <c r="C37" i="17"/>
  <c r="BP37" i="17" s="1"/>
  <c r="C41" i="17"/>
  <c r="BP41" i="17" s="1"/>
  <c r="C45" i="17"/>
  <c r="BP45" i="17" s="1"/>
  <c r="C49" i="17"/>
  <c r="BP49" i="17" s="1"/>
  <c r="C53" i="17"/>
  <c r="BP53" i="17" s="1"/>
  <c r="C36" i="17"/>
  <c r="BP36" i="17" s="1"/>
  <c r="C38" i="17"/>
  <c r="BP38" i="17" s="1"/>
  <c r="C42" i="17"/>
  <c r="BP42" i="17" s="1"/>
  <c r="C46" i="17"/>
  <c r="BP46" i="17" s="1"/>
  <c r="C50" i="17"/>
  <c r="BP50" i="17" s="1"/>
  <c r="C54" i="17"/>
  <c r="BP54" i="17" s="1"/>
  <c r="C39" i="17"/>
  <c r="BP39" i="17" s="1"/>
  <c r="C43" i="17"/>
  <c r="BP43" i="17" s="1"/>
  <c r="C47" i="17"/>
  <c r="BP47" i="17" s="1"/>
  <c r="C51" i="17"/>
  <c r="BP51" i="17" s="1"/>
  <c r="AR6" i="16"/>
  <c r="AR36" i="16" s="1"/>
  <c r="AU6" i="16"/>
  <c r="AS6" i="16"/>
  <c r="AQ6" i="16"/>
  <c r="AC6" i="16"/>
  <c r="AA6" i="16"/>
  <c r="Y6" i="16"/>
  <c r="AT6" i="16"/>
  <c r="AT36" i="16" s="1"/>
  <c r="AP6" i="16"/>
  <c r="AB6" i="16"/>
  <c r="AB36" i="16" s="1"/>
  <c r="Z6" i="16"/>
  <c r="Z36" i="16" s="1"/>
  <c r="X6" i="16"/>
  <c r="AP8" i="16"/>
  <c r="AR8" i="16"/>
  <c r="AT8" i="16"/>
  <c r="AT38" i="16" s="1"/>
  <c r="X8" i="16"/>
  <c r="Z8" i="16"/>
  <c r="AB8" i="16"/>
  <c r="AB38" i="16" s="1"/>
  <c r="AQ8" i="16"/>
  <c r="AS8" i="16"/>
  <c r="AU8" i="16"/>
  <c r="Y8" i="16"/>
  <c r="AA8" i="16"/>
  <c r="AC8" i="16"/>
  <c r="AP12" i="16"/>
  <c r="AR12" i="16"/>
  <c r="AT12" i="16"/>
  <c r="X12" i="16"/>
  <c r="Z12" i="16"/>
  <c r="AB12" i="16"/>
  <c r="AQ12" i="16"/>
  <c r="AS12" i="16"/>
  <c r="AU12" i="16"/>
  <c r="Y12" i="16"/>
  <c r="AA12" i="16"/>
  <c r="AC12" i="16"/>
  <c r="AP16" i="16"/>
  <c r="AR16" i="16"/>
  <c r="AT16" i="16"/>
  <c r="X16" i="16"/>
  <c r="Z16" i="16"/>
  <c r="AB16" i="16"/>
  <c r="AQ16" i="16"/>
  <c r="AS16" i="16"/>
  <c r="AU16" i="16"/>
  <c r="Y16" i="16"/>
  <c r="AA16" i="16"/>
  <c r="AC16" i="16"/>
  <c r="AP20" i="16"/>
  <c r="AR20" i="16"/>
  <c r="AT20" i="16"/>
  <c r="X20" i="16"/>
  <c r="Z20" i="16"/>
  <c r="AB20" i="16"/>
  <c r="AQ20" i="16"/>
  <c r="AS20" i="16"/>
  <c r="AU20" i="16"/>
  <c r="Y20" i="16"/>
  <c r="AA20" i="16"/>
  <c r="AC20" i="16"/>
  <c r="AP24" i="16"/>
  <c r="AR24" i="16"/>
  <c r="AT24" i="16"/>
  <c r="X24" i="16"/>
  <c r="Z24" i="16"/>
  <c r="AQ24" i="16"/>
  <c r="AS24" i="16"/>
  <c r="AU24" i="16"/>
  <c r="Y24" i="16"/>
  <c r="AA24" i="16"/>
  <c r="AC24" i="16"/>
  <c r="AB24" i="16"/>
  <c r="AP7" i="16"/>
  <c r="AR7" i="16"/>
  <c r="AT7" i="16"/>
  <c r="AT37" i="16" s="1"/>
  <c r="X7" i="16"/>
  <c r="Z7" i="16"/>
  <c r="AB7" i="16"/>
  <c r="AB37" i="16" s="1"/>
  <c r="AQ7" i="16"/>
  <c r="AS7" i="16"/>
  <c r="AU7" i="16"/>
  <c r="Y7" i="16"/>
  <c r="AA7" i="16"/>
  <c r="AC7" i="16"/>
  <c r="AP11" i="16"/>
  <c r="AR11" i="16"/>
  <c r="AT11" i="16"/>
  <c r="X11" i="16"/>
  <c r="Z11" i="16"/>
  <c r="AB11" i="16"/>
  <c r="AQ11" i="16"/>
  <c r="AS11" i="16"/>
  <c r="AU11" i="16"/>
  <c r="Y11" i="16"/>
  <c r="AA11" i="16"/>
  <c r="AC11" i="16"/>
  <c r="AP15" i="16"/>
  <c r="AR15" i="16"/>
  <c r="AT15" i="16"/>
  <c r="X15" i="16"/>
  <c r="Z15" i="16"/>
  <c r="AB15" i="16"/>
  <c r="AQ15" i="16"/>
  <c r="AS15" i="16"/>
  <c r="AU15" i="16"/>
  <c r="Y15" i="16"/>
  <c r="AA15" i="16"/>
  <c r="AC15" i="16"/>
  <c r="AP19" i="16"/>
  <c r="AR19" i="16"/>
  <c r="AT19" i="16"/>
  <c r="X19" i="16"/>
  <c r="Z19" i="16"/>
  <c r="AB19" i="16"/>
  <c r="AQ19" i="16"/>
  <c r="AS19" i="16"/>
  <c r="AU19" i="16"/>
  <c r="Y19" i="16"/>
  <c r="AA19" i="16"/>
  <c r="AC19" i="16"/>
  <c r="AP23" i="16"/>
  <c r="AR23" i="16"/>
  <c r="AT23" i="16"/>
  <c r="X23" i="16"/>
  <c r="Z23" i="16"/>
  <c r="AB23" i="16"/>
  <c r="AQ23" i="16"/>
  <c r="AS23" i="16"/>
  <c r="AU23" i="16"/>
  <c r="Y23" i="16"/>
  <c r="AA23" i="16"/>
  <c r="AC23" i="16"/>
  <c r="AP10" i="16"/>
  <c r="AR10" i="16"/>
  <c r="AT10" i="16"/>
  <c r="X10" i="16"/>
  <c r="Z10" i="16"/>
  <c r="AB10" i="16"/>
  <c r="AQ10" i="16"/>
  <c r="AS10" i="16"/>
  <c r="AU10" i="16"/>
  <c r="Y10" i="16"/>
  <c r="AA10" i="16"/>
  <c r="AC10" i="16"/>
  <c r="AP14" i="16"/>
  <c r="AR14" i="16"/>
  <c r="AT14" i="16"/>
  <c r="AT44" i="16" s="1"/>
  <c r="X14" i="16"/>
  <c r="Z14" i="16"/>
  <c r="AB14" i="16"/>
  <c r="AB44" i="16" s="1"/>
  <c r="AQ14" i="16"/>
  <c r="AS14" i="16"/>
  <c r="AU14" i="16"/>
  <c r="Y14" i="16"/>
  <c r="AA14" i="16"/>
  <c r="AC14" i="16"/>
  <c r="AP18" i="16"/>
  <c r="AR18" i="16"/>
  <c r="AT18" i="16"/>
  <c r="X18" i="16"/>
  <c r="Z18" i="16"/>
  <c r="AB18" i="16"/>
  <c r="AQ18" i="16"/>
  <c r="AS18" i="16"/>
  <c r="AU18" i="16"/>
  <c r="Y18" i="16"/>
  <c r="AA18" i="16"/>
  <c r="AC18" i="16"/>
  <c r="AP22" i="16"/>
  <c r="AR22" i="16"/>
  <c r="AT22" i="16"/>
  <c r="X22" i="16"/>
  <c r="Z22" i="16"/>
  <c r="AB22" i="16"/>
  <c r="AQ22" i="16"/>
  <c r="AS22" i="16"/>
  <c r="AU22" i="16"/>
  <c r="Y22" i="16"/>
  <c r="AA22" i="16"/>
  <c r="AC22" i="16"/>
  <c r="AP9" i="16"/>
  <c r="AR9" i="16"/>
  <c r="AT9" i="16"/>
  <c r="X9" i="16"/>
  <c r="Z9" i="16"/>
  <c r="AB9" i="16"/>
  <c r="AQ9" i="16"/>
  <c r="AS9" i="16"/>
  <c r="AU9" i="16"/>
  <c r="Y9" i="16"/>
  <c r="AA9" i="16"/>
  <c r="AC9" i="16"/>
  <c r="AP13" i="16"/>
  <c r="AR13" i="16"/>
  <c r="AT13" i="16"/>
  <c r="AT43" i="16" s="1"/>
  <c r="X13" i="16"/>
  <c r="Z13" i="16"/>
  <c r="AB13" i="16"/>
  <c r="AB43" i="16" s="1"/>
  <c r="AQ13" i="16"/>
  <c r="AS13" i="16"/>
  <c r="AU13" i="16"/>
  <c r="Y13" i="16"/>
  <c r="AA13" i="16"/>
  <c r="AC13" i="16"/>
  <c r="AP17" i="16"/>
  <c r="AR17" i="16"/>
  <c r="AT17" i="16"/>
  <c r="X17" i="16"/>
  <c r="Z17" i="16"/>
  <c r="AB17" i="16"/>
  <c r="AQ17" i="16"/>
  <c r="AS17" i="16"/>
  <c r="AU17" i="16"/>
  <c r="Y17" i="16"/>
  <c r="AA17" i="16"/>
  <c r="AC17" i="16"/>
  <c r="AP21" i="16"/>
  <c r="AR21" i="16"/>
  <c r="AT21" i="16"/>
  <c r="X21" i="16"/>
  <c r="Z21" i="16"/>
  <c r="AB21" i="16"/>
  <c r="AQ21" i="16"/>
  <c r="AS21" i="16"/>
  <c r="AU21" i="16"/>
  <c r="Y21" i="16"/>
  <c r="AA21" i="16"/>
  <c r="AC21" i="16"/>
  <c r="C38" i="16"/>
  <c r="BP38" i="16" s="1"/>
  <c r="C42" i="16"/>
  <c r="BP42" i="16" s="1"/>
  <c r="C46" i="16"/>
  <c r="BP46" i="16" s="1"/>
  <c r="C50" i="16"/>
  <c r="BP50" i="16" s="1"/>
  <c r="C54" i="16"/>
  <c r="BP54" i="16" s="1"/>
  <c r="C37" i="16"/>
  <c r="BP37" i="16" s="1"/>
  <c r="C41" i="16"/>
  <c r="BP41" i="16" s="1"/>
  <c r="C45" i="16"/>
  <c r="BP45" i="16" s="1"/>
  <c r="C49" i="16"/>
  <c r="BP49" i="16" s="1"/>
  <c r="C53" i="16"/>
  <c r="BP53" i="16" s="1"/>
  <c r="C36" i="16"/>
  <c r="BP36" i="16" s="1"/>
  <c r="C40" i="16"/>
  <c r="BP40" i="16" s="1"/>
  <c r="C44" i="16"/>
  <c r="BP44" i="16" s="1"/>
  <c r="C48" i="16"/>
  <c r="BP48" i="16" s="1"/>
  <c r="C52" i="16"/>
  <c r="BP52" i="16" s="1"/>
  <c r="C39" i="16"/>
  <c r="BP39" i="16" s="1"/>
  <c r="C43" i="16"/>
  <c r="BP43" i="16" s="1"/>
  <c r="C47" i="16"/>
  <c r="BP47" i="16" s="1"/>
  <c r="C51" i="16"/>
  <c r="BP51" i="16" s="1"/>
  <c r="BK48" i="19" l="1"/>
  <c r="BI48" i="19"/>
  <c r="BI17" i="19" s="1"/>
  <c r="AG48" i="19"/>
  <c r="BP48" i="19"/>
  <c r="BL48" i="19"/>
  <c r="BJ48" i="19"/>
  <c r="BH48" i="19"/>
  <c r="BP40" i="19"/>
  <c r="BL40" i="19"/>
  <c r="BJ40" i="19"/>
  <c r="BJ9" i="19" s="1"/>
  <c r="BH40" i="19"/>
  <c r="BI40" i="19"/>
  <c r="BK40" i="19"/>
  <c r="AG40" i="19"/>
  <c r="BP51" i="19"/>
  <c r="BK51" i="19"/>
  <c r="BI51" i="19"/>
  <c r="AG51" i="19"/>
  <c r="BL51" i="19"/>
  <c r="BJ51" i="19"/>
  <c r="BH51" i="19"/>
  <c r="BP43" i="19"/>
  <c r="BK43" i="19"/>
  <c r="BI43" i="19"/>
  <c r="BL43" i="19"/>
  <c r="BJ43" i="19"/>
  <c r="BJ12" i="19" s="1"/>
  <c r="BH43" i="19"/>
  <c r="AG43" i="19"/>
  <c r="BK50" i="19"/>
  <c r="BI50" i="19"/>
  <c r="AG50" i="19"/>
  <c r="BP50" i="19"/>
  <c r="BL50" i="19"/>
  <c r="BJ50" i="19"/>
  <c r="BH50" i="19"/>
  <c r="BP42" i="19"/>
  <c r="BL42" i="19"/>
  <c r="BJ42" i="19"/>
  <c r="BH42" i="19"/>
  <c r="BI42" i="19"/>
  <c r="BK42" i="19"/>
  <c r="AG42" i="19"/>
  <c r="BP53" i="19"/>
  <c r="BK53" i="19"/>
  <c r="BI53" i="19"/>
  <c r="AG53" i="19"/>
  <c r="BL53" i="19"/>
  <c r="BJ53" i="19"/>
  <c r="BH53" i="19"/>
  <c r="BP45" i="19"/>
  <c r="BP14" i="19" s="1"/>
  <c r="BK45" i="19"/>
  <c r="BI45" i="19"/>
  <c r="AG45" i="19"/>
  <c r="BL45" i="19"/>
  <c r="BJ45" i="19"/>
  <c r="BH45" i="19"/>
  <c r="BP37" i="19"/>
  <c r="BL37" i="19"/>
  <c r="BL6" i="19" s="1"/>
  <c r="BJ37" i="19"/>
  <c r="BH37" i="19"/>
  <c r="BK37" i="19"/>
  <c r="AG37" i="19"/>
  <c r="BI37" i="19"/>
  <c r="BK52" i="19"/>
  <c r="BI52" i="19"/>
  <c r="AG52" i="19"/>
  <c r="BP52" i="19"/>
  <c r="BL52" i="19"/>
  <c r="BJ52" i="19"/>
  <c r="BH52" i="19"/>
  <c r="BK44" i="19"/>
  <c r="BI44" i="19"/>
  <c r="AG44" i="19"/>
  <c r="BP44" i="19"/>
  <c r="BL44" i="19"/>
  <c r="BJ44" i="19"/>
  <c r="BH44" i="19"/>
  <c r="BP55" i="19"/>
  <c r="BK55" i="19"/>
  <c r="BI55" i="19"/>
  <c r="AG55" i="19"/>
  <c r="BL55" i="19"/>
  <c r="BL24" i="19" s="1"/>
  <c r="BJ55" i="19"/>
  <c r="BH55" i="19"/>
  <c r="BP47" i="19"/>
  <c r="BK47" i="19"/>
  <c r="BI47" i="19"/>
  <c r="AG47" i="19"/>
  <c r="BL47" i="19"/>
  <c r="BJ47" i="19"/>
  <c r="BJ16" i="19" s="1"/>
  <c r="BH47" i="19"/>
  <c r="BK54" i="19"/>
  <c r="BI54" i="19"/>
  <c r="AG54" i="19"/>
  <c r="BP54" i="19"/>
  <c r="BL54" i="19"/>
  <c r="BJ54" i="19"/>
  <c r="BH54" i="19"/>
  <c r="BH23" i="19" s="1"/>
  <c r="BK46" i="19"/>
  <c r="BI46" i="19"/>
  <c r="AG46" i="19"/>
  <c r="BP46" i="19"/>
  <c r="BL46" i="19"/>
  <c r="BJ46" i="19"/>
  <c r="BH46" i="19"/>
  <c r="BP38" i="19"/>
  <c r="BP7" i="19" s="1"/>
  <c r="BL38" i="19"/>
  <c r="BJ38" i="19"/>
  <c r="BH38" i="19"/>
  <c r="BI38" i="19"/>
  <c r="BK38" i="19"/>
  <c r="AG38" i="19"/>
  <c r="BP49" i="19"/>
  <c r="BK49" i="19"/>
  <c r="BK18" i="19" s="1"/>
  <c r="BI49" i="19"/>
  <c r="AG49" i="19"/>
  <c r="BL49" i="19"/>
  <c r="BJ49" i="19"/>
  <c r="BH49" i="19"/>
  <c r="BP41" i="19"/>
  <c r="BL41" i="19"/>
  <c r="BJ41" i="19"/>
  <c r="BJ10" i="19" s="1"/>
  <c r="BH41" i="19"/>
  <c r="BK41" i="19"/>
  <c r="AG41" i="19"/>
  <c r="BI41" i="19"/>
  <c r="BP39" i="19"/>
  <c r="BL39" i="19"/>
  <c r="BJ39" i="19"/>
  <c r="BH39" i="19"/>
  <c r="BH8" i="19" s="1"/>
  <c r="BK39" i="19"/>
  <c r="AG39" i="19"/>
  <c r="BI39" i="19"/>
  <c r="BO48" i="19"/>
  <c r="BO40" i="19"/>
  <c r="BO51" i="19"/>
  <c r="BO43" i="19"/>
  <c r="BO50" i="19"/>
  <c r="BO19" i="19" s="1"/>
  <c r="BO42" i="19"/>
  <c r="BO53" i="19"/>
  <c r="BO45" i="19"/>
  <c r="BO37" i="19"/>
  <c r="BO52" i="19"/>
  <c r="BO44" i="19"/>
  <c r="BO55" i="19"/>
  <c r="BO47" i="19"/>
  <c r="BO54" i="19"/>
  <c r="BO46" i="19"/>
  <c r="BO38" i="19"/>
  <c r="BO49" i="19"/>
  <c r="BO41" i="19"/>
  <c r="BO39" i="19"/>
  <c r="BO52" i="18"/>
  <c r="BH52" i="18"/>
  <c r="BH21" i="18" s="1"/>
  <c r="BO44" i="18"/>
  <c r="BO13" i="18" s="1"/>
  <c r="BH44" i="18"/>
  <c r="BO53" i="18"/>
  <c r="BH53" i="18"/>
  <c r="BH22" i="18" s="1"/>
  <c r="BO45" i="18"/>
  <c r="BO14" i="18" s="1"/>
  <c r="BH45" i="18"/>
  <c r="BO37" i="18"/>
  <c r="BH37" i="18"/>
  <c r="BO50" i="18"/>
  <c r="BH50" i="18"/>
  <c r="BO42" i="18"/>
  <c r="BO11" i="18" s="1"/>
  <c r="BH42" i="18"/>
  <c r="BO55" i="18"/>
  <c r="BH55" i="18"/>
  <c r="BO47" i="18"/>
  <c r="BO16" i="18" s="1"/>
  <c r="BH47" i="18"/>
  <c r="BH16" i="18" s="1"/>
  <c r="BO39" i="18"/>
  <c r="BO8" i="18" s="1"/>
  <c r="BH39" i="18"/>
  <c r="BN33" i="18"/>
  <c r="BO48" i="18"/>
  <c r="BO17" i="18" s="1"/>
  <c r="BH48" i="18"/>
  <c r="BO40" i="18"/>
  <c r="BO9" i="18" s="1"/>
  <c r="BH40" i="18"/>
  <c r="BO49" i="18"/>
  <c r="BO18" i="18" s="1"/>
  <c r="BH49" i="18"/>
  <c r="BO41" i="18"/>
  <c r="BO10" i="18" s="1"/>
  <c r="BH41" i="18"/>
  <c r="BO54" i="18"/>
  <c r="BO23" i="18" s="1"/>
  <c r="BH54" i="18"/>
  <c r="BO46" i="18"/>
  <c r="BO15" i="18" s="1"/>
  <c r="BH46" i="18"/>
  <c r="BO38" i="18"/>
  <c r="BO7" i="18" s="1"/>
  <c r="BH38" i="18"/>
  <c r="BO51" i="18"/>
  <c r="BO20" i="18" s="1"/>
  <c r="BH51" i="18"/>
  <c r="BO43" i="18"/>
  <c r="BH43" i="18"/>
  <c r="BH12" i="18" s="1"/>
  <c r="BU33" i="18"/>
  <c r="BG32" i="17"/>
  <c r="AO32" i="17"/>
  <c r="BL54" i="15"/>
  <c r="BL25" i="15" s="1"/>
  <c r="BP54" i="15"/>
  <c r="BP25" i="15" s="1"/>
  <c r="BK54" i="15"/>
  <c r="BK25" i="15" s="1"/>
  <c r="BR54" i="15"/>
  <c r="BR25" i="15" s="1"/>
  <c r="AG54" i="15"/>
  <c r="AH54" i="15" s="1"/>
  <c r="BH54" i="15"/>
  <c r="BH25" i="15" s="1"/>
  <c r="BS54" i="15"/>
  <c r="BS25" i="15" s="1"/>
  <c r="BI54" i="15"/>
  <c r="BI25" i="15" s="1"/>
  <c r="BO54" i="15"/>
  <c r="BO25" i="15" s="1"/>
  <c r="AY54" i="15"/>
  <c r="AZ54" i="15" s="1"/>
  <c r="BP37" i="18"/>
  <c r="BP6" i="18" s="1"/>
  <c r="BR37" i="18"/>
  <c r="BR6" i="18" s="1"/>
  <c r="BK37" i="18"/>
  <c r="BK6" i="18" s="1"/>
  <c r="BI37" i="18"/>
  <c r="BI6" i="18" s="1"/>
  <c r="AG37" i="18"/>
  <c r="AH37" i="18" s="1"/>
  <c r="BS37" i="18"/>
  <c r="BS6" i="18" s="1"/>
  <c r="BQ37" i="18"/>
  <c r="BL37" i="18"/>
  <c r="BL6" i="18" s="1"/>
  <c r="BJ37" i="18"/>
  <c r="AY37" i="18"/>
  <c r="AZ37" i="18" s="1"/>
  <c r="BH17" i="18"/>
  <c r="BL48" i="18"/>
  <c r="BL17" i="18" s="1"/>
  <c r="BS48" i="18"/>
  <c r="BS17" i="18" s="1"/>
  <c r="BI48" i="18"/>
  <c r="BI17" i="18" s="1"/>
  <c r="BK48" i="18"/>
  <c r="BK17" i="18" s="1"/>
  <c r="BP48" i="18"/>
  <c r="BP17" i="18" s="1"/>
  <c r="BR48" i="18"/>
  <c r="BR17" i="18" s="1"/>
  <c r="AG48" i="18"/>
  <c r="AY48" i="18"/>
  <c r="BH9" i="18"/>
  <c r="BJ40" i="18"/>
  <c r="BJ9" i="18" s="1"/>
  <c r="BL40" i="18"/>
  <c r="BL9" i="18" s="1"/>
  <c r="BQ40" i="18"/>
  <c r="BQ9" i="18" s="1"/>
  <c r="BS40" i="18"/>
  <c r="BS9" i="18" s="1"/>
  <c r="BI40" i="18"/>
  <c r="BI9" i="18" s="1"/>
  <c r="BK40" i="18"/>
  <c r="BK9" i="18" s="1"/>
  <c r="BP40" i="18"/>
  <c r="BP9" i="18" s="1"/>
  <c r="BR40" i="18"/>
  <c r="BR9" i="18" s="1"/>
  <c r="AY40" i="18"/>
  <c r="AG40" i="18"/>
  <c r="BH18" i="18"/>
  <c r="BL49" i="18"/>
  <c r="BL18" i="18" s="1"/>
  <c r="BS49" i="18"/>
  <c r="BS18" i="18" s="1"/>
  <c r="BI49" i="18"/>
  <c r="BI18" i="18" s="1"/>
  <c r="BK49" i="18"/>
  <c r="BK18" i="18" s="1"/>
  <c r="BP49" i="18"/>
  <c r="BP18" i="18" s="1"/>
  <c r="BR49" i="18"/>
  <c r="BR18" i="18" s="1"/>
  <c r="AY49" i="18"/>
  <c r="AG49" i="18"/>
  <c r="BH10" i="18"/>
  <c r="BJ41" i="18"/>
  <c r="BJ10" i="18" s="1"/>
  <c r="BL41" i="18"/>
  <c r="BL10" i="18" s="1"/>
  <c r="BQ41" i="18"/>
  <c r="BQ10" i="18" s="1"/>
  <c r="BS41" i="18"/>
  <c r="BS10" i="18" s="1"/>
  <c r="BI41" i="18"/>
  <c r="BI10" i="18" s="1"/>
  <c r="BK41" i="18"/>
  <c r="BK10" i="18" s="1"/>
  <c r="BP41" i="18"/>
  <c r="BP10" i="18" s="1"/>
  <c r="BR41" i="18"/>
  <c r="BR10" i="18" s="1"/>
  <c r="AY41" i="18"/>
  <c r="AG41" i="18"/>
  <c r="BI54" i="18"/>
  <c r="BI23" i="18" s="1"/>
  <c r="BK54" i="18"/>
  <c r="BK23" i="18" s="1"/>
  <c r="BP54" i="18"/>
  <c r="BP23" i="18" s="1"/>
  <c r="BR54" i="18"/>
  <c r="BR23" i="18" s="1"/>
  <c r="BH23" i="18"/>
  <c r="BL54" i="18"/>
  <c r="BL23" i="18" s="1"/>
  <c r="BS54" i="18"/>
  <c r="BS23" i="18" s="1"/>
  <c r="AY54" i="18"/>
  <c r="AG54" i="18"/>
  <c r="BH15" i="18"/>
  <c r="BJ46" i="18"/>
  <c r="BJ15" i="18" s="1"/>
  <c r="BL46" i="18"/>
  <c r="BL15" i="18" s="1"/>
  <c r="BQ46" i="18"/>
  <c r="BQ15" i="18" s="1"/>
  <c r="BS46" i="18"/>
  <c r="BS15" i="18" s="1"/>
  <c r="BI46" i="18"/>
  <c r="BI15" i="18" s="1"/>
  <c r="BK46" i="18"/>
  <c r="BK15" i="18" s="1"/>
  <c r="BP46" i="18"/>
  <c r="BP15" i="18" s="1"/>
  <c r="BR46" i="18"/>
  <c r="BR15" i="18" s="1"/>
  <c r="AY46" i="18"/>
  <c r="AG46" i="18"/>
  <c r="BH20" i="18"/>
  <c r="BL51" i="18"/>
  <c r="BL20" i="18" s="1"/>
  <c r="BS51" i="18"/>
  <c r="BS20" i="18" s="1"/>
  <c r="BI51" i="18"/>
  <c r="BI20" i="18" s="1"/>
  <c r="BK51" i="18"/>
  <c r="BK20" i="18" s="1"/>
  <c r="BP51" i="18"/>
  <c r="BP20" i="18" s="1"/>
  <c r="BR51" i="18"/>
  <c r="BR20" i="18" s="1"/>
  <c r="AG51" i="18"/>
  <c r="AY51" i="18"/>
  <c r="BJ43" i="18"/>
  <c r="BJ12" i="18" s="1"/>
  <c r="BL43" i="18"/>
  <c r="BL12" i="18" s="1"/>
  <c r="BO12" i="18"/>
  <c r="BQ43" i="18"/>
  <c r="BQ12" i="18" s="1"/>
  <c r="BS43" i="18"/>
  <c r="BS12" i="18" s="1"/>
  <c r="BI43" i="18"/>
  <c r="BI12" i="18" s="1"/>
  <c r="BK43" i="18"/>
  <c r="BK12" i="18" s="1"/>
  <c r="BP43" i="18"/>
  <c r="BP12" i="18" s="1"/>
  <c r="BR43" i="18"/>
  <c r="BR12" i="18" s="1"/>
  <c r="AY43" i="18"/>
  <c r="AG43" i="18"/>
  <c r="BL52" i="18"/>
  <c r="BL21" i="18" s="1"/>
  <c r="BO21" i="18"/>
  <c r="BS52" i="18"/>
  <c r="BS21" i="18" s="1"/>
  <c r="BI52" i="18"/>
  <c r="BI21" i="18" s="1"/>
  <c r="BK52" i="18"/>
  <c r="BK21" i="18" s="1"/>
  <c r="BP52" i="18"/>
  <c r="BP21" i="18" s="1"/>
  <c r="BR52" i="18"/>
  <c r="BR21" i="18" s="1"/>
  <c r="AY52" i="18"/>
  <c r="AG52" i="18"/>
  <c r="BH13" i="18"/>
  <c r="BJ44" i="18"/>
  <c r="BJ13" i="18" s="1"/>
  <c r="BL44" i="18"/>
  <c r="BL13" i="18" s="1"/>
  <c r="BQ44" i="18"/>
  <c r="BQ13" i="18" s="1"/>
  <c r="BS44" i="18"/>
  <c r="BS13" i="18" s="1"/>
  <c r="BI44" i="18"/>
  <c r="BI13" i="18" s="1"/>
  <c r="BK44" i="18"/>
  <c r="BK13" i="18" s="1"/>
  <c r="BP44" i="18"/>
  <c r="BP13" i="18" s="1"/>
  <c r="BR44" i="18"/>
  <c r="BR13" i="18" s="1"/>
  <c r="AG44" i="18"/>
  <c r="AY44" i="18"/>
  <c r="BI53" i="18"/>
  <c r="BI22" i="18" s="1"/>
  <c r="BK53" i="18"/>
  <c r="BK22" i="18" s="1"/>
  <c r="BP53" i="18"/>
  <c r="BP22" i="18" s="1"/>
  <c r="BR53" i="18"/>
  <c r="BR22" i="18" s="1"/>
  <c r="BL53" i="18"/>
  <c r="BL22" i="18" s="1"/>
  <c r="BO22" i="18"/>
  <c r="BS53" i="18"/>
  <c r="BS22" i="18" s="1"/>
  <c r="AY53" i="18"/>
  <c r="AG53" i="18"/>
  <c r="BH14" i="18"/>
  <c r="BJ45" i="18"/>
  <c r="BJ14" i="18" s="1"/>
  <c r="BL45" i="18"/>
  <c r="BL14" i="18" s="1"/>
  <c r="BQ45" i="18"/>
  <c r="BQ14" i="18" s="1"/>
  <c r="BS45" i="18"/>
  <c r="BS14" i="18" s="1"/>
  <c r="BI45" i="18"/>
  <c r="BI14" i="18" s="1"/>
  <c r="BK45" i="18"/>
  <c r="BK14" i="18" s="1"/>
  <c r="BP45" i="18"/>
  <c r="BP14" i="18" s="1"/>
  <c r="BR45" i="18"/>
  <c r="BR14" i="18" s="1"/>
  <c r="AY45" i="18"/>
  <c r="AG45" i="18"/>
  <c r="BH19" i="18"/>
  <c r="BL50" i="18"/>
  <c r="BL19" i="18" s="1"/>
  <c r="BO19" i="18"/>
  <c r="BS50" i="18"/>
  <c r="BS19" i="18" s="1"/>
  <c r="BI50" i="18"/>
  <c r="BI19" i="18" s="1"/>
  <c r="BK50" i="18"/>
  <c r="BK19" i="18" s="1"/>
  <c r="BP50" i="18"/>
  <c r="BP19" i="18" s="1"/>
  <c r="BR50" i="18"/>
  <c r="BR19" i="18" s="1"/>
  <c r="AY50" i="18"/>
  <c r="AG50" i="18"/>
  <c r="BH11" i="18"/>
  <c r="BJ42" i="18"/>
  <c r="BJ11" i="18" s="1"/>
  <c r="BL42" i="18"/>
  <c r="BL11" i="18" s="1"/>
  <c r="BQ42" i="18"/>
  <c r="BQ11" i="18" s="1"/>
  <c r="BS42" i="18"/>
  <c r="BS11" i="18" s="1"/>
  <c r="BI42" i="18"/>
  <c r="BI11" i="18" s="1"/>
  <c r="BK42" i="18"/>
  <c r="BK11" i="18" s="1"/>
  <c r="BP42" i="18"/>
  <c r="BP11" i="18" s="1"/>
  <c r="BR42" i="18"/>
  <c r="BR11" i="18" s="1"/>
  <c r="AY42" i="18"/>
  <c r="AG42" i="18"/>
  <c r="BI55" i="18"/>
  <c r="BI24" i="18" s="1"/>
  <c r="BK55" i="18"/>
  <c r="BK24" i="18" s="1"/>
  <c r="BP55" i="18"/>
  <c r="BP24" i="18" s="1"/>
  <c r="BR55" i="18"/>
  <c r="BR24" i="18" s="1"/>
  <c r="BH24" i="18"/>
  <c r="BL55" i="18"/>
  <c r="BL24" i="18" s="1"/>
  <c r="BO24" i="18"/>
  <c r="BS55" i="18"/>
  <c r="BS24" i="18" s="1"/>
  <c r="AG55" i="18"/>
  <c r="AY55" i="18"/>
  <c r="BJ47" i="18"/>
  <c r="BJ16" i="18" s="1"/>
  <c r="BL47" i="18"/>
  <c r="BL16" i="18" s="1"/>
  <c r="BQ47" i="18"/>
  <c r="BQ16" i="18" s="1"/>
  <c r="BS47" i="18"/>
  <c r="BS16" i="18" s="1"/>
  <c r="BI47" i="18"/>
  <c r="BI16" i="18" s="1"/>
  <c r="BK47" i="18"/>
  <c r="BK16" i="18" s="1"/>
  <c r="BP47" i="18"/>
  <c r="BP16" i="18" s="1"/>
  <c r="BR47" i="18"/>
  <c r="BR16" i="18" s="1"/>
  <c r="AY47" i="18"/>
  <c r="AG47" i="18"/>
  <c r="BH8" i="18"/>
  <c r="BJ39" i="18"/>
  <c r="BJ8" i="18" s="1"/>
  <c r="BL39" i="18"/>
  <c r="BL8" i="18" s="1"/>
  <c r="BQ39" i="18"/>
  <c r="BQ8" i="18" s="1"/>
  <c r="BS39" i="18"/>
  <c r="BS8" i="18" s="1"/>
  <c r="BI39" i="18"/>
  <c r="BI8" i="18" s="1"/>
  <c r="BK39" i="18"/>
  <c r="BK8" i="18" s="1"/>
  <c r="BP39" i="18"/>
  <c r="BP8" i="18" s="1"/>
  <c r="BR39" i="18"/>
  <c r="BR8" i="18" s="1"/>
  <c r="AY39" i="18"/>
  <c r="AG39" i="18"/>
  <c r="BH7" i="18"/>
  <c r="BJ38" i="18"/>
  <c r="BJ7" i="18" s="1"/>
  <c r="BL38" i="18"/>
  <c r="BL7" i="18" s="1"/>
  <c r="BQ38" i="18"/>
  <c r="BQ7" i="18" s="1"/>
  <c r="BS38" i="18"/>
  <c r="BS7" i="18" s="1"/>
  <c r="AY38" i="18"/>
  <c r="BI38" i="18"/>
  <c r="BI7" i="18" s="1"/>
  <c r="BK38" i="18"/>
  <c r="BK7" i="18" s="1"/>
  <c r="BP38" i="18"/>
  <c r="BP7" i="18" s="1"/>
  <c r="BR38" i="18"/>
  <c r="BR7" i="18" s="1"/>
  <c r="AG38" i="18"/>
  <c r="BS37" i="19"/>
  <c r="BS6" i="19" s="1"/>
  <c r="BQ37" i="19"/>
  <c r="BK6" i="19"/>
  <c r="BI6" i="19"/>
  <c r="BR37" i="19"/>
  <c r="BR6" i="19" s="1"/>
  <c r="BP6" i="19"/>
  <c r="AY37" i="19"/>
  <c r="AZ37" i="19" s="1"/>
  <c r="BB37" i="19" s="1"/>
  <c r="AH37" i="19"/>
  <c r="AJ37" i="19" s="1"/>
  <c r="BK17" i="19"/>
  <c r="BP17" i="19"/>
  <c r="BR48" i="19"/>
  <c r="BR17" i="19" s="1"/>
  <c r="BH17" i="19"/>
  <c r="BL17" i="19"/>
  <c r="BO17" i="19"/>
  <c r="BS48" i="19"/>
  <c r="BS17" i="19" s="1"/>
  <c r="AY48" i="19"/>
  <c r="AZ48" i="19" s="1"/>
  <c r="BB48" i="19" s="1"/>
  <c r="BI9" i="19"/>
  <c r="BK9" i="19"/>
  <c r="BP9" i="19"/>
  <c r="BR40" i="19"/>
  <c r="BR9" i="19" s="1"/>
  <c r="BH9" i="19"/>
  <c r="BL9" i="19"/>
  <c r="BO9" i="19"/>
  <c r="BS40" i="19"/>
  <c r="BS9" i="19" s="1"/>
  <c r="BQ40" i="19"/>
  <c r="BQ9" i="19" s="1"/>
  <c r="AY40" i="19"/>
  <c r="AZ40" i="19" s="1"/>
  <c r="BI20" i="19"/>
  <c r="BK20" i="19"/>
  <c r="BP20" i="19"/>
  <c r="BR51" i="19"/>
  <c r="BR20" i="19" s="1"/>
  <c r="BH20" i="19"/>
  <c r="BL20" i="19"/>
  <c r="BO20" i="19"/>
  <c r="BS51" i="19"/>
  <c r="BS20" i="19" s="1"/>
  <c r="AY51" i="19"/>
  <c r="AZ51" i="19" s="1"/>
  <c r="BI12" i="19"/>
  <c r="BK12" i="19"/>
  <c r="BP12" i="19"/>
  <c r="BR43" i="19"/>
  <c r="BR12" i="19" s="1"/>
  <c r="BH12" i="19"/>
  <c r="BL12" i="19"/>
  <c r="BO12" i="19"/>
  <c r="BS43" i="19"/>
  <c r="BS12" i="19" s="1"/>
  <c r="BQ43" i="19"/>
  <c r="BQ12" i="19" s="1"/>
  <c r="AY43" i="19"/>
  <c r="AZ43" i="19" s="1"/>
  <c r="BI19" i="19"/>
  <c r="BK19" i="19"/>
  <c r="BP19" i="19"/>
  <c r="BR50" i="19"/>
  <c r="BR19" i="19" s="1"/>
  <c r="BH19" i="19"/>
  <c r="BL19" i="19"/>
  <c r="BS50" i="19"/>
  <c r="BS19" i="19" s="1"/>
  <c r="AY50" i="19"/>
  <c r="AZ50" i="19" s="1"/>
  <c r="BI11" i="19"/>
  <c r="BK11" i="19"/>
  <c r="BP11" i="19"/>
  <c r="BR42" i="19"/>
  <c r="BR11" i="19" s="1"/>
  <c r="BH11" i="19"/>
  <c r="BL11" i="19"/>
  <c r="BO11" i="19"/>
  <c r="BS42" i="19"/>
  <c r="BS11" i="19" s="1"/>
  <c r="BJ11" i="19"/>
  <c r="BQ42" i="19"/>
  <c r="BQ11" i="19" s="1"/>
  <c r="AY42" i="19"/>
  <c r="AZ42" i="19" s="1"/>
  <c r="BI22" i="19"/>
  <c r="BK22" i="19"/>
  <c r="BP22" i="19"/>
  <c r="BR53" i="19"/>
  <c r="BR22" i="19" s="1"/>
  <c r="BH22" i="19"/>
  <c r="BL22" i="19"/>
  <c r="BO22" i="19"/>
  <c r="BS53" i="19"/>
  <c r="BS22" i="19" s="1"/>
  <c r="AY53" i="19"/>
  <c r="AZ53" i="19" s="1"/>
  <c r="BI14" i="19"/>
  <c r="BK14" i="19"/>
  <c r="BR45" i="19"/>
  <c r="BR14" i="19" s="1"/>
  <c r="BH14" i="19"/>
  <c r="BL14" i="19"/>
  <c r="BO14" i="19"/>
  <c r="BS45" i="19"/>
  <c r="BS14" i="19" s="1"/>
  <c r="BJ14" i="19"/>
  <c r="BQ45" i="19"/>
  <c r="BQ14" i="19" s="1"/>
  <c r="AY45" i="19"/>
  <c r="AZ45" i="19" s="1"/>
  <c r="BI21" i="19"/>
  <c r="BK21" i="19"/>
  <c r="BP21" i="19"/>
  <c r="BR52" i="19"/>
  <c r="BR21" i="19" s="1"/>
  <c r="BH21" i="19"/>
  <c r="BL21" i="19"/>
  <c r="BO21" i="19"/>
  <c r="BS52" i="19"/>
  <c r="BS21" i="19" s="1"/>
  <c r="AY52" i="19"/>
  <c r="AZ52" i="19" s="1"/>
  <c r="BI13" i="19"/>
  <c r="BK13" i="19"/>
  <c r="BP13" i="19"/>
  <c r="BR44" i="19"/>
  <c r="BR13" i="19" s="1"/>
  <c r="BH13" i="19"/>
  <c r="BL13" i="19"/>
  <c r="BO13" i="19"/>
  <c r="BS44" i="19"/>
  <c r="BS13" i="19" s="1"/>
  <c r="BJ13" i="19"/>
  <c r="BQ44" i="19"/>
  <c r="BQ13" i="19" s="1"/>
  <c r="AY44" i="19"/>
  <c r="AZ44" i="19" s="1"/>
  <c r="BI24" i="19"/>
  <c r="BK24" i="19"/>
  <c r="BP24" i="19"/>
  <c r="BR55" i="19"/>
  <c r="BR24" i="19" s="1"/>
  <c r="BH24" i="19"/>
  <c r="BO24" i="19"/>
  <c r="BS55" i="19"/>
  <c r="BS24" i="19" s="1"/>
  <c r="AY55" i="19"/>
  <c r="AZ55" i="19" s="1"/>
  <c r="BI16" i="19"/>
  <c r="BK16" i="19"/>
  <c r="BP16" i="19"/>
  <c r="BR47" i="19"/>
  <c r="BR16" i="19" s="1"/>
  <c r="BH16" i="19"/>
  <c r="BL16" i="19"/>
  <c r="BO16" i="19"/>
  <c r="BS47" i="19"/>
  <c r="BS16" i="19" s="1"/>
  <c r="BQ47" i="19"/>
  <c r="BQ16" i="19" s="1"/>
  <c r="AY47" i="19"/>
  <c r="AZ47" i="19" s="1"/>
  <c r="BI23" i="19"/>
  <c r="BK23" i="19"/>
  <c r="BP23" i="19"/>
  <c r="BR54" i="19"/>
  <c r="BR23" i="19" s="1"/>
  <c r="BL23" i="19"/>
  <c r="BO23" i="19"/>
  <c r="BS54" i="19"/>
  <c r="BS23" i="19" s="1"/>
  <c r="AY54" i="19"/>
  <c r="AZ54" i="19" s="1"/>
  <c r="BI15" i="19"/>
  <c r="BK15" i="19"/>
  <c r="BP15" i="19"/>
  <c r="BR46" i="19"/>
  <c r="BR15" i="19" s="1"/>
  <c r="BH15" i="19"/>
  <c r="BL15" i="19"/>
  <c r="BO15" i="19"/>
  <c r="BS46" i="19"/>
  <c r="BS15" i="19" s="1"/>
  <c r="BJ15" i="19"/>
  <c r="BQ46" i="19"/>
  <c r="BQ15" i="19" s="1"/>
  <c r="AY46" i="19"/>
  <c r="AZ46" i="19" s="1"/>
  <c r="BI7" i="19"/>
  <c r="BK7" i="19"/>
  <c r="BR38" i="19"/>
  <c r="BR7" i="19" s="1"/>
  <c r="BH7" i="19"/>
  <c r="BL7" i="19"/>
  <c r="BO7" i="19"/>
  <c r="BS38" i="19"/>
  <c r="BS7" i="19" s="1"/>
  <c r="BJ7" i="19"/>
  <c r="BQ38" i="19"/>
  <c r="BQ7" i="19" s="1"/>
  <c r="AY38" i="19"/>
  <c r="AZ38" i="19" s="1"/>
  <c r="BB38" i="19" s="1"/>
  <c r="BI18" i="19"/>
  <c r="BP18" i="19"/>
  <c r="BR49" i="19"/>
  <c r="BR18" i="19" s="1"/>
  <c r="BH18" i="19"/>
  <c r="BL18" i="19"/>
  <c r="BO18" i="19"/>
  <c r="BS49" i="19"/>
  <c r="BS18" i="19" s="1"/>
  <c r="AY49" i="19"/>
  <c r="AZ49" i="19" s="1"/>
  <c r="BI10" i="19"/>
  <c r="BK10" i="19"/>
  <c r="BP10" i="19"/>
  <c r="BR41" i="19"/>
  <c r="BR10" i="19" s="1"/>
  <c r="BH10" i="19"/>
  <c r="BL10" i="19"/>
  <c r="BO10" i="19"/>
  <c r="BS41" i="19"/>
  <c r="BS10" i="19" s="1"/>
  <c r="BQ41" i="19"/>
  <c r="BQ10" i="19" s="1"/>
  <c r="AY41" i="19"/>
  <c r="AZ41" i="19" s="1"/>
  <c r="BI8" i="19"/>
  <c r="BK8" i="19"/>
  <c r="BP8" i="19"/>
  <c r="BR39" i="19"/>
  <c r="BR8" i="19" s="1"/>
  <c r="BL8" i="19"/>
  <c r="BO8" i="19"/>
  <c r="BS39" i="19"/>
  <c r="BS8" i="19" s="1"/>
  <c r="BJ8" i="19"/>
  <c r="BQ39" i="19"/>
  <c r="BQ8" i="19" s="1"/>
  <c r="AY39" i="19"/>
  <c r="AZ39" i="19" s="1"/>
  <c r="BB39" i="19" s="1"/>
  <c r="BS36" i="17"/>
  <c r="BS6" i="17" s="1"/>
  <c r="BQ36" i="17"/>
  <c r="BL36" i="17"/>
  <c r="BL6" i="17" s="1"/>
  <c r="BJ36" i="17"/>
  <c r="BH36" i="17"/>
  <c r="BR36" i="17"/>
  <c r="BR6" i="17" s="1"/>
  <c r="BO36" i="17"/>
  <c r="BK36" i="17"/>
  <c r="BK6" i="17" s="1"/>
  <c r="BI36" i="17"/>
  <c r="BI6" i="17" s="1"/>
  <c r="AY36" i="17"/>
  <c r="AZ36" i="17" s="1"/>
  <c r="AG36" i="17"/>
  <c r="AH36" i="17" s="1"/>
  <c r="BH47" i="17"/>
  <c r="BH17" i="17" s="1"/>
  <c r="BL47" i="17"/>
  <c r="BL17" i="17" s="1"/>
  <c r="BO47" i="17"/>
  <c r="BO17" i="17" s="1"/>
  <c r="BS47" i="17"/>
  <c r="BS17" i="17" s="1"/>
  <c r="BI47" i="17"/>
  <c r="BI17" i="17" s="1"/>
  <c r="BK47" i="17"/>
  <c r="BK17" i="17" s="1"/>
  <c r="BP17" i="17"/>
  <c r="BR47" i="17"/>
  <c r="BR17" i="17" s="1"/>
  <c r="AY47" i="17"/>
  <c r="AG47" i="17"/>
  <c r="BH39" i="17"/>
  <c r="BH9" i="17" s="1"/>
  <c r="BJ39" i="17"/>
  <c r="BJ9" i="17" s="1"/>
  <c r="BL39" i="17"/>
  <c r="BL9" i="17" s="1"/>
  <c r="BO39" i="17"/>
  <c r="BO9" i="17" s="1"/>
  <c r="BQ39" i="17"/>
  <c r="BQ9" i="17" s="1"/>
  <c r="BS39" i="17"/>
  <c r="BS9" i="17" s="1"/>
  <c r="BI39" i="17"/>
  <c r="BI9" i="17" s="1"/>
  <c r="BK39" i="17"/>
  <c r="BK9" i="17" s="1"/>
  <c r="BP9" i="17"/>
  <c r="BR39" i="17"/>
  <c r="BR9" i="17" s="1"/>
  <c r="AY39" i="17"/>
  <c r="AG39" i="17"/>
  <c r="BH50" i="17"/>
  <c r="BH20" i="17" s="1"/>
  <c r="BL50" i="17"/>
  <c r="BL20" i="17" s="1"/>
  <c r="BO50" i="17"/>
  <c r="BO20" i="17" s="1"/>
  <c r="BS50" i="17"/>
  <c r="BS20" i="17" s="1"/>
  <c r="BI50" i="17"/>
  <c r="BI20" i="17" s="1"/>
  <c r="BK50" i="17"/>
  <c r="BK20" i="17" s="1"/>
  <c r="BP20" i="17"/>
  <c r="BR50" i="17"/>
  <c r="BR20" i="17" s="1"/>
  <c r="AY50" i="17"/>
  <c r="AG50" i="17"/>
  <c r="BH42" i="17"/>
  <c r="BH12" i="17" s="1"/>
  <c r="BJ42" i="17"/>
  <c r="BJ12" i="17" s="1"/>
  <c r="BL42" i="17"/>
  <c r="BL12" i="17" s="1"/>
  <c r="BO42" i="17"/>
  <c r="BO12" i="17" s="1"/>
  <c r="BQ42" i="17"/>
  <c r="BQ12" i="17" s="1"/>
  <c r="BS42" i="17"/>
  <c r="BS12" i="17" s="1"/>
  <c r="BI42" i="17"/>
  <c r="BI12" i="17" s="1"/>
  <c r="BK42" i="17"/>
  <c r="BK12" i="17" s="1"/>
  <c r="BP12" i="17"/>
  <c r="BR42" i="17"/>
  <c r="BR12" i="17" s="1"/>
  <c r="AY42" i="17"/>
  <c r="AG42" i="17"/>
  <c r="BH49" i="17"/>
  <c r="BH19" i="17" s="1"/>
  <c r="BL49" i="17"/>
  <c r="BL19" i="17" s="1"/>
  <c r="BO49" i="17"/>
  <c r="BO19" i="17" s="1"/>
  <c r="BS49" i="17"/>
  <c r="BS19" i="17" s="1"/>
  <c r="BI49" i="17"/>
  <c r="BI19" i="17" s="1"/>
  <c r="BK49" i="17"/>
  <c r="BK19" i="17" s="1"/>
  <c r="BP19" i="17"/>
  <c r="BR49" i="17"/>
  <c r="BR19" i="17" s="1"/>
  <c r="AY49" i="17"/>
  <c r="AG49" i="17"/>
  <c r="BH41" i="17"/>
  <c r="BH11" i="17" s="1"/>
  <c r="BJ41" i="17"/>
  <c r="BJ11" i="17" s="1"/>
  <c r="BL41" i="17"/>
  <c r="BL11" i="17" s="1"/>
  <c r="BO41" i="17"/>
  <c r="BO11" i="17" s="1"/>
  <c r="BQ41" i="17"/>
  <c r="BQ11" i="17" s="1"/>
  <c r="BS41" i="17"/>
  <c r="BS11" i="17" s="1"/>
  <c r="BI41" i="17"/>
  <c r="BI11" i="17" s="1"/>
  <c r="BK41" i="17"/>
  <c r="BK11" i="17" s="1"/>
  <c r="BP11" i="17"/>
  <c r="BR41" i="17"/>
  <c r="BR11" i="17" s="1"/>
  <c r="AG41" i="17"/>
  <c r="AY41" i="17"/>
  <c r="BH52" i="17"/>
  <c r="BH22" i="17" s="1"/>
  <c r="BL52" i="17"/>
  <c r="BL22" i="17" s="1"/>
  <c r="BO52" i="17"/>
  <c r="BO22" i="17" s="1"/>
  <c r="BS52" i="17"/>
  <c r="BS22" i="17" s="1"/>
  <c r="BI52" i="17"/>
  <c r="BI22" i="17" s="1"/>
  <c r="BK52" i="17"/>
  <c r="BK22" i="17" s="1"/>
  <c r="BP22" i="17"/>
  <c r="BR52" i="17"/>
  <c r="BR22" i="17" s="1"/>
  <c r="AY52" i="17"/>
  <c r="AG52" i="17"/>
  <c r="BH44" i="17"/>
  <c r="BH14" i="17" s="1"/>
  <c r="BL44" i="17"/>
  <c r="BL14" i="17" s="1"/>
  <c r="BO44" i="17"/>
  <c r="BO14" i="17" s="1"/>
  <c r="BS44" i="17"/>
  <c r="BS14" i="17" s="1"/>
  <c r="BI44" i="17"/>
  <c r="BI14" i="17" s="1"/>
  <c r="BK44" i="17"/>
  <c r="BK14" i="17" s="1"/>
  <c r="BP14" i="17"/>
  <c r="BR44" i="17"/>
  <c r="BR14" i="17" s="1"/>
  <c r="AG44" i="17"/>
  <c r="AY44" i="17"/>
  <c r="BH51" i="17"/>
  <c r="BH21" i="17" s="1"/>
  <c r="BI51" i="17"/>
  <c r="BI21" i="17" s="1"/>
  <c r="BK51" i="17"/>
  <c r="BK21" i="17" s="1"/>
  <c r="BP21" i="17"/>
  <c r="BS51" i="17"/>
  <c r="BS21" i="17" s="1"/>
  <c r="BL51" i="17"/>
  <c r="BL21" i="17" s="1"/>
  <c r="BO51" i="17"/>
  <c r="BO21" i="17" s="1"/>
  <c r="BR51" i="17"/>
  <c r="BR21" i="17" s="1"/>
  <c r="AY51" i="17"/>
  <c r="AG51" i="17"/>
  <c r="BH43" i="17"/>
  <c r="BH13" i="17" s="1"/>
  <c r="BL43" i="17"/>
  <c r="BL13" i="17" s="1"/>
  <c r="BO43" i="17"/>
  <c r="BO13" i="17" s="1"/>
  <c r="BS43" i="17"/>
  <c r="BS13" i="17" s="1"/>
  <c r="BI43" i="17"/>
  <c r="BI13" i="17" s="1"/>
  <c r="BK43" i="17"/>
  <c r="BK13" i="17" s="1"/>
  <c r="BP13" i="17"/>
  <c r="BR43" i="17"/>
  <c r="BR13" i="17" s="1"/>
  <c r="AY43" i="17"/>
  <c r="AG43" i="17"/>
  <c r="BH54" i="17"/>
  <c r="BH24" i="17" s="1"/>
  <c r="BL54" i="17"/>
  <c r="BL24" i="17" s="1"/>
  <c r="BO54" i="17"/>
  <c r="BO24" i="17" s="1"/>
  <c r="BS54" i="17"/>
  <c r="BS24" i="17" s="1"/>
  <c r="BI54" i="17"/>
  <c r="BI24" i="17" s="1"/>
  <c r="BK54" i="17"/>
  <c r="BK24" i="17" s="1"/>
  <c r="BP24" i="17"/>
  <c r="BR54" i="17"/>
  <c r="BR24" i="17" s="1"/>
  <c r="AY54" i="17"/>
  <c r="AG54" i="17"/>
  <c r="BH46" i="17"/>
  <c r="BH16" i="17" s="1"/>
  <c r="BL46" i="17"/>
  <c r="BL16" i="17" s="1"/>
  <c r="BO46" i="17"/>
  <c r="BO16" i="17" s="1"/>
  <c r="BS46" i="17"/>
  <c r="BS16" i="17" s="1"/>
  <c r="BI46" i="17"/>
  <c r="BI16" i="17" s="1"/>
  <c r="BK46" i="17"/>
  <c r="BK16" i="17" s="1"/>
  <c r="BP16" i="17"/>
  <c r="BR46" i="17"/>
  <c r="BR16" i="17" s="1"/>
  <c r="AY46" i="17"/>
  <c r="AG46" i="17"/>
  <c r="BH38" i="17"/>
  <c r="BH8" i="17" s="1"/>
  <c r="BJ38" i="17"/>
  <c r="BJ8" i="17" s="1"/>
  <c r="BL38" i="17"/>
  <c r="BL8" i="17" s="1"/>
  <c r="BO38" i="17"/>
  <c r="BO8" i="17" s="1"/>
  <c r="BQ38" i="17"/>
  <c r="BQ8" i="17" s="1"/>
  <c r="BS38" i="17"/>
  <c r="BS8" i="17" s="1"/>
  <c r="BI38" i="17"/>
  <c r="BI8" i="17" s="1"/>
  <c r="BK38" i="17"/>
  <c r="BK8" i="17" s="1"/>
  <c r="BP8" i="17"/>
  <c r="BR38" i="17"/>
  <c r="BR8" i="17" s="1"/>
  <c r="AY38" i="17"/>
  <c r="AG38" i="17"/>
  <c r="BH53" i="17"/>
  <c r="BH23" i="17" s="1"/>
  <c r="BL53" i="17"/>
  <c r="BL23" i="17" s="1"/>
  <c r="BO53" i="17"/>
  <c r="BO23" i="17" s="1"/>
  <c r="BS53" i="17"/>
  <c r="BS23" i="17" s="1"/>
  <c r="BI53" i="17"/>
  <c r="BI23" i="17" s="1"/>
  <c r="BK53" i="17"/>
  <c r="BK23" i="17" s="1"/>
  <c r="BP23" i="17"/>
  <c r="BR53" i="17"/>
  <c r="BR23" i="17" s="1"/>
  <c r="AY53" i="17"/>
  <c r="AG53" i="17"/>
  <c r="BH45" i="17"/>
  <c r="BH15" i="17" s="1"/>
  <c r="BL45" i="17"/>
  <c r="BL15" i="17" s="1"/>
  <c r="BO45" i="17"/>
  <c r="BO15" i="17" s="1"/>
  <c r="BS45" i="17"/>
  <c r="BS15" i="17" s="1"/>
  <c r="BI45" i="17"/>
  <c r="BI15" i="17" s="1"/>
  <c r="BK45" i="17"/>
  <c r="BK15" i="17" s="1"/>
  <c r="BP15" i="17"/>
  <c r="BR45" i="17"/>
  <c r="BR15" i="17" s="1"/>
  <c r="AY45" i="17"/>
  <c r="AG45" i="17"/>
  <c r="BH37" i="17"/>
  <c r="BH7" i="17" s="1"/>
  <c r="BJ37" i="17"/>
  <c r="BJ7" i="17" s="1"/>
  <c r="BL37" i="17"/>
  <c r="BL7" i="17" s="1"/>
  <c r="BO37" i="17"/>
  <c r="BO7" i="17" s="1"/>
  <c r="BQ37" i="17"/>
  <c r="BQ7" i="17" s="1"/>
  <c r="BS37" i="17"/>
  <c r="BS7" i="17" s="1"/>
  <c r="BI37" i="17"/>
  <c r="BI7" i="17" s="1"/>
  <c r="BK37" i="17"/>
  <c r="BK7" i="17" s="1"/>
  <c r="BP7" i="17"/>
  <c r="BR37" i="17"/>
  <c r="BR7" i="17" s="1"/>
  <c r="AG37" i="17"/>
  <c r="AY37" i="17"/>
  <c r="BH48" i="17"/>
  <c r="BH18" i="17" s="1"/>
  <c r="BL48" i="17"/>
  <c r="BL18" i="17" s="1"/>
  <c r="BO48" i="17"/>
  <c r="BO18" i="17" s="1"/>
  <c r="BS48" i="17"/>
  <c r="BS18" i="17" s="1"/>
  <c r="BI48" i="17"/>
  <c r="BI18" i="17" s="1"/>
  <c r="BK48" i="17"/>
  <c r="BK18" i="17" s="1"/>
  <c r="BP18" i="17"/>
  <c r="BR48" i="17"/>
  <c r="BR18" i="17" s="1"/>
  <c r="AY48" i="17"/>
  <c r="AG48" i="17"/>
  <c r="BH40" i="17"/>
  <c r="BH10" i="17" s="1"/>
  <c r="BJ40" i="17"/>
  <c r="BJ10" i="17" s="1"/>
  <c r="BL40" i="17"/>
  <c r="BL10" i="17" s="1"/>
  <c r="BO40" i="17"/>
  <c r="BO10" i="17" s="1"/>
  <c r="BQ40" i="17"/>
  <c r="BQ10" i="17" s="1"/>
  <c r="BS40" i="17"/>
  <c r="BS10" i="17" s="1"/>
  <c r="BI40" i="17"/>
  <c r="BI10" i="17" s="1"/>
  <c r="BK40" i="17"/>
  <c r="BK10" i="17" s="1"/>
  <c r="BP10" i="17"/>
  <c r="BR40" i="17"/>
  <c r="BR10" i="17" s="1"/>
  <c r="AG40" i="17"/>
  <c r="AY40" i="17"/>
  <c r="BP6" i="17"/>
  <c r="BS36" i="16"/>
  <c r="BS6" i="16" s="1"/>
  <c r="BQ36" i="16"/>
  <c r="BL36" i="16"/>
  <c r="BL6" i="16" s="1"/>
  <c r="BJ36" i="16"/>
  <c r="BH36" i="16"/>
  <c r="BR36" i="16"/>
  <c r="BR6" i="16" s="1"/>
  <c r="BO36" i="16"/>
  <c r="BK36" i="16"/>
  <c r="BK6" i="16" s="1"/>
  <c r="BI36" i="16"/>
  <c r="BI6" i="16" s="1"/>
  <c r="AY36" i="16"/>
  <c r="AZ36" i="16" s="1"/>
  <c r="AG36" i="16"/>
  <c r="BH47" i="16"/>
  <c r="BH17" i="16" s="1"/>
  <c r="BJ47" i="16"/>
  <c r="BJ17" i="16" s="1"/>
  <c r="BL47" i="16"/>
  <c r="BL17" i="16" s="1"/>
  <c r="BP17" i="16"/>
  <c r="BR47" i="16"/>
  <c r="BR17" i="16" s="1"/>
  <c r="BI47" i="16"/>
  <c r="BI17" i="16" s="1"/>
  <c r="BK47" i="16"/>
  <c r="BK17" i="16" s="1"/>
  <c r="BO47" i="16"/>
  <c r="BO17" i="16" s="1"/>
  <c r="BQ47" i="16"/>
  <c r="BQ17" i="16" s="1"/>
  <c r="BS47" i="16"/>
  <c r="BS17" i="16" s="1"/>
  <c r="AY47" i="16"/>
  <c r="AG47" i="16"/>
  <c r="BH39" i="16"/>
  <c r="BH9" i="16" s="1"/>
  <c r="BJ39" i="16"/>
  <c r="BJ9" i="16" s="1"/>
  <c r="BL39" i="16"/>
  <c r="BL9" i="16" s="1"/>
  <c r="BP9" i="16"/>
  <c r="BR39" i="16"/>
  <c r="BR9" i="16" s="1"/>
  <c r="BI39" i="16"/>
  <c r="BI9" i="16" s="1"/>
  <c r="BK39" i="16"/>
  <c r="BK9" i="16" s="1"/>
  <c r="BO39" i="16"/>
  <c r="BO9" i="16" s="1"/>
  <c r="BQ39" i="16"/>
  <c r="BQ9" i="16" s="1"/>
  <c r="BS39" i="16"/>
  <c r="BS9" i="16" s="1"/>
  <c r="AY39" i="16"/>
  <c r="AG39" i="16"/>
  <c r="BH48" i="16"/>
  <c r="BH18" i="16" s="1"/>
  <c r="BJ48" i="16"/>
  <c r="BJ18" i="16" s="1"/>
  <c r="BL48" i="16"/>
  <c r="BL18" i="16" s="1"/>
  <c r="BP18" i="16"/>
  <c r="BR48" i="16"/>
  <c r="BR18" i="16" s="1"/>
  <c r="BI48" i="16"/>
  <c r="BI18" i="16" s="1"/>
  <c r="BK48" i="16"/>
  <c r="BK18" i="16" s="1"/>
  <c r="BO48" i="16"/>
  <c r="BO18" i="16" s="1"/>
  <c r="BQ48" i="16"/>
  <c r="BQ18" i="16" s="1"/>
  <c r="BS48" i="16"/>
  <c r="BS18" i="16" s="1"/>
  <c r="AY48" i="16"/>
  <c r="AG48" i="16"/>
  <c r="BH40" i="16"/>
  <c r="BH10" i="16" s="1"/>
  <c r="BJ40" i="16"/>
  <c r="BJ10" i="16" s="1"/>
  <c r="BL40" i="16"/>
  <c r="BL10" i="16" s="1"/>
  <c r="BP10" i="16"/>
  <c r="BR40" i="16"/>
  <c r="BR10" i="16" s="1"/>
  <c r="BI40" i="16"/>
  <c r="BI10" i="16" s="1"/>
  <c r="BK40" i="16"/>
  <c r="BK10" i="16" s="1"/>
  <c r="BO40" i="16"/>
  <c r="BO10" i="16" s="1"/>
  <c r="BQ40" i="16"/>
  <c r="BQ10" i="16" s="1"/>
  <c r="BS40" i="16"/>
  <c r="BS10" i="16" s="1"/>
  <c r="AY40" i="16"/>
  <c r="AG40" i="16"/>
  <c r="BH53" i="16"/>
  <c r="BH23" i="16" s="1"/>
  <c r="BL53" i="16"/>
  <c r="BL23" i="16" s="1"/>
  <c r="BP23" i="16"/>
  <c r="BR53" i="16"/>
  <c r="BR23" i="16" s="1"/>
  <c r="BI53" i="16"/>
  <c r="BI23" i="16" s="1"/>
  <c r="BK53" i="16"/>
  <c r="BK23" i="16" s="1"/>
  <c r="BO53" i="16"/>
  <c r="BO23" i="16" s="1"/>
  <c r="BS53" i="16"/>
  <c r="BS23" i="16" s="1"/>
  <c r="AY53" i="16"/>
  <c r="AG53" i="16"/>
  <c r="BH45" i="16"/>
  <c r="BH15" i="16" s="1"/>
  <c r="BJ45" i="16"/>
  <c r="BJ15" i="16" s="1"/>
  <c r="BL45" i="16"/>
  <c r="BL15" i="16" s="1"/>
  <c r="BP15" i="16"/>
  <c r="BR45" i="16"/>
  <c r="BR15" i="16" s="1"/>
  <c r="BI45" i="16"/>
  <c r="BI15" i="16" s="1"/>
  <c r="BK45" i="16"/>
  <c r="BK15" i="16" s="1"/>
  <c r="BO45" i="16"/>
  <c r="BO15" i="16" s="1"/>
  <c r="BQ45" i="16"/>
  <c r="BQ15" i="16" s="1"/>
  <c r="BS45" i="16"/>
  <c r="BS15" i="16" s="1"/>
  <c r="AY45" i="16"/>
  <c r="AG45" i="16"/>
  <c r="BH37" i="16"/>
  <c r="BH7" i="16" s="1"/>
  <c r="BJ37" i="16"/>
  <c r="BJ7" i="16" s="1"/>
  <c r="BL37" i="16"/>
  <c r="BL7" i="16" s="1"/>
  <c r="BP7" i="16"/>
  <c r="BR37" i="16"/>
  <c r="BR7" i="16" s="1"/>
  <c r="BI37" i="16"/>
  <c r="BI7" i="16" s="1"/>
  <c r="BK37" i="16"/>
  <c r="BK7" i="16" s="1"/>
  <c r="BO37" i="16"/>
  <c r="BO7" i="16" s="1"/>
  <c r="BQ37" i="16"/>
  <c r="BQ7" i="16" s="1"/>
  <c r="BS37" i="16"/>
  <c r="BS7" i="16" s="1"/>
  <c r="AY37" i="16"/>
  <c r="AG37" i="16"/>
  <c r="BH50" i="16"/>
  <c r="BH20" i="16" s="1"/>
  <c r="BJ50" i="16"/>
  <c r="BJ20" i="16" s="1"/>
  <c r="BL50" i="16"/>
  <c r="BL20" i="16" s="1"/>
  <c r="BP20" i="16"/>
  <c r="BR50" i="16"/>
  <c r="BR20" i="16" s="1"/>
  <c r="BI50" i="16"/>
  <c r="BI20" i="16" s="1"/>
  <c r="BK50" i="16"/>
  <c r="BK20" i="16" s="1"/>
  <c r="BO50" i="16"/>
  <c r="BO20" i="16" s="1"/>
  <c r="BQ50" i="16"/>
  <c r="BQ20" i="16" s="1"/>
  <c r="BS50" i="16"/>
  <c r="BS20" i="16" s="1"/>
  <c r="AY50" i="16"/>
  <c r="AG50" i="16"/>
  <c r="BH42" i="16"/>
  <c r="BH12" i="16" s="1"/>
  <c r="BJ42" i="16"/>
  <c r="BJ12" i="16" s="1"/>
  <c r="BL42" i="16"/>
  <c r="BL12" i="16" s="1"/>
  <c r="BP12" i="16"/>
  <c r="BR42" i="16"/>
  <c r="BR12" i="16" s="1"/>
  <c r="BI42" i="16"/>
  <c r="BI12" i="16" s="1"/>
  <c r="BK42" i="16"/>
  <c r="BK12" i="16" s="1"/>
  <c r="BO42" i="16"/>
  <c r="BO12" i="16" s="1"/>
  <c r="BQ42" i="16"/>
  <c r="BQ12" i="16" s="1"/>
  <c r="BS42" i="16"/>
  <c r="BS12" i="16" s="1"/>
  <c r="AY42" i="16"/>
  <c r="AG42" i="16"/>
  <c r="BH51" i="16"/>
  <c r="BH21" i="16" s="1"/>
  <c r="BJ51" i="16"/>
  <c r="BJ21" i="16" s="1"/>
  <c r="BL51" i="16"/>
  <c r="BL21" i="16" s="1"/>
  <c r="BP21" i="16"/>
  <c r="BR51" i="16"/>
  <c r="BR21" i="16" s="1"/>
  <c r="BI51" i="16"/>
  <c r="BI21" i="16" s="1"/>
  <c r="BK51" i="16"/>
  <c r="BK21" i="16" s="1"/>
  <c r="BO51" i="16"/>
  <c r="BO21" i="16" s="1"/>
  <c r="BQ51" i="16"/>
  <c r="BQ21" i="16" s="1"/>
  <c r="BS51" i="16"/>
  <c r="BS21" i="16" s="1"/>
  <c r="AY51" i="16"/>
  <c r="AG51" i="16"/>
  <c r="BH43" i="16"/>
  <c r="BH13" i="16" s="1"/>
  <c r="BJ43" i="16"/>
  <c r="BJ13" i="16" s="1"/>
  <c r="BL43" i="16"/>
  <c r="BL13" i="16" s="1"/>
  <c r="BP13" i="16"/>
  <c r="BR43" i="16"/>
  <c r="BR13" i="16" s="1"/>
  <c r="BI43" i="16"/>
  <c r="BI13" i="16" s="1"/>
  <c r="BK43" i="16"/>
  <c r="BK13" i="16" s="1"/>
  <c r="BO43" i="16"/>
  <c r="BO13" i="16" s="1"/>
  <c r="BQ43" i="16"/>
  <c r="BQ13" i="16" s="1"/>
  <c r="BS43" i="16"/>
  <c r="BS13" i="16" s="1"/>
  <c r="AY43" i="16"/>
  <c r="AG43" i="16"/>
  <c r="BH52" i="16"/>
  <c r="BH22" i="16" s="1"/>
  <c r="BJ52" i="16"/>
  <c r="BJ22" i="16" s="1"/>
  <c r="BL52" i="16"/>
  <c r="BL22" i="16" s="1"/>
  <c r="BP22" i="16"/>
  <c r="BR52" i="16"/>
  <c r="BR22" i="16" s="1"/>
  <c r="BI52" i="16"/>
  <c r="BI22" i="16" s="1"/>
  <c r="BK52" i="16"/>
  <c r="BK22" i="16" s="1"/>
  <c r="BO52" i="16"/>
  <c r="BO22" i="16" s="1"/>
  <c r="BQ52" i="16"/>
  <c r="BQ22" i="16" s="1"/>
  <c r="BS52" i="16"/>
  <c r="BS22" i="16" s="1"/>
  <c r="AY52" i="16"/>
  <c r="AG52" i="16"/>
  <c r="BH44" i="16"/>
  <c r="BH14" i="16" s="1"/>
  <c r="BJ44" i="16"/>
  <c r="BJ14" i="16" s="1"/>
  <c r="BL44" i="16"/>
  <c r="BL14" i="16" s="1"/>
  <c r="BP14" i="16"/>
  <c r="BR44" i="16"/>
  <c r="BR14" i="16" s="1"/>
  <c r="BI44" i="16"/>
  <c r="BI14" i="16" s="1"/>
  <c r="BK44" i="16"/>
  <c r="BK14" i="16" s="1"/>
  <c r="BO44" i="16"/>
  <c r="BO14" i="16" s="1"/>
  <c r="BQ44" i="16"/>
  <c r="BQ14" i="16" s="1"/>
  <c r="BS44" i="16"/>
  <c r="BS14" i="16" s="1"/>
  <c r="AY44" i="16"/>
  <c r="AG44" i="16"/>
  <c r="BH49" i="16"/>
  <c r="BH19" i="16" s="1"/>
  <c r="BJ49" i="16"/>
  <c r="BJ19" i="16" s="1"/>
  <c r="BL49" i="16"/>
  <c r="BL19" i="16" s="1"/>
  <c r="BP19" i="16"/>
  <c r="BR49" i="16"/>
  <c r="BR19" i="16" s="1"/>
  <c r="BI49" i="16"/>
  <c r="BI19" i="16" s="1"/>
  <c r="BK49" i="16"/>
  <c r="BK19" i="16" s="1"/>
  <c r="BO49" i="16"/>
  <c r="BO19" i="16" s="1"/>
  <c r="BQ49" i="16"/>
  <c r="BQ19" i="16" s="1"/>
  <c r="BS49" i="16"/>
  <c r="BS19" i="16" s="1"/>
  <c r="AY49" i="16"/>
  <c r="AG49" i="16"/>
  <c r="BH41" i="16"/>
  <c r="BH11" i="16" s="1"/>
  <c r="BJ41" i="16"/>
  <c r="BJ11" i="16" s="1"/>
  <c r="BL41" i="16"/>
  <c r="BL11" i="16" s="1"/>
  <c r="BP11" i="16"/>
  <c r="BR41" i="16"/>
  <c r="BR11" i="16" s="1"/>
  <c r="BI41" i="16"/>
  <c r="BI11" i="16" s="1"/>
  <c r="BK41" i="16"/>
  <c r="BK11" i="16" s="1"/>
  <c r="BO41" i="16"/>
  <c r="BO11" i="16" s="1"/>
  <c r="BQ41" i="16"/>
  <c r="BQ11" i="16" s="1"/>
  <c r="BS41" i="16"/>
  <c r="BS11" i="16" s="1"/>
  <c r="AY41" i="16"/>
  <c r="AG41" i="16"/>
  <c r="BH54" i="16"/>
  <c r="BH24" i="16" s="1"/>
  <c r="BL54" i="16"/>
  <c r="BL24" i="16" s="1"/>
  <c r="BP24" i="16"/>
  <c r="BR54" i="16"/>
  <c r="BR24" i="16" s="1"/>
  <c r="BI54" i="16"/>
  <c r="BI24" i="16" s="1"/>
  <c r="BK54" i="16"/>
  <c r="BK24" i="16" s="1"/>
  <c r="BO54" i="16"/>
  <c r="BO24" i="16" s="1"/>
  <c r="BS54" i="16"/>
  <c r="BS24" i="16" s="1"/>
  <c r="AY54" i="16"/>
  <c r="AG54" i="16"/>
  <c r="BH46" i="16"/>
  <c r="BH16" i="16" s="1"/>
  <c r="BJ46" i="16"/>
  <c r="BJ16" i="16" s="1"/>
  <c r="BL46" i="16"/>
  <c r="BL16" i="16" s="1"/>
  <c r="BP16" i="16"/>
  <c r="BR46" i="16"/>
  <c r="BR16" i="16" s="1"/>
  <c r="BI46" i="16"/>
  <c r="BI16" i="16" s="1"/>
  <c r="BK46" i="16"/>
  <c r="BK16" i="16" s="1"/>
  <c r="BO46" i="16"/>
  <c r="BO16" i="16" s="1"/>
  <c r="BQ46" i="16"/>
  <c r="BQ16" i="16" s="1"/>
  <c r="BS46" i="16"/>
  <c r="BS16" i="16" s="1"/>
  <c r="AY46" i="16"/>
  <c r="AG46" i="16"/>
  <c r="BH38" i="16"/>
  <c r="BH8" i="16" s="1"/>
  <c r="BJ38" i="16"/>
  <c r="BJ8" i="16" s="1"/>
  <c r="BL38" i="16"/>
  <c r="BL8" i="16" s="1"/>
  <c r="BP8" i="16"/>
  <c r="BR38" i="16"/>
  <c r="BR8" i="16" s="1"/>
  <c r="BI38" i="16"/>
  <c r="BI8" i="16" s="1"/>
  <c r="BK38" i="16"/>
  <c r="BK8" i="16" s="1"/>
  <c r="BO38" i="16"/>
  <c r="BO8" i="16" s="1"/>
  <c r="BQ38" i="16"/>
  <c r="BQ8" i="16" s="1"/>
  <c r="BS38" i="16"/>
  <c r="BS8" i="16" s="1"/>
  <c r="AY38" i="16"/>
  <c r="AG38" i="16"/>
  <c r="BP6" i="16"/>
  <c r="BU8" i="16" l="1"/>
  <c r="BU19" i="16"/>
  <c r="BU22" i="16"/>
  <c r="BU13" i="16"/>
  <c r="BU12" i="16"/>
  <c r="BU20" i="16"/>
  <c r="BU10" i="16"/>
  <c r="BU9" i="16"/>
  <c r="BN8" i="18"/>
  <c r="BN16" i="18"/>
  <c r="BN14" i="18"/>
  <c r="BN12" i="18"/>
  <c r="BN10" i="18"/>
  <c r="AH46" i="16"/>
  <c r="AH43" i="16"/>
  <c r="AH42" i="16"/>
  <c r="AH37" i="16"/>
  <c r="AH40" i="16"/>
  <c r="AH39" i="16"/>
  <c r="AZ38" i="16"/>
  <c r="AZ46" i="16"/>
  <c r="AZ54" i="16"/>
  <c r="AZ41" i="16"/>
  <c r="AZ49" i="16"/>
  <c r="AZ44" i="16"/>
  <c r="AZ52" i="16"/>
  <c r="AZ43" i="16"/>
  <c r="AZ51" i="16"/>
  <c r="AZ42" i="16"/>
  <c r="AZ50" i="16"/>
  <c r="AZ37" i="16"/>
  <c r="AZ45" i="16"/>
  <c r="AZ53" i="16"/>
  <c r="AZ40" i="16"/>
  <c r="AZ48" i="16"/>
  <c r="AZ39" i="16"/>
  <c r="AZ47" i="16"/>
  <c r="AH40" i="17"/>
  <c r="AZ48" i="17"/>
  <c r="AH37" i="17"/>
  <c r="BN7" i="17"/>
  <c r="AZ45" i="17"/>
  <c r="AZ53" i="17"/>
  <c r="AZ38" i="17"/>
  <c r="AZ46" i="17"/>
  <c r="AZ54" i="17"/>
  <c r="AZ43" i="17"/>
  <c r="AZ51" i="17"/>
  <c r="AH44" i="17"/>
  <c r="AZ52" i="17"/>
  <c r="AH41" i="17"/>
  <c r="BU11" i="17"/>
  <c r="AZ49" i="17"/>
  <c r="AZ42" i="17"/>
  <c r="AZ50" i="17"/>
  <c r="AZ39" i="17"/>
  <c r="AZ47" i="17"/>
  <c r="AH39" i="19"/>
  <c r="AJ39" i="19" s="1"/>
  <c r="AH46" i="19"/>
  <c r="AH54" i="19"/>
  <c r="AH47" i="19"/>
  <c r="AH55" i="19"/>
  <c r="AH44" i="19"/>
  <c r="AH45" i="19"/>
  <c r="AH53" i="19"/>
  <c r="AH42" i="19"/>
  <c r="AH50" i="19"/>
  <c r="AH43" i="19"/>
  <c r="AH51" i="19"/>
  <c r="AH40" i="19"/>
  <c r="AH48" i="19"/>
  <c r="AJ48" i="19" s="1"/>
  <c r="AH38" i="18"/>
  <c r="AH39" i="18"/>
  <c r="AH47" i="18"/>
  <c r="AZ55" i="18"/>
  <c r="AH42" i="18"/>
  <c r="AH50" i="18"/>
  <c r="AH45" i="18"/>
  <c r="AH53" i="18"/>
  <c r="AZ44" i="18"/>
  <c r="AH52" i="18"/>
  <c r="AH43" i="18"/>
  <c r="AZ51" i="18"/>
  <c r="AH46" i="18"/>
  <c r="AH54" i="18"/>
  <c r="AH41" i="18"/>
  <c r="AH49" i="18"/>
  <c r="AH40" i="18"/>
  <c r="AZ48" i="18"/>
  <c r="AH38" i="16"/>
  <c r="AH54" i="16"/>
  <c r="AH41" i="16"/>
  <c r="AH49" i="16"/>
  <c r="AH44" i="16"/>
  <c r="BU14" i="16"/>
  <c r="AH52" i="16"/>
  <c r="AH51" i="16"/>
  <c r="AH50" i="16"/>
  <c r="AH45" i="16"/>
  <c r="AH53" i="16"/>
  <c r="AH48" i="16"/>
  <c r="BU18" i="16"/>
  <c r="AH47" i="16"/>
  <c r="BU17" i="16"/>
  <c r="AH36" i="16"/>
  <c r="AZ40" i="17"/>
  <c r="AH48" i="17"/>
  <c r="AZ37" i="17"/>
  <c r="AH45" i="17"/>
  <c r="AH53" i="17"/>
  <c r="AH38" i="17"/>
  <c r="AH46" i="17"/>
  <c r="AH54" i="17"/>
  <c r="AH43" i="17"/>
  <c r="AH51" i="17"/>
  <c r="AZ44" i="17"/>
  <c r="AH52" i="17"/>
  <c r="AZ41" i="17"/>
  <c r="AH49" i="17"/>
  <c r="AH42" i="17"/>
  <c r="AH50" i="17"/>
  <c r="AH39" i="17"/>
  <c r="AH47" i="17"/>
  <c r="BN8" i="19"/>
  <c r="AH41" i="19"/>
  <c r="BN10" i="19"/>
  <c r="AH49" i="19"/>
  <c r="AH38" i="19"/>
  <c r="AJ38" i="19" s="1"/>
  <c r="BN7" i="19"/>
  <c r="BN15" i="19"/>
  <c r="BN16" i="19"/>
  <c r="BN13" i="19"/>
  <c r="AH52" i="19"/>
  <c r="BN14" i="19"/>
  <c r="BN11" i="19"/>
  <c r="BN12" i="19"/>
  <c r="BN9" i="19"/>
  <c r="AZ38" i="18"/>
  <c r="AZ39" i="18"/>
  <c r="AZ47" i="18"/>
  <c r="AH55" i="18"/>
  <c r="AZ42" i="18"/>
  <c r="AZ50" i="18"/>
  <c r="AZ45" i="18"/>
  <c r="AZ53" i="18"/>
  <c r="AH44" i="18"/>
  <c r="AZ52" i="18"/>
  <c r="AZ43" i="18"/>
  <c r="AH51" i="18"/>
  <c r="AZ46" i="18"/>
  <c r="AZ54" i="18"/>
  <c r="AZ41" i="18"/>
  <c r="AZ49" i="18"/>
  <c r="AZ40" i="18"/>
  <c r="AH48" i="18"/>
  <c r="BU8" i="18"/>
  <c r="BU16" i="18"/>
  <c r="BU11" i="18"/>
  <c r="BU14" i="18"/>
  <c r="BU13" i="18"/>
  <c r="BU12" i="18"/>
  <c r="BU15" i="18"/>
  <c r="BU10" i="18"/>
  <c r="BU9" i="18"/>
  <c r="BN11" i="18"/>
  <c r="BN13" i="18"/>
  <c r="BN15" i="18"/>
  <c r="BN9" i="18"/>
  <c r="BU7" i="18"/>
  <c r="BN7" i="18"/>
  <c r="BU7" i="19"/>
  <c r="BU8" i="19"/>
  <c r="BU15" i="19"/>
  <c r="BU10" i="19"/>
  <c r="BU16" i="19"/>
  <c r="BU13" i="19"/>
  <c r="BU14" i="19"/>
  <c r="BU11" i="19"/>
  <c r="BU12" i="19"/>
  <c r="BU9" i="19"/>
  <c r="BU16" i="16"/>
  <c r="BU7" i="16"/>
  <c r="BU11" i="16"/>
  <c r="BU15" i="16"/>
  <c r="BN10" i="17"/>
  <c r="BU10" i="17"/>
  <c r="BU7" i="17"/>
  <c r="BU8" i="17"/>
  <c r="BU12" i="17"/>
  <c r="BU9" i="17"/>
  <c r="BN8" i="17"/>
  <c r="BN11" i="17"/>
  <c r="BN12" i="17"/>
  <c r="BN9" i="17"/>
  <c r="BN18" i="16"/>
  <c r="BN17" i="16"/>
  <c r="BN10" i="16"/>
  <c r="BN9" i="16"/>
  <c r="BN8" i="16"/>
  <c r="BN16" i="16"/>
  <c r="BN11" i="16"/>
  <c r="BN19" i="16"/>
  <c r="BN14" i="16"/>
  <c r="BN22" i="16"/>
  <c r="BN13" i="16"/>
  <c r="BN21" i="16"/>
  <c r="BN12" i="16"/>
  <c r="BN20" i="16"/>
  <c r="BN7" i="16"/>
  <c r="BN15" i="16"/>
  <c r="BU21" i="16"/>
  <c r="W53" i="15" l="1"/>
  <c r="V53" i="15"/>
  <c r="U53" i="15"/>
  <c r="S53" i="15"/>
  <c r="R53" i="15"/>
  <c r="Q53" i="15"/>
  <c r="P53" i="15"/>
  <c r="O53" i="15"/>
  <c r="N53" i="15"/>
  <c r="H53" i="15"/>
  <c r="G53" i="15"/>
  <c r="F53" i="15"/>
  <c r="E53" i="15"/>
  <c r="D53" i="15"/>
  <c r="W52" i="15"/>
  <c r="V52" i="15"/>
  <c r="U52" i="15"/>
  <c r="S52" i="15"/>
  <c r="R52" i="15"/>
  <c r="Q52" i="15"/>
  <c r="P52" i="15"/>
  <c r="O52" i="15"/>
  <c r="N52" i="15"/>
  <c r="H52" i="15"/>
  <c r="G52" i="15"/>
  <c r="F52" i="15"/>
  <c r="E52" i="15"/>
  <c r="D52" i="15"/>
  <c r="W51" i="15"/>
  <c r="V51" i="15"/>
  <c r="U51" i="15"/>
  <c r="S51" i="15"/>
  <c r="R51" i="15"/>
  <c r="Q51" i="15"/>
  <c r="P51" i="15"/>
  <c r="O51" i="15"/>
  <c r="N51" i="15"/>
  <c r="H51" i="15"/>
  <c r="G51" i="15"/>
  <c r="F51" i="15"/>
  <c r="E51" i="15"/>
  <c r="D51" i="15"/>
  <c r="W50" i="15"/>
  <c r="V50" i="15"/>
  <c r="U50" i="15"/>
  <c r="S50" i="15"/>
  <c r="R50" i="15"/>
  <c r="Q50" i="15"/>
  <c r="P50" i="15"/>
  <c r="O50" i="15"/>
  <c r="N50" i="15"/>
  <c r="H50" i="15"/>
  <c r="G50" i="15"/>
  <c r="F50" i="15"/>
  <c r="E50" i="15"/>
  <c r="D50" i="15"/>
  <c r="W49" i="15"/>
  <c r="V49" i="15"/>
  <c r="U49" i="15"/>
  <c r="S49" i="15"/>
  <c r="R49" i="15"/>
  <c r="Q49" i="15"/>
  <c r="P49" i="15"/>
  <c r="O49" i="15"/>
  <c r="N49" i="15"/>
  <c r="H49" i="15"/>
  <c r="G49" i="15"/>
  <c r="F49" i="15"/>
  <c r="E49" i="15"/>
  <c r="D49" i="15"/>
  <c r="W48" i="15"/>
  <c r="V48" i="15"/>
  <c r="U48" i="15"/>
  <c r="S48" i="15"/>
  <c r="R48" i="15"/>
  <c r="Q48" i="15"/>
  <c r="P48" i="15"/>
  <c r="O48" i="15"/>
  <c r="N48" i="15"/>
  <c r="H48" i="15"/>
  <c r="G48" i="15"/>
  <c r="F48" i="15"/>
  <c r="E48" i="15"/>
  <c r="D48" i="15"/>
  <c r="W47" i="15"/>
  <c r="V47" i="15"/>
  <c r="U47" i="15"/>
  <c r="S47" i="15"/>
  <c r="R47" i="15"/>
  <c r="Q47" i="15"/>
  <c r="P47" i="15"/>
  <c r="O47" i="15"/>
  <c r="N47" i="15"/>
  <c r="H47" i="15"/>
  <c r="G47" i="15"/>
  <c r="F47" i="15"/>
  <c r="E47" i="15"/>
  <c r="D47" i="15"/>
  <c r="W46" i="15"/>
  <c r="V46" i="15"/>
  <c r="U46" i="15"/>
  <c r="S46" i="15"/>
  <c r="R46" i="15"/>
  <c r="Q46" i="15"/>
  <c r="P46" i="15"/>
  <c r="O46" i="15"/>
  <c r="N46" i="15"/>
  <c r="H46" i="15"/>
  <c r="G46" i="15"/>
  <c r="F46" i="15"/>
  <c r="E46" i="15"/>
  <c r="D46" i="15"/>
  <c r="W45" i="15"/>
  <c r="V45" i="15"/>
  <c r="U45" i="15"/>
  <c r="S45" i="15"/>
  <c r="R45" i="15"/>
  <c r="Q45" i="15"/>
  <c r="P45" i="15"/>
  <c r="O45" i="15"/>
  <c r="N45" i="15"/>
  <c r="H45" i="15"/>
  <c r="G45" i="15"/>
  <c r="F45" i="15"/>
  <c r="E45" i="15"/>
  <c r="D45" i="15"/>
  <c r="W44" i="15"/>
  <c r="V44" i="15"/>
  <c r="U44" i="15"/>
  <c r="S44" i="15"/>
  <c r="R44" i="15"/>
  <c r="Q44" i="15"/>
  <c r="P44" i="15"/>
  <c r="O44" i="15"/>
  <c r="N44" i="15"/>
  <c r="H44" i="15"/>
  <c r="G44" i="15"/>
  <c r="F44" i="15"/>
  <c r="E44" i="15"/>
  <c r="D44" i="15"/>
  <c r="W43" i="15"/>
  <c r="V43" i="15"/>
  <c r="U43" i="15"/>
  <c r="S43" i="15"/>
  <c r="R43" i="15"/>
  <c r="Q43" i="15"/>
  <c r="P43" i="15"/>
  <c r="O43" i="15"/>
  <c r="N43" i="15"/>
  <c r="H43" i="15"/>
  <c r="G43" i="15"/>
  <c r="F43" i="15"/>
  <c r="E43" i="15"/>
  <c r="D43" i="15"/>
  <c r="W42" i="15"/>
  <c r="V42" i="15"/>
  <c r="U42" i="15"/>
  <c r="S42" i="15"/>
  <c r="R42" i="15"/>
  <c r="Q42" i="15"/>
  <c r="P42" i="15"/>
  <c r="O42" i="15"/>
  <c r="N42" i="15"/>
  <c r="H42" i="15"/>
  <c r="G42" i="15"/>
  <c r="F42" i="15"/>
  <c r="E42" i="15"/>
  <c r="D42" i="15"/>
  <c r="W41" i="15"/>
  <c r="V41" i="15"/>
  <c r="U41" i="15"/>
  <c r="S41" i="15"/>
  <c r="R41" i="15"/>
  <c r="Q41" i="15"/>
  <c r="P41" i="15"/>
  <c r="O41" i="15"/>
  <c r="N41" i="15"/>
  <c r="H41" i="15"/>
  <c r="G41" i="15"/>
  <c r="F41" i="15"/>
  <c r="E41" i="15"/>
  <c r="D41" i="15"/>
  <c r="W40" i="15"/>
  <c r="V40" i="15"/>
  <c r="U40" i="15"/>
  <c r="S40" i="15"/>
  <c r="R40" i="15"/>
  <c r="Q40" i="15"/>
  <c r="P40" i="15"/>
  <c r="O40" i="15"/>
  <c r="N40" i="15"/>
  <c r="H40" i="15"/>
  <c r="G40" i="15"/>
  <c r="F40" i="15"/>
  <c r="E40" i="15"/>
  <c r="D40" i="15"/>
  <c r="W39" i="15"/>
  <c r="V39" i="15"/>
  <c r="U39" i="15"/>
  <c r="S39" i="15"/>
  <c r="R39" i="15"/>
  <c r="Q39" i="15"/>
  <c r="P39" i="15"/>
  <c r="O39" i="15"/>
  <c r="N39" i="15"/>
  <c r="H39" i="15"/>
  <c r="G39" i="15"/>
  <c r="F39" i="15"/>
  <c r="E39" i="15"/>
  <c r="D39" i="15"/>
  <c r="W38" i="15"/>
  <c r="V38" i="15"/>
  <c r="U38" i="15"/>
  <c r="S38" i="15"/>
  <c r="R38" i="15"/>
  <c r="Q38" i="15"/>
  <c r="P38" i="15"/>
  <c r="O38" i="15"/>
  <c r="N38" i="15"/>
  <c r="H38" i="15"/>
  <c r="G38" i="15"/>
  <c r="F38" i="15"/>
  <c r="E38" i="15"/>
  <c r="D38" i="15"/>
  <c r="W37" i="15"/>
  <c r="V37" i="15"/>
  <c r="U37" i="15"/>
  <c r="S37" i="15"/>
  <c r="R37" i="15"/>
  <c r="Q37" i="15"/>
  <c r="P37" i="15"/>
  <c r="O37" i="15"/>
  <c r="N37" i="15"/>
  <c r="H37" i="15"/>
  <c r="G37" i="15"/>
  <c r="F37" i="15"/>
  <c r="E37" i="15"/>
  <c r="D37" i="15"/>
  <c r="W36" i="15"/>
  <c r="V36" i="15"/>
  <c r="U36" i="15"/>
  <c r="S36" i="15"/>
  <c r="R36" i="15"/>
  <c r="Q36" i="15"/>
  <c r="P36" i="15"/>
  <c r="O36" i="15"/>
  <c r="N36" i="15"/>
  <c r="H36" i="15"/>
  <c r="G36" i="15"/>
  <c r="F36" i="15"/>
  <c r="E36" i="15"/>
  <c r="D36" i="15"/>
  <c r="W35" i="15"/>
  <c r="V35" i="15"/>
  <c r="U35" i="15"/>
  <c r="S35" i="15"/>
  <c r="R35" i="15"/>
  <c r="Q35" i="15"/>
  <c r="P35" i="15"/>
  <c r="O35" i="15"/>
  <c r="N35" i="15"/>
  <c r="H35" i="15"/>
  <c r="G35" i="15"/>
  <c r="F35" i="15"/>
  <c r="E35" i="15"/>
  <c r="D35" i="15"/>
  <c r="BF24" i="15"/>
  <c r="BE24" i="15"/>
  <c r="BD24" i="15"/>
  <c r="BC24" i="15"/>
  <c r="BA24" i="15"/>
  <c r="AW24" i="15"/>
  <c r="AV24" i="15"/>
  <c r="AN24" i="15"/>
  <c r="AM24" i="15"/>
  <c r="AL24" i="15"/>
  <c r="AK24" i="15"/>
  <c r="AI24" i="15"/>
  <c r="AE24" i="15"/>
  <c r="AD24" i="15"/>
  <c r="T24" i="15"/>
  <c r="T53" i="15" s="1"/>
  <c r="L24" i="15"/>
  <c r="L53" i="15" s="1"/>
  <c r="K24" i="15"/>
  <c r="K53" i="15" s="1"/>
  <c r="J24" i="15"/>
  <c r="J53" i="15" s="1"/>
  <c r="I24" i="15"/>
  <c r="I53" i="15" s="1"/>
  <c r="BF23" i="15"/>
  <c r="BE23" i="15"/>
  <c r="BD23" i="15"/>
  <c r="BC23" i="15"/>
  <c r="BA23" i="15"/>
  <c r="AW23" i="15"/>
  <c r="AV23" i="15"/>
  <c r="AN23" i="15"/>
  <c r="AM23" i="15"/>
  <c r="AL23" i="15"/>
  <c r="AK23" i="15"/>
  <c r="AI23" i="15"/>
  <c r="AE23" i="15"/>
  <c r="AD23" i="15"/>
  <c r="T23" i="15"/>
  <c r="T52" i="15" s="1"/>
  <c r="L23" i="15"/>
  <c r="L52" i="15" s="1"/>
  <c r="K23" i="15"/>
  <c r="K52" i="15" s="1"/>
  <c r="J23" i="15"/>
  <c r="J52" i="15" s="1"/>
  <c r="I23" i="15"/>
  <c r="I52" i="15" s="1"/>
  <c r="BF22" i="15"/>
  <c r="BE22" i="15"/>
  <c r="BD22" i="15"/>
  <c r="BC22" i="15"/>
  <c r="BA22" i="15"/>
  <c r="AW22" i="15"/>
  <c r="AW51" i="15" s="1"/>
  <c r="AV22" i="15"/>
  <c r="AV51" i="15" s="1"/>
  <c r="AN22" i="15"/>
  <c r="AM22" i="15"/>
  <c r="AL22" i="15"/>
  <c r="AK22" i="15"/>
  <c r="AI22" i="15"/>
  <c r="AE22" i="15"/>
  <c r="AE51" i="15" s="1"/>
  <c r="AD22" i="15"/>
  <c r="AD51" i="15" s="1"/>
  <c r="T22" i="15"/>
  <c r="T51" i="15" s="1"/>
  <c r="L22" i="15"/>
  <c r="L51" i="15" s="1"/>
  <c r="K22" i="15"/>
  <c r="K51" i="15" s="1"/>
  <c r="J22" i="15"/>
  <c r="J51" i="15" s="1"/>
  <c r="I22" i="15"/>
  <c r="I51" i="15" s="1"/>
  <c r="BF21" i="15"/>
  <c r="BF50" i="15" s="1"/>
  <c r="BE21" i="15"/>
  <c r="BD21" i="15"/>
  <c r="BC21" i="15"/>
  <c r="BA21" i="15"/>
  <c r="AW21" i="15"/>
  <c r="AV21" i="15"/>
  <c r="AN21" i="15"/>
  <c r="AN50" i="15" s="1"/>
  <c r="AM21" i="15"/>
  <c r="AL21" i="15"/>
  <c r="AK21" i="15"/>
  <c r="AI21" i="15"/>
  <c r="AE21" i="15"/>
  <c r="AD21" i="15"/>
  <c r="T21" i="15"/>
  <c r="T50" i="15" s="1"/>
  <c r="L21" i="15"/>
  <c r="L50" i="15" s="1"/>
  <c r="K21" i="15"/>
  <c r="K50" i="15" s="1"/>
  <c r="J21" i="15"/>
  <c r="J50" i="15" s="1"/>
  <c r="I21" i="15"/>
  <c r="I50" i="15" s="1"/>
  <c r="BF20" i="15"/>
  <c r="BF49" i="15" s="1"/>
  <c r="BE20" i="15"/>
  <c r="BD20" i="15"/>
  <c r="BC20" i="15"/>
  <c r="BA20" i="15"/>
  <c r="AW20" i="15"/>
  <c r="AV20" i="15"/>
  <c r="AN20" i="15"/>
  <c r="AN49" i="15" s="1"/>
  <c r="AM20" i="15"/>
  <c r="AL20" i="15"/>
  <c r="AK20" i="15"/>
  <c r="AI20" i="15"/>
  <c r="AE20" i="15"/>
  <c r="AD20" i="15"/>
  <c r="T20" i="15"/>
  <c r="T49" i="15" s="1"/>
  <c r="L20" i="15"/>
  <c r="L49" i="15" s="1"/>
  <c r="K20" i="15"/>
  <c r="K49" i="15" s="1"/>
  <c r="J20" i="15"/>
  <c r="J49" i="15" s="1"/>
  <c r="I20" i="15"/>
  <c r="I49" i="15" s="1"/>
  <c r="BF19" i="15"/>
  <c r="BF48" i="15" s="1"/>
  <c r="BE19" i="15"/>
  <c r="BD19" i="15"/>
  <c r="BC19" i="15"/>
  <c r="BA19" i="15"/>
  <c r="AW19" i="15"/>
  <c r="AW48" i="15" s="1"/>
  <c r="AV19" i="15"/>
  <c r="AV48" i="15" s="1"/>
  <c r="AN19" i="15"/>
  <c r="AN48" i="15" s="1"/>
  <c r="AM19" i="15"/>
  <c r="AL19" i="15"/>
  <c r="AK19" i="15"/>
  <c r="AI19" i="15"/>
  <c r="AE19" i="15"/>
  <c r="AE48" i="15" s="1"/>
  <c r="AD19" i="15"/>
  <c r="AD48" i="15" s="1"/>
  <c r="T19" i="15"/>
  <c r="T48" i="15" s="1"/>
  <c r="L19" i="15"/>
  <c r="L48" i="15" s="1"/>
  <c r="K19" i="15"/>
  <c r="K48" i="15" s="1"/>
  <c r="J19" i="15"/>
  <c r="J48" i="15" s="1"/>
  <c r="I19" i="15"/>
  <c r="I48" i="15" s="1"/>
  <c r="BF18" i="15"/>
  <c r="BF47" i="15" s="1"/>
  <c r="BE18" i="15"/>
  <c r="BE47" i="15" s="1"/>
  <c r="BD18" i="15"/>
  <c r="BC18" i="15"/>
  <c r="BA18" i="15"/>
  <c r="AW18" i="15"/>
  <c r="AV18" i="15"/>
  <c r="AN18" i="15"/>
  <c r="AN47" i="15" s="1"/>
  <c r="AM18" i="15"/>
  <c r="AM47" i="15" s="1"/>
  <c r="AL18" i="15"/>
  <c r="AK18" i="15"/>
  <c r="AI18" i="15"/>
  <c r="AE18" i="15"/>
  <c r="AD18" i="15"/>
  <c r="T18" i="15"/>
  <c r="T47" i="15" s="1"/>
  <c r="L18" i="15"/>
  <c r="L47" i="15" s="1"/>
  <c r="K18" i="15"/>
  <c r="K47" i="15" s="1"/>
  <c r="J18" i="15"/>
  <c r="J47" i="15" s="1"/>
  <c r="I18" i="15"/>
  <c r="I47" i="15" s="1"/>
  <c r="BF17" i="15"/>
  <c r="BF46" i="15" s="1"/>
  <c r="BE17" i="15"/>
  <c r="BE46" i="15" s="1"/>
  <c r="BD17" i="15"/>
  <c r="BC17" i="15"/>
  <c r="BA17" i="15"/>
  <c r="AW17" i="15"/>
  <c r="AV17" i="15"/>
  <c r="AN17" i="15"/>
  <c r="AN46" i="15" s="1"/>
  <c r="AM17" i="15"/>
  <c r="AM46" i="15" s="1"/>
  <c r="AL17" i="15"/>
  <c r="AK17" i="15"/>
  <c r="AI17" i="15"/>
  <c r="AE17" i="15"/>
  <c r="AD17" i="15"/>
  <c r="T17" i="15"/>
  <c r="T46" i="15" s="1"/>
  <c r="L17" i="15"/>
  <c r="L46" i="15" s="1"/>
  <c r="K17" i="15"/>
  <c r="K46" i="15" s="1"/>
  <c r="J17" i="15"/>
  <c r="J46" i="15" s="1"/>
  <c r="I17" i="15"/>
  <c r="I46" i="15" s="1"/>
  <c r="BF16" i="15"/>
  <c r="BF45" i="15" s="1"/>
  <c r="BE16" i="15"/>
  <c r="BE45" i="15" s="1"/>
  <c r="BD16" i="15"/>
  <c r="BC16" i="15"/>
  <c r="BA16" i="15"/>
  <c r="AW16" i="15"/>
  <c r="AV16" i="15"/>
  <c r="AN16" i="15"/>
  <c r="AN45" i="15" s="1"/>
  <c r="AM16" i="15"/>
  <c r="AM45" i="15" s="1"/>
  <c r="AL16" i="15"/>
  <c r="AK16" i="15"/>
  <c r="AI16" i="15"/>
  <c r="AE16" i="15"/>
  <c r="AD16" i="15"/>
  <c r="T16" i="15"/>
  <c r="T45" i="15" s="1"/>
  <c r="L16" i="15"/>
  <c r="L45" i="15" s="1"/>
  <c r="K16" i="15"/>
  <c r="K45" i="15" s="1"/>
  <c r="J16" i="15"/>
  <c r="J45" i="15" s="1"/>
  <c r="I16" i="15"/>
  <c r="I45" i="15" s="1"/>
  <c r="BF15" i="15"/>
  <c r="BF44" i="15" s="1"/>
  <c r="BE15" i="15"/>
  <c r="BE44" i="15" s="1"/>
  <c r="BD15" i="15"/>
  <c r="BC15" i="15"/>
  <c r="BA15" i="15"/>
  <c r="AW15" i="15"/>
  <c r="AW44" i="15" s="1"/>
  <c r="AV15" i="15"/>
  <c r="AV44" i="15" s="1"/>
  <c r="AN15" i="15"/>
  <c r="AN44" i="15" s="1"/>
  <c r="AM15" i="15"/>
  <c r="AM44" i="15" s="1"/>
  <c r="AL15" i="15"/>
  <c r="AK15" i="15"/>
  <c r="AI15" i="15"/>
  <c r="AE15" i="15"/>
  <c r="AE44" i="15" s="1"/>
  <c r="AD15" i="15"/>
  <c r="AD44" i="15" s="1"/>
  <c r="T15" i="15"/>
  <c r="T44" i="15" s="1"/>
  <c r="L15" i="15"/>
  <c r="L44" i="15" s="1"/>
  <c r="K15" i="15"/>
  <c r="K44" i="15" s="1"/>
  <c r="J15" i="15"/>
  <c r="J44" i="15" s="1"/>
  <c r="I15" i="15"/>
  <c r="I44" i="15" s="1"/>
  <c r="BF14" i="15"/>
  <c r="BF43" i="15" s="1"/>
  <c r="BE14" i="15"/>
  <c r="BE43" i="15" s="1"/>
  <c r="BD14" i="15"/>
  <c r="BC14" i="15"/>
  <c r="BA14" i="15"/>
  <c r="AW14" i="15"/>
  <c r="AW43" i="15" s="1"/>
  <c r="AV14" i="15"/>
  <c r="AV43" i="15" s="1"/>
  <c r="AN14" i="15"/>
  <c r="AN43" i="15" s="1"/>
  <c r="AM14" i="15"/>
  <c r="AM43" i="15" s="1"/>
  <c r="AL14" i="15"/>
  <c r="AK14" i="15"/>
  <c r="AI14" i="15"/>
  <c r="AE14" i="15"/>
  <c r="AE43" i="15" s="1"/>
  <c r="AD14" i="15"/>
  <c r="AD43" i="15" s="1"/>
  <c r="T14" i="15"/>
  <c r="T43" i="15" s="1"/>
  <c r="L14" i="15"/>
  <c r="L43" i="15" s="1"/>
  <c r="K14" i="15"/>
  <c r="K43" i="15" s="1"/>
  <c r="J14" i="15"/>
  <c r="J43" i="15" s="1"/>
  <c r="I14" i="15"/>
  <c r="I43" i="15" s="1"/>
  <c r="BF13" i="15"/>
  <c r="BF42" i="15" s="1"/>
  <c r="BE13" i="15"/>
  <c r="BE42" i="15" s="1"/>
  <c r="BD13" i="15"/>
  <c r="BC13" i="15"/>
  <c r="BA13" i="15"/>
  <c r="AW13" i="15"/>
  <c r="AW42" i="15" s="1"/>
  <c r="AV13" i="15"/>
  <c r="AV42" i="15" s="1"/>
  <c r="AN13" i="15"/>
  <c r="AN42" i="15" s="1"/>
  <c r="AM13" i="15"/>
  <c r="AM42" i="15" s="1"/>
  <c r="AL13" i="15"/>
  <c r="AK13" i="15"/>
  <c r="AI13" i="15"/>
  <c r="AE13" i="15"/>
  <c r="AE42" i="15" s="1"/>
  <c r="AD13" i="15"/>
  <c r="AD42" i="15" s="1"/>
  <c r="T13" i="15"/>
  <c r="T42" i="15" s="1"/>
  <c r="L13" i="15"/>
  <c r="L42" i="15" s="1"/>
  <c r="K13" i="15"/>
  <c r="K42" i="15" s="1"/>
  <c r="J13" i="15"/>
  <c r="J42" i="15" s="1"/>
  <c r="I13" i="15"/>
  <c r="I42" i="15" s="1"/>
  <c r="BF12" i="15"/>
  <c r="BF41" i="15" s="1"/>
  <c r="BE12" i="15"/>
  <c r="BE41" i="15" s="1"/>
  <c r="BD12" i="15"/>
  <c r="BC12" i="15"/>
  <c r="BA12" i="15"/>
  <c r="AW12" i="15"/>
  <c r="AV12" i="15"/>
  <c r="AN12" i="15"/>
  <c r="AN41" i="15" s="1"/>
  <c r="AM12" i="15"/>
  <c r="AM41" i="15" s="1"/>
  <c r="AL12" i="15"/>
  <c r="AK12" i="15"/>
  <c r="AI12" i="15"/>
  <c r="AE12" i="15"/>
  <c r="AD12" i="15"/>
  <c r="T12" i="15"/>
  <c r="T41" i="15" s="1"/>
  <c r="L12" i="15"/>
  <c r="L41" i="15" s="1"/>
  <c r="K12" i="15"/>
  <c r="K41" i="15" s="1"/>
  <c r="J12" i="15"/>
  <c r="J41" i="15" s="1"/>
  <c r="I12" i="15"/>
  <c r="I41" i="15" s="1"/>
  <c r="BF11" i="15"/>
  <c r="BF40" i="15" s="1"/>
  <c r="BE11" i="15"/>
  <c r="BE40" i="15" s="1"/>
  <c r="BD11" i="15"/>
  <c r="BC11" i="15"/>
  <c r="BA11" i="15"/>
  <c r="AW11" i="15"/>
  <c r="AV11" i="15"/>
  <c r="AN11" i="15"/>
  <c r="AN40" i="15" s="1"/>
  <c r="AM11" i="15"/>
  <c r="AM40" i="15" s="1"/>
  <c r="AL11" i="15"/>
  <c r="AK11" i="15"/>
  <c r="AI11" i="15"/>
  <c r="AE11" i="15"/>
  <c r="AD11" i="15"/>
  <c r="T11" i="15"/>
  <c r="T40" i="15" s="1"/>
  <c r="L11" i="15"/>
  <c r="L40" i="15" s="1"/>
  <c r="K11" i="15"/>
  <c r="K40" i="15" s="1"/>
  <c r="J11" i="15"/>
  <c r="J40" i="15" s="1"/>
  <c r="I11" i="15"/>
  <c r="I40" i="15" s="1"/>
  <c r="BF10" i="15"/>
  <c r="BF39" i="15" s="1"/>
  <c r="BE10" i="15"/>
  <c r="BE39" i="15" s="1"/>
  <c r="BD10" i="15"/>
  <c r="BC10" i="15"/>
  <c r="BA10" i="15"/>
  <c r="AW10" i="15"/>
  <c r="AV10" i="15"/>
  <c r="AN10" i="15"/>
  <c r="AN39" i="15" s="1"/>
  <c r="AM10" i="15"/>
  <c r="AM39" i="15" s="1"/>
  <c r="AL10" i="15"/>
  <c r="AK10" i="15"/>
  <c r="AI10" i="15"/>
  <c r="AE10" i="15"/>
  <c r="AD10" i="15"/>
  <c r="T10" i="15"/>
  <c r="T39" i="15" s="1"/>
  <c r="L10" i="15"/>
  <c r="L39" i="15" s="1"/>
  <c r="K10" i="15"/>
  <c r="K39" i="15" s="1"/>
  <c r="J10" i="15"/>
  <c r="J39" i="15" s="1"/>
  <c r="I10" i="15"/>
  <c r="I39" i="15" s="1"/>
  <c r="BF9" i="15"/>
  <c r="BF38" i="15" s="1"/>
  <c r="BE9" i="15"/>
  <c r="BE38" i="15" s="1"/>
  <c r="BD9" i="15"/>
  <c r="BC9" i="15"/>
  <c r="BA9" i="15"/>
  <c r="AW9" i="15"/>
  <c r="AW38" i="15" s="1"/>
  <c r="AV9" i="15"/>
  <c r="AV38" i="15" s="1"/>
  <c r="AN9" i="15"/>
  <c r="AN38" i="15" s="1"/>
  <c r="AM9" i="15"/>
  <c r="AM38" i="15" s="1"/>
  <c r="AL9" i="15"/>
  <c r="AK9" i="15"/>
  <c r="AI9" i="15"/>
  <c r="AE9" i="15"/>
  <c r="AE38" i="15" s="1"/>
  <c r="AD9" i="15"/>
  <c r="AD38" i="15" s="1"/>
  <c r="T9" i="15"/>
  <c r="T38" i="15" s="1"/>
  <c r="L9" i="15"/>
  <c r="L38" i="15" s="1"/>
  <c r="K9" i="15"/>
  <c r="K38" i="15" s="1"/>
  <c r="J9" i="15"/>
  <c r="J38" i="15" s="1"/>
  <c r="I9" i="15"/>
  <c r="I38" i="15" s="1"/>
  <c r="BF8" i="15"/>
  <c r="BF37" i="15" s="1"/>
  <c r="BE8" i="15"/>
  <c r="BE37" i="15" s="1"/>
  <c r="BD8" i="15"/>
  <c r="BC8" i="15"/>
  <c r="BA8" i="15"/>
  <c r="AW8" i="15"/>
  <c r="AW37" i="15" s="1"/>
  <c r="AV8" i="15"/>
  <c r="AV37" i="15" s="1"/>
  <c r="AN8" i="15"/>
  <c r="AN37" i="15" s="1"/>
  <c r="AM8" i="15"/>
  <c r="AM37" i="15" s="1"/>
  <c r="AL8" i="15"/>
  <c r="AK8" i="15"/>
  <c r="AI8" i="15"/>
  <c r="AE8" i="15"/>
  <c r="AE37" i="15" s="1"/>
  <c r="AD8" i="15"/>
  <c r="AD37" i="15" s="1"/>
  <c r="T8" i="15"/>
  <c r="T37" i="15" s="1"/>
  <c r="L8" i="15"/>
  <c r="L37" i="15" s="1"/>
  <c r="K8" i="15"/>
  <c r="K37" i="15" s="1"/>
  <c r="J8" i="15"/>
  <c r="J37" i="15" s="1"/>
  <c r="I8" i="15"/>
  <c r="I37" i="15" s="1"/>
  <c r="BF7" i="15"/>
  <c r="BF36" i="15" s="1"/>
  <c r="BE7" i="15"/>
  <c r="BE36" i="15" s="1"/>
  <c r="BD7" i="15"/>
  <c r="BC7" i="15"/>
  <c r="BA7" i="15"/>
  <c r="AW7" i="15"/>
  <c r="AW36" i="15" s="1"/>
  <c r="AV7" i="15"/>
  <c r="AV36" i="15" s="1"/>
  <c r="AN7" i="15"/>
  <c r="AN36" i="15" s="1"/>
  <c r="AM7" i="15"/>
  <c r="AM36" i="15" s="1"/>
  <c r="AL7" i="15"/>
  <c r="AK7" i="15"/>
  <c r="AI7" i="15"/>
  <c r="AE7" i="15"/>
  <c r="AE36" i="15" s="1"/>
  <c r="AD7" i="15"/>
  <c r="AD36" i="15" s="1"/>
  <c r="T7" i="15"/>
  <c r="T36" i="15" s="1"/>
  <c r="L7" i="15"/>
  <c r="L36" i="15" s="1"/>
  <c r="K7" i="15"/>
  <c r="K36" i="15" s="1"/>
  <c r="J7" i="15"/>
  <c r="J36" i="15" s="1"/>
  <c r="I7" i="15"/>
  <c r="I36" i="15" s="1"/>
  <c r="BF6" i="15"/>
  <c r="BF35" i="15" s="1"/>
  <c r="BE6" i="15"/>
  <c r="BE35" i="15" s="1"/>
  <c r="BD6" i="15"/>
  <c r="BC6" i="15"/>
  <c r="BA6" i="15"/>
  <c r="AW6" i="15"/>
  <c r="AW35" i="15" s="1"/>
  <c r="AV6" i="15"/>
  <c r="AV35" i="15" s="1"/>
  <c r="AN6" i="15"/>
  <c r="AN35" i="15" s="1"/>
  <c r="AM6" i="15"/>
  <c r="AM35" i="15" s="1"/>
  <c r="AL6" i="15"/>
  <c r="AK6" i="15"/>
  <c r="AI6" i="15"/>
  <c r="AE6" i="15"/>
  <c r="AE35" i="15" s="1"/>
  <c r="AD6" i="15"/>
  <c r="AD35" i="15" s="1"/>
  <c r="T6" i="15"/>
  <c r="T35" i="15" s="1"/>
  <c r="L6" i="15"/>
  <c r="L35" i="15" s="1"/>
  <c r="K6" i="15"/>
  <c r="K35" i="15" s="1"/>
  <c r="J6" i="15"/>
  <c r="J35" i="15" s="1"/>
  <c r="I6" i="15"/>
  <c r="I35" i="15" s="1"/>
  <c r="BM35" i="15" l="1"/>
  <c r="BM6" i="15" s="1"/>
  <c r="BT35" i="15"/>
  <c r="BT6" i="15" s="1"/>
  <c r="BM36" i="15"/>
  <c r="BM7" i="15" s="1"/>
  <c r="BT36" i="15"/>
  <c r="BT7" i="15" s="1"/>
  <c r="BT37" i="15"/>
  <c r="BT8" i="15" s="1"/>
  <c r="BM37" i="15"/>
  <c r="BM8" i="15" s="1"/>
  <c r="BM38" i="15"/>
  <c r="BM9" i="15" s="1"/>
  <c r="BT38" i="15"/>
  <c r="BT9" i="15" s="1"/>
  <c r="BT39" i="15"/>
  <c r="BT10" i="15" s="1"/>
  <c r="BM39" i="15"/>
  <c r="BM10" i="15" s="1"/>
  <c r="BM40" i="15"/>
  <c r="BM11" i="15" s="1"/>
  <c r="BT40" i="15"/>
  <c r="BT11" i="15" s="1"/>
  <c r="BT41" i="15"/>
  <c r="BT12" i="15" s="1"/>
  <c r="BM41" i="15"/>
  <c r="BM12" i="15" s="1"/>
  <c r="BM42" i="15"/>
  <c r="BM13" i="15" s="1"/>
  <c r="BT42" i="15"/>
  <c r="BT13" i="15" s="1"/>
  <c r="BT43" i="15"/>
  <c r="BT14" i="15" s="1"/>
  <c r="BM43" i="15"/>
  <c r="BM14" i="15" s="1"/>
  <c r="BM44" i="15"/>
  <c r="BM15" i="15" s="1"/>
  <c r="BT44" i="15"/>
  <c r="BT15" i="15" s="1"/>
  <c r="BT45" i="15"/>
  <c r="BT16" i="15" s="1"/>
  <c r="BM45" i="15"/>
  <c r="BM16" i="15" s="1"/>
  <c r="BM46" i="15"/>
  <c r="BM17" i="15" s="1"/>
  <c r="BT46" i="15"/>
  <c r="BT17" i="15" s="1"/>
  <c r="BT47" i="15"/>
  <c r="BT18" i="15" s="1"/>
  <c r="BM47" i="15"/>
  <c r="BM18" i="15" s="1"/>
  <c r="BM48" i="15"/>
  <c r="BM19" i="15" s="1"/>
  <c r="BT48" i="15"/>
  <c r="BT19" i="15" s="1"/>
  <c r="BT49" i="15"/>
  <c r="BT20" i="15" s="1"/>
  <c r="BM49" i="15"/>
  <c r="BM20" i="15" s="1"/>
  <c r="BM50" i="15"/>
  <c r="BM21" i="15" s="1"/>
  <c r="BT50" i="15"/>
  <c r="BT21" i="15" s="1"/>
  <c r="BT51" i="15"/>
  <c r="BT22" i="15" s="1"/>
  <c r="BM51" i="15"/>
  <c r="BM22" i="15" s="1"/>
  <c r="BM52" i="15"/>
  <c r="BM23" i="15" s="1"/>
  <c r="BT52" i="15"/>
  <c r="BT23" i="15" s="1"/>
  <c r="BT53" i="15"/>
  <c r="BT24" i="15" s="1"/>
  <c r="BM53" i="15"/>
  <c r="BM24" i="15" s="1"/>
  <c r="M6" i="15"/>
  <c r="M8" i="15"/>
  <c r="M10" i="15"/>
  <c r="M12" i="15"/>
  <c r="M14" i="15"/>
  <c r="M16" i="15"/>
  <c r="M18" i="15"/>
  <c r="M20" i="15"/>
  <c r="M22" i="15"/>
  <c r="M24" i="15"/>
  <c r="M7" i="15"/>
  <c r="M9" i="15"/>
  <c r="M11" i="15"/>
  <c r="M13" i="15"/>
  <c r="M15" i="15"/>
  <c r="M17" i="15"/>
  <c r="M19" i="15"/>
  <c r="M21" i="15"/>
  <c r="M23" i="15"/>
  <c r="M50" i="15" l="1"/>
  <c r="C21" i="15"/>
  <c r="M46" i="15"/>
  <c r="C17" i="15"/>
  <c r="M42" i="15"/>
  <c r="C13" i="15"/>
  <c r="M38" i="15"/>
  <c r="C9" i="15"/>
  <c r="M53" i="15"/>
  <c r="C24" i="15"/>
  <c r="M49" i="15"/>
  <c r="C20" i="15"/>
  <c r="M45" i="15"/>
  <c r="C16" i="15"/>
  <c r="M41" i="15"/>
  <c r="C12" i="15"/>
  <c r="M37" i="15"/>
  <c r="C8" i="15"/>
  <c r="M52" i="15"/>
  <c r="C23" i="15"/>
  <c r="M48" i="15"/>
  <c r="C19" i="15"/>
  <c r="M44" i="15"/>
  <c r="C15" i="15"/>
  <c r="M40" i="15"/>
  <c r="C11" i="15"/>
  <c r="M36" i="15"/>
  <c r="C7" i="15"/>
  <c r="M51" i="15"/>
  <c r="C22" i="15"/>
  <c r="M47" i="15"/>
  <c r="C18" i="15"/>
  <c r="M43" i="15"/>
  <c r="C14" i="15"/>
  <c r="M39" i="15"/>
  <c r="C10" i="15"/>
  <c r="M35" i="15"/>
  <c r="C6" i="15"/>
  <c r="Z6" i="15" l="1"/>
  <c r="Z35" i="15" s="1"/>
  <c r="AT6" i="15"/>
  <c r="AT35" i="15" s="1"/>
  <c r="AR6" i="15"/>
  <c r="AR35" i="15" s="1"/>
  <c r="AP6" i="15"/>
  <c r="AB6" i="15"/>
  <c r="AB35" i="15" s="1"/>
  <c r="Y6" i="15"/>
  <c r="AA6" i="15"/>
  <c r="AU6" i="15"/>
  <c r="AS6" i="15"/>
  <c r="AQ6" i="15"/>
  <c r="AC6" i="15"/>
  <c r="X6" i="15"/>
  <c r="Z14" i="15"/>
  <c r="AP14" i="15"/>
  <c r="AR14" i="15"/>
  <c r="AR43" i="15" s="1"/>
  <c r="AT14" i="15"/>
  <c r="AT43" i="15" s="1"/>
  <c r="X14" i="15"/>
  <c r="AA14" i="15"/>
  <c r="AC14" i="15"/>
  <c r="Y14" i="15"/>
  <c r="AQ14" i="15"/>
  <c r="AS14" i="15"/>
  <c r="AU14" i="15"/>
  <c r="AB14" i="15"/>
  <c r="AB43" i="15" s="1"/>
  <c r="Z22" i="15"/>
  <c r="AP22" i="15"/>
  <c r="AR22" i="15"/>
  <c r="AR51" i="15" s="1"/>
  <c r="AT22" i="15"/>
  <c r="AT51" i="15" s="1"/>
  <c r="X22" i="15"/>
  <c r="AA22" i="15"/>
  <c r="AC22" i="15"/>
  <c r="Y22" i="15"/>
  <c r="AQ22" i="15"/>
  <c r="AS22" i="15"/>
  <c r="AU22" i="15"/>
  <c r="AB22" i="15"/>
  <c r="AB51" i="15" s="1"/>
  <c r="Z11" i="15"/>
  <c r="AP11" i="15"/>
  <c r="AR11" i="15"/>
  <c r="AR40" i="15" s="1"/>
  <c r="AT11" i="15"/>
  <c r="AT40" i="15" s="1"/>
  <c r="Y11" i="15"/>
  <c r="AB11" i="15"/>
  <c r="AB40" i="15" s="1"/>
  <c r="X11" i="15"/>
  <c r="AA11" i="15"/>
  <c r="AC11" i="15"/>
  <c r="AQ11" i="15"/>
  <c r="AS11" i="15"/>
  <c r="AU11" i="15"/>
  <c r="Z19" i="15"/>
  <c r="AP19" i="15"/>
  <c r="AR19" i="15"/>
  <c r="AR48" i="15" s="1"/>
  <c r="AT19" i="15"/>
  <c r="AT48" i="15" s="1"/>
  <c r="Y19" i="15"/>
  <c r="AB19" i="15"/>
  <c r="AB48" i="15" s="1"/>
  <c r="X19" i="15"/>
  <c r="AC19" i="15"/>
  <c r="AQ19" i="15"/>
  <c r="AS19" i="15"/>
  <c r="AU19" i="15"/>
  <c r="AA19" i="15"/>
  <c r="Z8" i="15"/>
  <c r="AP8" i="15"/>
  <c r="AR8" i="15"/>
  <c r="AR37" i="15" s="1"/>
  <c r="AT8" i="15"/>
  <c r="AT37" i="15" s="1"/>
  <c r="X8" i="15"/>
  <c r="AA8" i="15"/>
  <c r="AC8" i="15"/>
  <c r="Y8" i="15"/>
  <c r="AB8" i="15"/>
  <c r="AB37" i="15" s="1"/>
  <c r="AQ8" i="15"/>
  <c r="AS8" i="15"/>
  <c r="AU8" i="15"/>
  <c r="Z16" i="15"/>
  <c r="AP16" i="15"/>
  <c r="AR16" i="15"/>
  <c r="AR45" i="15" s="1"/>
  <c r="AT16" i="15"/>
  <c r="AT45" i="15" s="1"/>
  <c r="X16" i="15"/>
  <c r="AA16" i="15"/>
  <c r="AC16" i="15"/>
  <c r="AB16" i="15"/>
  <c r="AB45" i="15" s="1"/>
  <c r="AQ16" i="15"/>
  <c r="AS16" i="15"/>
  <c r="AU16" i="15"/>
  <c r="Y16" i="15"/>
  <c r="Z24" i="15"/>
  <c r="AP24" i="15"/>
  <c r="AR24" i="15"/>
  <c r="AR53" i="15" s="1"/>
  <c r="AT24" i="15"/>
  <c r="AT53" i="15" s="1"/>
  <c r="X24" i="15"/>
  <c r="AA24" i="15"/>
  <c r="AC24" i="15"/>
  <c r="AB24" i="15"/>
  <c r="AB53" i="15" s="1"/>
  <c r="AQ24" i="15"/>
  <c r="AS24" i="15"/>
  <c r="AU24" i="15"/>
  <c r="Y24" i="15"/>
  <c r="Z13" i="15"/>
  <c r="AP13" i="15"/>
  <c r="AR13" i="15"/>
  <c r="AR42" i="15" s="1"/>
  <c r="AT13" i="15"/>
  <c r="AT42" i="15" s="1"/>
  <c r="Y13" i="15"/>
  <c r="AB13" i="15"/>
  <c r="AB42" i="15" s="1"/>
  <c r="X13" i="15"/>
  <c r="AC13" i="15"/>
  <c r="AQ13" i="15"/>
  <c r="AS13" i="15"/>
  <c r="AU13" i="15"/>
  <c r="AA13" i="15"/>
  <c r="Z21" i="15"/>
  <c r="AP21" i="15"/>
  <c r="AR21" i="15"/>
  <c r="AR50" i="15" s="1"/>
  <c r="AT21" i="15"/>
  <c r="AT50" i="15" s="1"/>
  <c r="Y21" i="15"/>
  <c r="AB21" i="15"/>
  <c r="AB50" i="15" s="1"/>
  <c r="AA21" i="15"/>
  <c r="AQ21" i="15"/>
  <c r="AS21" i="15"/>
  <c r="AU21" i="15"/>
  <c r="X21" i="15"/>
  <c r="AC21" i="15"/>
  <c r="Z10" i="15"/>
  <c r="AP10" i="15"/>
  <c r="AR10" i="15"/>
  <c r="AR39" i="15" s="1"/>
  <c r="AT10" i="15"/>
  <c r="AT39" i="15" s="1"/>
  <c r="X10" i="15"/>
  <c r="AA10" i="15"/>
  <c r="AC10" i="15"/>
  <c r="Y10" i="15"/>
  <c r="AQ10" i="15"/>
  <c r="AS10" i="15"/>
  <c r="AU10" i="15"/>
  <c r="AB10" i="15"/>
  <c r="AB39" i="15" s="1"/>
  <c r="Z18" i="15"/>
  <c r="AP18" i="15"/>
  <c r="AR18" i="15"/>
  <c r="AR47" i="15" s="1"/>
  <c r="AT18" i="15"/>
  <c r="AT47" i="15" s="1"/>
  <c r="X18" i="15"/>
  <c r="AA18" i="15"/>
  <c r="AC18" i="15"/>
  <c r="Y18" i="15"/>
  <c r="AQ18" i="15"/>
  <c r="AS18" i="15"/>
  <c r="AU18" i="15"/>
  <c r="AB18" i="15"/>
  <c r="AB47" i="15" s="1"/>
  <c r="Z7" i="15"/>
  <c r="AP7" i="15"/>
  <c r="AR7" i="15"/>
  <c r="AR36" i="15" s="1"/>
  <c r="AT7" i="15"/>
  <c r="AT36" i="15" s="1"/>
  <c r="Y7" i="15"/>
  <c r="AB7" i="15"/>
  <c r="AB36" i="15" s="1"/>
  <c r="X7" i="15"/>
  <c r="AA7" i="15"/>
  <c r="AC7" i="15"/>
  <c r="AQ7" i="15"/>
  <c r="AS7" i="15"/>
  <c r="AU7" i="15"/>
  <c r="Z15" i="15"/>
  <c r="AP15" i="15"/>
  <c r="AR15" i="15"/>
  <c r="AR44" i="15" s="1"/>
  <c r="AT15" i="15"/>
  <c r="AT44" i="15" s="1"/>
  <c r="Y15" i="15"/>
  <c r="AB15" i="15"/>
  <c r="AB44" i="15" s="1"/>
  <c r="X15" i="15"/>
  <c r="AC15" i="15"/>
  <c r="AQ15" i="15"/>
  <c r="AS15" i="15"/>
  <c r="AU15" i="15"/>
  <c r="AA15" i="15"/>
  <c r="Z23" i="15"/>
  <c r="AP23" i="15"/>
  <c r="AR23" i="15"/>
  <c r="AR52" i="15" s="1"/>
  <c r="AT23" i="15"/>
  <c r="AT52" i="15" s="1"/>
  <c r="Y23" i="15"/>
  <c r="AB23" i="15"/>
  <c r="AB52" i="15" s="1"/>
  <c r="X23" i="15"/>
  <c r="AC23" i="15"/>
  <c r="AQ23" i="15"/>
  <c r="AS23" i="15"/>
  <c r="AU23" i="15"/>
  <c r="AA23" i="15"/>
  <c r="Z12" i="15"/>
  <c r="AP12" i="15"/>
  <c r="AR12" i="15"/>
  <c r="AR41" i="15" s="1"/>
  <c r="AT12" i="15"/>
  <c r="AT41" i="15" s="1"/>
  <c r="X12" i="15"/>
  <c r="AA12" i="15"/>
  <c r="AC12" i="15"/>
  <c r="AB12" i="15"/>
  <c r="AB41" i="15" s="1"/>
  <c r="AQ12" i="15"/>
  <c r="AS12" i="15"/>
  <c r="AU12" i="15"/>
  <c r="Y12" i="15"/>
  <c r="Z20" i="15"/>
  <c r="AP20" i="15"/>
  <c r="AR20" i="15"/>
  <c r="AR49" i="15" s="1"/>
  <c r="AT20" i="15"/>
  <c r="AT49" i="15" s="1"/>
  <c r="X20" i="15"/>
  <c r="AA20" i="15"/>
  <c r="AC20" i="15"/>
  <c r="AB20" i="15"/>
  <c r="AB49" i="15" s="1"/>
  <c r="AQ20" i="15"/>
  <c r="AS20" i="15"/>
  <c r="AU20" i="15"/>
  <c r="Y20" i="15"/>
  <c r="Z9" i="15"/>
  <c r="AP9" i="15"/>
  <c r="AR9" i="15"/>
  <c r="AR38" i="15" s="1"/>
  <c r="AT9" i="15"/>
  <c r="AT38" i="15" s="1"/>
  <c r="Y9" i="15"/>
  <c r="AB9" i="15"/>
  <c r="AB38" i="15" s="1"/>
  <c r="X9" i="15"/>
  <c r="AA9" i="15"/>
  <c r="AC9" i="15"/>
  <c r="AQ9" i="15"/>
  <c r="AS9" i="15"/>
  <c r="AU9" i="15"/>
  <c r="Z17" i="15"/>
  <c r="AP17" i="15"/>
  <c r="AR17" i="15"/>
  <c r="AR46" i="15" s="1"/>
  <c r="AT17" i="15"/>
  <c r="AT46" i="15" s="1"/>
  <c r="Y17" i="15"/>
  <c r="AB17" i="15"/>
  <c r="AB46" i="15" s="1"/>
  <c r="AA17" i="15"/>
  <c r="AQ17" i="15"/>
  <c r="AS17" i="15"/>
  <c r="AU17" i="15"/>
  <c r="X17" i="15"/>
  <c r="AC17" i="15"/>
  <c r="C43" i="15"/>
  <c r="C51" i="15"/>
  <c r="C40" i="15"/>
  <c r="C44" i="15"/>
  <c r="C48" i="15"/>
  <c r="C37" i="15"/>
  <c r="C41" i="15"/>
  <c r="C45" i="15"/>
  <c r="C49" i="15"/>
  <c r="C53" i="15"/>
  <c r="C38" i="15"/>
  <c r="C42" i="15"/>
  <c r="C46" i="15"/>
  <c r="C50" i="15"/>
  <c r="C35" i="15"/>
  <c r="C39" i="15"/>
  <c r="C47" i="15"/>
  <c r="C36" i="15"/>
  <c r="C52" i="15"/>
  <c r="BH52" i="15" l="1"/>
  <c r="BH23" i="15" s="1"/>
  <c r="BL52" i="15"/>
  <c r="BL23" i="15" s="1"/>
  <c r="BS52" i="15"/>
  <c r="BS23" i="15" s="1"/>
  <c r="AY52" i="15"/>
  <c r="BP52" i="15"/>
  <c r="BP23" i="15" s="1"/>
  <c r="BI52" i="15"/>
  <c r="BI23" i="15" s="1"/>
  <c r="BK52" i="15"/>
  <c r="BK23" i="15" s="1"/>
  <c r="BO52" i="15"/>
  <c r="BO23" i="15" s="1"/>
  <c r="BR52" i="15"/>
  <c r="BR23" i="15" s="1"/>
  <c r="AG52" i="15"/>
  <c r="AH52" i="15" s="1"/>
  <c r="BP47" i="15"/>
  <c r="BP18" i="15" s="1"/>
  <c r="BH47" i="15"/>
  <c r="BH18" i="15" s="1"/>
  <c r="BJ47" i="15"/>
  <c r="BJ18" i="15" s="1"/>
  <c r="BL47" i="15"/>
  <c r="BL18" i="15" s="1"/>
  <c r="BQ47" i="15"/>
  <c r="BQ18" i="15" s="1"/>
  <c r="BS47" i="15"/>
  <c r="BS18" i="15" s="1"/>
  <c r="AY47" i="15"/>
  <c r="AZ47" i="15" s="1"/>
  <c r="BI47" i="15"/>
  <c r="BI18" i="15" s="1"/>
  <c r="BK47" i="15"/>
  <c r="BK18" i="15" s="1"/>
  <c r="BO47" i="15"/>
  <c r="BO18" i="15" s="1"/>
  <c r="BR47" i="15"/>
  <c r="BR18" i="15" s="1"/>
  <c r="AG47" i="15"/>
  <c r="AH47" i="15" s="1"/>
  <c r="BI46" i="15"/>
  <c r="BI17" i="15" s="1"/>
  <c r="BK46" i="15"/>
  <c r="BK17" i="15" s="1"/>
  <c r="BO46" i="15"/>
  <c r="BO17" i="15" s="1"/>
  <c r="BR46" i="15"/>
  <c r="BR17" i="15" s="1"/>
  <c r="BP46" i="15"/>
  <c r="BP17" i="15" s="1"/>
  <c r="BH46" i="15"/>
  <c r="BH17" i="15" s="1"/>
  <c r="BJ46" i="15"/>
  <c r="BJ17" i="15" s="1"/>
  <c r="BL46" i="15"/>
  <c r="BL17" i="15" s="1"/>
  <c r="BQ46" i="15"/>
  <c r="BQ17" i="15" s="1"/>
  <c r="BS46" i="15"/>
  <c r="BS17" i="15" s="1"/>
  <c r="AY46" i="15"/>
  <c r="AG46" i="15"/>
  <c r="AH46" i="15" s="1"/>
  <c r="BI38" i="15"/>
  <c r="BI9" i="15" s="1"/>
  <c r="BK38" i="15"/>
  <c r="BK9" i="15" s="1"/>
  <c r="BO38" i="15"/>
  <c r="BO9" i="15" s="1"/>
  <c r="BR38" i="15"/>
  <c r="BR9" i="15" s="1"/>
  <c r="BP38" i="15"/>
  <c r="BP9" i="15" s="1"/>
  <c r="BH38" i="15"/>
  <c r="BH9" i="15" s="1"/>
  <c r="BJ38" i="15"/>
  <c r="BJ9" i="15" s="1"/>
  <c r="BL38" i="15"/>
  <c r="BL9" i="15" s="1"/>
  <c r="BQ38" i="15"/>
  <c r="BQ9" i="15" s="1"/>
  <c r="BS38" i="15"/>
  <c r="BS9" i="15" s="1"/>
  <c r="AY38" i="15"/>
  <c r="AG38" i="15"/>
  <c r="AH38" i="15" s="1"/>
  <c r="BP49" i="15"/>
  <c r="BP20" i="15" s="1"/>
  <c r="BI49" i="15"/>
  <c r="BI20" i="15" s="1"/>
  <c r="BK49" i="15"/>
  <c r="BK20" i="15" s="1"/>
  <c r="BO49" i="15"/>
  <c r="BO20" i="15" s="1"/>
  <c r="BR49" i="15"/>
  <c r="BR20" i="15" s="1"/>
  <c r="BH49" i="15"/>
  <c r="BH20" i="15" s="1"/>
  <c r="BL49" i="15"/>
  <c r="BL20" i="15" s="1"/>
  <c r="BS49" i="15"/>
  <c r="BS20" i="15" s="1"/>
  <c r="AY49" i="15"/>
  <c r="AZ49" i="15" s="1"/>
  <c r="AG49" i="15"/>
  <c r="AH49" i="15" s="1"/>
  <c r="BP41" i="15"/>
  <c r="BP12" i="15" s="1"/>
  <c r="BH41" i="15"/>
  <c r="BH12" i="15" s="1"/>
  <c r="BJ41" i="15"/>
  <c r="BJ12" i="15" s="1"/>
  <c r="BL41" i="15"/>
  <c r="BL12" i="15" s="1"/>
  <c r="BQ41" i="15"/>
  <c r="BQ12" i="15" s="1"/>
  <c r="BS41" i="15"/>
  <c r="BS12" i="15" s="1"/>
  <c r="BI41" i="15"/>
  <c r="BI12" i="15" s="1"/>
  <c r="BK41" i="15"/>
  <c r="BK12" i="15" s="1"/>
  <c r="BO41" i="15"/>
  <c r="BO12" i="15" s="1"/>
  <c r="BR41" i="15"/>
  <c r="BR12" i="15" s="1"/>
  <c r="AY41" i="15"/>
  <c r="AZ41" i="15" s="1"/>
  <c r="AG41" i="15"/>
  <c r="AH41" i="15" s="1"/>
  <c r="BI40" i="15"/>
  <c r="BI11" i="15" s="1"/>
  <c r="BK40" i="15"/>
  <c r="BK11" i="15" s="1"/>
  <c r="BO40" i="15"/>
  <c r="BO11" i="15" s="1"/>
  <c r="BR40" i="15"/>
  <c r="BR11" i="15" s="1"/>
  <c r="AY40" i="15"/>
  <c r="BP40" i="15"/>
  <c r="BP11" i="15" s="1"/>
  <c r="BH40" i="15"/>
  <c r="BH11" i="15" s="1"/>
  <c r="BJ40" i="15"/>
  <c r="BJ11" i="15" s="1"/>
  <c r="BL40" i="15"/>
  <c r="BL11" i="15" s="1"/>
  <c r="BQ40" i="15"/>
  <c r="BQ11" i="15" s="1"/>
  <c r="BS40" i="15"/>
  <c r="BS11" i="15" s="1"/>
  <c r="AG40" i="15"/>
  <c r="AH40" i="15" s="1"/>
  <c r="BP43" i="15"/>
  <c r="BP14" i="15" s="1"/>
  <c r="BH43" i="15"/>
  <c r="BH14" i="15" s="1"/>
  <c r="BJ43" i="15"/>
  <c r="BJ14" i="15" s="1"/>
  <c r="BL43" i="15"/>
  <c r="BL14" i="15" s="1"/>
  <c r="BQ43" i="15"/>
  <c r="BQ14" i="15" s="1"/>
  <c r="BS43" i="15"/>
  <c r="BS14" i="15" s="1"/>
  <c r="AY43" i="15"/>
  <c r="AZ43" i="15" s="1"/>
  <c r="BI43" i="15"/>
  <c r="BI14" i="15" s="1"/>
  <c r="BK43" i="15"/>
  <c r="BK14" i="15" s="1"/>
  <c r="BO43" i="15"/>
  <c r="BO14" i="15" s="1"/>
  <c r="BR43" i="15"/>
  <c r="BR14" i="15" s="1"/>
  <c r="AG43" i="15"/>
  <c r="AH43" i="15" s="1"/>
  <c r="BI36" i="15"/>
  <c r="BI7" i="15" s="1"/>
  <c r="BK36" i="15"/>
  <c r="BK7" i="15" s="1"/>
  <c r="BO36" i="15"/>
  <c r="BO7" i="15" s="1"/>
  <c r="BR36" i="15"/>
  <c r="BR7" i="15" s="1"/>
  <c r="AY36" i="15"/>
  <c r="BP36" i="15"/>
  <c r="BP7" i="15" s="1"/>
  <c r="BH36" i="15"/>
  <c r="BH7" i="15" s="1"/>
  <c r="BJ36" i="15"/>
  <c r="BJ7" i="15" s="1"/>
  <c r="BL36" i="15"/>
  <c r="BL7" i="15" s="1"/>
  <c r="BQ36" i="15"/>
  <c r="BQ7" i="15" s="1"/>
  <c r="BS36" i="15"/>
  <c r="BS7" i="15" s="1"/>
  <c r="AG36" i="15"/>
  <c r="AH36" i="15" s="1"/>
  <c r="BP39" i="15"/>
  <c r="BP10" i="15" s="1"/>
  <c r="BH39" i="15"/>
  <c r="BH10" i="15" s="1"/>
  <c r="BJ39" i="15"/>
  <c r="BJ10" i="15" s="1"/>
  <c r="BL39" i="15"/>
  <c r="BL10" i="15" s="1"/>
  <c r="BQ39" i="15"/>
  <c r="BQ10" i="15" s="1"/>
  <c r="BS39" i="15"/>
  <c r="BS10" i="15" s="1"/>
  <c r="AY39" i="15"/>
  <c r="AZ39" i="15" s="1"/>
  <c r="BI39" i="15"/>
  <c r="BI10" i="15" s="1"/>
  <c r="BK39" i="15"/>
  <c r="BK10" i="15" s="1"/>
  <c r="BO39" i="15"/>
  <c r="BO10" i="15" s="1"/>
  <c r="BR39" i="15"/>
  <c r="BR10" i="15" s="1"/>
  <c r="AG39" i="15"/>
  <c r="AH39" i="15" s="1"/>
  <c r="BH50" i="15"/>
  <c r="BH21" i="15" s="1"/>
  <c r="BL50" i="15"/>
  <c r="BL21" i="15" s="1"/>
  <c r="BS50" i="15"/>
  <c r="BS21" i="15" s="1"/>
  <c r="BP50" i="15"/>
  <c r="BP21" i="15" s="1"/>
  <c r="BI50" i="15"/>
  <c r="BI21" i="15" s="1"/>
  <c r="BK50" i="15"/>
  <c r="BK21" i="15" s="1"/>
  <c r="BO50" i="15"/>
  <c r="BO21" i="15" s="1"/>
  <c r="BR50" i="15"/>
  <c r="BR21" i="15" s="1"/>
  <c r="AY50" i="15"/>
  <c r="AG50" i="15"/>
  <c r="AH50" i="15" s="1"/>
  <c r="BI42" i="15"/>
  <c r="BI13" i="15" s="1"/>
  <c r="BK42" i="15"/>
  <c r="BK13" i="15" s="1"/>
  <c r="BO42" i="15"/>
  <c r="BO13" i="15" s="1"/>
  <c r="BR42" i="15"/>
  <c r="BR13" i="15" s="1"/>
  <c r="BP42" i="15"/>
  <c r="BP13" i="15" s="1"/>
  <c r="BH42" i="15"/>
  <c r="BH13" i="15" s="1"/>
  <c r="BJ42" i="15"/>
  <c r="BJ13" i="15" s="1"/>
  <c r="BL42" i="15"/>
  <c r="BL13" i="15" s="1"/>
  <c r="BQ42" i="15"/>
  <c r="BQ13" i="15" s="1"/>
  <c r="BS42" i="15"/>
  <c r="BS13" i="15" s="1"/>
  <c r="AY42" i="15"/>
  <c r="AG42" i="15"/>
  <c r="AH42" i="15" s="1"/>
  <c r="BP53" i="15"/>
  <c r="BP24" i="15" s="1"/>
  <c r="BI53" i="15"/>
  <c r="BI24" i="15" s="1"/>
  <c r="BK53" i="15"/>
  <c r="BK24" i="15" s="1"/>
  <c r="BO53" i="15"/>
  <c r="BO24" i="15" s="1"/>
  <c r="BR53" i="15"/>
  <c r="BR24" i="15" s="1"/>
  <c r="BH53" i="15"/>
  <c r="BH24" i="15" s="1"/>
  <c r="BL53" i="15"/>
  <c r="BL24" i="15" s="1"/>
  <c r="BS53" i="15"/>
  <c r="BS24" i="15" s="1"/>
  <c r="AY53" i="15"/>
  <c r="AZ53" i="15" s="1"/>
  <c r="AG53" i="15"/>
  <c r="AH53" i="15" s="1"/>
  <c r="BP45" i="15"/>
  <c r="BP16" i="15" s="1"/>
  <c r="BH45" i="15"/>
  <c r="BH16" i="15" s="1"/>
  <c r="BJ45" i="15"/>
  <c r="BJ16" i="15" s="1"/>
  <c r="BL45" i="15"/>
  <c r="BL16" i="15" s="1"/>
  <c r="BQ45" i="15"/>
  <c r="BQ16" i="15" s="1"/>
  <c r="BS45" i="15"/>
  <c r="BS16" i="15" s="1"/>
  <c r="BI45" i="15"/>
  <c r="BI16" i="15" s="1"/>
  <c r="BK45" i="15"/>
  <c r="BK16" i="15" s="1"/>
  <c r="BO45" i="15"/>
  <c r="BO16" i="15" s="1"/>
  <c r="BR45" i="15"/>
  <c r="BR16" i="15" s="1"/>
  <c r="AY45" i="15"/>
  <c r="AZ45" i="15" s="1"/>
  <c r="AG45" i="15"/>
  <c r="AH45" i="15" s="1"/>
  <c r="BP37" i="15"/>
  <c r="BP8" i="15" s="1"/>
  <c r="BH37" i="15"/>
  <c r="BH8" i="15" s="1"/>
  <c r="BJ37" i="15"/>
  <c r="BJ8" i="15" s="1"/>
  <c r="BL37" i="15"/>
  <c r="BL8" i="15" s="1"/>
  <c r="BQ37" i="15"/>
  <c r="BQ8" i="15" s="1"/>
  <c r="BS37" i="15"/>
  <c r="BS8" i="15" s="1"/>
  <c r="BI37" i="15"/>
  <c r="BI8" i="15" s="1"/>
  <c r="BK37" i="15"/>
  <c r="BK8" i="15" s="1"/>
  <c r="BO37" i="15"/>
  <c r="BO8" i="15" s="1"/>
  <c r="BR37" i="15"/>
  <c r="BR8" i="15" s="1"/>
  <c r="AY37" i="15"/>
  <c r="AZ37" i="15" s="1"/>
  <c r="AG37" i="15"/>
  <c r="AH37" i="15" s="1"/>
  <c r="BI44" i="15"/>
  <c r="BI15" i="15" s="1"/>
  <c r="BK44" i="15"/>
  <c r="BK15" i="15" s="1"/>
  <c r="BO44" i="15"/>
  <c r="BO15" i="15" s="1"/>
  <c r="BR44" i="15"/>
  <c r="BR15" i="15" s="1"/>
  <c r="AY44" i="15"/>
  <c r="BP44" i="15"/>
  <c r="BP15" i="15" s="1"/>
  <c r="BH44" i="15"/>
  <c r="BH15" i="15" s="1"/>
  <c r="BJ44" i="15"/>
  <c r="BJ15" i="15" s="1"/>
  <c r="BL44" i="15"/>
  <c r="BL15" i="15" s="1"/>
  <c r="BQ44" i="15"/>
  <c r="BQ15" i="15" s="1"/>
  <c r="BS44" i="15"/>
  <c r="BS15" i="15" s="1"/>
  <c r="AG44" i="15"/>
  <c r="AH44" i="15" s="1"/>
  <c r="BP51" i="15"/>
  <c r="BP22" i="15" s="1"/>
  <c r="BI51" i="15"/>
  <c r="BI22" i="15" s="1"/>
  <c r="BK51" i="15"/>
  <c r="BK22" i="15" s="1"/>
  <c r="BO51" i="15"/>
  <c r="BO22" i="15" s="1"/>
  <c r="BR51" i="15"/>
  <c r="BR22" i="15" s="1"/>
  <c r="AY51" i="15"/>
  <c r="AZ51" i="15" s="1"/>
  <c r="BH51" i="15"/>
  <c r="BH22" i="15" s="1"/>
  <c r="BL51" i="15"/>
  <c r="BL22" i="15" s="1"/>
  <c r="BS51" i="15"/>
  <c r="BS22" i="15" s="1"/>
  <c r="AG51" i="15"/>
  <c r="AH51" i="15" s="1"/>
  <c r="BP35" i="15"/>
  <c r="BP6" i="15" s="1"/>
  <c r="BS35" i="15"/>
  <c r="BS6" i="15" s="1"/>
  <c r="BQ35" i="15"/>
  <c r="BL35" i="15"/>
  <c r="BL6" i="15" s="1"/>
  <c r="BJ35" i="15"/>
  <c r="BH35" i="15"/>
  <c r="BR35" i="15"/>
  <c r="BR6" i="15" s="1"/>
  <c r="BO35" i="15"/>
  <c r="BK35" i="15"/>
  <c r="BK6" i="15" s="1"/>
  <c r="BI35" i="15"/>
  <c r="BI6" i="15" s="1"/>
  <c r="AY35" i="15"/>
  <c r="AZ35" i="15" s="1"/>
  <c r="AG35" i="15"/>
  <c r="AH35" i="15" s="1"/>
  <c r="BI48" i="15"/>
  <c r="BI19" i="15" s="1"/>
  <c r="BK48" i="15"/>
  <c r="BK19" i="15" s="1"/>
  <c r="BO48" i="15"/>
  <c r="BO19" i="15" s="1"/>
  <c r="BR48" i="15"/>
  <c r="BR19" i="15" s="1"/>
  <c r="AY48" i="15"/>
  <c r="BP48" i="15"/>
  <c r="BP19" i="15" s="1"/>
  <c r="BH48" i="15"/>
  <c r="BH19" i="15" s="1"/>
  <c r="BL48" i="15"/>
  <c r="BL19" i="15" s="1"/>
  <c r="BS48" i="15"/>
  <c r="BS19" i="15" s="1"/>
  <c r="AG48" i="15"/>
  <c r="AH48" i="15" s="1"/>
  <c r="BU8" i="15" l="1"/>
  <c r="BU12" i="15"/>
  <c r="BU16" i="15"/>
  <c r="BN8" i="15"/>
  <c r="BN16" i="15"/>
  <c r="BN13" i="15"/>
  <c r="BU10" i="15"/>
  <c r="BN10" i="15"/>
  <c r="BU14" i="15"/>
  <c r="BN14" i="15"/>
  <c r="BN12" i="15"/>
  <c r="BN9" i="15"/>
  <c r="BN17" i="15"/>
  <c r="BU18" i="15"/>
  <c r="BN18" i="15"/>
  <c r="AZ52" i="15"/>
  <c r="AZ48" i="15"/>
  <c r="BN15" i="15"/>
  <c r="AZ44" i="15"/>
  <c r="BU15" i="15"/>
  <c r="AZ42" i="15"/>
  <c r="BU13" i="15"/>
  <c r="AZ50" i="15"/>
  <c r="BN7" i="15"/>
  <c r="AZ36" i="15"/>
  <c r="BU7" i="15"/>
  <c r="BN11" i="15"/>
  <c r="AZ40" i="15"/>
  <c r="BU11" i="15"/>
  <c r="AZ38" i="15"/>
  <c r="BU9" i="15"/>
  <c r="AZ46" i="15"/>
  <c r="BU17" i="15"/>
  <c r="T23" i="14" l="1"/>
  <c r="T24" i="14"/>
  <c r="T7" i="14"/>
  <c r="T8" i="14"/>
  <c r="T9" i="14"/>
  <c r="T10" i="14"/>
  <c r="T11" i="14"/>
  <c r="T12" i="14"/>
  <c r="T13" i="14"/>
  <c r="T14" i="14"/>
  <c r="T15" i="14"/>
  <c r="T16" i="14"/>
  <c r="T17" i="14"/>
  <c r="T18" i="14"/>
  <c r="T19" i="14"/>
  <c r="T20" i="14"/>
  <c r="T21" i="14"/>
  <c r="T22" i="14"/>
  <c r="T6" i="14"/>
  <c r="K4" i="10"/>
  <c r="J4" i="10"/>
  <c r="I4" i="10"/>
  <c r="G4" i="10"/>
  <c r="H4" i="10"/>
  <c r="F4" i="10"/>
  <c r="E4" i="10"/>
  <c r="D4" i="10"/>
  <c r="C4" i="10"/>
  <c r="B4" i="10"/>
  <c r="BO68" i="2" l="1"/>
  <c r="BJ68" i="2"/>
  <c r="BH68" i="2"/>
  <c r="BQ68" i="2"/>
  <c r="BH67" i="14"/>
  <c r="BU67" i="14"/>
  <c r="BQ6" i="15"/>
  <c r="BH6" i="15"/>
  <c r="BO6" i="15"/>
  <c r="BJ6" i="15"/>
  <c r="BQ6" i="17"/>
  <c r="BO6" i="17"/>
  <c r="BJ6" i="17"/>
  <c r="BH6" i="17"/>
  <c r="BO6" i="16"/>
  <c r="BQ6" i="16"/>
  <c r="BJ6" i="16"/>
  <c r="BH6" i="16"/>
  <c r="BQ6" i="19"/>
  <c r="BJ6" i="19"/>
  <c r="BH6" i="19"/>
  <c r="BO6" i="19"/>
  <c r="BQ6" i="20"/>
  <c r="BO6" i="20"/>
  <c r="BH6" i="20"/>
  <c r="BJ6" i="20"/>
  <c r="BJ6" i="22"/>
  <c r="BH6" i="22"/>
  <c r="BQ6" i="22"/>
  <c r="BO6" i="22"/>
  <c r="BQ6" i="18"/>
  <c r="BH6" i="18"/>
  <c r="BJ6" i="18"/>
  <c r="BO6" i="18"/>
  <c r="BJ6" i="21"/>
  <c r="BH6" i="21"/>
  <c r="BO6" i="21"/>
  <c r="BQ6" i="21"/>
  <c r="O35" i="14"/>
  <c r="BU68" i="2" l="1"/>
  <c r="BN68" i="2"/>
  <c r="BN67" i="14"/>
  <c r="BU6" i="15"/>
  <c r="BU6" i="21"/>
  <c r="BN6" i="20"/>
  <c r="BN6" i="19"/>
  <c r="BU6" i="16"/>
  <c r="BN6" i="21"/>
  <c r="BU6" i="18"/>
  <c r="BN6" i="18"/>
  <c r="BU6" i="22"/>
  <c r="BN6" i="22"/>
  <c r="BU6" i="20"/>
  <c r="BU6" i="19"/>
  <c r="BN6" i="16"/>
  <c r="BN6" i="17"/>
  <c r="BU6" i="17"/>
  <c r="BN6" i="15"/>
  <c r="O36" i="2"/>
  <c r="K7" i="14" l="1"/>
  <c r="K8" i="14"/>
  <c r="K9" i="14"/>
  <c r="K10" i="14"/>
  <c r="K11" i="14"/>
  <c r="K12" i="14"/>
  <c r="K13" i="14"/>
  <c r="K14" i="14"/>
  <c r="K15" i="14"/>
  <c r="K16" i="14"/>
  <c r="K17" i="14"/>
  <c r="K18" i="14"/>
  <c r="K19" i="14"/>
  <c r="K20" i="14"/>
  <c r="K21" i="14"/>
  <c r="K22" i="14"/>
  <c r="K23" i="14"/>
  <c r="K24" i="14"/>
  <c r="K6" i="14"/>
  <c r="AX36" i="14" l="1"/>
  <c r="BB36" i="14"/>
  <c r="AX37" i="14"/>
  <c r="BB37" i="14"/>
  <c r="AX38" i="14"/>
  <c r="BB38" i="14"/>
  <c r="AX39" i="14"/>
  <c r="BB39" i="14"/>
  <c r="AX40" i="14"/>
  <c r="BB40" i="14"/>
  <c r="AX41" i="14"/>
  <c r="BB41" i="14"/>
  <c r="AX42" i="14"/>
  <c r="BB42" i="14"/>
  <c r="AX43" i="14"/>
  <c r="BB43" i="14"/>
  <c r="AX44" i="14"/>
  <c r="BB44" i="14"/>
  <c r="AX45" i="14"/>
  <c r="BB45" i="14"/>
  <c r="AX46" i="14"/>
  <c r="BB46" i="14"/>
  <c r="AX47" i="14"/>
  <c r="BB47" i="14"/>
  <c r="AX48" i="14"/>
  <c r="BB48" i="14"/>
  <c r="AX49" i="14"/>
  <c r="BB49" i="14"/>
  <c r="AX50" i="14"/>
  <c r="BB50" i="14"/>
  <c r="AX51" i="14"/>
  <c r="BB51" i="14"/>
  <c r="AX52" i="14"/>
  <c r="BB52" i="14"/>
  <c r="AX53" i="14"/>
  <c r="BB53" i="14"/>
  <c r="BB35" i="14"/>
  <c r="AX35" i="14"/>
  <c r="AF47" i="14"/>
  <c r="AJ47" i="14"/>
  <c r="AF48" i="14"/>
  <c r="AJ48" i="14"/>
  <c r="AF49" i="14"/>
  <c r="AJ49" i="14"/>
  <c r="AF50" i="14"/>
  <c r="AJ50" i="14"/>
  <c r="AF51" i="14"/>
  <c r="AJ51" i="14"/>
  <c r="AF52" i="14"/>
  <c r="AJ52" i="14"/>
  <c r="AF53" i="14"/>
  <c r="AJ53" i="14"/>
  <c r="AF36" i="14"/>
  <c r="AJ36" i="14"/>
  <c r="AF37" i="14"/>
  <c r="AJ37" i="14"/>
  <c r="AF38" i="14"/>
  <c r="AJ38" i="14"/>
  <c r="AF39" i="14"/>
  <c r="AJ39" i="14"/>
  <c r="AF40" i="14"/>
  <c r="AJ40" i="14"/>
  <c r="AF41" i="14"/>
  <c r="AJ41" i="14"/>
  <c r="AF42" i="14"/>
  <c r="AJ42" i="14"/>
  <c r="AF43" i="14"/>
  <c r="AJ43" i="14"/>
  <c r="AF44" i="14"/>
  <c r="AJ44" i="14"/>
  <c r="AF45" i="14"/>
  <c r="AJ45" i="14"/>
  <c r="AF46" i="14"/>
  <c r="AJ46" i="14"/>
  <c r="AJ35" i="14"/>
  <c r="AF35" i="14"/>
  <c r="W53" i="14" l="1"/>
  <c r="V53" i="14"/>
  <c r="U53" i="14"/>
  <c r="S53" i="14"/>
  <c r="R53" i="14"/>
  <c r="Q53" i="14"/>
  <c r="P53" i="14"/>
  <c r="O53" i="14"/>
  <c r="N53" i="14"/>
  <c r="H53" i="14"/>
  <c r="G53" i="14"/>
  <c r="F53" i="14"/>
  <c r="E53" i="14"/>
  <c r="D53" i="14"/>
  <c r="W52" i="14"/>
  <c r="V52" i="14"/>
  <c r="U52" i="14"/>
  <c r="S52" i="14"/>
  <c r="R52" i="14"/>
  <c r="Q52" i="14"/>
  <c r="P52" i="14"/>
  <c r="O52" i="14"/>
  <c r="N52" i="14"/>
  <c r="H52" i="14"/>
  <c r="G52" i="14"/>
  <c r="F52" i="14"/>
  <c r="E52" i="14"/>
  <c r="D52" i="14"/>
  <c r="W51" i="14"/>
  <c r="V51" i="14"/>
  <c r="U51" i="14"/>
  <c r="S51" i="14"/>
  <c r="R51" i="14"/>
  <c r="Q51" i="14"/>
  <c r="P51" i="14"/>
  <c r="O51" i="14"/>
  <c r="N51" i="14"/>
  <c r="H51" i="14"/>
  <c r="G51" i="14"/>
  <c r="F51" i="14"/>
  <c r="E51" i="14"/>
  <c r="D51" i="14"/>
  <c r="W50" i="14"/>
  <c r="V50" i="14"/>
  <c r="U50" i="14"/>
  <c r="S50" i="14"/>
  <c r="R50" i="14"/>
  <c r="Q50" i="14"/>
  <c r="P50" i="14"/>
  <c r="O50" i="14"/>
  <c r="N50" i="14"/>
  <c r="H50" i="14"/>
  <c r="G50" i="14"/>
  <c r="F50" i="14"/>
  <c r="E50" i="14"/>
  <c r="D50" i="14"/>
  <c r="W49" i="14"/>
  <c r="V49" i="14"/>
  <c r="U49" i="14"/>
  <c r="S49" i="14"/>
  <c r="R49" i="14"/>
  <c r="Q49" i="14"/>
  <c r="P49" i="14"/>
  <c r="O49" i="14"/>
  <c r="N49" i="14"/>
  <c r="H49" i="14"/>
  <c r="G49" i="14"/>
  <c r="F49" i="14"/>
  <c r="E49" i="14"/>
  <c r="D49" i="14"/>
  <c r="W48" i="14"/>
  <c r="V48" i="14"/>
  <c r="U48" i="14"/>
  <c r="S48" i="14"/>
  <c r="R48" i="14"/>
  <c r="Q48" i="14"/>
  <c r="P48" i="14"/>
  <c r="O48" i="14"/>
  <c r="N48" i="14"/>
  <c r="H48" i="14"/>
  <c r="G48" i="14"/>
  <c r="F48" i="14"/>
  <c r="E48" i="14"/>
  <c r="D48" i="14"/>
  <c r="W47" i="14"/>
  <c r="V47" i="14"/>
  <c r="U47" i="14"/>
  <c r="S47" i="14"/>
  <c r="R47" i="14"/>
  <c r="Q47" i="14"/>
  <c r="P47" i="14"/>
  <c r="O47" i="14"/>
  <c r="N47" i="14"/>
  <c r="H47" i="14"/>
  <c r="G47" i="14"/>
  <c r="F47" i="14"/>
  <c r="E47" i="14"/>
  <c r="D47" i="14"/>
  <c r="W46" i="14"/>
  <c r="V46" i="14"/>
  <c r="U46" i="14"/>
  <c r="S46" i="14"/>
  <c r="R46" i="14"/>
  <c r="Q46" i="14"/>
  <c r="P46" i="14"/>
  <c r="O46" i="14"/>
  <c r="N46" i="14"/>
  <c r="H46" i="14"/>
  <c r="G46" i="14"/>
  <c r="F46" i="14"/>
  <c r="E46" i="14"/>
  <c r="D46" i="14"/>
  <c r="W45" i="14"/>
  <c r="V45" i="14"/>
  <c r="U45" i="14"/>
  <c r="S45" i="14"/>
  <c r="R45" i="14"/>
  <c r="Q45" i="14"/>
  <c r="P45" i="14"/>
  <c r="O45" i="14"/>
  <c r="N45" i="14"/>
  <c r="H45" i="14"/>
  <c r="G45" i="14"/>
  <c r="F45" i="14"/>
  <c r="E45" i="14"/>
  <c r="D45" i="14"/>
  <c r="W44" i="14"/>
  <c r="V44" i="14"/>
  <c r="U44" i="14"/>
  <c r="S44" i="14"/>
  <c r="R44" i="14"/>
  <c r="Q44" i="14"/>
  <c r="P44" i="14"/>
  <c r="O44" i="14"/>
  <c r="N44" i="14"/>
  <c r="H44" i="14"/>
  <c r="G44" i="14"/>
  <c r="F44" i="14"/>
  <c r="E44" i="14"/>
  <c r="D44" i="14"/>
  <c r="W43" i="14"/>
  <c r="V43" i="14"/>
  <c r="U43" i="14"/>
  <c r="S43" i="14"/>
  <c r="R43" i="14"/>
  <c r="Q43" i="14"/>
  <c r="P43" i="14"/>
  <c r="O43" i="14"/>
  <c r="N43" i="14"/>
  <c r="H43" i="14"/>
  <c r="G43" i="14"/>
  <c r="F43" i="14"/>
  <c r="E43" i="14"/>
  <c r="D43" i="14"/>
  <c r="W42" i="14"/>
  <c r="V42" i="14"/>
  <c r="U42" i="14"/>
  <c r="S42" i="14"/>
  <c r="R42" i="14"/>
  <c r="Q42" i="14"/>
  <c r="P42" i="14"/>
  <c r="O42" i="14"/>
  <c r="N42" i="14"/>
  <c r="H42" i="14"/>
  <c r="G42" i="14"/>
  <c r="F42" i="14"/>
  <c r="E42" i="14"/>
  <c r="D42" i="14"/>
  <c r="W41" i="14"/>
  <c r="V41" i="14"/>
  <c r="U41" i="14"/>
  <c r="S41" i="14"/>
  <c r="R41" i="14"/>
  <c r="Q41" i="14"/>
  <c r="P41" i="14"/>
  <c r="O41" i="14"/>
  <c r="N41" i="14"/>
  <c r="H41" i="14"/>
  <c r="G41" i="14"/>
  <c r="F41" i="14"/>
  <c r="E41" i="14"/>
  <c r="D41" i="14"/>
  <c r="W40" i="14"/>
  <c r="V40" i="14"/>
  <c r="U40" i="14"/>
  <c r="S40" i="14"/>
  <c r="R40" i="14"/>
  <c r="Q40" i="14"/>
  <c r="P40" i="14"/>
  <c r="O40" i="14"/>
  <c r="N40" i="14"/>
  <c r="H40" i="14"/>
  <c r="G40" i="14"/>
  <c r="F40" i="14"/>
  <c r="E40" i="14"/>
  <c r="D40" i="14"/>
  <c r="W39" i="14"/>
  <c r="V39" i="14"/>
  <c r="U39" i="14"/>
  <c r="S39" i="14"/>
  <c r="R39" i="14"/>
  <c r="Q39" i="14"/>
  <c r="P39" i="14"/>
  <c r="O39" i="14"/>
  <c r="N39" i="14"/>
  <c r="H39" i="14"/>
  <c r="G39" i="14"/>
  <c r="F39" i="14"/>
  <c r="E39" i="14"/>
  <c r="D39" i="14"/>
  <c r="W38" i="14"/>
  <c r="V38" i="14"/>
  <c r="U38" i="14"/>
  <c r="S38" i="14"/>
  <c r="R38" i="14"/>
  <c r="Q38" i="14"/>
  <c r="P38" i="14"/>
  <c r="O38" i="14"/>
  <c r="N38" i="14"/>
  <c r="H38" i="14"/>
  <c r="G38" i="14"/>
  <c r="F38" i="14"/>
  <c r="E38" i="14"/>
  <c r="D38" i="14"/>
  <c r="W37" i="14"/>
  <c r="V37" i="14"/>
  <c r="U37" i="14"/>
  <c r="S37" i="14"/>
  <c r="R37" i="14"/>
  <c r="Q37" i="14"/>
  <c r="P37" i="14"/>
  <c r="O37" i="14"/>
  <c r="N37" i="14"/>
  <c r="H37" i="14"/>
  <c r="G37" i="14"/>
  <c r="F37" i="14"/>
  <c r="E37" i="14"/>
  <c r="D37" i="14"/>
  <c r="W36" i="14"/>
  <c r="V36" i="14"/>
  <c r="U36" i="14"/>
  <c r="S36" i="14"/>
  <c r="R36" i="14"/>
  <c r="Q36" i="14"/>
  <c r="P36" i="14"/>
  <c r="O36" i="14"/>
  <c r="N36" i="14"/>
  <c r="H36" i="14"/>
  <c r="G36" i="14"/>
  <c r="F36" i="14"/>
  <c r="E36" i="14"/>
  <c r="D36" i="14"/>
  <c r="W35" i="14"/>
  <c r="V35" i="14"/>
  <c r="U35" i="14"/>
  <c r="S35" i="14"/>
  <c r="R35" i="14"/>
  <c r="Q35" i="14"/>
  <c r="P35" i="14"/>
  <c r="N35" i="14"/>
  <c r="H35" i="14"/>
  <c r="G35" i="14"/>
  <c r="F35" i="14"/>
  <c r="E35" i="14"/>
  <c r="D35" i="14"/>
  <c r="BF24" i="14"/>
  <c r="BE24" i="14"/>
  <c r="BD24" i="14"/>
  <c r="BC24" i="14"/>
  <c r="BA24" i="14"/>
  <c r="AW24" i="14"/>
  <c r="AV24" i="14"/>
  <c r="AN24" i="14"/>
  <c r="AM24" i="14"/>
  <c r="AL24" i="14"/>
  <c r="AK24" i="14"/>
  <c r="AI24" i="14"/>
  <c r="AE24" i="14"/>
  <c r="AD24" i="14"/>
  <c r="T53" i="14"/>
  <c r="L24" i="14"/>
  <c r="L53" i="14" s="1"/>
  <c r="K53" i="14"/>
  <c r="J24" i="14"/>
  <c r="J53" i="14" s="1"/>
  <c r="I24" i="14"/>
  <c r="I53" i="14" s="1"/>
  <c r="BF23" i="14"/>
  <c r="BE23" i="14"/>
  <c r="BD23" i="14"/>
  <c r="BC23" i="14"/>
  <c r="BA23" i="14"/>
  <c r="AW23" i="14"/>
  <c r="AV23" i="14"/>
  <c r="AN23" i="14"/>
  <c r="AM23" i="14"/>
  <c r="AL23" i="14"/>
  <c r="AK23" i="14"/>
  <c r="AI23" i="14"/>
  <c r="AE23" i="14"/>
  <c r="AD23" i="14"/>
  <c r="T52" i="14"/>
  <c r="L23" i="14"/>
  <c r="L52" i="14" s="1"/>
  <c r="K52" i="14"/>
  <c r="J23" i="14"/>
  <c r="J52" i="14" s="1"/>
  <c r="I23" i="14"/>
  <c r="I52" i="14" s="1"/>
  <c r="BF22" i="14"/>
  <c r="BE22" i="14"/>
  <c r="BD22" i="14"/>
  <c r="BC22" i="14"/>
  <c r="BA22" i="14"/>
  <c r="AW22" i="14"/>
  <c r="AW51" i="14" s="1"/>
  <c r="AV22" i="14"/>
  <c r="AV51" i="14" s="1"/>
  <c r="AN22" i="14"/>
  <c r="AM22" i="14"/>
  <c r="AL22" i="14"/>
  <c r="AK22" i="14"/>
  <c r="AI22" i="14"/>
  <c r="AE22" i="14"/>
  <c r="AE51" i="14" s="1"/>
  <c r="AD22" i="14"/>
  <c r="AD51" i="14" s="1"/>
  <c r="T51" i="14"/>
  <c r="L22" i="14"/>
  <c r="L51" i="14" s="1"/>
  <c r="K51" i="14"/>
  <c r="J22" i="14"/>
  <c r="J51" i="14" s="1"/>
  <c r="I22" i="14"/>
  <c r="I51" i="14" s="1"/>
  <c r="BF21" i="14"/>
  <c r="BE21" i="14"/>
  <c r="BD21" i="14"/>
  <c r="BC21" i="14"/>
  <c r="BA21" i="14"/>
  <c r="AW21" i="14"/>
  <c r="AV21" i="14"/>
  <c r="AN21" i="14"/>
  <c r="AM21" i="14"/>
  <c r="AL21" i="14"/>
  <c r="AK21" i="14"/>
  <c r="AI21" i="14"/>
  <c r="AE21" i="14"/>
  <c r="AD21" i="14"/>
  <c r="T50" i="14"/>
  <c r="L21" i="14"/>
  <c r="L50" i="14" s="1"/>
  <c r="K50" i="14"/>
  <c r="J21" i="14"/>
  <c r="J50" i="14" s="1"/>
  <c r="I21" i="14"/>
  <c r="I50" i="14" s="1"/>
  <c r="BF20" i="14"/>
  <c r="BE20" i="14"/>
  <c r="BD20" i="14"/>
  <c r="BC20" i="14"/>
  <c r="BA20" i="14"/>
  <c r="AW20" i="14"/>
  <c r="AV20" i="14"/>
  <c r="AN20" i="14"/>
  <c r="AM20" i="14"/>
  <c r="AL20" i="14"/>
  <c r="AK20" i="14"/>
  <c r="AI20" i="14"/>
  <c r="AE20" i="14"/>
  <c r="AD20" i="14"/>
  <c r="T49" i="14"/>
  <c r="L20" i="14"/>
  <c r="L49" i="14" s="1"/>
  <c r="K49" i="14"/>
  <c r="J20" i="14"/>
  <c r="J49" i="14" s="1"/>
  <c r="I20" i="14"/>
  <c r="I49" i="14" s="1"/>
  <c r="BF19" i="14"/>
  <c r="BE19" i="14"/>
  <c r="BD19" i="14"/>
  <c r="BC19" i="14"/>
  <c r="BA19" i="14"/>
  <c r="AW19" i="14"/>
  <c r="AW48" i="14" s="1"/>
  <c r="AV19" i="14"/>
  <c r="AV48" i="14" s="1"/>
  <c r="AN19" i="14"/>
  <c r="AM19" i="14"/>
  <c r="AL19" i="14"/>
  <c r="AK19" i="14"/>
  <c r="AI19" i="14"/>
  <c r="AE19" i="14"/>
  <c r="AE48" i="14" s="1"/>
  <c r="AD19" i="14"/>
  <c r="AD48" i="14" s="1"/>
  <c r="T48" i="14"/>
  <c r="L19" i="14"/>
  <c r="L48" i="14" s="1"/>
  <c r="K48" i="14"/>
  <c r="J19" i="14"/>
  <c r="J48" i="14" s="1"/>
  <c r="I19" i="14"/>
  <c r="I48" i="14" s="1"/>
  <c r="BF18" i="14"/>
  <c r="BF47" i="14" s="1"/>
  <c r="BE18" i="14"/>
  <c r="BE47" i="14" s="1"/>
  <c r="BD18" i="14"/>
  <c r="BC18" i="14"/>
  <c r="BA18" i="14"/>
  <c r="AW18" i="14"/>
  <c r="AV18" i="14"/>
  <c r="AN18" i="14"/>
  <c r="AN47" i="14" s="1"/>
  <c r="AM18" i="14"/>
  <c r="AM47" i="14" s="1"/>
  <c r="AL18" i="14"/>
  <c r="AK18" i="14"/>
  <c r="AI18" i="14"/>
  <c r="AE18" i="14"/>
  <c r="AD18" i="14"/>
  <c r="T47" i="14"/>
  <c r="L18" i="14"/>
  <c r="L47" i="14" s="1"/>
  <c r="K47" i="14"/>
  <c r="J18" i="14"/>
  <c r="J47" i="14" s="1"/>
  <c r="I18" i="14"/>
  <c r="I47" i="14" s="1"/>
  <c r="BF17" i="14"/>
  <c r="BF46" i="14" s="1"/>
  <c r="BE17" i="14"/>
  <c r="BE46" i="14" s="1"/>
  <c r="BD17" i="14"/>
  <c r="BC17" i="14"/>
  <c r="BA17" i="14"/>
  <c r="AW17" i="14"/>
  <c r="AV17" i="14"/>
  <c r="AN17" i="14"/>
  <c r="AN46" i="14" s="1"/>
  <c r="AM17" i="14"/>
  <c r="AM46" i="14" s="1"/>
  <c r="AL17" i="14"/>
  <c r="AK17" i="14"/>
  <c r="AI17" i="14"/>
  <c r="AE17" i="14"/>
  <c r="AD17" i="14"/>
  <c r="T46" i="14"/>
  <c r="L17" i="14"/>
  <c r="L46" i="14" s="1"/>
  <c r="K46" i="14"/>
  <c r="J17" i="14"/>
  <c r="J46" i="14" s="1"/>
  <c r="I17" i="14"/>
  <c r="I46" i="14" s="1"/>
  <c r="BF16" i="14"/>
  <c r="BF45" i="14" s="1"/>
  <c r="BE16" i="14"/>
  <c r="BE45" i="14" s="1"/>
  <c r="BD16" i="14"/>
  <c r="BC16" i="14"/>
  <c r="BA16" i="14"/>
  <c r="AW16" i="14"/>
  <c r="AW45" i="14" s="1"/>
  <c r="AV16" i="14"/>
  <c r="AV45" i="14" s="1"/>
  <c r="AN16" i="14"/>
  <c r="AN45" i="14" s="1"/>
  <c r="AM16" i="14"/>
  <c r="AM45" i="14" s="1"/>
  <c r="AL16" i="14"/>
  <c r="AK16" i="14"/>
  <c r="AI16" i="14"/>
  <c r="AE16" i="14"/>
  <c r="AE45" i="14" s="1"/>
  <c r="AD16" i="14"/>
  <c r="AD45" i="14" s="1"/>
  <c r="T45" i="14"/>
  <c r="L16" i="14"/>
  <c r="L45" i="14" s="1"/>
  <c r="K45" i="14"/>
  <c r="J16" i="14"/>
  <c r="J45" i="14" s="1"/>
  <c r="I16" i="14"/>
  <c r="I45" i="14" s="1"/>
  <c r="BF15" i="14"/>
  <c r="BF44" i="14" s="1"/>
  <c r="BE15" i="14"/>
  <c r="BE44" i="14" s="1"/>
  <c r="BD15" i="14"/>
  <c r="BC15" i="14"/>
  <c r="BA15" i="14"/>
  <c r="AW15" i="14"/>
  <c r="AW44" i="14" s="1"/>
  <c r="AV15" i="14"/>
  <c r="AV44" i="14" s="1"/>
  <c r="AN15" i="14"/>
  <c r="AN44" i="14" s="1"/>
  <c r="AM15" i="14"/>
  <c r="AM44" i="14" s="1"/>
  <c r="AL15" i="14"/>
  <c r="AK15" i="14"/>
  <c r="AI15" i="14"/>
  <c r="AE15" i="14"/>
  <c r="AE44" i="14" s="1"/>
  <c r="AD15" i="14"/>
  <c r="AD44" i="14" s="1"/>
  <c r="T44" i="14"/>
  <c r="L15" i="14"/>
  <c r="L44" i="14" s="1"/>
  <c r="K44" i="14"/>
  <c r="J15" i="14"/>
  <c r="J44" i="14" s="1"/>
  <c r="I15" i="14"/>
  <c r="I44" i="14" s="1"/>
  <c r="BF14" i="14"/>
  <c r="BF43" i="14" s="1"/>
  <c r="BE14" i="14"/>
  <c r="BE43" i="14" s="1"/>
  <c r="BD14" i="14"/>
  <c r="BC14" i="14"/>
  <c r="BA14" i="14"/>
  <c r="AW14" i="14"/>
  <c r="AW43" i="14" s="1"/>
  <c r="AV14" i="14"/>
  <c r="AV43" i="14" s="1"/>
  <c r="AN14" i="14"/>
  <c r="AN43" i="14" s="1"/>
  <c r="AM14" i="14"/>
  <c r="AM43" i="14" s="1"/>
  <c r="AL14" i="14"/>
  <c r="AK14" i="14"/>
  <c r="AI14" i="14"/>
  <c r="AE14" i="14"/>
  <c r="AE43" i="14" s="1"/>
  <c r="AD14" i="14"/>
  <c r="AD43" i="14" s="1"/>
  <c r="T43" i="14"/>
  <c r="L14" i="14"/>
  <c r="L43" i="14" s="1"/>
  <c r="K43" i="14"/>
  <c r="J14" i="14"/>
  <c r="J43" i="14" s="1"/>
  <c r="I14" i="14"/>
  <c r="I43" i="14" s="1"/>
  <c r="BF13" i="14"/>
  <c r="BF42" i="14" s="1"/>
  <c r="BE13" i="14"/>
  <c r="BE42" i="14" s="1"/>
  <c r="BD13" i="14"/>
  <c r="BC13" i="14"/>
  <c r="BA13" i="14"/>
  <c r="AW13" i="14"/>
  <c r="AW42" i="14" s="1"/>
  <c r="AV13" i="14"/>
  <c r="AV42" i="14" s="1"/>
  <c r="AN13" i="14"/>
  <c r="AN42" i="14" s="1"/>
  <c r="AM13" i="14"/>
  <c r="AM42" i="14" s="1"/>
  <c r="AL13" i="14"/>
  <c r="AK13" i="14"/>
  <c r="AI13" i="14"/>
  <c r="AE13" i="14"/>
  <c r="AE42" i="14" s="1"/>
  <c r="AD13" i="14"/>
  <c r="AD42" i="14" s="1"/>
  <c r="T42" i="14"/>
  <c r="L13" i="14"/>
  <c r="L42" i="14" s="1"/>
  <c r="K42" i="14"/>
  <c r="J13" i="14"/>
  <c r="J42" i="14" s="1"/>
  <c r="I13" i="14"/>
  <c r="I42" i="14" s="1"/>
  <c r="BF12" i="14"/>
  <c r="BF41" i="14" s="1"/>
  <c r="BE12" i="14"/>
  <c r="BE41" i="14" s="1"/>
  <c r="BD12" i="14"/>
  <c r="BC12" i="14"/>
  <c r="BA12" i="14"/>
  <c r="AW12" i="14"/>
  <c r="AV12" i="14"/>
  <c r="AN12" i="14"/>
  <c r="AN41" i="14" s="1"/>
  <c r="AM12" i="14"/>
  <c r="AM41" i="14" s="1"/>
  <c r="AL12" i="14"/>
  <c r="AK12" i="14"/>
  <c r="AI12" i="14"/>
  <c r="AE12" i="14"/>
  <c r="AD12" i="14"/>
  <c r="T41" i="14"/>
  <c r="L12" i="14"/>
  <c r="L41" i="14" s="1"/>
  <c r="K41" i="14"/>
  <c r="J12" i="14"/>
  <c r="J41" i="14" s="1"/>
  <c r="I12" i="14"/>
  <c r="I41" i="14" s="1"/>
  <c r="BF11" i="14"/>
  <c r="BF40" i="14" s="1"/>
  <c r="BE11" i="14"/>
  <c r="BE40" i="14" s="1"/>
  <c r="BD11" i="14"/>
  <c r="BC11" i="14"/>
  <c r="BA11" i="14"/>
  <c r="AW11" i="14"/>
  <c r="AV11" i="14"/>
  <c r="AN11" i="14"/>
  <c r="AN40" i="14" s="1"/>
  <c r="AM11" i="14"/>
  <c r="AM40" i="14" s="1"/>
  <c r="AL11" i="14"/>
  <c r="AK11" i="14"/>
  <c r="AI11" i="14"/>
  <c r="AE11" i="14"/>
  <c r="AD11" i="14"/>
  <c r="T40" i="14"/>
  <c r="L11" i="14"/>
  <c r="L40" i="14" s="1"/>
  <c r="K40" i="14"/>
  <c r="J11" i="14"/>
  <c r="J40" i="14" s="1"/>
  <c r="I11" i="14"/>
  <c r="I40" i="14" s="1"/>
  <c r="BF10" i="14"/>
  <c r="BF39" i="14" s="1"/>
  <c r="BE10" i="14"/>
  <c r="BE39" i="14" s="1"/>
  <c r="BD10" i="14"/>
  <c r="BC10" i="14"/>
  <c r="BA10" i="14"/>
  <c r="AW10" i="14"/>
  <c r="AW39" i="14" s="1"/>
  <c r="AV10" i="14"/>
  <c r="AV39" i="14" s="1"/>
  <c r="AN10" i="14"/>
  <c r="AN39" i="14" s="1"/>
  <c r="AM10" i="14"/>
  <c r="AM39" i="14" s="1"/>
  <c r="AL10" i="14"/>
  <c r="AK10" i="14"/>
  <c r="AI10" i="14"/>
  <c r="AE10" i="14"/>
  <c r="AE39" i="14" s="1"/>
  <c r="AD10" i="14"/>
  <c r="AD39" i="14" s="1"/>
  <c r="T39" i="14"/>
  <c r="L10" i="14"/>
  <c r="L39" i="14" s="1"/>
  <c r="K39" i="14"/>
  <c r="J10" i="14"/>
  <c r="J39" i="14" s="1"/>
  <c r="I10" i="14"/>
  <c r="I39" i="14" s="1"/>
  <c r="BF9" i="14"/>
  <c r="BF38" i="14" s="1"/>
  <c r="BE9" i="14"/>
  <c r="BE38" i="14" s="1"/>
  <c r="BD9" i="14"/>
  <c r="BC9" i="14"/>
  <c r="BA9" i="14"/>
  <c r="AW9" i="14"/>
  <c r="AW38" i="14" s="1"/>
  <c r="AV9" i="14"/>
  <c r="AV38" i="14" s="1"/>
  <c r="AN9" i="14"/>
  <c r="AN38" i="14" s="1"/>
  <c r="AM9" i="14"/>
  <c r="AM38" i="14" s="1"/>
  <c r="AL9" i="14"/>
  <c r="AK9" i="14"/>
  <c r="AI9" i="14"/>
  <c r="AE9" i="14"/>
  <c r="AE38" i="14" s="1"/>
  <c r="AD9" i="14"/>
  <c r="AD38" i="14" s="1"/>
  <c r="T38" i="14"/>
  <c r="L9" i="14"/>
  <c r="L38" i="14" s="1"/>
  <c r="K38" i="14"/>
  <c r="J9" i="14"/>
  <c r="J38" i="14" s="1"/>
  <c r="I9" i="14"/>
  <c r="I38" i="14" s="1"/>
  <c r="BF8" i="14"/>
  <c r="BF37" i="14" s="1"/>
  <c r="BE8" i="14"/>
  <c r="BE37" i="14" s="1"/>
  <c r="BD8" i="14"/>
  <c r="BC8" i="14"/>
  <c r="BA8" i="14"/>
  <c r="AW8" i="14"/>
  <c r="AW37" i="14" s="1"/>
  <c r="AV8" i="14"/>
  <c r="AV37" i="14" s="1"/>
  <c r="AN8" i="14"/>
  <c r="AN37" i="14" s="1"/>
  <c r="AM8" i="14"/>
  <c r="AM37" i="14" s="1"/>
  <c r="AL8" i="14"/>
  <c r="AK8" i="14"/>
  <c r="AI8" i="14"/>
  <c r="AE8" i="14"/>
  <c r="AE37" i="14" s="1"/>
  <c r="AD8" i="14"/>
  <c r="AD37" i="14" s="1"/>
  <c r="T37" i="14"/>
  <c r="L8" i="14"/>
  <c r="L37" i="14" s="1"/>
  <c r="K37" i="14"/>
  <c r="J8" i="14"/>
  <c r="J37" i="14" s="1"/>
  <c r="I8" i="14"/>
  <c r="I37" i="14" s="1"/>
  <c r="BF7" i="14"/>
  <c r="BF36" i="14" s="1"/>
  <c r="BE7" i="14"/>
  <c r="BE36" i="14" s="1"/>
  <c r="BD7" i="14"/>
  <c r="BC7" i="14"/>
  <c r="BA7" i="14"/>
  <c r="AW7" i="14"/>
  <c r="AW36" i="14" s="1"/>
  <c r="AV7" i="14"/>
  <c r="AV36" i="14" s="1"/>
  <c r="AN7" i="14"/>
  <c r="AN36" i="14" s="1"/>
  <c r="AM7" i="14"/>
  <c r="AM36" i="14" s="1"/>
  <c r="AL7" i="14"/>
  <c r="AK7" i="14"/>
  <c r="AI7" i="14"/>
  <c r="AE7" i="14"/>
  <c r="AE36" i="14" s="1"/>
  <c r="AD7" i="14"/>
  <c r="AD36" i="14" s="1"/>
  <c r="T36" i="14"/>
  <c r="L7" i="14"/>
  <c r="L36" i="14" s="1"/>
  <c r="K36" i="14"/>
  <c r="J7" i="14"/>
  <c r="J36" i="14" s="1"/>
  <c r="I7" i="14"/>
  <c r="I36" i="14" s="1"/>
  <c r="BF6" i="14"/>
  <c r="BF35" i="14" s="1"/>
  <c r="BE6" i="14"/>
  <c r="BE35" i="14" s="1"/>
  <c r="BD6" i="14"/>
  <c r="BC6" i="14"/>
  <c r="BA6" i="14"/>
  <c r="AW6" i="14"/>
  <c r="AW35" i="14" s="1"/>
  <c r="AV6" i="14"/>
  <c r="AV35" i="14" s="1"/>
  <c r="AN6" i="14"/>
  <c r="AN35" i="14" s="1"/>
  <c r="AM6" i="14"/>
  <c r="AM35" i="14" s="1"/>
  <c r="AL6" i="14"/>
  <c r="AK6" i="14"/>
  <c r="AI6" i="14"/>
  <c r="AE6" i="14"/>
  <c r="AE35" i="14" s="1"/>
  <c r="AD6" i="14"/>
  <c r="AD35" i="14" s="1"/>
  <c r="T35" i="14"/>
  <c r="L6" i="14"/>
  <c r="L35" i="14" s="1"/>
  <c r="K35" i="14"/>
  <c r="J6" i="14"/>
  <c r="J35" i="14" s="1"/>
  <c r="I6" i="14"/>
  <c r="I35" i="14" s="1"/>
  <c r="BT35" i="14" l="1"/>
  <c r="BT6" i="14" s="1"/>
  <c r="BM35" i="14"/>
  <c r="BM6" i="14" s="1"/>
  <c r="BT36" i="14"/>
  <c r="BT7" i="14" s="1"/>
  <c r="BM36" i="14"/>
  <c r="BM7" i="14" s="1"/>
  <c r="BT37" i="14"/>
  <c r="BT8" i="14" s="1"/>
  <c r="BM37" i="14"/>
  <c r="BM8" i="14" s="1"/>
  <c r="BT38" i="14"/>
  <c r="BT9" i="14" s="1"/>
  <c r="BM38" i="14"/>
  <c r="BM9" i="14" s="1"/>
  <c r="BT39" i="14"/>
  <c r="BT10" i="14" s="1"/>
  <c r="BM39" i="14"/>
  <c r="BM10" i="14" s="1"/>
  <c r="BT40" i="14"/>
  <c r="BT11" i="14" s="1"/>
  <c r="BM40" i="14"/>
  <c r="BM11" i="14" s="1"/>
  <c r="BT41" i="14"/>
  <c r="BT12" i="14" s="1"/>
  <c r="BM41" i="14"/>
  <c r="BM12" i="14" s="1"/>
  <c r="BT42" i="14"/>
  <c r="BT13" i="14" s="1"/>
  <c r="BM42" i="14"/>
  <c r="BM13" i="14" s="1"/>
  <c r="BT43" i="14"/>
  <c r="BT14" i="14" s="1"/>
  <c r="BM43" i="14"/>
  <c r="BM14" i="14" s="1"/>
  <c r="BT44" i="14"/>
  <c r="BT15" i="14" s="1"/>
  <c r="BM44" i="14"/>
  <c r="BT45" i="14"/>
  <c r="BM45" i="14"/>
  <c r="BM16" i="14" s="1"/>
  <c r="BT46" i="14"/>
  <c r="BT17" i="14" s="1"/>
  <c r="BM46" i="14"/>
  <c r="BM17" i="14" s="1"/>
  <c r="BT47" i="14"/>
  <c r="BT18" i="14" s="1"/>
  <c r="BM47" i="14"/>
  <c r="BM18" i="14" s="1"/>
  <c r="BT48" i="14"/>
  <c r="BT19" i="14" s="1"/>
  <c r="BM48" i="14"/>
  <c r="BM19" i="14" s="1"/>
  <c r="BT49" i="14"/>
  <c r="BT20" i="14" s="1"/>
  <c r="BM49" i="14"/>
  <c r="BM20" i="14" s="1"/>
  <c r="BT50" i="14"/>
  <c r="BT21" i="14" s="1"/>
  <c r="BM50" i="14"/>
  <c r="BM21" i="14" s="1"/>
  <c r="BT51" i="14"/>
  <c r="BT22" i="14" s="1"/>
  <c r="BM51" i="14"/>
  <c r="BM22" i="14" s="1"/>
  <c r="BT52" i="14"/>
  <c r="BT23" i="14" s="1"/>
  <c r="BM52" i="14"/>
  <c r="BM23" i="14" s="1"/>
  <c r="BT53" i="14"/>
  <c r="BT24" i="14" s="1"/>
  <c r="BM53" i="14"/>
  <c r="BM24" i="14" s="1"/>
  <c r="M6" i="14"/>
  <c r="M7" i="14"/>
  <c r="M8" i="14"/>
  <c r="M10" i="14"/>
  <c r="M12" i="14"/>
  <c r="M14" i="14"/>
  <c r="M16" i="14"/>
  <c r="M18" i="14"/>
  <c r="M20" i="14"/>
  <c r="M22" i="14"/>
  <c r="M24" i="14"/>
  <c r="M9" i="14"/>
  <c r="M11" i="14"/>
  <c r="M13" i="14"/>
  <c r="M15" i="14"/>
  <c r="M17" i="14"/>
  <c r="M19" i="14"/>
  <c r="M21" i="14"/>
  <c r="M23" i="14"/>
  <c r="BM15" i="14"/>
  <c r="BT16" i="14"/>
  <c r="M50" i="14" l="1"/>
  <c r="C21" i="14"/>
  <c r="M46" i="14"/>
  <c r="C17" i="14"/>
  <c r="M42" i="14"/>
  <c r="C13" i="14"/>
  <c r="M38" i="14"/>
  <c r="C9" i="14"/>
  <c r="M53" i="14"/>
  <c r="C24" i="14"/>
  <c r="M49" i="14"/>
  <c r="C20" i="14"/>
  <c r="M45" i="14"/>
  <c r="C16" i="14"/>
  <c r="M41" i="14"/>
  <c r="C12" i="14"/>
  <c r="M36" i="14"/>
  <c r="C7" i="14"/>
  <c r="M52" i="14"/>
  <c r="C23" i="14"/>
  <c r="M48" i="14"/>
  <c r="C19" i="14"/>
  <c r="M44" i="14"/>
  <c r="C15" i="14"/>
  <c r="M40" i="14"/>
  <c r="C11" i="14"/>
  <c r="M51" i="14"/>
  <c r="C22" i="14"/>
  <c r="M47" i="14"/>
  <c r="C18" i="14"/>
  <c r="M43" i="14"/>
  <c r="C14" i="14"/>
  <c r="M39" i="14"/>
  <c r="C10" i="14"/>
  <c r="M37" i="14"/>
  <c r="C8" i="14"/>
  <c r="M35" i="14"/>
  <c r="C6" i="14"/>
  <c r="AU6" i="14" l="1"/>
  <c r="AS6" i="14"/>
  <c r="AQ6" i="14"/>
  <c r="AC6" i="14"/>
  <c r="AA6" i="14"/>
  <c r="Y6" i="14"/>
  <c r="AT6" i="14"/>
  <c r="AT35" i="14" s="1"/>
  <c r="AR6" i="14"/>
  <c r="AR35" i="14" s="1"/>
  <c r="AP6" i="14"/>
  <c r="AB6" i="14"/>
  <c r="AB35" i="14" s="1"/>
  <c r="Z6" i="14"/>
  <c r="Z35" i="14" s="1"/>
  <c r="X6" i="14"/>
  <c r="AU7" i="14"/>
  <c r="AS7" i="14"/>
  <c r="AQ7" i="14"/>
  <c r="AC7" i="14"/>
  <c r="AA7" i="14"/>
  <c r="Y7" i="14"/>
  <c r="AT7" i="14"/>
  <c r="AR7" i="14"/>
  <c r="AP7" i="14"/>
  <c r="AB7" i="14"/>
  <c r="Z7" i="14"/>
  <c r="X7" i="14"/>
  <c r="AU8" i="14"/>
  <c r="AS8" i="14"/>
  <c r="AQ8" i="14"/>
  <c r="AC8" i="14"/>
  <c r="AA8" i="14"/>
  <c r="Y8" i="14"/>
  <c r="AT8" i="14"/>
  <c r="AR8" i="14"/>
  <c r="AP8" i="14"/>
  <c r="AB8" i="14"/>
  <c r="Z8" i="14"/>
  <c r="X8" i="14"/>
  <c r="AU10" i="14"/>
  <c r="AS10" i="14"/>
  <c r="AQ10" i="14"/>
  <c r="AC10" i="14"/>
  <c r="AA10" i="14"/>
  <c r="Y10" i="14"/>
  <c r="AT10" i="14"/>
  <c r="AR10" i="14"/>
  <c r="AP10" i="14"/>
  <c r="AB10" i="14"/>
  <c r="Z10" i="14"/>
  <c r="X10" i="14"/>
  <c r="AU18" i="14"/>
  <c r="AS18" i="14"/>
  <c r="AQ18" i="14"/>
  <c r="AC18" i="14"/>
  <c r="AA18" i="14"/>
  <c r="Y18" i="14"/>
  <c r="AT18" i="14"/>
  <c r="AR18" i="14"/>
  <c r="AP18" i="14"/>
  <c r="AB18" i="14"/>
  <c r="Z18" i="14"/>
  <c r="X18" i="14"/>
  <c r="AU22" i="14"/>
  <c r="AS22" i="14"/>
  <c r="AQ22" i="14"/>
  <c r="AC22" i="14"/>
  <c r="AA22" i="14"/>
  <c r="Y22" i="14"/>
  <c r="AT22" i="14"/>
  <c r="AR22" i="14"/>
  <c r="AP22" i="14"/>
  <c r="AB22" i="14"/>
  <c r="Z22" i="14"/>
  <c r="X22" i="14"/>
  <c r="AU11" i="14"/>
  <c r="AS11" i="14"/>
  <c r="AQ11" i="14"/>
  <c r="AC11" i="14"/>
  <c r="AA11" i="14"/>
  <c r="Y11" i="14"/>
  <c r="AT11" i="14"/>
  <c r="AR11" i="14"/>
  <c r="AP11" i="14"/>
  <c r="AB11" i="14"/>
  <c r="Z11" i="14"/>
  <c r="X11" i="14"/>
  <c r="AU15" i="14"/>
  <c r="AS15" i="14"/>
  <c r="AQ15" i="14"/>
  <c r="AC15" i="14"/>
  <c r="AA15" i="14"/>
  <c r="Y15" i="14"/>
  <c r="AT15" i="14"/>
  <c r="AR15" i="14"/>
  <c r="AP15" i="14"/>
  <c r="AB15" i="14"/>
  <c r="Z15" i="14"/>
  <c r="X15" i="14"/>
  <c r="AU19" i="14"/>
  <c r="AS19" i="14"/>
  <c r="AQ19" i="14"/>
  <c r="AC19" i="14"/>
  <c r="AA19" i="14"/>
  <c r="Y19" i="14"/>
  <c r="AT19" i="14"/>
  <c r="AR19" i="14"/>
  <c r="AP19" i="14"/>
  <c r="AB19" i="14"/>
  <c r="Z19" i="14"/>
  <c r="X19" i="14"/>
  <c r="AU23" i="14"/>
  <c r="AS23" i="14"/>
  <c r="AQ23" i="14"/>
  <c r="AC23" i="14"/>
  <c r="AA23" i="14"/>
  <c r="Y23" i="14"/>
  <c r="AT23" i="14"/>
  <c r="AR23" i="14"/>
  <c r="AP23" i="14"/>
  <c r="AB23" i="14"/>
  <c r="Z23" i="14"/>
  <c r="X23" i="14"/>
  <c r="AU12" i="14"/>
  <c r="AS12" i="14"/>
  <c r="AQ12" i="14"/>
  <c r="AC12" i="14"/>
  <c r="AA12" i="14"/>
  <c r="Y12" i="14"/>
  <c r="AT12" i="14"/>
  <c r="AR12" i="14"/>
  <c r="AP12" i="14"/>
  <c r="AB12" i="14"/>
  <c r="Z12" i="14"/>
  <c r="X12" i="14"/>
  <c r="AU16" i="14"/>
  <c r="AS16" i="14"/>
  <c r="AQ16" i="14"/>
  <c r="AC16" i="14"/>
  <c r="AA16" i="14"/>
  <c r="Y16" i="14"/>
  <c r="AT16" i="14"/>
  <c r="AR16" i="14"/>
  <c r="AP16" i="14"/>
  <c r="AB16" i="14"/>
  <c r="Z16" i="14"/>
  <c r="X16" i="14"/>
  <c r="AU20" i="14"/>
  <c r="AS20" i="14"/>
  <c r="AQ20" i="14"/>
  <c r="AC20" i="14"/>
  <c r="AA20" i="14"/>
  <c r="Y20" i="14"/>
  <c r="AT20" i="14"/>
  <c r="AR20" i="14"/>
  <c r="AP20" i="14"/>
  <c r="AB20" i="14"/>
  <c r="Z20" i="14"/>
  <c r="X20" i="14"/>
  <c r="AU24" i="14"/>
  <c r="AS24" i="14"/>
  <c r="AQ24" i="14"/>
  <c r="AC24" i="14"/>
  <c r="AA24" i="14"/>
  <c r="Y24" i="14"/>
  <c r="AT24" i="14"/>
  <c r="AR24" i="14"/>
  <c r="AP24" i="14"/>
  <c r="AB24" i="14"/>
  <c r="Z24" i="14"/>
  <c r="X24" i="14"/>
  <c r="AU9" i="14"/>
  <c r="AS9" i="14"/>
  <c r="AQ9" i="14"/>
  <c r="AC9" i="14"/>
  <c r="AA9" i="14"/>
  <c r="Y9" i="14"/>
  <c r="AT9" i="14"/>
  <c r="AR9" i="14"/>
  <c r="AP9" i="14"/>
  <c r="AB9" i="14"/>
  <c r="Z9" i="14"/>
  <c r="X9" i="14"/>
  <c r="AU13" i="14"/>
  <c r="AS13" i="14"/>
  <c r="AQ13" i="14"/>
  <c r="AC13" i="14"/>
  <c r="AA13" i="14"/>
  <c r="Y13" i="14"/>
  <c r="AT13" i="14"/>
  <c r="AR13" i="14"/>
  <c r="AP13" i="14"/>
  <c r="AB13" i="14"/>
  <c r="Z13" i="14"/>
  <c r="X13" i="14"/>
  <c r="AU17" i="14"/>
  <c r="AS17" i="14"/>
  <c r="AQ17" i="14"/>
  <c r="AC17" i="14"/>
  <c r="AA17" i="14"/>
  <c r="Y17" i="14"/>
  <c r="AT17" i="14"/>
  <c r="AR17" i="14"/>
  <c r="AP17" i="14"/>
  <c r="AB17" i="14"/>
  <c r="Z17" i="14"/>
  <c r="X17" i="14"/>
  <c r="AU21" i="14"/>
  <c r="AS21" i="14"/>
  <c r="AQ21" i="14"/>
  <c r="AC21" i="14"/>
  <c r="AA21" i="14"/>
  <c r="Y21" i="14"/>
  <c r="AT21" i="14"/>
  <c r="AR21" i="14"/>
  <c r="AP21" i="14"/>
  <c r="AB21" i="14"/>
  <c r="Z21" i="14"/>
  <c r="X21" i="14"/>
  <c r="AU14" i="14"/>
  <c r="AS14" i="14"/>
  <c r="AQ14" i="14"/>
  <c r="AC14" i="14"/>
  <c r="AA14" i="14"/>
  <c r="Y14" i="14"/>
  <c r="AT14" i="14"/>
  <c r="AR14" i="14"/>
  <c r="AP14" i="14"/>
  <c r="AB14" i="14"/>
  <c r="Z14" i="14"/>
  <c r="X14" i="14"/>
  <c r="C37" i="14"/>
  <c r="BP37" i="14" s="1"/>
  <c r="C39" i="14"/>
  <c r="BP39" i="14" s="1"/>
  <c r="C43" i="14"/>
  <c r="BP43" i="14" s="1"/>
  <c r="C47" i="14"/>
  <c r="BP47" i="14" s="1"/>
  <c r="C51" i="14"/>
  <c r="BP51" i="14" s="1"/>
  <c r="C40" i="14"/>
  <c r="BP40" i="14" s="1"/>
  <c r="C44" i="14"/>
  <c r="BP44" i="14" s="1"/>
  <c r="C48" i="14"/>
  <c r="BP48" i="14" s="1"/>
  <c r="C52" i="14"/>
  <c r="BP52" i="14" s="1"/>
  <c r="C36" i="14"/>
  <c r="BP36" i="14" s="1"/>
  <c r="C41" i="14"/>
  <c r="BP41" i="14" s="1"/>
  <c r="C45" i="14"/>
  <c r="BP45" i="14" s="1"/>
  <c r="C49" i="14"/>
  <c r="BP49" i="14" s="1"/>
  <c r="C53" i="14"/>
  <c r="BP53" i="14" s="1"/>
  <c r="C38" i="14"/>
  <c r="BP38" i="14" s="1"/>
  <c r="C42" i="14"/>
  <c r="BP42" i="14" s="1"/>
  <c r="C46" i="14"/>
  <c r="BP46" i="14" s="1"/>
  <c r="C50" i="14"/>
  <c r="BP50" i="14" s="1"/>
  <c r="C35" i="14"/>
  <c r="BP35" i="14" s="1"/>
  <c r="BP6" i="14" l="1"/>
  <c r="BI35" i="14"/>
  <c r="BI6" i="14" s="1"/>
  <c r="BI46" i="14"/>
  <c r="BI17" i="14" s="1"/>
  <c r="BI38" i="14"/>
  <c r="BI49" i="14"/>
  <c r="BI20" i="14" s="1"/>
  <c r="BI41" i="14"/>
  <c r="BI52" i="14"/>
  <c r="BI51" i="14"/>
  <c r="BI22" i="14" s="1"/>
  <c r="BI43" i="14"/>
  <c r="BI14" i="14" s="1"/>
  <c r="BI37" i="14"/>
  <c r="BI8" i="14" s="1"/>
  <c r="BI50" i="14"/>
  <c r="BI21" i="14" s="1"/>
  <c r="BI42" i="14"/>
  <c r="BI53" i="14"/>
  <c r="BI24" i="14" s="1"/>
  <c r="BI45" i="14"/>
  <c r="BI16" i="14" s="1"/>
  <c r="BI36" i="14"/>
  <c r="BI7" i="14" s="1"/>
  <c r="BI48" i="14"/>
  <c r="BI19" i="14" s="1"/>
  <c r="BI40" i="14"/>
  <c r="BI11" i="14" s="1"/>
  <c r="BI47" i="14"/>
  <c r="BI18" i="14" s="1"/>
  <c r="BI39" i="14"/>
  <c r="BI44" i="14"/>
  <c r="BI15" i="14" s="1"/>
  <c r="BP7" i="14"/>
  <c r="BP8" i="14"/>
  <c r="BP19" i="14"/>
  <c r="BP20" i="14"/>
  <c r="BI13" i="14"/>
  <c r="BP13" i="14"/>
  <c r="BP14" i="14"/>
  <c r="BS35" i="14"/>
  <c r="BS6" i="14" s="1"/>
  <c r="BQ35" i="14"/>
  <c r="BQ6" i="14" s="1"/>
  <c r="BO35" i="14"/>
  <c r="BO6" i="14" s="1"/>
  <c r="BK35" i="14"/>
  <c r="BK6" i="14" s="1"/>
  <c r="BR35" i="14"/>
  <c r="BR6" i="14" s="1"/>
  <c r="BL35" i="14"/>
  <c r="BL6" i="14" s="1"/>
  <c r="BJ35" i="14"/>
  <c r="BJ6" i="14" s="1"/>
  <c r="BH35" i="14"/>
  <c r="BH6" i="14" s="1"/>
  <c r="AY35" i="14"/>
  <c r="AZ35" i="14" s="1"/>
  <c r="AG35" i="14"/>
  <c r="AH35" i="14" s="1"/>
  <c r="BS36" i="14"/>
  <c r="BS7" i="14" s="1"/>
  <c r="BQ36" i="14"/>
  <c r="BQ7" i="14" s="1"/>
  <c r="BO36" i="14"/>
  <c r="BO7" i="14" s="1"/>
  <c r="BK36" i="14"/>
  <c r="BK7" i="14" s="1"/>
  <c r="AG36" i="14"/>
  <c r="BR36" i="14"/>
  <c r="BR7" i="14" s="1"/>
  <c r="BL36" i="14"/>
  <c r="BL7" i="14" s="1"/>
  <c r="BJ36" i="14"/>
  <c r="BJ7" i="14" s="1"/>
  <c r="BH36" i="14"/>
  <c r="BH7" i="14" s="1"/>
  <c r="AY36" i="14"/>
  <c r="BS38" i="14"/>
  <c r="BS9" i="14" s="1"/>
  <c r="BQ38" i="14"/>
  <c r="BQ9" i="14" s="1"/>
  <c r="BO38" i="14"/>
  <c r="BO9" i="14" s="1"/>
  <c r="BK38" i="14"/>
  <c r="BK9" i="14" s="1"/>
  <c r="BI9" i="14"/>
  <c r="BR38" i="14"/>
  <c r="BR9" i="14" s="1"/>
  <c r="BP9" i="14"/>
  <c r="BL38" i="14"/>
  <c r="BL9" i="14" s="1"/>
  <c r="BJ38" i="14"/>
  <c r="BJ9" i="14" s="1"/>
  <c r="BH38" i="14"/>
  <c r="BH9" i="14" s="1"/>
  <c r="AY38" i="14"/>
  <c r="AG38" i="14"/>
  <c r="BS49" i="14"/>
  <c r="BS20" i="14" s="1"/>
  <c r="BL49" i="14"/>
  <c r="BL20" i="14" s="1"/>
  <c r="BR49" i="14"/>
  <c r="BR20" i="14" s="1"/>
  <c r="BO49" i="14"/>
  <c r="BO20" i="14" s="1"/>
  <c r="BK49" i="14"/>
  <c r="BK20" i="14" s="1"/>
  <c r="BH49" i="14"/>
  <c r="BH20" i="14" s="1"/>
  <c r="AY49" i="14"/>
  <c r="AG49" i="14"/>
  <c r="BS41" i="14"/>
  <c r="BS12" i="14" s="1"/>
  <c r="BQ41" i="14"/>
  <c r="BQ12" i="14" s="1"/>
  <c r="BO41" i="14"/>
  <c r="BO12" i="14" s="1"/>
  <c r="BK41" i="14"/>
  <c r="BK12" i="14" s="1"/>
  <c r="BI12" i="14"/>
  <c r="BR41" i="14"/>
  <c r="BR12" i="14" s="1"/>
  <c r="BP12" i="14"/>
  <c r="BL41" i="14"/>
  <c r="BL12" i="14" s="1"/>
  <c r="BJ41" i="14"/>
  <c r="BJ12" i="14" s="1"/>
  <c r="BH41" i="14"/>
  <c r="BH12" i="14" s="1"/>
  <c r="AY41" i="14"/>
  <c r="AG41" i="14"/>
  <c r="BS52" i="14"/>
  <c r="BS23" i="14" s="1"/>
  <c r="BP23" i="14"/>
  <c r="BL52" i="14"/>
  <c r="BL23" i="14" s="1"/>
  <c r="BI23" i="14"/>
  <c r="BR52" i="14"/>
  <c r="BR23" i="14" s="1"/>
  <c r="BO52" i="14"/>
  <c r="BO23" i="14" s="1"/>
  <c r="BK52" i="14"/>
  <c r="BK23" i="14" s="1"/>
  <c r="BH52" i="14"/>
  <c r="BH23" i="14" s="1"/>
  <c r="AY52" i="14"/>
  <c r="AG52" i="14"/>
  <c r="BS51" i="14"/>
  <c r="BS22" i="14" s="1"/>
  <c r="BP22" i="14"/>
  <c r="BL51" i="14"/>
  <c r="BL22" i="14" s="1"/>
  <c r="BR51" i="14"/>
  <c r="BR22" i="14" s="1"/>
  <c r="BO51" i="14"/>
  <c r="BO22" i="14" s="1"/>
  <c r="BK51" i="14"/>
  <c r="BK22" i="14" s="1"/>
  <c r="BH51" i="14"/>
  <c r="BH22" i="14" s="1"/>
  <c r="AY51" i="14"/>
  <c r="AG51" i="14"/>
  <c r="BS43" i="14"/>
  <c r="BS14" i="14" s="1"/>
  <c r="BL43" i="14"/>
  <c r="BL14" i="14" s="1"/>
  <c r="BR43" i="14"/>
  <c r="BR14" i="14" s="1"/>
  <c r="BO43" i="14"/>
  <c r="BO14" i="14" s="1"/>
  <c r="BK43" i="14"/>
  <c r="BK14" i="14" s="1"/>
  <c r="BH43" i="14"/>
  <c r="BH14" i="14" s="1"/>
  <c r="AY43" i="14"/>
  <c r="AG43" i="14"/>
  <c r="BS50" i="14"/>
  <c r="BS21" i="14" s="1"/>
  <c r="BP21" i="14"/>
  <c r="BL50" i="14"/>
  <c r="BL21" i="14" s="1"/>
  <c r="BR50" i="14"/>
  <c r="BR21" i="14" s="1"/>
  <c r="BO50" i="14"/>
  <c r="BO21" i="14" s="1"/>
  <c r="BK50" i="14"/>
  <c r="BK21" i="14" s="1"/>
  <c r="BH50" i="14"/>
  <c r="BH21" i="14" s="1"/>
  <c r="AY50" i="14"/>
  <c r="AG50" i="14"/>
  <c r="BS42" i="14"/>
  <c r="BS13" i="14" s="1"/>
  <c r="BL42" i="14"/>
  <c r="BL13" i="14" s="1"/>
  <c r="BR42" i="14"/>
  <c r="BR13" i="14" s="1"/>
  <c r="BO42" i="14"/>
  <c r="BO13" i="14" s="1"/>
  <c r="BK42" i="14"/>
  <c r="BK13" i="14" s="1"/>
  <c r="BH42" i="14"/>
  <c r="BH13" i="14" s="1"/>
  <c r="AY42" i="14"/>
  <c r="AG42" i="14"/>
  <c r="BS53" i="14"/>
  <c r="BS24" i="14" s="1"/>
  <c r="BP24" i="14"/>
  <c r="BL53" i="14"/>
  <c r="BL24" i="14" s="1"/>
  <c r="BR53" i="14"/>
  <c r="BR24" i="14" s="1"/>
  <c r="BO53" i="14"/>
  <c r="BO24" i="14" s="1"/>
  <c r="BK53" i="14"/>
  <c r="BK24" i="14" s="1"/>
  <c r="BH53" i="14"/>
  <c r="BH24" i="14" s="1"/>
  <c r="AY53" i="14"/>
  <c r="AG53" i="14"/>
  <c r="BS45" i="14"/>
  <c r="BS16" i="14" s="1"/>
  <c r="BP16" i="14"/>
  <c r="BL45" i="14"/>
  <c r="BL16" i="14" s="1"/>
  <c r="BR45" i="14"/>
  <c r="BR16" i="14" s="1"/>
  <c r="BO45" i="14"/>
  <c r="BO16" i="14" s="1"/>
  <c r="BK45" i="14"/>
  <c r="BK16" i="14" s="1"/>
  <c r="BH45" i="14"/>
  <c r="BH16" i="14" s="1"/>
  <c r="AY45" i="14"/>
  <c r="AG45" i="14"/>
  <c r="BS48" i="14"/>
  <c r="BS19" i="14" s="1"/>
  <c r="BL48" i="14"/>
  <c r="BL19" i="14" s="1"/>
  <c r="BR48" i="14"/>
  <c r="BR19" i="14" s="1"/>
  <c r="BO48" i="14"/>
  <c r="BO19" i="14" s="1"/>
  <c r="BK48" i="14"/>
  <c r="BK19" i="14" s="1"/>
  <c r="BH48" i="14"/>
  <c r="BH19" i="14" s="1"/>
  <c r="AY48" i="14"/>
  <c r="AG48" i="14"/>
  <c r="BS40" i="14"/>
  <c r="BS11" i="14" s="1"/>
  <c r="BQ40" i="14"/>
  <c r="BQ11" i="14" s="1"/>
  <c r="BO40" i="14"/>
  <c r="BO11" i="14" s="1"/>
  <c r="BK40" i="14"/>
  <c r="BK11" i="14" s="1"/>
  <c r="BR40" i="14"/>
  <c r="BR11" i="14" s="1"/>
  <c r="BP11" i="14"/>
  <c r="BL40" i="14"/>
  <c r="BL11" i="14" s="1"/>
  <c r="BJ40" i="14"/>
  <c r="BJ11" i="14" s="1"/>
  <c r="BH40" i="14"/>
  <c r="BH11" i="14" s="1"/>
  <c r="AY40" i="14"/>
  <c r="AG40" i="14"/>
  <c r="BS47" i="14"/>
  <c r="BS18" i="14" s="1"/>
  <c r="BP18" i="14"/>
  <c r="BL47" i="14"/>
  <c r="BL18" i="14" s="1"/>
  <c r="BR47" i="14"/>
  <c r="BR18" i="14" s="1"/>
  <c r="BO47" i="14"/>
  <c r="BO18" i="14" s="1"/>
  <c r="BK47" i="14"/>
  <c r="BK18" i="14" s="1"/>
  <c r="BH47" i="14"/>
  <c r="BH18" i="14" s="1"/>
  <c r="AY47" i="14"/>
  <c r="AG47" i="14"/>
  <c r="BS39" i="14"/>
  <c r="BS10" i="14" s="1"/>
  <c r="BQ39" i="14"/>
  <c r="BQ10" i="14" s="1"/>
  <c r="BO39" i="14"/>
  <c r="BO10" i="14" s="1"/>
  <c r="BK39" i="14"/>
  <c r="BK10" i="14" s="1"/>
  <c r="BI10" i="14"/>
  <c r="BR39" i="14"/>
  <c r="BR10" i="14" s="1"/>
  <c r="BP10" i="14"/>
  <c r="BL39" i="14"/>
  <c r="BL10" i="14" s="1"/>
  <c r="BJ39" i="14"/>
  <c r="BJ10" i="14" s="1"/>
  <c r="BH39" i="14"/>
  <c r="BH10" i="14" s="1"/>
  <c r="AY39" i="14"/>
  <c r="AG39" i="14"/>
  <c r="BS46" i="14"/>
  <c r="BS17" i="14" s="1"/>
  <c r="BP17" i="14"/>
  <c r="BL46" i="14"/>
  <c r="BL17" i="14" s="1"/>
  <c r="BR46" i="14"/>
  <c r="BR17" i="14" s="1"/>
  <c r="BO46" i="14"/>
  <c r="BO17" i="14" s="1"/>
  <c r="BK46" i="14"/>
  <c r="BK17" i="14" s="1"/>
  <c r="BH46" i="14"/>
  <c r="BH17" i="14" s="1"/>
  <c r="AY46" i="14"/>
  <c r="AG46" i="14"/>
  <c r="BS44" i="14"/>
  <c r="BS15" i="14" s="1"/>
  <c r="BP15" i="14"/>
  <c r="BL44" i="14"/>
  <c r="BL15" i="14" s="1"/>
  <c r="BR44" i="14"/>
  <c r="BR15" i="14" s="1"/>
  <c r="BO44" i="14"/>
  <c r="BO15" i="14" s="1"/>
  <c r="BK44" i="14"/>
  <c r="BK15" i="14" s="1"/>
  <c r="BH44" i="14"/>
  <c r="BH15" i="14" s="1"/>
  <c r="AY44" i="14"/>
  <c r="AG44" i="14"/>
  <c r="BS37" i="14"/>
  <c r="BS8" i="14" s="1"/>
  <c r="BQ37" i="14"/>
  <c r="BQ8" i="14" s="1"/>
  <c r="BO37" i="14"/>
  <c r="BO8" i="14" s="1"/>
  <c r="BK37" i="14"/>
  <c r="BK8" i="14" s="1"/>
  <c r="BR37" i="14"/>
  <c r="BR8" i="14" s="1"/>
  <c r="BL37" i="14"/>
  <c r="BL8" i="14" s="1"/>
  <c r="BJ37" i="14"/>
  <c r="BJ8" i="14" s="1"/>
  <c r="BH37" i="14"/>
  <c r="BH8" i="14" s="1"/>
  <c r="AY37" i="14"/>
  <c r="AG37" i="14"/>
  <c r="BU6" i="14" l="1"/>
  <c r="AH44" i="14"/>
  <c r="AH46" i="14"/>
  <c r="AH39" i="14"/>
  <c r="AH48" i="14"/>
  <c r="AH45" i="14"/>
  <c r="AH53" i="14"/>
  <c r="AH42" i="14"/>
  <c r="AH50" i="14"/>
  <c r="AH43" i="14"/>
  <c r="AH51" i="14"/>
  <c r="AH52" i="14"/>
  <c r="AH41" i="14"/>
  <c r="BN12" i="14"/>
  <c r="AH49" i="14"/>
  <c r="AH38" i="14"/>
  <c r="AZ36" i="14"/>
  <c r="BN7" i="14"/>
  <c r="AH37" i="14"/>
  <c r="AH47" i="14"/>
  <c r="AH40" i="14"/>
  <c r="AZ37" i="14"/>
  <c r="AZ44" i="14"/>
  <c r="AZ46" i="14"/>
  <c r="AZ39" i="14"/>
  <c r="AZ47" i="14"/>
  <c r="AZ40" i="14"/>
  <c r="AZ48" i="14"/>
  <c r="AZ45" i="14"/>
  <c r="AZ53" i="14"/>
  <c r="AZ42" i="14"/>
  <c r="AZ50" i="14"/>
  <c r="AZ43" i="14"/>
  <c r="AZ51" i="14"/>
  <c r="AZ52" i="14"/>
  <c r="AZ41" i="14"/>
  <c r="AZ49" i="14"/>
  <c r="AZ38" i="14"/>
  <c r="AH36" i="14"/>
  <c r="BU9" i="14"/>
  <c r="BU11" i="14"/>
  <c r="BN11" i="14"/>
  <c r="BN8" i="14"/>
  <c r="BU8" i="14"/>
  <c r="BU12" i="14"/>
  <c r="BN9" i="14"/>
  <c r="BN6" i="14"/>
  <c r="BU10" i="14"/>
  <c r="BU7" i="14"/>
  <c r="BN10" i="14"/>
  <c r="BQ47" i="14" l="1"/>
  <c r="BQ18" i="14" s="1"/>
  <c r="BU18" i="14" s="1"/>
  <c r="BQ46" i="14"/>
  <c r="BQ17" i="14" s="1"/>
  <c r="BU17" i="14" s="1"/>
  <c r="BQ45" i="14"/>
  <c r="BQ16" i="14" s="1"/>
  <c r="BU16" i="14" s="1"/>
  <c r="BQ44" i="14"/>
  <c r="BQ15" i="14" s="1"/>
  <c r="BU15" i="14" s="1"/>
  <c r="BQ43" i="14"/>
  <c r="BQ14" i="14" s="1"/>
  <c r="BU14" i="14" s="1"/>
  <c r="BQ42" i="14"/>
  <c r="BQ13" i="14" s="1"/>
  <c r="BU13" i="14" s="1"/>
  <c r="AD7" i="2" l="1"/>
  <c r="AE7" i="2"/>
  <c r="AD8" i="2"/>
  <c r="AE8" i="2"/>
  <c r="AD9" i="2"/>
  <c r="AE9" i="2"/>
  <c r="AD10" i="2"/>
  <c r="AE10" i="2"/>
  <c r="AD11" i="2"/>
  <c r="AE11" i="2"/>
  <c r="AD12" i="2"/>
  <c r="AE12" i="2"/>
  <c r="AD13" i="2"/>
  <c r="AE13" i="2"/>
  <c r="AD14" i="2"/>
  <c r="AE14" i="2"/>
  <c r="AD15" i="2"/>
  <c r="AE15" i="2"/>
  <c r="AD16" i="2"/>
  <c r="AE16" i="2"/>
  <c r="AD17" i="2"/>
  <c r="AE17" i="2"/>
  <c r="AD18" i="2"/>
  <c r="AE18" i="2"/>
  <c r="AD19" i="2"/>
  <c r="AE19" i="2"/>
  <c r="AD20" i="2"/>
  <c r="AE20" i="2"/>
  <c r="AD21" i="2"/>
  <c r="AE21" i="2"/>
  <c r="AD22" i="2"/>
  <c r="AE22" i="2"/>
  <c r="AD23" i="2"/>
  <c r="AE23" i="2"/>
  <c r="AD24" i="2"/>
  <c r="AE24" i="2"/>
  <c r="AD6" i="2"/>
  <c r="AE6" i="2"/>
  <c r="BJ42" i="14" l="1"/>
  <c r="BJ43" i="14"/>
  <c r="BJ44" i="14"/>
  <c r="BJ45" i="14"/>
  <c r="BJ46" i="14"/>
  <c r="BJ47" i="14"/>
  <c r="D36" i="2"/>
  <c r="E36" i="2"/>
  <c r="F36" i="2"/>
  <c r="G36" i="2"/>
  <c r="H36" i="2"/>
  <c r="N36" i="2"/>
  <c r="P36" i="2"/>
  <c r="Q36" i="2"/>
  <c r="R36" i="2"/>
  <c r="S36" i="2"/>
  <c r="U36" i="2"/>
  <c r="V36" i="2"/>
  <c r="AF36" i="2"/>
  <c r="AJ36" i="2"/>
  <c r="AX36" i="2"/>
  <c r="BB36" i="2"/>
  <c r="D37" i="2"/>
  <c r="E37" i="2"/>
  <c r="F37" i="2"/>
  <c r="G37" i="2"/>
  <c r="H37" i="2"/>
  <c r="N37" i="2"/>
  <c r="O37" i="2"/>
  <c r="P37" i="2"/>
  <c r="Q37" i="2"/>
  <c r="R37" i="2"/>
  <c r="S37" i="2"/>
  <c r="U37" i="2"/>
  <c r="V37" i="2"/>
  <c r="AF37" i="2"/>
  <c r="AJ37" i="2"/>
  <c r="AX37" i="2"/>
  <c r="BB37" i="2"/>
  <c r="D38" i="2"/>
  <c r="E38" i="2"/>
  <c r="F38" i="2"/>
  <c r="G38" i="2"/>
  <c r="H38" i="2"/>
  <c r="N38" i="2"/>
  <c r="O38" i="2"/>
  <c r="P38" i="2"/>
  <c r="Q38" i="2"/>
  <c r="R38" i="2"/>
  <c r="S38" i="2"/>
  <c r="U38" i="2"/>
  <c r="V38" i="2"/>
  <c r="AF38" i="2"/>
  <c r="AJ38" i="2"/>
  <c r="AX38" i="2"/>
  <c r="BB38" i="2"/>
  <c r="D39" i="2"/>
  <c r="E39" i="2"/>
  <c r="F39" i="2"/>
  <c r="G39" i="2"/>
  <c r="H39" i="2"/>
  <c r="N39" i="2"/>
  <c r="O39" i="2"/>
  <c r="P39" i="2"/>
  <c r="Q39" i="2"/>
  <c r="R39" i="2"/>
  <c r="S39" i="2"/>
  <c r="U39" i="2"/>
  <c r="V39" i="2"/>
  <c r="AF39" i="2"/>
  <c r="AJ39" i="2"/>
  <c r="AX39" i="2"/>
  <c r="BB39" i="2"/>
  <c r="D40" i="2"/>
  <c r="E40" i="2"/>
  <c r="F40" i="2"/>
  <c r="G40" i="2"/>
  <c r="H40" i="2"/>
  <c r="N40" i="2"/>
  <c r="O40" i="2"/>
  <c r="P40" i="2"/>
  <c r="Q40" i="2"/>
  <c r="R40" i="2"/>
  <c r="S40" i="2"/>
  <c r="U40" i="2"/>
  <c r="V40" i="2"/>
  <c r="AF40" i="2"/>
  <c r="AJ40" i="2"/>
  <c r="AX40" i="2"/>
  <c r="BB40" i="2"/>
  <c r="D41" i="2"/>
  <c r="E41" i="2"/>
  <c r="F41" i="2"/>
  <c r="G41" i="2"/>
  <c r="H41" i="2"/>
  <c r="N41" i="2"/>
  <c r="O41" i="2"/>
  <c r="P41" i="2"/>
  <c r="Q41" i="2"/>
  <c r="R41" i="2"/>
  <c r="S41" i="2"/>
  <c r="U41" i="2"/>
  <c r="V41" i="2"/>
  <c r="AF41" i="2"/>
  <c r="AJ41" i="2"/>
  <c r="AX41" i="2"/>
  <c r="BB41" i="2"/>
  <c r="D42" i="2"/>
  <c r="E42" i="2"/>
  <c r="F42" i="2"/>
  <c r="G42" i="2"/>
  <c r="H42" i="2"/>
  <c r="N42" i="2"/>
  <c r="O42" i="2"/>
  <c r="P42" i="2"/>
  <c r="Q42" i="2"/>
  <c r="R42" i="2"/>
  <c r="S42" i="2"/>
  <c r="U42" i="2"/>
  <c r="V42" i="2"/>
  <c r="AF42" i="2"/>
  <c r="AJ42" i="2"/>
  <c r="AX42" i="2"/>
  <c r="BB42" i="2"/>
  <c r="D43" i="2"/>
  <c r="E43" i="2"/>
  <c r="F43" i="2"/>
  <c r="G43" i="2"/>
  <c r="H43" i="2"/>
  <c r="N43" i="2"/>
  <c r="O43" i="2"/>
  <c r="P43" i="2"/>
  <c r="Q43" i="2"/>
  <c r="R43" i="2"/>
  <c r="S43" i="2"/>
  <c r="U43" i="2"/>
  <c r="V43" i="2"/>
  <c r="AF43" i="2"/>
  <c r="AJ43" i="2"/>
  <c r="AX43" i="2"/>
  <c r="BB43" i="2"/>
  <c r="D44" i="2"/>
  <c r="E44" i="2"/>
  <c r="F44" i="2"/>
  <c r="G44" i="2"/>
  <c r="H44" i="2"/>
  <c r="N44" i="2"/>
  <c r="O44" i="2"/>
  <c r="P44" i="2"/>
  <c r="Q44" i="2"/>
  <c r="R44" i="2"/>
  <c r="S44" i="2"/>
  <c r="U44" i="2"/>
  <c r="V44" i="2"/>
  <c r="AF44" i="2"/>
  <c r="AJ44" i="2"/>
  <c r="AX44" i="2"/>
  <c r="BB44" i="2"/>
  <c r="D45" i="2"/>
  <c r="E45" i="2"/>
  <c r="F45" i="2"/>
  <c r="G45" i="2"/>
  <c r="H45" i="2"/>
  <c r="N45" i="2"/>
  <c r="O45" i="2"/>
  <c r="P45" i="2"/>
  <c r="Q45" i="2"/>
  <c r="R45" i="2"/>
  <c r="S45" i="2"/>
  <c r="U45" i="2"/>
  <c r="V45" i="2"/>
  <c r="AF45" i="2"/>
  <c r="AJ45" i="2"/>
  <c r="AX45" i="2"/>
  <c r="BB45" i="2"/>
  <c r="D46" i="2"/>
  <c r="E46" i="2"/>
  <c r="F46" i="2"/>
  <c r="G46" i="2"/>
  <c r="H46" i="2"/>
  <c r="N46" i="2"/>
  <c r="O46" i="2"/>
  <c r="P46" i="2"/>
  <c r="Q46" i="2"/>
  <c r="R46" i="2"/>
  <c r="S46" i="2"/>
  <c r="U46" i="2"/>
  <c r="V46" i="2"/>
  <c r="AF46" i="2"/>
  <c r="AJ46" i="2"/>
  <c r="AX46" i="2"/>
  <c r="BB46" i="2"/>
  <c r="D47" i="2"/>
  <c r="E47" i="2"/>
  <c r="F47" i="2"/>
  <c r="G47" i="2"/>
  <c r="H47" i="2"/>
  <c r="N47" i="2"/>
  <c r="O47" i="2"/>
  <c r="P47" i="2"/>
  <c r="Q47" i="2"/>
  <c r="R47" i="2"/>
  <c r="S47" i="2"/>
  <c r="U47" i="2"/>
  <c r="V47" i="2"/>
  <c r="AF47" i="2"/>
  <c r="AJ47" i="2"/>
  <c r="AX47" i="2"/>
  <c r="BB47" i="2"/>
  <c r="D48" i="2"/>
  <c r="E48" i="2"/>
  <c r="F48" i="2"/>
  <c r="G48" i="2"/>
  <c r="H48" i="2"/>
  <c r="N48" i="2"/>
  <c r="O48" i="2"/>
  <c r="P48" i="2"/>
  <c r="Q48" i="2"/>
  <c r="R48" i="2"/>
  <c r="S48" i="2"/>
  <c r="U48" i="2"/>
  <c r="V48" i="2"/>
  <c r="AF48" i="2"/>
  <c r="AJ48" i="2"/>
  <c r="AX48" i="2"/>
  <c r="BB48" i="2"/>
  <c r="D49" i="2"/>
  <c r="E49" i="2"/>
  <c r="F49" i="2"/>
  <c r="G49" i="2"/>
  <c r="H49" i="2"/>
  <c r="N49" i="2"/>
  <c r="O49" i="2"/>
  <c r="P49" i="2"/>
  <c r="Q49" i="2"/>
  <c r="R49" i="2"/>
  <c r="S49" i="2"/>
  <c r="U49" i="2"/>
  <c r="V49" i="2"/>
  <c r="AF49" i="2"/>
  <c r="AJ49" i="2"/>
  <c r="AX49" i="2"/>
  <c r="BB49" i="2"/>
  <c r="D50" i="2"/>
  <c r="E50" i="2"/>
  <c r="F50" i="2"/>
  <c r="G50" i="2"/>
  <c r="H50" i="2"/>
  <c r="N50" i="2"/>
  <c r="O50" i="2"/>
  <c r="P50" i="2"/>
  <c r="Q50" i="2"/>
  <c r="R50" i="2"/>
  <c r="S50" i="2"/>
  <c r="U50" i="2"/>
  <c r="V50" i="2"/>
  <c r="AF50" i="2"/>
  <c r="AJ50" i="2"/>
  <c r="AX50" i="2"/>
  <c r="BB50" i="2"/>
  <c r="D51" i="2"/>
  <c r="E51" i="2"/>
  <c r="F51" i="2"/>
  <c r="G51" i="2"/>
  <c r="H51" i="2"/>
  <c r="N51" i="2"/>
  <c r="O51" i="2"/>
  <c r="P51" i="2"/>
  <c r="Q51" i="2"/>
  <c r="R51" i="2"/>
  <c r="S51" i="2"/>
  <c r="U51" i="2"/>
  <c r="V51" i="2"/>
  <c r="AF51" i="2"/>
  <c r="AJ51" i="2"/>
  <c r="AX51" i="2"/>
  <c r="BB51" i="2"/>
  <c r="D52" i="2"/>
  <c r="E52" i="2"/>
  <c r="F52" i="2"/>
  <c r="G52" i="2"/>
  <c r="H52" i="2"/>
  <c r="N52" i="2"/>
  <c r="O52" i="2"/>
  <c r="P52" i="2"/>
  <c r="Q52" i="2"/>
  <c r="R52" i="2"/>
  <c r="S52" i="2"/>
  <c r="U52" i="2"/>
  <c r="V52" i="2"/>
  <c r="AF52" i="2"/>
  <c r="AJ52" i="2"/>
  <c r="AX52" i="2"/>
  <c r="BB52" i="2"/>
  <c r="D53" i="2"/>
  <c r="E53" i="2"/>
  <c r="F53" i="2"/>
  <c r="G53" i="2"/>
  <c r="H53" i="2"/>
  <c r="N53" i="2"/>
  <c r="O53" i="2"/>
  <c r="P53" i="2"/>
  <c r="Q53" i="2"/>
  <c r="R53" i="2"/>
  <c r="S53" i="2"/>
  <c r="U53" i="2"/>
  <c r="V53" i="2"/>
  <c r="AF53" i="2"/>
  <c r="AJ53" i="2"/>
  <c r="AX53" i="2"/>
  <c r="BB53" i="2"/>
  <c r="D54" i="2"/>
  <c r="E54" i="2"/>
  <c r="F54" i="2"/>
  <c r="G54" i="2"/>
  <c r="H54" i="2"/>
  <c r="N54" i="2"/>
  <c r="O54" i="2"/>
  <c r="P54" i="2"/>
  <c r="Q54" i="2"/>
  <c r="R54" i="2"/>
  <c r="S54" i="2"/>
  <c r="U54" i="2"/>
  <c r="V54" i="2"/>
  <c r="AF54" i="2"/>
  <c r="AJ54" i="2"/>
  <c r="AX54" i="2"/>
  <c r="BB54" i="2"/>
  <c r="BM54" i="2" l="1"/>
  <c r="BM24" i="2" s="1"/>
  <c r="BT54" i="2"/>
  <c r="BT24" i="2" s="1"/>
  <c r="BM53" i="2"/>
  <c r="BM23" i="2" s="1"/>
  <c r="BT53" i="2"/>
  <c r="BT23" i="2" s="1"/>
  <c r="BM52" i="2"/>
  <c r="BM22" i="2" s="1"/>
  <c r="BT52" i="2"/>
  <c r="BT22" i="2" s="1"/>
  <c r="BM51" i="2"/>
  <c r="BM21" i="2" s="1"/>
  <c r="BT51" i="2"/>
  <c r="BT21" i="2" s="1"/>
  <c r="BM50" i="2"/>
  <c r="BM20" i="2" s="1"/>
  <c r="BT50" i="2"/>
  <c r="BT20" i="2" s="1"/>
  <c r="BM49" i="2"/>
  <c r="BM19" i="2" s="1"/>
  <c r="BT49" i="2"/>
  <c r="BT19" i="2" s="1"/>
  <c r="BM48" i="2"/>
  <c r="BM18" i="2" s="1"/>
  <c r="BT48" i="2"/>
  <c r="BT18" i="2" s="1"/>
  <c r="BM47" i="2"/>
  <c r="BM17" i="2" s="1"/>
  <c r="BT47" i="2"/>
  <c r="BT17" i="2" s="1"/>
  <c r="BM46" i="2"/>
  <c r="BM16" i="2" s="1"/>
  <c r="BT46" i="2"/>
  <c r="BT16" i="2" s="1"/>
  <c r="BM45" i="2"/>
  <c r="BM15" i="2" s="1"/>
  <c r="BT45" i="2"/>
  <c r="BT15" i="2" s="1"/>
  <c r="BM44" i="2"/>
  <c r="BM14" i="2" s="1"/>
  <c r="BT44" i="2"/>
  <c r="BT14" i="2" s="1"/>
  <c r="BM43" i="2"/>
  <c r="BM13" i="2" s="1"/>
  <c r="BT43" i="2"/>
  <c r="BT13" i="2" s="1"/>
  <c r="BM42" i="2"/>
  <c r="BM12" i="2" s="1"/>
  <c r="BT42" i="2"/>
  <c r="BT12" i="2" s="1"/>
  <c r="BM41" i="2"/>
  <c r="BM11" i="2" s="1"/>
  <c r="BT41" i="2"/>
  <c r="BT11" i="2" s="1"/>
  <c r="BM40" i="2"/>
  <c r="BM10" i="2" s="1"/>
  <c r="BT40" i="2"/>
  <c r="BT10" i="2" s="1"/>
  <c r="BM39" i="2"/>
  <c r="BM9" i="2" s="1"/>
  <c r="BT39" i="2"/>
  <c r="BT9" i="2" s="1"/>
  <c r="BM38" i="2"/>
  <c r="BM8" i="2" s="1"/>
  <c r="BT38" i="2"/>
  <c r="BT8" i="2" s="1"/>
  <c r="BM37" i="2"/>
  <c r="BM7" i="2" s="1"/>
  <c r="BT37" i="2"/>
  <c r="BT7" i="2" s="1"/>
  <c r="BT36" i="2"/>
  <c r="BT6" i="2" s="1"/>
  <c r="BM36" i="2"/>
  <c r="BM6" i="2" s="1"/>
  <c r="BJ18" i="14"/>
  <c r="BN18" i="14" s="1"/>
  <c r="BJ17" i="14"/>
  <c r="BN17" i="14" s="1"/>
  <c r="BJ16" i="14"/>
  <c r="BN16" i="14" s="1"/>
  <c r="BJ15" i="14"/>
  <c r="BN15" i="14" s="1"/>
  <c r="BJ14" i="14"/>
  <c r="BN14" i="14" s="1"/>
  <c r="BJ13" i="14"/>
  <c r="BN13" i="14" s="1"/>
  <c r="AM7" i="2" l="1"/>
  <c r="AM37" i="2" s="1"/>
  <c r="AM8" i="2"/>
  <c r="AM38" i="2" s="1"/>
  <c r="AM9" i="2"/>
  <c r="AM39" i="2" s="1"/>
  <c r="AM10" i="2"/>
  <c r="AM40" i="2" s="1"/>
  <c r="AM11" i="2"/>
  <c r="AM41" i="2" s="1"/>
  <c r="AM12" i="2"/>
  <c r="AM42" i="2" s="1"/>
  <c r="AM13" i="2"/>
  <c r="AM14" i="2"/>
  <c r="AM15" i="2"/>
  <c r="AM16" i="2"/>
  <c r="AM17" i="2"/>
  <c r="AM18" i="2"/>
  <c r="AM19" i="2"/>
  <c r="AM20" i="2"/>
  <c r="AM21" i="2"/>
  <c r="AM22" i="2"/>
  <c r="AM23" i="2"/>
  <c r="AM24" i="2"/>
  <c r="AM6" i="2"/>
  <c r="AM36" i="2" s="1"/>
  <c r="AK7" i="2"/>
  <c r="AK8" i="2"/>
  <c r="AK9" i="2"/>
  <c r="AK10" i="2"/>
  <c r="AK11" i="2"/>
  <c r="AK12" i="2"/>
  <c r="AK13" i="2"/>
  <c r="AK14" i="2"/>
  <c r="AK15" i="2"/>
  <c r="AK16" i="2"/>
  <c r="AK17" i="2"/>
  <c r="AK18" i="2"/>
  <c r="AK19" i="2"/>
  <c r="AK20" i="2"/>
  <c r="AK21" i="2"/>
  <c r="AK22" i="2"/>
  <c r="AK23" i="2"/>
  <c r="AK24" i="2"/>
  <c r="AK6" i="2"/>
  <c r="AI7" i="2"/>
  <c r="AI8" i="2"/>
  <c r="AI9" i="2"/>
  <c r="AI10" i="2"/>
  <c r="AI11" i="2"/>
  <c r="AI12" i="2"/>
  <c r="AI13" i="2"/>
  <c r="AI14" i="2"/>
  <c r="AI15" i="2"/>
  <c r="AI16" i="2"/>
  <c r="AI17" i="2"/>
  <c r="AI18" i="2"/>
  <c r="AI19" i="2"/>
  <c r="AI20" i="2"/>
  <c r="AI21" i="2"/>
  <c r="AI22" i="2"/>
  <c r="AI23" i="2"/>
  <c r="AI24" i="2"/>
  <c r="AI6" i="2"/>
  <c r="AN24" i="2"/>
  <c r="AL24" i="2"/>
  <c r="AN23" i="2"/>
  <c r="AL23" i="2"/>
  <c r="AE53" i="2"/>
  <c r="AD53" i="2"/>
  <c r="AN22" i="2"/>
  <c r="AL22" i="2"/>
  <c r="AN21" i="2"/>
  <c r="AL21" i="2"/>
  <c r="AE51" i="2"/>
  <c r="AD51" i="2"/>
  <c r="AN20" i="2"/>
  <c r="AL20" i="2"/>
  <c r="AE50" i="2"/>
  <c r="AD50" i="2"/>
  <c r="AN19" i="2"/>
  <c r="AL19" i="2"/>
  <c r="AE49" i="2"/>
  <c r="AD49" i="2"/>
  <c r="AN18" i="2"/>
  <c r="AN48" i="2" s="1"/>
  <c r="AL18" i="2"/>
  <c r="AN17" i="2"/>
  <c r="AN47" i="2" s="1"/>
  <c r="AL17" i="2"/>
  <c r="AE47" i="2"/>
  <c r="AD47" i="2"/>
  <c r="AN16" i="2"/>
  <c r="AN46" i="2" s="1"/>
  <c r="AL16" i="2"/>
  <c r="AN15" i="2"/>
  <c r="AN45" i="2" s="1"/>
  <c r="AL15" i="2"/>
  <c r="AE45" i="2"/>
  <c r="AD45" i="2"/>
  <c r="AN14" i="2"/>
  <c r="AN44" i="2" s="1"/>
  <c r="AL14" i="2"/>
  <c r="AE44" i="2"/>
  <c r="AD44" i="2"/>
  <c r="AN13" i="2"/>
  <c r="AN43" i="2" s="1"/>
  <c r="AL13" i="2"/>
  <c r="AE43" i="2"/>
  <c r="AD43" i="2"/>
  <c r="AN12" i="2"/>
  <c r="AN42" i="2" s="1"/>
  <c r="AL12" i="2"/>
  <c r="AN11" i="2"/>
  <c r="AN41" i="2" s="1"/>
  <c r="AL11" i="2"/>
  <c r="AE41" i="2"/>
  <c r="AD41" i="2"/>
  <c r="AN10" i="2"/>
  <c r="AN40" i="2" s="1"/>
  <c r="AL10" i="2"/>
  <c r="AN9" i="2"/>
  <c r="AN39" i="2" s="1"/>
  <c r="AL9" i="2"/>
  <c r="AE39" i="2"/>
  <c r="AD39" i="2"/>
  <c r="AN8" i="2"/>
  <c r="AN38" i="2" s="1"/>
  <c r="AL8" i="2"/>
  <c r="AE38" i="2"/>
  <c r="AD38" i="2"/>
  <c r="AN7" i="2"/>
  <c r="AN37" i="2" s="1"/>
  <c r="AL7" i="2"/>
  <c r="AE37" i="2"/>
  <c r="AD37" i="2"/>
  <c r="AN6" i="2"/>
  <c r="AN36" i="2" s="1"/>
  <c r="AL6" i="2"/>
  <c r="AE36" i="2"/>
  <c r="AD36" i="2"/>
  <c r="BE7" i="2" l="1"/>
  <c r="BE37" i="2" s="1"/>
  <c r="BF7" i="2"/>
  <c r="BF37" i="2" s="1"/>
  <c r="BE8" i="2"/>
  <c r="BE38" i="2" s="1"/>
  <c r="BF8" i="2"/>
  <c r="BF38" i="2" s="1"/>
  <c r="BE9" i="2"/>
  <c r="BE39" i="2" s="1"/>
  <c r="BF9" i="2"/>
  <c r="BF39" i="2" s="1"/>
  <c r="BE10" i="2"/>
  <c r="BE40" i="2" s="1"/>
  <c r="BF10" i="2"/>
  <c r="BF40" i="2" s="1"/>
  <c r="BE11" i="2"/>
  <c r="BE41" i="2" s="1"/>
  <c r="BF11" i="2"/>
  <c r="BF41" i="2" s="1"/>
  <c r="BE12" i="2"/>
  <c r="BE42" i="2" s="1"/>
  <c r="BF12" i="2"/>
  <c r="BF42" i="2" s="1"/>
  <c r="BE13" i="2"/>
  <c r="BF13" i="2"/>
  <c r="BF43" i="2" s="1"/>
  <c r="BE14" i="2"/>
  <c r="BF14" i="2"/>
  <c r="BF44" i="2" s="1"/>
  <c r="BE15" i="2"/>
  <c r="BF15" i="2"/>
  <c r="BF45" i="2" s="1"/>
  <c r="BE16" i="2"/>
  <c r="BF16" i="2"/>
  <c r="BF46" i="2" s="1"/>
  <c r="BE17" i="2"/>
  <c r="BF17" i="2"/>
  <c r="BF47" i="2" s="1"/>
  <c r="BE18" i="2"/>
  <c r="BF18" i="2"/>
  <c r="BF48" i="2" s="1"/>
  <c r="BE19" i="2"/>
  <c r="BF19" i="2"/>
  <c r="BE20" i="2"/>
  <c r="BF20" i="2"/>
  <c r="BE21" i="2"/>
  <c r="BF21" i="2"/>
  <c r="BE22" i="2"/>
  <c r="BF22" i="2"/>
  <c r="BE23" i="2"/>
  <c r="BF23" i="2"/>
  <c r="BE24" i="2"/>
  <c r="BF24" i="2"/>
  <c r="BF6" i="2"/>
  <c r="BF36" i="2" s="1"/>
  <c r="BE6" i="2"/>
  <c r="BE36" i="2" s="1"/>
  <c r="BD7" i="2"/>
  <c r="BD8" i="2"/>
  <c r="BD9" i="2"/>
  <c r="BD10" i="2"/>
  <c r="BD11" i="2"/>
  <c r="BD12" i="2"/>
  <c r="BD13" i="2"/>
  <c r="BD14" i="2"/>
  <c r="BD15" i="2"/>
  <c r="BD16" i="2"/>
  <c r="BD17" i="2"/>
  <c r="BD18" i="2"/>
  <c r="BD19" i="2"/>
  <c r="BD20" i="2"/>
  <c r="BD21" i="2"/>
  <c r="BD22" i="2"/>
  <c r="BD23" i="2"/>
  <c r="BD24" i="2"/>
  <c r="BD6" i="2"/>
  <c r="BC7" i="2"/>
  <c r="BC8" i="2"/>
  <c r="BC9" i="2"/>
  <c r="BC10" i="2"/>
  <c r="BC11" i="2"/>
  <c r="BC12" i="2"/>
  <c r="BC13" i="2"/>
  <c r="BC14" i="2"/>
  <c r="BC15" i="2"/>
  <c r="BC16" i="2"/>
  <c r="BC17" i="2"/>
  <c r="BC18" i="2"/>
  <c r="BC19" i="2"/>
  <c r="BC20" i="2"/>
  <c r="BC21" i="2"/>
  <c r="BC22" i="2"/>
  <c r="BC23" i="2"/>
  <c r="BC24" i="2"/>
  <c r="BC6" i="2"/>
  <c r="BA7" i="2"/>
  <c r="BA8" i="2"/>
  <c r="BA9" i="2"/>
  <c r="BA10" i="2"/>
  <c r="BA11" i="2"/>
  <c r="BA12" i="2"/>
  <c r="BA13" i="2"/>
  <c r="BA14" i="2"/>
  <c r="BA15" i="2"/>
  <c r="BA16" i="2"/>
  <c r="BA17" i="2"/>
  <c r="BA18" i="2"/>
  <c r="BA19" i="2"/>
  <c r="BA20" i="2"/>
  <c r="BA21" i="2"/>
  <c r="BA22" i="2"/>
  <c r="BA23" i="2"/>
  <c r="BA24" i="2"/>
  <c r="BA6" i="2"/>
  <c r="AV7" i="2" l="1"/>
  <c r="AV37" i="2" s="1"/>
  <c r="AW7" i="2"/>
  <c r="AW37" i="2" s="1"/>
  <c r="AV8" i="2"/>
  <c r="AV38" i="2" s="1"/>
  <c r="AW8" i="2"/>
  <c r="AW38" i="2" s="1"/>
  <c r="AV9" i="2"/>
  <c r="AV39" i="2" s="1"/>
  <c r="AW9" i="2"/>
  <c r="AW39" i="2" s="1"/>
  <c r="AV10" i="2"/>
  <c r="AW10" i="2"/>
  <c r="AV11" i="2"/>
  <c r="AV41" i="2" s="1"/>
  <c r="AW11" i="2"/>
  <c r="AW41" i="2" s="1"/>
  <c r="AV12" i="2"/>
  <c r="AW12" i="2"/>
  <c r="AV13" i="2"/>
  <c r="AV43" i="2" s="1"/>
  <c r="AW13" i="2"/>
  <c r="AW43" i="2" s="1"/>
  <c r="AV14" i="2"/>
  <c r="AV44" i="2" s="1"/>
  <c r="AW14" i="2"/>
  <c r="AW44" i="2" s="1"/>
  <c r="AV15" i="2"/>
  <c r="AV45" i="2" s="1"/>
  <c r="AW15" i="2"/>
  <c r="AW45" i="2" s="1"/>
  <c r="AV16" i="2"/>
  <c r="AW16" i="2"/>
  <c r="AV17" i="2"/>
  <c r="AV47" i="2" s="1"/>
  <c r="AW17" i="2"/>
  <c r="AW47" i="2" s="1"/>
  <c r="AV18" i="2"/>
  <c r="AW18" i="2"/>
  <c r="AV19" i="2"/>
  <c r="AV49" i="2" s="1"/>
  <c r="AW19" i="2"/>
  <c r="AW49" i="2" s="1"/>
  <c r="AV20" i="2"/>
  <c r="AV50" i="2" s="1"/>
  <c r="AW20" i="2"/>
  <c r="AW50" i="2" s="1"/>
  <c r="AV21" i="2"/>
  <c r="AV51" i="2" s="1"/>
  <c r="AW21" i="2"/>
  <c r="AW51" i="2" s="1"/>
  <c r="AV22" i="2"/>
  <c r="AW22" i="2"/>
  <c r="AV23" i="2"/>
  <c r="AV53" i="2" s="1"/>
  <c r="AW23" i="2"/>
  <c r="AW53" i="2" s="1"/>
  <c r="AV24" i="2"/>
  <c r="AW24" i="2"/>
  <c r="AV6" i="2"/>
  <c r="AV36" i="2" s="1"/>
  <c r="AW6" i="2"/>
  <c r="AW36" i="2" s="1"/>
  <c r="L7" i="2" l="1"/>
  <c r="L37" i="2" s="1"/>
  <c r="L8" i="2"/>
  <c r="L38" i="2" s="1"/>
  <c r="L9" i="2"/>
  <c r="L39" i="2" s="1"/>
  <c r="L10" i="2"/>
  <c r="L40" i="2" s="1"/>
  <c r="L11" i="2"/>
  <c r="L41" i="2" s="1"/>
  <c r="L12" i="2"/>
  <c r="L42" i="2" s="1"/>
  <c r="L13" i="2"/>
  <c r="L43" i="2" s="1"/>
  <c r="L14" i="2"/>
  <c r="L44" i="2" s="1"/>
  <c r="L15" i="2"/>
  <c r="L45" i="2" s="1"/>
  <c r="L16" i="2"/>
  <c r="L46" i="2" s="1"/>
  <c r="L17" i="2"/>
  <c r="L47" i="2" s="1"/>
  <c r="L18" i="2"/>
  <c r="L48" i="2" s="1"/>
  <c r="L19" i="2"/>
  <c r="L49" i="2" s="1"/>
  <c r="L20" i="2"/>
  <c r="L50" i="2" s="1"/>
  <c r="L21" i="2"/>
  <c r="L51" i="2" s="1"/>
  <c r="L22" i="2"/>
  <c r="L52" i="2" s="1"/>
  <c r="L23" i="2"/>
  <c r="L53" i="2" s="1"/>
  <c r="L24" i="2"/>
  <c r="L54" i="2" s="1"/>
  <c r="L6" i="2"/>
  <c r="L36" i="2" s="1"/>
  <c r="K7" i="2"/>
  <c r="K37" i="2" s="1"/>
  <c r="K8" i="2"/>
  <c r="K38" i="2" s="1"/>
  <c r="K9" i="2"/>
  <c r="K39" i="2" s="1"/>
  <c r="K10" i="2"/>
  <c r="K40" i="2" s="1"/>
  <c r="K11" i="2"/>
  <c r="K41" i="2" s="1"/>
  <c r="K12" i="2"/>
  <c r="K42" i="2" s="1"/>
  <c r="K13" i="2"/>
  <c r="K43" i="2" s="1"/>
  <c r="K14" i="2"/>
  <c r="K44" i="2" s="1"/>
  <c r="K15" i="2"/>
  <c r="K45" i="2" s="1"/>
  <c r="K16" i="2"/>
  <c r="K46" i="2" s="1"/>
  <c r="K17" i="2"/>
  <c r="K47" i="2" s="1"/>
  <c r="K18" i="2"/>
  <c r="K48" i="2" s="1"/>
  <c r="K19" i="2"/>
  <c r="K49" i="2" s="1"/>
  <c r="K20" i="2"/>
  <c r="K50" i="2" s="1"/>
  <c r="K21" i="2"/>
  <c r="K51" i="2" s="1"/>
  <c r="K22" i="2"/>
  <c r="K52" i="2" s="1"/>
  <c r="K23" i="2"/>
  <c r="K53" i="2" s="1"/>
  <c r="K24" i="2"/>
  <c r="K54" i="2" s="1"/>
  <c r="K6" i="2"/>
  <c r="K36" i="2" s="1"/>
  <c r="J7" i="2"/>
  <c r="J37" i="2" s="1"/>
  <c r="J8" i="2"/>
  <c r="J38" i="2" s="1"/>
  <c r="J9" i="2"/>
  <c r="J39" i="2" s="1"/>
  <c r="J10" i="2"/>
  <c r="J40" i="2" s="1"/>
  <c r="J11" i="2"/>
  <c r="J41" i="2" s="1"/>
  <c r="J12" i="2"/>
  <c r="J42" i="2" s="1"/>
  <c r="J13" i="2"/>
  <c r="J43" i="2" s="1"/>
  <c r="J14" i="2"/>
  <c r="J44" i="2" s="1"/>
  <c r="J15" i="2"/>
  <c r="J45" i="2" s="1"/>
  <c r="J16" i="2"/>
  <c r="J46" i="2" s="1"/>
  <c r="J17" i="2"/>
  <c r="J47" i="2" s="1"/>
  <c r="J18" i="2"/>
  <c r="J48" i="2" s="1"/>
  <c r="J19" i="2"/>
  <c r="J49" i="2" s="1"/>
  <c r="J20" i="2"/>
  <c r="J50" i="2" s="1"/>
  <c r="J21" i="2"/>
  <c r="J51" i="2" s="1"/>
  <c r="J22" i="2"/>
  <c r="J52" i="2" s="1"/>
  <c r="J23" i="2"/>
  <c r="J53" i="2" s="1"/>
  <c r="J24" i="2"/>
  <c r="J54" i="2" s="1"/>
  <c r="J6" i="2"/>
  <c r="J36" i="2" s="1"/>
  <c r="I7" i="2"/>
  <c r="I8" i="2"/>
  <c r="I38" i="2" s="1"/>
  <c r="I9" i="2"/>
  <c r="I10" i="2"/>
  <c r="I40" i="2" s="1"/>
  <c r="I11" i="2"/>
  <c r="I12" i="2"/>
  <c r="I42" i="2" s="1"/>
  <c r="I13" i="2"/>
  <c r="I14" i="2"/>
  <c r="I44" i="2" s="1"/>
  <c r="I15" i="2"/>
  <c r="I16" i="2"/>
  <c r="I46" i="2" s="1"/>
  <c r="I17" i="2"/>
  <c r="I18" i="2"/>
  <c r="I48" i="2" s="1"/>
  <c r="I19" i="2"/>
  <c r="I20" i="2"/>
  <c r="I50" i="2" s="1"/>
  <c r="I21" i="2"/>
  <c r="I22" i="2"/>
  <c r="I52" i="2" s="1"/>
  <c r="I23" i="2"/>
  <c r="I24" i="2"/>
  <c r="I54" i="2" s="1"/>
  <c r="I6" i="2"/>
  <c r="I36" i="2" s="1"/>
  <c r="M23" i="2" l="1"/>
  <c r="M53" i="2" s="1"/>
  <c r="I53" i="2"/>
  <c r="M21" i="2"/>
  <c r="M51" i="2" s="1"/>
  <c r="I51" i="2"/>
  <c r="M19" i="2"/>
  <c r="M49" i="2" s="1"/>
  <c r="I49" i="2"/>
  <c r="M17" i="2"/>
  <c r="M47" i="2" s="1"/>
  <c r="I47" i="2"/>
  <c r="M15" i="2"/>
  <c r="M45" i="2" s="1"/>
  <c r="I45" i="2"/>
  <c r="M13" i="2"/>
  <c r="M43" i="2" s="1"/>
  <c r="I43" i="2"/>
  <c r="M11" i="2"/>
  <c r="M41" i="2" s="1"/>
  <c r="I41" i="2"/>
  <c r="M9" i="2"/>
  <c r="M39" i="2" s="1"/>
  <c r="I39" i="2"/>
  <c r="M7" i="2"/>
  <c r="M37" i="2" s="1"/>
  <c r="I37" i="2"/>
  <c r="C23" i="2"/>
  <c r="C53" i="2" s="1"/>
  <c r="BH53" i="2" s="1"/>
  <c r="M24" i="2"/>
  <c r="M54" i="2" s="1"/>
  <c r="M22" i="2"/>
  <c r="M52" i="2" s="1"/>
  <c r="M20" i="2"/>
  <c r="M50" i="2" s="1"/>
  <c r="M18" i="2"/>
  <c r="M48" i="2" s="1"/>
  <c r="M16" i="2"/>
  <c r="M46" i="2" s="1"/>
  <c r="M14" i="2"/>
  <c r="M44" i="2" s="1"/>
  <c r="M12" i="2"/>
  <c r="M42" i="2" s="1"/>
  <c r="M10" i="2"/>
  <c r="M40" i="2" s="1"/>
  <c r="M8" i="2"/>
  <c r="M38" i="2" s="1"/>
  <c r="M6" i="2"/>
  <c r="M36" i="2" s="1"/>
  <c r="C7" i="2" l="1"/>
  <c r="C37" i="2" s="1"/>
  <c r="BH37" i="2" s="1"/>
  <c r="BH7" i="2" s="1"/>
  <c r="C15" i="2"/>
  <c r="C45" i="2" s="1"/>
  <c r="BS45" i="2" s="1"/>
  <c r="BS15" i="2" s="1"/>
  <c r="C11" i="2"/>
  <c r="C41" i="2" s="1"/>
  <c r="BH41" i="2" s="1"/>
  <c r="BH11" i="2" s="1"/>
  <c r="C19" i="2"/>
  <c r="C49" i="2" s="1"/>
  <c r="BP49" i="2" s="1"/>
  <c r="BP19" i="2" s="1"/>
  <c r="BK53" i="2"/>
  <c r="BK23" i="2" s="1"/>
  <c r="BP53" i="2"/>
  <c r="BP23" i="2" s="1"/>
  <c r="BO53" i="2"/>
  <c r="BO23" i="2" s="1"/>
  <c r="BS53" i="2"/>
  <c r="BS23" i="2" s="1"/>
  <c r="BI53" i="2"/>
  <c r="BI23" i="2" s="1"/>
  <c r="BR53" i="2"/>
  <c r="BR23" i="2" s="1"/>
  <c r="BH23" i="2"/>
  <c r="BL53" i="2"/>
  <c r="BL23" i="2" s="1"/>
  <c r="C9" i="2"/>
  <c r="C39" i="2" s="1"/>
  <c r="BH39" i="2" s="1"/>
  <c r="C13" i="2"/>
  <c r="C43" i="2" s="1"/>
  <c r="C17" i="2"/>
  <c r="C47" i="2" s="1"/>
  <c r="BH47" i="2" s="1"/>
  <c r="C21" i="2"/>
  <c r="C51" i="2" s="1"/>
  <c r="BH51" i="2" s="1"/>
  <c r="AG53" i="2"/>
  <c r="AY53" i="2"/>
  <c r="AB23" i="2"/>
  <c r="AB53" i="2" s="1"/>
  <c r="Z23" i="2"/>
  <c r="X23" i="2"/>
  <c r="AC23" i="2"/>
  <c r="AA23" i="2"/>
  <c r="Y23" i="2"/>
  <c r="Z7" i="2"/>
  <c r="Y11" i="2"/>
  <c r="X19" i="2"/>
  <c r="AP23" i="2"/>
  <c r="AR23" i="2"/>
  <c r="AT23" i="2"/>
  <c r="AT53" i="2" s="1"/>
  <c r="AQ23" i="2"/>
  <c r="AS23" i="2"/>
  <c r="AU23" i="2"/>
  <c r="AT7" i="2"/>
  <c r="AT37" i="2" s="1"/>
  <c r="AP11" i="2"/>
  <c r="AS11" i="2"/>
  <c r="AQ19" i="2"/>
  <c r="AU21" i="2"/>
  <c r="C10" i="2"/>
  <c r="C40" i="2" s="1"/>
  <c r="BH40" i="2" s="1"/>
  <c r="C14" i="2"/>
  <c r="C44" i="2" s="1"/>
  <c r="BH44" i="2" s="1"/>
  <c r="C18" i="2"/>
  <c r="C48" i="2" s="1"/>
  <c r="BH48" i="2" s="1"/>
  <c r="C22" i="2"/>
  <c r="C52" i="2" s="1"/>
  <c r="BH52" i="2" s="1"/>
  <c r="C6" i="2"/>
  <c r="C36" i="2" s="1"/>
  <c r="BH36" i="2" s="1"/>
  <c r="C8" i="2"/>
  <c r="C38" i="2" s="1"/>
  <c r="BH38" i="2" s="1"/>
  <c r="C12" i="2"/>
  <c r="C42" i="2" s="1"/>
  <c r="BH42" i="2" s="1"/>
  <c r="C16" i="2"/>
  <c r="C46" i="2" s="1"/>
  <c r="BH46" i="2" s="1"/>
  <c r="C20" i="2"/>
  <c r="C50" i="2" s="1"/>
  <c r="BH50" i="2" s="1"/>
  <c r="C24" i="2"/>
  <c r="C54" i="2" s="1"/>
  <c r="BH54" i="2" s="1"/>
  <c r="AQ21" i="2" l="1"/>
  <c r="AA21" i="2"/>
  <c r="AR15" i="2"/>
  <c r="AG37" i="2"/>
  <c r="BS41" i="2"/>
  <c r="BS11" i="2" s="1"/>
  <c r="AU15" i="2"/>
  <c r="BS37" i="2"/>
  <c r="BS7" i="2" s="1"/>
  <c r="BL37" i="2"/>
  <c r="BL7" i="2" s="1"/>
  <c r="AP21" i="2"/>
  <c r="AC7" i="2"/>
  <c r="AC15" i="2"/>
  <c r="AT11" i="2"/>
  <c r="AT41" i="2" s="1"/>
  <c r="AS7" i="2"/>
  <c r="AP7" i="2"/>
  <c r="Z11" i="2"/>
  <c r="AC11" i="2"/>
  <c r="Y7" i="2"/>
  <c r="AG41" i="2"/>
  <c r="BR37" i="2"/>
  <c r="BR7" i="2" s="1"/>
  <c r="BP37" i="2"/>
  <c r="BP7" i="2" s="1"/>
  <c r="BL41" i="2"/>
  <c r="BL11" i="2" s="1"/>
  <c r="AS21" i="2"/>
  <c r="AR21" i="2"/>
  <c r="AU19" i="2"/>
  <c r="AR19" i="2"/>
  <c r="AQ15" i="2"/>
  <c r="AQ13" i="2"/>
  <c r="AA19" i="2"/>
  <c r="Z15" i="2"/>
  <c r="AG45" i="2"/>
  <c r="AH45" i="2" s="1"/>
  <c r="AU11" i="2"/>
  <c r="AQ11" i="2"/>
  <c r="AR11" i="2"/>
  <c r="AU7" i="2"/>
  <c r="AQ7" i="2"/>
  <c r="AR7" i="2"/>
  <c r="AT17" i="2"/>
  <c r="AT47" i="2" s="1"/>
  <c r="X11" i="2"/>
  <c r="AB11" i="2"/>
  <c r="AB41" i="2" s="1"/>
  <c r="AA11" i="2"/>
  <c r="X7" i="2"/>
  <c r="AB7" i="2"/>
  <c r="AB37" i="2" s="1"/>
  <c r="AA7" i="2"/>
  <c r="AY41" i="2"/>
  <c r="AZ41" i="2" s="1"/>
  <c r="AY37" i="2"/>
  <c r="AZ37" i="2" s="1"/>
  <c r="BI37" i="2"/>
  <c r="BI7" i="2" s="1"/>
  <c r="BO37" i="2"/>
  <c r="BO7" i="2" s="1"/>
  <c r="BK37" i="2"/>
  <c r="BK7" i="2" s="1"/>
  <c r="BR41" i="2"/>
  <c r="BR11" i="2" s="1"/>
  <c r="BP41" i="2"/>
  <c r="BP11" i="2" s="1"/>
  <c r="AG43" i="2"/>
  <c r="BH43" i="2"/>
  <c r="BH13" i="2" s="1"/>
  <c r="BI41" i="2"/>
  <c r="BI11" i="2" s="1"/>
  <c r="BO41" i="2"/>
  <c r="BO11" i="2" s="1"/>
  <c r="BK41" i="2"/>
  <c r="BK11" i="2" s="1"/>
  <c r="BH49" i="2"/>
  <c r="BH19" i="2" s="1"/>
  <c r="BH45" i="2"/>
  <c r="BH15" i="2" s="1"/>
  <c r="AB19" i="2"/>
  <c r="AB49" i="2" s="1"/>
  <c r="Y15" i="2"/>
  <c r="AY49" i="2"/>
  <c r="AZ49" i="2" s="1"/>
  <c r="BR49" i="2"/>
  <c r="BR19" i="2" s="1"/>
  <c r="BR45" i="2"/>
  <c r="BR15" i="2" s="1"/>
  <c r="BP45" i="2"/>
  <c r="BP15" i="2" s="1"/>
  <c r="AS19" i="2"/>
  <c r="AT19" i="2"/>
  <c r="AT49" i="2" s="1"/>
  <c r="AP19" i="2"/>
  <c r="AS15" i="2"/>
  <c r="AT15" i="2"/>
  <c r="AT45" i="2" s="1"/>
  <c r="AP15" i="2"/>
  <c r="Z19" i="2"/>
  <c r="Y19" i="2"/>
  <c r="AC19" i="2"/>
  <c r="X15" i="2"/>
  <c r="AB15" i="2"/>
  <c r="AB45" i="2" s="1"/>
  <c r="AA15" i="2"/>
  <c r="AG49" i="2"/>
  <c r="AH49" i="2" s="1"/>
  <c r="AY45" i="2"/>
  <c r="BL49" i="2"/>
  <c r="BL19" i="2" s="1"/>
  <c r="BS49" i="2"/>
  <c r="BS19" i="2" s="1"/>
  <c r="BL45" i="2"/>
  <c r="BL15" i="2" s="1"/>
  <c r="BI45" i="2"/>
  <c r="BI15" i="2" s="1"/>
  <c r="BO45" i="2"/>
  <c r="BO15" i="2" s="1"/>
  <c r="BK45" i="2"/>
  <c r="BK15" i="2" s="1"/>
  <c r="AU13" i="2"/>
  <c r="AR13" i="2"/>
  <c r="BI49" i="2"/>
  <c r="BI19" i="2" s="1"/>
  <c r="BO49" i="2"/>
  <c r="BO19" i="2" s="1"/>
  <c r="BK49" i="2"/>
  <c r="BK19" i="2" s="1"/>
  <c r="AS17" i="2"/>
  <c r="AP17" i="2"/>
  <c r="AG47" i="2"/>
  <c r="AU9" i="2"/>
  <c r="AQ9" i="2"/>
  <c r="AR9" i="2"/>
  <c r="AG39" i="2"/>
  <c r="AU17" i="2"/>
  <c r="AQ17" i="2"/>
  <c r="AR17" i="2"/>
  <c r="AS9" i="2"/>
  <c r="AT9" i="2"/>
  <c r="AT39" i="2" s="1"/>
  <c r="AP9" i="2"/>
  <c r="Y17" i="2"/>
  <c r="Z9" i="2"/>
  <c r="Z17" i="2"/>
  <c r="AC17" i="2"/>
  <c r="Y9" i="2"/>
  <c r="AC9" i="2"/>
  <c r="X17" i="2"/>
  <c r="AB17" i="2"/>
  <c r="AB47" i="2" s="1"/>
  <c r="AA17" i="2"/>
  <c r="X9" i="2"/>
  <c r="AB9" i="2"/>
  <c r="AB39" i="2" s="1"/>
  <c r="AA9" i="2"/>
  <c r="AY47" i="2"/>
  <c r="AZ47" i="2" s="1"/>
  <c r="AB21" i="2"/>
  <c r="AB51" i="2" s="1"/>
  <c r="AT21" i="2"/>
  <c r="AT51" i="2" s="1"/>
  <c r="AS13" i="2"/>
  <c r="AP13" i="2"/>
  <c r="X21" i="2"/>
  <c r="AT13" i="2"/>
  <c r="AT43" i="2" s="1"/>
  <c r="Y13" i="2"/>
  <c r="Z13" i="2"/>
  <c r="AY51" i="2"/>
  <c r="BH21" i="2"/>
  <c r="AC13" i="2"/>
  <c r="AY43" i="2"/>
  <c r="AZ43" i="2" s="1"/>
  <c r="BK50" i="2"/>
  <c r="BK20" i="2" s="1"/>
  <c r="BP50" i="2"/>
  <c r="BP20" i="2" s="1"/>
  <c r="BO50" i="2"/>
  <c r="BO20" i="2" s="1"/>
  <c r="BS50" i="2"/>
  <c r="BS20" i="2" s="1"/>
  <c r="BI50" i="2"/>
  <c r="BI20" i="2" s="1"/>
  <c r="BR50" i="2"/>
  <c r="BR20" i="2" s="1"/>
  <c r="BH20" i="2"/>
  <c r="BL50" i="2"/>
  <c r="BL20" i="2" s="1"/>
  <c r="BK40" i="2"/>
  <c r="BK10" i="2" s="1"/>
  <c r="BP40" i="2"/>
  <c r="BP10" i="2" s="1"/>
  <c r="BO40" i="2"/>
  <c r="BO10" i="2" s="1"/>
  <c r="BS40" i="2"/>
  <c r="BS10" i="2" s="1"/>
  <c r="BI40" i="2"/>
  <c r="BI10" i="2" s="1"/>
  <c r="BR40" i="2"/>
  <c r="BR10" i="2" s="1"/>
  <c r="BH10" i="2"/>
  <c r="BL40" i="2"/>
  <c r="BL10" i="2" s="1"/>
  <c r="BK54" i="2"/>
  <c r="BK24" i="2" s="1"/>
  <c r="BP54" i="2"/>
  <c r="BP24" i="2" s="1"/>
  <c r="BO54" i="2"/>
  <c r="BO24" i="2" s="1"/>
  <c r="BS54" i="2"/>
  <c r="BS24" i="2" s="1"/>
  <c r="BI54" i="2"/>
  <c r="BI24" i="2" s="1"/>
  <c r="BR54" i="2"/>
  <c r="BR24" i="2" s="1"/>
  <c r="BH24" i="2"/>
  <c r="BL54" i="2"/>
  <c r="BL24" i="2" s="1"/>
  <c r="BK38" i="2"/>
  <c r="BK8" i="2" s="1"/>
  <c r="BP38" i="2"/>
  <c r="BP8" i="2" s="1"/>
  <c r="BO38" i="2"/>
  <c r="BO8" i="2" s="1"/>
  <c r="BS38" i="2"/>
  <c r="BS8" i="2" s="1"/>
  <c r="BI38" i="2"/>
  <c r="BI8" i="2" s="1"/>
  <c r="BR38" i="2"/>
  <c r="BR8" i="2" s="1"/>
  <c r="BH8" i="2"/>
  <c r="BL38" i="2"/>
  <c r="BL8" i="2" s="1"/>
  <c r="BK44" i="2"/>
  <c r="BK14" i="2" s="1"/>
  <c r="BP44" i="2"/>
  <c r="BP14" i="2" s="1"/>
  <c r="BO44" i="2"/>
  <c r="BO14" i="2" s="1"/>
  <c r="BS44" i="2"/>
  <c r="BS14" i="2" s="1"/>
  <c r="BI44" i="2"/>
  <c r="BI14" i="2" s="1"/>
  <c r="BR44" i="2"/>
  <c r="BR14" i="2" s="1"/>
  <c r="BH14" i="2"/>
  <c r="BL44" i="2"/>
  <c r="BL14" i="2" s="1"/>
  <c r="BK47" i="2"/>
  <c r="BK17" i="2" s="1"/>
  <c r="BP47" i="2"/>
  <c r="BP17" i="2" s="1"/>
  <c r="BO47" i="2"/>
  <c r="BO17" i="2" s="1"/>
  <c r="BS47" i="2"/>
  <c r="BS17" i="2" s="1"/>
  <c r="BI47" i="2"/>
  <c r="BI17" i="2" s="1"/>
  <c r="BR47" i="2"/>
  <c r="BR17" i="2" s="1"/>
  <c r="BH17" i="2"/>
  <c r="BL47" i="2"/>
  <c r="BL17" i="2" s="1"/>
  <c r="Y21" i="2"/>
  <c r="Z21" i="2"/>
  <c r="AB13" i="2"/>
  <c r="AB43" i="2" s="1"/>
  <c r="BK42" i="2"/>
  <c r="BK12" i="2" s="1"/>
  <c r="BP42" i="2"/>
  <c r="BP12" i="2" s="1"/>
  <c r="BO42" i="2"/>
  <c r="BO12" i="2" s="1"/>
  <c r="BS42" i="2"/>
  <c r="BS12" i="2" s="1"/>
  <c r="BI42" i="2"/>
  <c r="BI12" i="2" s="1"/>
  <c r="BR42" i="2"/>
  <c r="BR12" i="2" s="1"/>
  <c r="BH12" i="2"/>
  <c r="BL42" i="2"/>
  <c r="BL12" i="2" s="1"/>
  <c r="BK51" i="2"/>
  <c r="BK21" i="2" s="1"/>
  <c r="BP51" i="2"/>
  <c r="BP21" i="2" s="1"/>
  <c r="BO51" i="2"/>
  <c r="BO21" i="2" s="1"/>
  <c r="BS51" i="2"/>
  <c r="BS21" i="2" s="1"/>
  <c r="BI51" i="2"/>
  <c r="BI21" i="2" s="1"/>
  <c r="BR51" i="2"/>
  <c r="BR21" i="2" s="1"/>
  <c r="BL51" i="2"/>
  <c r="BL21" i="2" s="1"/>
  <c r="BK48" i="2"/>
  <c r="BK18" i="2" s="1"/>
  <c r="BP48" i="2"/>
  <c r="BP18" i="2" s="1"/>
  <c r="BO48" i="2"/>
  <c r="BO18" i="2" s="1"/>
  <c r="BS48" i="2"/>
  <c r="BS18" i="2" s="1"/>
  <c r="BI48" i="2"/>
  <c r="BI18" i="2" s="1"/>
  <c r="BR48" i="2"/>
  <c r="BR18" i="2" s="1"/>
  <c r="BH18" i="2"/>
  <c r="BL48" i="2"/>
  <c r="BL18" i="2" s="1"/>
  <c r="BK46" i="2"/>
  <c r="BK16" i="2" s="1"/>
  <c r="BP46" i="2"/>
  <c r="BP16" i="2" s="1"/>
  <c r="BO46" i="2"/>
  <c r="BO16" i="2" s="1"/>
  <c r="BS46" i="2"/>
  <c r="BS16" i="2" s="1"/>
  <c r="BI46" i="2"/>
  <c r="BI16" i="2" s="1"/>
  <c r="BR46" i="2"/>
  <c r="BR16" i="2" s="1"/>
  <c r="BH16" i="2"/>
  <c r="BL46" i="2"/>
  <c r="BL16" i="2" s="1"/>
  <c r="BK52" i="2"/>
  <c r="BK22" i="2" s="1"/>
  <c r="BP52" i="2"/>
  <c r="BP22" i="2" s="1"/>
  <c r="BO52" i="2"/>
  <c r="BO22" i="2" s="1"/>
  <c r="BS52" i="2"/>
  <c r="BS22" i="2" s="1"/>
  <c r="BI52" i="2"/>
  <c r="BI22" i="2" s="1"/>
  <c r="BR52" i="2"/>
  <c r="BR22" i="2" s="1"/>
  <c r="BH22" i="2"/>
  <c r="BL52" i="2"/>
  <c r="BL22" i="2" s="1"/>
  <c r="BK39" i="2"/>
  <c r="BK9" i="2" s="1"/>
  <c r="BP39" i="2"/>
  <c r="BP9" i="2" s="1"/>
  <c r="BO39" i="2"/>
  <c r="BO9" i="2" s="1"/>
  <c r="BS39" i="2"/>
  <c r="BS9" i="2" s="1"/>
  <c r="BI39" i="2"/>
  <c r="BI9" i="2" s="1"/>
  <c r="BR39" i="2"/>
  <c r="BR9" i="2" s="1"/>
  <c r="BH9" i="2"/>
  <c r="BL39" i="2"/>
  <c r="BL9" i="2" s="1"/>
  <c r="AC21" i="2"/>
  <c r="X13" i="2"/>
  <c r="AA13" i="2"/>
  <c r="BL36" i="2"/>
  <c r="BL6" i="2" s="1"/>
  <c r="BR36" i="2"/>
  <c r="BR6" i="2" s="1"/>
  <c r="BS36" i="2"/>
  <c r="BS6" i="2" s="1"/>
  <c r="BI36" i="2"/>
  <c r="BI6" i="2" s="1"/>
  <c r="BP36" i="2"/>
  <c r="BP6" i="2" s="1"/>
  <c r="BK36" i="2"/>
  <c r="BK6" i="2" s="1"/>
  <c r="BH6" i="2"/>
  <c r="BO36" i="2"/>
  <c r="BO6" i="2" s="1"/>
  <c r="BK43" i="2"/>
  <c r="BK13" i="2" s="1"/>
  <c r="BP43" i="2"/>
  <c r="BP13" i="2" s="1"/>
  <c r="BO43" i="2"/>
  <c r="BO13" i="2" s="1"/>
  <c r="BS43" i="2"/>
  <c r="BS13" i="2" s="1"/>
  <c r="BI43" i="2"/>
  <c r="BI13" i="2" s="1"/>
  <c r="BR43" i="2"/>
  <c r="BR13" i="2" s="1"/>
  <c r="BL43" i="2"/>
  <c r="BL13" i="2" s="1"/>
  <c r="AG51" i="2"/>
  <c r="AH51" i="2" s="1"/>
  <c r="AZ53" i="2"/>
  <c r="AZ45" i="2"/>
  <c r="AZ51" i="2"/>
  <c r="AH53" i="2"/>
  <c r="AH41" i="2"/>
  <c r="AH37" i="2"/>
  <c r="AH47" i="2"/>
  <c r="AH43" i="2"/>
  <c r="AH39" i="2"/>
  <c r="AY39" i="2"/>
  <c r="AG50" i="2"/>
  <c r="AY50" i="2"/>
  <c r="AG42" i="2"/>
  <c r="AY42" i="2"/>
  <c r="AG48" i="2"/>
  <c r="AY48" i="2"/>
  <c r="AG40" i="2"/>
  <c r="AY40" i="2"/>
  <c r="AG54" i="2"/>
  <c r="AY54" i="2"/>
  <c r="AG46" i="2"/>
  <c r="AY46" i="2"/>
  <c r="AG38" i="2"/>
  <c r="AY38" i="2"/>
  <c r="AG52" i="2"/>
  <c r="AY52" i="2"/>
  <c r="AG44" i="2"/>
  <c r="AY44" i="2"/>
  <c r="AG36" i="2"/>
  <c r="AY36" i="2"/>
  <c r="AB24" i="2"/>
  <c r="AB54" i="2" s="1"/>
  <c r="Z24" i="2"/>
  <c r="X24" i="2"/>
  <c r="AC24" i="2"/>
  <c r="AA24" i="2"/>
  <c r="Y24" i="2"/>
  <c r="AC16" i="2"/>
  <c r="AA16" i="2"/>
  <c r="Y16" i="2"/>
  <c r="AB16" i="2"/>
  <c r="AB46" i="2" s="1"/>
  <c r="Z16" i="2"/>
  <c r="X16" i="2"/>
  <c r="AC8" i="2"/>
  <c r="AA8" i="2"/>
  <c r="Y8" i="2"/>
  <c r="AB8" i="2"/>
  <c r="AB38" i="2" s="1"/>
  <c r="Z8" i="2"/>
  <c r="X8" i="2"/>
  <c r="AB22" i="2"/>
  <c r="AB52" i="2" s="1"/>
  <c r="Z22" i="2"/>
  <c r="X22" i="2"/>
  <c r="AC22" i="2"/>
  <c r="AA22" i="2"/>
  <c r="Y22" i="2"/>
  <c r="AC14" i="2"/>
  <c r="AA14" i="2"/>
  <c r="Y14" i="2"/>
  <c r="AB14" i="2"/>
  <c r="AB44" i="2" s="1"/>
  <c r="Z14" i="2"/>
  <c r="X14" i="2"/>
  <c r="AC6" i="2"/>
  <c r="AA6" i="2"/>
  <c r="Y6" i="2"/>
  <c r="AB6" i="2"/>
  <c r="AB36" i="2" s="1"/>
  <c r="Z6" i="2"/>
  <c r="Z36" i="2" s="1"/>
  <c r="X6" i="2"/>
  <c r="AB20" i="2"/>
  <c r="AB50" i="2" s="1"/>
  <c r="Z20" i="2"/>
  <c r="X20" i="2"/>
  <c r="AC20" i="2"/>
  <c r="AA20" i="2"/>
  <c r="Y20" i="2"/>
  <c r="AC12" i="2"/>
  <c r="AA12" i="2"/>
  <c r="Y12" i="2"/>
  <c r="AB12" i="2"/>
  <c r="AB42" i="2" s="1"/>
  <c r="Z12" i="2"/>
  <c r="X12" i="2"/>
  <c r="AC18" i="2"/>
  <c r="AA18" i="2"/>
  <c r="Y18" i="2"/>
  <c r="AB18" i="2"/>
  <c r="AB48" i="2" s="1"/>
  <c r="Z18" i="2"/>
  <c r="X18" i="2"/>
  <c r="AC10" i="2"/>
  <c r="AA10" i="2"/>
  <c r="Y10" i="2"/>
  <c r="AB10" i="2"/>
  <c r="AB40" i="2" s="1"/>
  <c r="Z10" i="2"/>
  <c r="X10" i="2"/>
  <c r="AP24" i="2"/>
  <c r="AR24" i="2"/>
  <c r="AT24" i="2"/>
  <c r="AT54" i="2" s="1"/>
  <c r="AQ24" i="2"/>
  <c r="AS24" i="2"/>
  <c r="AU24" i="2"/>
  <c r="AP16" i="2"/>
  <c r="AR16" i="2"/>
  <c r="AT16" i="2"/>
  <c r="AT46" i="2" s="1"/>
  <c r="AQ16" i="2"/>
  <c r="AS16" i="2"/>
  <c r="AU16" i="2"/>
  <c r="AP12" i="2"/>
  <c r="AR12" i="2"/>
  <c r="AT12" i="2"/>
  <c r="AT42" i="2" s="1"/>
  <c r="AQ12" i="2"/>
  <c r="AS12" i="2"/>
  <c r="AU12" i="2"/>
  <c r="AP18" i="2"/>
  <c r="AR18" i="2"/>
  <c r="AT18" i="2"/>
  <c r="AT48" i="2" s="1"/>
  <c r="AQ18" i="2"/>
  <c r="AS18" i="2"/>
  <c r="AU18" i="2"/>
  <c r="AU6" i="2"/>
  <c r="AS6" i="2"/>
  <c r="AQ6" i="2"/>
  <c r="AT6" i="2"/>
  <c r="AT36" i="2" s="1"/>
  <c r="AR6" i="2"/>
  <c r="AR36" i="2" s="1"/>
  <c r="AP6" i="2"/>
  <c r="AP20" i="2"/>
  <c r="AR20" i="2"/>
  <c r="AT20" i="2"/>
  <c r="AT50" i="2" s="1"/>
  <c r="AQ20" i="2"/>
  <c r="AS20" i="2"/>
  <c r="AU20" i="2"/>
  <c r="AP8" i="2"/>
  <c r="AR8" i="2"/>
  <c r="AT8" i="2"/>
  <c r="AT38" i="2" s="1"/>
  <c r="AQ8" i="2"/>
  <c r="AS8" i="2"/>
  <c r="AU8" i="2"/>
  <c r="AP22" i="2"/>
  <c r="AR22" i="2"/>
  <c r="AT22" i="2"/>
  <c r="AT52" i="2" s="1"/>
  <c r="AQ22" i="2"/>
  <c r="AS22" i="2"/>
  <c r="AU22" i="2"/>
  <c r="AP14" i="2"/>
  <c r="AR14" i="2"/>
  <c r="AT14" i="2"/>
  <c r="AT44" i="2" s="1"/>
  <c r="AQ14" i="2"/>
  <c r="AS14" i="2"/>
  <c r="AU14" i="2"/>
  <c r="AP10" i="2"/>
  <c r="AR10" i="2"/>
  <c r="AT10" i="2"/>
  <c r="AT40" i="2" s="1"/>
  <c r="AQ10" i="2"/>
  <c r="AS10" i="2"/>
  <c r="AU10" i="2"/>
  <c r="T24" i="2"/>
  <c r="T54" i="2" s="1"/>
  <c r="T23" i="2"/>
  <c r="T53" i="2" s="1"/>
  <c r="T22" i="2"/>
  <c r="T52" i="2" s="1"/>
  <c r="BQ52" i="2" s="1"/>
  <c r="BQ22" i="2" s="1"/>
  <c r="T21" i="2"/>
  <c r="T51" i="2" s="1"/>
  <c r="BQ51" i="2" s="1"/>
  <c r="BQ21" i="2" s="1"/>
  <c r="T20" i="2"/>
  <c r="T50" i="2" s="1"/>
  <c r="T19" i="2"/>
  <c r="T49" i="2" s="1"/>
  <c r="BQ54" i="2" l="1"/>
  <c r="BQ24" i="2" s="1"/>
  <c r="BU24" i="2" s="1"/>
  <c r="BQ50" i="2"/>
  <c r="BQ20" i="2" s="1"/>
  <c r="BU20" i="2" s="1"/>
  <c r="BQ49" i="2"/>
  <c r="BQ19" i="2" s="1"/>
  <c r="BU19" i="2" s="1"/>
  <c r="BQ53" i="2"/>
  <c r="BQ23" i="2" s="1"/>
  <c r="BU23" i="2" s="1"/>
  <c r="BU22" i="2"/>
  <c r="BU21" i="2"/>
  <c r="AZ36" i="2"/>
  <c r="AH44" i="2"/>
  <c r="AH52" i="2"/>
  <c r="AH38" i="2"/>
  <c r="AH46" i="2"/>
  <c r="AH54" i="2"/>
  <c r="AH40" i="2"/>
  <c r="AH48" i="2"/>
  <c r="AH42" i="2"/>
  <c r="AH50" i="2"/>
  <c r="AH36" i="2"/>
  <c r="AZ44" i="2"/>
  <c r="AZ52" i="2"/>
  <c r="AZ38" i="2"/>
  <c r="AZ46" i="2"/>
  <c r="AZ54" i="2"/>
  <c r="AZ40" i="2"/>
  <c r="AZ48" i="2"/>
  <c r="AZ42" i="2"/>
  <c r="AZ50" i="2"/>
  <c r="AZ39" i="2"/>
  <c r="T7" i="2"/>
  <c r="T37" i="2" s="1"/>
  <c r="T8" i="2"/>
  <c r="T38" i="2" s="1"/>
  <c r="T9" i="2"/>
  <c r="T39" i="2" s="1"/>
  <c r="T10" i="2"/>
  <c r="T40" i="2" s="1"/>
  <c r="T11" i="2"/>
  <c r="T41" i="2" s="1"/>
  <c r="T12" i="2"/>
  <c r="T42" i="2" s="1"/>
  <c r="T13" i="2"/>
  <c r="T43" i="2" s="1"/>
  <c r="T14" i="2"/>
  <c r="T44" i="2" s="1"/>
  <c r="T15" i="2"/>
  <c r="T45" i="2" s="1"/>
  <c r="T16" i="2"/>
  <c r="T46" i="2" s="1"/>
  <c r="T17" i="2"/>
  <c r="T47" i="2" s="1"/>
  <c r="T18" i="2"/>
  <c r="T48" i="2" s="1"/>
  <c r="T6" i="2"/>
  <c r="T36" i="2" s="1"/>
  <c r="BQ45" i="2" l="1"/>
  <c r="BQ15" i="2" s="1"/>
  <c r="BU15" i="2" s="1"/>
  <c r="BJ41" i="2"/>
  <c r="BJ11" i="2" s="1"/>
  <c r="BN11" i="2" s="1"/>
  <c r="BQ41" i="2"/>
  <c r="BQ11" i="2" s="1"/>
  <c r="BU11" i="2" s="1"/>
  <c r="BQ39" i="2"/>
  <c r="BQ9" i="2" s="1"/>
  <c r="BU9" i="2" s="1"/>
  <c r="BJ39" i="2"/>
  <c r="BJ9" i="2" s="1"/>
  <c r="BN9" i="2" s="1"/>
  <c r="BJ37" i="2"/>
  <c r="BJ7" i="2" s="1"/>
  <c r="BN7" i="2" s="1"/>
  <c r="BQ37" i="2"/>
  <c r="BQ7" i="2" s="1"/>
  <c r="BU7" i="2" s="1"/>
  <c r="BQ47" i="2"/>
  <c r="BQ17" i="2" s="1"/>
  <c r="BU17" i="2" s="1"/>
  <c r="BQ43" i="2"/>
  <c r="BQ13" i="2" s="1"/>
  <c r="BU13" i="2" s="1"/>
  <c r="BQ48" i="2"/>
  <c r="BQ18" i="2" s="1"/>
  <c r="BU18" i="2" s="1"/>
  <c r="BQ46" i="2"/>
  <c r="BQ16" i="2" s="1"/>
  <c r="BU16" i="2" s="1"/>
  <c r="BQ44" i="2"/>
  <c r="BQ14" i="2" s="1"/>
  <c r="BU14" i="2" s="1"/>
  <c r="BQ42" i="2"/>
  <c r="BQ12" i="2" s="1"/>
  <c r="BU12" i="2" s="1"/>
  <c r="BJ42" i="2"/>
  <c r="BJ12" i="2" s="1"/>
  <c r="BN12" i="2" s="1"/>
  <c r="BJ40" i="2"/>
  <c r="BJ10" i="2" s="1"/>
  <c r="BN10" i="2" s="1"/>
  <c r="BQ40" i="2"/>
  <c r="BQ10" i="2" s="1"/>
  <c r="BU10" i="2" s="1"/>
  <c r="BJ38" i="2"/>
  <c r="BJ8" i="2" s="1"/>
  <c r="BN8" i="2" s="1"/>
  <c r="BQ38" i="2"/>
  <c r="BQ8" i="2" s="1"/>
  <c r="BU8" i="2" s="1"/>
  <c r="BQ36" i="2"/>
  <c r="BQ6" i="2" s="1"/>
  <c r="BU6" i="2" s="1"/>
  <c r="BJ36" i="2"/>
  <c r="BJ6" i="2" s="1"/>
  <c r="BN6" i="2" s="1"/>
  <c r="BC54" i="15" l="1"/>
  <c r="BA36" i="20"/>
  <c r="BA36" i="2"/>
  <c r="BA36" i="22"/>
  <c r="BA37" i="21"/>
  <c r="AI35" i="15"/>
  <c r="AI36" i="17"/>
  <c r="AI35" i="14"/>
  <c r="AI36" i="16"/>
  <c r="AI37" i="19"/>
  <c r="AI37" i="18"/>
  <c r="AI37" i="20"/>
  <c r="AI42" i="14"/>
  <c r="AI36" i="14"/>
  <c r="AI43" i="16"/>
  <c r="AK54" i="15"/>
  <c r="BA35" i="15"/>
  <c r="BA36" i="17"/>
  <c r="BA35" i="14"/>
  <c r="BA36" i="16"/>
  <c r="BA37" i="19"/>
  <c r="BA37" i="18"/>
  <c r="AI36" i="20"/>
  <c r="AI36" i="2"/>
  <c r="AI36" i="22"/>
  <c r="AI37" i="21"/>
  <c r="BA36" i="15"/>
  <c r="BA37" i="16"/>
  <c r="BA38" i="16"/>
  <c r="AI36" i="15"/>
  <c r="AI38" i="16"/>
  <c r="AI37" i="16"/>
  <c r="AI38" i="19"/>
  <c r="BA42" i="15"/>
  <c r="AL35" i="15"/>
  <c r="BD35" i="15"/>
  <c r="BD35" i="14"/>
  <c r="AL35" i="14"/>
  <c r="AL37" i="18"/>
  <c r="BD37" i="18"/>
  <c r="BC35" i="14"/>
  <c r="AK35" i="14"/>
  <c r="BA43" i="16"/>
  <c r="AI42" i="15"/>
  <c r="BC36" i="2"/>
  <c r="BC36" i="22"/>
  <c r="BC37" i="21"/>
  <c r="AK36" i="2"/>
  <c r="AK36" i="22"/>
  <c r="AK37" i="21"/>
  <c r="AE43" i="20" l="1"/>
  <c r="AE51" i="20"/>
  <c r="AE42" i="20"/>
  <c r="AE46" i="20"/>
  <c r="AE52" i="20"/>
  <c r="BC36" i="20"/>
  <c r="BC47" i="20"/>
  <c r="BC38" i="20"/>
  <c r="BC37" i="20"/>
  <c r="BD40" i="21"/>
  <c r="BD41" i="21"/>
  <c r="BD38" i="21"/>
  <c r="BD39" i="21"/>
  <c r="BD42" i="21"/>
  <c r="BD43" i="21"/>
  <c r="BD50" i="21"/>
  <c r="BD37" i="21"/>
  <c r="BD36" i="22"/>
  <c r="BD47" i="22"/>
  <c r="BD49" i="22"/>
  <c r="BD52" i="22"/>
  <c r="BD54" i="22"/>
  <c r="BD37" i="22"/>
  <c r="BD39" i="22"/>
  <c r="BD41" i="22"/>
  <c r="BD51" i="22"/>
  <c r="BD53" i="22"/>
  <c r="BD38" i="22"/>
  <c r="BD40" i="22"/>
  <c r="BD48" i="22"/>
  <c r="BD50" i="22"/>
  <c r="BD54" i="2"/>
  <c r="BD50" i="2"/>
  <c r="BD46" i="2"/>
  <c r="BD42" i="2"/>
  <c r="BD38" i="2"/>
  <c r="BD36" i="2"/>
  <c r="BD51" i="2"/>
  <c r="BD47" i="2"/>
  <c r="BD43" i="2"/>
  <c r="BD39" i="2"/>
  <c r="BD52" i="2"/>
  <c r="BD48" i="2"/>
  <c r="BD44" i="2"/>
  <c r="BD40" i="2"/>
  <c r="BD53" i="2"/>
  <c r="BD49" i="2"/>
  <c r="BD45" i="2"/>
  <c r="BD41" i="2"/>
  <c r="BD37" i="2"/>
  <c r="BD36" i="20"/>
  <c r="BD47" i="20"/>
  <c r="BD49" i="20"/>
  <c r="BD51" i="20"/>
  <c r="BD48" i="20"/>
  <c r="BD50" i="20"/>
  <c r="BD52" i="20"/>
  <c r="BD54" i="20"/>
  <c r="BD37" i="20"/>
  <c r="BD39" i="20"/>
  <c r="BD41" i="20"/>
  <c r="BD43" i="20"/>
  <c r="BD45" i="20"/>
  <c r="BD38" i="20"/>
  <c r="BD40" i="20"/>
  <c r="BD42" i="20"/>
  <c r="BD44" i="20"/>
  <c r="BD46" i="20"/>
  <c r="BD53" i="20"/>
  <c r="BD44" i="21"/>
  <c r="BD45" i="21"/>
  <c r="BD48" i="21"/>
  <c r="BD49" i="21"/>
  <c r="BD52" i="21"/>
  <c r="BD53" i="21"/>
  <c r="BD46" i="21"/>
  <c r="BD47" i="21"/>
  <c r="BD51" i="21"/>
  <c r="BD54" i="21"/>
  <c r="BD55" i="21"/>
  <c r="BD43" i="22"/>
  <c r="BD45" i="22"/>
  <c r="BD42" i="22"/>
  <c r="BD44" i="22"/>
  <c r="BD46" i="22"/>
  <c r="AW42" i="19"/>
  <c r="AW47" i="19"/>
  <c r="AW51" i="19"/>
  <c r="AW41" i="16"/>
  <c r="AW47" i="16"/>
  <c r="AW51" i="16"/>
  <c r="AW42" i="16"/>
  <c r="AW48" i="16"/>
  <c r="AW52" i="16"/>
  <c r="AW54" i="16"/>
  <c r="AW40" i="14"/>
  <c r="AW46" i="14"/>
  <c r="AW41" i="14"/>
  <c r="AW47" i="14"/>
  <c r="AW50" i="14"/>
  <c r="AW52" i="14"/>
  <c r="AW49" i="14"/>
  <c r="AW53" i="14"/>
  <c r="AW42" i="17"/>
  <c r="AW41" i="17"/>
  <c r="AW47" i="17"/>
  <c r="AW48" i="17"/>
  <c r="AW54" i="17"/>
  <c r="AW53" i="17"/>
  <c r="AW39" i="15"/>
  <c r="AW40" i="15"/>
  <c r="AW41" i="15"/>
  <c r="AW45" i="15"/>
  <c r="AW46" i="15"/>
  <c r="AW47" i="15"/>
  <c r="AW49" i="15"/>
  <c r="AW50" i="15"/>
  <c r="AW52" i="15"/>
  <c r="AW53" i="15"/>
  <c r="AW54" i="15"/>
  <c r="AV47" i="19"/>
  <c r="AV51" i="19"/>
  <c r="AV42" i="19"/>
  <c r="AV42" i="16"/>
  <c r="AV48" i="16"/>
  <c r="AV52" i="16"/>
  <c r="AV41" i="16"/>
  <c r="AV47" i="16"/>
  <c r="AV51" i="16"/>
  <c r="AV54" i="16"/>
  <c r="AV41" i="14"/>
  <c r="AV47" i="14"/>
  <c r="AV40" i="14"/>
  <c r="AV46" i="14"/>
  <c r="AV49" i="14"/>
  <c r="AV53" i="14"/>
  <c r="AV50" i="14"/>
  <c r="AV52" i="14"/>
  <c r="AV41" i="17"/>
  <c r="AV42" i="17"/>
  <c r="AV48" i="17"/>
  <c r="AV47" i="17"/>
  <c r="AV53" i="17"/>
  <c r="AV54" i="17"/>
  <c r="AV39" i="15"/>
  <c r="AV40" i="15"/>
  <c r="AV41" i="15"/>
  <c r="AV45" i="15"/>
  <c r="AV46" i="15"/>
  <c r="AV47" i="15"/>
  <c r="AV49" i="15"/>
  <c r="AV50" i="15"/>
  <c r="AV52" i="15"/>
  <c r="AV53" i="15"/>
  <c r="AV54" i="15"/>
  <c r="AN48" i="18"/>
  <c r="AN49" i="18"/>
  <c r="AN50" i="18"/>
  <c r="AN51" i="18"/>
  <c r="AN52" i="18"/>
  <c r="AN53" i="18"/>
  <c r="AN54" i="18"/>
  <c r="AN55" i="18"/>
  <c r="BF51" i="19"/>
  <c r="BF52" i="19"/>
  <c r="BF53" i="19"/>
  <c r="BF54" i="19"/>
  <c r="BF55" i="19"/>
  <c r="BF48" i="19"/>
  <c r="BF49" i="19"/>
  <c r="BF50" i="19"/>
  <c r="BF54" i="16"/>
  <c r="BF53" i="16"/>
  <c r="BF49" i="14"/>
  <c r="BF51" i="14"/>
  <c r="BF53" i="14"/>
  <c r="BF48" i="14"/>
  <c r="BF50" i="14"/>
  <c r="BF52" i="14"/>
  <c r="BF49" i="17"/>
  <c r="BF51" i="17"/>
  <c r="BF53" i="17"/>
  <c r="BF50" i="17"/>
  <c r="BF52" i="17"/>
  <c r="BF54" i="17"/>
  <c r="BF51" i="15"/>
  <c r="BF52" i="15"/>
  <c r="BF53" i="15"/>
  <c r="BF54" i="15"/>
  <c r="AM48" i="22"/>
  <c r="AM50" i="22"/>
  <c r="AM47" i="22"/>
  <c r="AM49" i="22"/>
  <c r="AM50" i="21"/>
  <c r="AM51" i="21"/>
  <c r="AM54" i="21"/>
  <c r="AM52" i="21"/>
  <c r="AM53" i="21"/>
  <c r="AM55" i="21"/>
  <c r="AM52" i="2"/>
  <c r="AM48" i="2"/>
  <c r="AM44" i="2"/>
  <c r="AM53" i="2"/>
  <c r="AM49" i="2"/>
  <c r="AM45" i="2"/>
  <c r="AM54" i="2"/>
  <c r="AM50" i="2"/>
  <c r="AM46" i="2"/>
  <c r="AM51" i="2"/>
  <c r="AM47" i="2"/>
  <c r="AM43" i="2"/>
  <c r="BE48" i="18"/>
  <c r="BE49" i="18"/>
  <c r="BE50" i="18"/>
  <c r="BE51" i="18"/>
  <c r="BE52" i="18"/>
  <c r="BE53" i="18"/>
  <c r="BE54" i="18"/>
  <c r="BE55" i="18"/>
  <c r="BE53" i="16"/>
  <c r="BE54" i="16"/>
  <c r="AI54" i="15"/>
  <c r="AI44" i="15"/>
  <c r="AI45" i="15"/>
  <c r="AI43" i="15"/>
  <c r="AI47" i="15"/>
  <c r="AI46" i="15"/>
  <c r="AI41" i="21"/>
  <c r="AI43" i="21"/>
  <c r="AI40" i="21"/>
  <c r="AI50" i="21"/>
  <c r="AI42" i="21"/>
  <c r="AI39" i="21"/>
  <c r="AI38" i="21"/>
  <c r="AI54" i="20"/>
  <c r="AI53" i="20"/>
  <c r="AI46" i="20"/>
  <c r="AI45" i="20"/>
  <c r="AI44" i="20"/>
  <c r="BA46" i="16"/>
  <c r="BA41" i="16"/>
  <c r="BA44" i="16"/>
  <c r="BA42" i="16"/>
  <c r="BA45" i="16"/>
  <c r="BA40" i="16"/>
  <c r="BA48" i="16"/>
  <c r="BA39" i="16"/>
  <c r="BA47" i="16"/>
  <c r="BA37" i="14"/>
  <c r="BA36" i="14"/>
  <c r="AI53" i="21"/>
  <c r="AI49" i="21"/>
  <c r="AI55" i="21"/>
  <c r="AI47" i="21"/>
  <c r="AI48" i="21"/>
  <c r="AI54" i="21"/>
  <c r="AI46" i="21"/>
  <c r="AI45" i="21"/>
  <c r="AI51" i="21"/>
  <c r="AI52" i="21"/>
  <c r="AI44" i="21"/>
  <c r="AI53" i="22"/>
  <c r="AI50" i="22"/>
  <c r="AI49" i="22"/>
  <c r="AI40" i="22"/>
  <c r="AI41" i="22"/>
  <c r="AI54" i="22"/>
  <c r="BA54" i="19"/>
  <c r="BA55" i="19"/>
  <c r="BA45" i="19"/>
  <c r="BA43" i="19"/>
  <c r="BA52" i="19"/>
  <c r="BA46" i="19"/>
  <c r="BA47" i="19"/>
  <c r="BA44" i="19"/>
  <c r="BA53" i="19"/>
  <c r="AK38" i="18"/>
  <c r="AK39" i="18"/>
  <c r="AK40" i="18"/>
  <c r="AK48" i="18"/>
  <c r="AK49" i="18"/>
  <c r="AK37" i="18"/>
  <c r="BC37" i="19"/>
  <c r="BC39" i="19"/>
  <c r="BC38" i="19"/>
  <c r="BC48" i="19"/>
  <c r="BC36" i="16"/>
  <c r="BC37" i="16"/>
  <c r="BC39" i="16"/>
  <c r="BC41" i="16"/>
  <c r="BC38" i="16"/>
  <c r="BC40" i="16"/>
  <c r="BC42" i="16"/>
  <c r="BC36" i="17"/>
  <c r="BC44" i="17"/>
  <c r="BC50" i="17"/>
  <c r="BC37" i="17"/>
  <c r="BC49" i="17"/>
  <c r="BC38" i="17"/>
  <c r="BC43" i="17"/>
  <c r="BC36" i="15"/>
  <c r="BC37" i="15"/>
  <c r="BC38" i="15"/>
  <c r="BC39" i="15"/>
  <c r="BC40" i="15"/>
  <c r="BC41" i="15"/>
  <c r="BC42" i="15"/>
  <c r="BC43" i="15"/>
  <c r="BC44" i="15"/>
  <c r="BC45" i="15"/>
  <c r="BC46" i="15"/>
  <c r="BC47" i="15"/>
  <c r="BC48" i="15"/>
  <c r="BC49" i="15"/>
  <c r="BC50" i="15"/>
  <c r="BC51" i="15"/>
  <c r="BC52" i="15"/>
  <c r="BC53" i="15"/>
  <c r="BC35" i="15"/>
  <c r="BD37" i="19"/>
  <c r="BD38" i="19"/>
  <c r="BD48" i="19"/>
  <c r="BD39" i="19"/>
  <c r="BD36" i="16"/>
  <c r="BD38" i="16"/>
  <c r="BD40" i="16"/>
  <c r="BD42" i="16"/>
  <c r="BD37" i="16"/>
  <c r="BD39" i="16"/>
  <c r="BD41" i="16"/>
  <c r="BD37" i="17"/>
  <c r="BD36" i="17"/>
  <c r="BD38" i="17"/>
  <c r="BD43" i="17"/>
  <c r="BD49" i="17"/>
  <c r="BD50" i="17"/>
  <c r="BD44" i="17"/>
  <c r="BD38" i="18"/>
  <c r="BD39" i="18"/>
  <c r="BD40" i="18"/>
  <c r="BD41" i="18"/>
  <c r="BD42" i="18"/>
  <c r="BD43" i="18"/>
  <c r="BD44" i="18"/>
  <c r="BD45" i="18"/>
  <c r="BD46" i="18"/>
  <c r="BD47" i="18"/>
  <c r="BD48" i="18"/>
  <c r="BD49" i="18"/>
  <c r="BD50" i="18"/>
  <c r="BD51" i="18"/>
  <c r="BD52" i="18"/>
  <c r="BD53" i="18"/>
  <c r="BD54" i="18"/>
  <c r="BD55" i="18"/>
  <c r="BD40" i="19"/>
  <c r="BD42" i="19"/>
  <c r="BD44" i="19"/>
  <c r="BD46" i="19"/>
  <c r="BD50" i="19"/>
  <c r="BD52" i="19"/>
  <c r="BD54" i="19"/>
  <c r="BD41" i="19"/>
  <c r="BD43" i="19"/>
  <c r="BD45" i="19"/>
  <c r="BD47" i="19"/>
  <c r="BD49" i="19"/>
  <c r="BD51" i="19"/>
  <c r="BD53" i="19"/>
  <c r="BD55" i="19"/>
  <c r="BD54" i="16"/>
  <c r="BD53" i="16"/>
  <c r="BD44" i="16"/>
  <c r="BD46" i="16"/>
  <c r="BD48" i="16"/>
  <c r="BD50" i="16"/>
  <c r="BD52" i="16"/>
  <c r="BD43" i="16"/>
  <c r="BD45" i="16"/>
  <c r="BD47" i="16"/>
  <c r="BD49" i="16"/>
  <c r="BD51" i="16"/>
  <c r="BD49" i="14"/>
  <c r="BD51" i="14"/>
  <c r="BD53" i="14"/>
  <c r="BD48" i="14"/>
  <c r="BD50" i="14"/>
  <c r="BD52" i="14"/>
  <c r="BD37" i="14"/>
  <c r="BD39" i="14"/>
  <c r="BD41" i="14"/>
  <c r="BD43" i="14"/>
  <c r="BD45" i="14"/>
  <c r="BD47" i="14"/>
  <c r="BD36" i="14"/>
  <c r="BD38" i="14"/>
  <c r="BD40" i="14"/>
  <c r="BD42" i="14"/>
  <c r="BD44" i="14"/>
  <c r="BD46" i="14"/>
  <c r="BD45" i="17"/>
  <c r="BD47" i="17"/>
  <c r="BD51" i="17"/>
  <c r="BD53" i="17"/>
  <c r="BD52" i="17"/>
  <c r="BD54" i="17"/>
  <c r="BD39" i="17"/>
  <c r="BD41" i="17"/>
  <c r="BD40" i="17"/>
  <c r="BD42" i="17"/>
  <c r="BD46" i="17"/>
  <c r="BD48" i="17"/>
  <c r="BD36" i="15"/>
  <c r="BD37" i="15"/>
  <c r="BD38" i="15"/>
  <c r="BD39" i="15"/>
  <c r="BD40" i="15"/>
  <c r="BD41" i="15"/>
  <c r="BD42" i="15"/>
  <c r="BD43" i="15"/>
  <c r="BD44" i="15"/>
  <c r="BD45" i="15"/>
  <c r="BD46" i="15"/>
  <c r="BD47" i="15"/>
  <c r="BD48" i="15"/>
  <c r="BD49" i="15"/>
  <c r="BD50" i="15"/>
  <c r="BD51" i="15"/>
  <c r="BD52" i="15"/>
  <c r="BD53" i="15"/>
  <c r="BD54" i="15"/>
  <c r="AW42" i="21"/>
  <c r="AW49" i="21"/>
  <c r="AW50" i="21"/>
  <c r="AW43" i="21"/>
  <c r="AW48" i="21"/>
  <c r="AW55" i="21"/>
  <c r="AW52" i="2"/>
  <c r="AW46" i="2"/>
  <c r="AW40" i="2"/>
  <c r="AW54" i="2"/>
  <c r="AW48" i="2"/>
  <c r="AW42" i="2"/>
  <c r="AW42" i="20"/>
  <c r="AW46" i="20"/>
  <c r="AW43" i="20"/>
  <c r="AW52" i="20"/>
  <c r="AW51" i="20"/>
  <c r="AV43" i="21"/>
  <c r="AV48" i="21"/>
  <c r="AV55" i="21"/>
  <c r="AV42" i="21"/>
  <c r="AV49" i="21"/>
  <c r="AV50" i="21"/>
  <c r="AV54" i="2"/>
  <c r="AV48" i="2"/>
  <c r="AV42" i="2"/>
  <c r="AV52" i="2"/>
  <c r="AV46" i="2"/>
  <c r="AV40" i="2"/>
  <c r="AV43" i="20"/>
  <c r="AV42" i="20"/>
  <c r="AV46" i="20"/>
  <c r="AV51" i="20"/>
  <c r="AV52" i="20"/>
  <c r="BF52" i="21"/>
  <c r="BF53" i="21"/>
  <c r="BF50" i="21"/>
  <c r="BF51" i="21"/>
  <c r="BF54" i="21"/>
  <c r="BF55" i="21"/>
  <c r="BF51" i="22"/>
  <c r="BF53" i="22"/>
  <c r="BF52" i="22"/>
  <c r="BF54" i="22"/>
  <c r="BF53" i="2"/>
  <c r="BF51" i="2"/>
  <c r="BF49" i="2"/>
  <c r="BF54" i="2"/>
  <c r="BF52" i="2"/>
  <c r="BF50" i="2"/>
  <c r="BF53" i="20"/>
  <c r="BF47" i="20"/>
  <c r="BF49" i="20"/>
  <c r="BF51" i="20"/>
  <c r="BF48" i="20"/>
  <c r="BF50" i="20"/>
  <c r="BF52" i="20"/>
  <c r="BF54" i="20"/>
  <c r="AM54" i="16"/>
  <c r="AM53" i="16"/>
  <c r="AM47" i="17"/>
  <c r="AM53" i="17"/>
  <c r="AM44" i="17"/>
  <c r="AM46" i="17"/>
  <c r="AM54" i="17"/>
  <c r="AM43" i="17"/>
  <c r="AM45" i="17"/>
  <c r="AM49" i="17"/>
  <c r="AM51" i="17"/>
  <c r="AM48" i="17"/>
  <c r="AM50" i="17"/>
  <c r="AM52" i="17"/>
  <c r="BE50" i="21"/>
  <c r="BE51" i="21"/>
  <c r="BE54" i="21"/>
  <c r="BE55" i="21"/>
  <c r="BE52" i="21"/>
  <c r="BE53" i="21"/>
  <c r="BE43" i="17"/>
  <c r="BE45" i="17"/>
  <c r="BE47" i="17"/>
  <c r="BE44" i="17"/>
  <c r="BE46" i="17"/>
  <c r="BE48" i="17"/>
  <c r="BE50" i="17"/>
  <c r="BE52" i="17"/>
  <c r="BE54" i="17"/>
  <c r="BE49" i="17"/>
  <c r="BE51" i="17"/>
  <c r="BE53" i="17"/>
  <c r="AI46" i="22"/>
  <c r="AI45" i="22"/>
  <c r="AI41" i="20"/>
  <c r="AI51" i="20"/>
  <c r="AI52" i="20"/>
  <c r="AI39" i="20"/>
  <c r="AI43" i="20"/>
  <c r="AI50" i="20"/>
  <c r="AI48" i="20"/>
  <c r="AI49" i="20"/>
  <c r="AI42" i="20"/>
  <c r="AI40" i="20"/>
  <c r="BA42" i="19"/>
  <c r="BA40" i="19"/>
  <c r="BA49" i="19"/>
  <c r="BA50" i="19"/>
  <c r="BA51" i="19"/>
  <c r="BA41" i="19"/>
  <c r="BA54" i="16"/>
  <c r="BA49" i="16"/>
  <c r="BA52" i="16"/>
  <c r="BA51" i="16"/>
  <c r="BA50" i="16"/>
  <c r="BA53" i="16"/>
  <c r="BA42" i="14"/>
  <c r="BA43" i="14"/>
  <c r="AI48" i="18"/>
  <c r="AI49" i="18"/>
  <c r="AI39" i="18"/>
  <c r="AI40" i="18"/>
  <c r="AI38" i="18"/>
  <c r="AI48" i="19"/>
  <c r="AI39" i="19"/>
  <c r="AI38" i="17"/>
  <c r="AI50" i="17"/>
  <c r="AI44" i="17"/>
  <c r="AI48" i="15"/>
  <c r="AI39" i="15"/>
  <c r="AI41" i="15"/>
  <c r="AI38" i="15"/>
  <c r="AI51" i="15"/>
  <c r="AI37" i="15"/>
  <c r="AI53" i="15"/>
  <c r="AI50" i="15"/>
  <c r="AI40" i="15"/>
  <c r="AI49" i="15"/>
  <c r="AI52" i="15"/>
  <c r="BA38" i="18"/>
  <c r="BA39" i="18"/>
  <c r="BA40" i="18"/>
  <c r="BA49" i="18"/>
  <c r="BA48" i="18"/>
  <c r="AK41" i="19"/>
  <c r="AK43" i="19"/>
  <c r="AK45" i="19"/>
  <c r="AK49" i="19"/>
  <c r="AK53" i="19"/>
  <c r="AK55" i="19"/>
  <c r="AK42" i="19"/>
  <c r="AK47" i="19"/>
  <c r="AK51" i="19"/>
  <c r="AK40" i="19"/>
  <c r="AK44" i="19"/>
  <c r="AK46" i="19"/>
  <c r="AK50" i="19"/>
  <c r="AK52" i="19"/>
  <c r="AK54" i="19"/>
  <c r="AK44" i="16"/>
  <c r="AK46" i="16"/>
  <c r="AK50" i="16"/>
  <c r="AK43" i="16"/>
  <c r="AK45" i="16"/>
  <c r="AK49" i="16"/>
  <c r="AK53" i="16"/>
  <c r="AK48" i="16"/>
  <c r="AK52" i="16"/>
  <c r="AK54" i="16"/>
  <c r="AK47" i="16"/>
  <c r="AK51" i="16"/>
  <c r="AK37" i="14"/>
  <c r="AK39" i="14"/>
  <c r="AK43" i="14"/>
  <c r="AK45" i="14"/>
  <c r="AK51" i="14"/>
  <c r="AK36" i="14"/>
  <c r="AK38" i="14"/>
  <c r="AK42" i="14"/>
  <c r="AK44" i="14"/>
  <c r="AK48" i="14"/>
  <c r="AK41" i="14"/>
  <c r="AK47" i="14"/>
  <c r="AK49" i="14"/>
  <c r="AK53" i="14"/>
  <c r="AK40" i="14"/>
  <c r="AK46" i="14"/>
  <c r="AK50" i="14"/>
  <c r="AK52" i="14"/>
  <c r="AK39" i="17"/>
  <c r="AK45" i="17"/>
  <c r="AK51" i="17"/>
  <c r="AK40" i="17"/>
  <c r="AK48" i="17"/>
  <c r="AK52" i="17"/>
  <c r="AK41" i="17"/>
  <c r="AK47" i="17"/>
  <c r="AK53" i="17"/>
  <c r="AK42" i="17"/>
  <c r="AK46" i="17"/>
  <c r="AK54" i="17"/>
  <c r="AI39" i="14"/>
  <c r="AI48" i="14"/>
  <c r="AI50" i="14"/>
  <c r="AI41" i="14"/>
  <c r="AI37" i="14"/>
  <c r="AI40" i="14"/>
  <c r="AI38" i="14"/>
  <c r="AI49" i="14"/>
  <c r="AI43" i="17"/>
  <c r="AI49" i="17"/>
  <c r="AI37" i="17"/>
  <c r="BA40" i="21"/>
  <c r="BA43" i="21"/>
  <c r="BA41" i="21"/>
  <c r="BA50" i="21"/>
  <c r="BA42" i="21"/>
  <c r="BA39" i="21"/>
  <c r="BA38" i="21"/>
  <c r="AI52" i="19"/>
  <c r="AI43" i="19"/>
  <c r="BA48" i="21"/>
  <c r="BA55" i="21"/>
  <c r="BA47" i="21"/>
  <c r="BA53" i="21"/>
  <c r="BA49" i="21"/>
  <c r="BA54" i="21"/>
  <c r="BA46" i="21"/>
  <c r="BA52" i="21"/>
  <c r="BA44" i="21"/>
  <c r="BA51" i="21"/>
  <c r="BA45" i="21"/>
  <c r="BA53" i="22"/>
  <c r="BA50" i="22"/>
  <c r="BA49" i="22"/>
  <c r="BA40" i="22"/>
  <c r="BA41" i="22"/>
  <c r="BA54" i="22"/>
  <c r="AI44" i="14"/>
  <c r="AI46" i="14"/>
  <c r="AI45" i="14"/>
  <c r="AI53" i="14"/>
  <c r="AI43" i="14"/>
  <c r="AI51" i="14"/>
  <c r="AI52" i="14"/>
  <c r="AI47" i="14"/>
  <c r="AI48" i="17"/>
  <c r="AI45" i="17"/>
  <c r="AI53" i="17"/>
  <c r="AI46" i="17"/>
  <c r="AI54" i="17"/>
  <c r="AI51" i="17"/>
  <c r="AI52" i="17"/>
  <c r="AI42" i="17"/>
  <c r="AI39" i="17"/>
  <c r="AI47" i="17"/>
  <c r="AI40" i="17"/>
  <c r="AI41" i="17"/>
  <c r="BA46" i="22"/>
  <c r="BA45" i="22"/>
  <c r="BA53" i="2"/>
  <c r="BA45" i="2"/>
  <c r="BA41" i="2"/>
  <c r="BA51" i="2"/>
  <c r="BA47" i="2"/>
  <c r="BA52" i="2"/>
  <c r="BA46" i="2"/>
  <c r="BA40" i="2"/>
  <c r="BA42" i="2"/>
  <c r="BA39" i="2"/>
  <c r="BA54" i="2"/>
  <c r="BA48" i="2"/>
  <c r="BA37" i="2"/>
  <c r="BA43" i="2"/>
  <c r="BA49" i="2"/>
  <c r="BA44" i="2"/>
  <c r="BA38" i="2"/>
  <c r="BA50" i="2"/>
  <c r="BA37" i="20"/>
  <c r="BA47" i="20"/>
  <c r="BA38" i="20"/>
  <c r="BC41" i="19"/>
  <c r="BC43" i="19"/>
  <c r="BC45" i="19"/>
  <c r="BC47" i="19"/>
  <c r="BC49" i="19"/>
  <c r="BC51" i="19"/>
  <c r="BC53" i="19"/>
  <c r="BC55" i="19"/>
  <c r="BC40" i="19"/>
  <c r="BC42" i="19"/>
  <c r="BC44" i="19"/>
  <c r="BC46" i="19"/>
  <c r="BC50" i="19"/>
  <c r="BC52" i="19"/>
  <c r="BC54" i="19"/>
  <c r="BC53" i="16"/>
  <c r="BC54" i="16"/>
  <c r="BC43" i="16"/>
  <c r="BC45" i="16"/>
  <c r="BC47" i="16"/>
  <c r="BC49" i="16"/>
  <c r="BC51" i="16"/>
  <c r="BC44" i="16"/>
  <c r="BC46" i="16"/>
  <c r="BC48" i="16"/>
  <c r="BC50" i="16"/>
  <c r="BC52" i="16"/>
  <c r="BC48" i="14"/>
  <c r="BC50" i="14"/>
  <c r="BC52" i="14"/>
  <c r="BC49" i="14"/>
  <c r="BC51" i="14"/>
  <c r="BC53" i="14"/>
  <c r="BC36" i="14"/>
  <c r="BC38" i="14"/>
  <c r="BC40" i="14"/>
  <c r="BC42" i="14"/>
  <c r="BC44" i="14"/>
  <c r="BC46" i="14"/>
  <c r="BC37" i="14"/>
  <c r="BC39" i="14"/>
  <c r="BC41" i="14"/>
  <c r="BC43" i="14"/>
  <c r="BC45" i="14"/>
  <c r="BC47" i="14"/>
  <c r="BC46" i="17"/>
  <c r="BC48" i="17"/>
  <c r="BC52" i="17"/>
  <c r="BC54" i="17"/>
  <c r="BC51" i="17"/>
  <c r="BC53" i="17"/>
  <c r="BC40" i="17"/>
  <c r="BC42" i="17"/>
  <c r="BC39" i="17"/>
  <c r="BC41" i="17"/>
  <c r="BC45" i="17"/>
  <c r="BC47" i="17"/>
  <c r="AK36" i="20"/>
  <c r="AK37" i="20"/>
  <c r="AK47" i="20"/>
  <c r="AK38" i="20"/>
  <c r="AL40" i="21"/>
  <c r="AL41" i="21"/>
  <c r="AL38" i="21"/>
  <c r="AL39" i="21"/>
  <c r="AL42" i="21"/>
  <c r="AL43" i="21"/>
  <c r="AL50" i="21"/>
  <c r="AL37" i="21"/>
  <c r="AL36" i="22"/>
  <c r="AL38" i="22"/>
  <c r="AL40" i="22"/>
  <c r="AL37" i="22"/>
  <c r="AL39" i="22"/>
  <c r="AL41" i="22"/>
  <c r="AL47" i="22"/>
  <c r="AL49" i="22"/>
  <c r="AL51" i="22"/>
  <c r="AL53" i="22"/>
  <c r="AL48" i="22"/>
  <c r="AL50" i="22"/>
  <c r="AL52" i="22"/>
  <c r="AL54" i="22"/>
  <c r="AL36" i="2"/>
  <c r="AL38" i="2"/>
  <c r="AL40" i="2"/>
  <c r="AL42" i="2"/>
  <c r="AL44" i="2"/>
  <c r="AL46" i="2"/>
  <c r="AL48" i="2"/>
  <c r="AL50" i="2"/>
  <c r="AL52" i="2"/>
  <c r="AL54" i="2"/>
  <c r="AL37" i="2"/>
  <c r="AL39" i="2"/>
  <c r="AL41" i="2"/>
  <c r="AL43" i="2"/>
  <c r="AL45" i="2"/>
  <c r="AL47" i="2"/>
  <c r="AL49" i="2"/>
  <c r="AL51" i="2"/>
  <c r="AL53" i="2"/>
  <c r="AL36" i="20"/>
  <c r="AL38" i="20"/>
  <c r="AL40" i="20"/>
  <c r="AL44" i="20"/>
  <c r="AL48" i="20"/>
  <c r="AL50" i="20"/>
  <c r="AL37" i="20"/>
  <c r="AL39" i="20"/>
  <c r="AL41" i="20"/>
  <c r="AL45" i="20"/>
  <c r="AL47" i="20"/>
  <c r="AL49" i="20"/>
  <c r="AL52" i="20"/>
  <c r="AL53" i="20"/>
  <c r="AL42" i="20"/>
  <c r="AL46" i="20"/>
  <c r="AL43" i="20"/>
  <c r="AL51" i="20"/>
  <c r="AL54" i="20"/>
  <c r="AL44" i="21"/>
  <c r="AL45" i="21"/>
  <c r="AL48" i="21"/>
  <c r="AL49" i="21"/>
  <c r="AL52" i="21"/>
  <c r="AL53" i="21"/>
  <c r="AL46" i="21"/>
  <c r="AL47" i="21"/>
  <c r="AL51" i="21"/>
  <c r="AL54" i="21"/>
  <c r="AL55" i="21"/>
  <c r="AL42" i="22"/>
  <c r="AL44" i="22"/>
  <c r="AL46" i="22"/>
  <c r="AL43" i="22"/>
  <c r="AL45" i="22"/>
  <c r="AE41" i="18"/>
  <c r="AE42" i="18"/>
  <c r="AE46" i="18"/>
  <c r="AE47" i="18"/>
  <c r="AE50" i="18"/>
  <c r="AE51" i="18"/>
  <c r="AE55" i="18"/>
  <c r="AE47" i="19"/>
  <c r="AE51" i="19"/>
  <c r="AE42" i="19"/>
  <c r="AE42" i="16"/>
  <c r="AE48" i="16"/>
  <c r="AE52" i="16"/>
  <c r="AE54" i="16"/>
  <c r="AE41" i="16"/>
  <c r="AE47" i="16"/>
  <c r="AE51" i="16"/>
  <c r="AE41" i="14"/>
  <c r="AE47" i="14"/>
  <c r="AE49" i="14"/>
  <c r="AE53" i="14"/>
  <c r="AE40" i="14"/>
  <c r="AE46" i="14"/>
  <c r="AE50" i="14"/>
  <c r="AE52" i="14"/>
  <c r="AW41" i="18"/>
  <c r="AW42" i="18"/>
  <c r="AW46" i="18"/>
  <c r="AW47" i="18"/>
  <c r="AW50" i="18"/>
  <c r="AW51" i="18"/>
  <c r="AW55" i="18"/>
  <c r="AD43" i="21"/>
  <c r="AD48" i="21"/>
  <c r="AD55" i="21"/>
  <c r="AD42" i="21"/>
  <c r="AD49" i="21"/>
  <c r="AD50" i="21"/>
  <c r="AD54" i="2"/>
  <c r="AD52" i="2"/>
  <c r="AD48" i="2"/>
  <c r="AD46" i="2"/>
  <c r="AD42" i="2"/>
  <c r="AD40" i="2"/>
  <c r="AD42" i="20"/>
  <c r="AD46" i="20"/>
  <c r="AD43" i="20"/>
  <c r="AD51" i="20"/>
  <c r="AD52" i="20"/>
  <c r="AV41" i="18"/>
  <c r="AV42" i="18"/>
  <c r="AV46" i="18"/>
  <c r="AV47" i="18"/>
  <c r="AV50" i="18"/>
  <c r="AV51" i="18"/>
  <c r="AV55" i="18"/>
  <c r="AN48" i="19"/>
  <c r="AN49" i="19"/>
  <c r="AN50" i="19"/>
  <c r="AN51" i="19"/>
  <c r="AN52" i="19"/>
  <c r="AN53" i="19"/>
  <c r="AN54" i="19"/>
  <c r="AN55" i="19"/>
  <c r="BF48" i="18"/>
  <c r="BF49" i="18"/>
  <c r="BF50" i="18"/>
  <c r="BF51" i="18"/>
  <c r="BF52" i="18"/>
  <c r="BF53" i="18"/>
  <c r="BF54" i="18"/>
  <c r="BF55" i="18"/>
  <c r="AN54" i="16"/>
  <c r="AN53" i="16"/>
  <c r="AN50" i="14"/>
  <c r="AN52" i="14"/>
  <c r="AN49" i="14"/>
  <c r="AN53" i="14"/>
  <c r="AN48" i="14"/>
  <c r="AN51" i="14"/>
  <c r="AN54" i="17"/>
  <c r="AN53" i="17"/>
  <c r="AN50" i="17"/>
  <c r="AN52" i="17"/>
  <c r="AN49" i="17"/>
  <c r="AN51" i="17"/>
  <c r="AN51" i="15"/>
  <c r="AN52" i="15"/>
  <c r="AN53" i="15"/>
  <c r="AN54" i="15"/>
  <c r="AM51" i="20"/>
  <c r="AM53" i="20"/>
  <c r="AM52" i="20"/>
  <c r="AM47" i="20"/>
  <c r="AM49" i="20"/>
  <c r="AM48" i="20"/>
  <c r="AM50" i="20"/>
  <c r="AM54" i="20"/>
  <c r="BE51" i="19"/>
  <c r="BE52" i="19"/>
  <c r="BE53" i="19"/>
  <c r="BE54" i="19"/>
  <c r="BE55" i="19"/>
  <c r="BE48" i="19"/>
  <c r="BE49" i="19"/>
  <c r="BE50" i="19"/>
  <c r="BE53" i="14"/>
  <c r="BE48" i="14"/>
  <c r="BE50" i="14"/>
  <c r="BE52" i="14"/>
  <c r="BE49" i="14"/>
  <c r="BE51" i="14"/>
  <c r="BA49" i="14"/>
  <c r="BA39" i="14"/>
  <c r="BA40" i="14"/>
  <c r="BA48" i="14"/>
  <c r="BA50" i="14"/>
  <c r="BA41" i="14"/>
  <c r="BA38" i="14"/>
  <c r="BA43" i="17"/>
  <c r="BA49" i="17"/>
  <c r="BA37" i="17"/>
  <c r="AI37" i="22"/>
  <c r="AI47" i="22"/>
  <c r="AI52" i="22"/>
  <c r="AI39" i="22"/>
  <c r="AI38" i="22"/>
  <c r="AI51" i="22"/>
  <c r="AI48" i="22"/>
  <c r="AK36" i="15"/>
  <c r="AK37" i="15"/>
  <c r="AK38" i="15"/>
  <c r="AK39" i="15"/>
  <c r="AK40" i="15"/>
  <c r="AK41" i="15"/>
  <c r="AK42" i="15"/>
  <c r="AK43" i="15"/>
  <c r="AK44" i="15"/>
  <c r="AK45" i="15"/>
  <c r="AK46" i="15"/>
  <c r="AK47" i="15"/>
  <c r="AK48" i="15"/>
  <c r="AK49" i="15"/>
  <c r="AK50" i="15"/>
  <c r="AK51" i="15"/>
  <c r="AK52" i="15"/>
  <c r="AK53" i="15"/>
  <c r="AK35" i="15"/>
  <c r="AK37" i="19"/>
  <c r="AK39" i="19"/>
  <c r="AK38" i="19"/>
  <c r="AK48" i="19"/>
  <c r="AK36" i="16"/>
  <c r="AK38" i="16"/>
  <c r="AK40" i="16"/>
  <c r="AK37" i="16"/>
  <c r="AK39" i="16"/>
  <c r="AK42" i="16"/>
  <c r="AK41" i="16"/>
  <c r="AK36" i="17"/>
  <c r="AK37" i="17"/>
  <c r="AK43" i="17"/>
  <c r="AK49" i="17"/>
  <c r="AK50" i="17"/>
  <c r="AK38" i="17"/>
  <c r="AK44" i="17"/>
  <c r="BC38" i="18"/>
  <c r="BC39" i="18"/>
  <c r="BC40" i="18"/>
  <c r="BC48" i="18"/>
  <c r="BC49" i="18"/>
  <c r="BC37" i="18"/>
  <c r="AL37" i="19"/>
  <c r="AL38" i="19"/>
  <c r="AL48" i="19"/>
  <c r="AL39" i="19"/>
  <c r="AL36" i="16"/>
  <c r="AL37" i="16"/>
  <c r="AL39" i="16"/>
  <c r="AL38" i="16"/>
  <c r="AL40" i="16"/>
  <c r="AL41" i="16"/>
  <c r="AL42" i="16"/>
  <c r="AL37" i="17"/>
  <c r="AL36" i="17"/>
  <c r="AL38" i="17"/>
  <c r="AL50" i="17"/>
  <c r="AL43" i="17"/>
  <c r="AL49" i="17"/>
  <c r="AL44" i="17"/>
  <c r="AL38" i="18"/>
  <c r="AL39" i="18"/>
  <c r="AL40" i="18"/>
  <c r="AL41" i="18"/>
  <c r="AL42" i="18"/>
  <c r="AL43" i="18"/>
  <c r="AL44" i="18"/>
  <c r="AL45" i="18"/>
  <c r="AL46" i="18"/>
  <c r="AL47" i="18"/>
  <c r="AL48" i="18"/>
  <c r="AL49" i="18"/>
  <c r="AL50" i="18"/>
  <c r="AL51" i="18"/>
  <c r="AL52" i="18"/>
  <c r="AL53" i="18"/>
  <c r="AL54" i="18"/>
  <c r="AL55" i="18"/>
  <c r="AL40" i="19"/>
  <c r="AL44" i="19"/>
  <c r="AL46" i="19"/>
  <c r="AL50" i="19"/>
  <c r="AL52" i="19"/>
  <c r="AL54" i="19"/>
  <c r="AL47" i="19"/>
  <c r="AL51" i="19"/>
  <c r="AL42" i="19"/>
  <c r="AL41" i="19"/>
  <c r="AL43" i="19"/>
  <c r="AL45" i="19"/>
  <c r="AL49" i="19"/>
  <c r="AL53" i="19"/>
  <c r="AL55" i="19"/>
  <c r="AL43" i="16"/>
  <c r="AL45" i="16"/>
  <c r="AL49" i="16"/>
  <c r="AL53" i="16"/>
  <c r="AL44" i="16"/>
  <c r="AL46" i="16"/>
  <c r="AL50" i="16"/>
  <c r="AL47" i="16"/>
  <c r="AL51" i="16"/>
  <c r="AL48" i="16"/>
  <c r="AL52" i="16"/>
  <c r="AL54" i="16"/>
  <c r="AL36" i="14"/>
  <c r="AL38" i="14"/>
  <c r="AL42" i="14"/>
  <c r="AL44" i="14"/>
  <c r="AL48" i="14"/>
  <c r="AL37" i="14"/>
  <c r="AL39" i="14"/>
  <c r="AL43" i="14"/>
  <c r="AL45" i="14"/>
  <c r="AL51" i="14"/>
  <c r="AL53" i="14"/>
  <c r="AL40" i="14"/>
  <c r="AL46" i="14"/>
  <c r="AL50" i="14"/>
  <c r="AL52" i="14"/>
  <c r="AL41" i="14"/>
  <c r="AL47" i="14"/>
  <c r="AL49" i="14"/>
  <c r="AL40" i="17"/>
  <c r="AL48" i="17"/>
  <c r="AL52" i="17"/>
  <c r="AL39" i="17"/>
  <c r="AL45" i="17"/>
  <c r="AL51" i="17"/>
  <c r="AL42" i="17"/>
  <c r="AL46" i="17"/>
  <c r="AL54" i="17"/>
  <c r="AL41" i="17"/>
  <c r="AL47" i="17"/>
  <c r="AL53" i="17"/>
  <c r="AL36" i="15"/>
  <c r="AL37" i="15"/>
  <c r="AL38" i="15"/>
  <c r="AL39" i="15"/>
  <c r="AL40" i="15"/>
  <c r="AL41" i="15"/>
  <c r="AL42" i="15"/>
  <c r="AL43" i="15"/>
  <c r="AL44" i="15"/>
  <c r="AL45" i="15"/>
  <c r="AL46" i="15"/>
  <c r="AL47" i="15"/>
  <c r="AL48" i="15"/>
  <c r="AL49" i="15"/>
  <c r="AL50" i="15"/>
  <c r="AL51" i="15"/>
  <c r="AL52" i="15"/>
  <c r="AL53" i="15"/>
  <c r="AL54" i="15"/>
  <c r="AE42" i="21"/>
  <c r="AE49" i="21"/>
  <c r="AE50" i="21"/>
  <c r="AE43" i="21"/>
  <c r="AE48" i="21"/>
  <c r="AE55" i="21"/>
  <c r="AE54" i="2"/>
  <c r="AE52" i="2"/>
  <c r="AE48" i="2"/>
  <c r="AE46" i="2"/>
  <c r="AE42" i="2"/>
  <c r="AE40" i="2"/>
  <c r="AE41" i="17"/>
  <c r="AE47" i="17"/>
  <c r="AE53" i="17"/>
  <c r="AE42" i="17"/>
  <c r="AE54" i="17"/>
  <c r="AE48" i="17"/>
  <c r="AE39" i="15"/>
  <c r="AE40" i="15"/>
  <c r="AE41" i="15"/>
  <c r="AE45" i="15"/>
  <c r="AE46" i="15"/>
  <c r="AE47" i="15"/>
  <c r="AE49" i="15"/>
  <c r="AE50" i="15"/>
  <c r="AE52" i="15"/>
  <c r="AE53" i="15"/>
  <c r="AE54" i="15"/>
  <c r="AD41" i="18"/>
  <c r="AD42" i="18"/>
  <c r="AD46" i="18"/>
  <c r="AD47" i="18"/>
  <c r="AD50" i="18"/>
  <c r="AD55" i="18"/>
  <c r="AD51" i="18"/>
  <c r="AD42" i="19"/>
  <c r="AD47" i="19"/>
  <c r="AD51" i="19"/>
  <c r="AD41" i="16"/>
  <c r="AD47" i="16"/>
  <c r="AD51" i="16"/>
  <c r="AD42" i="16"/>
  <c r="AD48" i="16"/>
  <c r="AD52" i="16"/>
  <c r="AD54" i="16"/>
  <c r="AD40" i="14"/>
  <c r="AD46" i="14"/>
  <c r="AD50" i="14"/>
  <c r="AD52" i="14"/>
  <c r="AD41" i="14"/>
  <c r="AD47" i="14"/>
  <c r="AD49" i="14"/>
  <c r="AD53" i="14"/>
  <c r="AD42" i="17"/>
  <c r="AD54" i="17"/>
  <c r="AD41" i="17"/>
  <c r="AD47" i="17"/>
  <c r="AD53" i="17"/>
  <c r="AD48" i="17"/>
  <c r="AD39" i="15"/>
  <c r="AD40" i="15"/>
  <c r="AD41" i="15"/>
  <c r="AD45" i="15"/>
  <c r="AD46" i="15"/>
  <c r="AD47" i="15"/>
  <c r="AD49" i="15"/>
  <c r="AD50" i="15"/>
  <c r="AD52" i="15"/>
  <c r="AD53" i="15"/>
  <c r="AD54" i="15"/>
  <c r="AN52" i="21"/>
  <c r="AN53" i="21"/>
  <c r="AN50" i="21"/>
  <c r="AN51" i="21"/>
  <c r="AN54" i="21"/>
  <c r="AN55" i="21"/>
  <c r="AN52" i="22"/>
  <c r="AN54" i="22"/>
  <c r="AN51" i="22"/>
  <c r="AN53" i="22"/>
  <c r="AN50" i="2"/>
  <c r="AN52" i="2"/>
  <c r="AN54" i="2"/>
  <c r="AN49" i="2"/>
  <c r="AN51" i="2"/>
  <c r="AN53" i="2"/>
  <c r="AN51" i="20"/>
  <c r="AN54" i="20"/>
  <c r="AN48" i="20"/>
  <c r="AN50" i="20"/>
  <c r="AN47" i="20"/>
  <c r="AN49" i="20"/>
  <c r="AN52" i="20"/>
  <c r="AN53" i="20"/>
  <c r="AM48" i="18"/>
  <c r="AM49" i="18"/>
  <c r="AM50" i="18"/>
  <c r="AM51" i="18"/>
  <c r="AM52" i="18"/>
  <c r="AM53" i="18"/>
  <c r="AM54" i="18"/>
  <c r="AM55" i="18"/>
  <c r="AM48" i="19"/>
  <c r="AM49" i="19"/>
  <c r="AM50" i="19"/>
  <c r="AM51" i="19"/>
  <c r="AM52" i="19"/>
  <c r="AM53" i="19"/>
  <c r="AM54" i="19"/>
  <c r="AM55" i="19"/>
  <c r="AM49" i="14"/>
  <c r="AM53" i="14"/>
  <c r="AM50" i="14"/>
  <c r="AM52" i="14"/>
  <c r="AM51" i="14"/>
  <c r="AM48" i="14"/>
  <c r="AM48" i="15"/>
  <c r="AM49" i="15"/>
  <c r="AM50" i="15"/>
  <c r="AM51" i="15"/>
  <c r="AM52" i="15"/>
  <c r="AM53" i="15"/>
  <c r="AM54" i="15"/>
  <c r="BE47" i="22"/>
  <c r="BE49" i="22"/>
  <c r="BE48" i="22"/>
  <c r="BE50" i="22"/>
  <c r="BE54" i="2"/>
  <c r="BE52" i="2"/>
  <c r="BE50" i="2"/>
  <c r="BE48" i="2"/>
  <c r="BE46" i="2"/>
  <c r="BE44" i="2"/>
  <c r="BE53" i="2"/>
  <c r="BE51" i="2"/>
  <c r="BE49" i="2"/>
  <c r="BE47" i="2"/>
  <c r="BE45" i="2"/>
  <c r="BE43" i="2"/>
  <c r="BE48" i="15"/>
  <c r="BE49" i="15"/>
  <c r="BE50" i="15"/>
  <c r="BE51" i="15"/>
  <c r="BE52" i="15"/>
  <c r="BE53" i="15"/>
  <c r="BE54" i="15"/>
  <c r="BA54" i="15"/>
  <c r="BA45" i="15"/>
  <c r="BA47" i="15"/>
  <c r="BA43" i="15"/>
  <c r="BA46" i="15"/>
  <c r="BA44" i="15"/>
  <c r="AI43" i="22"/>
  <c r="AI42" i="22"/>
  <c r="AI44" i="22"/>
  <c r="AI53" i="2"/>
  <c r="AI45" i="2"/>
  <c r="AI41" i="2"/>
  <c r="AI51" i="2"/>
  <c r="AI47" i="2"/>
  <c r="AI39" i="2"/>
  <c r="AI54" i="2"/>
  <c r="AI48" i="2"/>
  <c r="AI52" i="2"/>
  <c r="AI46" i="2"/>
  <c r="AI40" i="2"/>
  <c r="AI42" i="2"/>
  <c r="BA44" i="14"/>
  <c r="BA46" i="14"/>
  <c r="BA47" i="14"/>
  <c r="BA45" i="14"/>
  <c r="BA53" i="14"/>
  <c r="BA51" i="14"/>
  <c r="BA52" i="14"/>
  <c r="BA54" i="17"/>
  <c r="BA51" i="17"/>
  <c r="BA42" i="17"/>
  <c r="BA39" i="17"/>
  <c r="BA47" i="17"/>
  <c r="BA40" i="17"/>
  <c r="BA41" i="17"/>
  <c r="BA48" i="17"/>
  <c r="BA45" i="17"/>
  <c r="BA52" i="17"/>
  <c r="BA53" i="17"/>
  <c r="BA46" i="17"/>
  <c r="BA39" i="19"/>
  <c r="BA48" i="19"/>
  <c r="BA38" i="19"/>
  <c r="BA50" i="17"/>
  <c r="BA44" i="17"/>
  <c r="BA38" i="17"/>
  <c r="BA39" i="15"/>
  <c r="BA41" i="15"/>
  <c r="BA52" i="15"/>
  <c r="BA51" i="15"/>
  <c r="BA37" i="15"/>
  <c r="BA53" i="15"/>
  <c r="BA49" i="15"/>
  <c r="BA38" i="15"/>
  <c r="BA50" i="15"/>
  <c r="BA40" i="15"/>
  <c r="BA48" i="15"/>
  <c r="AK41" i="18"/>
  <c r="AK42" i="18"/>
  <c r="AK43" i="18"/>
  <c r="AK44" i="18"/>
  <c r="AK45" i="18"/>
  <c r="AK46" i="18"/>
  <c r="AK47" i="18"/>
  <c r="AK50" i="18"/>
  <c r="AK51" i="18"/>
  <c r="AK52" i="18"/>
  <c r="AK53" i="18"/>
  <c r="AK54" i="18"/>
  <c r="AK55" i="18"/>
  <c r="BC38" i="21"/>
  <c r="BC39" i="21"/>
  <c r="BC42" i="21"/>
  <c r="BC43" i="21"/>
  <c r="BC46" i="21"/>
  <c r="BC47" i="21"/>
  <c r="BC50" i="21"/>
  <c r="BC51" i="21"/>
  <c r="BC54" i="21"/>
  <c r="BC55" i="21"/>
  <c r="BC40" i="21"/>
  <c r="BC41" i="21"/>
  <c r="BC44" i="21"/>
  <c r="BC45" i="21"/>
  <c r="BC48" i="21"/>
  <c r="BC49" i="21"/>
  <c r="BC52" i="21"/>
  <c r="BC53" i="21"/>
  <c r="BC48" i="22"/>
  <c r="BC50" i="22"/>
  <c r="BC51" i="22"/>
  <c r="BC53" i="22"/>
  <c r="BC38" i="22"/>
  <c r="BC40" i="22"/>
  <c r="BC42" i="22"/>
  <c r="BC44" i="22"/>
  <c r="BC46" i="22"/>
  <c r="BC52" i="22"/>
  <c r="BC54" i="22"/>
  <c r="BC37" i="22"/>
  <c r="BC39" i="22"/>
  <c r="BC41" i="22"/>
  <c r="BC43" i="22"/>
  <c r="BC45" i="22"/>
  <c r="BC47" i="22"/>
  <c r="BC49" i="22"/>
  <c r="BC51" i="2"/>
  <c r="BC47" i="2"/>
  <c r="BC43" i="2"/>
  <c r="BC39" i="2"/>
  <c r="BC52" i="2"/>
  <c r="BC48" i="2"/>
  <c r="BC44" i="2"/>
  <c r="BC40" i="2"/>
  <c r="BC53" i="2"/>
  <c r="BC49" i="2"/>
  <c r="BC45" i="2"/>
  <c r="BC41" i="2"/>
  <c r="BC37" i="2"/>
  <c r="BC54" i="2"/>
  <c r="BC50" i="2"/>
  <c r="BC46" i="2"/>
  <c r="BC42" i="2"/>
  <c r="BC38" i="2"/>
  <c r="BC48" i="20"/>
  <c r="BC50" i="20"/>
  <c r="BC49" i="20"/>
  <c r="BC51" i="20"/>
  <c r="BC53" i="20"/>
  <c r="BC40" i="20"/>
  <c r="BC42" i="20"/>
  <c r="BC44" i="20"/>
  <c r="BC46" i="20"/>
  <c r="BC39" i="20"/>
  <c r="BC41" i="20"/>
  <c r="BC43" i="20"/>
  <c r="BC45" i="20"/>
  <c r="BC52" i="20"/>
  <c r="BC54" i="20"/>
  <c r="AI46" i="16"/>
  <c r="AI39" i="16"/>
  <c r="AI45" i="16"/>
  <c r="AI48" i="16"/>
  <c r="AI44" i="16"/>
  <c r="AI42" i="16"/>
  <c r="AI40" i="16"/>
  <c r="AI41" i="16"/>
  <c r="AI47" i="16"/>
  <c r="BA45" i="20"/>
  <c r="BA53" i="20"/>
  <c r="BA54" i="20"/>
  <c r="BA44" i="20"/>
  <c r="BA46" i="20"/>
  <c r="AI45" i="19"/>
  <c r="AI54" i="19"/>
  <c r="AI44" i="19"/>
  <c r="AI46" i="19"/>
  <c r="AI55" i="19"/>
  <c r="AI53" i="19"/>
  <c r="AI47" i="19"/>
  <c r="BA37" i="22"/>
  <c r="BA47" i="22"/>
  <c r="BA52" i="22"/>
  <c r="BA51" i="22"/>
  <c r="BA48" i="22"/>
  <c r="BA39" i="22"/>
  <c r="BA38" i="22"/>
  <c r="AI49" i="19"/>
  <c r="AI50" i="19"/>
  <c r="AI41" i="19"/>
  <c r="AI40" i="19"/>
  <c r="AI42" i="19"/>
  <c r="AI51" i="19"/>
  <c r="AI52" i="16"/>
  <c r="AI51" i="16"/>
  <c r="AI50" i="16"/>
  <c r="AI53" i="16"/>
  <c r="AI49" i="16"/>
  <c r="AI54" i="16"/>
  <c r="BA43" i="22"/>
  <c r="BA42" i="22"/>
  <c r="BA44" i="22"/>
  <c r="BA43" i="20"/>
  <c r="BA51" i="20"/>
  <c r="BA50" i="20"/>
  <c r="BA41" i="20"/>
  <c r="BA48" i="20"/>
  <c r="BA40" i="20"/>
  <c r="BA52" i="20"/>
  <c r="BA39" i="20"/>
  <c r="BA42" i="20"/>
  <c r="BA49" i="20"/>
  <c r="AI49" i="2"/>
  <c r="AI37" i="2"/>
  <c r="AI43" i="2"/>
  <c r="AI50" i="2"/>
  <c r="AI44" i="2"/>
  <c r="AI38" i="2"/>
  <c r="AI47" i="20"/>
  <c r="AI38" i="20"/>
  <c r="AK38" i="21"/>
  <c r="AK39" i="21"/>
  <c r="AK42" i="21"/>
  <c r="AK43" i="21"/>
  <c r="AK46" i="21"/>
  <c r="AK47" i="21"/>
  <c r="AK50" i="21"/>
  <c r="AK51" i="21"/>
  <c r="AK54" i="21"/>
  <c r="AK55" i="21"/>
  <c r="AK40" i="21"/>
  <c r="AK41" i="21"/>
  <c r="AK44" i="21"/>
  <c r="AK45" i="21"/>
  <c r="AK48" i="21"/>
  <c r="AK49" i="21"/>
  <c r="AK52" i="21"/>
  <c r="AK53" i="21"/>
  <c r="AK37" i="22"/>
  <c r="AK39" i="22"/>
  <c r="AK41" i="22"/>
  <c r="AK43" i="22"/>
  <c r="AK45" i="22"/>
  <c r="AK47" i="22"/>
  <c r="AK49" i="22"/>
  <c r="AK51" i="22"/>
  <c r="AK53" i="22"/>
  <c r="AK38" i="22"/>
  <c r="AK40" i="22"/>
  <c r="AK42" i="22"/>
  <c r="AK44" i="22"/>
  <c r="AK46" i="22"/>
  <c r="AK48" i="22"/>
  <c r="AK50" i="22"/>
  <c r="AK52" i="22"/>
  <c r="AK54" i="22"/>
  <c r="AK53" i="2"/>
  <c r="AK49" i="2"/>
  <c r="AK45" i="2"/>
  <c r="AK41" i="2"/>
  <c r="AK37" i="2"/>
  <c r="AK52" i="2"/>
  <c r="AK48" i="2"/>
  <c r="AK44" i="2"/>
  <c r="AK40" i="2"/>
  <c r="AK51" i="2"/>
  <c r="AK47" i="2"/>
  <c r="AK43" i="2"/>
  <c r="AK39" i="2"/>
  <c r="AK54" i="2"/>
  <c r="AK50" i="2"/>
  <c r="AK46" i="2"/>
  <c r="AK42" i="2"/>
  <c r="AK38" i="2"/>
  <c r="AK39" i="20"/>
  <c r="AK41" i="20"/>
  <c r="AK45" i="20"/>
  <c r="AK49" i="20"/>
  <c r="AK40" i="20"/>
  <c r="AK44" i="20"/>
  <c r="AK48" i="20"/>
  <c r="AK50" i="20"/>
  <c r="AK54" i="20"/>
  <c r="AK43" i="20"/>
  <c r="AK51" i="20"/>
  <c r="AK42" i="20"/>
  <c r="AK46" i="20"/>
  <c r="AK53" i="20"/>
  <c r="AK52" i="20"/>
  <c r="BC41" i="18"/>
  <c r="BC42" i="18"/>
  <c r="BC43" i="18"/>
  <c r="BC44" i="18"/>
  <c r="BC45" i="18"/>
  <c r="BC46" i="18"/>
  <c r="BC47" i="18"/>
  <c r="BC50" i="18"/>
  <c r="BC51" i="18"/>
  <c r="BC52" i="18"/>
  <c r="BC53" i="18"/>
  <c r="BC54" i="18"/>
  <c r="BC55" i="18"/>
  <c r="BA47" i="18" l="1"/>
  <c r="BA52" i="18"/>
  <c r="BA43" i="18"/>
  <c r="BA53" i="18"/>
  <c r="BA55" i="18"/>
  <c r="BA46" i="18"/>
  <c r="BA54" i="18"/>
  <c r="BA45" i="18"/>
  <c r="BA44" i="18"/>
  <c r="BA51" i="18"/>
  <c r="BA42" i="18"/>
  <c r="BA50" i="18"/>
  <c r="BA41" i="18"/>
  <c r="BE52" i="20"/>
  <c r="BE54" i="20"/>
  <c r="BE48" i="20"/>
  <c r="BE50" i="20"/>
  <c r="BE47" i="20"/>
  <c r="BE49" i="20"/>
  <c r="BE51" i="20"/>
  <c r="BE53" i="20"/>
  <c r="AI51" i="18" l="1"/>
  <c r="AI41" i="18"/>
  <c r="AI50" i="18"/>
  <c r="AI42" i="18"/>
  <c r="AI55" i="18"/>
  <c r="AI44" i="18"/>
  <c r="AI53" i="18"/>
  <c r="AI43" i="18"/>
  <c r="AI45" i="18"/>
  <c r="AI47" i="18"/>
  <c r="AI54" i="18"/>
  <c r="AI52" i="18"/>
  <c r="AI46" i="18"/>
  <c r="Y41" i="21" l="1"/>
  <c r="Y50" i="21"/>
  <c r="Y43" i="21"/>
  <c r="Y39" i="2"/>
  <c r="Y52" i="2"/>
  <c r="Y46" i="2"/>
  <c r="Y40" i="2"/>
  <c r="Y45" i="22"/>
  <c r="Y50" i="22"/>
  <c r="Y49" i="22"/>
  <c r="Y54" i="22"/>
  <c r="Y45" i="21"/>
  <c r="Y42" i="21"/>
  <c r="Y39" i="21"/>
  <c r="Y40" i="21"/>
  <c r="Y52" i="21"/>
  <c r="AP49" i="21"/>
  <c r="AP54" i="21"/>
  <c r="AP47" i="21"/>
  <c r="AP51" i="2"/>
  <c r="AP39" i="2"/>
  <c r="AP44" i="2"/>
  <c r="AP38" i="2"/>
  <c r="AP46" i="2"/>
  <c r="AP53" i="21"/>
  <c r="AP46" i="21"/>
  <c r="AP55" i="21"/>
  <c r="AP48" i="21"/>
  <c r="Y49" i="21"/>
  <c r="Y54" i="21"/>
  <c r="Y47" i="21"/>
  <c r="Y45" i="2"/>
  <c r="Y51" i="2"/>
  <c r="Y44" i="2"/>
  <c r="Y50" i="2"/>
  <c r="Y38" i="2"/>
  <c r="Y53" i="22"/>
  <c r="Y41" i="22"/>
  <c r="Y46" i="22"/>
  <c r="Y40" i="22"/>
  <c r="Y53" i="21"/>
  <c r="Y46" i="21"/>
  <c r="Y55" i="21"/>
  <c r="Y48" i="21"/>
  <c r="AP41" i="21"/>
  <c r="AP50" i="21"/>
  <c r="AP43" i="21"/>
  <c r="AP45" i="2"/>
  <c r="AP40" i="2"/>
  <c r="AP52" i="2"/>
  <c r="AP50" i="2"/>
  <c r="AP45" i="21"/>
  <c r="AP42" i="21"/>
  <c r="AP39" i="21"/>
  <c r="AP40" i="21"/>
  <c r="AP52" i="21"/>
  <c r="AP37" i="20"/>
  <c r="Y36" i="17"/>
  <c r="AQ35" i="15"/>
  <c r="AU35" i="14"/>
  <c r="Y36" i="16"/>
  <c r="X37" i="20"/>
  <c r="AQ36" i="17"/>
  <c r="AQ37" i="20"/>
  <c r="Y36" i="20"/>
  <c r="X42" i="21"/>
  <c r="X45" i="21"/>
  <c r="X46" i="21"/>
  <c r="X55" i="21"/>
  <c r="X52" i="21"/>
  <c r="X49" i="21"/>
  <c r="X54" i="21"/>
  <c r="X47" i="21"/>
  <c r="AQ41" i="22"/>
  <c r="AQ46" i="22"/>
  <c r="AQ40" i="22"/>
  <c r="AQ53" i="22"/>
  <c r="AQ45" i="21"/>
  <c r="AQ46" i="21"/>
  <c r="AQ48" i="21"/>
  <c r="AQ42" i="21"/>
  <c r="AQ40" i="21"/>
  <c r="AQ50" i="21"/>
  <c r="AQ43" i="21"/>
  <c r="X45" i="2"/>
  <c r="X51" i="2"/>
  <c r="X46" i="2"/>
  <c r="X50" i="2"/>
  <c r="X52" i="2"/>
  <c r="AQ43" i="22"/>
  <c r="AQ48" i="22"/>
  <c r="AQ47" i="22"/>
  <c r="AQ52" i="22"/>
  <c r="AQ44" i="21"/>
  <c r="Y54" i="20"/>
  <c r="Y42" i="20"/>
  <c r="Y41" i="20"/>
  <c r="Y46" i="20"/>
  <c r="Y40" i="20"/>
  <c r="AQ42" i="14"/>
  <c r="Y51" i="16"/>
  <c r="Y49" i="16"/>
  <c r="Y41" i="16"/>
  <c r="Y44" i="16"/>
  <c r="AQ40" i="18"/>
  <c r="AQ49" i="18"/>
  <c r="AQ54" i="18"/>
  <c r="AQ51" i="18"/>
  <c r="Y45" i="18"/>
  <c r="Y42" i="18"/>
  <c r="Y47" i="18"/>
  <c r="AP49" i="2"/>
  <c r="AP43" i="2"/>
  <c r="Y37" i="21"/>
  <c r="AQ37" i="21"/>
  <c r="AQ42" i="22"/>
  <c r="Y42" i="22"/>
  <c r="Y53" i="20"/>
  <c r="Y47" i="20"/>
  <c r="Y48" i="20"/>
  <c r="Z42" i="22"/>
  <c r="Z44" i="21"/>
  <c r="Z43" i="20"/>
  <c r="Z42" i="20"/>
  <c r="Z40" i="20"/>
  <c r="Z50" i="20"/>
  <c r="Z49" i="20"/>
  <c r="Z52" i="20"/>
  <c r="AS48" i="20"/>
  <c r="AS53" i="20"/>
  <c r="AC36" i="16"/>
  <c r="AC38" i="16"/>
  <c r="AC37" i="16"/>
  <c r="AQ36" i="2"/>
  <c r="AA35" i="15"/>
  <c r="AS36" i="17"/>
  <c r="Y37" i="20"/>
  <c r="AS36" i="2"/>
  <c r="AQ36" i="20"/>
  <c r="Y35" i="14"/>
  <c r="AS35" i="15"/>
  <c r="Y36" i="2"/>
  <c r="Y35" i="15"/>
  <c r="AA36" i="2"/>
  <c r="AR37" i="20"/>
  <c r="AQ35" i="14"/>
  <c r="AQ36" i="16"/>
  <c r="X40" i="21"/>
  <c r="X53" i="21"/>
  <c r="X39" i="21"/>
  <c r="X48" i="21"/>
  <c r="X41" i="21"/>
  <c r="X50" i="21"/>
  <c r="X43" i="21"/>
  <c r="AQ49" i="22"/>
  <c r="AQ54" i="22"/>
  <c r="AQ45" i="22"/>
  <c r="AQ50" i="22"/>
  <c r="AQ53" i="21"/>
  <c r="AQ55" i="21"/>
  <c r="AQ52" i="21"/>
  <c r="AQ39" i="21"/>
  <c r="AQ49" i="21"/>
  <c r="AQ54" i="21"/>
  <c r="AQ47" i="21"/>
  <c r="AQ41" i="21"/>
  <c r="X39" i="2"/>
  <c r="X40" i="2"/>
  <c r="X38" i="2"/>
  <c r="X44" i="2"/>
  <c r="AQ38" i="22"/>
  <c r="AQ51" i="22"/>
  <c r="AQ39" i="22"/>
  <c r="AQ44" i="22"/>
  <c r="AQ51" i="21"/>
  <c r="AQ38" i="21"/>
  <c r="Y50" i="20"/>
  <c r="Y45" i="20"/>
  <c r="Y52" i="20"/>
  <c r="Y43" i="20"/>
  <c r="Y49" i="20"/>
  <c r="Y51" i="20"/>
  <c r="AQ36" i="14"/>
  <c r="Y47" i="16"/>
  <c r="Y45" i="16"/>
  <c r="Y39" i="16"/>
  <c r="Y38" i="16"/>
  <c r="AQ45" i="18"/>
  <c r="AQ42" i="18"/>
  <c r="AQ47" i="18"/>
  <c r="Y49" i="18"/>
  <c r="Y54" i="18"/>
  <c r="Y51" i="18"/>
  <c r="Y40" i="18"/>
  <c r="AP37" i="2"/>
  <c r="Y36" i="22"/>
  <c r="AQ36" i="22"/>
  <c r="AQ37" i="22"/>
  <c r="Y37" i="22"/>
  <c r="Y39" i="20"/>
  <c r="Y44" i="20"/>
  <c r="Y38" i="20"/>
  <c r="Z37" i="22"/>
  <c r="Z51" i="21"/>
  <c r="Z38" i="21"/>
  <c r="Z54" i="20"/>
  <c r="Z45" i="20"/>
  <c r="Z51" i="20"/>
  <c r="Z46" i="20"/>
  <c r="Z41" i="20"/>
  <c r="AS39" i="20"/>
  <c r="AS44" i="20"/>
  <c r="AC44" i="16"/>
  <c r="AC43" i="16"/>
  <c r="AC36" i="22"/>
  <c r="AC37" i="22"/>
  <c r="AC50" i="22"/>
  <c r="AC41" i="22"/>
  <c r="AC46" i="22"/>
  <c r="AC43" i="22"/>
  <c r="AC45" i="21"/>
  <c r="AC37" i="21"/>
  <c r="AC51" i="21"/>
  <c r="AC52" i="21"/>
  <c r="AU37" i="18"/>
  <c r="AU48" i="19"/>
  <c r="AU53" i="19"/>
  <c r="AU38" i="19"/>
  <c r="AU54" i="15"/>
  <c r="AU36" i="15"/>
  <c r="AU49" i="15"/>
  <c r="AU39" i="15"/>
  <c r="AU45" i="15"/>
  <c r="AU46" i="15"/>
  <c r="AU40" i="15"/>
  <c r="AU41" i="15"/>
  <c r="AU47" i="15"/>
  <c r="AU48" i="15"/>
  <c r="AB50" i="19"/>
  <c r="AB52" i="18"/>
  <c r="AB44" i="18"/>
  <c r="AB53" i="18"/>
  <c r="AB45" i="18"/>
  <c r="AB54" i="18"/>
  <c r="AB46" i="18"/>
  <c r="AB55" i="18"/>
  <c r="AB47" i="18"/>
  <c r="AB39" i="18"/>
  <c r="AB51" i="19"/>
  <c r="AB40" i="19"/>
  <c r="AB46" i="19"/>
  <c r="AB49" i="19"/>
  <c r="AB41" i="19"/>
  <c r="AP37" i="16"/>
  <c r="X44" i="18"/>
  <c r="X41" i="18"/>
  <c r="X46" i="18"/>
  <c r="X39" i="18"/>
  <c r="AQ37" i="18"/>
  <c r="AQ38" i="19"/>
  <c r="AQ43" i="17"/>
  <c r="AQ38" i="17"/>
  <c r="AQ37" i="17"/>
  <c r="Y43" i="14"/>
  <c r="Y38" i="14"/>
  <c r="Y52" i="14"/>
  <c r="Y40" i="14"/>
  <c r="AQ40" i="16"/>
  <c r="AQ52" i="16"/>
  <c r="AQ50" i="16"/>
  <c r="AQ42" i="16"/>
  <c r="AR52" i="18"/>
  <c r="AR52" i="19"/>
  <c r="AR38" i="19"/>
  <c r="Z53" i="17"/>
  <c r="Z47" i="17"/>
  <c r="Z45" i="17"/>
  <c r="Z50" i="14"/>
  <c r="Z45" i="14"/>
  <c r="Z48" i="14"/>
  <c r="Z47" i="14"/>
  <c r="AA39" i="20"/>
  <c r="AA48" i="20"/>
  <c r="AA41" i="2"/>
  <c r="AA51" i="2"/>
  <c r="AA39" i="2"/>
  <c r="AA42" i="2"/>
  <c r="AA54" i="2"/>
  <c r="AA46" i="2"/>
  <c r="AR51" i="16"/>
  <c r="AR44" i="16"/>
  <c r="AR45" i="16"/>
  <c r="AR38" i="16"/>
  <c r="AU47" i="17"/>
  <c r="AU54" i="17"/>
  <c r="AU52" i="17"/>
  <c r="AU53" i="17"/>
  <c r="AU46" i="17"/>
  <c r="AU38" i="17"/>
  <c r="AU45" i="17"/>
  <c r="AC42" i="22"/>
  <c r="AC47" i="22"/>
  <c r="AC38" i="22"/>
  <c r="AC54" i="22"/>
  <c r="AC51" i="22"/>
  <c r="AC38" i="21"/>
  <c r="AC39" i="21"/>
  <c r="AC44" i="21"/>
  <c r="AU37" i="19"/>
  <c r="AU52" i="19"/>
  <c r="AU43" i="19"/>
  <c r="AU44" i="19"/>
  <c r="AU39" i="19"/>
  <c r="AU38" i="15"/>
  <c r="AU37" i="15"/>
  <c r="AU52" i="15"/>
  <c r="AU42" i="15"/>
  <c r="AU43" i="15"/>
  <c r="AU50" i="15"/>
  <c r="AU35" i="15"/>
  <c r="AU44" i="15"/>
  <c r="AU53" i="15"/>
  <c r="AU51" i="15"/>
  <c r="AB54" i="19"/>
  <c r="AB48" i="18"/>
  <c r="AB40" i="18"/>
  <c r="AB49" i="18"/>
  <c r="AB41" i="18"/>
  <c r="AB50" i="18"/>
  <c r="AB42" i="18"/>
  <c r="AB51" i="18"/>
  <c r="AB43" i="18"/>
  <c r="AB55" i="19"/>
  <c r="AB38" i="18"/>
  <c r="AB47" i="19"/>
  <c r="AB42" i="19"/>
  <c r="AB45" i="19"/>
  <c r="AP43" i="16"/>
  <c r="X48" i="18"/>
  <c r="X53" i="18"/>
  <c r="X50" i="18"/>
  <c r="X55" i="18"/>
  <c r="AQ37" i="19"/>
  <c r="AQ52" i="19"/>
  <c r="AQ43" i="19"/>
  <c r="AQ50" i="17"/>
  <c r="AQ49" i="17"/>
  <c r="AQ44" i="17"/>
  <c r="Y46" i="14"/>
  <c r="Y49" i="14"/>
  <c r="Y44" i="14"/>
  <c r="Y37" i="14"/>
  <c r="AQ53" i="16"/>
  <c r="AQ48" i="16"/>
  <c r="AQ46" i="16"/>
  <c r="AQ54" i="16"/>
  <c r="AR43" i="18"/>
  <c r="AR38" i="18"/>
  <c r="AR43" i="19"/>
  <c r="Z51" i="17"/>
  <c r="Z39" i="17"/>
  <c r="Z41" i="17"/>
  <c r="Z53" i="14"/>
  <c r="Z41" i="14"/>
  <c r="Z51" i="14"/>
  <c r="Z39" i="14"/>
  <c r="AA53" i="20"/>
  <c r="AA44" i="20"/>
  <c r="AA53" i="2"/>
  <c r="AA45" i="2"/>
  <c r="AA47" i="2"/>
  <c r="AA52" i="2"/>
  <c r="AA40" i="2"/>
  <c r="AA48" i="2"/>
  <c r="AR47" i="16"/>
  <c r="AR49" i="16"/>
  <c r="AR41" i="16"/>
  <c r="AR39" i="16"/>
  <c r="AU43" i="17"/>
  <c r="AU50" i="17"/>
  <c r="AU51" i="17"/>
  <c r="AU39" i="17"/>
  <c r="AU42" i="17"/>
  <c r="AU49" i="17"/>
  <c r="AU41" i="17"/>
  <c r="AU48" i="17"/>
  <c r="AU40" i="17"/>
  <c r="X53" i="22"/>
  <c r="X41" i="22"/>
  <c r="X46" i="22"/>
  <c r="X40" i="22"/>
  <c r="X51" i="21"/>
  <c r="AP43" i="20"/>
  <c r="AP49" i="20"/>
  <c r="AP50" i="20"/>
  <c r="AP45" i="20"/>
  <c r="AP40" i="20"/>
  <c r="Z39" i="20"/>
  <c r="Z48" i="20"/>
  <c r="Z44" i="20"/>
  <c r="AC39" i="16"/>
  <c r="AC48" i="16"/>
  <c r="AC46" i="16"/>
  <c r="AC54" i="16"/>
  <c r="AC47" i="16"/>
  <c r="AC53" i="16"/>
  <c r="AC45" i="16"/>
  <c r="AB51" i="16"/>
  <c r="AB40" i="16"/>
  <c r="AB49" i="16"/>
  <c r="AB41" i="16"/>
  <c r="AB39" i="16"/>
  <c r="AB48" i="16"/>
  <c r="AB46" i="16"/>
  <c r="AR51" i="2"/>
  <c r="AR39" i="2"/>
  <c r="AR46" i="2"/>
  <c r="AR38" i="2"/>
  <c r="AR52" i="2"/>
  <c r="Z45" i="2"/>
  <c r="Z50" i="2"/>
  <c r="Z38" i="2"/>
  <c r="Z44" i="2"/>
  <c r="Z41" i="22"/>
  <c r="Z46" i="22"/>
  <c r="Z40" i="22"/>
  <c r="Z53" i="22"/>
  <c r="Z41" i="21"/>
  <c r="Z50" i="21"/>
  <c r="Z43" i="21"/>
  <c r="AA42" i="14"/>
  <c r="AA36" i="14"/>
  <c r="AS50" i="22"/>
  <c r="AS46" i="22"/>
  <c r="AS41" i="21"/>
  <c r="AS53" i="21"/>
  <c r="AS46" i="21"/>
  <c r="AS54" i="21"/>
  <c r="AS47" i="21"/>
  <c r="AS40" i="21"/>
  <c r="AA52" i="15"/>
  <c r="AA39" i="15"/>
  <c r="AA45" i="15"/>
  <c r="AA40" i="15"/>
  <c r="AA46" i="15"/>
  <c r="AR54" i="19"/>
  <c r="AR49" i="18"/>
  <c r="AR54" i="18"/>
  <c r="AR51" i="18"/>
  <c r="AR55" i="19"/>
  <c r="AR40" i="19"/>
  <c r="AR46" i="19"/>
  <c r="AR49" i="19"/>
  <c r="AR41" i="19"/>
  <c r="Y41" i="15"/>
  <c r="Y51" i="15"/>
  <c r="Y44" i="15"/>
  <c r="Y48" i="15"/>
  <c r="AR38" i="17"/>
  <c r="AR37" i="17"/>
  <c r="AR43" i="17"/>
  <c r="AR43" i="14"/>
  <c r="AR38" i="14"/>
  <c r="AR52" i="14"/>
  <c r="AR40" i="14"/>
  <c r="Z52" i="16"/>
  <c r="Z54" i="16"/>
  <c r="Z46" i="16"/>
  <c r="Z40" i="16"/>
  <c r="AS43" i="14"/>
  <c r="AS37" i="14"/>
  <c r="AS35" i="14"/>
  <c r="AS39" i="15"/>
  <c r="AS40" i="15"/>
  <c r="AS52" i="15"/>
  <c r="AS45" i="15"/>
  <c r="AS37" i="15"/>
  <c r="AS47" i="17"/>
  <c r="AS46" i="17"/>
  <c r="AS45" i="17"/>
  <c r="AS48" i="17"/>
  <c r="AS54" i="17"/>
  <c r="AS52" i="17"/>
  <c r="AC53" i="22"/>
  <c r="AC44" i="22"/>
  <c r="AC49" i="22"/>
  <c r="AC48" i="22"/>
  <c r="AC49" i="21"/>
  <c r="AC42" i="21"/>
  <c r="AC50" i="21"/>
  <c r="AC43" i="21"/>
  <c r="AC55" i="21"/>
  <c r="AC48" i="21"/>
  <c r="AU40" i="18"/>
  <c r="AU39" i="18"/>
  <c r="AU55" i="19"/>
  <c r="AU46" i="19"/>
  <c r="AU49" i="19"/>
  <c r="AU41" i="19"/>
  <c r="AU47" i="19"/>
  <c r="AU50" i="19"/>
  <c r="AU52" i="18"/>
  <c r="AU44" i="18"/>
  <c r="AU49" i="18"/>
  <c r="AU41" i="18"/>
  <c r="AU50" i="18"/>
  <c r="AU42" i="18"/>
  <c r="AU51" i="18"/>
  <c r="AU43" i="18"/>
  <c r="X47" i="22"/>
  <c r="X52" i="22"/>
  <c r="X43" i="22"/>
  <c r="X48" i="22"/>
  <c r="AP44" i="20"/>
  <c r="AP39" i="20"/>
  <c r="AP48" i="20"/>
  <c r="AP53" i="2"/>
  <c r="AP48" i="2"/>
  <c r="AP54" i="2"/>
  <c r="AU46" i="20"/>
  <c r="AU49" i="20"/>
  <c r="AU36" i="20"/>
  <c r="AU54" i="20"/>
  <c r="AU53" i="20"/>
  <c r="AU48" i="20"/>
  <c r="AU51" i="20"/>
  <c r="X50" i="17"/>
  <c r="X49" i="17"/>
  <c r="X44" i="17"/>
  <c r="AP48" i="16"/>
  <c r="AP50" i="16"/>
  <c r="AP42" i="16"/>
  <c r="AP53" i="16"/>
  <c r="AQ37" i="16"/>
  <c r="AQ47" i="19"/>
  <c r="AQ50" i="19"/>
  <c r="AQ44" i="18"/>
  <c r="AQ41" i="18"/>
  <c r="AQ46" i="18"/>
  <c r="AQ55" i="19"/>
  <c r="AQ46" i="19"/>
  <c r="AQ49" i="19"/>
  <c r="AQ41" i="19"/>
  <c r="Y54" i="19"/>
  <c r="Y46" i="19"/>
  <c r="Y49" i="19"/>
  <c r="Y41" i="19"/>
  <c r="Y44" i="18"/>
  <c r="AU37" i="17"/>
  <c r="AU44" i="17"/>
  <c r="X45" i="22"/>
  <c r="X50" i="22"/>
  <c r="X49" i="22"/>
  <c r="X54" i="22"/>
  <c r="X38" i="21"/>
  <c r="X44" i="21"/>
  <c r="AP46" i="20"/>
  <c r="AP52" i="20"/>
  <c r="AP54" i="20"/>
  <c r="AP42" i="20"/>
  <c r="AP41" i="20"/>
  <c r="AP51" i="20"/>
  <c r="Z53" i="20"/>
  <c r="Z38" i="20"/>
  <c r="Z47" i="20"/>
  <c r="AC52" i="16"/>
  <c r="AC50" i="16"/>
  <c r="AC42" i="16"/>
  <c r="AC51" i="16"/>
  <c r="AC40" i="16"/>
  <c r="AC49" i="16"/>
  <c r="AC41" i="16"/>
  <c r="AB47" i="16"/>
  <c r="AB53" i="16"/>
  <c r="AB45" i="16"/>
  <c r="AB54" i="16"/>
  <c r="AB52" i="16"/>
  <c r="AB50" i="16"/>
  <c r="AB42" i="16"/>
  <c r="AR45" i="2"/>
  <c r="AR44" i="2"/>
  <c r="AR40" i="2"/>
  <c r="AR50" i="2"/>
  <c r="Z51" i="2"/>
  <c r="Z39" i="2"/>
  <c r="Z40" i="2"/>
  <c r="Z52" i="2"/>
  <c r="Z46" i="2"/>
  <c r="Z49" i="22"/>
  <c r="Z54" i="22"/>
  <c r="Z45" i="22"/>
  <c r="Z50" i="22"/>
  <c r="Z49" i="21"/>
  <c r="Z54" i="21"/>
  <c r="Z47" i="21"/>
  <c r="AA43" i="14"/>
  <c r="AA37" i="14"/>
  <c r="AA35" i="14"/>
  <c r="AS41" i="22"/>
  <c r="AS54" i="22"/>
  <c r="AS49" i="21"/>
  <c r="AS42" i="21"/>
  <c r="AS50" i="21"/>
  <c r="AS43" i="21"/>
  <c r="AS55" i="21"/>
  <c r="AS48" i="21"/>
  <c r="AA49" i="15"/>
  <c r="AA36" i="15"/>
  <c r="AA42" i="15"/>
  <c r="AA37" i="15"/>
  <c r="AA43" i="15"/>
  <c r="AR50" i="19"/>
  <c r="AR40" i="18"/>
  <c r="AR45" i="18"/>
  <c r="AR42" i="18"/>
  <c r="AR47" i="18"/>
  <c r="AR51" i="19"/>
  <c r="AR47" i="19"/>
  <c r="AR42" i="19"/>
  <c r="AR45" i="19"/>
  <c r="Y54" i="15"/>
  <c r="Y53" i="15"/>
  <c r="Y38" i="15"/>
  <c r="Y50" i="15"/>
  <c r="Y47" i="15"/>
  <c r="AR49" i="17"/>
  <c r="AR44" i="17"/>
  <c r="AR50" i="17"/>
  <c r="AR46" i="14"/>
  <c r="AR49" i="14"/>
  <c r="AR44" i="14"/>
  <c r="AR37" i="14"/>
  <c r="Z48" i="16"/>
  <c r="Z50" i="16"/>
  <c r="Z42" i="16"/>
  <c r="Z53" i="16"/>
  <c r="AS42" i="14"/>
  <c r="AS36" i="14"/>
  <c r="AS46" i="15"/>
  <c r="AS36" i="15"/>
  <c r="AS49" i="15"/>
  <c r="AS42" i="15"/>
  <c r="AS43" i="15"/>
  <c r="AS51" i="17"/>
  <c r="AS39" i="17"/>
  <c r="AS42" i="17"/>
  <c r="AS41" i="17"/>
  <c r="AS40" i="17"/>
  <c r="AS53" i="17"/>
  <c r="AC45" i="22"/>
  <c r="AC39" i="22"/>
  <c r="AC52" i="22"/>
  <c r="AC40" i="22"/>
  <c r="AC41" i="21"/>
  <c r="AC53" i="21"/>
  <c r="AC46" i="21"/>
  <c r="AC54" i="21"/>
  <c r="AC47" i="21"/>
  <c r="AC40" i="21"/>
  <c r="AU40" i="19"/>
  <c r="AU51" i="19"/>
  <c r="AU42" i="19"/>
  <c r="AU45" i="19"/>
  <c r="AU38" i="18"/>
  <c r="AU54" i="19"/>
  <c r="AU48" i="18"/>
  <c r="AU53" i="18"/>
  <c r="AU45" i="18"/>
  <c r="AU54" i="18"/>
  <c r="AU46" i="18"/>
  <c r="AU55" i="18"/>
  <c r="AU47" i="18"/>
  <c r="X39" i="22"/>
  <c r="X44" i="22"/>
  <c r="X38" i="22"/>
  <c r="X51" i="22"/>
  <c r="AP38" i="20"/>
  <c r="AP47" i="20"/>
  <c r="AP53" i="20"/>
  <c r="AP41" i="2"/>
  <c r="AP47" i="2"/>
  <c r="AP42" i="2"/>
  <c r="AU37" i="20"/>
  <c r="AU38" i="20"/>
  <c r="AU44" i="20"/>
  <c r="AU47" i="20"/>
  <c r="AU39" i="20"/>
  <c r="AU42" i="20"/>
  <c r="AU45" i="20"/>
  <c r="AU40" i="20"/>
  <c r="X43" i="17"/>
  <c r="X38" i="17"/>
  <c r="X37" i="17"/>
  <c r="AP52" i="16"/>
  <c r="AP54" i="16"/>
  <c r="AP46" i="16"/>
  <c r="AP40" i="16"/>
  <c r="AQ43" i="16"/>
  <c r="AQ39" i="18"/>
  <c r="AQ40" i="19"/>
  <c r="AQ54" i="19"/>
  <c r="AQ48" i="18"/>
  <c r="AQ53" i="18"/>
  <c r="AQ50" i="18"/>
  <c r="AQ55" i="18"/>
  <c r="AQ51" i="19"/>
  <c r="AQ42" i="19"/>
  <c r="AQ45" i="19"/>
  <c r="Y50" i="19"/>
  <c r="Y42" i="19"/>
  <c r="Y45" i="19"/>
  <c r="Y48" i="18"/>
  <c r="Y53" i="18"/>
  <c r="Y50" i="18"/>
  <c r="Y55" i="18"/>
  <c r="Y55" i="19"/>
  <c r="Y47" i="19"/>
  <c r="AQ46" i="15"/>
  <c r="AQ37" i="15"/>
  <c r="AQ52" i="15"/>
  <c r="AQ54" i="17"/>
  <c r="AQ42" i="17"/>
  <c r="AQ48" i="17"/>
  <c r="Z42" i="14"/>
  <c r="AR39" i="22"/>
  <c r="AR44" i="22"/>
  <c r="AR38" i="22"/>
  <c r="AR51" i="22"/>
  <c r="AR45" i="21"/>
  <c r="AR42" i="21"/>
  <c r="AR39" i="21"/>
  <c r="AR40" i="21"/>
  <c r="AR52" i="21"/>
  <c r="AS37" i="22"/>
  <c r="AS39" i="22"/>
  <c r="AS44" i="22"/>
  <c r="AS38" i="22"/>
  <c r="AS51" i="22"/>
  <c r="AS39" i="21"/>
  <c r="AS38" i="21"/>
  <c r="AS51" i="21"/>
  <c r="AS52" i="21"/>
  <c r="AS46" i="20"/>
  <c r="AS40" i="20"/>
  <c r="AS54" i="20"/>
  <c r="AS42" i="20"/>
  <c r="AS41" i="20"/>
  <c r="AU52" i="20"/>
  <c r="AU41" i="20"/>
  <c r="AT41" i="20"/>
  <c r="AT43" i="20"/>
  <c r="X43" i="19"/>
  <c r="X39" i="16"/>
  <c r="X47" i="16"/>
  <c r="X49" i="16"/>
  <c r="X41" i="16"/>
  <c r="AP39" i="16"/>
  <c r="AP47" i="16"/>
  <c r="AP49" i="16"/>
  <c r="AP41" i="16"/>
  <c r="AP40" i="18"/>
  <c r="AP49" i="18"/>
  <c r="AP54" i="18"/>
  <c r="AP51" i="18"/>
  <c r="AP54" i="15"/>
  <c r="AP51" i="15"/>
  <c r="AP41" i="15"/>
  <c r="AP47" i="15"/>
  <c r="AP53" i="15"/>
  <c r="Y39" i="19"/>
  <c r="Y43" i="18"/>
  <c r="Y53" i="19"/>
  <c r="AQ36" i="15"/>
  <c r="AQ42" i="15"/>
  <c r="AQ51" i="17"/>
  <c r="AQ45" i="17"/>
  <c r="AQ47" i="17"/>
  <c r="AQ50" i="14"/>
  <c r="AQ45" i="14"/>
  <c r="AQ48" i="14"/>
  <c r="AQ47" i="14"/>
  <c r="Z43" i="16"/>
  <c r="AR53" i="19"/>
  <c r="AR44" i="18"/>
  <c r="AR41" i="18"/>
  <c r="AR46" i="18"/>
  <c r="AR48" i="19"/>
  <c r="AR44" i="19"/>
  <c r="AR54" i="17"/>
  <c r="AR46" i="17"/>
  <c r="AR48" i="17"/>
  <c r="AA36" i="22"/>
  <c r="AA43" i="22"/>
  <c r="AA48" i="22"/>
  <c r="AA42" i="22"/>
  <c r="AA47" i="22"/>
  <c r="AA52" i="22"/>
  <c r="AA38" i="21"/>
  <c r="AA39" i="21"/>
  <c r="AA44" i="21"/>
  <c r="AS37" i="19"/>
  <c r="AA49" i="22"/>
  <c r="AA45" i="22"/>
  <c r="AS48" i="19"/>
  <c r="AS53" i="19"/>
  <c r="AS45" i="19"/>
  <c r="AS44" i="19"/>
  <c r="AS54" i="19"/>
  <c r="AS39" i="19"/>
  <c r="AS46" i="14"/>
  <c r="AS53" i="14"/>
  <c r="AS45" i="14"/>
  <c r="AS52" i="14"/>
  <c r="AS44" i="14"/>
  <c r="AS51" i="14"/>
  <c r="AS39" i="14"/>
  <c r="AU50" i="14"/>
  <c r="AU42" i="14"/>
  <c r="AU53" i="14"/>
  <c r="AU45" i="14"/>
  <c r="AU52" i="14"/>
  <c r="AU44" i="14"/>
  <c r="AU51" i="14"/>
  <c r="AU39" i="14"/>
  <c r="AU36" i="14"/>
  <c r="AT50" i="14"/>
  <c r="AT42" i="14"/>
  <c r="AT53" i="14"/>
  <c r="AT45" i="14"/>
  <c r="AT52" i="14"/>
  <c r="AT44" i="14"/>
  <c r="AT51" i="14"/>
  <c r="AT39" i="14"/>
  <c r="AT36" i="14"/>
  <c r="AU52" i="16"/>
  <c r="AU50" i="16"/>
  <c r="AU42" i="16"/>
  <c r="AU51" i="16"/>
  <c r="AU40" i="16"/>
  <c r="AU49" i="16"/>
  <c r="AU41" i="16"/>
  <c r="AQ45" i="2"/>
  <c r="AQ40" i="2"/>
  <c r="AQ52" i="2"/>
  <c r="AQ44" i="2"/>
  <c r="X37" i="22"/>
  <c r="AP37" i="22"/>
  <c r="Y39" i="22"/>
  <c r="Y44" i="22"/>
  <c r="Y38" i="22"/>
  <c r="Y51" i="22"/>
  <c r="Y38" i="21"/>
  <c r="Y44" i="21"/>
  <c r="AQ50" i="20"/>
  <c r="AQ45" i="20"/>
  <c r="AQ40" i="20"/>
  <c r="AQ43" i="20"/>
  <c r="AQ49" i="20"/>
  <c r="X51" i="19"/>
  <c r="X50" i="19"/>
  <c r="X43" i="18"/>
  <c r="X42" i="19"/>
  <c r="X45" i="19"/>
  <c r="X40" i="19"/>
  <c r="AP40" i="19"/>
  <c r="AP42" i="19"/>
  <c r="AP45" i="19"/>
  <c r="AP55" i="19"/>
  <c r="AP38" i="18"/>
  <c r="AP50" i="19"/>
  <c r="AP43" i="18"/>
  <c r="X42" i="15"/>
  <c r="X45" i="15"/>
  <c r="AP39" i="15"/>
  <c r="AP45" i="15"/>
  <c r="AP51" i="17"/>
  <c r="AP39" i="17"/>
  <c r="AP41" i="17"/>
  <c r="X51" i="17"/>
  <c r="Y41" i="18"/>
  <c r="Y46" i="18"/>
  <c r="Y40" i="19"/>
  <c r="Y51" i="19"/>
  <c r="Y39" i="18"/>
  <c r="AQ40" i="15"/>
  <c r="AQ49" i="15"/>
  <c r="AQ43" i="15"/>
  <c r="AQ46" i="17"/>
  <c r="AQ52" i="17"/>
  <c r="AQ40" i="17"/>
  <c r="Z36" i="14"/>
  <c r="AR47" i="22"/>
  <c r="AR52" i="22"/>
  <c r="AR43" i="22"/>
  <c r="AR48" i="22"/>
  <c r="AR53" i="21"/>
  <c r="AR46" i="21"/>
  <c r="AR55" i="21"/>
  <c r="AR48" i="21"/>
  <c r="AS36" i="22"/>
  <c r="AS42" i="22"/>
  <c r="AS47" i="22"/>
  <c r="AS52" i="22"/>
  <c r="AS43" i="22"/>
  <c r="AS48" i="22"/>
  <c r="AS45" i="21"/>
  <c r="AS37" i="21"/>
  <c r="AS44" i="21"/>
  <c r="AS43" i="20"/>
  <c r="AS49" i="20"/>
  <c r="AS51" i="20"/>
  <c r="AS50" i="20"/>
  <c r="AS45" i="20"/>
  <c r="AS52" i="20"/>
  <c r="AU43" i="20"/>
  <c r="AU50" i="20"/>
  <c r="AT50" i="20"/>
  <c r="AT52" i="20"/>
  <c r="X52" i="19"/>
  <c r="X38" i="19"/>
  <c r="X51" i="16"/>
  <c r="X44" i="16"/>
  <c r="X45" i="16"/>
  <c r="X38" i="16"/>
  <c r="AP51" i="16"/>
  <c r="AP44" i="16"/>
  <c r="AP45" i="16"/>
  <c r="AP38" i="16"/>
  <c r="AP45" i="18"/>
  <c r="AP42" i="18"/>
  <c r="AP47" i="18"/>
  <c r="AP48" i="15"/>
  <c r="AP38" i="15"/>
  <c r="AP44" i="15"/>
  <c r="AP50" i="15"/>
  <c r="Y44" i="19"/>
  <c r="Y52" i="18"/>
  <c r="Y48" i="19"/>
  <c r="Y38" i="18"/>
  <c r="AQ39" i="15"/>
  <c r="AQ45" i="15"/>
  <c r="AQ39" i="17"/>
  <c r="AQ41" i="17"/>
  <c r="AQ53" i="17"/>
  <c r="AQ53" i="14"/>
  <c r="AQ41" i="14"/>
  <c r="AQ51" i="14"/>
  <c r="AQ39" i="14"/>
  <c r="Z37" i="16"/>
  <c r="AR48" i="18"/>
  <c r="AR53" i="18"/>
  <c r="AR50" i="18"/>
  <c r="AR55" i="18"/>
  <c r="AR39" i="18"/>
  <c r="AR39" i="19"/>
  <c r="AR52" i="17"/>
  <c r="AR42" i="17"/>
  <c r="AR40" i="17"/>
  <c r="AA38" i="22"/>
  <c r="AA51" i="22"/>
  <c r="AA37" i="22"/>
  <c r="AA39" i="22"/>
  <c r="AA44" i="22"/>
  <c r="AA45" i="21"/>
  <c r="AA37" i="21"/>
  <c r="AA51" i="21"/>
  <c r="AA52" i="21"/>
  <c r="AS37" i="18"/>
  <c r="AA40" i="22"/>
  <c r="AA53" i="22"/>
  <c r="AS43" i="19"/>
  <c r="AS49" i="19"/>
  <c r="AS52" i="19"/>
  <c r="AS40" i="19"/>
  <c r="AS38" i="19"/>
  <c r="AS50" i="14"/>
  <c r="AS38" i="14"/>
  <c r="AS49" i="14"/>
  <c r="AS41" i="14"/>
  <c r="AS48" i="14"/>
  <c r="AS40" i="14"/>
  <c r="AS47" i="14"/>
  <c r="AU43" i="14"/>
  <c r="AU46" i="14"/>
  <c r="AU38" i="14"/>
  <c r="AU49" i="14"/>
  <c r="AU41" i="14"/>
  <c r="AU48" i="14"/>
  <c r="AU40" i="14"/>
  <c r="AU47" i="14"/>
  <c r="AU37" i="14"/>
  <c r="AT43" i="14"/>
  <c r="AT46" i="14"/>
  <c r="AT38" i="14"/>
  <c r="AT49" i="14"/>
  <c r="AT41" i="14"/>
  <c r="AT48" i="14"/>
  <c r="AT40" i="14"/>
  <c r="AT47" i="14"/>
  <c r="AT37" i="14"/>
  <c r="AU39" i="16"/>
  <c r="AU48" i="16"/>
  <c r="AU46" i="16"/>
  <c r="AU54" i="16"/>
  <c r="AU47" i="16"/>
  <c r="AU53" i="16"/>
  <c r="AU45" i="16"/>
  <c r="AQ51" i="2"/>
  <c r="AQ39" i="2"/>
  <c r="AQ50" i="2"/>
  <c r="AQ38" i="2"/>
  <c r="AQ46" i="2"/>
  <c r="X42" i="22"/>
  <c r="AP42" i="22"/>
  <c r="Y47" i="22"/>
  <c r="Y52" i="22"/>
  <c r="Y43" i="22"/>
  <c r="Y48" i="22"/>
  <c r="Y51" i="21"/>
  <c r="AQ54" i="20"/>
  <c r="AQ42" i="20"/>
  <c r="AQ41" i="20"/>
  <c r="AQ51" i="20"/>
  <c r="AQ46" i="20"/>
  <c r="AQ52" i="20"/>
  <c r="X55" i="19"/>
  <c r="X38" i="18"/>
  <c r="X54" i="19"/>
  <c r="X52" i="18"/>
  <c r="X46" i="19"/>
  <c r="X49" i="19"/>
  <c r="X41" i="19"/>
  <c r="X47" i="19"/>
  <c r="AP47" i="19"/>
  <c r="AP46" i="19"/>
  <c r="AP49" i="19"/>
  <c r="AP41" i="19"/>
  <c r="AP51" i="19"/>
  <c r="AP54" i="19"/>
  <c r="AP52" i="18"/>
  <c r="X36" i="15"/>
  <c r="X39" i="15"/>
  <c r="AP36" i="15"/>
  <c r="AP42" i="15"/>
  <c r="AP53" i="17"/>
  <c r="AP47" i="17"/>
  <c r="AP45" i="17"/>
  <c r="X47" i="17"/>
  <c r="X53" i="17"/>
  <c r="X45" i="17"/>
  <c r="AP50" i="14"/>
  <c r="AP45" i="14"/>
  <c r="AP48" i="14"/>
  <c r="AP47" i="14"/>
  <c r="X50" i="14"/>
  <c r="X45" i="14"/>
  <c r="X48" i="14"/>
  <c r="X47" i="14"/>
  <c r="Y42" i="14"/>
  <c r="AQ51" i="16"/>
  <c r="AQ49" i="16"/>
  <c r="AQ41" i="16"/>
  <c r="AQ44" i="16"/>
  <c r="X37" i="2"/>
  <c r="X49" i="2"/>
  <c r="AQ53" i="20"/>
  <c r="AQ38" i="20"/>
  <c r="AQ47" i="20"/>
  <c r="Y41" i="2"/>
  <c r="Y54" i="2"/>
  <c r="Y42" i="2"/>
  <c r="AQ53" i="2"/>
  <c r="AQ48" i="2"/>
  <c r="AQ42" i="2"/>
  <c r="AR42" i="22"/>
  <c r="AR51" i="21"/>
  <c r="AR54" i="20"/>
  <c r="AR42" i="20"/>
  <c r="AR41" i="20"/>
  <c r="AR46" i="20"/>
  <c r="AR40" i="20"/>
  <c r="AA37" i="19"/>
  <c r="AA48" i="19"/>
  <c r="AA44" i="19"/>
  <c r="AA54" i="19"/>
  <c r="AA49" i="19"/>
  <c r="AA39" i="19"/>
  <c r="AA53" i="19"/>
  <c r="AA46" i="14"/>
  <c r="AA53" i="14"/>
  <c r="AA45" i="14"/>
  <c r="AA52" i="14"/>
  <c r="AA44" i="14"/>
  <c r="AA51" i="14"/>
  <c r="AA39" i="14"/>
  <c r="AS45" i="2"/>
  <c r="AS53" i="2"/>
  <c r="AS39" i="2"/>
  <c r="AS52" i="2"/>
  <c r="AS42" i="2"/>
  <c r="AS54" i="2"/>
  <c r="AU41" i="22"/>
  <c r="AU46" i="22"/>
  <c r="AU43" i="22"/>
  <c r="AU37" i="22"/>
  <c r="AU50" i="22"/>
  <c r="AU45" i="21"/>
  <c r="AU37" i="21"/>
  <c r="AU51" i="21"/>
  <c r="AU52" i="21"/>
  <c r="AC50" i="14"/>
  <c r="AC42" i="14"/>
  <c r="AC53" i="14"/>
  <c r="AC45" i="14"/>
  <c r="AC52" i="14"/>
  <c r="AC44" i="14"/>
  <c r="AC51" i="14"/>
  <c r="AC39" i="14"/>
  <c r="AC36" i="14"/>
  <c r="AB50" i="14"/>
  <c r="AB42" i="14"/>
  <c r="AB53" i="14"/>
  <c r="AB45" i="14"/>
  <c r="AB52" i="14"/>
  <c r="AB44" i="14"/>
  <c r="AB51" i="14"/>
  <c r="AB39" i="14"/>
  <c r="AB36" i="14"/>
  <c r="AT47" i="17"/>
  <c r="AT39" i="17"/>
  <c r="AT42" i="17"/>
  <c r="AT49" i="17"/>
  <c r="AT41" i="17"/>
  <c r="AT48" i="17"/>
  <c r="AT40" i="17"/>
  <c r="AT54" i="17"/>
  <c r="AT52" i="17"/>
  <c r="X37" i="16"/>
  <c r="AP48" i="18"/>
  <c r="AP53" i="18"/>
  <c r="AP50" i="18"/>
  <c r="AP55" i="18"/>
  <c r="AP40" i="15"/>
  <c r="AP46" i="15"/>
  <c r="AP52" i="15"/>
  <c r="X52" i="15"/>
  <c r="X49" i="15"/>
  <c r="X43" i="15"/>
  <c r="X52" i="17"/>
  <c r="X42" i="17"/>
  <c r="X40" i="17"/>
  <c r="AP52" i="17"/>
  <c r="AP42" i="17"/>
  <c r="AP40" i="17"/>
  <c r="Y37" i="18"/>
  <c r="Y38" i="19"/>
  <c r="Y43" i="17"/>
  <c r="Y37" i="17"/>
  <c r="Y38" i="17"/>
  <c r="AQ43" i="14"/>
  <c r="AQ38" i="14"/>
  <c r="AQ52" i="14"/>
  <c r="AQ40" i="14"/>
  <c r="Y54" i="16"/>
  <c r="Y53" i="16"/>
  <c r="Y48" i="16"/>
  <c r="Y46" i="16"/>
  <c r="Z43" i="19"/>
  <c r="Z38" i="19"/>
  <c r="Z52" i="18"/>
  <c r="Z36" i="15"/>
  <c r="Z42" i="15"/>
  <c r="AR51" i="17"/>
  <c r="AR39" i="17"/>
  <c r="AR41" i="17"/>
  <c r="AR50" i="14"/>
  <c r="AR45" i="14"/>
  <c r="AR48" i="14"/>
  <c r="AR47" i="14"/>
  <c r="AS54" i="15"/>
  <c r="AS48" i="15"/>
  <c r="AS41" i="15"/>
  <c r="AS53" i="15"/>
  <c r="AS38" i="15"/>
  <c r="AT47" i="16"/>
  <c r="AT53" i="16"/>
  <c r="AT45" i="16"/>
  <c r="AT39" i="16"/>
  <c r="AT48" i="16"/>
  <c r="AT50" i="16"/>
  <c r="AT42" i="16"/>
  <c r="AC55" i="19"/>
  <c r="AC47" i="19"/>
  <c r="AC50" i="19"/>
  <c r="AC42" i="19"/>
  <c r="AC45" i="19"/>
  <c r="AC48" i="18"/>
  <c r="AC53" i="18"/>
  <c r="AC45" i="18"/>
  <c r="AC54" i="18"/>
  <c r="AC46" i="18"/>
  <c r="AC55" i="18"/>
  <c r="AC47" i="18"/>
  <c r="AC39" i="18"/>
  <c r="Z39" i="16"/>
  <c r="Z38" i="16"/>
  <c r="Z47" i="16"/>
  <c r="Z45" i="16"/>
  <c r="AP41" i="22"/>
  <c r="AP46" i="22"/>
  <c r="AP40" i="22"/>
  <c r="AP53" i="22"/>
  <c r="AP38" i="21"/>
  <c r="AP44" i="21"/>
  <c r="X46" i="20"/>
  <c r="X40" i="20"/>
  <c r="X54" i="20"/>
  <c r="X42" i="20"/>
  <c r="X41" i="20"/>
  <c r="AR53" i="20"/>
  <c r="AR47" i="20"/>
  <c r="AR48" i="20"/>
  <c r="AR41" i="2"/>
  <c r="AR48" i="2"/>
  <c r="AR54" i="2"/>
  <c r="Z47" i="2"/>
  <c r="Z42" i="2"/>
  <c r="Z48" i="2"/>
  <c r="AS38" i="20"/>
  <c r="AS47" i="20"/>
  <c r="AS37" i="2"/>
  <c r="AS44" i="2"/>
  <c r="AS50" i="2"/>
  <c r="AA38" i="15"/>
  <c r="AA44" i="15"/>
  <c r="AA53" i="15"/>
  <c r="AA51" i="15"/>
  <c r="AC37" i="19"/>
  <c r="AC43" i="19"/>
  <c r="AC52" i="19"/>
  <c r="AC38" i="19"/>
  <c r="AC37" i="18"/>
  <c r="AC46" i="15"/>
  <c r="AC44" i="15"/>
  <c r="AC42" i="15"/>
  <c r="AC49" i="15"/>
  <c r="AC45" i="15"/>
  <c r="AC43" i="15"/>
  <c r="AC41" i="15"/>
  <c r="AC47" i="15"/>
  <c r="AC40" i="15"/>
  <c r="AC35" i="15"/>
  <c r="AU40" i="22"/>
  <c r="AU45" i="22"/>
  <c r="AU39" i="22"/>
  <c r="AU52" i="22"/>
  <c r="AU49" i="21"/>
  <c r="AU42" i="21"/>
  <c r="AU50" i="21"/>
  <c r="AU43" i="21"/>
  <c r="AU55" i="21"/>
  <c r="AU48" i="21"/>
  <c r="AT49" i="22"/>
  <c r="AT48" i="22"/>
  <c r="AT53" i="22"/>
  <c r="AT44" i="22"/>
  <c r="AT41" i="21"/>
  <c r="AT53" i="21"/>
  <c r="AT46" i="21"/>
  <c r="AT54" i="21"/>
  <c r="AT47" i="21"/>
  <c r="AT40" i="21"/>
  <c r="AB53" i="22"/>
  <c r="AB44" i="22"/>
  <c r="AB49" i="22"/>
  <c r="AB48" i="22"/>
  <c r="AB40" i="21"/>
  <c r="AB49" i="21"/>
  <c r="AB46" i="21"/>
  <c r="AB54" i="21"/>
  <c r="AB47" i="21"/>
  <c r="AB48" i="21"/>
  <c r="AT46" i="19"/>
  <c r="AT49" i="19"/>
  <c r="AT41" i="19"/>
  <c r="AT47" i="19"/>
  <c r="AT54" i="19"/>
  <c r="AT48" i="18"/>
  <c r="AT40" i="18"/>
  <c r="AT49" i="18"/>
  <c r="AT41" i="18"/>
  <c r="AT50" i="18"/>
  <c r="AT42" i="18"/>
  <c r="AT51" i="18"/>
  <c r="AT43" i="18"/>
  <c r="AT51" i="19"/>
  <c r="AT39" i="18"/>
  <c r="AR53" i="22"/>
  <c r="AR41" i="22"/>
  <c r="AR46" i="22"/>
  <c r="AR40" i="22"/>
  <c r="AR49" i="21"/>
  <c r="AR54" i="21"/>
  <c r="AR47" i="21"/>
  <c r="AA51" i="16"/>
  <c r="AA40" i="16"/>
  <c r="AA49" i="16"/>
  <c r="AA41" i="16"/>
  <c r="AA52" i="16"/>
  <c r="AA50" i="16"/>
  <c r="AA42" i="16"/>
  <c r="Z40" i="19"/>
  <c r="Z42" i="19"/>
  <c r="Z45" i="19"/>
  <c r="Z55" i="19"/>
  <c r="Z54" i="19"/>
  <c r="Z49" i="18"/>
  <c r="Z54" i="18"/>
  <c r="Z51" i="18"/>
  <c r="AA41" i="22"/>
  <c r="AA54" i="22"/>
  <c r="AA41" i="21"/>
  <c r="AA53" i="21"/>
  <c r="AA46" i="21"/>
  <c r="AA54" i="21"/>
  <c r="AA47" i="21"/>
  <c r="AA40" i="21"/>
  <c r="AS51" i="19"/>
  <c r="AS42" i="19"/>
  <c r="AS38" i="18"/>
  <c r="AS47" i="19"/>
  <c r="AS48" i="18"/>
  <c r="AS53" i="18"/>
  <c r="AS45" i="18"/>
  <c r="AS54" i="18"/>
  <c r="AS46" i="18"/>
  <c r="AS55" i="18"/>
  <c r="AS47" i="18"/>
  <c r="AS39" i="18"/>
  <c r="AQ54" i="15"/>
  <c r="AQ41" i="15"/>
  <c r="AQ47" i="15"/>
  <c r="AQ48" i="15"/>
  <c r="AQ38" i="15"/>
  <c r="Z38" i="17"/>
  <c r="Z37" i="17"/>
  <c r="Z50" i="17"/>
  <c r="Z46" i="14"/>
  <c r="Z49" i="14"/>
  <c r="Z44" i="14"/>
  <c r="Z37" i="14"/>
  <c r="AR53" i="16"/>
  <c r="AR48" i="16"/>
  <c r="AR50" i="16"/>
  <c r="AR42" i="16"/>
  <c r="AA37" i="20"/>
  <c r="AA47" i="20"/>
  <c r="AA37" i="2"/>
  <c r="AA44" i="2"/>
  <c r="AA50" i="2"/>
  <c r="AS52" i="16"/>
  <c r="AS50" i="16"/>
  <c r="AS42" i="16"/>
  <c r="AS51" i="16"/>
  <c r="AS40" i="16"/>
  <c r="AS49" i="16"/>
  <c r="AS41" i="16"/>
  <c r="AA42" i="17"/>
  <c r="AA40" i="17"/>
  <c r="AA47" i="17"/>
  <c r="AA54" i="17"/>
  <c r="AA45" i="17"/>
  <c r="AA52" i="17"/>
  <c r="AP43" i="22"/>
  <c r="AP48" i="22"/>
  <c r="AP47" i="22"/>
  <c r="AP52" i="22"/>
  <c r="X48" i="20"/>
  <c r="X53" i="20"/>
  <c r="X39" i="17"/>
  <c r="X41" i="17"/>
  <c r="AP53" i="14"/>
  <c r="AP41" i="14"/>
  <c r="AP51" i="14"/>
  <c r="AP39" i="14"/>
  <c r="X53" i="14"/>
  <c r="X41" i="14"/>
  <c r="X51" i="14"/>
  <c r="X39" i="14"/>
  <c r="Y36" i="14"/>
  <c r="AQ47" i="16"/>
  <c r="AQ45" i="16"/>
  <c r="AQ39" i="16"/>
  <c r="AQ38" i="16"/>
  <c r="X43" i="2"/>
  <c r="AQ39" i="20"/>
  <c r="AQ48" i="20"/>
  <c r="AQ44" i="20"/>
  <c r="Y53" i="2"/>
  <c r="Y47" i="2"/>
  <c r="Y48" i="2"/>
  <c r="AQ41" i="2"/>
  <c r="AQ47" i="2"/>
  <c r="AQ54" i="2"/>
  <c r="AR37" i="22"/>
  <c r="AR38" i="21"/>
  <c r="AR44" i="21"/>
  <c r="AR50" i="20"/>
  <c r="AR45" i="20"/>
  <c r="AR52" i="20"/>
  <c r="AR43" i="20"/>
  <c r="AR49" i="20"/>
  <c r="AR51" i="20"/>
  <c r="AA37" i="18"/>
  <c r="AA52" i="19"/>
  <c r="AA40" i="19"/>
  <c r="AA38" i="19"/>
  <c r="AA45" i="19"/>
  <c r="AA43" i="19"/>
  <c r="AA50" i="14"/>
  <c r="AA38" i="14"/>
  <c r="AA49" i="14"/>
  <c r="AA41" i="14"/>
  <c r="AA48" i="14"/>
  <c r="AA40" i="14"/>
  <c r="AA47" i="14"/>
  <c r="AS51" i="2"/>
  <c r="AS41" i="2"/>
  <c r="AS47" i="2"/>
  <c r="AS40" i="2"/>
  <c r="AS48" i="2"/>
  <c r="AS46" i="2"/>
  <c r="AU36" i="22"/>
  <c r="AU38" i="22"/>
  <c r="AU54" i="22"/>
  <c r="AU51" i="22"/>
  <c r="AU42" i="22"/>
  <c r="AU47" i="22"/>
  <c r="AU38" i="21"/>
  <c r="AU39" i="21"/>
  <c r="AU44" i="21"/>
  <c r="AC43" i="14"/>
  <c r="AC46" i="14"/>
  <c r="AC38" i="14"/>
  <c r="AC49" i="14"/>
  <c r="AC41" i="14"/>
  <c r="AC48" i="14"/>
  <c r="AC40" i="14"/>
  <c r="AC47" i="14"/>
  <c r="AC37" i="14"/>
  <c r="AB43" i="14"/>
  <c r="AB46" i="14"/>
  <c r="AB38" i="14"/>
  <c r="AB49" i="14"/>
  <c r="AB41" i="14"/>
  <c r="AB48" i="14"/>
  <c r="AB40" i="14"/>
  <c r="AB47" i="14"/>
  <c r="AB37" i="14"/>
  <c r="AT51" i="17"/>
  <c r="AT43" i="17"/>
  <c r="AT46" i="17"/>
  <c r="AT38" i="17"/>
  <c r="AT45" i="17"/>
  <c r="AT37" i="17"/>
  <c r="AT44" i="17"/>
  <c r="AT50" i="17"/>
  <c r="AT53" i="17"/>
  <c r="X43" i="16"/>
  <c r="AP39" i="18"/>
  <c r="AP44" i="18"/>
  <c r="AP41" i="18"/>
  <c r="AP46" i="18"/>
  <c r="AP37" i="15"/>
  <c r="AP43" i="15"/>
  <c r="AP49" i="15"/>
  <c r="X46" i="15"/>
  <c r="X40" i="15"/>
  <c r="X37" i="15"/>
  <c r="X54" i="17"/>
  <c r="X46" i="17"/>
  <c r="X48" i="17"/>
  <c r="AP54" i="17"/>
  <c r="AP46" i="17"/>
  <c r="AP48" i="17"/>
  <c r="Y37" i="19"/>
  <c r="Y52" i="19"/>
  <c r="Y43" i="19"/>
  <c r="Y49" i="17"/>
  <c r="Y50" i="17"/>
  <c r="Y44" i="17"/>
  <c r="AQ46" i="14"/>
  <c r="AQ49" i="14"/>
  <c r="AQ44" i="14"/>
  <c r="AQ37" i="14"/>
  <c r="Y40" i="16"/>
  <c r="Y52" i="16"/>
  <c r="Y50" i="16"/>
  <c r="Y42" i="16"/>
  <c r="Z52" i="19"/>
  <c r="Z38" i="18"/>
  <c r="Z43" i="18"/>
  <c r="Z39" i="15"/>
  <c r="Z45" i="15"/>
  <c r="AR53" i="17"/>
  <c r="AR45" i="17"/>
  <c r="AR47" i="17"/>
  <c r="AR53" i="14"/>
  <c r="AR41" i="14"/>
  <c r="AR51" i="14"/>
  <c r="AR39" i="14"/>
  <c r="AS47" i="15"/>
  <c r="AS50" i="15"/>
  <c r="AS44" i="15"/>
  <c r="AS51" i="15"/>
  <c r="AT51" i="16"/>
  <c r="AT40" i="16"/>
  <c r="AT49" i="16"/>
  <c r="AT41" i="16"/>
  <c r="AT52" i="16"/>
  <c r="AT54" i="16"/>
  <c r="AT46" i="16"/>
  <c r="AC40" i="19"/>
  <c r="AC51" i="19"/>
  <c r="AC38" i="18"/>
  <c r="AC54" i="19"/>
  <c r="AC46" i="19"/>
  <c r="AC49" i="19"/>
  <c r="AC41" i="19"/>
  <c r="AC52" i="18"/>
  <c r="AC44" i="18"/>
  <c r="AC49" i="18"/>
  <c r="AC41" i="18"/>
  <c r="AC50" i="18"/>
  <c r="AC42" i="18"/>
  <c r="AC51" i="18"/>
  <c r="AC43" i="18"/>
  <c r="AC40" i="18"/>
  <c r="Z44" i="16"/>
  <c r="Z51" i="16"/>
  <c r="Z49" i="16"/>
  <c r="Z41" i="16"/>
  <c r="AP49" i="22"/>
  <c r="AP54" i="22"/>
  <c r="AP45" i="22"/>
  <c r="AP50" i="22"/>
  <c r="AP51" i="21"/>
  <c r="X43" i="20"/>
  <c r="X49" i="20"/>
  <c r="X51" i="20"/>
  <c r="X50" i="20"/>
  <c r="X45" i="20"/>
  <c r="X52" i="20"/>
  <c r="AR39" i="20"/>
  <c r="AR44" i="20"/>
  <c r="AR38" i="20"/>
  <c r="AR47" i="2"/>
  <c r="AR53" i="2"/>
  <c r="AR42" i="2"/>
  <c r="Z41" i="2"/>
  <c r="Z53" i="2"/>
  <c r="Z54" i="2"/>
  <c r="AS37" i="20"/>
  <c r="AS36" i="20"/>
  <c r="AS49" i="2"/>
  <c r="AS43" i="2"/>
  <c r="AS38" i="2"/>
  <c r="AA54" i="15"/>
  <c r="AA41" i="15"/>
  <c r="AA47" i="15"/>
  <c r="AA48" i="15"/>
  <c r="AA50" i="15"/>
  <c r="AC48" i="19"/>
  <c r="AC53" i="19"/>
  <c r="AC44" i="19"/>
  <c r="AC39" i="19"/>
  <c r="AC54" i="15"/>
  <c r="AC52" i="15"/>
  <c r="AC50" i="15"/>
  <c r="AC38" i="15"/>
  <c r="AC39" i="15"/>
  <c r="AC37" i="15"/>
  <c r="AC48" i="15"/>
  <c r="AC36" i="15"/>
  <c r="AC53" i="15"/>
  <c r="AC51" i="15"/>
  <c r="AU49" i="22"/>
  <c r="AU48" i="22"/>
  <c r="AU53" i="22"/>
  <c r="AU44" i="22"/>
  <c r="AU41" i="21"/>
  <c r="AU53" i="21"/>
  <c r="AU46" i="21"/>
  <c r="AU54" i="21"/>
  <c r="AU47" i="21"/>
  <c r="AU40" i="21"/>
  <c r="AT40" i="22"/>
  <c r="AT45" i="22"/>
  <c r="AT39" i="22"/>
  <c r="AT52" i="22"/>
  <c r="AT49" i="21"/>
  <c r="AT42" i="21"/>
  <c r="AT50" i="21"/>
  <c r="AT43" i="21"/>
  <c r="AT55" i="21"/>
  <c r="AT48" i="21"/>
  <c r="AB45" i="22"/>
  <c r="AB39" i="22"/>
  <c r="AB52" i="22"/>
  <c r="AB40" i="22"/>
  <c r="AB42" i="21"/>
  <c r="AB41" i="21"/>
  <c r="AB53" i="21"/>
  <c r="AB50" i="21"/>
  <c r="AB43" i="21"/>
  <c r="AB55" i="21"/>
  <c r="AT42" i="19"/>
  <c r="AT45" i="19"/>
  <c r="AT40" i="19"/>
  <c r="AT50" i="19"/>
  <c r="AT52" i="18"/>
  <c r="AT44" i="18"/>
  <c r="AT53" i="18"/>
  <c r="AT45" i="18"/>
  <c r="AT54" i="18"/>
  <c r="AT46" i="18"/>
  <c r="AT55" i="18"/>
  <c r="AT47" i="18"/>
  <c r="AT55" i="19"/>
  <c r="AT38" i="18"/>
  <c r="AR45" i="22"/>
  <c r="AR50" i="22"/>
  <c r="AR49" i="22"/>
  <c r="AR54" i="22"/>
  <c r="AR41" i="21"/>
  <c r="AR50" i="21"/>
  <c r="AR43" i="21"/>
  <c r="AA47" i="16"/>
  <c r="AA53" i="16"/>
  <c r="AA45" i="16"/>
  <c r="AA39" i="16"/>
  <c r="AA48" i="16"/>
  <c r="AA46" i="16"/>
  <c r="AA54" i="16"/>
  <c r="Z47" i="19"/>
  <c r="Z46" i="19"/>
  <c r="Z49" i="19"/>
  <c r="Z41" i="19"/>
  <c r="Z51" i="19"/>
  <c r="Z50" i="19"/>
  <c r="Z40" i="18"/>
  <c r="Z45" i="18"/>
  <c r="Z42" i="18"/>
  <c r="Z47" i="18"/>
  <c r="AA46" i="22"/>
  <c r="AA50" i="22"/>
  <c r="AA49" i="21"/>
  <c r="AA42" i="21"/>
  <c r="AA50" i="21"/>
  <c r="AA43" i="21"/>
  <c r="AA55" i="21"/>
  <c r="AA48" i="21"/>
  <c r="AS55" i="19"/>
  <c r="AS46" i="19"/>
  <c r="AS41" i="19"/>
  <c r="AS50" i="19"/>
  <c r="AS52" i="18"/>
  <c r="AS44" i="18"/>
  <c r="AS49" i="18"/>
  <c r="AS41" i="18"/>
  <c r="AS50" i="18"/>
  <c r="AS42" i="18"/>
  <c r="AS51" i="18"/>
  <c r="AS43" i="18"/>
  <c r="AS40" i="18"/>
  <c r="AQ50" i="15"/>
  <c r="AQ44" i="15"/>
  <c r="AQ53" i="15"/>
  <c r="AQ51" i="15"/>
  <c r="Z43" i="17"/>
  <c r="Z49" i="17"/>
  <c r="Z44" i="17"/>
  <c r="Z43" i="14"/>
  <c r="Z38" i="14"/>
  <c r="Z52" i="14"/>
  <c r="Z40" i="14"/>
  <c r="AR40" i="16"/>
  <c r="AR52" i="16"/>
  <c r="AR54" i="16"/>
  <c r="AR46" i="16"/>
  <c r="AA36" i="20"/>
  <c r="AA38" i="20"/>
  <c r="AA49" i="2"/>
  <c r="AA43" i="2"/>
  <c r="AA38" i="2"/>
  <c r="AS39" i="16"/>
  <c r="AS48" i="16"/>
  <c r="AS46" i="16"/>
  <c r="AS54" i="16"/>
  <c r="AS47" i="16"/>
  <c r="AS53" i="16"/>
  <c r="AS45" i="16"/>
  <c r="AA46" i="17"/>
  <c r="AA48" i="17"/>
  <c r="AA51" i="17"/>
  <c r="AA39" i="17"/>
  <c r="AA53" i="17"/>
  <c r="AA41" i="17"/>
  <c r="AP38" i="22"/>
  <c r="AP51" i="22"/>
  <c r="BG51" i="22" s="1"/>
  <c r="AP39" i="22"/>
  <c r="AP44" i="22"/>
  <c r="X38" i="20"/>
  <c r="X39" i="20"/>
  <c r="X47" i="20"/>
  <c r="X41" i="2"/>
  <c r="X42" i="2"/>
  <c r="X54" i="2"/>
  <c r="Y37" i="2"/>
  <c r="AQ49" i="2"/>
  <c r="AQ37" i="2"/>
  <c r="AP39" i="19"/>
  <c r="AP53" i="19"/>
  <c r="X48" i="19"/>
  <c r="X39" i="19"/>
  <c r="AP38" i="17"/>
  <c r="AP37" i="17"/>
  <c r="AP50" i="17"/>
  <c r="AP46" i="14"/>
  <c r="AP49" i="14"/>
  <c r="AP44" i="14"/>
  <c r="AP37" i="14"/>
  <c r="X46" i="14"/>
  <c r="X49" i="14"/>
  <c r="X44" i="14"/>
  <c r="X37" i="14"/>
  <c r="X48" i="16"/>
  <c r="X50" i="16"/>
  <c r="X42" i="16"/>
  <c r="X53" i="16"/>
  <c r="Y37" i="16"/>
  <c r="Y37" i="15"/>
  <c r="Y46" i="15"/>
  <c r="Y40" i="15"/>
  <c r="Y46" i="17"/>
  <c r="Y52" i="17"/>
  <c r="Y40" i="17"/>
  <c r="AR36" i="14"/>
  <c r="AR49" i="2"/>
  <c r="Z43" i="2"/>
  <c r="Z49" i="2"/>
  <c r="Z43" i="22"/>
  <c r="Z48" i="22"/>
  <c r="Z47" i="22"/>
  <c r="Z52" i="22"/>
  <c r="Z53" i="21"/>
  <c r="Z39" i="21"/>
  <c r="Z48" i="21"/>
  <c r="Z42" i="21"/>
  <c r="AA43" i="16"/>
  <c r="AA36" i="16"/>
  <c r="AA38" i="16"/>
  <c r="AS53" i="22"/>
  <c r="AS40" i="22"/>
  <c r="AA40" i="18"/>
  <c r="AA50" i="19"/>
  <c r="AA42" i="19"/>
  <c r="AA48" i="18"/>
  <c r="AA53" i="18"/>
  <c r="AA45" i="18"/>
  <c r="AA54" i="18"/>
  <c r="AA46" i="18"/>
  <c r="AA55" i="18"/>
  <c r="AA47" i="18"/>
  <c r="AA55" i="19"/>
  <c r="AA47" i="19"/>
  <c r="AA38" i="17"/>
  <c r="AA50" i="17"/>
  <c r="AA49" i="17"/>
  <c r="AU51" i="2"/>
  <c r="AU37" i="2"/>
  <c r="AU39" i="2"/>
  <c r="AU41" i="2"/>
  <c r="AU43" i="2"/>
  <c r="AU42" i="2"/>
  <c r="AU46" i="2"/>
  <c r="AU44" i="2"/>
  <c r="AU50" i="2"/>
  <c r="AU36" i="2"/>
  <c r="AC43" i="17"/>
  <c r="AC53" i="17"/>
  <c r="AC50" i="17"/>
  <c r="AC42" i="17"/>
  <c r="AC52" i="17"/>
  <c r="AC44" i="17"/>
  <c r="AC39" i="17"/>
  <c r="AC45" i="17"/>
  <c r="AC37" i="17"/>
  <c r="AB54" i="17"/>
  <c r="AB52" i="17"/>
  <c r="AB46" i="17"/>
  <c r="AB38" i="17"/>
  <c r="AB45" i="17"/>
  <c r="AB37" i="17"/>
  <c r="AB44" i="17"/>
  <c r="AB47" i="17"/>
  <c r="AB50" i="17"/>
  <c r="AP43" i="19"/>
  <c r="X42" i="14"/>
  <c r="AP42" i="14"/>
  <c r="X49" i="18"/>
  <c r="X54" i="18"/>
  <c r="X51" i="18"/>
  <c r="X54" i="15"/>
  <c r="X47" i="15"/>
  <c r="X51" i="15"/>
  <c r="X44" i="15"/>
  <c r="X48" i="15"/>
  <c r="AQ44" i="19"/>
  <c r="AQ52" i="18"/>
  <c r="AQ53" i="19"/>
  <c r="Y45" i="15"/>
  <c r="Y36" i="15"/>
  <c r="Y47" i="17"/>
  <c r="Y45" i="17"/>
  <c r="Y53" i="17"/>
  <c r="Y50" i="14"/>
  <c r="Y45" i="14"/>
  <c r="Y48" i="14"/>
  <c r="Y47" i="14"/>
  <c r="AR43" i="16"/>
  <c r="Z48" i="19"/>
  <c r="Z39" i="19"/>
  <c r="Z48" i="18"/>
  <c r="Z53" i="18"/>
  <c r="Z50" i="18"/>
  <c r="Z55" i="18"/>
  <c r="Z46" i="15"/>
  <c r="Z52" i="15"/>
  <c r="Z40" i="15"/>
  <c r="Z54" i="17"/>
  <c r="Z46" i="17"/>
  <c r="Z48" i="17"/>
  <c r="AA54" i="20"/>
  <c r="AA42" i="20"/>
  <c r="AA41" i="20"/>
  <c r="AA51" i="20"/>
  <c r="AA46" i="20"/>
  <c r="AA52" i="20"/>
  <c r="AC41" i="2"/>
  <c r="AC43" i="2"/>
  <c r="AC49" i="2"/>
  <c r="AC45" i="2"/>
  <c r="AC53" i="2"/>
  <c r="AC40" i="2"/>
  <c r="AC36" i="2"/>
  <c r="AC52" i="2"/>
  <c r="AC48" i="2"/>
  <c r="AC46" i="2"/>
  <c r="AU38" i="16"/>
  <c r="AU43" i="16"/>
  <c r="AC43" i="20"/>
  <c r="AC41" i="20"/>
  <c r="AB50" i="20"/>
  <c r="AB52" i="20"/>
  <c r="Z54" i="15"/>
  <c r="Z41" i="15"/>
  <c r="Z47" i="15"/>
  <c r="Z53" i="15"/>
  <c r="Z51" i="15"/>
  <c r="AS38" i="16"/>
  <c r="AS43" i="16"/>
  <c r="AS43" i="17"/>
  <c r="AS38" i="17"/>
  <c r="AS37" i="17"/>
  <c r="AC37" i="20"/>
  <c r="AC38" i="20"/>
  <c r="AC48" i="20"/>
  <c r="AC51" i="20"/>
  <c r="AC54" i="20"/>
  <c r="AC53" i="20"/>
  <c r="AC44" i="20"/>
  <c r="AC47" i="20"/>
  <c r="AC51" i="2"/>
  <c r="AC37" i="2"/>
  <c r="AC39" i="2"/>
  <c r="AC54" i="2"/>
  <c r="AC42" i="2"/>
  <c r="AC38" i="2"/>
  <c r="AC50" i="2"/>
  <c r="AC44" i="2"/>
  <c r="AU44" i="16"/>
  <c r="AU36" i="16"/>
  <c r="AU37" i="16"/>
  <c r="AC50" i="20"/>
  <c r="AC52" i="20"/>
  <c r="AB41" i="20"/>
  <c r="AB43" i="20"/>
  <c r="Z38" i="15"/>
  <c r="Z44" i="15"/>
  <c r="Z50" i="15"/>
  <c r="Z48" i="15"/>
  <c r="AS44" i="16"/>
  <c r="AS36" i="16"/>
  <c r="AS37" i="16"/>
  <c r="AS50" i="17"/>
  <c r="AS49" i="17"/>
  <c r="AS44" i="17"/>
  <c r="AC46" i="20"/>
  <c r="AC49" i="20"/>
  <c r="AC40" i="20"/>
  <c r="AC39" i="20"/>
  <c r="AC42" i="20"/>
  <c r="AC45" i="20"/>
  <c r="AC36" i="20"/>
  <c r="X44" i="20"/>
  <c r="X47" i="2"/>
  <c r="X53" i="2"/>
  <c r="X48" i="2"/>
  <c r="Y49" i="2"/>
  <c r="Y43" i="2"/>
  <c r="AQ43" i="2"/>
  <c r="AP44" i="19"/>
  <c r="AP48" i="19"/>
  <c r="X53" i="19"/>
  <c r="X44" i="19"/>
  <c r="AP43" i="17"/>
  <c r="AP49" i="17"/>
  <c r="AP44" i="17"/>
  <c r="AP43" i="14"/>
  <c r="AP38" i="14"/>
  <c r="AP52" i="14"/>
  <c r="AP40" i="14"/>
  <c r="X43" i="14"/>
  <c r="X38" i="14"/>
  <c r="X52" i="14"/>
  <c r="X40" i="14"/>
  <c r="X52" i="16"/>
  <c r="X54" i="16"/>
  <c r="X46" i="16"/>
  <c r="X40" i="16"/>
  <c r="Y43" i="16"/>
  <c r="Y49" i="15"/>
  <c r="Y43" i="15"/>
  <c r="Y52" i="15"/>
  <c r="Y54" i="17"/>
  <c r="Y42" i="17"/>
  <c r="Y48" i="17"/>
  <c r="AR42" i="14"/>
  <c r="AR37" i="2"/>
  <c r="AR43" i="2"/>
  <c r="Z37" i="2"/>
  <c r="Z38" i="22"/>
  <c r="Z51" i="22"/>
  <c r="Z39" i="22"/>
  <c r="Z44" i="22"/>
  <c r="Z45" i="21"/>
  <c r="Z46" i="21"/>
  <c r="Z55" i="21"/>
  <c r="Z52" i="21"/>
  <c r="Z40" i="21"/>
  <c r="AA37" i="16"/>
  <c r="AA44" i="16"/>
  <c r="AS45" i="22"/>
  <c r="AS49" i="22"/>
  <c r="AA39" i="18"/>
  <c r="AA46" i="19"/>
  <c r="AA41" i="19"/>
  <c r="AA52" i="18"/>
  <c r="AA44" i="18"/>
  <c r="AA49" i="18"/>
  <c r="AA41" i="18"/>
  <c r="AA50" i="18"/>
  <c r="AA42" i="18"/>
  <c r="AA51" i="18"/>
  <c r="AA43" i="18"/>
  <c r="AA51" i="19"/>
  <c r="AA38" i="18"/>
  <c r="AA44" i="17"/>
  <c r="AA43" i="17"/>
  <c r="AA37" i="17"/>
  <c r="AU45" i="2"/>
  <c r="AU47" i="2"/>
  <c r="AU49" i="2"/>
  <c r="AU53" i="2"/>
  <c r="AU38" i="2"/>
  <c r="AU52" i="2"/>
  <c r="AU54" i="2"/>
  <c r="AU40" i="2"/>
  <c r="AU48" i="2"/>
  <c r="AC47" i="17"/>
  <c r="AC51" i="17"/>
  <c r="AC54" i="17"/>
  <c r="AC46" i="17"/>
  <c r="AC38" i="17"/>
  <c r="AC48" i="17"/>
  <c r="AC40" i="17"/>
  <c r="AC49" i="17"/>
  <c r="AC41" i="17"/>
  <c r="AB51" i="17"/>
  <c r="AB53" i="17"/>
  <c r="AB39" i="17"/>
  <c r="AB42" i="17"/>
  <c r="AB49" i="17"/>
  <c r="AB41" i="17"/>
  <c r="AB48" i="17"/>
  <c r="AB40" i="17"/>
  <c r="AB43" i="17"/>
  <c r="AP38" i="19"/>
  <c r="AP52" i="19"/>
  <c r="X36" i="14"/>
  <c r="AP36" i="14"/>
  <c r="X40" i="18"/>
  <c r="X45" i="18"/>
  <c r="X42" i="18"/>
  <c r="X47" i="18"/>
  <c r="X41" i="15"/>
  <c r="X53" i="15"/>
  <c r="X38" i="15"/>
  <c r="X50" i="15"/>
  <c r="AQ48" i="19"/>
  <c r="AQ39" i="19"/>
  <c r="AQ43" i="18"/>
  <c r="AQ38" i="18"/>
  <c r="Y39" i="15"/>
  <c r="Y42" i="15"/>
  <c r="Y39" i="17"/>
  <c r="Y41" i="17"/>
  <c r="Y51" i="17"/>
  <c r="Y53" i="14"/>
  <c r="Y41" i="14"/>
  <c r="Y51" i="14"/>
  <c r="Y39" i="14"/>
  <c r="AR37" i="16"/>
  <c r="Z44" i="19"/>
  <c r="Z53" i="19"/>
  <c r="Z44" i="18"/>
  <c r="Z41" i="18"/>
  <c r="Z46" i="18"/>
  <c r="Z39" i="18"/>
  <c r="Z49" i="15"/>
  <c r="Z37" i="15"/>
  <c r="Z43" i="15"/>
  <c r="Z52" i="17"/>
  <c r="Z42" i="17"/>
  <c r="Z40" i="17"/>
  <c r="AA50" i="20"/>
  <c r="AA45" i="20"/>
  <c r="AA40" i="20"/>
  <c r="AA43" i="20"/>
  <c r="AA49" i="20"/>
  <c r="AC47" i="2"/>
  <c r="AP36" i="22"/>
  <c r="BG36" i="22" s="1"/>
  <c r="AP37" i="19"/>
  <c r="X36" i="22"/>
  <c r="X37" i="19"/>
  <c r="X36" i="20"/>
  <c r="AP35" i="14"/>
  <c r="AP36" i="16"/>
  <c r="AP35" i="15"/>
  <c r="X36" i="17"/>
  <c r="AP36" i="2"/>
  <c r="AP37" i="21"/>
  <c r="AP37" i="18"/>
  <c r="X37" i="21"/>
  <c r="X37" i="18"/>
  <c r="AP36" i="17"/>
  <c r="AP36" i="20"/>
  <c r="X36" i="2"/>
  <c r="X36" i="16"/>
  <c r="X35" i="14"/>
  <c r="X35" i="15"/>
  <c r="BG36" i="16" l="1"/>
  <c r="AO54" i="16"/>
  <c r="AO36" i="2"/>
  <c r="BG49" i="14"/>
  <c r="BG51" i="21"/>
  <c r="BG20" i="21" s="1"/>
  <c r="AO48" i="2"/>
  <c r="AO36" i="20"/>
  <c r="AO42" i="22"/>
  <c r="AO12" i="22" s="1"/>
  <c r="AO54" i="18"/>
  <c r="AO53" i="15"/>
  <c r="AO38" i="14"/>
  <c r="BG38" i="14"/>
  <c r="BG9" i="14" s="1"/>
  <c r="AO42" i="14"/>
  <c r="AO49" i="14"/>
  <c r="AO20" i="14" s="1"/>
  <c r="BG36" i="20"/>
  <c r="BG36" i="2"/>
  <c r="BG6" i="2" s="1"/>
  <c r="BG37" i="19"/>
  <c r="AO41" i="15"/>
  <c r="AO12" i="15" s="1"/>
  <c r="AO42" i="18"/>
  <c r="AO40" i="18"/>
  <c r="BG38" i="19"/>
  <c r="AO46" i="16"/>
  <c r="AO16" i="16" s="1"/>
  <c r="AO52" i="16"/>
  <c r="AO52" i="14"/>
  <c r="AO23" i="14" s="1"/>
  <c r="AO43" i="14"/>
  <c r="BG52" i="14"/>
  <c r="BG23" i="14" s="1"/>
  <c r="BG43" i="14"/>
  <c r="BG49" i="17"/>
  <c r="BG19" i="17" s="1"/>
  <c r="AO53" i="2"/>
  <c r="AO44" i="20"/>
  <c r="AO14" i="20" s="1"/>
  <c r="BG43" i="19"/>
  <c r="AO42" i="16"/>
  <c r="AO48" i="16"/>
  <c r="AO44" i="14"/>
  <c r="AO46" i="14"/>
  <c r="BG44" i="14"/>
  <c r="BG15" i="14" s="1"/>
  <c r="BG46" i="14"/>
  <c r="BG39" i="22"/>
  <c r="BG38" i="22"/>
  <c r="BG8" i="22" s="1"/>
  <c r="BG46" i="17"/>
  <c r="BG49" i="15"/>
  <c r="BG39" i="18"/>
  <c r="BG43" i="22"/>
  <c r="BG42" i="17"/>
  <c r="BG12" i="17" s="1"/>
  <c r="BG52" i="15"/>
  <c r="BG42" i="15"/>
  <c r="AO47" i="15"/>
  <c r="AO44" i="15"/>
  <c r="BG50" i="22"/>
  <c r="BG20" i="22" s="1"/>
  <c r="BG54" i="22"/>
  <c r="BG24" i="22" s="1"/>
  <c r="BG41" i="22"/>
  <c r="BG45" i="15"/>
  <c r="AO37" i="22"/>
  <c r="AO37" i="21"/>
  <c r="AO6" i="21" s="1"/>
  <c r="BG37" i="18"/>
  <c r="BG6" i="18" s="1"/>
  <c r="BG35" i="15"/>
  <c r="BG6" i="15" s="1"/>
  <c r="AO38" i="15"/>
  <c r="AO9" i="15" s="1"/>
  <c r="AO44" i="19"/>
  <c r="AO13" i="19" s="1"/>
  <c r="BG48" i="19"/>
  <c r="AO51" i="18"/>
  <c r="AO20" i="18" s="1"/>
  <c r="AO49" i="18"/>
  <c r="AO18" i="18" s="1"/>
  <c r="BG42" i="14"/>
  <c r="BG37" i="17"/>
  <c r="BG7" i="17" s="1"/>
  <c r="AO39" i="19"/>
  <c r="BG53" i="19"/>
  <c r="BG22" i="19" s="1"/>
  <c r="AO47" i="20"/>
  <c r="AO38" i="20"/>
  <c r="AO8" i="20" s="1"/>
  <c r="AO45" i="20"/>
  <c r="AO15" i="20" s="1"/>
  <c r="AO51" i="20"/>
  <c r="AO21" i="20" s="1"/>
  <c r="AO43" i="20"/>
  <c r="AO13" i="20" s="1"/>
  <c r="AO48" i="17"/>
  <c r="AO18" i="17" s="1"/>
  <c r="AO54" i="17"/>
  <c r="AO40" i="15"/>
  <c r="AO11" i="15" s="1"/>
  <c r="BG37" i="15"/>
  <c r="BG8" i="15" s="1"/>
  <c r="BG41" i="18"/>
  <c r="BG10" i="18" s="1"/>
  <c r="AO51" i="14"/>
  <c r="AO22" i="14" s="1"/>
  <c r="AO53" i="14"/>
  <c r="AO24" i="14" s="1"/>
  <c r="BG51" i="14"/>
  <c r="BG22" i="14" s="1"/>
  <c r="BG53" i="14"/>
  <c r="AO39" i="17"/>
  <c r="AO9" i="17" s="1"/>
  <c r="AO48" i="20"/>
  <c r="AO18" i="20" s="1"/>
  <c r="BG47" i="22"/>
  <c r="BG17" i="22" s="1"/>
  <c r="AO41" i="20"/>
  <c r="AO11" i="20" s="1"/>
  <c r="AO54" i="20"/>
  <c r="AO46" i="20"/>
  <c r="AO16" i="20" s="1"/>
  <c r="BG38" i="21"/>
  <c r="BG40" i="22"/>
  <c r="BG10" i="22" s="1"/>
  <c r="AO40" i="17"/>
  <c r="AO52" i="17"/>
  <c r="AO22" i="17" s="1"/>
  <c r="AO49" i="15"/>
  <c r="BG40" i="15"/>
  <c r="BG11" i="15" s="1"/>
  <c r="BG50" i="18"/>
  <c r="BG48" i="18"/>
  <c r="BG17" i="18" s="1"/>
  <c r="AO47" i="14"/>
  <c r="AO18" i="14" s="1"/>
  <c r="AO45" i="14"/>
  <c r="BG47" i="14"/>
  <c r="BG18" i="14" s="1"/>
  <c r="BG45" i="14"/>
  <c r="BG16" i="14" s="1"/>
  <c r="AO45" i="17"/>
  <c r="AO15" i="17" s="1"/>
  <c r="AO47" i="17"/>
  <c r="BG47" i="17"/>
  <c r="BG17" i="17" s="1"/>
  <c r="AO39" i="15"/>
  <c r="BG52" i="18"/>
  <c r="BG21" i="18" s="1"/>
  <c r="BG51" i="19"/>
  <c r="BG20" i="19" s="1"/>
  <c r="BG49" i="19"/>
  <c r="BG18" i="19" s="1"/>
  <c r="BG47" i="19"/>
  <c r="AO41" i="19"/>
  <c r="AO10" i="19" s="1"/>
  <c r="AO46" i="19"/>
  <c r="AO15" i="19" s="1"/>
  <c r="AO54" i="19"/>
  <c r="AO23" i="19" s="1"/>
  <c r="AO55" i="19"/>
  <c r="BG42" i="22"/>
  <c r="BG12" i="22" s="1"/>
  <c r="BG44" i="15"/>
  <c r="BG15" i="15" s="1"/>
  <c r="BG48" i="15"/>
  <c r="BG19" i="15" s="1"/>
  <c r="BG42" i="18"/>
  <c r="BG33" i="18"/>
  <c r="BG45" i="16"/>
  <c r="BG15" i="16" s="1"/>
  <c r="BG51" i="16"/>
  <c r="BG21" i="16" s="1"/>
  <c r="AO45" i="16"/>
  <c r="AO15" i="16" s="1"/>
  <c r="AO51" i="16"/>
  <c r="AO21" i="16" s="1"/>
  <c r="AO52" i="19"/>
  <c r="AO51" i="17"/>
  <c r="AO21" i="17" s="1"/>
  <c r="BG39" i="17"/>
  <c r="BG9" i="17" s="1"/>
  <c r="BG35" i="14"/>
  <c r="BG6" i="14" s="1"/>
  <c r="AO37" i="19"/>
  <c r="AO6" i="19" s="1"/>
  <c r="AO36" i="14"/>
  <c r="AO7" i="14" s="1"/>
  <c r="AO35" i="15"/>
  <c r="AO6" i="15" s="1"/>
  <c r="AO36" i="16"/>
  <c r="AO6" i="16" s="1"/>
  <c r="AO37" i="18"/>
  <c r="AO6" i="18" s="1"/>
  <c r="BG37" i="21"/>
  <c r="BG6" i="21" s="1"/>
  <c r="AO36" i="22"/>
  <c r="AO6" i="22" s="1"/>
  <c r="AO50" i="15"/>
  <c r="AO21" i="15" s="1"/>
  <c r="AO47" i="18"/>
  <c r="AO16" i="18" s="1"/>
  <c r="AO45" i="18"/>
  <c r="AO14" i="18" s="1"/>
  <c r="BG36" i="14"/>
  <c r="BG7" i="14" s="1"/>
  <c r="BG52" i="19"/>
  <c r="BG21" i="19" s="1"/>
  <c r="AO40" i="16"/>
  <c r="AO10" i="16" s="1"/>
  <c r="AO40" i="14"/>
  <c r="AO11" i="14" s="1"/>
  <c r="BG40" i="14"/>
  <c r="BG11" i="14" s="1"/>
  <c r="BG44" i="17"/>
  <c r="BG14" i="17" s="1"/>
  <c r="BG43" i="17"/>
  <c r="BG13" i="17" s="1"/>
  <c r="AO53" i="19"/>
  <c r="AO22" i="19" s="1"/>
  <c r="BG44" i="19"/>
  <c r="BG13" i="19" s="1"/>
  <c r="AO48" i="15"/>
  <c r="AO19" i="15" s="1"/>
  <c r="AO51" i="15"/>
  <c r="AO22" i="15" s="1"/>
  <c r="AO54" i="15"/>
  <c r="AO33" i="18"/>
  <c r="AO53" i="16"/>
  <c r="AO23" i="16" s="1"/>
  <c r="AO50" i="16"/>
  <c r="AO20" i="16" s="1"/>
  <c r="AO37" i="14"/>
  <c r="AO8" i="14" s="1"/>
  <c r="BG37" i="14"/>
  <c r="BG8" i="14" s="1"/>
  <c r="BG50" i="17"/>
  <c r="BG20" i="17" s="1"/>
  <c r="BG38" i="17"/>
  <c r="BG8" i="17" s="1"/>
  <c r="AO48" i="19"/>
  <c r="AO17" i="19" s="1"/>
  <c r="BG39" i="19"/>
  <c r="AO39" i="20"/>
  <c r="AO9" i="20" s="1"/>
  <c r="BG44" i="22"/>
  <c r="AO52" i="20"/>
  <c r="AO22" i="20" s="1"/>
  <c r="AO50" i="20"/>
  <c r="AO49" i="20"/>
  <c r="AO19" i="20" s="1"/>
  <c r="BG45" i="22"/>
  <c r="BG15" i="22" s="1"/>
  <c r="BG49" i="22"/>
  <c r="BG19" i="22" s="1"/>
  <c r="BG48" i="17"/>
  <c r="BG18" i="17" s="1"/>
  <c r="BG54" i="17"/>
  <c r="BG24" i="17" s="1"/>
  <c r="AO46" i="17"/>
  <c r="AO16" i="17" s="1"/>
  <c r="AO37" i="15"/>
  <c r="AO8" i="15" s="1"/>
  <c r="AO46" i="15"/>
  <c r="AO17" i="15" s="1"/>
  <c r="BG43" i="15"/>
  <c r="BG14" i="15" s="1"/>
  <c r="BG46" i="18"/>
  <c r="BG44" i="18"/>
  <c r="AO43" i="16"/>
  <c r="AO13" i="16" s="1"/>
  <c r="AO39" i="14"/>
  <c r="AO41" i="14"/>
  <c r="AO12" i="14" s="1"/>
  <c r="BG39" i="14"/>
  <c r="BG10" i="14" s="1"/>
  <c r="BG41" i="14"/>
  <c r="AO41" i="17"/>
  <c r="AO53" i="20"/>
  <c r="BG52" i="22"/>
  <c r="BG22" i="22" s="1"/>
  <c r="BG48" i="22"/>
  <c r="BG18" i="22" s="1"/>
  <c r="AO32" i="20"/>
  <c r="AO42" i="20"/>
  <c r="AO40" i="20"/>
  <c r="BG44" i="21"/>
  <c r="BG13" i="21" s="1"/>
  <c r="BG53" i="22"/>
  <c r="BG23" i="22" s="1"/>
  <c r="BG46" i="22"/>
  <c r="BG16" i="22" s="1"/>
  <c r="BG40" i="17"/>
  <c r="BG10" i="17" s="1"/>
  <c r="BG52" i="17"/>
  <c r="AO42" i="17"/>
  <c r="AO12" i="17" s="1"/>
  <c r="AO43" i="15"/>
  <c r="AO52" i="15"/>
  <c r="AO23" i="15" s="1"/>
  <c r="BG46" i="15"/>
  <c r="BG17" i="15" s="1"/>
  <c r="BG55" i="18"/>
  <c r="BG24" i="18" s="1"/>
  <c r="BG53" i="18"/>
  <c r="BG22" i="18" s="1"/>
  <c r="AO37" i="16"/>
  <c r="AO7" i="16" s="1"/>
  <c r="AO48" i="14"/>
  <c r="AO50" i="14"/>
  <c r="BG48" i="14"/>
  <c r="BG50" i="14"/>
  <c r="AO53" i="17"/>
  <c r="BG45" i="17"/>
  <c r="BG15" i="17" s="1"/>
  <c r="AO45" i="15"/>
  <c r="AO16" i="15" s="1"/>
  <c r="BG43" i="18"/>
  <c r="BG12" i="18" s="1"/>
  <c r="BG38" i="18"/>
  <c r="BG7" i="18" s="1"/>
  <c r="BG45" i="19"/>
  <c r="BG14" i="19" s="1"/>
  <c r="AO40" i="19"/>
  <c r="AO9" i="19" s="1"/>
  <c r="AO42" i="19"/>
  <c r="AO50" i="19"/>
  <c r="AO19" i="19" s="1"/>
  <c r="AO51" i="19"/>
  <c r="AO20" i="19" s="1"/>
  <c r="BG47" i="15"/>
  <c r="BG51" i="15"/>
  <c r="BG51" i="18"/>
  <c r="BG49" i="18"/>
  <c r="BG41" i="16"/>
  <c r="BG47" i="16"/>
  <c r="AO41" i="16"/>
  <c r="AO47" i="16"/>
  <c r="AO43" i="19"/>
  <c r="BG46" i="16"/>
  <c r="BG52" i="16"/>
  <c r="AO38" i="17"/>
  <c r="BG47" i="20"/>
  <c r="AO51" i="22"/>
  <c r="AO21" i="22" s="1"/>
  <c r="AO44" i="22"/>
  <c r="AO14" i="22" s="1"/>
  <c r="BG51" i="20"/>
  <c r="BG21" i="20" s="1"/>
  <c r="BG42" i="20"/>
  <c r="BG52" i="20"/>
  <c r="BG22" i="20" s="1"/>
  <c r="AO44" i="21"/>
  <c r="AO13" i="21" s="1"/>
  <c r="AO54" i="22"/>
  <c r="AO24" i="22" s="1"/>
  <c r="AO50" i="22"/>
  <c r="BG53" i="16"/>
  <c r="BG23" i="16" s="1"/>
  <c r="BG50" i="16"/>
  <c r="BG20" i="16" s="1"/>
  <c r="AO44" i="17"/>
  <c r="AO14" i="17" s="1"/>
  <c r="AO50" i="17"/>
  <c r="BG48" i="20"/>
  <c r="BG44" i="20"/>
  <c r="BG14" i="20" s="1"/>
  <c r="AO43" i="22"/>
  <c r="AO13" i="22" s="1"/>
  <c r="AO47" i="22"/>
  <c r="AO17" i="22" s="1"/>
  <c r="BG40" i="20"/>
  <c r="BG50" i="20"/>
  <c r="BG20" i="20" s="1"/>
  <c r="BG49" i="20"/>
  <c r="BG19" i="20" s="1"/>
  <c r="AO51" i="21"/>
  <c r="AO20" i="21" s="1"/>
  <c r="AO46" i="22"/>
  <c r="AO16" i="22" s="1"/>
  <c r="AO53" i="22"/>
  <c r="AO23" i="22" s="1"/>
  <c r="AO55" i="18"/>
  <c r="AO24" i="18" s="1"/>
  <c r="AO53" i="18"/>
  <c r="AO22" i="18" s="1"/>
  <c r="BG43" i="16"/>
  <c r="BG13" i="16" s="1"/>
  <c r="AO46" i="18"/>
  <c r="AO15" i="18" s="1"/>
  <c r="AO44" i="18"/>
  <c r="AO13" i="18" s="1"/>
  <c r="AO33" i="21"/>
  <c r="AO50" i="21"/>
  <c r="AO19" i="21" s="1"/>
  <c r="AO48" i="21"/>
  <c r="AO17" i="21" s="1"/>
  <c r="AO53" i="21"/>
  <c r="AO22" i="21" s="1"/>
  <c r="AO54" i="21"/>
  <c r="AO23" i="21" s="1"/>
  <c r="AO52" i="21"/>
  <c r="AO46" i="21"/>
  <c r="AO15" i="21" s="1"/>
  <c r="AO42" i="21"/>
  <c r="AO11" i="21" s="1"/>
  <c r="BG52" i="21"/>
  <c r="BG21" i="21" s="1"/>
  <c r="BG39" i="21"/>
  <c r="BG8" i="21" s="1"/>
  <c r="BG45" i="21"/>
  <c r="BG14" i="21" s="1"/>
  <c r="BG43" i="21"/>
  <c r="BG12" i="21" s="1"/>
  <c r="BG41" i="21"/>
  <c r="BG10" i="21" s="1"/>
  <c r="BG55" i="21"/>
  <c r="BG24" i="21" s="1"/>
  <c r="BG53" i="21"/>
  <c r="BG22" i="21" s="1"/>
  <c r="BG47" i="21"/>
  <c r="BG16" i="21" s="1"/>
  <c r="BG49" i="21"/>
  <c r="BG53" i="17"/>
  <c r="BG36" i="15"/>
  <c r="BG7" i="15" s="1"/>
  <c r="AO36" i="15"/>
  <c r="BG54" i="19"/>
  <c r="BG23" i="19" s="1"/>
  <c r="BG41" i="19"/>
  <c r="BG10" i="19" s="1"/>
  <c r="BG46" i="19"/>
  <c r="BG15" i="19" s="1"/>
  <c r="AO47" i="19"/>
  <c r="AO49" i="19"/>
  <c r="AO18" i="19" s="1"/>
  <c r="AO52" i="18"/>
  <c r="AO21" i="18" s="1"/>
  <c r="AO38" i="18"/>
  <c r="AO7" i="18" s="1"/>
  <c r="BG50" i="15"/>
  <c r="BG21" i="15" s="1"/>
  <c r="BG38" i="15"/>
  <c r="BG9" i="15" s="1"/>
  <c r="BG47" i="18"/>
  <c r="BG45" i="18"/>
  <c r="BG14" i="18" s="1"/>
  <c r="BG38" i="16"/>
  <c r="BG8" i="16" s="1"/>
  <c r="BG44" i="16"/>
  <c r="BG14" i="16" s="1"/>
  <c r="AO38" i="16"/>
  <c r="AO8" i="16" s="1"/>
  <c r="AO44" i="16"/>
  <c r="AO14" i="16" s="1"/>
  <c r="AO38" i="19"/>
  <c r="AO7" i="19" s="1"/>
  <c r="BG41" i="17"/>
  <c r="BG11" i="17" s="1"/>
  <c r="BG51" i="17"/>
  <c r="BG21" i="17" s="1"/>
  <c r="BG39" i="15"/>
  <c r="BG10" i="15" s="1"/>
  <c r="AO42" i="15"/>
  <c r="BG50" i="19"/>
  <c r="BG19" i="19" s="1"/>
  <c r="BG55" i="19"/>
  <c r="BG24" i="19" s="1"/>
  <c r="BG42" i="19"/>
  <c r="BG11" i="19" s="1"/>
  <c r="BG40" i="19"/>
  <c r="AO45" i="19"/>
  <c r="AO14" i="19" s="1"/>
  <c r="AO43" i="18"/>
  <c r="AO12" i="18" s="1"/>
  <c r="AO33" i="19"/>
  <c r="BG37" i="22"/>
  <c r="BG7" i="22" s="1"/>
  <c r="BG53" i="15"/>
  <c r="BG24" i="15" s="1"/>
  <c r="BG41" i="15"/>
  <c r="BG12" i="15" s="1"/>
  <c r="BG54" i="15"/>
  <c r="BG25" i="15" s="1"/>
  <c r="BG54" i="18"/>
  <c r="BG23" i="18" s="1"/>
  <c r="BG40" i="18"/>
  <c r="BG9" i="18" s="1"/>
  <c r="BG49" i="16"/>
  <c r="BG19" i="16" s="1"/>
  <c r="BG39" i="16"/>
  <c r="BG9" i="16" s="1"/>
  <c r="AO49" i="16"/>
  <c r="AO19" i="16" s="1"/>
  <c r="AO39" i="16"/>
  <c r="AO9" i="16" s="1"/>
  <c r="BG40" i="16"/>
  <c r="BG54" i="16"/>
  <c r="BG24" i="16" s="1"/>
  <c r="AO37" i="17"/>
  <c r="AO7" i="17" s="1"/>
  <c r="AO43" i="17"/>
  <c r="AO13" i="17" s="1"/>
  <c r="BG53" i="20"/>
  <c r="BG23" i="20" s="1"/>
  <c r="BG38" i="20"/>
  <c r="BG8" i="20" s="1"/>
  <c r="AO38" i="22"/>
  <c r="AO8" i="22" s="1"/>
  <c r="AO39" i="22"/>
  <c r="AO9" i="22" s="1"/>
  <c r="BG41" i="20"/>
  <c r="BG11" i="20" s="1"/>
  <c r="BG54" i="20"/>
  <c r="BG24" i="20" s="1"/>
  <c r="BG46" i="20"/>
  <c r="AO38" i="21"/>
  <c r="AO7" i="21" s="1"/>
  <c r="AO49" i="22"/>
  <c r="AO19" i="22" s="1"/>
  <c r="AO45" i="22"/>
  <c r="AO15" i="22" s="1"/>
  <c r="BG42" i="16"/>
  <c r="BG12" i="16" s="1"/>
  <c r="BG48" i="16"/>
  <c r="BG18" i="16" s="1"/>
  <c r="AO49" i="17"/>
  <c r="AO19" i="17" s="1"/>
  <c r="BG39" i="20"/>
  <c r="BG9" i="20" s="1"/>
  <c r="AO48" i="22"/>
  <c r="AO18" i="22" s="1"/>
  <c r="AO52" i="22"/>
  <c r="AO22" i="22" s="1"/>
  <c r="BG45" i="20"/>
  <c r="BG15" i="20" s="1"/>
  <c r="BG32" i="20"/>
  <c r="BG43" i="20"/>
  <c r="AO40" i="22"/>
  <c r="AO10" i="22" s="1"/>
  <c r="AO41" i="22"/>
  <c r="AO11" i="22" s="1"/>
  <c r="AO50" i="18"/>
  <c r="AO19" i="18" s="1"/>
  <c r="AO48" i="18"/>
  <c r="AO17" i="18" s="1"/>
  <c r="AO39" i="18"/>
  <c r="AO8" i="18" s="1"/>
  <c r="AO41" i="18"/>
  <c r="AO10" i="18" s="1"/>
  <c r="BG37" i="16"/>
  <c r="BG7" i="16" s="1"/>
  <c r="AO43" i="21"/>
  <c r="AO12" i="21" s="1"/>
  <c r="AO41" i="21"/>
  <c r="AO10" i="21" s="1"/>
  <c r="AO39" i="21"/>
  <c r="AO8" i="21" s="1"/>
  <c r="AO40" i="21"/>
  <c r="AO9" i="21" s="1"/>
  <c r="AO47" i="21"/>
  <c r="AO16" i="21" s="1"/>
  <c r="AO49" i="21"/>
  <c r="AO18" i="21" s="1"/>
  <c r="AO55" i="21"/>
  <c r="AO24" i="21" s="1"/>
  <c r="AO45" i="21"/>
  <c r="AO14" i="21" s="1"/>
  <c r="BG37" i="20"/>
  <c r="BG7" i="20" s="1"/>
  <c r="BG40" i="21"/>
  <c r="BG9" i="21" s="1"/>
  <c r="BG42" i="21"/>
  <c r="BG11" i="21" s="1"/>
  <c r="BG33" i="21"/>
  <c r="BG50" i="21"/>
  <c r="BG19" i="21" s="1"/>
  <c r="BG48" i="21"/>
  <c r="BG17" i="21" s="1"/>
  <c r="BG46" i="21"/>
  <c r="BG15" i="21" s="1"/>
  <c r="BG54" i="21"/>
  <c r="BG23" i="21" s="1"/>
  <c r="AO42" i="2"/>
  <c r="AO12" i="2" s="1"/>
  <c r="AO37" i="2"/>
  <c r="AO7" i="2" s="1"/>
  <c r="BG42" i="2"/>
  <c r="BG12" i="2" s="1"/>
  <c r="BG41" i="2"/>
  <c r="BG11" i="2" s="1"/>
  <c r="BG48" i="2"/>
  <c r="BG18" i="2" s="1"/>
  <c r="BG37" i="2"/>
  <c r="BG7" i="2" s="1"/>
  <c r="AO44" i="2"/>
  <c r="AO14" i="2" s="1"/>
  <c r="AO40" i="2"/>
  <c r="AO10" i="2" s="1"/>
  <c r="BG43" i="2"/>
  <c r="AO52" i="2"/>
  <c r="AO22" i="2" s="1"/>
  <c r="AO46" i="2"/>
  <c r="AO16" i="2" s="1"/>
  <c r="AO45" i="2"/>
  <c r="AO15" i="2" s="1"/>
  <c r="BG52" i="2"/>
  <c r="BG22" i="2" s="1"/>
  <c r="BG45" i="2"/>
  <c r="BG15" i="2" s="1"/>
  <c r="BG38" i="2"/>
  <c r="BG8" i="2" s="1"/>
  <c r="BG39" i="2"/>
  <c r="BG9" i="2" s="1"/>
  <c r="AO47" i="2"/>
  <c r="AO17" i="2" s="1"/>
  <c r="AO54" i="2"/>
  <c r="AO24" i="2" s="1"/>
  <c r="AO41" i="2"/>
  <c r="AO11" i="2" s="1"/>
  <c r="BG14" i="22"/>
  <c r="AO43" i="2"/>
  <c r="AO13" i="2" s="1"/>
  <c r="AO49" i="2"/>
  <c r="AO19" i="2" s="1"/>
  <c r="BG47" i="2"/>
  <c r="BG17" i="2" s="1"/>
  <c r="BG54" i="2"/>
  <c r="BG24" i="2" s="1"/>
  <c r="BG53" i="2"/>
  <c r="BG23" i="2" s="1"/>
  <c r="AO38" i="2"/>
  <c r="AO8" i="2" s="1"/>
  <c r="AO39" i="2"/>
  <c r="AO9" i="2" s="1"/>
  <c r="BG49" i="2"/>
  <c r="BG19" i="2" s="1"/>
  <c r="AO50" i="2"/>
  <c r="AO20" i="2" s="1"/>
  <c r="AO51" i="2"/>
  <c r="AO21" i="2" s="1"/>
  <c r="BG50" i="2"/>
  <c r="BG40" i="2"/>
  <c r="BG10" i="2" s="1"/>
  <c r="BG46" i="2"/>
  <c r="BG16" i="2" s="1"/>
  <c r="BG44" i="2"/>
  <c r="BG14" i="2" s="1"/>
  <c r="BG51" i="2"/>
  <c r="BG21" i="2" s="1"/>
  <c r="BG7" i="19"/>
  <c r="AO24" i="16"/>
  <c r="AO13" i="14"/>
  <c r="BG20" i="14"/>
  <c r="BG21" i="22"/>
  <c r="BG6" i="20"/>
  <c r="BG6" i="22"/>
  <c r="AO24" i="15"/>
  <c r="AO9" i="14"/>
  <c r="AO18" i="2"/>
  <c r="AO23" i="18"/>
  <c r="BG6" i="19"/>
  <c r="AO11" i="18"/>
  <c r="BG22" i="17"/>
  <c r="AC35" i="14"/>
  <c r="AU36" i="17"/>
  <c r="AO6" i="2"/>
  <c r="AC36" i="17"/>
  <c r="Z37" i="20"/>
  <c r="AO37" i="20" s="1"/>
  <c r="AO7" i="20" s="1"/>
  <c r="AA36" i="17"/>
  <c r="AO10" i="14"/>
  <c r="AO23" i="20"/>
  <c r="AO12" i="20"/>
  <c r="AO10" i="20"/>
  <c r="AO7" i="15"/>
  <c r="AO20" i="20"/>
  <c r="BG15" i="18"/>
  <c r="BG12" i="14"/>
  <c r="AO11" i="17"/>
  <c r="BG6" i="16"/>
  <c r="AO6" i="20"/>
  <c r="AO9" i="18"/>
  <c r="AO22" i="16"/>
  <c r="AO14" i="14"/>
  <c r="BG14" i="14"/>
  <c r="BG17" i="19"/>
  <c r="AO23" i="2"/>
  <c r="AO15" i="15"/>
  <c r="AO18" i="15"/>
  <c r="BG13" i="14"/>
  <c r="BG12" i="19"/>
  <c r="AO12" i="16"/>
  <c r="AO18" i="16"/>
  <c r="AO15" i="14"/>
  <c r="AO17" i="14"/>
  <c r="BG17" i="14"/>
  <c r="AO8" i="19"/>
  <c r="AO17" i="20"/>
  <c r="BG9" i="22"/>
  <c r="BG16" i="17"/>
  <c r="AO24" i="17"/>
  <c r="BG20" i="15"/>
  <c r="BG8" i="18"/>
  <c r="BG24" i="14"/>
  <c r="BG13" i="22"/>
  <c r="AO24" i="20"/>
  <c r="BG7" i="21"/>
  <c r="BG11" i="22"/>
  <c r="AO10" i="17"/>
  <c r="AO20" i="15"/>
  <c r="BG23" i="15"/>
  <c r="BG19" i="18"/>
  <c r="AO16" i="14"/>
  <c r="AO17" i="17"/>
  <c r="BG13" i="15"/>
  <c r="AO10" i="15"/>
  <c r="BG16" i="19"/>
  <c r="AO24" i="19"/>
  <c r="BG11" i="18"/>
  <c r="AO21" i="19"/>
  <c r="BG16" i="15"/>
  <c r="AO11" i="19"/>
  <c r="AO7" i="22"/>
  <c r="BG18" i="15"/>
  <c r="BG22" i="15"/>
  <c r="BG20" i="18"/>
  <c r="BG18" i="18"/>
  <c r="BG11" i="16"/>
  <c r="BG17" i="16"/>
  <c r="AO11" i="16"/>
  <c r="AO17" i="16"/>
  <c r="AO12" i="19"/>
  <c r="BG16" i="16"/>
  <c r="BG22" i="16"/>
  <c r="AO8" i="17"/>
  <c r="BG17" i="20"/>
  <c r="BG12" i="20"/>
  <c r="AO20" i="22"/>
  <c r="AO20" i="17"/>
  <c r="BG18" i="20"/>
  <c r="BG10" i="20"/>
  <c r="BG13" i="2"/>
  <c r="AO21" i="21"/>
  <c r="BG20" i="2"/>
  <c r="AO25" i="15"/>
  <c r="BG8" i="19"/>
  <c r="BG13" i="18"/>
  <c r="AO14" i="15"/>
  <c r="AO19" i="14"/>
  <c r="AO21" i="14"/>
  <c r="BG19" i="14"/>
  <c r="BG21" i="14"/>
  <c r="AO23" i="17"/>
  <c r="BG23" i="17"/>
  <c r="AO16" i="19"/>
  <c r="BG16" i="18"/>
  <c r="AO13" i="15"/>
  <c r="BG9" i="19"/>
  <c r="BG10" i="16"/>
  <c r="BG16" i="20"/>
  <c r="BG13" i="20"/>
  <c r="BG18" i="21"/>
  <c r="AO36" i="17" l="1"/>
  <c r="AO6" i="17" s="1"/>
  <c r="BG36" i="17"/>
  <c r="BG6" i="17" s="1"/>
  <c r="AO35" i="14"/>
  <c r="AO6" i="14" s="1"/>
  <c r="BQ50" i="17"/>
  <c r="BQ20" i="17" s="1"/>
  <c r="BU20" i="17" s="1"/>
  <c r="BQ44" i="17"/>
  <c r="BQ14" i="17" s="1"/>
  <c r="BU14" i="17" s="1"/>
  <c r="BQ54" i="15"/>
  <c r="BQ25" i="15" s="1"/>
  <c r="BU25" i="15" s="1"/>
  <c r="BQ47" i="20"/>
  <c r="BQ17" i="20" s="1"/>
  <c r="BU17" i="20" s="1"/>
  <c r="BQ48" i="20"/>
  <c r="BQ18" i="20" s="1"/>
  <c r="BU18" i="20" s="1"/>
  <c r="BQ53" i="20"/>
  <c r="BQ23" i="20" s="1"/>
  <c r="BU23" i="20" s="1"/>
  <c r="BQ49" i="20"/>
  <c r="BQ19" i="20" s="1"/>
  <c r="BU19" i="20" s="1"/>
  <c r="BQ54" i="20"/>
  <c r="BQ24" i="20" s="1"/>
  <c r="BU24" i="20" s="1"/>
  <c r="BQ50" i="20"/>
  <c r="BQ20" i="20" s="1"/>
  <c r="BU20" i="20" s="1"/>
  <c r="BQ51" i="20"/>
  <c r="BQ21" i="20" s="1"/>
  <c r="BU21" i="20" s="1"/>
  <c r="BQ52" i="20"/>
  <c r="BQ22" i="20" s="1"/>
  <c r="BU22" i="20" s="1"/>
  <c r="BQ53" i="16"/>
  <c r="BQ23" i="16" s="1"/>
  <c r="BU23" i="16" s="1"/>
  <c r="BQ54" i="16"/>
  <c r="BQ24" i="16" s="1"/>
  <c r="BU24" i="16" s="1"/>
  <c r="BQ52" i="18"/>
  <c r="BQ21" i="18" s="1"/>
  <c r="BU21" i="18" s="1"/>
  <c r="BQ53" i="18"/>
  <c r="BQ22" i="18" s="1"/>
  <c r="BU22" i="18" s="1"/>
  <c r="BQ48" i="18"/>
  <c r="BQ17" i="18" s="1"/>
  <c r="BU17" i="18" s="1"/>
  <c r="BQ55" i="18"/>
  <c r="BQ24" i="18" s="1"/>
  <c r="BU24" i="18" s="1"/>
  <c r="BQ50" i="18"/>
  <c r="BQ19" i="18" s="1"/>
  <c r="BU19" i="18" s="1"/>
  <c r="BQ54" i="18"/>
  <c r="BQ23" i="18" s="1"/>
  <c r="BU23" i="18" s="1"/>
  <c r="BQ49" i="18"/>
  <c r="BQ18" i="18" s="1"/>
  <c r="BU18" i="18" s="1"/>
  <c r="BQ51" i="18"/>
  <c r="BQ20" i="18" s="1"/>
  <c r="BU20" i="18" s="1"/>
  <c r="BQ52" i="19"/>
  <c r="BQ21" i="19" s="1"/>
  <c r="BU21" i="19" s="1"/>
  <c r="BQ48" i="19"/>
  <c r="BQ17" i="19" s="1"/>
  <c r="BU17" i="19" s="1"/>
  <c r="BQ53" i="19"/>
  <c r="BQ22" i="19" s="1"/>
  <c r="BU22" i="19" s="1"/>
  <c r="BQ49" i="19"/>
  <c r="BQ18" i="19" s="1"/>
  <c r="BU18" i="19" s="1"/>
  <c r="BQ54" i="19"/>
  <c r="BQ23" i="19" s="1"/>
  <c r="BU23" i="19" s="1"/>
  <c r="BQ50" i="19"/>
  <c r="BQ19" i="19" s="1"/>
  <c r="BU19" i="19" s="1"/>
  <c r="BQ55" i="19"/>
  <c r="BQ24" i="19" s="1"/>
  <c r="BU24" i="19" s="1"/>
  <c r="BQ51" i="19"/>
  <c r="BQ20" i="19" s="1"/>
  <c r="BU20" i="19" s="1"/>
  <c r="BQ52" i="14"/>
  <c r="BQ23" i="14" s="1"/>
  <c r="BU23" i="14" s="1"/>
  <c r="BQ49" i="14"/>
  <c r="BQ20" i="14" s="1"/>
  <c r="BU20" i="14" s="1"/>
  <c r="BQ51" i="14"/>
  <c r="BQ22" i="14" s="1"/>
  <c r="BU22" i="14" s="1"/>
  <c r="BQ48" i="14"/>
  <c r="BQ19" i="14" s="1"/>
  <c r="BU19" i="14" s="1"/>
  <c r="BQ53" i="14"/>
  <c r="BQ24" i="14" s="1"/>
  <c r="BU24" i="14" s="1"/>
  <c r="BQ50" i="14"/>
  <c r="BQ21" i="14" s="1"/>
  <c r="BU21" i="14" s="1"/>
  <c r="BQ50" i="21" l="1"/>
  <c r="BQ19" i="21" s="1"/>
  <c r="BU19" i="21" s="1"/>
  <c r="BQ19" i="22"/>
  <c r="BU19" i="22" s="1"/>
  <c r="BQ52" i="21"/>
  <c r="BQ21" i="21" s="1"/>
  <c r="BU21" i="21" s="1"/>
  <c r="BQ21" i="22"/>
  <c r="BU21" i="22" s="1"/>
  <c r="BQ51" i="21"/>
  <c r="BQ20" i="21" s="1"/>
  <c r="BU20" i="21" s="1"/>
  <c r="BQ20" i="22"/>
  <c r="BU20" i="22" s="1"/>
  <c r="BQ54" i="21"/>
  <c r="BQ23" i="21" s="1"/>
  <c r="BU23" i="21" s="1"/>
  <c r="BQ23" i="22"/>
  <c r="BU23" i="22" s="1"/>
  <c r="BQ55" i="21"/>
  <c r="BQ24" i="21" s="1"/>
  <c r="BU24" i="21" s="1"/>
  <c r="BQ24" i="22"/>
  <c r="BU24" i="22" s="1"/>
  <c r="BQ53" i="21"/>
  <c r="BQ22" i="21" s="1"/>
  <c r="BU22" i="21" s="1"/>
  <c r="BQ22" i="22"/>
  <c r="BU22" i="22" s="1"/>
  <c r="BQ49" i="15"/>
  <c r="BQ20" i="15" s="1"/>
  <c r="BU20" i="15" s="1"/>
  <c r="BQ52" i="15"/>
  <c r="BQ23" i="15" s="1"/>
  <c r="BU23" i="15" s="1"/>
  <c r="BQ49" i="17"/>
  <c r="BQ19" i="17" s="1"/>
  <c r="BU19" i="17" s="1"/>
  <c r="BQ43" i="17"/>
  <c r="BQ13" i="17" s="1"/>
  <c r="BU13" i="17" s="1"/>
  <c r="BQ53" i="15"/>
  <c r="BQ24" i="15" s="1"/>
  <c r="BU24" i="15" s="1"/>
  <c r="BQ50" i="15"/>
  <c r="BQ21" i="15" s="1"/>
  <c r="BU21" i="15" s="1"/>
  <c r="BQ51" i="15"/>
  <c r="BQ22" i="15" s="1"/>
  <c r="BU22" i="15" s="1"/>
  <c r="BQ48" i="15"/>
  <c r="BQ19" i="15" s="1"/>
  <c r="BU19" i="15" s="1"/>
  <c r="BQ54" i="17"/>
  <c r="BQ24" i="17" s="1"/>
  <c r="BU24" i="17" s="1"/>
  <c r="BQ48" i="17"/>
  <c r="BQ18" i="17" s="1"/>
  <c r="BU18" i="17" s="1"/>
  <c r="BQ52" i="17"/>
  <c r="BQ22" i="17" s="1"/>
  <c r="BU22" i="17" s="1"/>
  <c r="BQ46" i="17"/>
  <c r="BQ16" i="17" s="1"/>
  <c r="BU16" i="17" s="1"/>
  <c r="BQ47" i="17"/>
  <c r="BQ17" i="17" s="1"/>
  <c r="BU17" i="17" s="1"/>
  <c r="BQ53" i="17"/>
  <c r="BQ23" i="17" s="1"/>
  <c r="BU23" i="17" s="1"/>
  <c r="BQ51" i="17"/>
  <c r="BQ21" i="17" s="1"/>
  <c r="BU21" i="17" s="1"/>
  <c r="BQ45" i="17"/>
  <c r="BQ15" i="17" s="1"/>
  <c r="BU15" i="17" s="1"/>
  <c r="BJ22" i="22" l="1"/>
  <c r="BN22" i="22" s="1"/>
  <c r="BJ23" i="22"/>
  <c r="BN23" i="22" s="1"/>
  <c r="BJ21" i="22"/>
  <c r="BN21" i="22" s="1"/>
  <c r="BJ24" i="22"/>
  <c r="BN24" i="22" s="1"/>
  <c r="BJ54" i="15" l="1"/>
  <c r="BJ25" i="15" s="1"/>
  <c r="BN25" i="15" s="1"/>
  <c r="BJ17" i="19"/>
  <c r="BN17" i="19" s="1"/>
  <c r="BJ22" i="19"/>
  <c r="BN22" i="19" s="1"/>
  <c r="BJ21" i="19"/>
  <c r="BN21" i="19" s="1"/>
  <c r="BJ51" i="20"/>
  <c r="BJ21" i="20" s="1"/>
  <c r="BN21" i="20" s="1"/>
  <c r="BJ49" i="20"/>
  <c r="BJ19" i="20" s="1"/>
  <c r="BN19" i="20" s="1"/>
  <c r="BJ54" i="20"/>
  <c r="BJ24" i="20" s="1"/>
  <c r="BN24" i="20" s="1"/>
  <c r="BJ48" i="20"/>
  <c r="BJ18" i="20" s="1"/>
  <c r="BN18" i="20" s="1"/>
  <c r="BJ53" i="20"/>
  <c r="BJ23" i="20" s="1"/>
  <c r="BN23" i="20" s="1"/>
  <c r="BJ47" i="20"/>
  <c r="BJ17" i="20" s="1"/>
  <c r="BN17" i="20" s="1"/>
  <c r="BJ52" i="21"/>
  <c r="BJ21" i="21" s="1"/>
  <c r="BN21" i="21" s="1"/>
  <c r="BJ51" i="21"/>
  <c r="BJ20" i="21" s="1"/>
  <c r="BN20" i="21" s="1"/>
  <c r="BJ50" i="22"/>
  <c r="BJ20" i="22" s="1"/>
  <c r="BN20" i="22" s="1"/>
  <c r="BJ47" i="22"/>
  <c r="BJ17" i="22" s="1"/>
  <c r="BN17" i="22" s="1"/>
  <c r="BJ53" i="14"/>
  <c r="BJ24" i="14" s="1"/>
  <c r="BN24" i="14" s="1"/>
  <c r="BJ50" i="14"/>
  <c r="BJ21" i="14" s="1"/>
  <c r="BN21" i="14" s="1"/>
  <c r="BJ51" i="14"/>
  <c r="BJ22" i="14" s="1"/>
  <c r="BN22" i="14" s="1"/>
  <c r="BJ48" i="14"/>
  <c r="BJ19" i="14" s="1"/>
  <c r="BN19" i="14" s="1"/>
  <c r="BJ52" i="14"/>
  <c r="BJ23" i="14" s="1"/>
  <c r="BN23" i="14" s="1"/>
  <c r="BJ49" i="14"/>
  <c r="BJ20" i="14" s="1"/>
  <c r="BN20" i="14" s="1"/>
  <c r="BJ54" i="16"/>
  <c r="BJ24" i="16" s="1"/>
  <c r="BN24" i="16" s="1"/>
  <c r="BJ53" i="16"/>
  <c r="BJ23" i="16" s="1"/>
  <c r="BN23" i="16" s="1"/>
  <c r="BJ51" i="18"/>
  <c r="BJ20" i="18" s="1"/>
  <c r="BN20" i="18" s="1"/>
  <c r="BJ54" i="18"/>
  <c r="BJ23" i="18" s="1"/>
  <c r="BN23" i="18" s="1"/>
  <c r="BJ49" i="18"/>
  <c r="BJ18" i="18" s="1"/>
  <c r="BN18" i="18" s="1"/>
  <c r="BJ55" i="18"/>
  <c r="BJ24" i="18" s="1"/>
  <c r="BN24" i="18" s="1"/>
  <c r="BJ50" i="18"/>
  <c r="BJ19" i="18" s="1"/>
  <c r="BN19" i="18" s="1"/>
  <c r="BJ53" i="18"/>
  <c r="BJ22" i="18" s="1"/>
  <c r="BN22" i="18" s="1"/>
  <c r="BJ48" i="18"/>
  <c r="BJ17" i="18" s="1"/>
  <c r="BN17" i="18" s="1"/>
  <c r="BJ52" i="18"/>
  <c r="BJ21" i="18" s="1"/>
  <c r="BN21" i="18" s="1"/>
  <c r="BJ20" i="19"/>
  <c r="BN20" i="19" s="1"/>
  <c r="BJ19" i="19"/>
  <c r="BN19" i="19" s="1"/>
  <c r="BJ24" i="19"/>
  <c r="BN24" i="19" s="1"/>
  <c r="BJ18" i="19"/>
  <c r="BN18" i="19" s="1"/>
  <c r="BJ23" i="19"/>
  <c r="BN23" i="19" s="1"/>
  <c r="BJ52" i="20"/>
  <c r="BJ22" i="20" s="1"/>
  <c r="BN22" i="20" s="1"/>
  <c r="BJ50" i="20"/>
  <c r="BJ20" i="20" s="1"/>
  <c r="BN20" i="20" s="1"/>
  <c r="BJ50" i="21"/>
  <c r="BJ19" i="21" s="1"/>
  <c r="BN19" i="21" s="1"/>
  <c r="BJ54" i="21"/>
  <c r="BJ23" i="21" s="1"/>
  <c r="BN23" i="21" s="1"/>
  <c r="BJ55" i="21"/>
  <c r="BJ24" i="21" s="1"/>
  <c r="BN24" i="21" s="1"/>
  <c r="BJ53" i="21"/>
  <c r="BJ22" i="21" s="1"/>
  <c r="BN22" i="21" s="1"/>
  <c r="BJ49" i="22"/>
  <c r="BJ19" i="22" s="1"/>
  <c r="BN19" i="22" s="1"/>
  <c r="BJ48" i="22"/>
  <c r="BJ18" i="22" s="1"/>
  <c r="BN18" i="22" s="1"/>
  <c r="BJ50" i="17" l="1"/>
  <c r="BJ20" i="17" s="1"/>
  <c r="BN20" i="17" s="1"/>
  <c r="BJ44" i="17"/>
  <c r="BJ14" i="17" s="1"/>
  <c r="BN14" i="17" s="1"/>
  <c r="BJ47" i="17"/>
  <c r="BJ17" i="17" s="1"/>
  <c r="BN17" i="17" s="1"/>
  <c r="BJ53" i="17"/>
  <c r="BJ23" i="17" s="1"/>
  <c r="BN23" i="17" s="1"/>
  <c r="BJ54" i="17"/>
  <c r="BJ24" i="17" s="1"/>
  <c r="BN24" i="17" s="1"/>
  <c r="BJ48" i="17"/>
  <c r="BJ18" i="17" s="1"/>
  <c r="BN18" i="17" s="1"/>
  <c r="BJ51" i="15"/>
  <c r="BJ22" i="15" s="1"/>
  <c r="BN22" i="15" s="1"/>
  <c r="BJ48" i="15"/>
  <c r="BJ19" i="15" s="1"/>
  <c r="BN19" i="15" s="1"/>
  <c r="BJ50" i="2"/>
  <c r="BJ20" i="2" s="1"/>
  <c r="BN20" i="2" s="1"/>
  <c r="BJ44" i="2"/>
  <c r="BJ14" i="2" s="1"/>
  <c r="BN14" i="2" s="1"/>
  <c r="BJ52" i="2"/>
  <c r="BJ22" i="2" s="1"/>
  <c r="BN22" i="2" s="1"/>
  <c r="BJ46" i="2"/>
  <c r="BJ16" i="2" s="1"/>
  <c r="BN16" i="2" s="1"/>
  <c r="BJ54" i="2"/>
  <c r="BJ24" i="2" s="1"/>
  <c r="BN24" i="2" s="1"/>
  <c r="BJ48" i="2"/>
  <c r="BJ18" i="2" s="1"/>
  <c r="BN18" i="2" s="1"/>
  <c r="BJ49" i="17"/>
  <c r="BJ19" i="17" s="1"/>
  <c r="BN19" i="17" s="1"/>
  <c r="BJ43" i="17"/>
  <c r="BJ13" i="17" s="1"/>
  <c r="BN13" i="17" s="1"/>
  <c r="BJ45" i="17"/>
  <c r="BJ15" i="17" s="1"/>
  <c r="BN15" i="17" s="1"/>
  <c r="BJ51" i="17"/>
  <c r="BJ21" i="17" s="1"/>
  <c r="BN21" i="17" s="1"/>
  <c r="BJ52" i="17"/>
  <c r="BJ22" i="17" s="1"/>
  <c r="BN22" i="17" s="1"/>
  <c r="BJ46" i="17"/>
  <c r="BJ16" i="17" s="1"/>
  <c r="BN16" i="17" s="1"/>
  <c r="BJ49" i="15"/>
  <c r="BJ20" i="15" s="1"/>
  <c r="BN20" i="15" s="1"/>
  <c r="BJ52" i="15"/>
  <c r="BJ23" i="15" s="1"/>
  <c r="BN23" i="15" s="1"/>
  <c r="BJ53" i="15"/>
  <c r="BJ24" i="15" s="1"/>
  <c r="BN24" i="15" s="1"/>
  <c r="BJ50" i="15"/>
  <c r="BJ21" i="15" s="1"/>
  <c r="BN21" i="15" s="1"/>
  <c r="BJ49" i="2"/>
  <c r="BJ19" i="2" s="1"/>
  <c r="BN19" i="2" s="1"/>
  <c r="BJ43" i="2"/>
  <c r="BJ13" i="2" s="1"/>
  <c r="BN13" i="2" s="1"/>
  <c r="BJ51" i="2"/>
  <c r="BJ21" i="2" s="1"/>
  <c r="BN21" i="2" s="1"/>
  <c r="BJ45" i="2"/>
  <c r="BJ15" i="2" s="1"/>
  <c r="BN15" i="2" s="1"/>
  <c r="BJ53" i="2"/>
  <c r="BJ23" i="2" s="1"/>
  <c r="BN23" i="2" s="1"/>
  <c r="BJ47" i="2"/>
  <c r="BJ17" i="2" s="1"/>
  <c r="BN17" i="2" s="1"/>
  <c r="L62" i="16" l="1"/>
  <c r="M32" i="16"/>
  <c r="M62" i="16" s="1"/>
  <c r="H32" i="16"/>
  <c r="H62" i="16" l="1"/>
  <c r="AW32" i="16"/>
  <c r="AW62" i="16" s="1"/>
  <c r="AE32" i="16"/>
  <c r="AE62" i="16" s="1"/>
  <c r="AV32" i="16"/>
  <c r="AV62" i="16" s="1"/>
  <c r="AD32" i="16"/>
  <c r="AD62" i="16" s="1"/>
  <c r="C32" i="16"/>
  <c r="AP32" i="16" l="1"/>
  <c r="AP62" i="16" s="1"/>
  <c r="AR32" i="16"/>
  <c r="AR62" i="16" s="1"/>
  <c r="AT32" i="16"/>
  <c r="AT62" i="16" s="1"/>
  <c r="AQ32" i="16"/>
  <c r="AQ62" i="16" s="1"/>
  <c r="AU32" i="16"/>
  <c r="AU62" i="16" s="1"/>
  <c r="X32" i="16"/>
  <c r="X62" i="16" s="1"/>
  <c r="Z32" i="16"/>
  <c r="Z62" i="16" s="1"/>
  <c r="AB32" i="16"/>
  <c r="AB62" i="16" s="1"/>
  <c r="AS32" i="16"/>
  <c r="AS62" i="16" s="1"/>
  <c r="Y32" i="16"/>
  <c r="Y62" i="16" s="1"/>
  <c r="AA32" i="16"/>
  <c r="AA62" i="16" s="1"/>
  <c r="AC32" i="16"/>
  <c r="AC62" i="16" s="1"/>
  <c r="C62" i="16"/>
  <c r="BH62" i="16" l="1"/>
  <c r="BH32" i="16" s="1"/>
  <c r="BJ62" i="16"/>
  <c r="BJ32" i="16" s="1"/>
  <c r="BL62" i="16"/>
  <c r="BL32" i="16" s="1"/>
  <c r="BO62" i="16"/>
  <c r="BO32" i="16" s="1"/>
  <c r="BQ62" i="16"/>
  <c r="BQ32" i="16" s="1"/>
  <c r="BS62" i="16"/>
  <c r="BS32" i="16" s="1"/>
  <c r="AY62" i="16"/>
  <c r="AZ62" i="16" s="1"/>
  <c r="BA62" i="16" s="1"/>
  <c r="BK62" i="16"/>
  <c r="BK32" i="16" s="1"/>
  <c r="BR62" i="16"/>
  <c r="BR32" i="16" s="1"/>
  <c r="AG62" i="16"/>
  <c r="AH62" i="16" s="1"/>
  <c r="AI62" i="16" s="1"/>
  <c r="AO62" i="16" s="1"/>
  <c r="AO32" i="16" s="1"/>
  <c r="BG62" i="16"/>
  <c r="BG32" i="16" s="1"/>
  <c r="BU32" i="16" l="1"/>
  <c r="BN32" i="16"/>
</calcChain>
</file>

<file path=xl/sharedStrings.xml><?xml version="1.0" encoding="utf-8"?>
<sst xmlns="http://schemas.openxmlformats.org/spreadsheetml/2006/main" count="8654" uniqueCount="200">
  <si>
    <t>Year</t>
  </si>
  <si>
    <t>Nº</t>
  </si>
  <si>
    <t>SFH</t>
  </si>
  <si>
    <t>AB</t>
  </si>
  <si>
    <t>Office</t>
  </si>
  <si>
    <t>School</t>
  </si>
  <si>
    <t>CLIMATE ZONE</t>
  </si>
  <si>
    <r>
      <t>INVESTMENT COST [€/m</t>
    </r>
    <r>
      <rPr>
        <b/>
        <vertAlign val="superscript"/>
        <sz val="11"/>
        <color theme="1"/>
        <rFont val="Arial"/>
        <family val="2"/>
      </rPr>
      <t>2</t>
    </r>
    <r>
      <rPr>
        <b/>
        <sz val="11"/>
        <color theme="1"/>
        <rFont val="Arial"/>
        <family val="2"/>
      </rPr>
      <t>]</t>
    </r>
  </si>
  <si>
    <t>AT_Vienna</t>
  </si>
  <si>
    <t>Codes Cost database</t>
  </si>
  <si>
    <t>Base case</t>
  </si>
  <si>
    <t>R</t>
  </si>
  <si>
    <t>W</t>
  </si>
  <si>
    <t>HR</t>
  </si>
  <si>
    <t>B</t>
  </si>
  <si>
    <t>Win</t>
  </si>
  <si>
    <t>PV</t>
  </si>
  <si>
    <t>HE</t>
  </si>
  <si>
    <t>CO</t>
  </si>
  <si>
    <t>E</t>
  </si>
  <si>
    <t>DHW</t>
  </si>
  <si>
    <t>NC</t>
  </si>
  <si>
    <t>Codes Cost database(*)</t>
  </si>
  <si>
    <t>SS</t>
  </si>
  <si>
    <t>L</t>
  </si>
  <si>
    <t>Roof</t>
  </si>
  <si>
    <t>Walls</t>
  </si>
  <si>
    <t>Basement</t>
  </si>
  <si>
    <t>Windows</t>
  </si>
  <si>
    <t>Solar shading</t>
  </si>
  <si>
    <t>Lighting</t>
  </si>
  <si>
    <t>Emission</t>
  </si>
  <si>
    <t>Energy efficiency measure or package of measures - RESIDENTIAL</t>
  </si>
  <si>
    <t>H</t>
  </si>
  <si>
    <t>C</t>
  </si>
  <si>
    <t>AUX</t>
  </si>
  <si>
    <t>RES-E</t>
  </si>
  <si>
    <t>Wall</t>
  </si>
  <si>
    <t>-</t>
  </si>
  <si>
    <t>o-</t>
  </si>
  <si>
    <t>o+</t>
  </si>
  <si>
    <t>+</t>
  </si>
  <si>
    <t>o</t>
  </si>
  <si>
    <t>Heating</t>
  </si>
  <si>
    <t>&gt;100</t>
  </si>
  <si>
    <t>&lt;500</t>
  </si>
  <si>
    <t>35&lt;P&lt;100</t>
  </si>
  <si>
    <t>e</t>
  </si>
  <si>
    <t>w</t>
  </si>
  <si>
    <t>c</t>
  </si>
  <si>
    <t>Code variant</t>
  </si>
  <si>
    <t>Variant E+</t>
  </si>
  <si>
    <r>
      <t>(NET) PRIMARY ENERGY [kWh/m</t>
    </r>
    <r>
      <rPr>
        <b/>
        <vertAlign val="superscript"/>
        <sz val="11"/>
        <color theme="1"/>
        <rFont val="Arial"/>
        <family val="2"/>
      </rPr>
      <t>2</t>
    </r>
    <r>
      <rPr>
        <b/>
        <sz val="11"/>
        <color theme="1"/>
        <rFont val="Arial"/>
        <family val="2"/>
      </rPr>
      <t>]</t>
    </r>
  </si>
  <si>
    <t>HE-E</t>
  </si>
  <si>
    <t>CO-E</t>
  </si>
  <si>
    <t>GAS</t>
  </si>
  <si>
    <t>DISTRICT HEATING</t>
  </si>
  <si>
    <t>ELECTRICITY</t>
  </si>
  <si>
    <t>CZ_Prague</t>
  </si>
  <si>
    <t>FI_Helsinki</t>
  </si>
  <si>
    <t>FR_Paris</t>
  </si>
  <si>
    <t>GE_Berlin</t>
  </si>
  <si>
    <t>IT_Milan</t>
  </si>
  <si>
    <t>IT_Rome</t>
  </si>
  <si>
    <t>RO_Bucharest</t>
  </si>
  <si>
    <t>SP_Madrid</t>
  </si>
  <si>
    <t>SP_Seville</t>
  </si>
  <si>
    <t>BIOMASS  (no-renewable part)</t>
  </si>
  <si>
    <t>&lt;= 2010</t>
  </si>
  <si>
    <t>&lt;= 2015</t>
  </si>
  <si>
    <t>&lt;= 2020</t>
  </si>
  <si>
    <t>&lt;= 2025</t>
  </si>
  <si>
    <t>&lt;= 2030</t>
  </si>
  <si>
    <t>PRIMARY ENERGY FACTOR - PEF [kWh/kWh]</t>
  </si>
  <si>
    <t>(POLES reference scenario)</t>
  </si>
  <si>
    <t>Cooling</t>
  </si>
  <si>
    <t>Gas boiler</t>
  </si>
  <si>
    <t>Condensing gas boiler + radiator</t>
  </si>
  <si>
    <t>Condensing gas boiler + air diffuser or fan-coil</t>
  </si>
  <si>
    <t>Condensing gas boiler + insulated radiant floor</t>
  </si>
  <si>
    <t>Air to water HP</t>
  </si>
  <si>
    <t>GSHP</t>
  </si>
  <si>
    <t>Connection District Heating</t>
  </si>
  <si>
    <t>Biomass boiler</t>
  </si>
  <si>
    <t>no cooling system</t>
  </si>
  <si>
    <t>no emission system</t>
  </si>
  <si>
    <t>Insulated radiant floor</t>
  </si>
  <si>
    <t>radiator</t>
  </si>
  <si>
    <t>fancoil/split</t>
  </si>
  <si>
    <t>air diffuser</t>
  </si>
  <si>
    <t>climatic control system</t>
  </si>
  <si>
    <t>climatic + room indoor control system</t>
  </si>
  <si>
    <t>RES-ST</t>
  </si>
  <si>
    <t>RES-PV</t>
  </si>
  <si>
    <t>HEATING</t>
  </si>
  <si>
    <t>COOLING</t>
  </si>
  <si>
    <t>Gas Boiler</t>
  </si>
  <si>
    <t>Condensing gas boiler</t>
  </si>
  <si>
    <t>EMISSION</t>
  </si>
  <si>
    <t>DHW-ST</t>
  </si>
  <si>
    <t>HR I</t>
  </si>
  <si>
    <t>HR II</t>
  </si>
  <si>
    <t>Control</t>
  </si>
  <si>
    <t>Low performance</t>
  </si>
  <si>
    <t>Medium performance</t>
  </si>
  <si>
    <t>High performance</t>
  </si>
  <si>
    <t>Energy use[kWh/m2y] - SFH</t>
  </si>
  <si>
    <t>Energy use[kWh/m2y] - AB</t>
  </si>
  <si>
    <t>Performance</t>
  </si>
  <si>
    <t>HE Code</t>
  </si>
  <si>
    <t>P&lt;35</t>
  </si>
  <si>
    <t>&gt;500</t>
  </si>
  <si>
    <t>&lt;100</t>
  </si>
  <si>
    <t>CONTROL</t>
  </si>
  <si>
    <t>PERFM.</t>
  </si>
  <si>
    <t>BASE CASE</t>
  </si>
  <si>
    <t>Heat Recovery - grilles and ducts</t>
  </si>
  <si>
    <t>Heat Recovery - unit</t>
  </si>
  <si>
    <t>Heating Generation</t>
  </si>
  <si>
    <t>Thermal Solar</t>
  </si>
  <si>
    <t>Auxiliary</t>
  </si>
  <si>
    <t>Air-Chiller</t>
  </si>
  <si>
    <t>PACKAGES</t>
  </si>
  <si>
    <t>VARIANT</t>
  </si>
  <si>
    <t>Description</t>
  </si>
  <si>
    <t xml:space="preserve">Renovation of the exterior layer of the walls (plaster or tile or ...) for aesthetic/functional/security reasons </t>
  </si>
  <si>
    <t xml:space="preserve">Renovation of the exterior layer of the roof (tile or tar or ...) for aesthetic/functional/security reasons </t>
  </si>
  <si>
    <t>No renovation</t>
  </si>
  <si>
    <t>5cm insulation -External insulation (EIFS System)</t>
  </si>
  <si>
    <t>10cm insulation -External insulation (EIFS System)</t>
  </si>
  <si>
    <t>5cm insulation - Add on a thermal insulation layer over the last slab in contact with unconditioned space</t>
  </si>
  <si>
    <t>15cm insulation - Add on a thermal insulation layer over the last slab in contact with unconditioned space</t>
  </si>
  <si>
    <t>5cm insulation - Install a layer of thermal insulation bellow the slab in contact with the basement</t>
  </si>
  <si>
    <t>15cm insulation -External insulation (EIFS System)</t>
  </si>
  <si>
    <t>15cm insulation -External insulation (Ventilated facade)</t>
  </si>
  <si>
    <t>10cm insulation - Add on a thermal insulation layer over the last slab in contact with unconditioned space</t>
  </si>
  <si>
    <t>20cm insulation - Add on a thermal insulation layer over the last slab in contact with unconditioned space</t>
  </si>
  <si>
    <t>10cm insulation - Install a layer of thermal insulation bellow the slab in contact with the basement</t>
  </si>
  <si>
    <t>20cm insulation -External insulation (EIFS System)</t>
  </si>
  <si>
    <t>20cm insulation -External insulation (Ventilated facade)</t>
  </si>
  <si>
    <t>30cm insulation - Add on a thermal insulation layer over the last slab in contact with unconditioned space</t>
  </si>
  <si>
    <t>15cm insulation - Install a layer of thermal insulation bellow the slab in contact with the basement</t>
  </si>
  <si>
    <t xml:space="preserve">BASE LEVEL: Repair/restoration the old window components (glasses and frames)  for aesthetic/functional/security reasons </t>
  </si>
  <si>
    <t>Double glass with air cavity (16mm)                                  New thermal transmittance value of glazing Ug= 2,7 W/m²K; g= 0,78;  Tvis= 0,82                                                   New thermal transmittance value of frame Uf=2,2 W/m2K
Reduce air permeability of the window at least to 2nd class (27 m³/hm²) of the standard "EN 12207 Windows and doors - Air permeability - Classification"</t>
  </si>
  <si>
    <t>Double glass with air cavity (16mm)  and a low-e glass                                New thermal transmittance value of glazing Ug= 1,7 W/m²K; g= 0,72;  Tvis= 0,82                                                   New thermal transmittance value of frame Uf=1,4 W/m2K
Reduce air permeability of the window at least to 3rd class (9 m³/hm²) of the standard "EN 12207 Windows and doors - Air permeability - Classification"</t>
  </si>
  <si>
    <t>Triple glass with argon cavity (16mm) and a low-e glass                              New thermal transmittance value of glazing Ug= 1,0 W/m²K; g= 0,64;  Tvis= 0,74                                                   New thermal transmittance value of frame Uf=1,0 W/m2K
Reduce air permeability of the window at least to 4th class (3 m³/hm²) of the standard "EN 12207 Windows and doors - Air permeability - Classification"</t>
  </si>
  <si>
    <t>Triple glass with argon cavity (18mm) and a low-e glass                              New thermal transmittance value of glazing Ug= 0,65 W/m²K; g= 0,6;  Tvis= 0,733                                                   New thermal transmittance value of frame Uf=0,95 W/m2K
Reduce air permeability of the window at least to 4th class (3 m³/hm²) of the standard "EN 12207 Windows and doors - Air permeability - Classification"</t>
  </si>
  <si>
    <t>External window blinds - fixed slat angle - manual control (setpoint 500W/m2 in SUMMER)</t>
  </si>
  <si>
    <t>Night ventilation absent</t>
  </si>
  <si>
    <t>Base lighting load</t>
  </si>
  <si>
    <t>External window blinds - fixed slat angle - automatic control (setpoint 100W/m2)</t>
  </si>
  <si>
    <t>Natural extra ventilation in SUMMER (automatic control to open windows) - automatic control through differential temperature</t>
  </si>
  <si>
    <t>SEVILLE (ES)</t>
  </si>
  <si>
    <t>MADRID (ES)</t>
  </si>
  <si>
    <t>ROME (IT)</t>
  </si>
  <si>
    <t>MILAN (IT)</t>
  </si>
  <si>
    <t>BUCHAREST (RO)</t>
  </si>
  <si>
    <t>VIENNA (AT)</t>
  </si>
  <si>
    <t>PARIS (FR)</t>
  </si>
  <si>
    <t>PRAGUE (CZ)</t>
  </si>
  <si>
    <t>BERLIN (DE)</t>
  </si>
  <si>
    <t>HELSINKY (FI)</t>
  </si>
  <si>
    <t>DESCRIPTION OF ENVELOPE VARIANTS FOR RESIDENTIAL REFERENCE BUILDINGS (SINGLE FAMILY HOURE AND APARTMENT BLOCK):</t>
  </si>
  <si>
    <t>Heat recovery for IAQ mechanical ventilation ABSENT</t>
  </si>
  <si>
    <t>Heat recovery for IAQ mechanical ventilation PRESENT</t>
  </si>
  <si>
    <t>Night coling</t>
  </si>
  <si>
    <t>envelope</t>
  </si>
  <si>
    <t>windows</t>
  </si>
  <si>
    <t>cooling</t>
  </si>
  <si>
    <t>lighting</t>
  </si>
  <si>
    <t>heat recovery</t>
  </si>
  <si>
    <t>coolling strategies</t>
  </si>
  <si>
    <t>heating</t>
  </si>
  <si>
    <t>heating emission</t>
  </si>
  <si>
    <t>cooling emission</t>
  </si>
  <si>
    <t>Control thermostat</t>
  </si>
  <si>
    <t>photovoltaic</t>
  </si>
  <si>
    <t>domestic hot water</t>
  </si>
  <si>
    <t>auxiliary systems</t>
  </si>
  <si>
    <t>(net) primary energy</t>
  </si>
  <si>
    <t>RES-TS</t>
  </si>
  <si>
    <t>termal solar</t>
  </si>
  <si>
    <t>AT_Rome</t>
  </si>
  <si>
    <t>LEGEND:</t>
  </si>
  <si>
    <t>electricity from RES</t>
  </si>
  <si>
    <t>Energy use</t>
  </si>
  <si>
    <t>EXAMPLE:</t>
  </si>
  <si>
    <t>The primary energy factors (PEF) can be modified by the user in the sheet"4 PEF".</t>
  </si>
  <si>
    <r>
      <rPr>
        <b/>
        <sz val="11"/>
        <color rgb="FF215968"/>
        <rFont val="Calibri"/>
        <family val="2"/>
        <scheme val="minor"/>
      </rPr>
      <t>The ENTRANZE project:</t>
    </r>
    <r>
      <rPr>
        <sz val="11"/>
        <color theme="1"/>
        <rFont val="Calibri"/>
        <family val="2"/>
        <scheme val="minor"/>
      </rPr>
      <t xml:space="preserve">
The objective of the ENTRANZE project is to actively support policy making by providing the required data, analysis and guidelines to achieve a fast and strong penetration of nZEB and RES-H/C within the existing national building stocks. The project intends to connect building experts from European research and academia to national decision makers and key stakeholders with a view to build ambitious, but reality proof, policies and roadmaps. 
The core part of the project is the dialogue with policy makers and experts and will focus on nine countries, covering &gt;60% of the EU-27 building stock. Data, scenarios and rec-ommendations will also be provided for EU-27 (+ Croatia and Serbia).</t>
    </r>
  </si>
  <si>
    <t>GSHP - Ground Source Heat Pump</t>
  </si>
  <si>
    <r>
      <rPr>
        <b/>
        <sz val="11"/>
        <color theme="1"/>
        <rFont val="Calibri"/>
        <family val="2"/>
        <scheme val="minor"/>
      </rPr>
      <t xml:space="preserve">Writen by: </t>
    </r>
    <r>
      <rPr>
        <sz val="11"/>
        <color theme="1"/>
        <rFont val="Calibri"/>
        <family val="2"/>
        <scheme val="minor"/>
      </rPr>
      <t xml:space="preserve">María Fernández Boneta (CENER)
</t>
    </r>
    <r>
      <rPr>
        <b/>
        <sz val="11"/>
        <color theme="1"/>
        <rFont val="Calibri"/>
        <family val="2"/>
        <scheme val="minor"/>
      </rPr>
      <t>Reviewed by:</t>
    </r>
    <r>
      <rPr>
        <sz val="11"/>
        <color theme="1"/>
        <rFont val="Calibri"/>
        <family val="2"/>
        <scheme val="minor"/>
      </rPr>
      <t xml:space="preserve"> Petr Zahradník (SEVEn)
</t>
    </r>
    <r>
      <rPr>
        <b/>
        <sz val="11"/>
        <color theme="1"/>
        <rFont val="Calibri"/>
        <family val="2"/>
        <scheme val="minor"/>
      </rPr>
      <t>February 2014</t>
    </r>
  </si>
  <si>
    <t>Total SFH</t>
  </si>
  <si>
    <t>Total AB</t>
  </si>
  <si>
    <t>Solar thermal absent</t>
  </si>
  <si>
    <t>Solar thermal present for DHW</t>
  </si>
  <si>
    <t>photovoltaic absent</t>
  </si>
  <si>
    <t>photovoltaic present</t>
  </si>
  <si>
    <r>
      <rPr>
        <b/>
        <sz val="11"/>
        <color rgb="FF215968"/>
        <rFont val="Calibri"/>
        <family val="2"/>
        <scheme val="minor"/>
      </rPr>
      <t>D3.2 Database of EE and RES technologies: energy/cost matrices:</t>
    </r>
    <r>
      <rPr>
        <b/>
        <sz val="11"/>
        <color theme="1"/>
        <rFont val="Calibri"/>
        <family val="2"/>
        <scheme val="minor"/>
      </rPr>
      <t xml:space="preserve">
</t>
    </r>
    <r>
      <rPr>
        <sz val="11"/>
        <color theme="1"/>
        <rFont val="Calibri"/>
        <family val="2"/>
        <scheme val="minor"/>
      </rPr>
      <t>This spread sheet includes a quantitative assessment for 10 representative climates of target countries. From the results of previous calculation/data collection activities, a database containing technoeconomic data of technologies and building families has been set up. Each sheet include the selection of 20-30 packages of energy efficiency measures according to cost-optimal calculation. The matrices include the energy use and primary energy consumption associate with each service, as well as the initial investment cost of each technology included within each package of measures.
The aim of this deliverable is the comparison in terms of initial investment cost and (net) primary energy consumption of the most suitable packages of energy efficiency measures for each climate and type of building (SFH - Single family home, AB - Apartment block, office and school).</t>
    </r>
  </si>
  <si>
    <t>Envelope Codes</t>
  </si>
  <si>
    <t>Plants Codes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</si>
</sst>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37" x14ac:knownFonts="1">
    <font>
      <sz val="11"/>
      <color theme="1"/>
      <name val="Calibri"/>
      <family val="2"/>
      <scheme val="minor"/>
    </font>
    <font>
      <sz val="11"/>
      <color theme="1"/>
      <name val="Arial"/>
      <family val="2"/>
    </font>
    <font>
      <b/>
      <sz val="11"/>
      <color theme="1"/>
      <name val="Arial"/>
      <family val="2"/>
    </font>
    <font>
      <b/>
      <vertAlign val="superscript"/>
      <sz val="11"/>
      <color theme="1"/>
      <name val="Arial"/>
      <family val="2"/>
    </font>
    <font>
      <b/>
      <sz val="11"/>
      <color theme="0"/>
      <name val="Arial"/>
      <family val="2"/>
    </font>
    <font>
      <b/>
      <sz val="12"/>
      <color theme="0"/>
      <name val="Arial"/>
      <family val="2"/>
    </font>
    <font>
      <b/>
      <sz val="18"/>
      <color theme="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Arial"/>
      <family val="2"/>
    </font>
    <font>
      <sz val="9"/>
      <name val="Verdana"/>
      <family val="2"/>
    </font>
    <font>
      <sz val="12"/>
      <color theme="1"/>
      <name val="Calibri"/>
      <family val="2"/>
      <scheme val="minor"/>
    </font>
    <font>
      <sz val="11"/>
      <color indexed="8"/>
      <name val="Calibri"/>
      <family val="2"/>
    </font>
    <font>
      <u/>
      <sz val="12"/>
      <color theme="10"/>
      <name val="Calibri"/>
      <family val="2"/>
      <scheme val="minor"/>
    </font>
    <font>
      <u/>
      <sz val="12"/>
      <color theme="11"/>
      <name val="Calibri"/>
      <family val="2"/>
      <scheme val="minor"/>
    </font>
    <font>
      <b/>
      <sz val="12"/>
      <color theme="1"/>
      <name val="Calibri"/>
      <family val="2"/>
      <scheme val="minor"/>
    </font>
    <font>
      <b/>
      <sz val="14"/>
      <color theme="0"/>
      <name val="Arial"/>
      <family val="2"/>
    </font>
    <font>
      <sz val="14"/>
      <color theme="1"/>
      <name val="Calibri"/>
      <family val="2"/>
      <scheme val="minor"/>
    </font>
    <font>
      <b/>
      <sz val="14"/>
      <color theme="1"/>
      <name val="Arial"/>
      <family val="2"/>
    </font>
    <font>
      <b/>
      <sz val="16"/>
      <color theme="1"/>
      <name val="Calibri"/>
      <family val="2"/>
      <scheme val="minor"/>
    </font>
    <font>
      <b/>
      <sz val="11"/>
      <color rgb="FF215968"/>
      <name val="Calibri"/>
      <family val="2"/>
      <scheme val="minor"/>
    </font>
  </fonts>
  <fills count="52">
    <fill>
      <patternFill patternType="none"/>
    </fill>
    <fill>
      <patternFill patternType="gray125"/>
    </fill>
    <fill>
      <patternFill patternType="solid">
        <fgColor rgb="FF215968"/>
        <bgColor indexed="64"/>
      </patternFill>
    </fill>
    <fill>
      <patternFill patternType="solid">
        <fgColor rgb="FFDDD9C3"/>
        <bgColor indexed="64"/>
      </patternFill>
    </fill>
    <fill>
      <patternFill patternType="solid">
        <fgColor rgb="FFDBEE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9" tint="0.79998168889431442"/>
        <bgColor indexed="64"/>
      </patternFill>
    </fill>
    <fill>
      <patternFill patternType="solid">
        <fgColor rgb="FF93CDDD"/>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92D05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948A54"/>
        <bgColor indexed="64"/>
      </patternFill>
    </fill>
    <fill>
      <patternFill patternType="solid">
        <fgColor rgb="FFD9D9D9"/>
        <bgColor rgb="FF000000"/>
      </patternFill>
    </fill>
    <fill>
      <patternFill patternType="solid">
        <fgColor rgb="FFFFC000"/>
        <bgColor rgb="FF000000"/>
      </patternFill>
    </fill>
    <fill>
      <patternFill patternType="solid">
        <fgColor theme="0" tint="-0.14999847407452621"/>
        <bgColor rgb="FF000000"/>
      </patternFill>
    </fill>
    <fill>
      <patternFill patternType="solid">
        <fgColor rgb="FFFFFFCC"/>
        <bgColor rgb="FF000000"/>
      </patternFill>
    </fill>
    <fill>
      <patternFill patternType="solid">
        <fgColor theme="0"/>
        <bgColor indexed="64"/>
      </patternFill>
    </fill>
    <fill>
      <patternFill patternType="solid">
        <fgColor theme="0" tint="-4.9989318521683403E-2"/>
        <bgColor indexed="64"/>
      </patternFill>
    </fill>
  </fills>
  <borders count="5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s>
  <cellStyleXfs count="117">
    <xf numFmtId="0" fontId="0" fillId="0" borderId="0"/>
    <xf numFmtId="0" fontId="8" fillId="0" borderId="0" applyNumberFormat="0" applyFill="0" applyBorder="0" applyAlignment="0" applyProtection="0"/>
    <xf numFmtId="0" fontId="9" fillId="0" borderId="13" applyNumberFormat="0" applyFill="0" applyAlignment="0" applyProtection="0"/>
    <xf numFmtId="0" fontId="10" fillId="0" borderId="14" applyNumberFormat="0" applyFill="0" applyAlignment="0" applyProtection="0"/>
    <xf numFmtId="0" fontId="11" fillId="0" borderId="15" applyNumberFormat="0" applyFill="0" applyAlignment="0" applyProtection="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16" applyNumberFormat="0" applyAlignment="0" applyProtection="0"/>
    <xf numFmtId="0" fontId="16" fillId="9" borderId="17" applyNumberFormat="0" applyAlignment="0" applyProtection="0"/>
    <xf numFmtId="0" fontId="17" fillId="9" borderId="16" applyNumberFormat="0" applyAlignment="0" applyProtection="0"/>
    <xf numFmtId="0" fontId="18" fillId="0" borderId="18" applyNumberFormat="0" applyFill="0" applyAlignment="0" applyProtection="0"/>
    <xf numFmtId="0" fontId="19" fillId="10" borderId="1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1" applyNumberFormat="0" applyFill="0" applyAlignment="0" applyProtection="0"/>
    <xf numFmtId="0" fontId="23"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23" fillId="35" borderId="0" applyNumberFormat="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5" fillId="0" borderId="0"/>
    <xf numFmtId="0" fontId="24" fillId="0" borderId="0"/>
    <xf numFmtId="0" fontId="7" fillId="0" borderId="0"/>
    <xf numFmtId="0" fontId="26" fillId="0" borderId="0"/>
    <xf numFmtId="0" fontId="7" fillId="11" borderId="20" applyNumberFormat="0" applyFont="0" applyAlignment="0" applyProtection="0"/>
    <xf numFmtId="0" fontId="27" fillId="0" borderId="0"/>
    <xf numFmtId="0" fontId="28" fillId="0" borderId="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cellStyleXfs>
  <cellXfs count="203">
    <xf numFmtId="0" fontId="0" fillId="0" borderId="0" xfId="0"/>
    <xf numFmtId="0" fontId="1" fillId="0" borderId="0" xfId="0" applyFont="1"/>
    <xf numFmtId="0" fontId="2" fillId="3" borderId="6" xfId="0" applyFont="1" applyFill="1" applyBorder="1" applyAlignment="1">
      <alignment horizontal="center"/>
    </xf>
    <xf numFmtId="0" fontId="2" fillId="3" borderId="9" xfId="0" applyFont="1" applyFill="1" applyBorder="1" applyAlignment="1">
      <alignment horizontal="center" wrapText="1"/>
    </xf>
    <xf numFmtId="0" fontId="2" fillId="3" borderId="9" xfId="0" applyFont="1" applyFill="1" applyBorder="1" applyAlignment="1">
      <alignment horizontal="center"/>
    </xf>
    <xf numFmtId="0" fontId="4" fillId="0" borderId="0" xfId="0" applyFont="1" applyFill="1" applyBorder="1" applyAlignment="1">
      <alignment horizontal="center" vertical="center" wrapText="1"/>
    </xf>
    <xf numFmtId="0" fontId="2" fillId="3" borderId="10" xfId="0" applyFont="1" applyFill="1" applyBorder="1" applyAlignment="1">
      <alignment horizontal="center"/>
    </xf>
    <xf numFmtId="0" fontId="1" fillId="4" borderId="8" xfId="0" applyFont="1" applyFill="1" applyBorder="1" applyAlignment="1">
      <alignment wrapText="1"/>
    </xf>
    <xf numFmtId="0" fontId="1" fillId="4" borderId="3" xfId="0" applyFont="1" applyFill="1" applyBorder="1" applyAlignment="1">
      <alignment wrapText="1"/>
    </xf>
    <xf numFmtId="0" fontId="2" fillId="3" borderId="24" xfId="0" applyFont="1" applyFill="1" applyBorder="1" applyAlignment="1">
      <alignment horizontal="center"/>
    </xf>
    <xf numFmtId="0" fontId="2" fillId="3" borderId="25" xfId="0" applyFont="1" applyFill="1" applyBorder="1" applyAlignment="1">
      <alignment horizontal="center" wrapText="1"/>
    </xf>
    <xf numFmtId="0" fontId="1" fillId="36" borderId="8" xfId="0" applyFont="1" applyFill="1" applyBorder="1" applyAlignment="1">
      <alignment horizontal="center"/>
    </xf>
    <xf numFmtId="0" fontId="1" fillId="37" borderId="8" xfId="0" applyFont="1" applyFill="1" applyBorder="1" applyAlignment="1">
      <alignment horizontal="center"/>
    </xf>
    <xf numFmtId="0" fontId="1" fillId="3" borderId="11" xfId="0" applyFont="1" applyFill="1" applyBorder="1" applyAlignment="1">
      <alignment horizontal="center" wrapText="1"/>
    </xf>
    <xf numFmtId="164" fontId="1" fillId="0" borderId="8" xfId="0" applyNumberFormat="1" applyFont="1" applyBorder="1"/>
    <xf numFmtId="0" fontId="0" fillId="0" borderId="0" xfId="0"/>
    <xf numFmtId="0" fontId="2" fillId="3" borderId="11" xfId="0" applyFont="1" applyFill="1" applyBorder="1" applyAlignment="1">
      <alignment horizontal="center"/>
    </xf>
    <xf numFmtId="0" fontId="1" fillId="38" borderId="7" xfId="0" applyFont="1" applyFill="1" applyBorder="1" applyAlignment="1">
      <alignment horizontal="center"/>
    </xf>
    <xf numFmtId="0" fontId="1" fillId="38" borderId="4" xfId="0" applyFont="1" applyFill="1" applyBorder="1" applyAlignment="1">
      <alignment horizontal="center"/>
    </xf>
    <xf numFmtId="0" fontId="1" fillId="4" borderId="3" xfId="0" applyFont="1" applyFill="1" applyBorder="1" applyAlignment="1">
      <alignment vertical="center" wrapText="1"/>
    </xf>
    <xf numFmtId="0" fontId="0" fillId="0" borderId="0" xfId="0" applyAlignment="1">
      <alignment horizontal="center"/>
    </xf>
    <xf numFmtId="2" fontId="1" fillId="36" borderId="8" xfId="0" applyNumberFormat="1" applyFont="1" applyFill="1" applyBorder="1" applyAlignment="1">
      <alignment horizontal="center"/>
    </xf>
    <xf numFmtId="2" fontId="1" fillId="37" borderId="8" xfId="0" applyNumberFormat="1" applyFont="1" applyFill="1" applyBorder="1" applyAlignment="1">
      <alignment horizontal="center"/>
    </xf>
    <xf numFmtId="2" fontId="1" fillId="36" borderId="3" xfId="0" applyNumberFormat="1" applyFont="1" applyFill="1" applyBorder="1" applyAlignment="1">
      <alignment horizontal="center"/>
    </xf>
    <xf numFmtId="0" fontId="1" fillId="3" borderId="0" xfId="0" applyFont="1" applyFill="1" applyBorder="1" applyAlignment="1">
      <alignment horizontal="center" wrapText="1"/>
    </xf>
    <xf numFmtId="0" fontId="2" fillId="3" borderId="3" xfId="0" applyFont="1" applyFill="1" applyBorder="1" applyAlignment="1">
      <alignment horizontal="center" wrapText="1"/>
    </xf>
    <xf numFmtId="0" fontId="1" fillId="0" borderId="7" xfId="0" applyFont="1" applyBorder="1" applyAlignment="1">
      <alignment horizontal="center"/>
    </xf>
    <xf numFmtId="0" fontId="1" fillId="0" borderId="4" xfId="0" applyFont="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6" fillId="0" borderId="0" xfId="0" applyFont="1" applyFill="1" applyBorder="1" applyAlignment="1">
      <alignment horizontal="center" vertical="center" textRotation="90"/>
    </xf>
    <xf numFmtId="0" fontId="1" fillId="0" borderId="0" xfId="0" applyFont="1" applyFill="1" applyBorder="1" applyAlignment="1">
      <alignment horizontal="center"/>
    </xf>
    <xf numFmtId="0" fontId="1" fillId="0" borderId="0" xfId="0" applyFont="1" applyFill="1" applyBorder="1" applyAlignment="1">
      <alignment wrapText="1"/>
    </xf>
    <xf numFmtId="164" fontId="1" fillId="0" borderId="0" xfId="0" applyNumberFormat="1" applyFont="1" applyFill="1" applyBorder="1"/>
    <xf numFmtId="0" fontId="1" fillId="0" borderId="0" xfId="0" applyFont="1" applyFill="1" applyBorder="1"/>
    <xf numFmtId="0" fontId="2" fillId="3" borderId="3" xfId="0" applyFont="1" applyFill="1" applyBorder="1" applyAlignment="1">
      <alignment horizontal="center" wrapText="1"/>
    </xf>
    <xf numFmtId="0" fontId="0" fillId="0" borderId="25" xfId="0" applyFill="1" applyBorder="1"/>
    <xf numFmtId="0" fontId="1" fillId="0" borderId="3" xfId="0" applyFont="1" applyBorder="1" applyAlignment="1">
      <alignment horizontal="center"/>
    </xf>
    <xf numFmtId="0" fontId="1" fillId="38" borderId="32" xfId="0" applyFont="1" applyFill="1" applyBorder="1" applyAlignment="1">
      <alignment horizontal="center"/>
    </xf>
    <xf numFmtId="2" fontId="1" fillId="37" borderId="3" xfId="0" applyNumberFormat="1" applyFont="1" applyFill="1" applyBorder="1" applyAlignment="1">
      <alignment horizontal="center"/>
    </xf>
    <xf numFmtId="2" fontId="1" fillId="0" borderId="8" xfId="0" applyNumberFormat="1" applyFont="1" applyBorder="1" applyAlignment="1">
      <alignment horizontal="center"/>
    </xf>
    <xf numFmtId="0" fontId="0" fillId="39" borderId="3" xfId="0" applyFill="1" applyBorder="1"/>
    <xf numFmtId="0" fontId="0" fillId="42" borderId="3" xfId="0" applyFill="1" applyBorder="1"/>
    <xf numFmtId="0" fontId="0" fillId="43" borderId="3" xfId="0" applyFill="1" applyBorder="1"/>
    <xf numFmtId="0" fontId="0" fillId="44" borderId="3" xfId="0" applyFill="1" applyBorder="1"/>
    <xf numFmtId="0" fontId="22" fillId="40" borderId="3" xfId="0" applyFont="1" applyFill="1" applyBorder="1"/>
    <xf numFmtId="0" fontId="27" fillId="40" borderId="3" xfId="51" applyFill="1" applyBorder="1" applyAlignment="1">
      <alignment horizontal="center"/>
    </xf>
    <xf numFmtId="0" fontId="2" fillId="3" borderId="24" xfId="0" applyFont="1" applyFill="1" applyBorder="1" applyAlignment="1">
      <alignment horizontal="center" wrapText="1"/>
    </xf>
    <xf numFmtId="0" fontId="27" fillId="0" borderId="0" xfId="51"/>
    <xf numFmtId="0" fontId="27" fillId="0" borderId="0" xfId="51" applyAlignment="1">
      <alignment horizontal="center"/>
    </xf>
    <xf numFmtId="0" fontId="31" fillId="0" borderId="0" xfId="51" applyFont="1" applyAlignment="1">
      <alignment horizontal="center"/>
    </xf>
    <xf numFmtId="0" fontId="27" fillId="0" borderId="0" xfId="51"/>
    <xf numFmtId="0" fontId="27" fillId="0" borderId="0" xfId="51"/>
    <xf numFmtId="0" fontId="31" fillId="0" borderId="0" xfId="51" applyFont="1" applyAlignment="1">
      <alignment horizontal="center" vertical="center" textRotation="90" wrapText="1"/>
    </xf>
    <xf numFmtId="0" fontId="1" fillId="41" borderId="7" xfId="0" applyFont="1" applyFill="1" applyBorder="1" applyAlignment="1">
      <alignment horizontal="center"/>
    </xf>
    <xf numFmtId="0" fontId="1" fillId="41" borderId="4" xfId="0" applyFont="1" applyFill="1" applyBorder="1" applyAlignment="1">
      <alignment horizontal="center"/>
    </xf>
    <xf numFmtId="0" fontId="5" fillId="2" borderId="12" xfId="0" applyFont="1" applyFill="1" applyBorder="1" applyAlignment="1">
      <alignment horizontal="center" vertical="center"/>
    </xf>
    <xf numFmtId="0" fontId="2" fillId="3" borderId="3" xfId="0" applyFont="1" applyFill="1" applyBorder="1" applyAlignment="1">
      <alignment horizontal="center" wrapText="1"/>
    </xf>
    <xf numFmtId="0" fontId="1" fillId="45" borderId="7" xfId="0" applyFont="1" applyFill="1" applyBorder="1" applyAlignment="1">
      <alignment horizontal="center"/>
    </xf>
    <xf numFmtId="0" fontId="2" fillId="3" borderId="10" xfId="0" applyFont="1" applyFill="1" applyBorder="1" applyAlignment="1">
      <alignment horizontal="center"/>
    </xf>
    <xf numFmtId="0" fontId="27" fillId="0" borderId="0" xfId="51" applyFill="1"/>
    <xf numFmtId="1" fontId="1" fillId="0" borderId="8" xfId="0" applyNumberFormat="1" applyFont="1" applyFill="1" applyBorder="1" applyAlignment="1">
      <alignment horizontal="center"/>
    </xf>
    <xf numFmtId="0" fontId="2" fillId="3" borderId="8" xfId="0" applyFont="1" applyFill="1" applyBorder="1" applyAlignment="1">
      <alignment horizontal="center"/>
    </xf>
    <xf numFmtId="0" fontId="1" fillId="0" borderId="8" xfId="0" applyFont="1" applyBorder="1" applyAlignment="1">
      <alignment horizontal="center"/>
    </xf>
    <xf numFmtId="0" fontId="2" fillId="3" borderId="10" xfId="0" applyFont="1" applyFill="1" applyBorder="1" applyAlignment="1">
      <alignment horizontal="center"/>
    </xf>
    <xf numFmtId="0" fontId="27" fillId="0" borderId="33" xfId="51" applyFill="1" applyBorder="1" applyAlignment="1">
      <alignment horizontal="center"/>
    </xf>
    <xf numFmtId="0" fontId="2" fillId="3" borderId="10" xfId="0" applyFont="1" applyFill="1" applyBorder="1" applyAlignment="1">
      <alignment horizontal="center"/>
    </xf>
    <xf numFmtId="0" fontId="2" fillId="3" borderId="10" xfId="0" applyFont="1" applyFill="1" applyBorder="1" applyAlignment="1">
      <alignment horizontal="center"/>
    </xf>
    <xf numFmtId="2" fontId="0" fillId="0" borderId="0" xfId="0" applyNumberFormat="1"/>
    <xf numFmtId="0" fontId="25" fillId="0" borderId="0" xfId="0" applyFont="1" applyFill="1" applyBorder="1" applyAlignment="1">
      <alignment horizontal="center" vertical="center"/>
    </xf>
    <xf numFmtId="0" fontId="25" fillId="46" borderId="33" xfId="0" applyFont="1" applyFill="1" applyBorder="1" applyAlignment="1">
      <alignment horizontal="center" vertical="center"/>
    </xf>
    <xf numFmtId="0" fontId="25" fillId="46" borderId="1" xfId="0" applyFont="1" applyFill="1" applyBorder="1" applyAlignment="1">
      <alignment horizontal="center" vertical="center"/>
    </xf>
    <xf numFmtId="0" fontId="25" fillId="46" borderId="5" xfId="0" applyFont="1" applyFill="1" applyBorder="1" applyAlignment="1">
      <alignment horizontal="center" vertical="center"/>
    </xf>
    <xf numFmtId="0" fontId="25" fillId="46" borderId="2" xfId="0" applyFont="1" applyFill="1" applyBorder="1" applyAlignment="1">
      <alignment horizontal="center" vertical="center"/>
    </xf>
    <xf numFmtId="0" fontId="31" fillId="0" borderId="0" xfId="0" applyFont="1" applyAlignment="1">
      <alignment vertical="center"/>
    </xf>
    <xf numFmtId="0" fontId="25" fillId="49" borderId="7" xfId="0" applyFont="1" applyFill="1" applyBorder="1" applyAlignment="1">
      <alignment horizontal="left" vertical="center" wrapText="1"/>
    </xf>
    <xf numFmtId="0" fontId="25" fillId="49" borderId="8" xfId="0" applyFont="1" applyFill="1" applyBorder="1" applyAlignment="1">
      <alignment horizontal="left" vertical="center" wrapText="1"/>
    </xf>
    <xf numFmtId="0" fontId="25" fillId="49" borderId="4" xfId="0" applyFont="1" applyFill="1" applyBorder="1" applyAlignment="1">
      <alignment horizontal="left" vertical="center" wrapText="1"/>
    </xf>
    <xf numFmtId="0" fontId="25" fillId="49" borderId="3" xfId="0" applyFont="1" applyFill="1" applyBorder="1" applyAlignment="1">
      <alignment horizontal="left" vertical="center" wrapText="1"/>
    </xf>
    <xf numFmtId="0" fontId="25" fillId="49" borderId="36" xfId="0" applyFont="1" applyFill="1" applyBorder="1" applyAlignment="1">
      <alignment horizontal="left" vertical="center" wrapText="1"/>
    </xf>
    <xf numFmtId="0" fontId="0" fillId="0" borderId="41" xfId="0" applyBorder="1" applyAlignment="1">
      <alignment horizontal="center" vertical="center"/>
    </xf>
    <xf numFmtId="0" fontId="25" fillId="49" borderId="40" xfId="0" applyFont="1" applyFill="1" applyBorder="1" applyAlignment="1">
      <alignment horizontal="left" vertical="center" wrapText="1"/>
    </xf>
    <xf numFmtId="0" fontId="25" fillId="49" borderId="28" xfId="0" applyFont="1" applyFill="1" applyBorder="1" applyAlignment="1">
      <alignment horizontal="left" vertical="center" wrapText="1"/>
    </xf>
    <xf numFmtId="0" fontId="25" fillId="49" borderId="46" xfId="0" applyFont="1" applyFill="1" applyBorder="1" applyAlignment="1">
      <alignment horizontal="left" vertical="center" wrapText="1"/>
    </xf>
    <xf numFmtId="0" fontId="0" fillId="0" borderId="42" xfId="0" applyBorder="1" applyAlignment="1">
      <alignment horizontal="center" vertical="center"/>
    </xf>
    <xf numFmtId="0" fontId="25" fillId="49" borderId="47" xfId="0" applyFont="1" applyFill="1" applyBorder="1" applyAlignment="1">
      <alignment horizontal="left" vertical="center" wrapText="1"/>
    </xf>
    <xf numFmtId="0" fontId="25" fillId="49" borderId="48" xfId="0" applyFont="1" applyFill="1" applyBorder="1" applyAlignment="1">
      <alignment horizontal="left" vertical="center" wrapText="1"/>
    </xf>
    <xf numFmtId="0" fontId="0" fillId="0" borderId="35" xfId="0" applyBorder="1" applyAlignment="1">
      <alignment horizontal="center" vertical="center"/>
    </xf>
    <xf numFmtId="0" fontId="0" fillId="0" borderId="37" xfId="0" applyBorder="1" applyAlignment="1">
      <alignment horizontal="center" vertical="center"/>
    </xf>
    <xf numFmtId="0" fontId="25" fillId="46" borderId="41" xfId="0" applyFont="1" applyFill="1" applyBorder="1" applyAlignment="1">
      <alignment horizontal="center" vertical="center"/>
    </xf>
    <xf numFmtId="0" fontId="25" fillId="46" borderId="49" xfId="0" applyFont="1" applyFill="1" applyBorder="1" applyAlignment="1">
      <alignment horizontal="center" vertical="center"/>
    </xf>
    <xf numFmtId="0" fontId="25" fillId="46" borderId="42" xfId="0" applyFont="1" applyFill="1" applyBorder="1" applyAlignment="1">
      <alignment horizontal="center" vertical="center"/>
    </xf>
    <xf numFmtId="0" fontId="25" fillId="46" borderId="43" xfId="0" applyFont="1" applyFill="1" applyBorder="1" applyAlignment="1">
      <alignment horizontal="center" vertical="center"/>
    </xf>
    <xf numFmtId="0" fontId="25" fillId="46" borderId="31" xfId="0" applyFont="1" applyFill="1" applyBorder="1" applyAlignment="1">
      <alignment horizontal="center" vertical="center"/>
    </xf>
    <xf numFmtId="0" fontId="1" fillId="50" borderId="7" xfId="0" applyFont="1" applyFill="1" applyBorder="1" applyAlignment="1">
      <alignment horizontal="center"/>
    </xf>
    <xf numFmtId="2" fontId="1" fillId="0" borderId="8" xfId="0" applyNumberFormat="1" applyFont="1" applyFill="1" applyBorder="1" applyAlignment="1">
      <alignment horizontal="center"/>
    </xf>
    <xf numFmtId="0" fontId="1" fillId="0" borderId="7" xfId="0" applyFont="1" applyFill="1" applyBorder="1" applyAlignment="1">
      <alignment horizontal="center"/>
    </xf>
    <xf numFmtId="0" fontId="0" fillId="4" borderId="3" xfId="0" applyFill="1" applyBorder="1"/>
    <xf numFmtId="0" fontId="22" fillId="45" borderId="3" xfId="0" applyFont="1" applyFill="1" applyBorder="1"/>
    <xf numFmtId="0" fontId="22" fillId="0" borderId="0" xfId="0" applyFont="1"/>
    <xf numFmtId="0" fontId="1" fillId="38" borderId="3" xfId="0" applyFont="1" applyFill="1" applyBorder="1" applyAlignment="1">
      <alignment horizontal="center"/>
    </xf>
    <xf numFmtId="0" fontId="1" fillId="36" borderId="7" xfId="0" applyFont="1" applyFill="1" applyBorder="1" applyAlignment="1">
      <alignment horizontal="center"/>
    </xf>
    <xf numFmtId="0" fontId="1" fillId="41" borderId="3" xfId="0" applyFont="1" applyFill="1" applyBorder="1" applyAlignment="1">
      <alignment horizontal="center"/>
    </xf>
    <xf numFmtId="0" fontId="1" fillId="0" borderId="3" xfId="0" applyFont="1" applyFill="1" applyBorder="1" applyAlignment="1">
      <alignment horizontal="center"/>
    </xf>
    <xf numFmtId="0" fontId="0" fillId="0" borderId="0" xfId="0" applyAlignment="1"/>
    <xf numFmtId="0" fontId="27" fillId="0" borderId="33" xfId="51" applyBorder="1" applyAlignment="1">
      <alignment horizontal="center" vertical="center"/>
    </xf>
    <xf numFmtId="0" fontId="27" fillId="0" borderId="0" xfId="51" applyAlignment="1">
      <alignment vertical="center"/>
    </xf>
    <xf numFmtId="0" fontId="27" fillId="39" borderId="33" xfId="51" applyFill="1" applyBorder="1" applyAlignment="1">
      <alignment horizontal="center" vertical="center"/>
    </xf>
    <xf numFmtId="0" fontId="27" fillId="43" borderId="33" xfId="51" applyFill="1" applyBorder="1" applyAlignment="1">
      <alignment horizontal="center" vertical="center"/>
    </xf>
    <xf numFmtId="0" fontId="27" fillId="44" borderId="33" xfId="51" applyFill="1" applyBorder="1" applyAlignment="1">
      <alignment horizontal="center" vertical="center"/>
    </xf>
    <xf numFmtId="0" fontId="27" fillId="42" borderId="33" xfId="51" applyFill="1" applyBorder="1" applyAlignment="1">
      <alignment horizontal="center" vertical="center"/>
    </xf>
    <xf numFmtId="0" fontId="27" fillId="0" borderId="0" xfId="51" applyAlignment="1">
      <alignment horizontal="center" vertical="center"/>
    </xf>
    <xf numFmtId="0" fontId="27" fillId="0" borderId="0" xfId="51" applyFill="1" applyAlignment="1">
      <alignment horizontal="center" vertical="center"/>
    </xf>
    <xf numFmtId="0" fontId="27" fillId="51" borderId="32" xfId="51" applyFill="1" applyBorder="1" applyAlignment="1">
      <alignment vertical="center"/>
    </xf>
    <xf numFmtId="0" fontId="0" fillId="0" borderId="0" xfId="0" applyAlignment="1">
      <alignment wrapText="1"/>
    </xf>
    <xf numFmtId="0" fontId="22" fillId="0" borderId="0" xfId="0" applyFont="1" applyAlignment="1">
      <alignment vertical="center"/>
    </xf>
    <xf numFmtId="0" fontId="2" fillId="3" borderId="10" xfId="0" applyFont="1" applyFill="1" applyBorder="1" applyAlignment="1">
      <alignment horizontal="center"/>
    </xf>
    <xf numFmtId="2" fontId="27" fillId="41" borderId="3" xfId="0" applyNumberFormat="1" applyFont="1" applyFill="1" applyBorder="1" applyAlignment="1" applyProtection="1">
      <alignment horizontal="center"/>
      <protection locked="0"/>
    </xf>
    <xf numFmtId="2" fontId="27" fillId="40" borderId="3" xfId="51" applyNumberFormat="1" applyFill="1" applyBorder="1" applyAlignment="1" applyProtection="1">
      <alignment horizontal="center"/>
    </xf>
    <xf numFmtId="0" fontId="2" fillId="3" borderId="10" xfId="0" applyFont="1" applyFill="1" applyBorder="1" applyAlignment="1">
      <alignment horizontal="center"/>
    </xf>
    <xf numFmtId="0" fontId="0" fillId="0" borderId="0" xfId="0" applyAlignment="1">
      <alignment horizontal="left"/>
    </xf>
    <xf numFmtId="0" fontId="0" fillId="0" borderId="0" xfId="0" applyAlignment="1">
      <alignment vertical="top" wrapText="1"/>
    </xf>
    <xf numFmtId="0" fontId="0" fillId="0" borderId="0" xfId="0" applyAlignment="1">
      <alignment vertical="top"/>
    </xf>
    <xf numFmtId="0" fontId="0" fillId="0" borderId="29" xfId="0" applyBorder="1" applyAlignment="1">
      <alignment wrapText="1"/>
    </xf>
    <xf numFmtId="0" fontId="0" fillId="0" borderId="30" xfId="0" applyBorder="1" applyAlignment="1"/>
    <xf numFmtId="0" fontId="0" fillId="0" borderId="4" xfId="0" applyBorder="1" applyAlignment="1"/>
    <xf numFmtId="0" fontId="22" fillId="0" borderId="29" xfId="0" applyFont="1" applyBorder="1" applyAlignment="1">
      <alignment vertical="center" wrapText="1"/>
    </xf>
    <xf numFmtId="0" fontId="0" fillId="0" borderId="30" xfId="0" applyBorder="1" applyAlignment="1">
      <alignment vertical="center"/>
    </xf>
    <xf numFmtId="0" fontId="0" fillId="0" borderId="4" xfId="0" applyBorder="1" applyAlignment="1">
      <alignment vertical="center"/>
    </xf>
    <xf numFmtId="0" fontId="22" fillId="3" borderId="38"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0" fillId="0" borderId="8" xfId="0" applyBorder="1" applyAlignment="1"/>
    <xf numFmtId="0" fontId="0" fillId="0" borderId="25" xfId="0" applyBorder="1" applyAlignment="1">
      <alignment horizontal="center" vertical="center" wrapText="1"/>
    </xf>
    <xf numFmtId="0" fontId="0" fillId="0" borderId="8" xfId="0" applyBorder="1" applyAlignment="1">
      <alignment horizontal="center" vertical="center" wrapText="1"/>
    </xf>
    <xf numFmtId="0" fontId="20" fillId="0" borderId="0" xfId="0" applyFont="1" applyAlignment="1">
      <alignment vertical="center" wrapText="1"/>
    </xf>
    <xf numFmtId="0" fontId="20" fillId="0" borderId="0" xfId="0" applyFont="1" applyAlignment="1">
      <alignment vertical="center"/>
    </xf>
    <xf numFmtId="0" fontId="25" fillId="47" borderId="1" xfId="0" applyFont="1" applyFill="1" applyBorder="1" applyAlignment="1">
      <alignment horizontal="center" vertical="center"/>
    </xf>
    <xf numFmtId="0" fontId="25" fillId="47" borderId="5" xfId="0" applyFont="1" applyFill="1" applyBorder="1" applyAlignment="1">
      <alignment horizontal="center" vertical="center"/>
    </xf>
    <xf numFmtId="0" fontId="25" fillId="47" borderId="2" xfId="0" applyFont="1" applyFill="1" applyBorder="1" applyAlignment="1">
      <alignment horizontal="center" vertical="center"/>
    </xf>
    <xf numFmtId="0" fontId="34" fillId="48" borderId="1" xfId="0" applyFont="1" applyFill="1" applyBorder="1" applyAlignment="1">
      <alignment horizontal="center" vertical="center"/>
    </xf>
    <xf numFmtId="0" fontId="34" fillId="48" borderId="5" xfId="0" applyFont="1" applyFill="1" applyBorder="1" applyAlignment="1">
      <alignment horizontal="center" vertical="center"/>
    </xf>
    <xf numFmtId="0" fontId="25" fillId="46" borderId="33" xfId="0" applyFont="1" applyFill="1" applyBorder="1" applyAlignment="1">
      <alignment horizontal="center" vertical="center"/>
    </xf>
    <xf numFmtId="0" fontId="25" fillId="46" borderId="41" xfId="0" applyFont="1" applyFill="1" applyBorder="1" applyAlignment="1">
      <alignment horizontal="center" vertical="center"/>
    </xf>
    <xf numFmtId="0" fontId="25" fillId="46" borderId="42" xfId="0" applyFont="1" applyFill="1" applyBorder="1" applyAlignment="1">
      <alignment horizontal="center" vertical="center"/>
    </xf>
    <xf numFmtId="0" fontId="25" fillId="46" borderId="2" xfId="0" applyFont="1" applyFill="1" applyBorder="1" applyAlignment="1">
      <alignment horizontal="center" vertical="center"/>
    </xf>
    <xf numFmtId="0" fontId="25" fillId="46" borderId="1" xfId="0" applyFont="1" applyFill="1" applyBorder="1" applyAlignment="1">
      <alignment horizontal="center" vertical="center"/>
    </xf>
    <xf numFmtId="0" fontId="25" fillId="46" borderId="43" xfId="0" applyFont="1" applyFill="1" applyBorder="1" applyAlignment="1">
      <alignment horizontal="center" vertical="center"/>
    </xf>
    <xf numFmtId="0" fontId="25" fillId="46" borderId="5" xfId="0" applyFont="1" applyFill="1" applyBorder="1" applyAlignment="1">
      <alignment horizontal="center" vertical="center"/>
    </xf>
    <xf numFmtId="0" fontId="25" fillId="49" borderId="24" xfId="0" applyFont="1" applyFill="1" applyBorder="1" applyAlignment="1">
      <alignment horizontal="left" vertical="center" wrapText="1"/>
    </xf>
    <xf numFmtId="0" fontId="25" fillId="49" borderId="7" xfId="0" applyFont="1" applyFill="1" applyBorder="1" applyAlignment="1">
      <alignment horizontal="left" vertical="center" wrapText="1"/>
    </xf>
    <xf numFmtId="0" fontId="25" fillId="49" borderId="44" xfId="0" applyFont="1" applyFill="1" applyBorder="1" applyAlignment="1">
      <alignment horizontal="left" vertical="center" wrapText="1"/>
    </xf>
    <xf numFmtId="0" fontId="25" fillId="49" borderId="38" xfId="0" applyFont="1" applyFill="1" applyBorder="1" applyAlignment="1">
      <alignment horizontal="left" vertical="center" wrapText="1"/>
    </xf>
    <xf numFmtId="0" fontId="25" fillId="49" borderId="25" xfId="0" applyFont="1" applyFill="1" applyBorder="1" applyAlignment="1">
      <alignment horizontal="left" vertical="center" wrapText="1"/>
    </xf>
    <xf numFmtId="0" fontId="25" fillId="49" borderId="8" xfId="0" applyFont="1" applyFill="1" applyBorder="1" applyAlignment="1">
      <alignment horizontal="left" vertical="center" wrapText="1"/>
    </xf>
    <xf numFmtId="0" fontId="25" fillId="49" borderId="39" xfId="0" applyFont="1" applyFill="1" applyBorder="1" applyAlignment="1">
      <alignment horizontal="left" vertical="center" wrapText="1"/>
    </xf>
    <xf numFmtId="0" fontId="35" fillId="40" borderId="1" xfId="0" applyFont="1" applyFill="1" applyBorder="1" applyAlignment="1">
      <alignment horizontal="center" vertical="center" wrapText="1"/>
    </xf>
    <xf numFmtId="0" fontId="35" fillId="40" borderId="2" xfId="0" applyFont="1" applyFill="1" applyBorder="1" applyAlignment="1">
      <alignment horizontal="center" vertical="center" wrapText="1"/>
    </xf>
    <xf numFmtId="0" fontId="34" fillId="48" borderId="2" xfId="0" applyFont="1" applyFill="1" applyBorder="1" applyAlignment="1">
      <alignment horizontal="center" vertical="center"/>
    </xf>
    <xf numFmtId="0" fontId="25" fillId="49" borderId="45" xfId="0" applyFont="1" applyFill="1" applyBorder="1" applyAlignment="1">
      <alignment horizontal="left" vertical="center" wrapText="1"/>
    </xf>
    <xf numFmtId="0" fontId="22" fillId="0" borderId="33" xfId="0" applyFont="1" applyBorder="1" applyAlignment="1">
      <alignment horizontal="center" vertical="center" textRotation="90"/>
    </xf>
    <xf numFmtId="0" fontId="31" fillId="0" borderId="1" xfId="51" applyFont="1" applyBorder="1" applyAlignment="1">
      <alignment horizontal="center" vertical="center" textRotation="90" wrapText="1"/>
    </xf>
    <xf numFmtId="0" fontId="31" fillId="0" borderId="5" xfId="51" applyFont="1" applyBorder="1" applyAlignment="1">
      <alignment horizontal="center" vertical="center" textRotation="90" wrapText="1"/>
    </xf>
    <xf numFmtId="0" fontId="31" fillId="0" borderId="2" xfId="51" applyFont="1" applyBorder="1" applyAlignment="1">
      <alignment horizontal="center" vertical="center" textRotation="90" wrapText="1"/>
    </xf>
    <xf numFmtId="0" fontId="22" fillId="0" borderId="1" xfId="0" applyFont="1" applyBorder="1" applyAlignment="1">
      <alignment horizontal="center" vertical="center" textRotation="90"/>
    </xf>
    <xf numFmtId="0" fontId="22" fillId="0" borderId="5" xfId="0" applyFont="1" applyBorder="1" applyAlignment="1">
      <alignment horizontal="center" vertical="center" textRotation="90"/>
    </xf>
    <xf numFmtId="0" fontId="22" fillId="0" borderId="2" xfId="0" applyFont="1" applyBorder="1" applyAlignment="1">
      <alignment horizontal="center" vertical="center" textRotation="90"/>
    </xf>
    <xf numFmtId="0" fontId="0" fillId="0" borderId="2" xfId="0" applyBorder="1" applyAlignment="1">
      <alignment horizontal="center" vertical="center" textRotation="90" wrapText="1"/>
    </xf>
    <xf numFmtId="0" fontId="32" fillId="2" borderId="0" xfId="0" applyFont="1" applyFill="1" applyBorder="1" applyAlignment="1">
      <alignment horizontal="center" vertical="center" wrapText="1"/>
    </xf>
    <xf numFmtId="0" fontId="33" fillId="0" borderId="0" xfId="0" applyFont="1" applyBorder="1" applyAlignment="1">
      <alignment horizontal="center" vertical="center" wrapText="1"/>
    </xf>
    <xf numFmtId="0" fontId="2" fillId="38" borderId="29" xfId="0" applyFont="1" applyFill="1" applyBorder="1" applyAlignment="1">
      <alignment horizontal="center" vertical="center" wrapText="1"/>
    </xf>
    <xf numFmtId="0" fontId="2" fillId="38" borderId="30" xfId="0" applyFont="1" applyFill="1" applyBorder="1" applyAlignment="1">
      <alignment horizontal="center" vertical="center" wrapText="1"/>
    </xf>
    <xf numFmtId="0" fontId="2" fillId="38" borderId="4"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1" fillId="3" borderId="22" xfId="0" applyFont="1" applyFill="1" applyBorder="1" applyAlignment="1">
      <alignment horizontal="center" wrapText="1"/>
    </xf>
    <xf numFmtId="0" fontId="1" fillId="3" borderId="23" xfId="0" applyFont="1" applyFill="1" applyBorder="1" applyAlignment="1">
      <alignment horizontal="center" wrapText="1"/>
    </xf>
    <xf numFmtId="0" fontId="1" fillId="3" borderId="10" xfId="0" applyFont="1" applyFill="1" applyBorder="1" applyAlignment="1">
      <alignment horizontal="center" wrapText="1"/>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2" fillId="3" borderId="10" xfId="0" applyFont="1" applyFill="1" applyBorder="1" applyAlignment="1">
      <alignment horizontal="center"/>
    </xf>
    <xf numFmtId="0" fontId="5" fillId="2" borderId="1" xfId="0" applyFont="1" applyFill="1" applyBorder="1" applyAlignment="1">
      <alignment horizontal="center" vertical="center" wrapText="1"/>
    </xf>
    <xf numFmtId="0" fontId="22" fillId="0" borderId="2" xfId="0" applyFont="1" applyBorder="1" applyAlignment="1">
      <alignment horizontal="center" vertical="center" wrapText="1"/>
    </xf>
    <xf numFmtId="0" fontId="6" fillId="2" borderId="34" xfId="0" applyFont="1" applyFill="1" applyBorder="1" applyAlignment="1">
      <alignment horizontal="center" vertical="center" textRotation="90"/>
    </xf>
    <xf numFmtId="0" fontId="6" fillId="2" borderId="0" xfId="0" applyFont="1" applyFill="1" applyBorder="1" applyAlignment="1">
      <alignment horizontal="center" vertical="center" textRotation="90"/>
    </xf>
    <xf numFmtId="0" fontId="0" fillId="0" borderId="0" xfId="0" applyAlignment="1">
      <alignment horizontal="center" vertical="center" textRotation="90"/>
    </xf>
    <xf numFmtId="0" fontId="0" fillId="0" borderId="0" xfId="0" applyAlignment="1"/>
    <xf numFmtId="0" fontId="6" fillId="2" borderId="50" xfId="0" applyFont="1" applyFill="1" applyBorder="1" applyAlignment="1">
      <alignment horizontal="center" vertical="center" textRotation="90"/>
    </xf>
    <xf numFmtId="0" fontId="6" fillId="2" borderId="51" xfId="0" applyFont="1" applyFill="1" applyBorder="1" applyAlignment="1">
      <alignment horizontal="center" vertical="center" textRotation="90"/>
    </xf>
    <xf numFmtId="0" fontId="0" fillId="0" borderId="51" xfId="0" applyBorder="1" applyAlignment="1"/>
    <xf numFmtId="0" fontId="6" fillId="2" borderId="1" xfId="0" applyFont="1" applyFill="1" applyBorder="1" applyAlignment="1">
      <alignment horizontal="center" vertical="center" textRotation="90"/>
    </xf>
    <xf numFmtId="0" fontId="6" fillId="2" borderId="5" xfId="0" applyFont="1" applyFill="1" applyBorder="1" applyAlignment="1">
      <alignment horizontal="center" vertical="center" textRotation="90"/>
    </xf>
    <xf numFmtId="0" fontId="6" fillId="2" borderId="31" xfId="0" applyFont="1" applyFill="1" applyBorder="1" applyAlignment="1">
      <alignment horizontal="center" vertical="center" textRotation="90"/>
    </xf>
    <xf numFmtId="0" fontId="2" fillId="3" borderId="52" xfId="0" applyFont="1" applyFill="1" applyBorder="1" applyAlignment="1">
      <alignment horizontal="center"/>
    </xf>
    <xf numFmtId="0" fontId="2" fillId="3" borderId="53" xfId="0" applyFont="1" applyFill="1" applyBorder="1" applyAlignment="1">
      <alignment horizontal="center"/>
    </xf>
    <xf numFmtId="0" fontId="2" fillId="3" borderId="53" xfId="0" applyFont="1" applyFill="1" applyBorder="1" applyAlignment="1">
      <alignment horizontal="center" wrapText="1"/>
    </xf>
    <xf numFmtId="0" fontId="22" fillId="0" borderId="0" xfId="0" applyFont="1" applyFill="1" applyBorder="1" applyAlignment="1">
      <alignment horizontal="center" vertical="center" wrapText="1"/>
    </xf>
    <xf numFmtId="0" fontId="22" fillId="0" borderId="0" xfId="0" applyFont="1" applyFill="1" applyBorder="1"/>
    <xf numFmtId="0" fontId="0" fillId="0" borderId="0" xfId="0" applyFill="1" applyBorder="1"/>
  </cellXfs>
  <cellStyles count="117">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Incorrecto" xfId="7" builtinId="27" customBuiltin="1"/>
    <cellStyle name="Neutral" xfId="8" builtinId="28" customBuiltin="1"/>
    <cellStyle name="Normal" xfId="0" builtinId="0"/>
    <cellStyle name="Normal 2" xfId="41"/>
    <cellStyle name="Normal 2 2" xfId="45"/>
    <cellStyle name="Normal 2 2 2" xfId="49"/>
    <cellStyle name="Normal 3" xfId="42"/>
    <cellStyle name="Normal 3 2" xfId="48"/>
    <cellStyle name="Normal 4" xfId="44"/>
    <cellStyle name="Normal 5" xfId="46"/>
    <cellStyle name="Normal 6" xfId="51"/>
    <cellStyle name="Normale 2" xfId="47"/>
    <cellStyle name="Normale_Energy Needs-Uses" xfId="52"/>
    <cellStyle name="Notas 2" xfId="50"/>
    <cellStyle name="Porcentual 2" xfId="43"/>
    <cellStyle name="Salida" xfId="10" builtinId="21" customBuiltin="1"/>
    <cellStyle name="Texto de advertencia" xfId="14" builtinId="11" customBuiltin="1"/>
    <cellStyle name="Texto explicativo" xfId="15" builtinId="53" customBuiltin="1"/>
    <cellStyle name="Título" xfId="1" builtinId="15" customBuiltin="1"/>
    <cellStyle name="Título 1" xfId="2" builtinId="16" customBuiltin="1"/>
    <cellStyle name="Título 2" xfId="3" builtinId="17" customBuiltin="1"/>
    <cellStyle name="Título 3" xfId="4" builtinId="18" customBuiltin="1"/>
    <cellStyle name="Total" xfId="16" builtinId="25" customBuiltin="1"/>
  </cellStyles>
  <dxfs count="358">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s>
  <tableStyles count="0" defaultTableStyle="TableStyleMedium9" defaultPivotStyle="PivotStyleLight16"/>
  <colors>
    <mruColors>
      <color rgb="FF215968"/>
      <color rgb="FF4A452A"/>
      <color rgb="FF93CDDD"/>
      <color rgb="FFDDD9C3"/>
      <color rgb="FFDBEEF4"/>
      <color rgb="FF948A54"/>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8</xdr:col>
      <xdr:colOff>537210</xdr:colOff>
      <xdr:row>0</xdr:row>
      <xdr:rowOff>123825</xdr:rowOff>
    </xdr:from>
    <xdr:to>
      <xdr:col>10</xdr:col>
      <xdr:colOff>1281866</xdr:colOff>
      <xdr:row>1</xdr:row>
      <xdr:rowOff>409683</xdr:rowOff>
    </xdr:to>
    <xdr:pic>
      <xdr:nvPicPr>
        <xdr:cNvPr id="2" name="Immagine 2"/>
        <xdr:cNvPicPr>
          <a:picLocks noChangeAspect="1"/>
        </xdr:cNvPicPr>
      </xdr:nvPicPr>
      <xdr:blipFill>
        <a:blip xmlns:r="http://schemas.openxmlformats.org/officeDocument/2006/relationships" r:embed="rId1" cstate="print"/>
        <a:stretch>
          <a:fillRect/>
        </a:stretch>
      </xdr:blipFill>
      <xdr:spPr>
        <a:xfrm>
          <a:off x="6718935" y="123825"/>
          <a:ext cx="2097206" cy="1314558"/>
        </a:xfrm>
        <a:prstGeom prst="rect">
          <a:avLst/>
        </a:prstGeom>
      </xdr:spPr>
    </xdr:pic>
    <xdr:clientData/>
  </xdr:twoCellAnchor>
  <xdr:twoCellAnchor editAs="oneCell">
    <xdr:from>
      <xdr:col>8</xdr:col>
      <xdr:colOff>28575</xdr:colOff>
      <xdr:row>1</xdr:row>
      <xdr:rowOff>445770</xdr:rowOff>
    </xdr:from>
    <xdr:to>
      <xdr:col>11</xdr:col>
      <xdr:colOff>70341</xdr:colOff>
      <xdr:row>1</xdr:row>
      <xdr:rowOff>1037512</xdr:rowOff>
    </xdr:to>
    <xdr:pic>
      <xdr:nvPicPr>
        <xdr:cNvPr id="3" name="Immagine 5"/>
        <xdr:cNvPicPr>
          <a:picLocks noChangeAspect="1"/>
        </xdr:cNvPicPr>
      </xdr:nvPicPr>
      <xdr:blipFill>
        <a:blip xmlns:r="http://schemas.openxmlformats.org/officeDocument/2006/relationships" r:embed="rId2" cstate="print"/>
        <a:stretch>
          <a:fillRect/>
        </a:stretch>
      </xdr:blipFill>
      <xdr:spPr>
        <a:xfrm>
          <a:off x="6210300" y="1474470"/>
          <a:ext cx="2737341" cy="591742"/>
        </a:xfrm>
        <a:prstGeom prst="rect">
          <a:avLst/>
        </a:prstGeom>
      </xdr:spPr>
    </xdr:pic>
    <xdr:clientData/>
  </xdr:twoCellAnchor>
  <xdr:twoCellAnchor editAs="oneCell">
    <xdr:from>
      <xdr:col>0</xdr:col>
      <xdr:colOff>0</xdr:colOff>
      <xdr:row>0</xdr:row>
      <xdr:rowOff>0</xdr:rowOff>
    </xdr:from>
    <xdr:to>
      <xdr:col>5</xdr:col>
      <xdr:colOff>266700</xdr:colOff>
      <xdr:row>0</xdr:row>
      <xdr:rowOff>999419</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4000500" cy="999419"/>
        </a:xfrm>
        <a:prstGeom prst="rect">
          <a:avLst/>
        </a:prstGeom>
      </xdr:spPr>
    </xdr:pic>
    <xdr:clientData/>
  </xdr:twoCellAnchor>
  <xdr:twoCellAnchor>
    <xdr:from>
      <xdr:col>0</xdr:col>
      <xdr:colOff>1</xdr:colOff>
      <xdr:row>7</xdr:row>
      <xdr:rowOff>247650</xdr:rowOff>
    </xdr:from>
    <xdr:to>
      <xdr:col>3</xdr:col>
      <xdr:colOff>1</xdr:colOff>
      <xdr:row>21</xdr:row>
      <xdr:rowOff>76200</xdr:rowOff>
    </xdr:to>
    <xdr:sp macro="" textlink="">
      <xdr:nvSpPr>
        <xdr:cNvPr id="6" name="5 Rectángulo"/>
        <xdr:cNvSpPr/>
      </xdr:nvSpPr>
      <xdr:spPr>
        <a:xfrm>
          <a:off x="1" y="5229225"/>
          <a:ext cx="2857500" cy="2600325"/>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104775</xdr:colOff>
      <xdr:row>7</xdr:row>
      <xdr:rowOff>247651</xdr:rowOff>
    </xdr:from>
    <xdr:to>
      <xdr:col>11</xdr:col>
      <xdr:colOff>66675</xdr:colOff>
      <xdr:row>21</xdr:row>
      <xdr:rowOff>85726</xdr:rowOff>
    </xdr:to>
    <xdr:sp macro="" textlink="">
      <xdr:nvSpPr>
        <xdr:cNvPr id="9" name="8 Rectángulo"/>
        <xdr:cNvSpPr/>
      </xdr:nvSpPr>
      <xdr:spPr>
        <a:xfrm>
          <a:off x="6162675" y="5229226"/>
          <a:ext cx="2781300" cy="2609850"/>
        </a:xfrm>
        <a:prstGeom prst="rect">
          <a:avLst/>
        </a:prstGeom>
        <a:noFill/>
        <a:ln w="25400" cap="flat" cmpd="sng" algn="ctr">
          <a:solidFill>
            <a:srgbClr val="4F81BD">
              <a:shade val="50000"/>
            </a:srgbClr>
          </a:solidFill>
          <a:prstDash val="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editAs="oneCell">
    <xdr:from>
      <xdr:col>0</xdr:col>
      <xdr:colOff>200025</xdr:colOff>
      <xdr:row>48</xdr:row>
      <xdr:rowOff>133350</xdr:rowOff>
    </xdr:from>
    <xdr:to>
      <xdr:col>11</xdr:col>
      <xdr:colOff>215265</xdr:colOff>
      <xdr:row>66</xdr:row>
      <xdr:rowOff>15875</xdr:rowOff>
    </xdr:to>
    <xdr:pic>
      <xdr:nvPicPr>
        <xdr:cNvPr id="32" name="31 Imagen"/>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025" y="19973925"/>
          <a:ext cx="8892540" cy="3311525"/>
        </a:xfrm>
        <a:prstGeom prst="rect">
          <a:avLst/>
        </a:prstGeom>
        <a:noFill/>
        <a:ln>
          <a:noFill/>
        </a:ln>
      </xdr:spPr>
    </xdr:pic>
    <xdr:clientData/>
  </xdr:twoCellAnchor>
  <xdr:twoCellAnchor>
    <xdr:from>
      <xdr:col>6</xdr:col>
      <xdr:colOff>1323975</xdr:colOff>
      <xdr:row>57</xdr:row>
      <xdr:rowOff>95250</xdr:rowOff>
    </xdr:from>
    <xdr:to>
      <xdr:col>9</xdr:col>
      <xdr:colOff>485775</xdr:colOff>
      <xdr:row>63</xdr:row>
      <xdr:rowOff>180975</xdr:rowOff>
    </xdr:to>
    <xdr:sp macro="" textlink="">
      <xdr:nvSpPr>
        <xdr:cNvPr id="25" name="24 CuadroTexto"/>
        <xdr:cNvSpPr txBox="1"/>
      </xdr:nvSpPr>
      <xdr:spPr>
        <a:xfrm>
          <a:off x="5819775" y="18602325"/>
          <a:ext cx="1438275" cy="12287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(Net) primary energy consumption [kWh/m2year] for each service and reference building</a:t>
          </a:r>
        </a:p>
      </xdr:txBody>
    </xdr:sp>
    <xdr:clientData/>
  </xdr:twoCellAnchor>
  <xdr:twoCellAnchor editAs="oneCell">
    <xdr:from>
      <xdr:col>0</xdr:col>
      <xdr:colOff>619125</xdr:colOff>
      <xdr:row>25</xdr:row>
      <xdr:rowOff>0</xdr:rowOff>
    </xdr:from>
    <xdr:to>
      <xdr:col>11</xdr:col>
      <xdr:colOff>95250</xdr:colOff>
      <xdr:row>45</xdr:row>
      <xdr:rowOff>257175</xdr:rowOff>
    </xdr:to>
    <xdr:pic>
      <xdr:nvPicPr>
        <xdr:cNvPr id="27" name="2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9125" y="8515350"/>
          <a:ext cx="835342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55</xdr:row>
      <xdr:rowOff>47625</xdr:rowOff>
    </xdr:from>
    <xdr:to>
      <xdr:col>2</xdr:col>
      <xdr:colOff>876300</xdr:colOff>
      <xdr:row>60</xdr:row>
      <xdr:rowOff>180976</xdr:rowOff>
    </xdr:to>
    <xdr:sp macro="" textlink="">
      <xdr:nvSpPr>
        <xdr:cNvPr id="33" name="32 CuadroTexto"/>
        <xdr:cNvSpPr txBox="1"/>
      </xdr:nvSpPr>
      <xdr:spPr>
        <a:xfrm>
          <a:off x="962025" y="21221700"/>
          <a:ext cx="1438275" cy="1085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200" b="1">
              <a:solidFill>
                <a:srgbClr val="4A452A"/>
              </a:solidFill>
            </a:rPr>
            <a:t>Definition of package according to sheet 2 (EnvelopeCodes) and 3 (PlantsCodes)</a:t>
          </a:r>
        </a:p>
      </xdr:txBody>
    </xdr:sp>
    <xdr:clientData/>
  </xdr:twoCellAnchor>
  <xdr:twoCellAnchor>
    <xdr:from>
      <xdr:col>0</xdr:col>
      <xdr:colOff>752475</xdr:colOff>
      <xdr:row>52</xdr:row>
      <xdr:rowOff>85725</xdr:rowOff>
    </xdr:from>
    <xdr:to>
      <xdr:col>2</xdr:col>
      <xdr:colOff>1219200</xdr:colOff>
      <xdr:row>65</xdr:row>
      <xdr:rowOff>152400</xdr:rowOff>
    </xdr:to>
    <xdr:sp macro="" textlink="">
      <xdr:nvSpPr>
        <xdr:cNvPr id="34" name="33 Rectángulo"/>
        <xdr:cNvSpPr/>
      </xdr:nvSpPr>
      <xdr:spPr>
        <a:xfrm>
          <a:off x="752475" y="20688300"/>
          <a:ext cx="1990725" cy="2543175"/>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4</xdr:col>
      <xdr:colOff>209549</xdr:colOff>
      <xdr:row>52</xdr:row>
      <xdr:rowOff>95251</xdr:rowOff>
    </xdr:from>
    <xdr:to>
      <xdr:col>5</xdr:col>
      <xdr:colOff>333374</xdr:colOff>
      <xdr:row>65</xdr:row>
      <xdr:rowOff>152401</xdr:rowOff>
    </xdr:to>
    <xdr:sp macro="" textlink="">
      <xdr:nvSpPr>
        <xdr:cNvPr id="35" name="34 Rectángulo"/>
        <xdr:cNvSpPr/>
      </xdr:nvSpPr>
      <xdr:spPr>
        <a:xfrm>
          <a:off x="3181349" y="20697826"/>
          <a:ext cx="885825" cy="253365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2</xdr:col>
      <xdr:colOff>1143000</xdr:colOff>
      <xdr:row>64</xdr:row>
      <xdr:rowOff>0</xdr:rowOff>
    </xdr:from>
    <xdr:to>
      <xdr:col>5</xdr:col>
      <xdr:colOff>238125</xdr:colOff>
      <xdr:row>69</xdr:row>
      <xdr:rowOff>133351</xdr:rowOff>
    </xdr:to>
    <xdr:sp macro="" textlink="">
      <xdr:nvSpPr>
        <xdr:cNvPr id="36" name="35 CuadroTexto"/>
        <xdr:cNvSpPr txBox="1"/>
      </xdr:nvSpPr>
      <xdr:spPr>
        <a:xfrm>
          <a:off x="2667000" y="19840575"/>
          <a:ext cx="1304925" cy="10858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Total initial investment cost [€/m2] for each reference building</a:t>
          </a:r>
        </a:p>
      </xdr:txBody>
    </xdr:sp>
    <xdr:clientData/>
  </xdr:twoCellAnchor>
  <xdr:twoCellAnchor>
    <xdr:from>
      <xdr:col>5</xdr:col>
      <xdr:colOff>409575</xdr:colOff>
      <xdr:row>52</xdr:row>
      <xdr:rowOff>152400</xdr:rowOff>
    </xdr:from>
    <xdr:to>
      <xdr:col>11</xdr:col>
      <xdr:colOff>171450</xdr:colOff>
      <xdr:row>65</xdr:row>
      <xdr:rowOff>152400</xdr:rowOff>
    </xdr:to>
    <xdr:sp macro="" textlink="">
      <xdr:nvSpPr>
        <xdr:cNvPr id="37" name="36 Rectángulo"/>
        <xdr:cNvSpPr/>
      </xdr:nvSpPr>
      <xdr:spPr>
        <a:xfrm>
          <a:off x="4143375" y="17706975"/>
          <a:ext cx="4905375" cy="247650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editAs="oneCell">
    <xdr:from>
      <xdr:col>0</xdr:col>
      <xdr:colOff>200025</xdr:colOff>
      <xdr:row>70</xdr:row>
      <xdr:rowOff>123825</xdr:rowOff>
    </xdr:from>
    <xdr:to>
      <xdr:col>11</xdr:col>
      <xdr:colOff>215265</xdr:colOff>
      <xdr:row>85</xdr:row>
      <xdr:rowOff>142875</xdr:rowOff>
    </xdr:to>
    <xdr:pic>
      <xdr:nvPicPr>
        <xdr:cNvPr id="38" name="37 Imagen"/>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21107400"/>
          <a:ext cx="8892540" cy="2876550"/>
        </a:xfrm>
        <a:prstGeom prst="rect">
          <a:avLst/>
        </a:prstGeom>
        <a:noFill/>
        <a:ln>
          <a:noFill/>
        </a:ln>
      </xdr:spPr>
    </xdr:pic>
    <xdr:clientData/>
  </xdr:twoCellAnchor>
  <xdr:twoCellAnchor>
    <xdr:from>
      <xdr:col>0</xdr:col>
      <xdr:colOff>742950</xdr:colOff>
      <xdr:row>72</xdr:row>
      <xdr:rowOff>47625</xdr:rowOff>
    </xdr:from>
    <xdr:to>
      <xdr:col>2</xdr:col>
      <xdr:colOff>1209675</xdr:colOff>
      <xdr:row>85</xdr:row>
      <xdr:rowOff>114300</xdr:rowOff>
    </xdr:to>
    <xdr:sp macro="" textlink="">
      <xdr:nvSpPr>
        <xdr:cNvPr id="39" name="38 Rectángulo"/>
        <xdr:cNvSpPr/>
      </xdr:nvSpPr>
      <xdr:spPr>
        <a:xfrm>
          <a:off x="742950" y="21412200"/>
          <a:ext cx="1990725" cy="2543175"/>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4</xdr:col>
      <xdr:colOff>200024</xdr:colOff>
      <xdr:row>72</xdr:row>
      <xdr:rowOff>57151</xdr:rowOff>
    </xdr:from>
    <xdr:to>
      <xdr:col>5</xdr:col>
      <xdr:colOff>323849</xdr:colOff>
      <xdr:row>85</xdr:row>
      <xdr:rowOff>114301</xdr:rowOff>
    </xdr:to>
    <xdr:sp macro="" textlink="">
      <xdr:nvSpPr>
        <xdr:cNvPr id="40" name="39 Rectángulo"/>
        <xdr:cNvSpPr/>
      </xdr:nvSpPr>
      <xdr:spPr>
        <a:xfrm>
          <a:off x="3171824" y="21421726"/>
          <a:ext cx="885825" cy="253365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5</xdr:col>
      <xdr:colOff>400050</xdr:colOff>
      <xdr:row>72</xdr:row>
      <xdr:rowOff>104775</xdr:rowOff>
    </xdr:from>
    <xdr:to>
      <xdr:col>11</xdr:col>
      <xdr:colOff>161925</xdr:colOff>
      <xdr:row>85</xdr:row>
      <xdr:rowOff>104775</xdr:rowOff>
    </xdr:to>
    <xdr:sp macro="" textlink="">
      <xdr:nvSpPr>
        <xdr:cNvPr id="41" name="40 Rectángulo"/>
        <xdr:cNvSpPr/>
      </xdr:nvSpPr>
      <xdr:spPr>
        <a:xfrm>
          <a:off x="4133850" y="21469350"/>
          <a:ext cx="4905375" cy="247650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8</xdr:col>
      <xdr:colOff>142875</xdr:colOff>
      <xdr:row>77</xdr:row>
      <xdr:rowOff>95250</xdr:rowOff>
    </xdr:from>
    <xdr:to>
      <xdr:col>10</xdr:col>
      <xdr:colOff>228600</xdr:colOff>
      <xdr:row>82</xdr:row>
      <xdr:rowOff>28575</xdr:rowOff>
    </xdr:to>
    <xdr:sp macro="" textlink="">
      <xdr:nvSpPr>
        <xdr:cNvPr id="43" name="42 CuadroTexto"/>
        <xdr:cNvSpPr txBox="1"/>
      </xdr:nvSpPr>
      <xdr:spPr>
        <a:xfrm>
          <a:off x="6324600" y="22412325"/>
          <a:ext cx="1438275" cy="8858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Energy use [kWh/m2year] for each service and reference building</a:t>
          </a:r>
        </a:p>
      </xdr:txBody>
    </xdr:sp>
    <xdr:clientData/>
  </xdr:twoCellAnchor>
  <xdr:twoCellAnchor>
    <xdr:from>
      <xdr:col>2</xdr:col>
      <xdr:colOff>1304925</xdr:colOff>
      <xdr:row>83</xdr:row>
      <xdr:rowOff>152400</xdr:rowOff>
    </xdr:from>
    <xdr:to>
      <xdr:col>5</xdr:col>
      <xdr:colOff>400050</xdr:colOff>
      <xdr:row>89</xdr:row>
      <xdr:rowOff>95251</xdr:rowOff>
    </xdr:to>
    <xdr:sp macro="" textlink="">
      <xdr:nvSpPr>
        <xdr:cNvPr id="44" name="43 CuadroTexto"/>
        <xdr:cNvSpPr txBox="1"/>
      </xdr:nvSpPr>
      <xdr:spPr>
        <a:xfrm>
          <a:off x="2828925" y="23612475"/>
          <a:ext cx="1304925" cy="10858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Total initial investment cost [€] for each reference building</a:t>
          </a:r>
        </a:p>
      </xdr:txBody>
    </xdr:sp>
    <xdr:clientData/>
  </xdr:twoCellAnchor>
  <xdr:twoCellAnchor>
    <xdr:from>
      <xdr:col>1</xdr:col>
      <xdr:colOff>352425</xdr:colOff>
      <xdr:row>75</xdr:row>
      <xdr:rowOff>161925</xdr:rowOff>
    </xdr:from>
    <xdr:to>
      <xdr:col>2</xdr:col>
      <xdr:colOff>1028700</xdr:colOff>
      <xdr:row>81</xdr:row>
      <xdr:rowOff>104776</xdr:rowOff>
    </xdr:to>
    <xdr:sp macro="" textlink="">
      <xdr:nvSpPr>
        <xdr:cNvPr id="45" name="44 CuadroTexto"/>
        <xdr:cNvSpPr txBox="1"/>
      </xdr:nvSpPr>
      <xdr:spPr>
        <a:xfrm>
          <a:off x="1114425" y="22098000"/>
          <a:ext cx="1438275" cy="1085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200" b="1">
              <a:solidFill>
                <a:srgbClr val="4A452A"/>
              </a:solidFill>
            </a:rPr>
            <a:t>Definition of package according to sheet 2 (EnvelopeCodes) and 3 (PlantsCodes)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102054</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192770</xdr:colOff>
      <xdr:row>0</xdr:row>
      <xdr:rowOff>63500</xdr:rowOff>
    </xdr:from>
    <xdr:to>
      <xdr:col>40</xdr:col>
      <xdr:colOff>299357</xdr:colOff>
      <xdr:row>1</xdr:row>
      <xdr:rowOff>258789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45" y="63500"/>
          <a:ext cx="1995712" cy="11795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102054</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129270</xdr:colOff>
      <xdr:row>0</xdr:row>
      <xdr:rowOff>63500</xdr:rowOff>
    </xdr:from>
    <xdr:to>
      <xdr:col>40</xdr:col>
      <xdr:colOff>283482</xdr:colOff>
      <xdr:row>1</xdr:row>
      <xdr:rowOff>258789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1145" y="63500"/>
          <a:ext cx="1995712" cy="11795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95250</xdr:colOff>
      <xdr:row>1</xdr:row>
      <xdr:rowOff>94742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8000" cy="1078992"/>
        </a:xfrm>
        <a:prstGeom prst="rect">
          <a:avLst/>
        </a:prstGeom>
      </xdr:spPr>
    </xdr:pic>
    <xdr:clientData/>
  </xdr:twoCellAnchor>
  <xdr:twoCellAnchor editAs="oneCell">
    <xdr:from>
      <xdr:col>18</xdr:col>
      <xdr:colOff>15876</xdr:colOff>
      <xdr:row>0</xdr:row>
      <xdr:rowOff>63500</xdr:rowOff>
    </xdr:from>
    <xdr:to>
      <xdr:col>40</xdr:col>
      <xdr:colOff>269874</xdr:colOff>
      <xdr:row>1</xdr:row>
      <xdr:rowOff>267860</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75251" y="63500"/>
          <a:ext cx="1984374" cy="1188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95250</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8000" cy="1078992"/>
        </a:xfrm>
        <a:prstGeom prst="rect">
          <a:avLst/>
        </a:prstGeom>
      </xdr:spPr>
    </xdr:pic>
    <xdr:clientData/>
  </xdr:twoCellAnchor>
  <xdr:twoCellAnchor editAs="oneCell">
    <xdr:from>
      <xdr:col>18</xdr:col>
      <xdr:colOff>1</xdr:colOff>
      <xdr:row>0</xdr:row>
      <xdr:rowOff>63500</xdr:rowOff>
    </xdr:from>
    <xdr:to>
      <xdr:col>40</xdr:col>
      <xdr:colOff>269874</xdr:colOff>
      <xdr:row>1</xdr:row>
      <xdr:rowOff>267860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59376" y="63500"/>
          <a:ext cx="1984374" cy="1188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102054</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18</xdr:col>
      <xdr:colOff>15876</xdr:colOff>
      <xdr:row>0</xdr:row>
      <xdr:rowOff>63500</xdr:rowOff>
    </xdr:from>
    <xdr:to>
      <xdr:col>40</xdr:col>
      <xdr:colOff>276678</xdr:colOff>
      <xdr:row>1</xdr:row>
      <xdr:rowOff>258789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59376" y="63500"/>
          <a:ext cx="1984374" cy="11886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108858</xdr:colOff>
      <xdr:row>1</xdr:row>
      <xdr:rowOff>76600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235859</xdr:colOff>
      <xdr:row>0</xdr:row>
      <xdr:rowOff>63500</xdr:rowOff>
    </xdr:from>
    <xdr:to>
      <xdr:col>40</xdr:col>
      <xdr:colOff>306161</xdr:colOff>
      <xdr:row>1</xdr:row>
      <xdr:rowOff>249718</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66395" y="63500"/>
          <a:ext cx="1995712" cy="11795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102054</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192770</xdr:colOff>
      <xdr:row>0</xdr:row>
      <xdr:rowOff>63500</xdr:rowOff>
    </xdr:from>
    <xdr:to>
      <xdr:col>40</xdr:col>
      <xdr:colOff>299357</xdr:colOff>
      <xdr:row>1</xdr:row>
      <xdr:rowOff>258789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45" y="63500"/>
          <a:ext cx="1995712" cy="11795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108858</xdr:colOff>
      <xdr:row>1</xdr:row>
      <xdr:rowOff>76600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122467</xdr:colOff>
      <xdr:row>0</xdr:row>
      <xdr:rowOff>63500</xdr:rowOff>
    </xdr:from>
    <xdr:to>
      <xdr:col>40</xdr:col>
      <xdr:colOff>288019</xdr:colOff>
      <xdr:row>1</xdr:row>
      <xdr:rowOff>249718</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3" y="63500"/>
          <a:ext cx="1995712" cy="11795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108858</xdr:colOff>
      <xdr:row>1</xdr:row>
      <xdr:rowOff>76600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27218</xdr:colOff>
      <xdr:row>0</xdr:row>
      <xdr:rowOff>63500</xdr:rowOff>
    </xdr:from>
    <xdr:to>
      <xdr:col>40</xdr:col>
      <xdr:colOff>256270</xdr:colOff>
      <xdr:row>1</xdr:row>
      <xdr:rowOff>249718</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4" y="63500"/>
          <a:ext cx="1995712" cy="11795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108858</xdr:colOff>
      <xdr:row>1</xdr:row>
      <xdr:rowOff>76600</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24804" cy="1069921"/>
        </a:xfrm>
        <a:prstGeom prst="rect">
          <a:avLst/>
        </a:prstGeom>
      </xdr:spPr>
    </xdr:pic>
    <xdr:clientData/>
  </xdr:twoCellAnchor>
  <xdr:twoCellAnchor editAs="oneCell">
    <xdr:from>
      <xdr:col>17</xdr:col>
      <xdr:colOff>27218</xdr:colOff>
      <xdr:row>0</xdr:row>
      <xdr:rowOff>63500</xdr:rowOff>
    </xdr:from>
    <xdr:to>
      <xdr:col>40</xdr:col>
      <xdr:colOff>224520</xdr:colOff>
      <xdr:row>1</xdr:row>
      <xdr:rowOff>249718</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4" y="63500"/>
          <a:ext cx="1995712" cy="1179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AB%20Summary%20Resul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SFH%20Summary%20Resul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TRANZE%20WP3-T3.5%20Technology%20EE&amp;RES%20data%20base%20(MF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Summary%20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nna"/>
      <sheetName val="Prague"/>
      <sheetName val="Helsinki"/>
      <sheetName val="Paris"/>
      <sheetName val="Berlin"/>
      <sheetName val="Milan"/>
      <sheetName val="Rome"/>
      <sheetName val="Bucharest"/>
      <sheetName val="Madrid"/>
      <sheetName val="Sevilla"/>
      <sheetName val="Effs"/>
      <sheetName val="aux"/>
      <sheetName val="Size"/>
      <sheetName val="Performance"/>
    </sheetNames>
    <sheetDataSet>
      <sheetData sheetId="0">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135.85101376062494</v>
          </cell>
          <cell r="H7">
            <v>7.2848783707603078</v>
          </cell>
          <cell r="I7">
            <v>0.19340548557006423</v>
          </cell>
          <cell r="J7">
            <v>0.28131706992009342</v>
          </cell>
          <cell r="K7">
            <v>0.36427342839499999</v>
          </cell>
          <cell r="L7">
            <v>5.7680030901599997</v>
          </cell>
          <cell r="M7">
            <v>104.13334164493</v>
          </cell>
          <cell r="N7">
            <v>70.614840484599995</v>
          </cell>
          <cell r="O7">
            <v>1292</v>
          </cell>
          <cell r="P7">
            <v>102</v>
          </cell>
          <cell r="Q7">
            <v>8025</v>
          </cell>
          <cell r="R7">
            <v>940</v>
          </cell>
          <cell r="S7">
            <v>11.676460606061633</v>
          </cell>
          <cell r="T7"/>
          <cell r="U7">
            <v>2.4253910461948061</v>
          </cell>
          <cell r="V7">
            <v>2.6079324465353766</v>
          </cell>
          <cell r="W7">
            <v>3.6581479441183378</v>
          </cell>
          <cell r="X7">
            <v>3.8445835483068316</v>
          </cell>
          <cell r="Y7">
            <v>24.27</v>
          </cell>
          <cell r="Z7">
            <v>14.82151515151515</v>
          </cell>
          <cell r="AA7">
            <v>0.60852108919757564</v>
          </cell>
          <cell r="AB7">
            <v>1</v>
          </cell>
          <cell r="AC7">
            <v>169.81376720078117</v>
          </cell>
          <cell r="AD7">
            <v>169.81376720078117</v>
          </cell>
          <cell r="AE7">
            <v>143.0010671164473</v>
          </cell>
          <cell r="AF7">
            <v>140.05259150579892</v>
          </cell>
          <cell r="AG7">
            <v>137.22324622285348</v>
          </cell>
          <cell r="AH7">
            <v>56.012004321431583</v>
          </cell>
          <cell r="AI7">
            <v>37.136555392476573</v>
          </cell>
          <cell r="AJ7">
            <v>135.85101376062494</v>
          </cell>
          <cell r="AK7">
            <v>150.9455708451388</v>
          </cell>
          <cell r="AL7">
            <v>2.6981031002815952</v>
          </cell>
          <cell r="AM7">
            <v>2.7933539384573502</v>
          </cell>
          <cell r="AN7">
            <v>1.8948419976381041</v>
          </cell>
          <cell r="AO7">
            <v>30.337499999999999</v>
          </cell>
          <cell r="AP7">
            <v>25.547368421052632</v>
          </cell>
          <cell r="AQ7">
            <v>10.006633791312614</v>
          </cell>
          <cell r="AR7">
            <v>6.6345047742046397</v>
          </cell>
          <cell r="AS7">
            <v>24.27</v>
          </cell>
          <cell r="AT7">
            <v>26.966666666666665</v>
          </cell>
          <cell r="AU7">
            <v>18.526893939393936</v>
          </cell>
          <cell r="AV7">
            <v>15.601594896331738</v>
          </cell>
          <cell r="AW7">
            <v>6.1109795778163747</v>
          </cell>
          <cell r="AX7">
            <v>4.0516445419725455</v>
          </cell>
          <cell r="AY7">
            <v>14.82151515151515</v>
          </cell>
          <cell r="AZ7">
            <v>16.468350168350167</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134.91840919253227</v>
          </cell>
          <cell r="H8">
            <v>1.8743133545646777</v>
          </cell>
          <cell r="I8">
            <v>0.19324508852791544</v>
          </cell>
          <cell r="J8">
            <v>0.28108376513151334</v>
          </cell>
          <cell r="K8">
            <v>0.36427342839499999</v>
          </cell>
          <cell r="L8">
            <v>5.7680030901599997</v>
          </cell>
          <cell r="M8">
            <v>104.13334164493</v>
          </cell>
          <cell r="N8">
            <v>59.779889809099998</v>
          </cell>
          <cell r="O8">
            <v>1283</v>
          </cell>
          <cell r="P8">
            <v>31</v>
          </cell>
          <cell r="Q8">
            <v>8025</v>
          </cell>
          <cell r="R8">
            <v>896</v>
          </cell>
          <cell r="S8">
            <v>11.676460606061633</v>
          </cell>
          <cell r="T8"/>
          <cell r="U8">
            <v>2.4270893627237133</v>
          </cell>
          <cell r="V8">
            <v>2.407370749212939</v>
          </cell>
          <cell r="W8">
            <v>3.6630486156609621</v>
          </cell>
          <cell r="X8">
            <v>3.5666644652031354</v>
          </cell>
          <cell r="Y8">
            <v>24.27</v>
          </cell>
          <cell r="Z8">
            <v>14.82151515151515</v>
          </cell>
          <cell r="AA8">
            <v>0.58003712332024249</v>
          </cell>
          <cell r="AB8">
            <v>2</v>
          </cell>
          <cell r="AC8">
            <v>168.64801149066531</v>
          </cell>
          <cell r="AD8">
            <v>168.64801149066531</v>
          </cell>
          <cell r="AE8">
            <v>142.01937809740238</v>
          </cell>
          <cell r="AF8">
            <v>139.09114349745596</v>
          </cell>
          <cell r="AG8">
            <v>136.28122140659826</v>
          </cell>
          <cell r="AH8">
            <v>55.588562689395566</v>
          </cell>
          <cell r="AI8">
            <v>36.832273701119725</v>
          </cell>
          <cell r="AJ8">
            <v>134.91840919253227</v>
          </cell>
          <cell r="AK8">
            <v>149.90934354725806</v>
          </cell>
          <cell r="AL8">
            <v>0.69419013132025098</v>
          </cell>
          <cell r="AM8">
            <v>0.77857278741858182</v>
          </cell>
          <cell r="AN8">
            <v>0.52550874152888061</v>
          </cell>
          <cell r="AO8">
            <v>30.337499999999999</v>
          </cell>
          <cell r="AP8">
            <v>25.547368421052632</v>
          </cell>
          <cell r="AQ8">
            <v>9.9996318111517208</v>
          </cell>
          <cell r="AR8">
            <v>6.6256286897848637</v>
          </cell>
          <cell r="AS8">
            <v>24.27</v>
          </cell>
          <cell r="AT8">
            <v>26.966666666666665</v>
          </cell>
          <cell r="AU8">
            <v>18.526893939393936</v>
          </cell>
          <cell r="AV8">
            <v>15.601594896331738</v>
          </cell>
          <cell r="AW8">
            <v>6.1067035186880139</v>
          </cell>
          <cell r="AX8">
            <v>4.0462239807976861</v>
          </cell>
          <cell r="AY8">
            <v>14.82151515151515</v>
          </cell>
          <cell r="AZ8">
            <v>16.468350168350167</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120.3329859011092</v>
          </cell>
          <cell r="H9">
            <v>8.8805699538101877</v>
          </cell>
          <cell r="I9">
            <v>5.7364505864356818E-2</v>
          </cell>
          <cell r="J9">
            <v>8.3439281257246284E-2</v>
          </cell>
          <cell r="K9">
            <v>0.36427342839499999</v>
          </cell>
          <cell r="L9">
            <v>5.3285748752500002</v>
          </cell>
          <cell r="M9">
            <v>95.133365107050011</v>
          </cell>
          <cell r="N9">
            <v>96.824382697000004</v>
          </cell>
          <cell r="O9">
            <v>1252</v>
          </cell>
          <cell r="P9">
            <v>91</v>
          </cell>
          <cell r="Q9">
            <v>8025</v>
          </cell>
          <cell r="R9">
            <v>921</v>
          </cell>
          <cell r="S9">
            <v>11.676460606061633</v>
          </cell>
          <cell r="T9"/>
          <cell r="U9">
            <v>2.2479589233565269</v>
          </cell>
          <cell r="V9">
            <v>2.4182406796945637</v>
          </cell>
          <cell r="W9">
            <v>3.5872706115939366</v>
          </cell>
          <cell r="X9">
            <v>3.5159361095659709</v>
          </cell>
          <cell r="Y9">
            <v>24.27</v>
          </cell>
          <cell r="Z9">
            <v>14.82151515151515</v>
          </cell>
          <cell r="AA9">
            <v>0.55079881707129619</v>
          </cell>
          <cell r="AB9">
            <v>3</v>
          </cell>
          <cell r="AC9">
            <v>150.41623237638649</v>
          </cell>
          <cell r="AD9">
            <v>150.41623237638649</v>
          </cell>
          <cell r="AE9">
            <v>126.666300948536</v>
          </cell>
          <cell r="AF9">
            <v>124.05462464031876</v>
          </cell>
          <cell r="AG9">
            <v>121.548470607181</v>
          </cell>
          <cell r="AH9">
            <v>53.529886445360262</v>
          </cell>
          <cell r="AI9">
            <v>33.544440587280221</v>
          </cell>
          <cell r="AJ9">
            <v>120.3329859011092</v>
          </cell>
          <cell r="AK9">
            <v>133.70331766789911</v>
          </cell>
          <cell r="AL9">
            <v>3.2890999828926617</v>
          </cell>
          <cell r="AM9">
            <v>3.6723267573729879</v>
          </cell>
          <cell r="AN9">
            <v>2.525805269796686</v>
          </cell>
          <cell r="AO9">
            <v>30.337499999999999</v>
          </cell>
          <cell r="AP9">
            <v>25.547368421052632</v>
          </cell>
          <cell r="AQ9">
            <v>10.79646062382732</v>
          </cell>
          <cell r="AR9">
            <v>6.765589393105774</v>
          </cell>
          <cell r="AS9">
            <v>24.27</v>
          </cell>
          <cell r="AT9">
            <v>26.966666666666665</v>
          </cell>
          <cell r="AU9">
            <v>18.526893939393936</v>
          </cell>
          <cell r="AV9">
            <v>15.601594896331738</v>
          </cell>
          <cell r="AW9">
            <v>6.5933211668229639</v>
          </cell>
          <cell r="AX9">
            <v>4.1316969797629755</v>
          </cell>
          <cell r="AY9">
            <v>14.82151515151515</v>
          </cell>
          <cell r="AZ9">
            <v>16.468350168350167</v>
          </cell>
          <cell r="BB9">
            <v>3</v>
          </cell>
          <cell r="BC9">
            <v>0</v>
          </cell>
          <cell r="BD9">
            <v>0</v>
          </cell>
          <cell r="BE9">
            <v>0</v>
          </cell>
          <cell r="BF9">
            <v>1</v>
          </cell>
          <cell r="BG9">
            <v>23</v>
          </cell>
          <cell r="BH9">
            <v>0</v>
          </cell>
          <cell r="BI9">
            <v>91</v>
          </cell>
          <cell r="BJ9">
            <v>0</v>
          </cell>
          <cell r="BK9">
            <v>103</v>
          </cell>
        </row>
        <row r="10">
          <cell r="B10">
            <v>4</v>
          </cell>
          <cell r="C10">
            <v>1</v>
          </cell>
          <cell r="D10">
            <v>2</v>
          </cell>
          <cell r="E10">
            <v>2</v>
          </cell>
          <cell r="F10">
            <v>1</v>
          </cell>
          <cell r="G10">
            <v>119.05860680013018</v>
          </cell>
          <cell r="H10">
            <v>1.9322514545476417</v>
          </cell>
          <cell r="I10">
            <v>5.7310727671235781E-2</v>
          </cell>
          <cell r="J10">
            <v>8.336105843088841E-2</v>
          </cell>
          <cell r="K10">
            <v>0.36427342839499999</v>
          </cell>
          <cell r="L10">
            <v>5.3285748752500002</v>
          </cell>
          <cell r="M10">
            <v>95.133365107050011</v>
          </cell>
          <cell r="N10">
            <v>86.17825825300001</v>
          </cell>
          <cell r="O10">
            <v>1239</v>
          </cell>
          <cell r="P10">
            <v>22</v>
          </cell>
          <cell r="Q10">
            <v>8025</v>
          </cell>
          <cell r="R10">
            <v>859</v>
          </cell>
          <cell r="S10">
            <v>11.676460606061633</v>
          </cell>
          <cell r="T10"/>
          <cell r="U10">
            <v>2.2499981701890563</v>
          </cell>
          <cell r="V10">
            <v>2.2526137083580564</v>
          </cell>
          <cell r="W10">
            <v>3.5944419826481262</v>
          </cell>
          <cell r="X10">
            <v>3.2699980293347148</v>
          </cell>
          <cell r="Y10">
            <v>24.27</v>
          </cell>
          <cell r="Z10">
            <v>14.82151515151515</v>
          </cell>
          <cell r="AA10">
            <v>0.51372006934228398</v>
          </cell>
          <cell r="AB10">
            <v>4</v>
          </cell>
          <cell r="AC10">
            <v>148.82325850016272</v>
          </cell>
          <cell r="AD10">
            <v>148.82325850016272</v>
          </cell>
          <cell r="AE10">
            <v>125.32484926329494</v>
          </cell>
          <cell r="AF10">
            <v>122.74083175271153</v>
          </cell>
          <cell r="AG10">
            <v>120.26121899003049</v>
          </cell>
          <cell r="AH10">
            <v>52.914979388683797</v>
          </cell>
          <cell r="AI10">
            <v>33.122973572775926</v>
          </cell>
          <cell r="AJ10">
            <v>119.05860680013018</v>
          </cell>
          <cell r="AK10">
            <v>132.28734088903352</v>
          </cell>
          <cell r="AL10">
            <v>0.7156486868694969</v>
          </cell>
          <cell r="AM10">
            <v>0.85778198338146106</v>
          </cell>
          <cell r="AN10">
            <v>0.59090294159619439</v>
          </cell>
          <cell r="AO10">
            <v>30.337499999999999</v>
          </cell>
          <cell r="AP10">
            <v>25.547368421052632</v>
          </cell>
          <cell r="AQ10">
            <v>10.786675438923005</v>
          </cell>
          <cell r="AR10">
            <v>6.752091177757614</v>
          </cell>
          <cell r="AS10">
            <v>24.27</v>
          </cell>
          <cell r="AT10">
            <v>26.966666666666665</v>
          </cell>
          <cell r="AU10">
            <v>18.526893939393936</v>
          </cell>
          <cell r="AV10">
            <v>15.601594896331738</v>
          </cell>
          <cell r="AW10">
            <v>6.5873454244941767</v>
          </cell>
          <cell r="AX10">
            <v>4.1234537163389477</v>
          </cell>
          <cell r="AY10">
            <v>14.82151515151515</v>
          </cell>
          <cell r="AZ10">
            <v>16.468350168350167</v>
          </cell>
          <cell r="BB10">
            <v>4</v>
          </cell>
          <cell r="BC10">
            <v>0</v>
          </cell>
          <cell r="BD10">
            <v>0</v>
          </cell>
          <cell r="BE10">
            <v>0</v>
          </cell>
          <cell r="BF10">
            <v>1</v>
          </cell>
          <cell r="BG10">
            <v>23</v>
          </cell>
          <cell r="BH10">
            <v>0</v>
          </cell>
          <cell r="BI10">
            <v>91</v>
          </cell>
          <cell r="BJ10">
            <v>117</v>
          </cell>
          <cell r="BK10">
            <v>109</v>
          </cell>
        </row>
        <row r="11">
          <cell r="B11">
            <v>5</v>
          </cell>
          <cell r="C11">
            <v>1</v>
          </cell>
          <cell r="D11">
            <v>2</v>
          </cell>
          <cell r="E11">
            <v>1</v>
          </cell>
          <cell r="F11">
            <v>2</v>
          </cell>
          <cell r="G11">
            <v>98.488950575159421</v>
          </cell>
          <cell r="H11">
            <v>8.6920681245722982</v>
          </cell>
          <cell r="I11">
            <v>5.7366012614229411E-2</v>
          </cell>
          <cell r="J11">
            <v>8.3441472893424601E-2</v>
          </cell>
          <cell r="K11">
            <v>0.36427342839499999</v>
          </cell>
          <cell r="L11">
            <v>5.1435153756899998</v>
          </cell>
          <cell r="M11">
            <v>89.221698584439991</v>
          </cell>
          <cell r="N11">
            <v>96.824390830600009</v>
          </cell>
          <cell r="O11">
            <v>1093</v>
          </cell>
          <cell r="P11">
            <v>89</v>
          </cell>
          <cell r="Q11">
            <v>8025</v>
          </cell>
          <cell r="R11">
            <v>949</v>
          </cell>
          <cell r="S11">
            <v>11.676460606061633</v>
          </cell>
          <cell r="T11"/>
          <cell r="U11">
            <v>2.1938831303098909</v>
          </cell>
          <cell r="V11">
            <v>2.3982167793475195</v>
          </cell>
          <cell r="W11">
            <v>3.4852925811073097</v>
          </cell>
          <cell r="X11">
            <v>3.4781123126236659</v>
          </cell>
          <cell r="Y11">
            <v>24.27</v>
          </cell>
          <cell r="Z11">
            <v>14.82151515151515</v>
          </cell>
          <cell r="AA11">
            <v>4.8455240049845347</v>
          </cell>
          <cell r="AB11">
            <v>5</v>
          </cell>
          <cell r="AC11">
            <v>123.11118821894927</v>
          </cell>
          <cell r="AD11">
            <v>123.11118821894927</v>
          </cell>
          <cell r="AE11">
            <v>103.67257955279939</v>
          </cell>
          <cell r="AF11">
            <v>101.53500059294787</v>
          </cell>
          <cell r="AG11">
            <v>99.483788459756994</v>
          </cell>
          <cell r="AH11">
            <v>44.892523769599173</v>
          </cell>
          <cell r="AI11">
            <v>28.258445534540623</v>
          </cell>
          <cell r="AJ11">
            <v>98.488950575159421</v>
          </cell>
          <cell r="AK11">
            <v>109.43216730573269</v>
          </cell>
          <cell r="AL11">
            <v>3.2192844905823326</v>
          </cell>
          <cell r="AM11">
            <v>3.6243880033802203</v>
          </cell>
          <cell r="AN11">
            <v>2.4990763216658629</v>
          </cell>
          <cell r="AO11">
            <v>30.337499999999999</v>
          </cell>
          <cell r="AP11">
            <v>25.547368421052632</v>
          </cell>
          <cell r="AQ11">
            <v>11.062576517725358</v>
          </cell>
          <cell r="AR11">
            <v>6.9635473737729061</v>
          </cell>
          <cell r="AS11">
            <v>24.27</v>
          </cell>
          <cell r="AT11">
            <v>26.966666666666665</v>
          </cell>
          <cell r="AU11">
            <v>18.526893939393936</v>
          </cell>
          <cell r="AV11">
            <v>15.601594896331738</v>
          </cell>
          <cell r="AW11">
            <v>6.7558362370112111</v>
          </cell>
          <cell r="AX11">
            <v>4.252588500563192</v>
          </cell>
          <cell r="AY11">
            <v>14.82151515151515</v>
          </cell>
          <cell r="AZ11">
            <v>16.468350168350167</v>
          </cell>
          <cell r="BB11">
            <v>5</v>
          </cell>
          <cell r="BC11">
            <v>0</v>
          </cell>
          <cell r="BD11">
            <v>0</v>
          </cell>
          <cell r="BE11">
            <v>0</v>
          </cell>
          <cell r="BF11">
            <v>1</v>
          </cell>
          <cell r="BG11">
            <v>23</v>
          </cell>
          <cell r="BH11">
            <v>0</v>
          </cell>
          <cell r="BI11">
            <v>91</v>
          </cell>
          <cell r="BJ11">
            <v>0</v>
          </cell>
          <cell r="BK11">
            <v>103</v>
          </cell>
        </row>
        <row r="12">
          <cell r="B12">
            <v>6</v>
          </cell>
          <cell r="C12">
            <v>1</v>
          </cell>
          <cell r="D12">
            <v>2</v>
          </cell>
          <cell r="E12">
            <v>2</v>
          </cell>
          <cell r="F12">
            <v>2</v>
          </cell>
          <cell r="G12">
            <v>97.20833963963878</v>
          </cell>
          <cell r="H12">
            <v>1.8336743611909254</v>
          </cell>
          <cell r="I12">
            <v>5.7312244486464235E-2</v>
          </cell>
          <cell r="J12">
            <v>8.3363264707584345E-2</v>
          </cell>
          <cell r="K12">
            <v>0.36427342839499999</v>
          </cell>
          <cell r="L12">
            <v>4.8074288107800003</v>
          </cell>
          <cell r="M12">
            <v>89.221698584439991</v>
          </cell>
          <cell r="N12">
            <v>86.178260759500006</v>
          </cell>
          <cell r="O12">
            <v>1079</v>
          </cell>
          <cell r="P12">
            <v>21</v>
          </cell>
          <cell r="Q12">
            <v>8025</v>
          </cell>
          <cell r="R12">
            <v>946</v>
          </cell>
          <cell r="S12">
            <v>11.676460606061633</v>
          </cell>
          <cell r="T12"/>
          <cell r="U12">
            <v>2.1963281509412549</v>
          </cell>
          <cell r="V12">
            <v>2.2367340602660275</v>
          </cell>
          <cell r="W12">
            <v>3.4943343546577088</v>
          </cell>
          <cell r="X12">
            <v>3.2302044346855885</v>
          </cell>
          <cell r="Y12">
            <v>24.27</v>
          </cell>
          <cell r="Z12">
            <v>14.82151515151515</v>
          </cell>
          <cell r="AA12">
            <v>4.8081089167093456</v>
          </cell>
          <cell r="AB12">
            <v>6</v>
          </cell>
          <cell r="AC12">
            <v>121.51042454954847</v>
          </cell>
          <cell r="AD12">
            <v>121.51042454954847</v>
          </cell>
          <cell r="AE12">
            <v>102.32456804172503</v>
          </cell>
          <cell r="AF12">
            <v>100.21478313364823</v>
          </cell>
          <cell r="AG12">
            <v>98.190242060241189</v>
          </cell>
          <cell r="AH12">
            <v>44.259478984494791</v>
          </cell>
          <cell r="AI12">
            <v>27.818843239790922</v>
          </cell>
          <cell r="AJ12">
            <v>97.20833963963878</v>
          </cell>
          <cell r="AK12">
            <v>108.00926626626531</v>
          </cell>
          <cell r="AL12">
            <v>0.67913865229293524</v>
          </cell>
          <cell r="AM12">
            <v>0.81979990100961586</v>
          </cell>
          <cell r="AN12">
            <v>0.56766511168801792</v>
          </cell>
          <cell r="AO12">
            <v>30.337499999999999</v>
          </cell>
          <cell r="AP12">
            <v>25.547368421052632</v>
          </cell>
          <cell r="AQ12">
            <v>11.050261314366383</v>
          </cell>
          <cell r="AR12">
            <v>6.9455288294463715</v>
          </cell>
          <cell r="AS12">
            <v>24.27</v>
          </cell>
          <cell r="AT12">
            <v>26.966666666666665</v>
          </cell>
          <cell r="AU12">
            <v>18.526893939393936</v>
          </cell>
          <cell r="AV12">
            <v>15.601594896331738</v>
          </cell>
          <cell r="AW12">
            <v>6.7483154305349435</v>
          </cell>
          <cell r="AX12">
            <v>4.2415847046116477</v>
          </cell>
          <cell r="AY12">
            <v>14.82151515151515</v>
          </cell>
          <cell r="AZ12">
            <v>16.468350168350167</v>
          </cell>
          <cell r="BB12">
            <v>6</v>
          </cell>
          <cell r="BC12">
            <v>0</v>
          </cell>
          <cell r="BD12">
            <v>0</v>
          </cell>
          <cell r="BE12">
            <v>0</v>
          </cell>
          <cell r="BF12">
            <v>1</v>
          </cell>
          <cell r="BG12">
            <v>23</v>
          </cell>
          <cell r="BH12">
            <v>0</v>
          </cell>
          <cell r="BI12">
            <v>91</v>
          </cell>
          <cell r="BJ12">
            <v>117</v>
          </cell>
          <cell r="BK12">
            <v>109</v>
          </cell>
        </row>
        <row r="13">
          <cell r="B13">
            <v>7</v>
          </cell>
          <cell r="C13">
            <v>2</v>
          </cell>
          <cell r="D13">
            <v>1</v>
          </cell>
          <cell r="E13">
            <v>1</v>
          </cell>
          <cell r="F13">
            <v>1</v>
          </cell>
          <cell r="G13">
            <v>79.997989239186168</v>
          </cell>
          <cell r="H13">
            <v>7.8145865288029155</v>
          </cell>
          <cell r="I13">
            <v>0.19354658715966533</v>
          </cell>
          <cell r="J13">
            <v>0.28152230859587685</v>
          </cell>
          <cell r="K13">
            <v>0.36427342839499999</v>
          </cell>
          <cell r="L13">
            <v>4.5800957733800001</v>
          </cell>
          <cell r="M13">
            <v>73.576708851559999</v>
          </cell>
          <cell r="N13">
            <v>71.807742480000002</v>
          </cell>
          <cell r="O13">
            <v>1076</v>
          </cell>
          <cell r="P13">
            <v>108</v>
          </cell>
          <cell r="Q13">
            <v>8025</v>
          </cell>
          <cell r="R13">
            <v>914</v>
          </cell>
          <cell r="S13">
            <v>11.676460606061633</v>
          </cell>
          <cell r="T13"/>
          <cell r="U13">
            <v>2.2371112074747619</v>
          </cell>
          <cell r="V13">
            <v>2.6004275114031254</v>
          </cell>
          <cell r="W13">
            <v>3.5847301915570653</v>
          </cell>
          <cell r="X13">
            <v>3.7708006950332407</v>
          </cell>
          <cell r="Y13">
            <v>24.27</v>
          </cell>
          <cell r="Z13">
            <v>14.82151515151515</v>
          </cell>
          <cell r="AA13">
            <v>0.46983249572046237</v>
          </cell>
          <cell r="AB13">
            <v>7</v>
          </cell>
          <cell r="AC13">
            <v>99.997486548982707</v>
          </cell>
          <cell r="AD13">
            <v>99.997486548982707</v>
          </cell>
          <cell r="AE13">
            <v>84.208409725459134</v>
          </cell>
          <cell r="AF13">
            <v>82.472153854831106</v>
          </cell>
          <cell r="AG13">
            <v>80.806049736551685</v>
          </cell>
          <cell r="AH13">
            <v>35.759504923980707</v>
          </cell>
          <cell r="AI13">
            <v>22.316320884512148</v>
          </cell>
          <cell r="AJ13">
            <v>79.997989239186168</v>
          </cell>
          <cell r="AK13">
            <v>88.886654710206855</v>
          </cell>
          <cell r="AL13">
            <v>2.8942913069640426</v>
          </cell>
          <cell r="AM13">
            <v>3.0051160797734986</v>
          </cell>
          <cell r="AN13">
            <v>2.0723944755542236</v>
          </cell>
          <cell r="AO13">
            <v>30.337499999999999</v>
          </cell>
          <cell r="AP13">
            <v>25.547368421052632</v>
          </cell>
          <cell r="AQ13">
            <v>10.848812485900437</v>
          </cell>
          <cell r="AR13">
            <v>6.7703840186248634</v>
          </cell>
          <cell r="AS13">
            <v>24.27</v>
          </cell>
          <cell r="AT13">
            <v>26.966666666666665</v>
          </cell>
          <cell r="AU13">
            <v>18.526893939393936</v>
          </cell>
          <cell r="AV13">
            <v>15.601594896331738</v>
          </cell>
          <cell r="AW13">
            <v>6.6252920739892902</v>
          </cell>
          <cell r="AX13">
            <v>4.1346250232230917</v>
          </cell>
          <cell r="AY13">
            <v>14.82151515151515</v>
          </cell>
          <cell r="AZ13">
            <v>16.468350168350167</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79.082640475831042</v>
          </cell>
          <cell r="H14">
            <v>1.1005533662370279</v>
          </cell>
          <cell r="I14">
            <v>0.19333795087815706</v>
          </cell>
          <cell r="J14">
            <v>0.28121883764095573</v>
          </cell>
          <cell r="K14">
            <v>0.36427342839499999</v>
          </cell>
          <cell r="L14">
            <v>4.5800957733800001</v>
          </cell>
          <cell r="M14">
            <v>73.576708851559999</v>
          </cell>
          <cell r="N14">
            <v>57.712946572</v>
          </cell>
          <cell r="O14">
            <v>1064</v>
          </cell>
          <cell r="P14">
            <v>19</v>
          </cell>
          <cell r="Q14">
            <v>8025</v>
          </cell>
          <cell r="R14">
            <v>850</v>
          </cell>
          <cell r="S14">
            <v>11.676460606061633</v>
          </cell>
          <cell r="T14"/>
          <cell r="U14">
            <v>2.2391336813736826</v>
          </cell>
          <cell r="V14">
            <v>2.4696399895253971</v>
          </cell>
          <cell r="W14">
            <v>3.5917928630716234</v>
          </cell>
          <cell r="X14">
            <v>3.5185423186145752</v>
          </cell>
          <cell r="Y14">
            <v>24.27</v>
          </cell>
          <cell r="Z14">
            <v>14.82151515151515</v>
          </cell>
          <cell r="AA14">
            <v>0.43693394022143667</v>
          </cell>
          <cell r="AB14">
            <v>8</v>
          </cell>
          <cell r="AC14">
            <v>98.853300594788791</v>
          </cell>
          <cell r="AD14">
            <v>98.853300594788791</v>
          </cell>
          <cell r="AE14">
            <v>83.244884711401099</v>
          </cell>
          <cell r="AF14">
            <v>81.528495335908289</v>
          </cell>
          <cell r="AG14">
            <v>79.881455026091956</v>
          </cell>
          <cell r="AH14">
            <v>35.318409585672775</v>
          </cell>
          <cell r="AI14">
            <v>22.017594970162417</v>
          </cell>
          <cell r="AJ14">
            <v>79.082640475831042</v>
          </cell>
          <cell r="AK14">
            <v>87.869600528701156</v>
          </cell>
          <cell r="AL14">
            <v>0.40761235786556588</v>
          </cell>
          <cell r="AM14">
            <v>0.44563311693398949</v>
          </cell>
          <cell r="AN14">
            <v>0.31278673569297027</v>
          </cell>
          <cell r="AO14">
            <v>30.337499999999999</v>
          </cell>
          <cell r="AP14">
            <v>25.547368421052632</v>
          </cell>
          <cell r="AQ14">
            <v>10.839013410360847</v>
          </cell>
          <cell r="AR14">
            <v>6.7570711689773839</v>
          </cell>
          <cell r="AS14">
            <v>24.27</v>
          </cell>
          <cell r="AT14">
            <v>26.966666666666665</v>
          </cell>
          <cell r="AU14">
            <v>18.526893939393936</v>
          </cell>
          <cell r="AV14">
            <v>15.601594896331738</v>
          </cell>
          <cell r="AW14">
            <v>6.61930784874904</v>
          </cell>
          <cell r="AX14">
            <v>4.126494961304676</v>
          </cell>
          <cell r="AY14">
            <v>14.82151515151515</v>
          </cell>
          <cell r="AZ14">
            <v>16.468350168350167</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63.966765520316557</v>
          </cell>
          <cell r="H15">
            <v>10.421442239274704</v>
          </cell>
          <cell r="I15">
            <v>5.7507194961047836E-2</v>
          </cell>
          <cell r="J15">
            <v>8.3646829034251399E-2</v>
          </cell>
          <cell r="K15">
            <v>0.36427342839499999</v>
          </cell>
          <cell r="L15">
            <v>6.2972049404100003</v>
          </cell>
          <cell r="M15">
            <v>63.401401757799995</v>
          </cell>
          <cell r="N15">
            <v>114.8711471102</v>
          </cell>
          <cell r="O15">
            <v>999</v>
          </cell>
          <cell r="P15">
            <v>90</v>
          </cell>
          <cell r="Q15">
            <v>8025</v>
          </cell>
          <cell r="R15">
            <v>627</v>
          </cell>
          <cell r="S15">
            <v>11.676460606061633</v>
          </cell>
          <cell r="T15"/>
          <cell r="U15">
            <v>2.1977714146758784</v>
          </cell>
          <cell r="V15">
            <v>1.8659916981669151</v>
          </cell>
          <cell r="W15">
            <v>3.4844117992664079</v>
          </cell>
          <cell r="X15">
            <v>3.3366014305178711</v>
          </cell>
          <cell r="Y15">
            <v>24.27</v>
          </cell>
          <cell r="Z15">
            <v>14.82151515151515</v>
          </cell>
          <cell r="AA15">
            <v>0.44313664395477786</v>
          </cell>
          <cell r="AB15">
            <v>9</v>
          </cell>
          <cell r="AC15">
            <v>79.958456900395689</v>
          </cell>
          <cell r="AD15">
            <v>79.958456900395689</v>
          </cell>
          <cell r="AE15">
            <v>67.333437389806903</v>
          </cell>
          <cell r="AF15">
            <v>65.945119093109852</v>
          </cell>
          <cell r="AG15">
            <v>64.612894464966217</v>
          </cell>
          <cell r="AH15">
            <v>29.105285969765063</v>
          </cell>
          <cell r="AI15">
            <v>18.357980975091355</v>
          </cell>
          <cell r="AJ15">
            <v>63.966765520316557</v>
          </cell>
          <cell r="AK15">
            <v>71.074183911462839</v>
          </cell>
          <cell r="AL15">
            <v>3.8597934219535937</v>
          </cell>
          <cell r="AM15">
            <v>5.5849349434471565</v>
          </cell>
          <cell r="AN15">
            <v>3.1233704283514618</v>
          </cell>
          <cell r="AO15">
            <v>30.337499999999999</v>
          </cell>
          <cell r="AP15">
            <v>25.547368421052632</v>
          </cell>
          <cell r="AQ15">
            <v>11.04300467188453</v>
          </cell>
          <cell r="AR15">
            <v>6.965307603742386</v>
          </cell>
          <cell r="AS15">
            <v>24.27</v>
          </cell>
          <cell r="AT15">
            <v>26.966666666666665</v>
          </cell>
          <cell r="AU15">
            <v>18.526893939393936</v>
          </cell>
          <cell r="AV15">
            <v>15.601594896331738</v>
          </cell>
          <cell r="AW15">
            <v>6.7438838509513461</v>
          </cell>
          <cell r="AX15">
            <v>4.2536634603968464</v>
          </cell>
          <cell r="AY15">
            <v>14.82151515151515</v>
          </cell>
          <cell r="AZ15">
            <v>16.468350168350167</v>
          </cell>
          <cell r="BB15">
            <v>9</v>
          </cell>
          <cell r="BC15">
            <v>15</v>
          </cell>
          <cell r="BD15">
            <v>10</v>
          </cell>
          <cell r="BE15">
            <v>5</v>
          </cell>
          <cell r="BF15">
            <v>13</v>
          </cell>
          <cell r="BG15">
            <v>33</v>
          </cell>
          <cell r="BH15">
            <v>63</v>
          </cell>
          <cell r="BI15">
            <v>91</v>
          </cell>
          <cell r="BJ15">
            <v>0</v>
          </cell>
          <cell r="BK15">
            <v>103</v>
          </cell>
        </row>
        <row r="16">
          <cell r="B16">
            <v>10</v>
          </cell>
          <cell r="C16">
            <v>2</v>
          </cell>
          <cell r="D16">
            <v>2</v>
          </cell>
          <cell r="E16">
            <v>2</v>
          </cell>
          <cell r="F16">
            <v>1</v>
          </cell>
          <cell r="G16">
            <v>62.7989747321595</v>
          </cell>
          <cell r="H16">
            <v>1.2495138358031002</v>
          </cell>
          <cell r="I16">
            <v>5.7440179494884121E-2</v>
          </cell>
          <cell r="J16">
            <v>8.3549351992558724E-2</v>
          </cell>
          <cell r="K16">
            <v>0.36427342839499999</v>
          </cell>
          <cell r="L16">
            <v>5.6483645564899998</v>
          </cell>
          <cell r="M16">
            <v>63.401401757799995</v>
          </cell>
          <cell r="N16">
            <v>104.91886055879999</v>
          </cell>
          <cell r="O16">
            <v>981</v>
          </cell>
          <cell r="P16">
            <v>12</v>
          </cell>
          <cell r="Q16">
            <v>8025</v>
          </cell>
          <cell r="R16">
            <v>623</v>
          </cell>
          <cell r="S16">
            <v>11.676460606061633</v>
          </cell>
          <cell r="T16"/>
          <cell r="U16">
            <v>2.1993119506630476</v>
          </cell>
          <cell r="V16">
            <v>2.0104679304283626</v>
          </cell>
          <cell r="W16">
            <v>3.4945290361873327</v>
          </cell>
          <cell r="X16">
            <v>3.4061499400128485</v>
          </cell>
          <cell r="Y16">
            <v>24.27</v>
          </cell>
          <cell r="Z16">
            <v>14.82151515151515</v>
          </cell>
          <cell r="AA16">
            <v>0.3949417641631055</v>
          </cell>
          <cell r="AB16">
            <v>10</v>
          </cell>
          <cell r="AC16">
            <v>78.498718415199377</v>
          </cell>
          <cell r="AD16">
            <v>78.498718415199377</v>
          </cell>
          <cell r="AE16">
            <v>66.104183928588952</v>
          </cell>
          <cell r="AF16">
            <v>64.741211064081966</v>
          </cell>
          <cell r="AG16">
            <v>63.433307810262122</v>
          </cell>
          <cell r="AH16">
            <v>28.553918744099441</v>
          </cell>
          <cell r="AI16">
            <v>17.970654723955487</v>
          </cell>
          <cell r="AJ16">
            <v>62.7989747321595</v>
          </cell>
          <cell r="AK16">
            <v>69.776638591288332</v>
          </cell>
          <cell r="AL16">
            <v>0.46278290214929635</v>
          </cell>
          <cell r="AM16">
            <v>0.62150398764971648</v>
          </cell>
          <cell r="AN16">
            <v>0.3668405260510601</v>
          </cell>
          <cell r="AO16">
            <v>30.337499999999999</v>
          </cell>
          <cell r="AP16">
            <v>25.547368421052632</v>
          </cell>
          <cell r="AQ16">
            <v>11.035269459015622</v>
          </cell>
          <cell r="AR16">
            <v>6.945141891417653</v>
          </cell>
          <cell r="AS16">
            <v>24.27</v>
          </cell>
          <cell r="AT16">
            <v>26.966666666666665</v>
          </cell>
          <cell r="AU16">
            <v>18.526893939393936</v>
          </cell>
          <cell r="AV16">
            <v>15.601594896331738</v>
          </cell>
          <cell r="AW16">
            <v>6.7391600118604211</v>
          </cell>
          <cell r="AX16">
            <v>4.2413484043291856</v>
          </cell>
          <cell r="AY16">
            <v>14.82151515151515</v>
          </cell>
          <cell r="AZ16">
            <v>16.468350168350167</v>
          </cell>
          <cell r="BB16">
            <v>10</v>
          </cell>
          <cell r="BC16">
            <v>15</v>
          </cell>
          <cell r="BD16">
            <v>10</v>
          </cell>
          <cell r="BE16">
            <v>5</v>
          </cell>
          <cell r="BF16">
            <v>13</v>
          </cell>
          <cell r="BG16">
            <v>33</v>
          </cell>
          <cell r="BH16">
            <v>63</v>
          </cell>
          <cell r="BI16">
            <v>91</v>
          </cell>
          <cell r="BJ16">
            <v>117</v>
          </cell>
          <cell r="BK16">
            <v>109</v>
          </cell>
        </row>
        <row r="17">
          <cell r="B17">
            <v>11</v>
          </cell>
          <cell r="C17">
            <v>2</v>
          </cell>
          <cell r="D17">
            <v>2</v>
          </cell>
          <cell r="E17">
            <v>1</v>
          </cell>
          <cell r="F17">
            <v>2</v>
          </cell>
          <cell r="G17">
            <v>47.748727124444663</v>
          </cell>
          <cell r="H17">
            <v>10.232812961995396</v>
          </cell>
          <cell r="I17">
            <v>5.7510389922624514E-2</v>
          </cell>
          <cell r="J17">
            <v>8.3651476251090193E-2</v>
          </cell>
          <cell r="K17">
            <v>0.36427342839499999</v>
          </cell>
          <cell r="L17">
            <v>6.2972049404100003</v>
          </cell>
          <cell r="M17">
            <v>55.990450900999996</v>
          </cell>
          <cell r="N17">
            <v>114.8701209773</v>
          </cell>
          <cell r="O17">
            <v>844</v>
          </cell>
          <cell r="P17">
            <v>88</v>
          </cell>
          <cell r="Q17">
            <v>8025</v>
          </cell>
          <cell r="R17">
            <v>621</v>
          </cell>
          <cell r="S17">
            <v>11.676460606061633</v>
          </cell>
          <cell r="T17"/>
          <cell r="U17">
            <v>2.1375184744039744</v>
          </cell>
          <cell r="V17">
            <v>1.8575391959217045</v>
          </cell>
          <cell r="W17">
            <v>3.3357349145259203</v>
          </cell>
          <cell r="X17">
            <v>3.3085375944800401</v>
          </cell>
          <cell r="Y17">
            <v>24.27</v>
          </cell>
          <cell r="Z17">
            <v>14.82151515151515</v>
          </cell>
          <cell r="AA17">
            <v>4.7365866510524128</v>
          </cell>
          <cell r="AB17">
            <v>11</v>
          </cell>
          <cell r="AC17">
            <v>59.685908905555827</v>
          </cell>
          <cell r="AD17">
            <v>59.685908905555827</v>
          </cell>
          <cell r="AE17">
            <v>50.261818025731223</v>
          </cell>
          <cell r="AF17">
            <v>49.225491880870791</v>
          </cell>
          <cell r="AG17">
            <v>48.231037499439054</v>
          </cell>
          <cell r="AH17">
            <v>22.33839271857471</v>
          </cell>
          <cell r="AI17">
            <v>14.31430504759722</v>
          </cell>
          <cell r="AJ17">
            <v>47.748727124444663</v>
          </cell>
          <cell r="AK17">
            <v>53.054141249382958</v>
          </cell>
          <cell r="AL17">
            <v>3.7899307266649611</v>
          </cell>
          <cell r="AM17">
            <v>5.5088005596123697</v>
          </cell>
          <cell r="AN17">
            <v>3.0928507444097986</v>
          </cell>
          <cell r="AO17">
            <v>30.337499999999999</v>
          </cell>
          <cell r="AP17">
            <v>25.547368421052632</v>
          </cell>
          <cell r="AQ17">
            <v>11.354287829847856</v>
          </cell>
          <cell r="AR17">
            <v>7.2757580029255076</v>
          </cell>
          <cell r="AS17">
            <v>24.27</v>
          </cell>
          <cell r="AT17">
            <v>26.966666666666665</v>
          </cell>
          <cell r="AU17">
            <v>18.526893939393936</v>
          </cell>
          <cell r="AV17">
            <v>15.601594896331738</v>
          </cell>
          <cell r="AW17">
            <v>6.9339822457665452</v>
          </cell>
          <cell r="AX17">
            <v>4.4432532953901127</v>
          </cell>
          <cell r="AY17">
            <v>14.82151515151515</v>
          </cell>
          <cell r="AZ17">
            <v>16.468350168350167</v>
          </cell>
          <cell r="BB17">
            <v>11</v>
          </cell>
          <cell r="BC17">
            <v>15</v>
          </cell>
          <cell r="BD17">
            <v>10</v>
          </cell>
          <cell r="BE17">
            <v>5</v>
          </cell>
          <cell r="BF17">
            <v>13</v>
          </cell>
          <cell r="BG17">
            <v>33</v>
          </cell>
          <cell r="BH17">
            <v>63</v>
          </cell>
          <cell r="BI17">
            <v>91</v>
          </cell>
          <cell r="BJ17">
            <v>0</v>
          </cell>
          <cell r="BK17">
            <v>103</v>
          </cell>
        </row>
        <row r="18">
          <cell r="B18">
            <v>12</v>
          </cell>
          <cell r="C18">
            <v>2</v>
          </cell>
          <cell r="D18">
            <v>2</v>
          </cell>
          <cell r="E18">
            <v>2</v>
          </cell>
          <cell r="F18">
            <v>2</v>
          </cell>
          <cell r="G18">
            <v>46.579018954029152</v>
          </cell>
          <cell r="H18">
            <v>1.1704676805603438</v>
          </cell>
          <cell r="I18">
            <v>5.7443338399650296E-2</v>
          </cell>
          <cell r="J18">
            <v>8.3553946763127704E-2</v>
          </cell>
          <cell r="K18">
            <v>0.36427342839499999</v>
          </cell>
          <cell r="L18">
            <v>5.6483645564899998</v>
          </cell>
          <cell r="M18">
            <v>55.990450900999996</v>
          </cell>
          <cell r="N18">
            <v>104.91780417009998</v>
          </cell>
          <cell r="O18">
            <v>824</v>
          </cell>
          <cell r="P18">
            <v>11</v>
          </cell>
          <cell r="Q18">
            <v>8025</v>
          </cell>
          <cell r="R18">
            <v>618</v>
          </cell>
          <cell r="S18">
            <v>11.676460606061633</v>
          </cell>
          <cell r="T18"/>
          <cell r="U18">
            <v>2.1386105887494433</v>
          </cell>
          <cell r="V18">
            <v>2.0434611113426318</v>
          </cell>
          <cell r="W18">
            <v>3.3487498111132048</v>
          </cell>
          <cell r="X18">
            <v>3.4235946090267948</v>
          </cell>
          <cell r="Y18">
            <v>24.27</v>
          </cell>
          <cell r="Z18">
            <v>14.82151515151515</v>
          </cell>
          <cell r="AA18">
            <v>4.6894626362281944</v>
          </cell>
          <cell r="AB18">
            <v>12</v>
          </cell>
          <cell r="AC18">
            <v>58.22377369253644</v>
          </cell>
          <cell r="AD18">
            <v>58.22377369253644</v>
          </cell>
          <cell r="AE18">
            <v>49.03054626739911</v>
          </cell>
          <cell r="AF18">
            <v>48.019607169102223</v>
          </cell>
          <cell r="AG18">
            <v>47.049514094978939</v>
          </cell>
          <cell r="AH18">
            <v>21.780037562269026</v>
          </cell>
          <cell r="AI18">
            <v>13.909375612191575</v>
          </cell>
          <cell r="AJ18">
            <v>46.579018954029152</v>
          </cell>
          <cell r="AK18">
            <v>51.754465504476833</v>
          </cell>
          <cell r="AL18">
            <v>0.43350654835568286</v>
          </cell>
          <cell r="AM18">
            <v>0.57278686345604202</v>
          </cell>
          <cell r="AN18">
            <v>0.34188267427289404</v>
          </cell>
          <cell r="AO18">
            <v>30.337499999999999</v>
          </cell>
          <cell r="AP18">
            <v>25.547368421052632</v>
          </cell>
          <cell r="AQ18">
            <v>11.348489588369581</v>
          </cell>
          <cell r="AR18">
            <v>7.2474808119308465</v>
          </cell>
          <cell r="AS18">
            <v>24.27</v>
          </cell>
          <cell r="AT18">
            <v>26.966666666666665</v>
          </cell>
          <cell r="AU18">
            <v>18.526893939393936</v>
          </cell>
          <cell r="AV18">
            <v>15.601594896331738</v>
          </cell>
          <cell r="AW18">
            <v>6.930441301229159</v>
          </cell>
          <cell r="AX18">
            <v>4.4259846174020758</v>
          </cell>
          <cell r="AY18">
            <v>14.82151515151515</v>
          </cell>
          <cell r="AZ18">
            <v>16.468350168350167</v>
          </cell>
          <cell r="BB18">
            <v>12</v>
          </cell>
          <cell r="BC18">
            <v>15</v>
          </cell>
          <cell r="BD18">
            <v>10</v>
          </cell>
          <cell r="BE18">
            <v>5</v>
          </cell>
          <cell r="BF18">
            <v>13</v>
          </cell>
          <cell r="BG18">
            <v>33</v>
          </cell>
          <cell r="BH18">
            <v>63</v>
          </cell>
          <cell r="BI18">
            <v>91</v>
          </cell>
          <cell r="BJ18">
            <v>117</v>
          </cell>
          <cell r="BK18">
            <v>109</v>
          </cell>
        </row>
        <row r="19">
          <cell r="B19">
            <v>13</v>
          </cell>
          <cell r="C19">
            <v>2</v>
          </cell>
          <cell r="D19">
            <v>3</v>
          </cell>
          <cell r="E19">
            <v>1</v>
          </cell>
          <cell r="F19">
            <v>1</v>
          </cell>
          <cell r="G19">
            <v>59.636387520711892</v>
          </cell>
          <cell r="H19">
            <v>9.1593901490084395</v>
          </cell>
          <cell r="I19">
            <v>5.7486794299483245E-2</v>
          </cell>
          <cell r="J19">
            <v>8.3617155344702904E-2</v>
          </cell>
          <cell r="K19">
            <v>0.36427342839499999</v>
          </cell>
          <cell r="L19">
            <v>5.2912578953400002</v>
          </cell>
          <cell r="M19">
            <v>59.568542207939998</v>
          </cell>
          <cell r="N19">
            <v>102.29477975339999</v>
          </cell>
          <cell r="O19">
            <v>991</v>
          </cell>
          <cell r="P19">
            <v>89</v>
          </cell>
          <cell r="Q19">
            <v>8025</v>
          </cell>
          <cell r="R19">
            <v>718</v>
          </cell>
          <cell r="S19">
            <v>11.676460606061633</v>
          </cell>
          <cell r="T19"/>
          <cell r="U19">
            <v>2.200896820743921</v>
          </cell>
          <cell r="V19">
            <v>1.8708034122901216</v>
          </cell>
          <cell r="W19">
            <v>3.4771400294431896</v>
          </cell>
          <cell r="X19">
            <v>3.3396147519565718</v>
          </cell>
          <cell r="Y19">
            <v>24.27</v>
          </cell>
          <cell r="Z19">
            <v>14.82151515151515</v>
          </cell>
          <cell r="AA19">
            <v>0.42638868337307745</v>
          </cell>
          <cell r="AB19">
            <v>13</v>
          </cell>
          <cell r="AC19">
            <v>74.545484400889862</v>
          </cell>
          <cell r="AD19">
            <v>74.545484400889862</v>
          </cell>
          <cell r="AE19">
            <v>62.775144758644103</v>
          </cell>
          <cell r="AF19">
            <v>61.480811877022568</v>
          </cell>
          <cell r="AG19">
            <v>60.238775273446358</v>
          </cell>
          <cell r="AH19">
            <v>27.096403138314457</v>
          </cell>
          <cell r="AI19">
            <v>17.150988172961714</v>
          </cell>
          <cell r="AJ19">
            <v>59.636387520711892</v>
          </cell>
          <cell r="AK19">
            <v>66.262652800790988</v>
          </cell>
          <cell r="AL19">
            <v>3.3923667218549776</v>
          </cell>
          <cell r="AM19">
            <v>4.8959661334998756</v>
          </cell>
          <cell r="AN19">
            <v>2.742648727264799</v>
          </cell>
          <cell r="AO19">
            <v>30.337499999999999</v>
          </cell>
          <cell r="AP19">
            <v>25.547368421052632</v>
          </cell>
          <cell r="AQ19">
            <v>11.027322940017035</v>
          </cell>
          <cell r="AR19">
            <v>6.9798742053786276</v>
          </cell>
          <cell r="AS19">
            <v>24.27</v>
          </cell>
          <cell r="AT19">
            <v>26.966666666666665</v>
          </cell>
          <cell r="AU19">
            <v>18.526893939393936</v>
          </cell>
          <cell r="AV19">
            <v>15.601594896331738</v>
          </cell>
          <cell r="AW19">
            <v>6.7343071296297108</v>
          </cell>
          <cell r="AX19">
            <v>4.2625591796740459</v>
          </cell>
          <cell r="AY19">
            <v>14.82151515151515</v>
          </cell>
          <cell r="AZ19">
            <v>16.468350168350167</v>
          </cell>
          <cell r="BB19">
            <v>13</v>
          </cell>
          <cell r="BC19">
            <v>15</v>
          </cell>
          <cell r="BD19">
            <v>10</v>
          </cell>
          <cell r="BE19">
            <v>5</v>
          </cell>
          <cell r="BF19">
            <v>13</v>
          </cell>
          <cell r="BG19">
            <v>33</v>
          </cell>
          <cell r="BH19">
            <v>63</v>
          </cell>
          <cell r="BI19">
            <v>93</v>
          </cell>
          <cell r="BJ19">
            <v>0</v>
          </cell>
          <cell r="BK19">
            <v>103</v>
          </cell>
        </row>
        <row r="20">
          <cell r="B20">
            <v>14</v>
          </cell>
          <cell r="C20">
            <v>2</v>
          </cell>
          <cell r="D20">
            <v>3</v>
          </cell>
          <cell r="E20">
            <v>2</v>
          </cell>
          <cell r="F20">
            <v>1</v>
          </cell>
          <cell r="G20">
            <v>58.45247649637394</v>
          </cell>
          <cell r="H20">
            <v>1.0647198634656097</v>
          </cell>
          <cell r="I20">
            <v>5.741754269754526E-2</v>
          </cell>
          <cell r="J20">
            <v>8.3516425741884018E-2</v>
          </cell>
          <cell r="K20">
            <v>0.36427342839499999</v>
          </cell>
          <cell r="L20">
            <v>4.6067365146499997</v>
          </cell>
          <cell r="M20">
            <v>59.568542207939998</v>
          </cell>
          <cell r="N20">
            <v>90.738645269599999</v>
          </cell>
          <cell r="O20">
            <v>971</v>
          </cell>
          <cell r="P20">
            <v>12</v>
          </cell>
          <cell r="Q20">
            <v>8025</v>
          </cell>
          <cell r="R20">
            <v>750</v>
          </cell>
          <cell r="S20">
            <v>11.676460606061633</v>
          </cell>
          <cell r="T20"/>
          <cell r="U20">
            <v>2.2023101220430088</v>
          </cell>
          <cell r="V20">
            <v>2.5073733112250065</v>
          </cell>
          <cell r="W20">
            <v>3.4879182674054401</v>
          </cell>
          <cell r="X20">
            <v>3.4257327806367432</v>
          </cell>
          <cell r="Y20">
            <v>24.27</v>
          </cell>
          <cell r="Z20">
            <v>14.82151515151515</v>
          </cell>
          <cell r="AA20">
            <v>0.38777243389309762</v>
          </cell>
          <cell r="AB20">
            <v>14</v>
          </cell>
          <cell r="AC20">
            <v>73.06559562046742</v>
          </cell>
          <cell r="AD20">
            <v>73.06559562046742</v>
          </cell>
          <cell r="AE20">
            <v>61.528922627762043</v>
          </cell>
          <cell r="AF20">
            <v>60.260285047808189</v>
          </cell>
          <cell r="AG20">
            <v>59.042905551892872</v>
          </cell>
          <cell r="AH20">
            <v>26.541437516597139</v>
          </cell>
          <cell r="AI20">
            <v>16.758556828183654</v>
          </cell>
          <cell r="AJ20">
            <v>58.45247649637394</v>
          </cell>
          <cell r="AK20">
            <v>64.947196107082149</v>
          </cell>
          <cell r="AL20">
            <v>0.39434069017244799</v>
          </cell>
          <cell r="AM20">
            <v>0.42463555733766201</v>
          </cell>
          <cell r="AN20">
            <v>0.31080061745729903</v>
          </cell>
          <cell r="AO20">
            <v>30.337499999999999</v>
          </cell>
          <cell r="AP20">
            <v>25.547368421052632</v>
          </cell>
          <cell r="AQ20">
            <v>11.020246311852546</v>
          </cell>
          <cell r="AR20">
            <v>6.9583052523916331</v>
          </cell>
          <cell r="AS20">
            <v>24.27</v>
          </cell>
          <cell r="AT20">
            <v>26.966666666666665</v>
          </cell>
          <cell r="AU20">
            <v>18.526893939393936</v>
          </cell>
          <cell r="AV20">
            <v>15.601594896331738</v>
          </cell>
          <cell r="AW20">
            <v>6.7299854835002666</v>
          </cell>
          <cell r="AX20">
            <v>4.2493871745854985</v>
          </cell>
          <cell r="AY20">
            <v>14.82151515151515</v>
          </cell>
          <cell r="AZ20">
            <v>16.468350168350167</v>
          </cell>
          <cell r="BB20">
            <v>14</v>
          </cell>
          <cell r="BC20">
            <v>15</v>
          </cell>
          <cell r="BD20">
            <v>10</v>
          </cell>
          <cell r="BE20">
            <v>5</v>
          </cell>
          <cell r="BF20">
            <v>13</v>
          </cell>
          <cell r="BG20">
            <v>33</v>
          </cell>
          <cell r="BH20">
            <v>63</v>
          </cell>
          <cell r="BI20">
            <v>93</v>
          </cell>
          <cell r="BJ20">
            <v>117</v>
          </cell>
          <cell r="BK20">
            <v>109</v>
          </cell>
        </row>
        <row r="21">
          <cell r="B21">
            <v>15</v>
          </cell>
          <cell r="C21">
            <v>2</v>
          </cell>
          <cell r="D21">
            <v>3</v>
          </cell>
          <cell r="E21">
            <v>1</v>
          </cell>
          <cell r="F21">
            <v>2</v>
          </cell>
          <cell r="G21">
            <v>44.117915208994155</v>
          </cell>
          <cell r="H21">
            <v>8.9823417741698659</v>
          </cell>
          <cell r="I21">
            <v>5.7490299915059578E-2</v>
          </cell>
          <cell r="J21">
            <v>8.3622254421904851E-2</v>
          </cell>
          <cell r="K21">
            <v>0.36427342839499999</v>
          </cell>
          <cell r="L21">
            <v>5.2912578953500002</v>
          </cell>
          <cell r="M21">
            <v>51.903480158309996</v>
          </cell>
          <cell r="N21">
            <v>102.29477975349999</v>
          </cell>
          <cell r="O21">
            <v>841</v>
          </cell>
          <cell r="P21">
            <v>87</v>
          </cell>
          <cell r="Q21">
            <v>8025</v>
          </cell>
          <cell r="R21">
            <v>712</v>
          </cell>
          <cell r="S21">
            <v>11.676460606061633</v>
          </cell>
          <cell r="T21"/>
          <cell r="U21">
            <v>2.1408084179808422</v>
          </cell>
          <cell r="V21">
            <v>1.8623923975862466</v>
          </cell>
          <cell r="W21">
            <v>3.3214518276010234</v>
          </cell>
          <cell r="X21">
            <v>3.3104470935704908</v>
          </cell>
          <cell r="Y21">
            <v>24.27</v>
          </cell>
          <cell r="Z21">
            <v>14.82151515151515</v>
          </cell>
          <cell r="AA21">
            <v>4.7205160958890673</v>
          </cell>
          <cell r="AB21">
            <v>15</v>
          </cell>
          <cell r="AC21">
            <v>55.147394011242689</v>
          </cell>
          <cell r="AD21">
            <v>55.147394011242689</v>
          </cell>
          <cell r="AE21">
            <v>46.439910746309643</v>
          </cell>
          <cell r="AF21">
            <v>45.48238681339604</v>
          </cell>
          <cell r="AG21">
            <v>44.56355071615571</v>
          </cell>
          <cell r="AH21">
            <v>20.608063215019065</v>
          </cell>
          <cell r="AI21">
            <v>13.282720177477055</v>
          </cell>
          <cell r="AJ21">
            <v>44.117915208994155</v>
          </cell>
          <cell r="AK21">
            <v>49.019905787771279</v>
          </cell>
          <cell r="AL21">
            <v>3.3267932496925425</v>
          </cell>
          <cell r="AM21">
            <v>4.8230124789015614</v>
          </cell>
          <cell r="AN21">
            <v>2.7133319217259984</v>
          </cell>
          <cell r="AO21">
            <v>30.337499999999999</v>
          </cell>
          <cell r="AP21">
            <v>25.547368421052632</v>
          </cell>
          <cell r="AQ21">
            <v>11.336838829740246</v>
          </cell>
          <cell r="AR21">
            <v>7.3070456112950559</v>
          </cell>
          <cell r="AS21">
            <v>24.27</v>
          </cell>
          <cell r="AT21">
            <v>26.966666666666665</v>
          </cell>
          <cell r="AU21">
            <v>18.526893939393936</v>
          </cell>
          <cell r="AV21">
            <v>15.601594896331738</v>
          </cell>
          <cell r="AW21">
            <v>6.9233262663897959</v>
          </cell>
          <cell r="AX21">
            <v>4.4623604137050661</v>
          </cell>
          <cell r="AY21">
            <v>14.82151515151515</v>
          </cell>
          <cell r="AZ21">
            <v>16.468350168350167</v>
          </cell>
          <cell r="BB21">
            <v>15</v>
          </cell>
          <cell r="BC21">
            <v>15</v>
          </cell>
          <cell r="BD21">
            <v>10</v>
          </cell>
          <cell r="BE21">
            <v>5</v>
          </cell>
          <cell r="BF21">
            <v>13</v>
          </cell>
          <cell r="BG21">
            <v>33</v>
          </cell>
          <cell r="BH21">
            <v>63</v>
          </cell>
          <cell r="BI21">
            <v>93</v>
          </cell>
          <cell r="BJ21">
            <v>0</v>
          </cell>
          <cell r="BK21">
            <v>103</v>
          </cell>
        </row>
        <row r="22">
          <cell r="B22">
            <v>16</v>
          </cell>
          <cell r="C22">
            <v>2</v>
          </cell>
          <cell r="D22">
            <v>3</v>
          </cell>
          <cell r="E22">
            <v>2</v>
          </cell>
          <cell r="F22">
            <v>2</v>
          </cell>
          <cell r="G22">
            <v>42.934102685758766</v>
          </cell>
          <cell r="H22">
            <v>0.99395753976439638</v>
          </cell>
          <cell r="I22">
            <v>5.7421044798757453E-2</v>
          </cell>
          <cell r="J22">
            <v>8.3521519707283567E-2</v>
          </cell>
          <cell r="K22">
            <v>0.36427342839499999</v>
          </cell>
          <cell r="L22">
            <v>4.6067365146499997</v>
          </cell>
          <cell r="M22">
            <v>51.903480158309996</v>
          </cell>
          <cell r="N22">
            <v>90.738645269599999</v>
          </cell>
          <cell r="O22">
            <v>819</v>
          </cell>
          <cell r="P22">
            <v>11</v>
          </cell>
          <cell r="Q22">
            <v>8025</v>
          </cell>
          <cell r="R22">
            <v>743</v>
          </cell>
          <cell r="S22">
            <v>11.676460606061633</v>
          </cell>
          <cell r="T22"/>
          <cell r="U22">
            <v>2.1413900102865573</v>
          </cell>
          <cell r="V22">
            <v>2.539779315693238</v>
          </cell>
          <cell r="W22">
            <v>3.3350987434479795</v>
          </cell>
          <cell r="X22">
            <v>3.4423837823703818</v>
          </cell>
          <cell r="Y22">
            <v>24.27</v>
          </cell>
          <cell r="Z22">
            <v>14.82151515151515</v>
          </cell>
          <cell r="AA22">
            <v>4.681843773655145</v>
          </cell>
          <cell r="AB22">
            <v>16</v>
          </cell>
          <cell r="AC22">
            <v>53.667628357198453</v>
          </cell>
          <cell r="AD22">
            <v>53.667628357198453</v>
          </cell>
          <cell r="AE22">
            <v>45.193792300798705</v>
          </cell>
          <cell r="AF22">
            <v>44.261961531710071</v>
          </cell>
          <cell r="AG22">
            <v>43.367780490665425</v>
          </cell>
          <cell r="AH22">
            <v>20.049641811868447</v>
          </cell>
          <cell r="AI22">
            <v>12.873412749804075</v>
          </cell>
          <cell r="AJ22">
            <v>42.934102685758766</v>
          </cell>
          <cell r="AK22">
            <v>47.704558539731963</v>
          </cell>
          <cell r="AL22">
            <v>0.36813242213496161</v>
          </cell>
          <cell r="AM22">
            <v>0.3913558684499695</v>
          </cell>
          <cell r="AN22">
            <v>0.28874105927839627</v>
          </cell>
          <cell r="AO22">
            <v>30.337499999999999</v>
          </cell>
          <cell r="AP22">
            <v>25.547368421052632</v>
          </cell>
          <cell r="AQ22">
            <v>11.333759793131858</v>
          </cell>
          <cell r="AR22">
            <v>7.2771458559300557</v>
          </cell>
          <cell r="AS22">
            <v>24.27</v>
          </cell>
          <cell r="AT22">
            <v>26.966666666666665</v>
          </cell>
          <cell r="AU22">
            <v>18.526893939393936</v>
          </cell>
          <cell r="AV22">
            <v>15.601594896331738</v>
          </cell>
          <cell r="AW22">
            <v>6.9214459207885071</v>
          </cell>
          <cell r="AX22">
            <v>4.4441008472786567</v>
          </cell>
          <cell r="AY22">
            <v>14.82151515151515</v>
          </cell>
          <cell r="AZ22">
            <v>16.468350168350167</v>
          </cell>
          <cell r="BB22">
            <v>16</v>
          </cell>
          <cell r="BC22">
            <v>15</v>
          </cell>
          <cell r="BD22">
            <v>10</v>
          </cell>
          <cell r="BE22">
            <v>5</v>
          </cell>
          <cell r="BF22">
            <v>13</v>
          </cell>
          <cell r="BG22">
            <v>33</v>
          </cell>
          <cell r="BH22">
            <v>63</v>
          </cell>
          <cell r="BI22">
            <v>93</v>
          </cell>
          <cell r="BJ22">
            <v>117</v>
          </cell>
          <cell r="BK22">
            <v>109</v>
          </cell>
        </row>
        <row r="23">
          <cell r="B23">
            <v>17</v>
          </cell>
          <cell r="C23">
            <v>3</v>
          </cell>
          <cell r="D23">
            <v>1</v>
          </cell>
          <cell r="E23">
            <v>1</v>
          </cell>
          <cell r="F23">
            <v>1</v>
          </cell>
          <cell r="G23">
            <v>75.008508606337585</v>
          </cell>
          <cell r="H23">
            <v>8.242978962005008</v>
          </cell>
          <cell r="I23">
            <v>0.19360156618969721</v>
          </cell>
          <cell r="J23">
            <v>0.28160227809410504</v>
          </cell>
          <cell r="K23">
            <v>0.36427342839499999</v>
          </cell>
          <cell r="L23">
            <v>4.4407601533000003</v>
          </cell>
          <cell r="M23">
            <v>70.529639015610002</v>
          </cell>
          <cell r="N23">
            <v>76.670059792399996</v>
          </cell>
          <cell r="O23">
            <v>1053</v>
          </cell>
          <cell r="P23">
            <v>106</v>
          </cell>
          <cell r="Q23">
            <v>8025</v>
          </cell>
          <cell r="R23">
            <v>927</v>
          </cell>
          <cell r="S23">
            <v>11.676460606061633</v>
          </cell>
          <cell r="T23"/>
          <cell r="U23">
            <v>2.233926424108454</v>
          </cell>
          <cell r="V23">
            <v>2.5752068989411212</v>
          </cell>
          <cell r="W23">
            <v>3.5799470545710492</v>
          </cell>
          <cell r="X23">
            <v>3.7243690998330803</v>
          </cell>
          <cell r="Y23">
            <v>24.27</v>
          </cell>
          <cell r="Z23">
            <v>14.82151515151515</v>
          </cell>
          <cell r="AA23">
            <v>0.46201848059585865</v>
          </cell>
          <cell r="AB23">
            <v>17</v>
          </cell>
          <cell r="AC23">
            <v>93.760635757921975</v>
          </cell>
          <cell r="AD23">
            <v>93.760635757921975</v>
          </cell>
          <cell r="AE23">
            <v>78.956324848776404</v>
          </cell>
          <cell r="AF23">
            <v>77.328359387976889</v>
          </cell>
          <cell r="AG23">
            <v>75.766170309431899</v>
          </cell>
          <cell r="AH23">
            <v>33.576982570620252</v>
          </cell>
          <cell r="AI23">
            <v>20.9524072459572</v>
          </cell>
          <cell r="AJ23">
            <v>75.008508606337585</v>
          </cell>
          <cell r="AK23">
            <v>83.342787340375097</v>
          </cell>
          <cell r="AL23">
            <v>3.0529551711129659</v>
          </cell>
          <cell r="AM23">
            <v>3.2008996890286263</v>
          </cell>
          <cell r="AN23">
            <v>2.2132551154434301</v>
          </cell>
          <cell r="AO23">
            <v>30.337499999999999</v>
          </cell>
          <cell r="AP23">
            <v>25.547368421052632</v>
          </cell>
          <cell r="AQ23">
            <v>10.864279028207477</v>
          </cell>
          <cell r="AR23">
            <v>6.7794298714588228</v>
          </cell>
          <cell r="AS23">
            <v>24.27</v>
          </cell>
          <cell r="AT23">
            <v>26.966666666666665</v>
          </cell>
          <cell r="AU23">
            <v>18.526893939393936</v>
          </cell>
          <cell r="AV23">
            <v>15.601594896331738</v>
          </cell>
          <cell r="AW23">
            <v>6.6347373805877803</v>
          </cell>
          <cell r="AX23">
            <v>4.1401492607524251</v>
          </cell>
          <cell r="AY23">
            <v>14.82151515151515</v>
          </cell>
          <cell r="AZ23">
            <v>16.468350168350167</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74.096981933542452</v>
          </cell>
          <cell r="H24">
            <v>1.1358845683496352</v>
          </cell>
          <cell r="I24">
            <v>0.19338905499139719</v>
          </cell>
          <cell r="J24">
            <v>0.28129317089657774</v>
          </cell>
          <cell r="K24">
            <v>0.36427342839499999</v>
          </cell>
          <cell r="L24">
            <v>4.4407601533000003</v>
          </cell>
          <cell r="M24">
            <v>70.529639015610002</v>
          </cell>
          <cell r="N24">
            <v>62.330466360300001</v>
          </cell>
          <cell r="O24">
            <v>1040</v>
          </cell>
          <cell r="P24">
            <v>18</v>
          </cell>
          <cell r="Q24">
            <v>8025</v>
          </cell>
          <cell r="R24">
            <v>856</v>
          </cell>
          <cell r="S24">
            <v>11.676460606061633</v>
          </cell>
          <cell r="T24"/>
          <cell r="U24">
            <v>2.2359337110506914</v>
          </cell>
          <cell r="V24">
            <v>2.479966449206271</v>
          </cell>
          <cell r="W24">
            <v>3.5872305749298299</v>
          </cell>
          <cell r="X24">
            <v>3.5148706804661822</v>
          </cell>
          <cell r="Y24">
            <v>24.27</v>
          </cell>
          <cell r="Z24">
            <v>14.82151515151515</v>
          </cell>
          <cell r="AA24">
            <v>0.42663195187708197</v>
          </cell>
          <cell r="AB24">
            <v>18</v>
          </cell>
          <cell r="AC24">
            <v>92.621227416928065</v>
          </cell>
          <cell r="AD24">
            <v>92.621227416928065</v>
          </cell>
          <cell r="AE24">
            <v>77.996823087939433</v>
          </cell>
          <cell r="AF24">
            <v>76.388641168600472</v>
          </cell>
          <cell r="AG24">
            <v>74.845436296507529</v>
          </cell>
          <cell r="AH24">
            <v>33.139167573408699</v>
          </cell>
          <cell r="AI24">
            <v>20.655762261669469</v>
          </cell>
          <cell r="AJ24">
            <v>74.096981933542452</v>
          </cell>
          <cell r="AK24">
            <v>82.329979926158273</v>
          </cell>
          <cell r="AL24">
            <v>0.42069798827764265</v>
          </cell>
          <cell r="AM24">
            <v>0.45802416750967834</v>
          </cell>
          <cell r="AN24">
            <v>0.32316539401073535</v>
          </cell>
          <cell r="AO24">
            <v>30.337499999999999</v>
          </cell>
          <cell r="AP24">
            <v>25.547368421052632</v>
          </cell>
          <cell r="AQ24">
            <v>10.85452573126385</v>
          </cell>
          <cell r="AR24">
            <v>6.7656649030637643</v>
          </cell>
          <cell r="AS24">
            <v>24.27</v>
          </cell>
          <cell r="AT24">
            <v>26.966666666666665</v>
          </cell>
          <cell r="AU24">
            <v>18.526893939393936</v>
          </cell>
          <cell r="AV24">
            <v>15.601594896331738</v>
          </cell>
          <cell r="AW24">
            <v>6.6287811120081672</v>
          </cell>
          <cell r="AX24">
            <v>4.1317430931534354</v>
          </cell>
          <cell r="AY24">
            <v>14.82151515151515</v>
          </cell>
          <cell r="AZ24">
            <v>16.468350168350167</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58.957047807257084</v>
          </cell>
          <cell r="H25">
            <v>11.038915953914978</v>
          </cell>
          <cell r="I25">
            <v>5.7545351398497292E-2</v>
          </cell>
          <cell r="J25">
            <v>8.3702329306905146E-2</v>
          </cell>
          <cell r="K25">
            <v>0.36427342839499999</v>
          </cell>
          <cell r="L25">
            <v>6.9715286458400003</v>
          </cell>
          <cell r="M25">
            <v>60.226557826260006</v>
          </cell>
          <cell r="N25">
            <v>123.89428096099999</v>
          </cell>
          <cell r="O25">
            <v>969</v>
          </cell>
          <cell r="P25">
            <v>88</v>
          </cell>
          <cell r="Q25">
            <v>8025</v>
          </cell>
          <cell r="R25">
            <v>561</v>
          </cell>
          <cell r="S25">
            <v>11.676460606061633</v>
          </cell>
          <cell r="T25"/>
          <cell r="U25">
            <v>2.1906187242801072</v>
          </cell>
          <cell r="V25">
            <v>1.8451876364239415</v>
          </cell>
          <cell r="W25">
            <v>3.466423373755779</v>
          </cell>
          <cell r="X25">
            <v>3.2835822497256362</v>
          </cell>
          <cell r="Y25">
            <v>24.27</v>
          </cell>
          <cell r="Z25">
            <v>14.82151515151515</v>
          </cell>
          <cell r="AA25">
            <v>0.43894809992325928</v>
          </cell>
          <cell r="AB25">
            <v>19</v>
          </cell>
          <cell r="AC25">
            <v>73.696309759071355</v>
          </cell>
          <cell r="AD25">
            <v>73.696309759071355</v>
          </cell>
          <cell r="AE25">
            <v>62.060050323428513</v>
          </cell>
          <cell r="AF25">
            <v>60.780461656966068</v>
          </cell>
          <cell r="AG25">
            <v>59.552573542683923</v>
          </cell>
          <cell r="AH25">
            <v>26.913422748466584</v>
          </cell>
          <cell r="AI25">
            <v>17.008034348492945</v>
          </cell>
          <cell r="AJ25">
            <v>58.957047807257084</v>
          </cell>
          <cell r="AK25">
            <v>65.507830896952314</v>
          </cell>
          <cell r="AL25">
            <v>4.088487390338881</v>
          </cell>
          <cell r="AM25">
            <v>5.9825438540813689</v>
          </cell>
          <cell r="AN25">
            <v>3.3618515128827209</v>
          </cell>
          <cell r="AO25">
            <v>30.337499999999999</v>
          </cell>
          <cell r="AP25">
            <v>25.547368421052632</v>
          </cell>
          <cell r="AQ25">
            <v>11.079061696587907</v>
          </cell>
          <cell r="AR25">
            <v>7.0014529049589491</v>
          </cell>
          <cell r="AS25">
            <v>24.27</v>
          </cell>
          <cell r="AT25">
            <v>26.966666666666665</v>
          </cell>
          <cell r="AU25">
            <v>18.526893939393936</v>
          </cell>
          <cell r="AV25">
            <v>15.601594896331738</v>
          </cell>
          <cell r="AW25">
            <v>6.7659036176575524</v>
          </cell>
          <cell r="AX25">
            <v>4.2757371369373232</v>
          </cell>
          <cell r="AY25">
            <v>14.82151515151515</v>
          </cell>
          <cell r="AZ25">
            <v>16.468350168350167</v>
          </cell>
          <cell r="BB25">
            <v>19</v>
          </cell>
          <cell r="BC25">
            <v>20</v>
          </cell>
          <cell r="BD25">
            <v>15</v>
          </cell>
          <cell r="BE25">
            <v>10</v>
          </cell>
          <cell r="BF25">
            <v>15</v>
          </cell>
          <cell r="BG25">
            <v>35</v>
          </cell>
          <cell r="BH25">
            <v>65</v>
          </cell>
          <cell r="BI25">
            <v>91</v>
          </cell>
          <cell r="BJ25">
            <v>0</v>
          </cell>
          <cell r="BK25">
            <v>103</v>
          </cell>
        </row>
        <row r="26">
          <cell r="B26">
            <v>20</v>
          </cell>
          <cell r="C26">
            <v>3</v>
          </cell>
          <cell r="D26">
            <v>2</v>
          </cell>
          <cell r="E26">
            <v>2</v>
          </cell>
          <cell r="F26">
            <v>1</v>
          </cell>
          <cell r="G26">
            <v>57.778660529506716</v>
          </cell>
          <cell r="H26">
            <v>1.3168004595082317</v>
          </cell>
          <cell r="I26">
            <v>5.7477694279791415E-2</v>
          </cell>
          <cell r="J26">
            <v>8.3603918952423875E-2</v>
          </cell>
          <cell r="K26">
            <v>0.36427342839499999</v>
          </cell>
          <cell r="L26">
            <v>6.3517625607200001</v>
          </cell>
          <cell r="M26">
            <v>60.226557826260006</v>
          </cell>
          <cell r="N26">
            <v>115.2701062437</v>
          </cell>
          <cell r="O26">
            <v>950</v>
          </cell>
          <cell r="P26">
            <v>11</v>
          </cell>
          <cell r="Q26">
            <v>8025</v>
          </cell>
          <cell r="R26">
            <v>544</v>
          </cell>
          <cell r="S26">
            <v>11.676460606061633</v>
          </cell>
          <cell r="T26"/>
          <cell r="U26">
            <v>2.1919926459117201</v>
          </cell>
          <cell r="V26">
            <v>2.0397107749813541</v>
          </cell>
          <cell r="W26">
            <v>3.4771143106424915</v>
          </cell>
          <cell r="X26">
            <v>3.4283771752245844</v>
          </cell>
          <cell r="Y26">
            <v>24.27</v>
          </cell>
          <cell r="Z26">
            <v>14.82151515151515</v>
          </cell>
          <cell r="AA26">
            <v>0.38780682750074968</v>
          </cell>
          <cell r="AB26">
            <v>20</v>
          </cell>
          <cell r="AC26">
            <v>72.223325661883393</v>
          </cell>
          <cell r="AD26">
            <v>72.223325661883393</v>
          </cell>
          <cell r="AE26">
            <v>60.81964266263865</v>
          </cell>
          <cell r="AF26">
            <v>59.565629411862595</v>
          </cell>
          <cell r="AG26">
            <v>58.362283363138097</v>
          </cell>
          <cell r="AH26">
            <v>26.358966412259434</v>
          </cell>
          <cell r="AI26">
            <v>16.616842406550198</v>
          </cell>
          <cell r="AJ26">
            <v>57.778660529506716</v>
          </cell>
          <cell r="AK26">
            <v>64.198511699451899</v>
          </cell>
          <cell r="AL26">
            <v>0.48770387389193764</v>
          </cell>
          <cell r="AM26">
            <v>0.64558194998027063</v>
          </cell>
          <cell r="AN26">
            <v>0.38408856208242936</v>
          </cell>
          <cell r="AO26">
            <v>30.337499999999999</v>
          </cell>
          <cell r="AP26">
            <v>25.547368421052632</v>
          </cell>
          <cell r="AQ26">
            <v>11.07211743856254</v>
          </cell>
          <cell r="AR26">
            <v>6.9799258326699807</v>
          </cell>
          <cell r="AS26">
            <v>24.27</v>
          </cell>
          <cell r="AT26">
            <v>26.966666666666665</v>
          </cell>
          <cell r="AU26">
            <v>18.526893939393936</v>
          </cell>
          <cell r="AV26">
            <v>15.601594896331738</v>
          </cell>
          <cell r="AW26">
            <v>6.7616628090238899</v>
          </cell>
          <cell r="AX26">
            <v>4.2625907080910643</v>
          </cell>
          <cell r="AY26">
            <v>14.82151515151515</v>
          </cell>
          <cell r="AZ26">
            <v>16.468350168350167</v>
          </cell>
          <cell r="BB26">
            <v>20</v>
          </cell>
          <cell r="BC26">
            <v>20</v>
          </cell>
          <cell r="BD26">
            <v>15</v>
          </cell>
          <cell r="BE26">
            <v>10</v>
          </cell>
          <cell r="BF26">
            <v>15</v>
          </cell>
          <cell r="BG26">
            <v>35</v>
          </cell>
          <cell r="BH26">
            <v>65</v>
          </cell>
          <cell r="BI26">
            <v>91</v>
          </cell>
          <cell r="BJ26">
            <v>117</v>
          </cell>
          <cell r="BK26">
            <v>109</v>
          </cell>
        </row>
        <row r="27">
          <cell r="B27">
            <v>21</v>
          </cell>
          <cell r="C27">
            <v>3</v>
          </cell>
          <cell r="D27">
            <v>2</v>
          </cell>
          <cell r="E27">
            <v>1</v>
          </cell>
          <cell r="F27">
            <v>2</v>
          </cell>
          <cell r="G27">
            <v>43.666157467121991</v>
          </cell>
          <cell r="H27">
            <v>10.847880386335875</v>
          </cell>
          <cell r="I27">
            <v>5.7548563308447161E-2</v>
          </cell>
          <cell r="J27">
            <v>8.370700117592314E-2</v>
          </cell>
          <cell r="K27">
            <v>0.36427342839499999</v>
          </cell>
          <cell r="L27">
            <v>6.9715286458500003</v>
          </cell>
          <cell r="M27">
            <v>52.438170563790003</v>
          </cell>
          <cell r="N27">
            <v>123.8919992556</v>
          </cell>
          <cell r="O27">
            <v>824</v>
          </cell>
          <cell r="P27">
            <v>87</v>
          </cell>
          <cell r="Q27">
            <v>8025</v>
          </cell>
          <cell r="R27">
            <v>557</v>
          </cell>
          <cell r="S27">
            <v>11.676460606061633</v>
          </cell>
          <cell r="T27"/>
          <cell r="U27">
            <v>2.132185474512541</v>
          </cell>
          <cell r="V27">
            <v>1.8373616196181817</v>
          </cell>
          <cell r="W27">
            <v>3.3114842506444067</v>
          </cell>
          <cell r="X27">
            <v>3.2572405179445858</v>
          </cell>
          <cell r="Y27">
            <v>24.27</v>
          </cell>
          <cell r="Z27">
            <v>14.82151515151515</v>
          </cell>
          <cell r="AA27">
            <v>4.7335088943457739</v>
          </cell>
          <cell r="AB27">
            <v>21</v>
          </cell>
          <cell r="AC27">
            <v>54.582696833902489</v>
          </cell>
          <cell r="AD27">
            <v>54.582696833902489</v>
          </cell>
          <cell r="AE27">
            <v>45.964376281181046</v>
          </cell>
          <cell r="AF27">
            <v>45.016657182599992</v>
          </cell>
          <cell r="AG27">
            <v>44.107229764769691</v>
          </cell>
          <cell r="AH27">
            <v>20.479530504776992</v>
          </cell>
          <cell r="AI27">
            <v>13.186279674627674</v>
          </cell>
          <cell r="AJ27">
            <v>43.666157467121991</v>
          </cell>
          <cell r="AK27">
            <v>48.517952741246653</v>
          </cell>
          <cell r="AL27">
            <v>4.0177334764206947</v>
          </cell>
          <cell r="AM27">
            <v>5.9040530021467141</v>
          </cell>
          <cell r="AN27">
            <v>3.330389735290781</v>
          </cell>
          <cell r="AO27">
            <v>30.337499999999999</v>
          </cell>
          <cell r="AP27">
            <v>25.547368421052632</v>
          </cell>
          <cell r="AQ27">
            <v>11.382687055190916</v>
          </cell>
          <cell r="AR27">
            <v>7.3290398392434204</v>
          </cell>
          <cell r="AS27">
            <v>24.27</v>
          </cell>
          <cell r="AT27">
            <v>26.966666666666665</v>
          </cell>
          <cell r="AU27">
            <v>18.526893939393936</v>
          </cell>
          <cell r="AV27">
            <v>15.601594896331738</v>
          </cell>
          <cell r="AW27">
            <v>6.9513254492570056</v>
          </cell>
          <cell r="AX27">
            <v>4.4757921311662345</v>
          </cell>
          <cell r="AY27">
            <v>14.82151515151515</v>
          </cell>
          <cell r="AZ27">
            <v>16.468350168350167</v>
          </cell>
          <cell r="BB27">
            <v>21</v>
          </cell>
          <cell r="BC27">
            <v>20</v>
          </cell>
          <cell r="BD27">
            <v>15</v>
          </cell>
          <cell r="BE27">
            <v>10</v>
          </cell>
          <cell r="BF27">
            <v>15</v>
          </cell>
          <cell r="BG27">
            <v>35</v>
          </cell>
          <cell r="BH27">
            <v>65</v>
          </cell>
          <cell r="BI27">
            <v>91</v>
          </cell>
          <cell r="BJ27">
            <v>0</v>
          </cell>
          <cell r="BK27">
            <v>103</v>
          </cell>
        </row>
        <row r="28">
          <cell r="B28">
            <v>22</v>
          </cell>
          <cell r="C28">
            <v>3</v>
          </cell>
          <cell r="D28">
            <v>2</v>
          </cell>
          <cell r="E28">
            <v>2</v>
          </cell>
          <cell r="F28">
            <v>2</v>
          </cell>
          <cell r="G28">
            <v>42.48788971029564</v>
          </cell>
          <cell r="H28">
            <v>1.2359375859139174</v>
          </cell>
          <cell r="I28">
            <v>5.7480902154513402E-2</v>
          </cell>
          <cell r="J28">
            <v>8.3608584952019491E-2</v>
          </cell>
          <cell r="K28">
            <v>0.36427342839499999</v>
          </cell>
          <cell r="L28">
            <v>6.3517625607300001</v>
          </cell>
          <cell r="M28">
            <v>52.438170563790003</v>
          </cell>
          <cell r="N28">
            <v>115.2677778484</v>
          </cell>
          <cell r="O28">
            <v>802</v>
          </cell>
          <cell r="P28">
            <v>11</v>
          </cell>
          <cell r="Q28">
            <v>8025</v>
          </cell>
          <cell r="R28">
            <v>539</v>
          </cell>
          <cell r="S28">
            <v>11.676460606061633</v>
          </cell>
          <cell r="T28"/>
          <cell r="U28">
            <v>2.1327437015544302</v>
          </cell>
          <cell r="V28">
            <v>2.075259063300531</v>
          </cell>
          <cell r="W28">
            <v>3.3250299709155837</v>
          </cell>
          <cell r="X28">
            <v>3.4514459723080191</v>
          </cell>
          <cell r="Y28">
            <v>24.27</v>
          </cell>
          <cell r="Z28">
            <v>14.82151515151515</v>
          </cell>
          <cell r="AA28">
            <v>4.6819329756583459</v>
          </cell>
          <cell r="AB28">
            <v>22</v>
          </cell>
          <cell r="AC28">
            <v>53.109862137869548</v>
          </cell>
          <cell r="AD28">
            <v>53.109862137869548</v>
          </cell>
          <cell r="AE28">
            <v>44.724094431890151</v>
          </cell>
          <cell r="AF28">
            <v>43.801948154943958</v>
          </cell>
          <cell r="AG28">
            <v>42.917060313429943</v>
          </cell>
          <cell r="AH28">
            <v>19.921704459531984</v>
          </cell>
          <cell r="AI28">
            <v>12.778197514591463</v>
          </cell>
          <cell r="AJ28">
            <v>42.48788971029564</v>
          </cell>
          <cell r="AK28">
            <v>47.208766344772933</v>
          </cell>
          <cell r="AL28">
            <v>0.45775466144959903</v>
          </cell>
          <cell r="AM28">
            <v>0.59555821621049043</v>
          </cell>
          <cell r="AN28">
            <v>0.35809269385359455</v>
          </cell>
          <cell r="AO28">
            <v>30.337499999999999</v>
          </cell>
          <cell r="AP28">
            <v>25.547368421052632</v>
          </cell>
          <cell r="AQ28">
            <v>11.379707736241837</v>
          </cell>
          <cell r="AR28">
            <v>7.2991823268639555</v>
          </cell>
          <cell r="AS28">
            <v>24.27</v>
          </cell>
          <cell r="AT28">
            <v>26.966666666666665</v>
          </cell>
          <cell r="AU28">
            <v>18.526893939393936</v>
          </cell>
          <cell r="AV28">
            <v>15.601594896331738</v>
          </cell>
          <cell r="AW28">
            <v>6.9495060005159681</v>
          </cell>
          <cell r="AX28">
            <v>4.4575583622285011</v>
          </cell>
          <cell r="AY28">
            <v>14.82151515151515</v>
          </cell>
          <cell r="AZ28">
            <v>16.468350168350167</v>
          </cell>
          <cell r="BB28">
            <v>22</v>
          </cell>
          <cell r="BC28">
            <v>20</v>
          </cell>
          <cell r="BD28">
            <v>15</v>
          </cell>
          <cell r="BE28">
            <v>10</v>
          </cell>
          <cell r="BF28">
            <v>15</v>
          </cell>
          <cell r="BG28">
            <v>35</v>
          </cell>
          <cell r="BH28">
            <v>65</v>
          </cell>
          <cell r="BI28">
            <v>91</v>
          </cell>
          <cell r="BJ28">
            <v>117</v>
          </cell>
          <cell r="BK28">
            <v>109</v>
          </cell>
        </row>
        <row r="29">
          <cell r="B29">
            <v>23</v>
          </cell>
          <cell r="C29">
            <v>3</v>
          </cell>
          <cell r="D29">
            <v>3</v>
          </cell>
          <cell r="E29">
            <v>1</v>
          </cell>
          <cell r="F29">
            <v>1</v>
          </cell>
          <cell r="G29">
            <v>54.621510609190921</v>
          </cell>
          <cell r="H29">
            <v>9.7636273030977474</v>
          </cell>
          <cell r="I29">
            <v>5.7526532365450862E-2</v>
          </cell>
          <cell r="J29">
            <v>8.3674956167928527E-2</v>
          </cell>
          <cell r="K29">
            <v>0.36427342839499999</v>
          </cell>
          <cell r="L29">
            <v>5.88098482983</v>
          </cell>
          <cell r="M29">
            <v>56.323874784829997</v>
          </cell>
          <cell r="N29">
            <v>111.09022719150001</v>
          </cell>
          <cell r="O29">
            <v>960</v>
          </cell>
          <cell r="P29">
            <v>87</v>
          </cell>
          <cell r="Q29">
            <v>8025</v>
          </cell>
          <cell r="R29">
            <v>641</v>
          </cell>
          <cell r="S29">
            <v>11.676460606061633</v>
          </cell>
          <cell r="T29"/>
          <cell r="U29">
            <v>2.1927033233666506</v>
          </cell>
          <cell r="V29">
            <v>1.8476753652612763</v>
          </cell>
          <cell r="W29">
            <v>3.4561499623572294</v>
          </cell>
          <cell r="X29">
            <v>3.2815846912601896</v>
          </cell>
          <cell r="Y29">
            <v>24.27</v>
          </cell>
          <cell r="Z29">
            <v>14.82151515151515</v>
          </cell>
          <cell r="AA29">
            <v>0.4230876852885555</v>
          </cell>
          <cell r="AB29">
            <v>23</v>
          </cell>
          <cell r="AC29">
            <v>68.276888261488651</v>
          </cell>
          <cell r="AD29">
            <v>68.276888261488651</v>
          </cell>
          <cell r="AE29">
            <v>57.496326957043074</v>
          </cell>
          <cell r="AF29">
            <v>56.310835679578268</v>
          </cell>
          <cell r="AG29">
            <v>55.173243039586787</v>
          </cell>
          <cell r="AH29">
            <v>24.910579569572459</v>
          </cell>
          <cell r="AI29">
            <v>15.804149473866266</v>
          </cell>
          <cell r="AJ29">
            <v>54.621510609190921</v>
          </cell>
          <cell r="AK29">
            <v>60.690567343545467</v>
          </cell>
          <cell r="AL29">
            <v>3.6161582604065727</v>
          </cell>
          <cell r="AM29">
            <v>5.2842763867867513</v>
          </cell>
          <cell r="AN29">
            <v>2.975278172494257</v>
          </cell>
          <cell r="AO29">
            <v>30.337499999999999</v>
          </cell>
          <cell r="AP29">
            <v>25.547368421052632</v>
          </cell>
          <cell r="AQ29">
            <v>11.068528852656696</v>
          </cell>
          <cell r="AR29">
            <v>7.0222647351351934</v>
          </cell>
          <cell r="AS29">
            <v>24.27</v>
          </cell>
          <cell r="AT29">
            <v>26.966666666666665</v>
          </cell>
          <cell r="AU29">
            <v>18.526893939393936</v>
          </cell>
          <cell r="AV29">
            <v>15.601594896331738</v>
          </cell>
          <cell r="AW29">
            <v>6.7594712853165984</v>
          </cell>
          <cell r="AX29">
            <v>4.2884467725486939</v>
          </cell>
          <cell r="AY29">
            <v>14.82151515151515</v>
          </cell>
          <cell r="AZ29">
            <v>16.468350168350167</v>
          </cell>
          <cell r="BB29">
            <v>23</v>
          </cell>
          <cell r="BC29">
            <v>20</v>
          </cell>
          <cell r="BD29">
            <v>15</v>
          </cell>
          <cell r="BE29">
            <v>10</v>
          </cell>
          <cell r="BF29">
            <v>15</v>
          </cell>
          <cell r="BG29">
            <v>35</v>
          </cell>
          <cell r="BH29">
            <v>65</v>
          </cell>
          <cell r="BI29">
            <v>93</v>
          </cell>
          <cell r="BJ29">
            <v>0</v>
          </cell>
          <cell r="BK29">
            <v>103</v>
          </cell>
        </row>
        <row r="30">
          <cell r="B30">
            <v>24</v>
          </cell>
          <cell r="C30">
            <v>3</v>
          </cell>
          <cell r="D30">
            <v>3</v>
          </cell>
          <cell r="E30">
            <v>2</v>
          </cell>
          <cell r="F30">
            <v>1</v>
          </cell>
          <cell r="G30">
            <v>53.437872395008576</v>
          </cell>
          <cell r="H30">
            <v>1.1224643495010835</v>
          </cell>
          <cell r="I30">
            <v>5.7456413927540341E-2</v>
          </cell>
          <cell r="J30">
            <v>8.3572965712785954E-2</v>
          </cell>
          <cell r="K30">
            <v>0.36427342839499999</v>
          </cell>
          <cell r="L30">
            <v>5.2241468532099997</v>
          </cell>
          <cell r="M30">
            <v>56.323874784829997</v>
          </cell>
          <cell r="N30">
            <v>100.9837403623</v>
          </cell>
          <cell r="O30">
            <v>939</v>
          </cell>
          <cell r="P30">
            <v>11</v>
          </cell>
          <cell r="Q30">
            <v>8025</v>
          </cell>
          <cell r="R30">
            <v>650</v>
          </cell>
          <cell r="S30">
            <v>11.676460606061633</v>
          </cell>
          <cell r="T30"/>
          <cell r="U30">
            <v>2.1938231178289773</v>
          </cell>
          <cell r="V30">
            <v>2.0719136257272974</v>
          </cell>
          <cell r="W30">
            <v>3.4673682959541572</v>
          </cell>
          <cell r="X30">
            <v>3.4694919941560731</v>
          </cell>
          <cell r="Y30">
            <v>24.27</v>
          </cell>
          <cell r="Z30">
            <v>14.82151515151515</v>
          </cell>
          <cell r="AA30">
            <v>0.38111060096369248</v>
          </cell>
          <cell r="AB30">
            <v>24</v>
          </cell>
          <cell r="AC30">
            <v>66.797340493760714</v>
          </cell>
          <cell r="AD30">
            <v>66.797340493760714</v>
          </cell>
          <cell r="AE30">
            <v>56.250391994745868</v>
          </cell>
          <cell r="AF30">
            <v>55.090590097946986</v>
          </cell>
          <cell r="AG30">
            <v>53.977648883847046</v>
          </cell>
          <cell r="AH30">
            <v>24.358332246900137</v>
          </cell>
          <cell r="AI30">
            <v>15.411651671777035</v>
          </cell>
          <cell r="AJ30">
            <v>53.437872395008576</v>
          </cell>
          <cell r="AK30">
            <v>59.375413772231752</v>
          </cell>
          <cell r="AL30">
            <v>0.41572753685225311</v>
          </cell>
          <cell r="AM30">
            <v>0.54175248213210059</v>
          </cell>
          <cell r="AN30">
            <v>0.32352412151166077</v>
          </cell>
          <cell r="AO30">
            <v>30.337499999999999</v>
          </cell>
          <cell r="AP30">
            <v>25.547368421052632</v>
          </cell>
          <cell r="AQ30">
            <v>11.062879136772777</v>
          </cell>
          <cell r="AR30">
            <v>6.9995448791289512</v>
          </cell>
          <cell r="AS30">
            <v>24.27</v>
          </cell>
          <cell r="AT30">
            <v>26.966666666666665</v>
          </cell>
          <cell r="AU30">
            <v>18.526893939393936</v>
          </cell>
          <cell r="AV30">
            <v>15.601594896331738</v>
          </cell>
          <cell r="AW30">
            <v>6.75602104429578</v>
          </cell>
          <cell r="AX30">
            <v>4.2745719192303273</v>
          </cell>
          <cell r="AY30">
            <v>14.82151515151515</v>
          </cell>
          <cell r="AZ30">
            <v>16.468350168350167</v>
          </cell>
          <cell r="BB30">
            <v>24</v>
          </cell>
          <cell r="BC30">
            <v>20</v>
          </cell>
          <cell r="BD30">
            <v>15</v>
          </cell>
          <cell r="BE30">
            <v>10</v>
          </cell>
          <cell r="BF30">
            <v>15</v>
          </cell>
          <cell r="BG30">
            <v>35</v>
          </cell>
          <cell r="BH30">
            <v>65</v>
          </cell>
          <cell r="BI30">
            <v>93</v>
          </cell>
          <cell r="BJ30">
            <v>117</v>
          </cell>
          <cell r="BK30">
            <v>109</v>
          </cell>
        </row>
        <row r="31">
          <cell r="B31">
            <v>25</v>
          </cell>
          <cell r="C31">
            <v>3</v>
          </cell>
          <cell r="D31">
            <v>3</v>
          </cell>
          <cell r="E31">
            <v>1</v>
          </cell>
          <cell r="F31">
            <v>2</v>
          </cell>
          <cell r="G31">
            <v>40.103787909777893</v>
          </cell>
          <cell r="H31">
            <v>9.5841608731184493</v>
          </cell>
          <cell r="I31">
            <v>5.7529997167030007E-2</v>
          </cell>
          <cell r="J31">
            <v>8.3679995879316377E-2</v>
          </cell>
          <cell r="K31">
            <v>0.36427342839499999</v>
          </cell>
          <cell r="L31">
            <v>5.88098482984</v>
          </cell>
          <cell r="M31">
            <v>48.21643636932</v>
          </cell>
          <cell r="N31">
            <v>111.09022489579999</v>
          </cell>
          <cell r="O31">
            <v>823</v>
          </cell>
          <cell r="P31">
            <v>85</v>
          </cell>
          <cell r="Q31">
            <v>8025</v>
          </cell>
          <cell r="R31">
            <v>635</v>
          </cell>
          <cell r="S31">
            <v>11.676460606061633</v>
          </cell>
          <cell r="T31"/>
          <cell r="U31">
            <v>2.1340826881927226</v>
          </cell>
          <cell r="V31">
            <v>1.8399495275794726</v>
          </cell>
          <cell r="W31">
            <v>3.2916813570191339</v>
          </cell>
          <cell r="X31">
            <v>3.2543903292545049</v>
          </cell>
          <cell r="Y31">
            <v>24.27</v>
          </cell>
          <cell r="Z31">
            <v>14.82151515151515</v>
          </cell>
          <cell r="AA31">
            <v>4.7168179752896515</v>
          </cell>
          <cell r="AB31">
            <v>25</v>
          </cell>
          <cell r="AC31">
            <v>50.129734887222362</v>
          </cell>
          <cell r="AD31">
            <v>50.129734887222362</v>
          </cell>
          <cell r="AE31">
            <v>42.214513589239886</v>
          </cell>
          <cell r="AF31">
            <v>41.344111247193702</v>
          </cell>
          <cell r="AG31">
            <v>40.508876676543323</v>
          </cell>
          <cell r="AH31">
            <v>18.792049685638162</v>
          </cell>
          <cell r="AI31">
            <v>12.183374865328673</v>
          </cell>
          <cell r="AJ31">
            <v>40.103787909777893</v>
          </cell>
          <cell r="AK31">
            <v>44.55976434419766</v>
          </cell>
          <cell r="AL31">
            <v>3.5496892122660921</v>
          </cell>
          <cell r="AM31">
            <v>5.2089259675110746</v>
          </cell>
          <cell r="AN31">
            <v>2.9449942703443099</v>
          </cell>
          <cell r="AO31">
            <v>30.337499999999999</v>
          </cell>
          <cell r="AP31">
            <v>25.547368421052632</v>
          </cell>
          <cell r="AQ31">
            <v>11.372567770817438</v>
          </cell>
          <cell r="AR31">
            <v>7.3731316514725833</v>
          </cell>
          <cell r="AS31">
            <v>24.27</v>
          </cell>
          <cell r="AT31">
            <v>26.966666666666665</v>
          </cell>
          <cell r="AU31">
            <v>18.526893939393936</v>
          </cell>
          <cell r="AV31">
            <v>15.601594896331738</v>
          </cell>
          <cell r="AW31">
            <v>6.9451456747755893</v>
          </cell>
          <cell r="AX31">
            <v>4.5027186850604375</v>
          </cell>
          <cell r="AY31">
            <v>14.82151515151515</v>
          </cell>
          <cell r="AZ31">
            <v>16.468350168350167</v>
          </cell>
          <cell r="BB31">
            <v>25</v>
          </cell>
          <cell r="BC31">
            <v>20</v>
          </cell>
          <cell r="BD31">
            <v>15</v>
          </cell>
          <cell r="BE31">
            <v>10</v>
          </cell>
          <cell r="BF31">
            <v>15</v>
          </cell>
          <cell r="BG31">
            <v>35</v>
          </cell>
          <cell r="BH31">
            <v>65</v>
          </cell>
          <cell r="BI31">
            <v>93</v>
          </cell>
          <cell r="BJ31">
            <v>0</v>
          </cell>
          <cell r="BK31">
            <v>103</v>
          </cell>
        </row>
        <row r="32">
          <cell r="B32">
            <v>26</v>
          </cell>
          <cell r="C32">
            <v>3</v>
          </cell>
          <cell r="D32">
            <v>3</v>
          </cell>
          <cell r="E32">
            <v>2</v>
          </cell>
          <cell r="F32">
            <v>2</v>
          </cell>
          <cell r="G32">
            <v>38.920215938849779</v>
          </cell>
          <cell r="H32">
            <v>1.0499316644630818</v>
          </cell>
          <cell r="I32">
            <v>5.7459876011480109E-2</v>
          </cell>
          <cell r="J32">
            <v>8.3578001471243793E-2</v>
          </cell>
          <cell r="K32">
            <v>0.36427342839499999</v>
          </cell>
          <cell r="L32">
            <v>5.2241468532099997</v>
          </cell>
          <cell r="M32">
            <v>48.21643636932</v>
          </cell>
          <cell r="N32">
            <v>100.9837248944</v>
          </cell>
          <cell r="O32">
            <v>799</v>
          </cell>
          <cell r="P32">
            <v>10</v>
          </cell>
          <cell r="Q32">
            <v>8025</v>
          </cell>
          <cell r="R32">
            <v>643</v>
          </cell>
          <cell r="S32">
            <v>11.676460606061633</v>
          </cell>
          <cell r="T32"/>
          <cell r="U32">
            <v>2.1338090029235048</v>
          </cell>
          <cell r="V32">
            <v>2.1097266604858658</v>
          </cell>
          <cell r="W32">
            <v>3.3055558043856994</v>
          </cell>
          <cell r="X32">
            <v>3.4931777274001123</v>
          </cell>
          <cell r="Y32">
            <v>24.27</v>
          </cell>
          <cell r="Z32">
            <v>14.82151515151515</v>
          </cell>
          <cell r="AA32">
            <v>4.6746968820983641</v>
          </cell>
          <cell r="AB32">
            <v>26</v>
          </cell>
          <cell r="AC32">
            <v>48.65026992356222</v>
          </cell>
          <cell r="AD32">
            <v>48.65026992356222</v>
          </cell>
          <cell r="AE32">
            <v>40.968648356683978</v>
          </cell>
          <cell r="AF32">
            <v>40.123933957577094</v>
          </cell>
          <cell r="AG32">
            <v>39.313349433181592</v>
          </cell>
          <cell r="AH32">
            <v>18.239784294435765</v>
          </cell>
          <cell r="AI32">
            <v>11.774182086780007</v>
          </cell>
          <cell r="AJ32">
            <v>38.920215938849779</v>
          </cell>
          <cell r="AK32">
            <v>43.244684376499755</v>
          </cell>
          <cell r="AL32">
            <v>0.38886357943077104</v>
          </cell>
          <cell r="AM32">
            <v>0.49766241481789147</v>
          </cell>
          <cell r="AN32">
            <v>0.30056634571654633</v>
          </cell>
          <cell r="AO32">
            <v>30.337499999999999</v>
          </cell>
          <cell r="AP32">
            <v>25.547368421052632</v>
          </cell>
          <cell r="AQ32">
            <v>11.374026431957114</v>
          </cell>
          <cell r="AR32">
            <v>7.3421843212567719</v>
          </cell>
          <cell r="AS32">
            <v>24.27</v>
          </cell>
          <cell r="AT32">
            <v>26.966666666666665</v>
          </cell>
          <cell r="AU32">
            <v>18.526893939393936</v>
          </cell>
          <cell r="AV32">
            <v>15.601594896331738</v>
          </cell>
          <cell r="AW32">
            <v>6.9460364686850502</v>
          </cell>
          <cell r="AX32">
            <v>4.4838193721765238</v>
          </cell>
          <cell r="AY32">
            <v>14.82151515151515</v>
          </cell>
          <cell r="AZ32">
            <v>16.468350168350167</v>
          </cell>
          <cell r="BB32">
            <v>26</v>
          </cell>
          <cell r="BC32">
            <v>20</v>
          </cell>
          <cell r="BD32">
            <v>15</v>
          </cell>
          <cell r="BE32">
            <v>10</v>
          </cell>
          <cell r="BF32">
            <v>15</v>
          </cell>
          <cell r="BG32">
            <v>35</v>
          </cell>
          <cell r="BH32">
            <v>65</v>
          </cell>
          <cell r="BI32">
            <v>93</v>
          </cell>
          <cell r="BJ32">
            <v>117</v>
          </cell>
          <cell r="BK32">
            <v>109</v>
          </cell>
        </row>
        <row r="33">
          <cell r="B33">
            <v>27</v>
          </cell>
          <cell r="C33">
            <v>4</v>
          </cell>
          <cell r="D33">
            <v>2</v>
          </cell>
          <cell r="E33">
            <v>1</v>
          </cell>
          <cell r="F33">
            <v>1</v>
          </cell>
          <cell r="G33">
            <v>55.852727539037865</v>
          </cell>
          <cell r="H33">
            <v>11.369047093847971</v>
          </cell>
          <cell r="I33">
            <v>5.7570993862712375E-2</v>
          </cell>
          <cell r="J33">
            <v>8.3739627436672542E-2</v>
          </cell>
          <cell r="K33">
            <v>0.36427342839499999</v>
          </cell>
          <cell r="L33">
            <v>7.3681492683699998</v>
          </cell>
          <cell r="M33">
            <v>58.147701682860003</v>
          </cell>
          <cell r="N33">
            <v>128.81673651130001</v>
          </cell>
          <cell r="O33">
            <v>951</v>
          </cell>
          <cell r="P33">
            <v>87</v>
          </cell>
          <cell r="Q33">
            <v>8025</v>
          </cell>
          <cell r="R33">
            <v>528</v>
          </cell>
          <cell r="S33">
            <v>11.676460606061633</v>
          </cell>
          <cell r="T33"/>
          <cell r="U33">
            <v>2.1850148300170549</v>
          </cell>
          <cell r="V33">
            <v>1.8336313254140539</v>
          </cell>
          <cell r="W33">
            <v>3.4521830910548448</v>
          </cell>
          <cell r="X33">
            <v>3.2541293193160512</v>
          </cell>
          <cell r="Y33">
            <v>24.27</v>
          </cell>
          <cell r="Z33">
            <v>14.82151515151515</v>
          </cell>
          <cell r="AA33">
            <v>0.43663106775525923</v>
          </cell>
          <cell r="AB33">
            <v>27</v>
          </cell>
          <cell r="AC33">
            <v>69.815909423797322</v>
          </cell>
          <cell r="AD33">
            <v>69.815909423797322</v>
          </cell>
          <cell r="AE33">
            <v>58.792344777934595</v>
          </cell>
          <cell r="AF33">
            <v>57.580131483544193</v>
          </cell>
          <cell r="AG33">
            <v>56.41689650407865</v>
          </cell>
          <cell r="AH33">
            <v>25.56171554158372</v>
          </cell>
          <cell r="AI33">
            <v>16.178958666404792</v>
          </cell>
          <cell r="AJ33">
            <v>55.852727539037865</v>
          </cell>
          <cell r="AK33">
            <v>62.058586154486512</v>
          </cell>
          <cell r="AL33">
            <v>4.2107581829066554</v>
          </cell>
          <cell r="AM33">
            <v>6.2002906125530535</v>
          </cell>
          <cell r="AN33">
            <v>3.4937293445478383</v>
          </cell>
          <cell r="AO33">
            <v>30.337499999999999</v>
          </cell>
          <cell r="AP33">
            <v>25.547368421052632</v>
          </cell>
          <cell r="AQ33">
            <v>11.107476098828384</v>
          </cell>
          <cell r="AR33">
            <v>7.0303339538645639</v>
          </cell>
          <cell r="AS33">
            <v>24.27</v>
          </cell>
          <cell r="AT33">
            <v>26.966666666666665</v>
          </cell>
          <cell r="AU33">
            <v>18.526893939393936</v>
          </cell>
          <cell r="AV33">
            <v>15.601594896331738</v>
          </cell>
          <cell r="AW33">
            <v>6.7832560895705516</v>
          </cell>
          <cell r="AX33">
            <v>4.2933745866260837</v>
          </cell>
          <cell r="AY33">
            <v>14.82151515151515</v>
          </cell>
          <cell r="AZ33">
            <v>16.468350168350167</v>
          </cell>
          <cell r="BB33">
            <v>27</v>
          </cell>
          <cell r="BC33">
            <v>30</v>
          </cell>
          <cell r="BD33">
            <v>20</v>
          </cell>
          <cell r="BE33">
            <v>15</v>
          </cell>
          <cell r="BF33">
            <v>17</v>
          </cell>
          <cell r="BG33">
            <v>37</v>
          </cell>
          <cell r="BH33">
            <v>67</v>
          </cell>
          <cell r="BI33">
            <v>91</v>
          </cell>
          <cell r="BJ33">
            <v>0</v>
          </cell>
          <cell r="BK33">
            <v>103</v>
          </cell>
        </row>
        <row r="34">
          <cell r="B34">
            <v>28</v>
          </cell>
          <cell r="C34">
            <v>4</v>
          </cell>
          <cell r="D34">
            <v>2</v>
          </cell>
          <cell r="E34">
            <v>2</v>
          </cell>
          <cell r="F34">
            <v>1</v>
          </cell>
          <cell r="G34">
            <v>54.665219401992907</v>
          </cell>
          <cell r="H34">
            <v>1.3486678023302328</v>
          </cell>
          <cell r="I34">
            <v>5.7503047443158095E-2</v>
          </cell>
          <cell r="J34">
            <v>8.3640796280957219E-2</v>
          </cell>
          <cell r="K34">
            <v>0.36427342839499999</v>
          </cell>
          <cell r="L34">
            <v>6.7718097932800001</v>
          </cell>
          <cell r="M34">
            <v>58.147701682860003</v>
          </cell>
          <cell r="N34">
            <v>120.91020013799999</v>
          </cell>
          <cell r="O34">
            <v>931</v>
          </cell>
          <cell r="P34">
            <v>11</v>
          </cell>
          <cell r="Q34">
            <v>8025</v>
          </cell>
          <cell r="R34">
            <v>504</v>
          </cell>
          <cell r="S34">
            <v>11.676460606061633</v>
          </cell>
          <cell r="T34"/>
          <cell r="U34">
            <v>2.1862844616999135</v>
          </cell>
          <cell r="V34">
            <v>2.0588601210628528</v>
          </cell>
          <cell r="W34">
            <v>3.4633911484326836</v>
          </cell>
          <cell r="X34">
            <v>3.4443862079035914</v>
          </cell>
          <cell r="Y34">
            <v>24.27</v>
          </cell>
          <cell r="Z34">
            <v>14.82151515151515</v>
          </cell>
          <cell r="AA34">
            <v>0.3830518670946263</v>
          </cell>
          <cell r="AB34">
            <v>28</v>
          </cell>
          <cell r="AC34">
            <v>68.331524252491135</v>
          </cell>
          <cell r="AD34">
            <v>68.331524252491135</v>
          </cell>
          <cell r="AE34">
            <v>57.542336212624114</v>
          </cell>
          <cell r="AF34">
            <v>56.355896290714341</v>
          </cell>
          <cell r="AG34">
            <v>55.217393335346372</v>
          </cell>
          <cell r="AH34">
            <v>25.003708510780324</v>
          </cell>
          <cell r="AI34">
            <v>15.783726717304512</v>
          </cell>
          <cell r="AJ34">
            <v>54.665219401992907</v>
          </cell>
          <cell r="AK34">
            <v>60.739132668881005</v>
          </cell>
          <cell r="AL34">
            <v>0.49950659345564175</v>
          </cell>
          <cell r="AM34">
            <v>0.65505557591450414</v>
          </cell>
          <cell r="AN34">
            <v>0.39155533698153228</v>
          </cell>
          <cell r="AO34">
            <v>30.337499999999999</v>
          </cell>
          <cell r="AP34">
            <v>25.547368421052632</v>
          </cell>
          <cell r="AQ34">
            <v>11.101025701444732</v>
          </cell>
          <cell r="AR34">
            <v>7.0075827302911193</v>
          </cell>
          <cell r="AS34">
            <v>24.27</v>
          </cell>
          <cell r="AT34">
            <v>26.966666666666665</v>
          </cell>
          <cell r="AU34">
            <v>18.526893939393936</v>
          </cell>
          <cell r="AV34">
            <v>15.601594896331738</v>
          </cell>
          <cell r="AW34">
            <v>6.7793168780932094</v>
          </cell>
          <cell r="AX34">
            <v>4.2794805773591156</v>
          </cell>
          <cell r="AY34">
            <v>14.82151515151515</v>
          </cell>
          <cell r="AZ34">
            <v>16.468350168350167</v>
          </cell>
          <cell r="BB34">
            <v>28</v>
          </cell>
          <cell r="BC34">
            <v>30</v>
          </cell>
          <cell r="BD34">
            <v>20</v>
          </cell>
          <cell r="BE34">
            <v>15</v>
          </cell>
          <cell r="BF34">
            <v>17</v>
          </cell>
          <cell r="BG34">
            <v>37</v>
          </cell>
          <cell r="BH34">
            <v>67</v>
          </cell>
          <cell r="BI34">
            <v>91</v>
          </cell>
          <cell r="BJ34">
            <v>117</v>
          </cell>
          <cell r="BK34">
            <v>109</v>
          </cell>
        </row>
        <row r="35">
          <cell r="B35">
            <v>29</v>
          </cell>
          <cell r="C35">
            <v>4</v>
          </cell>
          <cell r="D35">
            <v>2</v>
          </cell>
          <cell r="E35">
            <v>1</v>
          </cell>
          <cell r="F35">
            <v>2</v>
          </cell>
          <cell r="G35">
            <v>41.170216575344917</v>
          </cell>
          <cell r="H35">
            <v>11.176947990493101</v>
          </cell>
          <cell r="I35">
            <v>5.7574265828320224E-2</v>
          </cell>
          <cell r="J35">
            <v>8.3744386659374878E-2</v>
          </cell>
          <cell r="K35">
            <v>0.36427342839499999</v>
          </cell>
          <cell r="L35">
            <v>7.3681492685099998</v>
          </cell>
          <cell r="M35">
            <v>50.150695818389998</v>
          </cell>
          <cell r="N35">
            <v>128.81345119229999</v>
          </cell>
          <cell r="O35">
            <v>813</v>
          </cell>
          <cell r="P35">
            <v>86</v>
          </cell>
          <cell r="Q35">
            <v>8025</v>
          </cell>
          <cell r="R35">
            <v>524</v>
          </cell>
          <cell r="S35">
            <v>11.676460606061633</v>
          </cell>
          <cell r="T35"/>
          <cell r="U35">
            <v>2.1276028179189588</v>
          </cell>
          <cell r="V35">
            <v>1.8261347953920806</v>
          </cell>
          <cell r="W35">
            <v>3.2917619296528455</v>
          </cell>
          <cell r="X35">
            <v>3.2286848244454656</v>
          </cell>
          <cell r="Y35">
            <v>24.27</v>
          </cell>
          <cell r="Z35">
            <v>14.82151515151515</v>
          </cell>
          <cell r="AA35">
            <v>4.7310138057891846</v>
          </cell>
          <cell r="AB35">
            <v>29</v>
          </cell>
          <cell r="AC35">
            <v>51.462770719181144</v>
          </cell>
          <cell r="AD35">
            <v>51.462770719181144</v>
          </cell>
          <cell r="AE35">
            <v>43.337070079310443</v>
          </cell>
          <cell r="AF35">
            <v>42.443522242623629</v>
          </cell>
          <cell r="AG35">
            <v>41.58607734883325</v>
          </cell>
          <cell r="AH35">
            <v>19.350517976665468</v>
          </cell>
          <cell r="AI35">
            <v>12.507045605113609</v>
          </cell>
          <cell r="AJ35">
            <v>41.170216575344917</v>
          </cell>
          <cell r="AK35">
            <v>45.744685083716575</v>
          </cell>
          <cell r="AL35">
            <v>4.1396103668492961</v>
          </cell>
          <cell r="AM35">
            <v>6.1205492708950615</v>
          </cell>
          <cell r="AN35">
            <v>3.4617649594871089</v>
          </cell>
          <cell r="AO35">
            <v>30.337499999999999</v>
          </cell>
          <cell r="AP35">
            <v>25.547368421052632</v>
          </cell>
          <cell r="AQ35">
            <v>11.40720429376892</v>
          </cell>
          <cell r="AR35">
            <v>7.3729511789327828</v>
          </cell>
          <cell r="AS35">
            <v>24.27</v>
          </cell>
          <cell r="AT35">
            <v>26.966666666666665</v>
          </cell>
          <cell r="AU35">
            <v>18.526893939393936</v>
          </cell>
          <cell r="AV35">
            <v>15.601594896331738</v>
          </cell>
          <cell r="AW35">
            <v>6.966297951237113</v>
          </cell>
          <cell r="AX35">
            <v>4.502608471773125</v>
          </cell>
          <cell r="AY35">
            <v>14.82151515151515</v>
          </cell>
          <cell r="AZ35">
            <v>16.468350168350167</v>
          </cell>
          <cell r="BB35">
            <v>29</v>
          </cell>
          <cell r="BC35">
            <v>30</v>
          </cell>
          <cell r="BD35">
            <v>20</v>
          </cell>
          <cell r="BE35">
            <v>15</v>
          </cell>
          <cell r="BF35">
            <v>17</v>
          </cell>
          <cell r="BG35">
            <v>37</v>
          </cell>
          <cell r="BH35">
            <v>67</v>
          </cell>
          <cell r="BI35">
            <v>91</v>
          </cell>
          <cell r="BJ35">
            <v>0</v>
          </cell>
          <cell r="BK35">
            <v>103</v>
          </cell>
        </row>
        <row r="36">
          <cell r="B36">
            <v>30</v>
          </cell>
          <cell r="C36">
            <v>4</v>
          </cell>
          <cell r="D36">
            <v>2</v>
          </cell>
          <cell r="E36">
            <v>2</v>
          </cell>
          <cell r="F36">
            <v>2</v>
          </cell>
          <cell r="G36">
            <v>39.98094798884437</v>
          </cell>
          <cell r="H36">
            <v>1.2665383023849794</v>
          </cell>
          <cell r="I36">
            <v>5.7506296546573896E-2</v>
          </cell>
          <cell r="J36">
            <v>8.3645522249562024E-2</v>
          </cell>
          <cell r="K36">
            <v>0.36427342839499999</v>
          </cell>
          <cell r="L36">
            <v>6.7718097934100001</v>
          </cell>
          <cell r="M36">
            <v>50.150695818389998</v>
          </cell>
          <cell r="N36">
            <v>120.90684142240001</v>
          </cell>
          <cell r="O36">
            <v>789</v>
          </cell>
          <cell r="P36">
            <v>10</v>
          </cell>
          <cell r="Q36">
            <v>8025</v>
          </cell>
          <cell r="R36">
            <v>499</v>
          </cell>
          <cell r="S36">
            <v>11.676460606061633</v>
          </cell>
          <cell r="T36"/>
          <cell r="U36">
            <v>2.1277567047513299</v>
          </cell>
          <cell r="V36">
            <v>2.0957290561402289</v>
          </cell>
          <cell r="W36">
            <v>3.3058097163371976</v>
          </cell>
          <cell r="X36">
            <v>3.469759471176717</v>
          </cell>
          <cell r="Y36">
            <v>24.27</v>
          </cell>
          <cell r="Z36">
            <v>14.82151515151515</v>
          </cell>
          <cell r="AA36">
            <v>4.6769422985178428</v>
          </cell>
          <cell r="AB36">
            <v>30</v>
          </cell>
          <cell r="AC36">
            <v>49.976184986055458</v>
          </cell>
          <cell r="AD36">
            <v>49.976184986055458</v>
          </cell>
          <cell r="AE36">
            <v>42.085208409309864</v>
          </cell>
          <cell r="AF36">
            <v>41.217472153447808</v>
          </cell>
          <cell r="AG36">
            <v>40.38479594832765</v>
          </cell>
          <cell r="AH36">
            <v>18.790187759514982</v>
          </cell>
          <cell r="AI36">
            <v>12.094146795945303</v>
          </cell>
          <cell r="AJ36">
            <v>39.98094798884437</v>
          </cell>
          <cell r="AK36">
            <v>44.423275543160408</v>
          </cell>
          <cell r="AL36">
            <v>0.46908826014258492</v>
          </cell>
          <cell r="AM36">
            <v>0.60434257886255749</v>
          </cell>
          <cell r="AN36">
            <v>0.36502193103185099</v>
          </cell>
          <cell r="AO36">
            <v>30.337499999999999</v>
          </cell>
          <cell r="AP36">
            <v>25.547368421052632</v>
          </cell>
          <cell r="AQ36">
            <v>11.40637928472016</v>
          </cell>
          <cell r="AR36">
            <v>7.3416203842763537</v>
          </cell>
          <cell r="AS36">
            <v>24.27</v>
          </cell>
          <cell r="AT36">
            <v>26.966666666666665</v>
          </cell>
          <cell r="AU36">
            <v>18.526893939393936</v>
          </cell>
          <cell r="AV36">
            <v>15.601594896331738</v>
          </cell>
          <cell r="AW36">
            <v>6.9657941241206593</v>
          </cell>
          <cell r="AX36">
            <v>4.4834749799021205</v>
          </cell>
          <cell r="AY36">
            <v>14.82151515151515</v>
          </cell>
          <cell r="AZ36">
            <v>16.468350168350167</v>
          </cell>
          <cell r="BB36">
            <v>30</v>
          </cell>
          <cell r="BC36">
            <v>30</v>
          </cell>
          <cell r="BD36">
            <v>20</v>
          </cell>
          <cell r="BE36">
            <v>15</v>
          </cell>
          <cell r="BF36">
            <v>17</v>
          </cell>
          <cell r="BG36">
            <v>37</v>
          </cell>
          <cell r="BH36">
            <v>67</v>
          </cell>
          <cell r="BI36">
            <v>91</v>
          </cell>
          <cell r="BJ36">
            <v>117</v>
          </cell>
          <cell r="BK36">
            <v>109</v>
          </cell>
        </row>
        <row r="37">
          <cell r="B37">
            <v>31</v>
          </cell>
          <cell r="C37">
            <v>4</v>
          </cell>
          <cell r="D37">
            <v>3</v>
          </cell>
          <cell r="E37">
            <v>1</v>
          </cell>
          <cell r="F37">
            <v>1</v>
          </cell>
          <cell r="G37">
            <v>51.517585684603901</v>
          </cell>
          <cell r="H37">
            <v>10.084681735178565</v>
          </cell>
          <cell r="I37">
            <v>5.7553759114780903E-2</v>
          </cell>
          <cell r="J37">
            <v>8.3714558712408585E-2</v>
          </cell>
          <cell r="K37">
            <v>0.36427342839499999</v>
          </cell>
          <cell r="L37">
            <v>6.2243993578900003</v>
          </cell>
          <cell r="M37">
            <v>54.054517213470007</v>
          </cell>
          <cell r="N37">
            <v>115.82527338960001</v>
          </cell>
          <cell r="O37">
            <v>944</v>
          </cell>
          <cell r="P37">
            <v>86</v>
          </cell>
          <cell r="Q37">
            <v>8025</v>
          </cell>
          <cell r="R37">
            <v>602</v>
          </cell>
          <cell r="S37">
            <v>11.676460606061633</v>
          </cell>
          <cell r="T37"/>
          <cell r="U37">
            <v>2.1876988536487167</v>
          </cell>
          <cell r="V37">
            <v>1.834555501360823</v>
          </cell>
          <cell r="W37">
            <v>3.4416585028572766</v>
          </cell>
          <cell r="X37">
            <v>3.2492062618344346</v>
          </cell>
          <cell r="Y37">
            <v>24.27</v>
          </cell>
          <cell r="Z37">
            <v>14.82151515151515</v>
          </cell>
          <cell r="AA37">
            <v>0.42054864348482385</v>
          </cell>
          <cell r="AB37">
            <v>31</v>
          </cell>
          <cell r="AC37">
            <v>64.396982105754873</v>
          </cell>
          <cell r="AD37">
            <v>64.396982105754873</v>
          </cell>
          <cell r="AE37">
            <v>54.229037562740949</v>
          </cell>
          <cell r="AF37">
            <v>53.110913076911238</v>
          </cell>
          <cell r="AG37">
            <v>52.037965337983742</v>
          </cell>
          <cell r="AH37">
            <v>23.548755624514389</v>
          </cell>
          <cell r="AI37">
            <v>14.968825536244758</v>
          </cell>
          <cell r="AJ37">
            <v>51.517585684603901</v>
          </cell>
          <cell r="AK37">
            <v>57.24176187178211</v>
          </cell>
          <cell r="AL37">
            <v>3.7350673093253941</v>
          </cell>
          <cell r="AM37">
            <v>5.4970709404528915</v>
          </cell>
          <cell r="AN37">
            <v>3.1037370122157042</v>
          </cell>
          <cell r="AO37">
            <v>30.337499999999999</v>
          </cell>
          <cell r="AP37">
            <v>25.547368421052632</v>
          </cell>
          <cell r="AQ37">
            <v>11.093848661812702</v>
          </cell>
          <cell r="AR37">
            <v>7.0518327079374563</v>
          </cell>
          <cell r="AS37">
            <v>24.27</v>
          </cell>
          <cell r="AT37">
            <v>26.966666666666665</v>
          </cell>
          <cell r="AU37">
            <v>18.526893939393936</v>
          </cell>
          <cell r="AV37">
            <v>15.601594896331738</v>
          </cell>
          <cell r="AW37">
            <v>6.7749339113997964</v>
          </cell>
          <cell r="AX37">
            <v>4.306503721740631</v>
          </cell>
          <cell r="AY37">
            <v>14.82151515151515</v>
          </cell>
          <cell r="AZ37">
            <v>16.468350168350167</v>
          </cell>
          <cell r="BB37">
            <v>31</v>
          </cell>
          <cell r="BC37">
            <v>30</v>
          </cell>
          <cell r="BD37">
            <v>20</v>
          </cell>
          <cell r="BE37">
            <v>15</v>
          </cell>
          <cell r="BF37">
            <v>17</v>
          </cell>
          <cell r="BG37">
            <v>37</v>
          </cell>
          <cell r="BH37">
            <v>67</v>
          </cell>
          <cell r="BI37">
            <v>93</v>
          </cell>
          <cell r="BJ37">
            <v>0</v>
          </cell>
          <cell r="BK37">
            <v>103</v>
          </cell>
        </row>
        <row r="38">
          <cell r="B38">
            <v>32</v>
          </cell>
          <cell r="C38">
            <v>4</v>
          </cell>
          <cell r="D38">
            <v>3</v>
          </cell>
          <cell r="E38">
            <v>2</v>
          </cell>
          <cell r="F38">
            <v>1</v>
          </cell>
          <cell r="G38">
            <v>50.331760196777999</v>
          </cell>
          <cell r="H38">
            <v>1.1489845336210092</v>
          </cell>
          <cell r="I38">
            <v>5.748322297335022E-2</v>
          </cell>
          <cell r="J38">
            <v>8.3611960688509415E-2</v>
          </cell>
          <cell r="K38">
            <v>0.36427342839499999</v>
          </cell>
          <cell r="L38">
            <v>5.5877949943900003</v>
          </cell>
          <cell r="M38">
            <v>54.054517213470007</v>
          </cell>
          <cell r="N38">
            <v>106.5165257955</v>
          </cell>
          <cell r="O38">
            <v>922</v>
          </cell>
          <cell r="P38">
            <v>11</v>
          </cell>
          <cell r="Q38">
            <v>8025</v>
          </cell>
          <cell r="R38">
            <v>601</v>
          </cell>
          <cell r="S38">
            <v>11.676460606061633</v>
          </cell>
          <cell r="T38"/>
          <cell r="U38">
            <v>2.1885904337098614</v>
          </cell>
          <cell r="V38">
            <v>2.0943569828140189</v>
          </cell>
          <cell r="W38">
            <v>3.4532310538965789</v>
          </cell>
          <cell r="X38">
            <v>3.4879693968405348</v>
          </cell>
          <cell r="Y38">
            <v>24.27</v>
          </cell>
          <cell r="Z38">
            <v>14.82151515151515</v>
          </cell>
          <cell r="AA38">
            <v>0.37690962869005501</v>
          </cell>
          <cell r="AB38">
            <v>32</v>
          </cell>
          <cell r="AC38">
            <v>62.914700245972497</v>
          </cell>
          <cell r="AD38">
            <v>62.914700245972497</v>
          </cell>
          <cell r="AE38">
            <v>52.980800207134742</v>
          </cell>
          <cell r="AF38">
            <v>51.88841257399794</v>
          </cell>
          <cell r="AG38">
            <v>50.840161814927271</v>
          </cell>
          <cell r="AH38">
            <v>22.997340855347272</v>
          </cell>
          <cell r="AI38">
            <v>14.575265718169749</v>
          </cell>
          <cell r="AJ38">
            <v>50.331760196777999</v>
          </cell>
          <cell r="AK38">
            <v>55.924177996419999</v>
          </cell>
          <cell r="AL38">
            <v>0.42554982726704038</v>
          </cell>
          <cell r="AM38">
            <v>0.54860968929814968</v>
          </cell>
          <cell r="AN38">
            <v>0.32941359366907863</v>
          </cell>
          <cell r="AO38">
            <v>30.337499999999999</v>
          </cell>
          <cell r="AP38">
            <v>25.547368421052632</v>
          </cell>
          <cell r="AQ38">
            <v>11.089329289838906</v>
          </cell>
          <cell r="AR38">
            <v>7.0282004364040631</v>
          </cell>
          <cell r="AS38">
            <v>24.27</v>
          </cell>
          <cell r="AT38">
            <v>26.966666666666665</v>
          </cell>
          <cell r="AU38">
            <v>18.526893939393936</v>
          </cell>
          <cell r="AV38">
            <v>15.601594896331738</v>
          </cell>
          <cell r="AW38">
            <v>6.7721739633081208</v>
          </cell>
          <cell r="AX38">
            <v>4.2920716627955589</v>
          </cell>
          <cell r="AY38">
            <v>14.82151515151515</v>
          </cell>
          <cell r="AZ38">
            <v>16.468350168350167</v>
          </cell>
          <cell r="BB38">
            <v>32</v>
          </cell>
          <cell r="BC38">
            <v>30</v>
          </cell>
          <cell r="BD38">
            <v>20</v>
          </cell>
          <cell r="BE38">
            <v>15</v>
          </cell>
          <cell r="BF38">
            <v>17</v>
          </cell>
          <cell r="BG38">
            <v>37</v>
          </cell>
          <cell r="BH38">
            <v>67</v>
          </cell>
          <cell r="BI38">
            <v>93</v>
          </cell>
          <cell r="BJ38">
            <v>117</v>
          </cell>
          <cell r="BK38">
            <v>109</v>
          </cell>
        </row>
        <row r="39">
          <cell r="B39">
            <v>33</v>
          </cell>
          <cell r="C39">
            <v>4</v>
          </cell>
          <cell r="D39">
            <v>3</v>
          </cell>
          <cell r="E39">
            <v>1</v>
          </cell>
          <cell r="F39">
            <v>2</v>
          </cell>
          <cell r="G39">
            <v>37.66468499659365</v>
          </cell>
          <cell r="H39">
            <v>9.9041873902148598</v>
          </cell>
          <cell r="I39">
            <v>5.7557237413095978E-2</v>
          </cell>
          <cell r="J39">
            <v>8.3719618055412337E-2</v>
          </cell>
          <cell r="K39">
            <v>0.36427342839499999</v>
          </cell>
          <cell r="L39">
            <v>6.2243993578800003</v>
          </cell>
          <cell r="M39">
            <v>45.870433030860006</v>
          </cell>
          <cell r="N39">
            <v>115.82525757099999</v>
          </cell>
          <cell r="O39">
            <v>813</v>
          </cell>
          <cell r="P39">
            <v>85</v>
          </cell>
          <cell r="Q39">
            <v>8025</v>
          </cell>
          <cell r="R39">
            <v>597</v>
          </cell>
          <cell r="S39">
            <v>11.676460606061633</v>
          </cell>
          <cell r="T39"/>
          <cell r="U39">
            <v>2.1282419044710927</v>
          </cell>
          <cell r="V39">
            <v>1.8271621863329635</v>
          </cell>
          <cell r="W39">
            <v>3.267107143881256</v>
          </cell>
          <cell r="X39">
            <v>3.2229852678269824</v>
          </cell>
          <cell r="Y39">
            <v>24.27</v>
          </cell>
          <cell r="Z39">
            <v>14.82151515151515</v>
          </cell>
          <cell r="AA39">
            <v>4.7147462636966049</v>
          </cell>
          <cell r="AB39">
            <v>33</v>
          </cell>
          <cell r="AC39">
            <v>47.080856245742062</v>
          </cell>
          <cell r="AD39">
            <v>47.080856245742062</v>
          </cell>
          <cell r="AE39">
            <v>39.647036838519632</v>
          </cell>
          <cell r="AF39">
            <v>38.829572161436751</v>
          </cell>
          <cell r="AG39">
            <v>38.045136360195606</v>
          </cell>
          <cell r="AH39">
            <v>17.697558213409025</v>
          </cell>
          <cell r="AI39">
            <v>11.528451115272816</v>
          </cell>
          <cell r="AJ39">
            <v>37.66468499659365</v>
          </cell>
          <cell r="AK39">
            <v>41.849649996215163</v>
          </cell>
          <cell r="AL39">
            <v>3.6682175519314293</v>
          </cell>
          <cell r="AM39">
            <v>5.4205299695327769</v>
          </cell>
          <cell r="AN39">
            <v>3.0729856227026788</v>
          </cell>
          <cell r="AO39">
            <v>30.337499999999999</v>
          </cell>
          <cell r="AP39">
            <v>25.547368421052632</v>
          </cell>
          <cell r="AQ39">
            <v>11.403778841593452</v>
          </cell>
          <cell r="AR39">
            <v>7.4285901659067539</v>
          </cell>
          <cell r="AS39">
            <v>24.27</v>
          </cell>
          <cell r="AT39">
            <v>26.966666666666665</v>
          </cell>
          <cell r="AU39">
            <v>18.526893939393936</v>
          </cell>
          <cell r="AV39">
            <v>15.601594896331738</v>
          </cell>
          <cell r="AW39">
            <v>6.9642060521304181</v>
          </cell>
          <cell r="AX39">
            <v>4.5365868025703913</v>
          </cell>
          <cell r="AY39">
            <v>14.82151515151515</v>
          </cell>
          <cell r="AZ39">
            <v>16.468350168350167</v>
          </cell>
          <cell r="BB39">
            <v>33</v>
          </cell>
          <cell r="BC39">
            <v>30</v>
          </cell>
          <cell r="BD39">
            <v>20</v>
          </cell>
          <cell r="BE39">
            <v>15</v>
          </cell>
          <cell r="BF39">
            <v>17</v>
          </cell>
          <cell r="BG39">
            <v>37</v>
          </cell>
          <cell r="BH39">
            <v>67</v>
          </cell>
          <cell r="BI39">
            <v>93</v>
          </cell>
          <cell r="BJ39">
            <v>0</v>
          </cell>
          <cell r="BK39">
            <v>103</v>
          </cell>
        </row>
        <row r="40">
          <cell r="B40">
            <v>34</v>
          </cell>
          <cell r="C40">
            <v>4</v>
          </cell>
          <cell r="D40">
            <v>3</v>
          </cell>
          <cell r="E40">
            <v>2</v>
          </cell>
          <cell r="F40">
            <v>2</v>
          </cell>
          <cell r="G40">
            <v>36.479141022711779</v>
          </cell>
          <cell r="H40">
            <v>1.0761297109330907</v>
          </cell>
          <cell r="I40">
            <v>5.7486706750102604E-2</v>
          </cell>
          <cell r="J40">
            <v>8.3617028000149252E-2</v>
          </cell>
          <cell r="K40">
            <v>0.36427342839499999</v>
          </cell>
          <cell r="L40">
            <v>5.5877949943800003</v>
          </cell>
          <cell r="M40">
            <v>45.870433030860006</v>
          </cell>
          <cell r="N40">
            <v>106.51649667980001</v>
          </cell>
          <cell r="O40">
            <v>787</v>
          </cell>
          <cell r="P40">
            <v>10</v>
          </cell>
          <cell r="Q40">
            <v>8025</v>
          </cell>
          <cell r="R40">
            <v>594</v>
          </cell>
          <cell r="S40">
            <v>11.676460606061633</v>
          </cell>
          <cell r="T40"/>
          <cell r="U40">
            <v>2.1272876740936613</v>
          </cell>
          <cell r="V40">
            <v>2.1335040199605171</v>
          </cell>
          <cell r="W40">
            <v>3.2811412021057271</v>
          </cell>
          <cell r="X40">
            <v>3.5145530812182506</v>
          </cell>
          <cell r="Y40">
            <v>24.27</v>
          </cell>
          <cell r="Z40">
            <v>14.82151515151515</v>
          </cell>
          <cell r="AA40">
            <v>4.6702102154370495</v>
          </cell>
          <cell r="AB40">
            <v>34</v>
          </cell>
          <cell r="AC40">
            <v>45.598926278389719</v>
          </cell>
          <cell r="AD40">
            <v>45.598926278389719</v>
          </cell>
          <cell r="AE40">
            <v>38.399095813380825</v>
          </cell>
          <cell r="AF40">
            <v>37.607361879084308</v>
          </cell>
          <cell r="AG40">
            <v>36.847617194658362</v>
          </cell>
          <cell r="AH40">
            <v>17.148193667908057</v>
          </cell>
          <cell r="AI40">
            <v>11.117821140797197</v>
          </cell>
          <cell r="AJ40">
            <v>36.479141022711779</v>
          </cell>
          <cell r="AK40">
            <v>40.532378914124202</v>
          </cell>
          <cell r="AL40">
            <v>0.39856655960484838</v>
          </cell>
          <cell r="AM40">
            <v>0.50439544564486249</v>
          </cell>
          <cell r="AN40">
            <v>0.30619247627356122</v>
          </cell>
          <cell r="AO40">
            <v>30.337499999999999</v>
          </cell>
          <cell r="AP40">
            <v>25.547368421052632</v>
          </cell>
          <cell r="AQ40">
            <v>11.408894196851078</v>
          </cell>
          <cell r="AR40">
            <v>7.3968166881767603</v>
          </cell>
          <cell r="AS40">
            <v>24.27</v>
          </cell>
          <cell r="AT40">
            <v>26.966666666666665</v>
          </cell>
          <cell r="AU40">
            <v>18.526893939393936</v>
          </cell>
          <cell r="AV40">
            <v>15.601594896331738</v>
          </cell>
          <cell r="AW40">
            <v>6.9673299629444392</v>
          </cell>
          <cell r="AX40">
            <v>4.5171829673173454</v>
          </cell>
          <cell r="AY40">
            <v>14.82151515151515</v>
          </cell>
          <cell r="AZ40">
            <v>16.468350168350167</v>
          </cell>
          <cell r="BB40">
            <v>34</v>
          </cell>
          <cell r="BC40">
            <v>30</v>
          </cell>
          <cell r="BD40">
            <v>20</v>
          </cell>
          <cell r="BE40">
            <v>15</v>
          </cell>
          <cell r="BF40">
            <v>17</v>
          </cell>
          <cell r="BG40">
            <v>37</v>
          </cell>
          <cell r="BH40">
            <v>67</v>
          </cell>
          <cell r="BI40">
            <v>93</v>
          </cell>
          <cell r="BJ40">
            <v>117</v>
          </cell>
          <cell r="BK40">
            <v>109</v>
          </cell>
        </row>
      </sheetData>
      <sheetData sheetId="1">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121.90025969482841</v>
          </cell>
          <cell r="H7">
            <v>3.3844085312235466</v>
          </cell>
          <cell r="I7">
            <v>0.19423249974624116</v>
          </cell>
          <cell r="J7">
            <v>0.28251999963089619</v>
          </cell>
          <cell r="K7">
            <v>0.36607126041400001</v>
          </cell>
          <cell r="L7">
            <v>4.4460216346300001</v>
          </cell>
          <cell r="M7">
            <v>89.460710311979994</v>
          </cell>
          <cell r="N7">
            <v>34.897644548549998</v>
          </cell>
          <cell r="O7">
            <v>1349</v>
          </cell>
          <cell r="P7">
            <v>96</v>
          </cell>
          <cell r="Q7">
            <v>7929</v>
          </cell>
          <cell r="R7">
            <v>1089</v>
          </cell>
          <cell r="S7">
            <v>11.676460606061633</v>
          </cell>
          <cell r="T7"/>
          <cell r="U7">
            <v>2.2436005858508361</v>
          </cell>
          <cell r="V7">
            <v>3.0679868904515755</v>
          </cell>
          <cell r="W7">
            <v>3.6487941573950242</v>
          </cell>
          <cell r="X7">
            <v>4.2900537356673984</v>
          </cell>
          <cell r="Y7">
            <v>24.27</v>
          </cell>
          <cell r="Z7">
            <v>15.809393939393939</v>
          </cell>
          <cell r="AA7">
            <v>0.54340264423255547</v>
          </cell>
          <cell r="AB7">
            <v>1</v>
          </cell>
          <cell r="AC7">
            <v>121.90025969482841</v>
          </cell>
          <cell r="AD7">
            <v>152.3753246185355</v>
          </cell>
          <cell r="AE7">
            <v>128.31606283666147</v>
          </cell>
          <cell r="AF7">
            <v>125.67037081941073</v>
          </cell>
          <cell r="AG7">
            <v>123.13157544932163</v>
          </cell>
          <cell r="AH7">
            <v>54.332424614072032</v>
          </cell>
          <cell r="AI7">
            <v>33.408368473670322</v>
          </cell>
          <cell r="AJ7">
            <v>121.90025969482841</v>
          </cell>
          <cell r="AK7">
            <v>135.44473299425377</v>
          </cell>
          <cell r="AL7">
            <v>1.253484641193906</v>
          </cell>
          <cell r="AM7">
            <v>1.1031365687241894</v>
          </cell>
          <cell r="AN7">
            <v>0.78889653597708098</v>
          </cell>
          <cell r="AO7">
            <v>24.27</v>
          </cell>
          <cell r="AP7">
            <v>25.547368421052632</v>
          </cell>
          <cell r="AQ7">
            <v>10.817433438490628</v>
          </cell>
          <cell r="AR7">
            <v>6.651512514295141</v>
          </cell>
          <cell r="AS7">
            <v>24.27</v>
          </cell>
          <cell r="AT7">
            <v>26.966666666666665</v>
          </cell>
          <cell r="AU7">
            <v>15.809393939393939</v>
          </cell>
          <cell r="AV7">
            <v>16.641467304625198</v>
          </cell>
          <cell r="AW7">
            <v>7.0464386750008687</v>
          </cell>
          <cell r="AX7">
            <v>4.3327722138978393</v>
          </cell>
          <cell r="AY7">
            <v>15.809393939393939</v>
          </cell>
          <cell r="AZ7">
            <v>17.565993265993264</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121.157780453653</v>
          </cell>
          <cell r="H8">
            <v>0.30721044915231266</v>
          </cell>
          <cell r="I8">
            <v>0.19389576260391139</v>
          </cell>
          <cell r="J8">
            <v>0.28203020015114383</v>
          </cell>
          <cell r="K8">
            <v>0.36607126041400001</v>
          </cell>
          <cell r="L8">
            <v>4.4460216346300001</v>
          </cell>
          <cell r="M8">
            <v>89.460710311979994</v>
          </cell>
          <cell r="N8">
            <v>22.324306831180003</v>
          </cell>
          <cell r="O8">
            <v>1341</v>
          </cell>
          <cell r="P8">
            <v>14</v>
          </cell>
          <cell r="Q8">
            <v>7929</v>
          </cell>
          <cell r="R8">
            <v>1060</v>
          </cell>
          <cell r="S8">
            <v>11.676460606061633</v>
          </cell>
          <cell r="T8"/>
          <cell r="U8">
            <v>2.2451890630536218</v>
          </cell>
          <cell r="V8">
            <v>2.4522036343012505</v>
          </cell>
          <cell r="W8">
            <v>3.6533489122771901</v>
          </cell>
          <cell r="X8">
            <v>3.5536656825005721</v>
          </cell>
          <cell r="Y8">
            <v>24.27</v>
          </cell>
          <cell r="Z8">
            <v>15.809393939393939</v>
          </cell>
          <cell r="AA8">
            <v>0.52893186674610559</v>
          </cell>
          <cell r="AB8">
            <v>2</v>
          </cell>
          <cell r="AC8">
            <v>121.157780453653</v>
          </cell>
          <cell r="AD8">
            <v>151.44722556706625</v>
          </cell>
          <cell r="AE8">
            <v>127.53450574068738</v>
          </cell>
          <cell r="AF8">
            <v>124.90492830273506</v>
          </cell>
          <cell r="AG8">
            <v>122.38159641783132</v>
          </cell>
          <cell r="AH8">
            <v>53.963286409773232</v>
          </cell>
          <cell r="AI8">
            <v>33.163484617223006</v>
          </cell>
          <cell r="AJ8">
            <v>121.157780453653</v>
          </cell>
          <cell r="AK8">
            <v>134.61975605961445</v>
          </cell>
          <cell r="AL8">
            <v>0.11378164783418987</v>
          </cell>
          <cell r="AM8">
            <v>0.12527933849174461</v>
          </cell>
          <cell r="AN8">
            <v>8.644888872499143E-2</v>
          </cell>
          <cell r="AO8">
            <v>24.27</v>
          </cell>
          <cell r="AP8">
            <v>25.547368421052632</v>
          </cell>
          <cell r="AQ8">
            <v>10.809780075710426</v>
          </cell>
          <cell r="AR8">
            <v>6.6432198464373133</v>
          </cell>
          <cell r="AS8">
            <v>24.27</v>
          </cell>
          <cell r="AT8">
            <v>26.966666666666665</v>
          </cell>
          <cell r="AU8">
            <v>15.809393939393939</v>
          </cell>
          <cell r="AV8">
            <v>16.641467304625198</v>
          </cell>
          <cell r="AW8">
            <v>7.0414533009937275</v>
          </cell>
          <cell r="AX8">
            <v>4.3273703987774041</v>
          </cell>
          <cell r="AY8">
            <v>15.809393939393939</v>
          </cell>
          <cell r="AZ8">
            <v>17.565993265993264</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115.22770575567492</v>
          </cell>
          <cell r="H9">
            <v>3.8519110134677428</v>
          </cell>
          <cell r="I9">
            <v>7.1975592225179685E-2</v>
          </cell>
          <cell r="J9">
            <v>0.10469177050935227</v>
          </cell>
          <cell r="K9">
            <v>0.36607126041400001</v>
          </cell>
          <cell r="L9">
            <v>4.22705844539</v>
          </cell>
          <cell r="M9">
            <v>85.069498701549989</v>
          </cell>
          <cell r="N9">
            <v>33.336454203549998</v>
          </cell>
          <cell r="O9">
            <v>1341</v>
          </cell>
          <cell r="P9">
            <v>114</v>
          </cell>
          <cell r="Q9">
            <v>7929</v>
          </cell>
          <cell r="R9">
            <v>1083</v>
          </cell>
          <cell r="S9">
            <v>11.676460606061633</v>
          </cell>
          <cell r="T9"/>
          <cell r="U9">
            <v>2.2405218375116376</v>
          </cell>
          <cell r="V9">
            <v>3.1094300333813614</v>
          </cell>
          <cell r="W9">
            <v>3.6341621389297774</v>
          </cell>
          <cell r="X9">
            <v>4.3144526615652916</v>
          </cell>
          <cell r="Y9">
            <v>24.27</v>
          </cell>
          <cell r="Z9">
            <v>15.809393939393939</v>
          </cell>
          <cell r="AA9">
            <v>0.51379397265514826</v>
          </cell>
          <cell r="AB9">
            <v>3</v>
          </cell>
          <cell r="AC9">
            <v>115.22770575567492</v>
          </cell>
          <cell r="AD9">
            <v>144.03463219459363</v>
          </cell>
          <cell r="AE9">
            <v>121.29232184807887</v>
          </cell>
          <cell r="AF9">
            <v>118.79144923265456</v>
          </cell>
          <cell r="AG9">
            <v>116.39162197542922</v>
          </cell>
          <cell r="AH9">
            <v>51.428959015926758</v>
          </cell>
          <cell r="AI9">
            <v>31.706814762427818</v>
          </cell>
          <cell r="AJ9">
            <v>115.22770575567492</v>
          </cell>
          <cell r="AK9">
            <v>128.03078417297212</v>
          </cell>
          <cell r="AL9">
            <v>1.4266337086917564</v>
          </cell>
          <cell r="AM9">
            <v>1.2387836266182095</v>
          </cell>
          <cell r="AN9">
            <v>0.89279250825532575</v>
          </cell>
          <cell r="AO9">
            <v>24.27</v>
          </cell>
          <cell r="AP9">
            <v>25.547368421052632</v>
          </cell>
          <cell r="AQ9">
            <v>10.83229790206137</v>
          </cell>
          <cell r="AR9">
            <v>6.6782931174191527</v>
          </cell>
          <cell r="AS9">
            <v>24.27</v>
          </cell>
          <cell r="AT9">
            <v>26.966666666666665</v>
          </cell>
          <cell r="AU9">
            <v>15.809393939393939</v>
          </cell>
          <cell r="AV9">
            <v>16.641467304625198</v>
          </cell>
          <cell r="AW9">
            <v>7.0561213350868854</v>
          </cell>
          <cell r="AX9">
            <v>4.3502170060165888</v>
          </cell>
          <cell r="AY9">
            <v>15.809393939393939</v>
          </cell>
          <cell r="AZ9">
            <v>17.565993265993264</v>
          </cell>
          <cell r="BB9">
            <v>3</v>
          </cell>
          <cell r="BC9">
            <v>0</v>
          </cell>
          <cell r="BD9">
            <v>0</v>
          </cell>
          <cell r="BE9">
            <v>0</v>
          </cell>
          <cell r="BF9">
            <v>1</v>
          </cell>
          <cell r="BG9">
            <v>23</v>
          </cell>
          <cell r="BH9">
            <v>0</v>
          </cell>
          <cell r="BI9">
            <v>91</v>
          </cell>
          <cell r="BJ9">
            <v>0</v>
          </cell>
          <cell r="BK9">
            <v>103</v>
          </cell>
        </row>
        <row r="10">
          <cell r="B10">
            <v>4</v>
          </cell>
          <cell r="C10">
            <v>1</v>
          </cell>
          <cell r="D10">
            <v>2</v>
          </cell>
          <cell r="E10">
            <v>2</v>
          </cell>
          <cell r="F10">
            <v>1</v>
          </cell>
          <cell r="G10">
            <v>114.17947372920952</v>
          </cell>
          <cell r="H10">
            <v>0.29453525609431769</v>
          </cell>
          <cell r="I10">
            <v>7.1842493138822169E-2</v>
          </cell>
          <cell r="J10">
            <v>0.1044981718382868</v>
          </cell>
          <cell r="K10">
            <v>0.36607126041400001</v>
          </cell>
          <cell r="L10">
            <v>4.22705844539</v>
          </cell>
          <cell r="M10">
            <v>85.069498701549989</v>
          </cell>
          <cell r="N10">
            <v>21.317648110640004</v>
          </cell>
          <cell r="O10">
            <v>1329</v>
          </cell>
          <cell r="P10">
            <v>14</v>
          </cell>
          <cell r="Q10">
            <v>7929</v>
          </cell>
          <cell r="R10">
            <v>1047</v>
          </cell>
          <cell r="S10">
            <v>11.676460606061633</v>
          </cell>
          <cell r="T10"/>
          <cell r="U10">
            <v>2.2424428880587519</v>
          </cell>
          <cell r="V10">
            <v>2.4817369429926237</v>
          </cell>
          <cell r="W10">
            <v>3.6405968641110324</v>
          </cell>
          <cell r="X10">
            <v>3.6104757317841569</v>
          </cell>
          <cell r="Y10">
            <v>24.27</v>
          </cell>
          <cell r="Z10">
            <v>15.809393939393939</v>
          </cell>
          <cell r="AA10">
            <v>0.49671494863337035</v>
          </cell>
          <cell r="AB10">
            <v>4</v>
          </cell>
          <cell r="AC10">
            <v>114.17947372920952</v>
          </cell>
          <cell r="AD10">
            <v>142.72434216151188</v>
          </cell>
          <cell r="AE10">
            <v>120.18891971495739</v>
          </cell>
          <cell r="AF10">
            <v>117.71079765897889</v>
          </cell>
          <cell r="AG10">
            <v>115.33280174667628</v>
          </cell>
          <cell r="AH10">
            <v>50.917450043979905</v>
          </cell>
          <cell r="AI10">
            <v>31.362844607923947</v>
          </cell>
          <cell r="AJ10">
            <v>114.17947372920952</v>
          </cell>
          <cell r="AK10">
            <v>126.86608192134391</v>
          </cell>
          <cell r="AL10">
            <v>0.10908713188678432</v>
          </cell>
          <cell r="AM10">
            <v>0.11868109427389587</v>
          </cell>
          <cell r="AN10">
            <v>8.1577963120325364E-2</v>
          </cell>
          <cell r="AO10">
            <v>24.27</v>
          </cell>
          <cell r="AP10">
            <v>25.547368421052632</v>
          </cell>
          <cell r="AQ10">
            <v>10.823018115306455</v>
          </cell>
          <cell r="AR10">
            <v>6.6664892889551757</v>
          </cell>
          <cell r="AS10">
            <v>24.27</v>
          </cell>
          <cell r="AT10">
            <v>26.966666666666665</v>
          </cell>
          <cell r="AU10">
            <v>15.809393939393939</v>
          </cell>
          <cell r="AV10">
            <v>16.641467304625198</v>
          </cell>
          <cell r="AW10">
            <v>7.0500765141358341</v>
          </cell>
          <cell r="AX10">
            <v>4.3425280330384251</v>
          </cell>
          <cell r="AY10">
            <v>15.809393939393939</v>
          </cell>
          <cell r="AZ10">
            <v>17.565993265993264</v>
          </cell>
          <cell r="BB10">
            <v>4</v>
          </cell>
          <cell r="BC10">
            <v>0</v>
          </cell>
          <cell r="BD10">
            <v>0</v>
          </cell>
          <cell r="BE10">
            <v>0</v>
          </cell>
          <cell r="BF10">
            <v>1</v>
          </cell>
          <cell r="BG10">
            <v>23</v>
          </cell>
          <cell r="BH10">
            <v>0</v>
          </cell>
          <cell r="BI10">
            <v>91</v>
          </cell>
          <cell r="BJ10">
            <v>117</v>
          </cell>
          <cell r="BK10">
            <v>109</v>
          </cell>
        </row>
        <row r="11">
          <cell r="B11">
            <v>5</v>
          </cell>
          <cell r="C11">
            <v>1</v>
          </cell>
          <cell r="D11">
            <v>2</v>
          </cell>
          <cell r="E11">
            <v>1</v>
          </cell>
          <cell r="F11">
            <v>2</v>
          </cell>
          <cell r="G11">
            <v>90.885779499782942</v>
          </cell>
          <cell r="H11">
            <v>3.7751781777867404</v>
          </cell>
          <cell r="I11">
            <v>7.1977836711460408E-2</v>
          </cell>
          <cell r="J11">
            <v>0.10469503521666969</v>
          </cell>
          <cell r="K11">
            <v>0.36607126041400001</v>
          </cell>
          <cell r="L11">
            <v>3.7741392415899999</v>
          </cell>
          <cell r="M11">
            <v>75.929073195270007</v>
          </cell>
          <cell r="N11">
            <v>31.191849952340004</v>
          </cell>
          <cell r="O11">
            <v>1185</v>
          </cell>
          <cell r="P11">
            <v>120</v>
          </cell>
          <cell r="Q11">
            <v>7929</v>
          </cell>
          <cell r="R11">
            <v>1205</v>
          </cell>
          <cell r="S11">
            <v>11.676460606061633</v>
          </cell>
          <cell r="T11"/>
          <cell r="U11">
            <v>2.2091501894150225</v>
          </cell>
          <cell r="V11">
            <v>3.136557708253005</v>
          </cell>
          <cell r="W11">
            <v>3.5695813615676175</v>
          </cell>
          <cell r="X11">
            <v>4.3369201366746468</v>
          </cell>
          <cell r="Y11">
            <v>24.27</v>
          </cell>
          <cell r="Z11">
            <v>15.809393939393939</v>
          </cell>
          <cell r="AA11">
            <v>4.8293208395999585</v>
          </cell>
          <cell r="AB11">
            <v>5</v>
          </cell>
          <cell r="AC11">
            <v>90.885779499782942</v>
          </cell>
          <cell r="AD11">
            <v>113.60722437472867</v>
          </cell>
          <cell r="AE11">
            <v>95.669241578718896</v>
          </cell>
          <cell r="AF11">
            <v>93.696679896683449</v>
          </cell>
          <cell r="AG11">
            <v>91.803817676548434</v>
          </cell>
          <cell r="AH11">
            <v>41.140606888230295</v>
          </cell>
          <cell r="AI11">
            <v>25.461187263671036</v>
          </cell>
          <cell r="AJ11">
            <v>90.885779499782942</v>
          </cell>
          <cell r="AK11">
            <v>100.98419944420327</v>
          </cell>
          <cell r="AL11">
            <v>1.3982141399210148</v>
          </cell>
          <cell r="AM11">
            <v>1.20360552201969</v>
          </cell>
          <cell r="AN11">
            <v>0.8704744516419376</v>
          </cell>
          <cell r="AO11">
            <v>24.27</v>
          </cell>
          <cell r="AP11">
            <v>25.547368421052632</v>
          </cell>
          <cell r="AQ11">
            <v>10.986124943558789</v>
          </cell>
          <cell r="AR11">
            <v>6.7991166306800705</v>
          </cell>
          <cell r="AS11">
            <v>24.27</v>
          </cell>
          <cell r="AT11">
            <v>26.966666666666665</v>
          </cell>
          <cell r="AU11">
            <v>15.809393939393939</v>
          </cell>
          <cell r="AV11">
            <v>16.641467304625198</v>
          </cell>
          <cell r="AW11">
            <v>7.1563237371290844</v>
          </cell>
          <cell r="AX11">
            <v>4.4289210240752395</v>
          </cell>
          <cell r="AY11">
            <v>15.809393939393939</v>
          </cell>
          <cell r="AZ11">
            <v>17.565993265993264</v>
          </cell>
          <cell r="BB11">
            <v>5</v>
          </cell>
          <cell r="BC11">
            <v>0</v>
          </cell>
          <cell r="BD11">
            <v>0</v>
          </cell>
          <cell r="BE11">
            <v>0</v>
          </cell>
          <cell r="BF11">
            <v>1</v>
          </cell>
          <cell r="BG11">
            <v>23</v>
          </cell>
          <cell r="BH11">
            <v>0</v>
          </cell>
          <cell r="BI11">
            <v>91</v>
          </cell>
          <cell r="BJ11">
            <v>0</v>
          </cell>
          <cell r="BK11">
            <v>103</v>
          </cell>
        </row>
        <row r="12">
          <cell r="B12">
            <v>6</v>
          </cell>
          <cell r="C12">
            <v>1</v>
          </cell>
          <cell r="D12">
            <v>2</v>
          </cell>
          <cell r="E12">
            <v>2</v>
          </cell>
          <cell r="F12">
            <v>2</v>
          </cell>
          <cell r="G12">
            <v>89.829470223652521</v>
          </cell>
          <cell r="H12">
            <v>0.26598608180002775</v>
          </cell>
          <cell r="I12">
            <v>7.184473649157172E-2</v>
          </cell>
          <cell r="J12">
            <v>0.1045014348968316</v>
          </cell>
          <cell r="K12">
            <v>0.36607126041400001</v>
          </cell>
          <cell r="L12">
            <v>3.7741392415899999</v>
          </cell>
          <cell r="M12">
            <v>75.929073195270007</v>
          </cell>
          <cell r="N12">
            <v>19.542601422760001</v>
          </cell>
          <cell r="O12">
            <v>1171</v>
          </cell>
          <cell r="P12">
            <v>13</v>
          </cell>
          <cell r="Q12">
            <v>7929</v>
          </cell>
          <cell r="R12">
            <v>1164</v>
          </cell>
          <cell r="S12">
            <v>11.676460606061633</v>
          </cell>
          <cell r="T12"/>
          <cell r="U12">
            <v>2.2114484110589845</v>
          </cell>
          <cell r="V12">
            <v>2.4400009898235697</v>
          </cell>
          <cell r="W12">
            <v>3.5777813606814468</v>
          </cell>
          <cell r="X12">
            <v>3.5254671911786613</v>
          </cell>
          <cell r="Y12">
            <v>24.27</v>
          </cell>
          <cell r="Z12">
            <v>15.809393939393939</v>
          </cell>
          <cell r="AA12">
            <v>4.8119538689035286</v>
          </cell>
          <cell r="AB12">
            <v>6</v>
          </cell>
          <cell r="AC12">
            <v>89.829470223652521</v>
          </cell>
          <cell r="AD12">
            <v>112.28683777956564</v>
          </cell>
          <cell r="AE12">
            <v>94.55733707752897</v>
          </cell>
          <cell r="AF12">
            <v>92.607701261497454</v>
          </cell>
          <cell r="AG12">
            <v>90.736838609750023</v>
          </cell>
          <cell r="AH12">
            <v>40.620197050238382</v>
          </cell>
          <cell r="AI12">
            <v>25.107590757458425</v>
          </cell>
          <cell r="AJ12">
            <v>89.829470223652521</v>
          </cell>
          <cell r="AK12">
            <v>99.810522470725019</v>
          </cell>
          <cell r="AL12">
            <v>9.8513363629639902E-2</v>
          </cell>
          <cell r="AM12">
            <v>0.10901064504045981</v>
          </cell>
          <cell r="AN12">
            <v>7.5447044994652532E-2</v>
          </cell>
          <cell r="AO12">
            <v>24.27</v>
          </cell>
          <cell r="AP12">
            <v>25.547368421052632</v>
          </cell>
          <cell r="AQ12">
            <v>10.974707742957456</v>
          </cell>
          <cell r="AR12">
            <v>6.7835335794184424</v>
          </cell>
          <cell r="AS12">
            <v>24.27</v>
          </cell>
          <cell r="AT12">
            <v>26.966666666666665</v>
          </cell>
          <cell r="AU12">
            <v>15.809393939393939</v>
          </cell>
          <cell r="AV12">
            <v>16.641467304625198</v>
          </cell>
          <cell r="AW12">
            <v>7.1488866122015384</v>
          </cell>
          <cell r="AX12">
            <v>4.4187702784562504</v>
          </cell>
          <cell r="AY12">
            <v>15.809393939393939</v>
          </cell>
          <cell r="AZ12">
            <v>17.565993265993264</v>
          </cell>
          <cell r="BB12">
            <v>6</v>
          </cell>
          <cell r="BC12">
            <v>0</v>
          </cell>
          <cell r="BD12">
            <v>0</v>
          </cell>
          <cell r="BE12">
            <v>0</v>
          </cell>
          <cell r="BF12">
            <v>1</v>
          </cell>
          <cell r="BG12">
            <v>23</v>
          </cell>
          <cell r="BH12">
            <v>0</v>
          </cell>
          <cell r="BI12">
            <v>91</v>
          </cell>
          <cell r="BJ12">
            <v>117</v>
          </cell>
          <cell r="BK12">
            <v>109</v>
          </cell>
        </row>
        <row r="13">
          <cell r="B13">
            <v>7</v>
          </cell>
          <cell r="C13">
            <v>2</v>
          </cell>
          <cell r="D13">
            <v>1</v>
          </cell>
          <cell r="E13">
            <v>1</v>
          </cell>
          <cell r="F13">
            <v>1</v>
          </cell>
          <cell r="G13">
            <v>88.378002575871534</v>
          </cell>
          <cell r="H13">
            <v>4.1870527766283692</v>
          </cell>
          <cell r="I13">
            <v>0.19431887282900737</v>
          </cell>
          <cell r="J13">
            <v>0.28264563320582892</v>
          </cell>
          <cell r="K13">
            <v>0.36607126041400001</v>
          </cell>
          <cell r="L13">
            <v>4.0730093431399998</v>
          </cell>
          <cell r="M13">
            <v>73.314944821850005</v>
          </cell>
          <cell r="N13">
            <v>32.555417825909998</v>
          </cell>
          <cell r="O13">
            <v>1193</v>
          </cell>
          <cell r="P13">
            <v>127</v>
          </cell>
          <cell r="Q13">
            <v>7929</v>
          </cell>
          <cell r="R13">
            <v>1020</v>
          </cell>
          <cell r="S13">
            <v>11.676460606061633</v>
          </cell>
          <cell r="T13"/>
          <cell r="U13">
            <v>2.2275466395563157</v>
          </cell>
          <cell r="V13">
            <v>3.1522522536121556</v>
          </cell>
          <cell r="W13">
            <v>3.6260170014365243</v>
          </cell>
          <cell r="X13">
            <v>4.3368428530588323</v>
          </cell>
          <cell r="Y13">
            <v>24.27</v>
          </cell>
          <cell r="Z13">
            <v>15.809393939393939</v>
          </cell>
          <cell r="AA13">
            <v>0.4662704298544107</v>
          </cell>
          <cell r="AB13">
            <v>7</v>
          </cell>
          <cell r="AC13">
            <v>88.378002575871534</v>
          </cell>
          <cell r="AD13">
            <v>110.47250321983941</v>
          </cell>
          <cell r="AE13">
            <v>93.029476395654257</v>
          </cell>
          <cell r="AF13">
            <v>91.11134286172323</v>
          </cell>
          <cell r="AG13">
            <v>89.270709672597505</v>
          </cell>
          <cell r="AH13">
            <v>39.675040246732941</v>
          </cell>
          <cell r="AI13">
            <v>24.373300660437803</v>
          </cell>
          <cell r="AJ13">
            <v>88.378002575871534</v>
          </cell>
          <cell r="AK13">
            <v>98.197780639857257</v>
          </cell>
          <cell r="AL13">
            <v>1.5507602876401367</v>
          </cell>
          <cell r="AM13">
            <v>1.328273386696905</v>
          </cell>
          <cell r="AN13">
            <v>0.96546103202129763</v>
          </cell>
          <cell r="AO13">
            <v>24.27</v>
          </cell>
          <cell r="AP13">
            <v>25.547368421052632</v>
          </cell>
          <cell r="AQ13">
            <v>10.895394767058217</v>
          </cell>
          <cell r="AR13">
            <v>6.6932945958016523</v>
          </cell>
          <cell r="AS13">
            <v>24.27</v>
          </cell>
          <cell r="AT13">
            <v>26.966666666666665</v>
          </cell>
          <cell r="AU13">
            <v>15.809393939393939</v>
          </cell>
          <cell r="AV13">
            <v>16.641467304625198</v>
          </cell>
          <cell r="AW13">
            <v>7.0972224144060414</v>
          </cell>
          <cell r="AX13">
            <v>4.359988917076425</v>
          </cell>
          <cell r="AY13">
            <v>15.809393939393939</v>
          </cell>
          <cell r="AZ13">
            <v>17.565993265993264</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87.585210496969324</v>
          </cell>
          <cell r="H14">
            <v>0.17693216050078484</v>
          </cell>
          <cell r="I14">
            <v>0.19390528795052528</v>
          </cell>
          <cell r="J14">
            <v>0.28204405520076403</v>
          </cell>
          <cell r="K14">
            <v>0.36607126041400001</v>
          </cell>
          <cell r="L14">
            <v>4.0730093431399998</v>
          </cell>
          <cell r="M14">
            <v>73.314944821850005</v>
          </cell>
          <cell r="N14">
            <v>16.626858646200002</v>
          </cell>
          <cell r="O14">
            <v>1183</v>
          </cell>
          <cell r="P14">
            <v>11</v>
          </cell>
          <cell r="Q14">
            <v>7929</v>
          </cell>
          <cell r="R14">
            <v>981</v>
          </cell>
          <cell r="S14">
            <v>11.676460606061633</v>
          </cell>
          <cell r="T14"/>
          <cell r="U14">
            <v>2.2295668544518925</v>
          </cell>
          <cell r="V14">
            <v>2.260434051351782</v>
          </cell>
          <cell r="W14">
            <v>3.6322501993001231</v>
          </cell>
          <cell r="X14">
            <v>3.1961878403932338</v>
          </cell>
          <cell r="Y14">
            <v>24.27</v>
          </cell>
          <cell r="Z14">
            <v>15.809393939393939</v>
          </cell>
          <cell r="AA14">
            <v>0.44844244283056567</v>
          </cell>
          <cell r="AB14">
            <v>8</v>
          </cell>
          <cell r="AC14">
            <v>87.585210496969324</v>
          </cell>
          <cell r="AD14">
            <v>109.48151312121165</v>
          </cell>
          <cell r="AE14">
            <v>92.194958417862452</v>
          </cell>
          <cell r="AF14">
            <v>90.294031440174564</v>
          </cell>
          <cell r="AG14">
            <v>88.469909592898304</v>
          </cell>
          <cell r="AH14">
            <v>39.283509405462929</v>
          </cell>
          <cell r="AI14">
            <v>24.113209633478885</v>
          </cell>
          <cell r="AJ14">
            <v>87.585210496969324</v>
          </cell>
          <cell r="AK14">
            <v>97.31690055218813</v>
          </cell>
          <cell r="AL14">
            <v>6.5530429815105484E-2</v>
          </cell>
          <cell r="AM14">
            <v>7.8273533525552788E-2</v>
          </cell>
          <cell r="AN14">
            <v>5.5357247238327675E-2</v>
          </cell>
          <cell r="AO14">
            <v>24.27</v>
          </cell>
          <cell r="AP14">
            <v>25.547368421052632</v>
          </cell>
          <cell r="AQ14">
            <v>10.885522428510642</v>
          </cell>
          <cell r="AR14">
            <v>6.681808429572512</v>
          </cell>
          <cell r="AS14">
            <v>24.27</v>
          </cell>
          <cell r="AT14">
            <v>26.966666666666665</v>
          </cell>
          <cell r="AU14">
            <v>15.809393939393939</v>
          </cell>
          <cell r="AV14">
            <v>16.641467304625198</v>
          </cell>
          <cell r="AW14">
            <v>7.0907916072695896</v>
          </cell>
          <cell r="AX14">
            <v>4.3525068681777919</v>
          </cell>
          <cell r="AY14">
            <v>15.809393939393939</v>
          </cell>
          <cell r="AZ14">
            <v>17.565993265993264</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81.049019447531734</v>
          </cell>
          <cell r="H15">
            <v>5.0590103348372972</v>
          </cell>
          <cell r="I15">
            <v>7.2032417645576954E-2</v>
          </cell>
          <cell r="J15">
            <v>0.10477442566629375</v>
          </cell>
          <cell r="K15">
            <v>0.36607126041400001</v>
          </cell>
          <cell r="L15">
            <v>3.8406315269100002</v>
          </cell>
          <cell r="M15">
            <v>68.712139402750012</v>
          </cell>
          <cell r="N15">
            <v>31.06429443056</v>
          </cell>
          <cell r="O15">
            <v>1168</v>
          </cell>
          <cell r="P15">
            <v>161</v>
          </cell>
          <cell r="Q15">
            <v>7929</v>
          </cell>
          <cell r="R15">
            <v>1036</v>
          </cell>
          <cell r="S15">
            <v>11.676460606061633</v>
          </cell>
          <cell r="T15"/>
          <cell r="U15">
            <v>2.2196932140201944</v>
          </cell>
          <cell r="V15">
            <v>3.2078378672589105</v>
          </cell>
          <cell r="W15">
            <v>3.6000574092411912</v>
          </cell>
          <cell r="X15">
            <v>4.3672280919127209</v>
          </cell>
          <cell r="Y15">
            <v>24.27</v>
          </cell>
          <cell r="Z15">
            <v>15.809393939393939</v>
          </cell>
          <cell r="AA15">
            <v>0.44656501255653869</v>
          </cell>
          <cell r="AB15">
            <v>9</v>
          </cell>
          <cell r="AC15">
            <v>81.049019447531734</v>
          </cell>
          <cell r="AD15">
            <v>101.31127430941466</v>
          </cell>
          <cell r="AE15">
            <v>85.314757313191308</v>
          </cell>
          <cell r="AF15">
            <v>83.55569015209457</v>
          </cell>
          <cell r="AG15">
            <v>81.867696411648211</v>
          </cell>
          <cell r="AH15">
            <v>36.513613203664264</v>
          </cell>
          <cell r="AI15">
            <v>22.513257494028405</v>
          </cell>
          <cell r="AJ15">
            <v>81.049019447531734</v>
          </cell>
          <cell r="AK15">
            <v>90.054466052813041</v>
          </cell>
          <cell r="AL15">
            <v>1.873707531421221</v>
          </cell>
          <cell r="AM15">
            <v>1.5770779397776138</v>
          </cell>
          <cell r="AN15">
            <v>1.1584030484246119</v>
          </cell>
          <cell r="AO15">
            <v>24.27</v>
          </cell>
          <cell r="AP15">
            <v>25.547368421052632</v>
          </cell>
          <cell r="AQ15">
            <v>10.933943414659282</v>
          </cell>
          <cell r="AR15">
            <v>6.7415591589456216</v>
          </cell>
          <cell r="AS15">
            <v>24.27</v>
          </cell>
          <cell r="AT15">
            <v>26.966666666666665</v>
          </cell>
          <cell r="AU15">
            <v>15.809393939393939</v>
          </cell>
          <cell r="AV15">
            <v>16.641467304625198</v>
          </cell>
          <cell r="AW15">
            <v>7.1223328699378126</v>
          </cell>
          <cell r="AX15">
            <v>4.3914282863411875</v>
          </cell>
          <cell r="AY15">
            <v>15.809393939393939</v>
          </cell>
          <cell r="AZ15">
            <v>17.565993265993264</v>
          </cell>
          <cell r="BB15">
            <v>9</v>
          </cell>
          <cell r="BC15">
            <v>15</v>
          </cell>
          <cell r="BD15">
            <v>10</v>
          </cell>
          <cell r="BE15">
            <v>5</v>
          </cell>
          <cell r="BF15">
            <v>13</v>
          </cell>
          <cell r="BG15">
            <v>33</v>
          </cell>
          <cell r="BH15">
            <v>63</v>
          </cell>
          <cell r="BI15">
            <v>91</v>
          </cell>
          <cell r="BJ15">
            <v>0</v>
          </cell>
          <cell r="BK15">
            <v>103</v>
          </cell>
        </row>
        <row r="16">
          <cell r="B16">
            <v>10</v>
          </cell>
          <cell r="C16">
            <v>2</v>
          </cell>
          <cell r="D16">
            <v>2</v>
          </cell>
          <cell r="E16">
            <v>2</v>
          </cell>
          <cell r="F16">
            <v>1</v>
          </cell>
          <cell r="G16">
            <v>79.984746688596331</v>
          </cell>
          <cell r="H16">
            <v>0.16059295667125059</v>
          </cell>
          <cell r="I16">
            <v>7.1870453918083957E-2</v>
          </cell>
          <cell r="J16">
            <v>0.10453884206266757</v>
          </cell>
          <cell r="K16">
            <v>0.36607126041400001</v>
          </cell>
          <cell r="L16">
            <v>3.8406315269100002</v>
          </cell>
          <cell r="M16">
            <v>68.712139402750012</v>
          </cell>
          <cell r="N16">
            <v>15.89607749835</v>
          </cell>
          <cell r="O16">
            <v>1152</v>
          </cell>
          <cell r="P16">
            <v>10</v>
          </cell>
          <cell r="Q16">
            <v>7929</v>
          </cell>
          <cell r="R16">
            <v>984</v>
          </cell>
          <cell r="S16">
            <v>11.676460606061633</v>
          </cell>
          <cell r="T16"/>
          <cell r="U16">
            <v>2.2218884989572225</v>
          </cell>
          <cell r="V16">
            <v>2.2773274921080207</v>
          </cell>
          <cell r="W16">
            <v>3.6085457273180053</v>
          </cell>
          <cell r="X16">
            <v>3.2362182040344516</v>
          </cell>
          <cell r="Y16">
            <v>24.27</v>
          </cell>
          <cell r="Z16">
            <v>15.809393939393939</v>
          </cell>
          <cell r="AA16">
            <v>0.42415055246682826</v>
          </cell>
          <cell r="AB16">
            <v>10</v>
          </cell>
          <cell r="AC16">
            <v>79.984746688596331</v>
          </cell>
          <cell r="AD16">
            <v>99.980933360745411</v>
          </cell>
          <cell r="AE16">
            <v>84.194470198522453</v>
          </cell>
          <cell r="AF16">
            <v>82.458501740820964</v>
          </cell>
          <cell r="AG16">
            <v>80.792673422824578</v>
          </cell>
          <cell r="AH16">
            <v>35.998542107821706</v>
          </cell>
          <cell r="AI16">
            <v>22.165368747604518</v>
          </cell>
          <cell r="AJ16">
            <v>79.984746688596331</v>
          </cell>
          <cell r="AK16">
            <v>88.871940765107027</v>
          </cell>
          <cell r="AL16">
            <v>5.9478872841203921E-2</v>
          </cell>
          <cell r="AM16">
            <v>7.0518165361713889E-2</v>
          </cell>
          <cell r="AN16">
            <v>4.9623649131893016E-2</v>
          </cell>
          <cell r="AO16">
            <v>24.27</v>
          </cell>
          <cell r="AP16">
            <v>25.547368421052632</v>
          </cell>
          <cell r="AQ16">
            <v>10.92314038773341</v>
          </cell>
          <cell r="AR16">
            <v>6.7257011089723102</v>
          </cell>
          <cell r="AS16">
            <v>24.27</v>
          </cell>
          <cell r="AT16">
            <v>26.966666666666665</v>
          </cell>
          <cell r="AU16">
            <v>15.809393939393939</v>
          </cell>
          <cell r="AV16">
            <v>16.641467304625198</v>
          </cell>
          <cell r="AW16">
            <v>7.1152958156152337</v>
          </cell>
          <cell r="AX16">
            <v>4.3810984075138828</v>
          </cell>
          <cell r="AY16">
            <v>15.809393939393939</v>
          </cell>
          <cell r="AZ16">
            <v>17.565993265993264</v>
          </cell>
          <cell r="BB16">
            <v>10</v>
          </cell>
          <cell r="BC16">
            <v>15</v>
          </cell>
          <cell r="BD16">
            <v>10</v>
          </cell>
          <cell r="BE16">
            <v>5</v>
          </cell>
          <cell r="BF16">
            <v>13</v>
          </cell>
          <cell r="BG16">
            <v>33</v>
          </cell>
          <cell r="BH16">
            <v>63</v>
          </cell>
          <cell r="BI16">
            <v>91</v>
          </cell>
          <cell r="BJ16">
            <v>117</v>
          </cell>
          <cell r="BK16">
            <v>109</v>
          </cell>
        </row>
        <row r="17">
          <cell r="B17">
            <v>11</v>
          </cell>
          <cell r="C17">
            <v>2</v>
          </cell>
          <cell r="D17">
            <v>2</v>
          </cell>
          <cell r="E17">
            <v>1</v>
          </cell>
          <cell r="F17">
            <v>2</v>
          </cell>
          <cell r="G17">
            <v>59.924338853011676</v>
          </cell>
          <cell r="H17">
            <v>4.9800291380750208</v>
          </cell>
          <cell r="I17">
            <v>7.2035615887560731E-2</v>
          </cell>
          <cell r="J17">
            <v>0.1047790776546338</v>
          </cell>
          <cell r="K17">
            <v>0.36607126041400001</v>
          </cell>
          <cell r="L17">
            <v>3.2180662404299998</v>
          </cell>
          <cell r="M17">
            <v>59.818035959090004</v>
          </cell>
          <cell r="N17">
            <v>28.949399535760001</v>
          </cell>
          <cell r="O17">
            <v>992</v>
          </cell>
          <cell r="P17">
            <v>170</v>
          </cell>
          <cell r="Q17">
            <v>7929</v>
          </cell>
          <cell r="R17">
            <v>1226</v>
          </cell>
          <cell r="S17">
            <v>11.676460606061633</v>
          </cell>
          <cell r="T17"/>
          <cell r="U17">
            <v>2.1838864749269176</v>
          </cell>
          <cell r="V17">
            <v>3.2425385670813252</v>
          </cell>
          <cell r="W17">
            <v>3.5171789070474437</v>
          </cell>
          <cell r="X17">
            <v>4.3999637237341931</v>
          </cell>
          <cell r="Y17">
            <v>24.27</v>
          </cell>
          <cell r="Z17">
            <v>15.809393939393939</v>
          </cell>
          <cell r="AA17">
            <v>4.7617014708739465</v>
          </cell>
          <cell r="AB17">
            <v>11</v>
          </cell>
          <cell r="AC17">
            <v>59.924338853011676</v>
          </cell>
          <cell r="AD17">
            <v>74.905423566264588</v>
          </cell>
          <cell r="AE17">
            <v>63.07825142422282</v>
          </cell>
          <cell r="AF17">
            <v>61.777668920630596</v>
          </cell>
          <cell r="AG17">
            <v>60.529635205062299</v>
          </cell>
          <cell r="AH17">
            <v>27.439310395022712</v>
          </cell>
          <cell r="AI17">
            <v>17.037614644208187</v>
          </cell>
          <cell r="AJ17">
            <v>59.924338853011676</v>
          </cell>
          <cell r="AK17">
            <v>66.582598725568531</v>
          </cell>
          <cell r="AL17">
            <v>1.8444552363240816</v>
          </cell>
          <cell r="AM17">
            <v>1.5358426846893747</v>
          </cell>
          <cell r="AN17">
            <v>1.1318341356343125</v>
          </cell>
          <cell r="AO17">
            <v>24.27</v>
          </cell>
          <cell r="AP17">
            <v>25.547368421052632</v>
          </cell>
          <cell r="AQ17">
            <v>11.11321503138673</v>
          </cell>
          <cell r="AR17">
            <v>6.900416680928485</v>
          </cell>
          <cell r="AS17">
            <v>24.27</v>
          </cell>
          <cell r="AT17">
            <v>26.966666666666665</v>
          </cell>
          <cell r="AU17">
            <v>15.809393939393939</v>
          </cell>
          <cell r="AV17">
            <v>16.641467304625198</v>
          </cell>
          <cell r="AW17">
            <v>7.2391097801560358</v>
          </cell>
          <cell r="AX17">
            <v>4.4949075259482338</v>
          </cell>
          <cell r="AY17">
            <v>15.809393939393939</v>
          </cell>
          <cell r="AZ17">
            <v>17.565993265993264</v>
          </cell>
          <cell r="BB17">
            <v>11</v>
          </cell>
          <cell r="BC17">
            <v>15</v>
          </cell>
          <cell r="BD17">
            <v>10</v>
          </cell>
          <cell r="BE17">
            <v>5</v>
          </cell>
          <cell r="BF17">
            <v>13</v>
          </cell>
          <cell r="BG17">
            <v>33</v>
          </cell>
          <cell r="BH17">
            <v>63</v>
          </cell>
          <cell r="BI17">
            <v>91</v>
          </cell>
          <cell r="BJ17">
            <v>0</v>
          </cell>
          <cell r="BK17">
            <v>103</v>
          </cell>
        </row>
        <row r="18">
          <cell r="B18">
            <v>12</v>
          </cell>
          <cell r="C18">
            <v>2</v>
          </cell>
          <cell r="D18">
            <v>2</v>
          </cell>
          <cell r="E18">
            <v>2</v>
          </cell>
          <cell r="F18">
            <v>2</v>
          </cell>
          <cell r="G18">
            <v>58.859607058504409</v>
          </cell>
          <cell r="H18">
            <v>0.13879039056218612</v>
          </cell>
          <cell r="I18">
            <v>7.1873650544337295E-2</v>
          </cell>
          <cell r="J18">
            <v>0.10454349170085425</v>
          </cell>
          <cell r="K18">
            <v>0.36607126041400001</v>
          </cell>
          <cell r="L18">
            <v>3.2180662404299998</v>
          </cell>
          <cell r="M18">
            <v>59.818035959090004</v>
          </cell>
          <cell r="N18">
            <v>14.254679940080001</v>
          </cell>
          <cell r="O18">
            <v>974</v>
          </cell>
          <cell r="P18">
            <v>10</v>
          </cell>
          <cell r="Q18">
            <v>7929</v>
          </cell>
          <cell r="R18">
            <v>1164</v>
          </cell>
          <cell r="S18">
            <v>11.676460606061633</v>
          </cell>
          <cell r="T18"/>
          <cell r="U18">
            <v>2.1864313324690534</v>
          </cell>
          <cell r="V18">
            <v>2.1974044560112946</v>
          </cell>
          <cell r="W18">
            <v>3.5284084092551242</v>
          </cell>
          <cell r="X18">
            <v>3.0824032846539344</v>
          </cell>
          <cell r="Y18">
            <v>24.27</v>
          </cell>
          <cell r="Z18">
            <v>15.809393939393939</v>
          </cell>
          <cell r="AA18">
            <v>4.7393086418159598</v>
          </cell>
          <cell r="AB18">
            <v>12</v>
          </cell>
          <cell r="AC18">
            <v>58.859607058504409</v>
          </cell>
          <cell r="AD18">
            <v>73.5745088231305</v>
          </cell>
          <cell r="AE18">
            <v>61.95748111421517</v>
          </cell>
          <cell r="AF18">
            <v>60.680007276808674</v>
          </cell>
          <cell r="AG18">
            <v>59.454148543943845</v>
          </cell>
          <cell r="AH18">
            <v>26.92040046464048</v>
          </cell>
          <cell r="AI18">
            <v>16.681630988100427</v>
          </cell>
          <cell r="AJ18">
            <v>58.859607058504409</v>
          </cell>
          <cell r="AK18">
            <v>65.399563398338231</v>
          </cell>
          <cell r="AL18">
            <v>5.1403848356365224E-2</v>
          </cell>
          <cell r="AM18">
            <v>6.3161058121324179E-2</v>
          </cell>
          <cell r="AN18">
            <v>4.5026681373319485E-2</v>
          </cell>
          <cell r="AO18">
            <v>24.27</v>
          </cell>
          <cell r="AP18">
            <v>25.547368421052632</v>
          </cell>
          <cell r="AQ18">
            <v>11.100280004034161</v>
          </cell>
          <cell r="AR18">
            <v>6.8784554351301965</v>
          </cell>
          <cell r="AS18">
            <v>24.27</v>
          </cell>
          <cell r="AT18">
            <v>26.966666666666665</v>
          </cell>
          <cell r="AU18">
            <v>15.809393939393939</v>
          </cell>
          <cell r="AV18">
            <v>16.641467304625198</v>
          </cell>
          <cell r="AW18">
            <v>7.2306839481398182</v>
          </cell>
          <cell r="AX18">
            <v>4.4806020464993255</v>
          </cell>
          <cell r="AY18">
            <v>15.809393939393939</v>
          </cell>
          <cell r="AZ18">
            <v>17.565993265993264</v>
          </cell>
          <cell r="BB18">
            <v>12</v>
          </cell>
          <cell r="BC18">
            <v>15</v>
          </cell>
          <cell r="BD18">
            <v>10</v>
          </cell>
          <cell r="BE18">
            <v>5</v>
          </cell>
          <cell r="BF18">
            <v>13</v>
          </cell>
          <cell r="BG18">
            <v>33</v>
          </cell>
          <cell r="BH18">
            <v>63</v>
          </cell>
          <cell r="BI18">
            <v>91</v>
          </cell>
          <cell r="BJ18">
            <v>117</v>
          </cell>
          <cell r="BK18">
            <v>109</v>
          </cell>
        </row>
        <row r="19">
          <cell r="B19">
            <v>13</v>
          </cell>
          <cell r="C19">
            <v>2</v>
          </cell>
          <cell r="D19">
            <v>3</v>
          </cell>
          <cell r="E19">
            <v>1</v>
          </cell>
          <cell r="F19">
            <v>1</v>
          </cell>
          <cell r="G19">
            <v>66.302727865790871</v>
          </cell>
          <cell r="H19">
            <v>7.6598609786101228</v>
          </cell>
          <cell r="I19">
            <v>5.7708492974735959E-2</v>
          </cell>
          <cell r="J19">
            <v>8.3939626145070487E-2</v>
          </cell>
          <cell r="K19">
            <v>0.36607126041400001</v>
          </cell>
          <cell r="L19">
            <v>3.53685441451</v>
          </cell>
          <cell r="M19">
            <v>63.344792058720003</v>
          </cell>
          <cell r="N19">
            <v>32.010058840900001</v>
          </cell>
          <cell r="O19">
            <v>1036</v>
          </cell>
          <cell r="P19">
            <v>237</v>
          </cell>
          <cell r="Q19">
            <v>7929</v>
          </cell>
          <cell r="R19">
            <v>1097</v>
          </cell>
          <cell r="S19">
            <v>11.676460606061633</v>
          </cell>
          <cell r="T19"/>
          <cell r="U19">
            <v>2.186944196385979</v>
          </cell>
          <cell r="V19">
            <v>3.2967301410443359</v>
          </cell>
          <cell r="W19">
            <v>3.5512951614940618</v>
          </cell>
          <cell r="X19">
            <v>4.3927654703792243</v>
          </cell>
          <cell r="Y19">
            <v>24.27</v>
          </cell>
          <cell r="Z19">
            <v>15.809393939393939</v>
          </cell>
          <cell r="AA19">
            <v>0.43545783307715713</v>
          </cell>
          <cell r="AB19">
            <v>13</v>
          </cell>
          <cell r="AC19">
            <v>66.302727865790871</v>
          </cell>
          <cell r="AD19">
            <v>82.878409832238589</v>
          </cell>
          <cell r="AE19">
            <v>69.792345121885134</v>
          </cell>
          <cell r="AF19">
            <v>68.353327696691622</v>
          </cell>
          <cell r="AG19">
            <v>66.972452389687746</v>
          </cell>
          <cell r="AH19">
            <v>30.317521578904039</v>
          </cell>
          <cell r="AI19">
            <v>18.670013291121855</v>
          </cell>
          <cell r="AJ19">
            <v>66.302727865790871</v>
          </cell>
          <cell r="AK19">
            <v>73.669697628656522</v>
          </cell>
          <cell r="AL19">
            <v>2.8369855476333785</v>
          </cell>
          <cell r="AM19">
            <v>2.3234722439804059</v>
          </cell>
          <cell r="AN19">
            <v>1.7437445796415014</v>
          </cell>
          <cell r="AO19">
            <v>24.27</v>
          </cell>
          <cell r="AP19">
            <v>25.547368421052632</v>
          </cell>
          <cell r="AQ19">
            <v>11.097676858928196</v>
          </cell>
          <cell r="AR19">
            <v>6.834126395111972</v>
          </cell>
          <cell r="AS19">
            <v>24.27</v>
          </cell>
          <cell r="AT19">
            <v>26.966666666666665</v>
          </cell>
          <cell r="AU19">
            <v>15.809393939393939</v>
          </cell>
          <cell r="AV19">
            <v>16.641467304625198</v>
          </cell>
          <cell r="AW19">
            <v>7.2289882684339428</v>
          </cell>
          <cell r="AX19">
            <v>4.4517262633677523</v>
          </cell>
          <cell r="AY19">
            <v>15.809393939393939</v>
          </cell>
          <cell r="AZ19">
            <v>17.565993265993264</v>
          </cell>
          <cell r="BB19">
            <v>13</v>
          </cell>
          <cell r="BC19">
            <v>15</v>
          </cell>
          <cell r="BD19">
            <v>10</v>
          </cell>
          <cell r="BE19">
            <v>5</v>
          </cell>
          <cell r="BF19">
            <v>13</v>
          </cell>
          <cell r="BG19">
            <v>33</v>
          </cell>
          <cell r="BH19">
            <v>63</v>
          </cell>
          <cell r="BI19">
            <v>93</v>
          </cell>
          <cell r="BJ19">
            <v>0</v>
          </cell>
          <cell r="BK19">
            <v>103</v>
          </cell>
        </row>
        <row r="20">
          <cell r="B20">
            <v>14</v>
          </cell>
          <cell r="C20">
            <v>2</v>
          </cell>
          <cell r="D20">
            <v>3</v>
          </cell>
          <cell r="E20">
            <v>2</v>
          </cell>
          <cell r="F20">
            <v>1</v>
          </cell>
          <cell r="G20">
            <v>65.230344521673686</v>
          </cell>
          <cell r="H20">
            <v>0.14720961932631738</v>
          </cell>
          <cell r="I20">
            <v>5.7570163172073578E-2</v>
          </cell>
          <cell r="J20">
            <v>8.373841915937974E-2</v>
          </cell>
          <cell r="K20">
            <v>0.36607126041400001</v>
          </cell>
          <cell r="L20">
            <v>3.53685441451</v>
          </cell>
          <cell r="M20">
            <v>63.344792058720003</v>
          </cell>
          <cell r="N20">
            <v>15.853258369070002</v>
          </cell>
          <cell r="O20">
            <v>1019</v>
          </cell>
          <cell r="P20">
            <v>9</v>
          </cell>
          <cell r="Q20">
            <v>7929</v>
          </cell>
          <cell r="R20">
            <v>1002</v>
          </cell>
          <cell r="S20">
            <v>11.676460606061633</v>
          </cell>
          <cell r="T20"/>
          <cell r="U20">
            <v>2.1891363935350827</v>
          </cell>
          <cell r="V20">
            <v>2.2169576282798369</v>
          </cell>
          <cell r="W20">
            <v>3.5612118216962654</v>
          </cell>
          <cell r="X20">
            <v>3.1253437381014786</v>
          </cell>
          <cell r="Y20">
            <v>24.27</v>
          </cell>
          <cell r="Z20">
            <v>15.809393939393939</v>
          </cell>
          <cell r="AA20">
            <v>0.39774726412334677</v>
          </cell>
          <cell r="AB20">
            <v>14</v>
          </cell>
          <cell r="AC20">
            <v>65.230344521673686</v>
          </cell>
          <cell r="AD20">
            <v>81.537930652092101</v>
          </cell>
          <cell r="AE20">
            <v>68.663520549130197</v>
          </cell>
          <cell r="AF20">
            <v>67.247777857395548</v>
          </cell>
          <cell r="AG20">
            <v>65.889236890579483</v>
          </cell>
          <cell r="AH20">
            <v>29.797295734660818</v>
          </cell>
          <cell r="AI20">
            <v>18.316895424266949</v>
          </cell>
          <cell r="AJ20">
            <v>65.230344521673686</v>
          </cell>
          <cell r="AK20">
            <v>72.478160579637432</v>
          </cell>
          <cell r="AL20">
            <v>5.4522081231969395E-2</v>
          </cell>
          <cell r="AM20">
            <v>6.6401638645903677E-2</v>
          </cell>
          <cell r="AN20">
            <v>4.710189715507624E-2</v>
          </cell>
          <cell r="AO20">
            <v>24.27</v>
          </cell>
          <cell r="AP20">
            <v>25.547368421052632</v>
          </cell>
          <cell r="AQ20">
            <v>11.08656366577876</v>
          </cell>
          <cell r="AR20">
            <v>6.8150958761110108</v>
          </cell>
          <cell r="AS20">
            <v>24.27</v>
          </cell>
          <cell r="AT20">
            <v>26.966666666666665</v>
          </cell>
          <cell r="AU20">
            <v>15.809393939393939</v>
          </cell>
          <cell r="AV20">
            <v>16.641467304625198</v>
          </cell>
          <cell r="AW20">
            <v>7.2217491729076135</v>
          </cell>
          <cell r="AX20">
            <v>4.4393298492038751</v>
          </cell>
          <cell r="AY20">
            <v>15.809393939393939</v>
          </cell>
          <cell r="AZ20">
            <v>17.565993265993264</v>
          </cell>
          <cell r="BB20">
            <v>14</v>
          </cell>
          <cell r="BC20">
            <v>15</v>
          </cell>
          <cell r="BD20">
            <v>10</v>
          </cell>
          <cell r="BE20">
            <v>5</v>
          </cell>
          <cell r="BF20">
            <v>13</v>
          </cell>
          <cell r="BG20">
            <v>33</v>
          </cell>
          <cell r="BH20">
            <v>63</v>
          </cell>
          <cell r="BI20">
            <v>93</v>
          </cell>
          <cell r="BJ20">
            <v>117</v>
          </cell>
          <cell r="BK20">
            <v>109</v>
          </cell>
        </row>
        <row r="21">
          <cell r="B21">
            <v>15</v>
          </cell>
          <cell r="C21">
            <v>2</v>
          </cell>
          <cell r="D21">
            <v>3</v>
          </cell>
          <cell r="E21">
            <v>1</v>
          </cell>
          <cell r="F21">
            <v>2</v>
          </cell>
          <cell r="G21">
            <v>47.561152820318462</v>
          </cell>
          <cell r="H21">
            <v>7.5752435966421636</v>
          </cell>
          <cell r="I21">
            <v>5.7711881340061159E-2</v>
          </cell>
          <cell r="J21">
            <v>8.3944554676452593E-2</v>
          </cell>
          <cell r="K21">
            <v>0.36607126041400001</v>
          </cell>
          <cell r="L21">
            <v>2.9941369921800001</v>
          </cell>
          <cell r="M21">
            <v>54.288189705699999</v>
          </cell>
          <cell r="N21">
            <v>29.874383813229997</v>
          </cell>
          <cell r="O21">
            <v>867</v>
          </cell>
          <cell r="P21">
            <v>251</v>
          </cell>
          <cell r="Q21">
            <v>7929</v>
          </cell>
          <cell r="R21">
            <v>1284</v>
          </cell>
          <cell r="S21">
            <v>11.676460606061633</v>
          </cell>
          <cell r="T21"/>
          <cell r="U21">
            <v>2.1428505210672331</v>
          </cell>
          <cell r="V21">
            <v>3.3346619408173552</v>
          </cell>
          <cell r="W21">
            <v>3.4464568562296223</v>
          </cell>
          <cell r="X21">
            <v>4.4310738505490361</v>
          </cell>
          <cell r="Y21">
            <v>24.27</v>
          </cell>
          <cell r="Z21">
            <v>15.809393939393939</v>
          </cell>
          <cell r="AA21">
            <v>4.7503796624779797</v>
          </cell>
          <cell r="AB21">
            <v>15</v>
          </cell>
          <cell r="AC21">
            <v>47.561152820318462</v>
          </cell>
          <cell r="AD21">
            <v>59.451441025398076</v>
          </cell>
          <cell r="AE21">
            <v>50.064371389808912</v>
          </cell>
          <cell r="AF21">
            <v>49.032116309606664</v>
          </cell>
          <cell r="AG21">
            <v>48.041568505372183</v>
          </cell>
          <cell r="AH21">
            <v>22.19527323661892</v>
          </cell>
          <cell r="AI21">
            <v>13.800013986639522</v>
          </cell>
          <cell r="AJ21">
            <v>47.561152820318462</v>
          </cell>
          <cell r="AK21">
            <v>52.845725355909401</v>
          </cell>
          <cell r="AL21">
            <v>2.8056457765341345</v>
          </cell>
          <cell r="AM21">
            <v>2.2716676326072816</v>
          </cell>
          <cell r="AN21">
            <v>1.7095728602455016</v>
          </cell>
          <cell r="AO21">
            <v>24.27</v>
          </cell>
          <cell r="AP21">
            <v>25.547368421052632</v>
          </cell>
          <cell r="AQ21">
            <v>11.326034999357995</v>
          </cell>
          <cell r="AR21">
            <v>7.0420147451232147</v>
          </cell>
          <cell r="AS21">
            <v>24.27</v>
          </cell>
          <cell r="AT21">
            <v>26.966666666666665</v>
          </cell>
          <cell r="AU21">
            <v>15.809393939393939</v>
          </cell>
          <cell r="AV21">
            <v>16.641467304625198</v>
          </cell>
          <cell r="AW21">
            <v>7.3777399701777471</v>
          </cell>
          <cell r="AX21">
            <v>4.587144014531261</v>
          </cell>
          <cell r="AY21">
            <v>15.809393939393939</v>
          </cell>
          <cell r="AZ21">
            <v>17.565993265993264</v>
          </cell>
          <cell r="BB21">
            <v>15</v>
          </cell>
          <cell r="BC21">
            <v>15</v>
          </cell>
          <cell r="BD21">
            <v>10</v>
          </cell>
          <cell r="BE21">
            <v>5</v>
          </cell>
          <cell r="BF21">
            <v>13</v>
          </cell>
          <cell r="BG21">
            <v>33</v>
          </cell>
          <cell r="BH21">
            <v>63</v>
          </cell>
          <cell r="BI21">
            <v>93</v>
          </cell>
          <cell r="BJ21">
            <v>0</v>
          </cell>
          <cell r="BK21">
            <v>103</v>
          </cell>
        </row>
        <row r="22">
          <cell r="B22">
            <v>16</v>
          </cell>
          <cell r="C22">
            <v>2</v>
          </cell>
          <cell r="D22">
            <v>3</v>
          </cell>
          <cell r="E22">
            <v>2</v>
          </cell>
          <cell r="F22">
            <v>2</v>
          </cell>
          <cell r="G22">
            <v>46.488756818443413</v>
          </cell>
          <cell r="H22">
            <v>0.12665039729214067</v>
          </cell>
          <cell r="I22">
            <v>5.7573546863821608E-2</v>
          </cell>
          <cell r="J22">
            <v>8.3743340892831433E-2</v>
          </cell>
          <cell r="K22">
            <v>0.36607126041400001</v>
          </cell>
          <cell r="L22">
            <v>2.9941369921800001</v>
          </cell>
          <cell r="M22">
            <v>54.288189705699999</v>
          </cell>
          <cell r="N22">
            <v>14.212113832760002</v>
          </cell>
          <cell r="O22">
            <v>848</v>
          </cell>
          <cell r="P22">
            <v>9</v>
          </cell>
          <cell r="Q22">
            <v>7929</v>
          </cell>
          <cell r="R22">
            <v>1172</v>
          </cell>
          <cell r="S22">
            <v>11.676460606061633</v>
          </cell>
          <cell r="T22"/>
          <cell r="U22">
            <v>2.1450875194633126</v>
          </cell>
          <cell r="V22">
            <v>2.1331610747230072</v>
          </cell>
          <cell r="W22">
            <v>3.4596724380607093</v>
          </cell>
          <cell r="X22">
            <v>2.9637099718274968</v>
          </cell>
          <cell r="Y22">
            <v>24.27</v>
          </cell>
          <cell r="Z22">
            <v>15.809393939393939</v>
          </cell>
          <cell r="AA22">
            <v>4.7127429236312732</v>
          </cell>
          <cell r="AB22">
            <v>16</v>
          </cell>
          <cell r="AC22">
            <v>46.488756818443413</v>
          </cell>
          <cell r="AD22">
            <v>58.110946023054261</v>
          </cell>
          <cell r="AE22">
            <v>48.935533493098333</v>
          </cell>
          <cell r="AF22">
            <v>47.926553421075688</v>
          </cell>
          <cell r="AG22">
            <v>46.958340220649916</v>
          </cell>
          <cell r="AH22">
            <v>21.672195841256215</v>
          </cell>
          <cell r="AI22">
            <v>13.437329010402586</v>
          </cell>
          <cell r="AJ22">
            <v>46.488756818443413</v>
          </cell>
          <cell r="AK22">
            <v>51.654174242714902</v>
          </cell>
          <cell r="AL22">
            <v>4.6907554552644691E-2</v>
          </cell>
          <cell r="AM22">
            <v>5.937216780902789E-2</v>
          </cell>
          <cell r="AN22">
            <v>4.2733735249419466E-2</v>
          </cell>
          <cell r="AO22">
            <v>24.27</v>
          </cell>
          <cell r="AP22">
            <v>25.547368421052632</v>
          </cell>
          <cell r="AQ22">
            <v>11.314223676091407</v>
          </cell>
          <cell r="AR22">
            <v>7.0151149955700278</v>
          </cell>
          <cell r="AS22">
            <v>24.27</v>
          </cell>
          <cell r="AT22">
            <v>26.966666666666665</v>
          </cell>
          <cell r="AU22">
            <v>15.809393939393939</v>
          </cell>
          <cell r="AV22">
            <v>16.641467304625198</v>
          </cell>
          <cell r="AW22">
            <v>7.370046115111121</v>
          </cell>
          <cell r="AX22">
            <v>4.5696216108412164</v>
          </cell>
          <cell r="AY22">
            <v>15.809393939393939</v>
          </cell>
          <cell r="AZ22">
            <v>17.565993265993264</v>
          </cell>
          <cell r="BB22">
            <v>16</v>
          </cell>
          <cell r="BC22">
            <v>15</v>
          </cell>
          <cell r="BD22">
            <v>10</v>
          </cell>
          <cell r="BE22">
            <v>5</v>
          </cell>
          <cell r="BF22">
            <v>13</v>
          </cell>
          <cell r="BG22">
            <v>33</v>
          </cell>
          <cell r="BH22">
            <v>63</v>
          </cell>
          <cell r="BI22">
            <v>93</v>
          </cell>
          <cell r="BJ22">
            <v>117</v>
          </cell>
          <cell r="BK22">
            <v>109</v>
          </cell>
        </row>
        <row r="23">
          <cell r="B23">
            <v>17</v>
          </cell>
          <cell r="C23">
            <v>3</v>
          </cell>
          <cell r="D23">
            <v>1</v>
          </cell>
          <cell r="E23">
            <v>1</v>
          </cell>
          <cell r="F23">
            <v>1</v>
          </cell>
          <cell r="G23">
            <v>83.964626416493061</v>
          </cell>
          <cell r="H23">
            <v>4.5277383188761915</v>
          </cell>
          <cell r="I23">
            <v>0.19435011015692555</v>
          </cell>
          <cell r="J23">
            <v>0.28269106931916443</v>
          </cell>
          <cell r="K23">
            <v>0.36607126041400001</v>
          </cell>
          <cell r="L23">
            <v>4.0133647904999998</v>
          </cell>
          <cell r="M23">
            <v>71.176380370350003</v>
          </cell>
          <cell r="N23">
            <v>32.845964654260001</v>
          </cell>
          <cell r="O23">
            <v>1168</v>
          </cell>
          <cell r="P23">
            <v>136</v>
          </cell>
          <cell r="Q23">
            <v>7929</v>
          </cell>
          <cell r="R23">
            <v>1019</v>
          </cell>
          <cell r="S23">
            <v>11.676460606061633</v>
          </cell>
          <cell r="T23"/>
          <cell r="U23">
            <v>2.2245811498110548</v>
          </cell>
          <cell r="V23">
            <v>3.1726562373704095</v>
          </cell>
          <cell r="W23">
            <v>3.6223444145601422</v>
          </cell>
          <cell r="X23">
            <v>4.3510373238075966</v>
          </cell>
          <cell r="Y23">
            <v>24.27</v>
          </cell>
          <cell r="Z23">
            <v>15.809393939393939</v>
          </cell>
          <cell r="AA23">
            <v>0.45899200017053876</v>
          </cell>
          <cell r="AB23">
            <v>17</v>
          </cell>
          <cell r="AC23">
            <v>83.964626416493061</v>
          </cell>
          <cell r="AD23">
            <v>104.95578302061632</v>
          </cell>
          <cell r="AE23">
            <v>88.383817280519011</v>
          </cell>
          <cell r="AF23">
            <v>86.561470532467069</v>
          </cell>
          <cell r="AG23">
            <v>84.812753956053598</v>
          </cell>
          <cell r="AH23">
            <v>37.744015957172259</v>
          </cell>
          <cell r="AI23">
            <v>23.179636392109558</v>
          </cell>
          <cell r="AJ23">
            <v>83.964626416493061</v>
          </cell>
          <cell r="AK23">
            <v>93.294029351658949</v>
          </cell>
          <cell r="AL23">
            <v>1.6769401181022929</v>
          </cell>
          <cell r="AM23">
            <v>1.4271127976439433</v>
          </cell>
          <cell r="AN23">
            <v>1.0406112340387748</v>
          </cell>
          <cell r="AO23">
            <v>24.27</v>
          </cell>
          <cell r="AP23">
            <v>25.547368421052632</v>
          </cell>
          <cell r="AQ23">
            <v>10.909918931058719</v>
          </cell>
          <cell r="AR23">
            <v>6.7000807274001533</v>
          </cell>
          <cell r="AS23">
            <v>24.27</v>
          </cell>
          <cell r="AT23">
            <v>26.966666666666665</v>
          </cell>
          <cell r="AU23">
            <v>15.809393939393939</v>
          </cell>
          <cell r="AV23">
            <v>16.641467304625198</v>
          </cell>
          <cell r="AW23">
            <v>7.1066834045306519</v>
          </cell>
          <cell r="AX23">
            <v>4.3644093796955135</v>
          </cell>
          <cell r="AY23">
            <v>15.809393939393939</v>
          </cell>
          <cell r="AZ23">
            <v>17.565993265993264</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83.164532037231268</v>
          </cell>
          <cell r="H24">
            <v>0.17440465894400145</v>
          </cell>
          <cell r="I24">
            <v>0.19392474591506209</v>
          </cell>
          <cell r="J24">
            <v>0.28207235769463573</v>
          </cell>
          <cell r="K24">
            <v>0.36607126041400001</v>
          </cell>
          <cell r="L24">
            <v>4.0133647904999998</v>
          </cell>
          <cell r="M24">
            <v>71.176380370350003</v>
          </cell>
          <cell r="N24">
            <v>16.404974211840003</v>
          </cell>
          <cell r="O24">
            <v>1157</v>
          </cell>
          <cell r="P24">
            <v>11</v>
          </cell>
          <cell r="Q24">
            <v>7929</v>
          </cell>
          <cell r="R24">
            <v>975</v>
          </cell>
          <cell r="S24">
            <v>11.676460606061633</v>
          </cell>
          <cell r="T24"/>
          <cell r="U24">
            <v>2.2266443566221263</v>
          </cell>
          <cell r="V24">
            <v>2.2606235065864837</v>
          </cell>
          <cell r="W24">
            <v>3.6287947154927882</v>
          </cell>
          <cell r="X24">
            <v>3.1961642500807201</v>
          </cell>
          <cell r="Y24">
            <v>24.27</v>
          </cell>
          <cell r="Z24">
            <v>15.809393939393939</v>
          </cell>
          <cell r="AA24">
            <v>0.43917291478535347</v>
          </cell>
          <cell r="AB24">
            <v>18</v>
          </cell>
          <cell r="AC24">
            <v>83.164532037231268</v>
          </cell>
          <cell r="AD24">
            <v>103.95566504653908</v>
          </cell>
          <cell r="AE24">
            <v>87.541612670769766</v>
          </cell>
          <cell r="AF24">
            <v>85.736630966217803</v>
          </cell>
          <cell r="AG24">
            <v>84.004577815385119</v>
          </cell>
          <cell r="AH24">
            <v>37.34971496004593</v>
          </cell>
          <cell r="AI24">
            <v>22.917948949321474</v>
          </cell>
          <cell r="AJ24">
            <v>83.164532037231268</v>
          </cell>
          <cell r="AK24">
            <v>92.405035596923625</v>
          </cell>
          <cell r="AL24">
            <v>6.4594318127407943E-2</v>
          </cell>
          <cell r="AM24">
            <v>7.7148918621725973E-2</v>
          </cell>
          <cell r="AN24">
            <v>5.4566863683428286E-2</v>
          </cell>
          <cell r="AO24">
            <v>24.27</v>
          </cell>
          <cell r="AP24">
            <v>25.547368421052632</v>
          </cell>
          <cell r="AQ24">
            <v>10.899809809240566</v>
          </cell>
          <cell r="AR24">
            <v>6.6881711154344394</v>
          </cell>
          <cell r="AS24">
            <v>24.27</v>
          </cell>
          <cell r="AT24">
            <v>26.966666666666665</v>
          </cell>
          <cell r="AU24">
            <v>15.809393939393939</v>
          </cell>
          <cell r="AV24">
            <v>16.641467304625198</v>
          </cell>
          <cell r="AW24">
            <v>7.1000983575918584</v>
          </cell>
          <cell r="AX24">
            <v>4.3566514997107051</v>
          </cell>
          <cell r="AY24">
            <v>15.809393939393939</v>
          </cell>
          <cell r="AZ24">
            <v>17.565993265993264</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76.581088066446881</v>
          </cell>
          <cell r="H25">
            <v>5.5161284096069298</v>
          </cell>
          <cell r="I25">
            <v>7.2049044573858259E-2</v>
          </cell>
          <cell r="J25">
            <v>0.10479861028924838</v>
          </cell>
          <cell r="K25">
            <v>0.36607126041400001</v>
          </cell>
          <cell r="L25">
            <v>3.7703099832999998</v>
          </cell>
          <cell r="M25">
            <v>66.532591774250008</v>
          </cell>
          <cell r="N25">
            <v>31.353040244080002</v>
          </cell>
          <cell r="O25">
            <v>1140</v>
          </cell>
          <cell r="P25">
            <v>174</v>
          </cell>
          <cell r="Q25">
            <v>7929</v>
          </cell>
          <cell r="R25">
            <v>1043</v>
          </cell>
          <cell r="S25">
            <v>11.676460606061633</v>
          </cell>
          <cell r="T25"/>
          <cell r="U25">
            <v>2.2163072502002268</v>
          </cell>
          <cell r="V25">
            <v>3.2310003064297415</v>
          </cell>
          <cell r="W25">
            <v>3.5944578215751171</v>
          </cell>
          <cell r="X25">
            <v>4.3829846548083449</v>
          </cell>
          <cell r="Y25">
            <v>24.27</v>
          </cell>
          <cell r="Z25">
            <v>15.809393939393939</v>
          </cell>
          <cell r="AA25">
            <v>0.44135054013264874</v>
          </cell>
          <cell r="AB25">
            <v>19</v>
          </cell>
          <cell r="AC25">
            <v>76.581088066446881</v>
          </cell>
          <cell r="AD25">
            <v>95.726360083058594</v>
          </cell>
          <cell r="AE25">
            <v>80.611671648891459</v>
          </cell>
          <cell r="AF25">
            <v>78.949575326233898</v>
          </cell>
          <cell r="AG25">
            <v>77.354634410552407</v>
          </cell>
          <cell r="AH25">
            <v>34.553461872007304</v>
          </cell>
          <cell r="AI25">
            <v>21.305323881332541</v>
          </cell>
          <cell r="AJ25">
            <v>76.581088066446881</v>
          </cell>
          <cell r="AK25">
            <v>85.090097851607638</v>
          </cell>
          <cell r="AL25">
            <v>2.0430105220766404</v>
          </cell>
          <cell r="AM25">
            <v>1.7072509707379933</v>
          </cell>
          <cell r="AN25">
            <v>1.258532448557736</v>
          </cell>
          <cell r="AO25">
            <v>24.27</v>
          </cell>
          <cell r="AP25">
            <v>25.547368421052632</v>
          </cell>
          <cell r="AQ25">
            <v>10.95064774877553</v>
          </cell>
          <cell r="AR25">
            <v>6.7520614247643929</v>
          </cell>
          <cell r="AS25">
            <v>24.27</v>
          </cell>
          <cell r="AT25">
            <v>26.966666666666665</v>
          </cell>
          <cell r="AU25">
            <v>15.809393939393939</v>
          </cell>
          <cell r="AV25">
            <v>16.641467304625198</v>
          </cell>
          <cell r="AW25">
            <v>7.1332140153246701</v>
          </cell>
          <cell r="AX25">
            <v>4.3982694259203043</v>
          </cell>
          <cell r="AY25">
            <v>15.809393939393939</v>
          </cell>
          <cell r="AZ25">
            <v>17.565993265993264</v>
          </cell>
          <cell r="BB25">
            <v>19</v>
          </cell>
          <cell r="BC25">
            <v>20</v>
          </cell>
          <cell r="BD25">
            <v>15</v>
          </cell>
          <cell r="BE25">
            <v>10</v>
          </cell>
          <cell r="BF25">
            <v>15</v>
          </cell>
          <cell r="BG25">
            <v>35</v>
          </cell>
          <cell r="BH25">
            <v>65</v>
          </cell>
          <cell r="BI25">
            <v>91</v>
          </cell>
          <cell r="BJ25">
            <v>0</v>
          </cell>
          <cell r="BK25">
            <v>103</v>
          </cell>
        </row>
        <row r="26">
          <cell r="B26">
            <v>20</v>
          </cell>
          <cell r="C26">
            <v>3</v>
          </cell>
          <cell r="D26">
            <v>2</v>
          </cell>
          <cell r="E26">
            <v>2</v>
          </cell>
          <cell r="F26">
            <v>1</v>
          </cell>
          <cell r="G26">
            <v>75.506755227147252</v>
          </cell>
          <cell r="H26">
            <v>0.15789967286294732</v>
          </cell>
          <cell r="I26">
            <v>7.1883150088465506E-2</v>
          </cell>
          <cell r="J26">
            <v>0.10455730921958618</v>
          </cell>
          <cell r="K26">
            <v>0.36607126041400001</v>
          </cell>
          <cell r="L26">
            <v>3.7703099832999998</v>
          </cell>
          <cell r="M26">
            <v>66.532591774250008</v>
          </cell>
          <cell r="N26">
            <v>15.696391499860001</v>
          </cell>
          <cell r="O26">
            <v>1124</v>
          </cell>
          <cell r="P26">
            <v>10</v>
          </cell>
          <cell r="Q26">
            <v>7929</v>
          </cell>
          <cell r="R26">
            <v>984</v>
          </cell>
          <cell r="S26">
            <v>11.676460606061633</v>
          </cell>
          <cell r="T26"/>
          <cell r="U26">
            <v>2.2185234671619329</v>
          </cell>
          <cell r="V26">
            <v>2.2697120457122981</v>
          </cell>
          <cell r="W26">
            <v>3.603315831003703</v>
          </cell>
          <cell r="X26">
            <v>3.221691135170222</v>
          </cell>
          <cell r="Y26">
            <v>24.27</v>
          </cell>
          <cell r="Z26">
            <v>15.809393939393939</v>
          </cell>
          <cell r="AA26">
            <v>0.41638440219609424</v>
          </cell>
          <cell r="AB26">
            <v>20</v>
          </cell>
          <cell r="AC26">
            <v>75.506755227147252</v>
          </cell>
          <cell r="AD26">
            <v>94.383444033934055</v>
          </cell>
          <cell r="AE26">
            <v>79.480794975944477</v>
          </cell>
          <cell r="AF26">
            <v>77.842015698089952</v>
          </cell>
          <cell r="AG26">
            <v>76.269449724391166</v>
          </cell>
          <cell r="AH26">
            <v>34.034688541627183</v>
          </cell>
          <cell r="AI26">
            <v>20.954797960664706</v>
          </cell>
          <cell r="AJ26">
            <v>75.506755227147252</v>
          </cell>
          <cell r="AK26">
            <v>83.896394696830285</v>
          </cell>
          <cell r="AL26">
            <v>5.8481360319610112E-2</v>
          </cell>
          <cell r="AM26">
            <v>6.9568152119223584E-2</v>
          </cell>
          <cell r="AN26">
            <v>4.9011424819469698E-2</v>
          </cell>
          <cell r="AO26">
            <v>24.27</v>
          </cell>
          <cell r="AP26">
            <v>25.547368421052632</v>
          </cell>
          <cell r="AQ26">
            <v>10.939708485954231</v>
          </cell>
          <cell r="AR26">
            <v>6.7354628731613557</v>
          </cell>
          <cell r="AS26">
            <v>24.27</v>
          </cell>
          <cell r="AT26">
            <v>26.966666666666665</v>
          </cell>
          <cell r="AU26">
            <v>15.809393939393939</v>
          </cell>
          <cell r="AV26">
            <v>16.641467304625198</v>
          </cell>
          <cell r="AW26">
            <v>7.1260882174116711</v>
          </cell>
          <cell r="AX26">
            <v>4.3874571868961691</v>
          </cell>
          <cell r="AY26">
            <v>15.809393939393939</v>
          </cell>
          <cell r="AZ26">
            <v>17.565993265993264</v>
          </cell>
          <cell r="BB26">
            <v>20</v>
          </cell>
          <cell r="BC26">
            <v>20</v>
          </cell>
          <cell r="BD26">
            <v>15</v>
          </cell>
          <cell r="BE26">
            <v>10</v>
          </cell>
          <cell r="BF26">
            <v>15</v>
          </cell>
          <cell r="BG26">
            <v>35</v>
          </cell>
          <cell r="BH26">
            <v>65</v>
          </cell>
          <cell r="BI26">
            <v>91</v>
          </cell>
          <cell r="BJ26">
            <v>117</v>
          </cell>
          <cell r="BK26">
            <v>109</v>
          </cell>
        </row>
        <row r="27">
          <cell r="B27">
            <v>21</v>
          </cell>
          <cell r="C27">
            <v>3</v>
          </cell>
          <cell r="D27">
            <v>2</v>
          </cell>
          <cell r="E27">
            <v>1</v>
          </cell>
          <cell r="F27">
            <v>2</v>
          </cell>
          <cell r="G27">
            <v>56.012831708222762</v>
          </cell>
          <cell r="H27">
            <v>5.4356927689184387</v>
          </cell>
          <cell r="I27">
            <v>7.2052349302497126E-2</v>
          </cell>
          <cell r="J27">
            <v>0.10480341716726856</v>
          </cell>
          <cell r="K27">
            <v>0.36607126041400001</v>
          </cell>
          <cell r="L27">
            <v>3.1473171844099999</v>
          </cell>
          <cell r="M27">
            <v>57.677605220539995</v>
          </cell>
          <cell r="N27">
            <v>29.232670304080003</v>
          </cell>
          <cell r="O27">
            <v>961</v>
          </cell>
          <cell r="P27">
            <v>184</v>
          </cell>
          <cell r="Q27">
            <v>7929</v>
          </cell>
          <cell r="R27">
            <v>1238</v>
          </cell>
          <cell r="S27">
            <v>11.676460606061633</v>
          </cell>
          <cell r="T27"/>
          <cell r="U27">
            <v>2.1785130150307292</v>
          </cell>
          <cell r="V27">
            <v>3.2663298480740481</v>
          </cell>
          <cell r="W27">
            <v>3.5066621481762588</v>
          </cell>
          <cell r="X27">
            <v>4.4169153197029107</v>
          </cell>
          <cell r="Y27">
            <v>24.27</v>
          </cell>
          <cell r="Z27">
            <v>15.809393939393939</v>
          </cell>
          <cell r="AA27">
            <v>4.7562053388349339</v>
          </cell>
          <cell r="AB27">
            <v>21</v>
          </cell>
          <cell r="AC27">
            <v>56.012831708222762</v>
          </cell>
          <cell r="AD27">
            <v>70.016039635278446</v>
          </cell>
          <cell r="AE27">
            <v>58.960875482339752</v>
          </cell>
          <cell r="AF27">
            <v>57.745187328064702</v>
          </cell>
          <cell r="AG27">
            <v>56.578617887093699</v>
          </cell>
          <cell r="AH27">
            <v>25.71149739375446</v>
          </cell>
          <cell r="AI27">
            <v>15.973261563664996</v>
          </cell>
          <cell r="AJ27">
            <v>56.012831708222762</v>
          </cell>
          <cell r="AK27">
            <v>62.236479675803068</v>
          </cell>
          <cell r="AL27">
            <v>2.0132195440438658</v>
          </cell>
          <cell r="AM27">
            <v>1.6641591700003995</v>
          </cell>
          <cell r="AN27">
            <v>1.2306536067537859</v>
          </cell>
          <cell r="AO27">
            <v>24.27</v>
          </cell>
          <cell r="AP27">
            <v>25.547368421052632</v>
          </cell>
          <cell r="AQ27">
            <v>11.140626579941573</v>
          </cell>
          <cell r="AR27">
            <v>6.9211115797460891</v>
          </cell>
          <cell r="AS27">
            <v>24.27</v>
          </cell>
          <cell r="AT27">
            <v>26.966666666666665</v>
          </cell>
          <cell r="AU27">
            <v>15.809393939393939</v>
          </cell>
          <cell r="AV27">
            <v>16.641467304625198</v>
          </cell>
          <cell r="AW27">
            <v>7.2569655679431122</v>
          </cell>
          <cell r="AX27">
            <v>4.5083881113599933</v>
          </cell>
          <cell r="AY27">
            <v>15.809393939393939</v>
          </cell>
          <cell r="AZ27">
            <v>17.565993265993264</v>
          </cell>
          <cell r="BB27">
            <v>21</v>
          </cell>
          <cell r="BC27">
            <v>20</v>
          </cell>
          <cell r="BD27">
            <v>15</v>
          </cell>
          <cell r="BE27">
            <v>10</v>
          </cell>
          <cell r="BF27">
            <v>15</v>
          </cell>
          <cell r="BG27">
            <v>35</v>
          </cell>
          <cell r="BH27">
            <v>65</v>
          </cell>
          <cell r="BI27">
            <v>91</v>
          </cell>
          <cell r="BJ27">
            <v>0</v>
          </cell>
          <cell r="BK27">
            <v>103</v>
          </cell>
        </row>
        <row r="28">
          <cell r="B28">
            <v>22</v>
          </cell>
          <cell r="C28">
            <v>3</v>
          </cell>
          <cell r="D28">
            <v>2</v>
          </cell>
          <cell r="E28">
            <v>2</v>
          </cell>
          <cell r="F28">
            <v>2</v>
          </cell>
          <cell r="G28">
            <v>54.938398394130807</v>
          </cell>
          <cell r="H28">
            <v>0.13575870650611133</v>
          </cell>
          <cell r="I28">
            <v>7.1886464751580878E-2</v>
          </cell>
          <cell r="J28">
            <v>0.10456213054775401</v>
          </cell>
          <cell r="K28">
            <v>0.36607126041400001</v>
          </cell>
          <cell r="L28">
            <v>3.1473171844099999</v>
          </cell>
          <cell r="M28">
            <v>57.677605220539995</v>
          </cell>
          <cell r="N28">
            <v>14.05983379473</v>
          </cell>
          <cell r="O28">
            <v>943</v>
          </cell>
          <cell r="P28">
            <v>10</v>
          </cell>
          <cell r="Q28">
            <v>7929</v>
          </cell>
          <cell r="R28">
            <v>1167</v>
          </cell>
          <cell r="S28">
            <v>11.676460606061633</v>
          </cell>
          <cell r="T28"/>
          <cell r="U28">
            <v>2.1810349054450735</v>
          </cell>
          <cell r="V28">
            <v>2.1881223065150603</v>
          </cell>
          <cell r="W28">
            <v>3.518454871658101</v>
          </cell>
          <cell r="X28">
            <v>3.0647885182729571</v>
          </cell>
          <cell r="Y28">
            <v>24.27</v>
          </cell>
          <cell r="Z28">
            <v>15.809393939393939</v>
          </cell>
          <cell r="AA28">
            <v>4.7311257069501851</v>
          </cell>
          <cell r="AB28">
            <v>22</v>
          </cell>
          <cell r="AC28">
            <v>54.938398394130807</v>
          </cell>
          <cell r="AD28">
            <v>68.672997992663511</v>
          </cell>
          <cell r="AE28">
            <v>57.829893046453485</v>
          </cell>
          <cell r="AF28">
            <v>56.637524117660625</v>
          </cell>
          <cell r="AG28">
            <v>55.493331711243243</v>
          </cell>
          <cell r="AH28">
            <v>25.189142208120593</v>
          </cell>
          <cell r="AI28">
            <v>15.614353572265838</v>
          </cell>
          <cell r="AJ28">
            <v>54.938398394130807</v>
          </cell>
          <cell r="AK28">
            <v>61.042664882367561</v>
          </cell>
          <cell r="AL28">
            <v>5.0281002409670858E-2</v>
          </cell>
          <cell r="AM28">
            <v>6.204347266233444E-2</v>
          </cell>
          <cell r="AN28">
            <v>4.4296272221292739E-2</v>
          </cell>
          <cell r="AO28">
            <v>24.27</v>
          </cell>
          <cell r="AP28">
            <v>25.547368421052632</v>
          </cell>
          <cell r="AQ28">
            <v>11.127744879006114</v>
          </cell>
          <cell r="AR28">
            <v>6.8979142507979816</v>
          </cell>
          <cell r="AS28">
            <v>24.27</v>
          </cell>
          <cell r="AT28">
            <v>26.966666666666665</v>
          </cell>
          <cell r="AU28">
            <v>15.809393939393939</v>
          </cell>
          <cell r="AV28">
            <v>16.641467304625198</v>
          </cell>
          <cell r="AW28">
            <v>7.2485744725703007</v>
          </cell>
          <cell r="AX28">
            <v>4.4932774516285416</v>
          </cell>
          <cell r="AY28">
            <v>15.809393939393939</v>
          </cell>
          <cell r="AZ28">
            <v>17.565993265993264</v>
          </cell>
          <cell r="BB28">
            <v>22</v>
          </cell>
          <cell r="BC28">
            <v>20</v>
          </cell>
          <cell r="BD28">
            <v>15</v>
          </cell>
          <cell r="BE28">
            <v>10</v>
          </cell>
          <cell r="BF28">
            <v>15</v>
          </cell>
          <cell r="BG28">
            <v>35</v>
          </cell>
          <cell r="BH28">
            <v>65</v>
          </cell>
          <cell r="BI28">
            <v>91</v>
          </cell>
          <cell r="BJ28">
            <v>117</v>
          </cell>
          <cell r="BK28">
            <v>109</v>
          </cell>
        </row>
        <row r="29">
          <cell r="B29">
            <v>23</v>
          </cell>
          <cell r="C29">
            <v>3</v>
          </cell>
          <cell r="D29">
            <v>3</v>
          </cell>
          <cell r="E29">
            <v>1</v>
          </cell>
          <cell r="F29">
            <v>1</v>
          </cell>
          <cell r="G29">
            <v>61.870572923767156</v>
          </cell>
          <cell r="H29">
            <v>8.39959961921193</v>
          </cell>
          <cell r="I29">
            <v>5.7729457782013674E-2</v>
          </cell>
          <cell r="J29">
            <v>8.3970120410201715E-2</v>
          </cell>
          <cell r="K29">
            <v>0.36607126041400001</v>
          </cell>
          <cell r="L29">
            <v>3.5600513993999998</v>
          </cell>
          <cell r="M29">
            <v>60.929144792819997</v>
          </cell>
          <cell r="N29">
            <v>32.305993068700005</v>
          </cell>
          <cell r="O29">
            <v>1005</v>
          </cell>
          <cell r="P29">
            <v>257</v>
          </cell>
          <cell r="Q29">
            <v>7929</v>
          </cell>
          <cell r="R29">
            <v>1084</v>
          </cell>
          <cell r="S29">
            <v>11.676460606061633</v>
          </cell>
          <cell r="T29"/>
          <cell r="U29">
            <v>2.1815321806623262</v>
          </cell>
          <cell r="V29">
            <v>3.3244163626996057</v>
          </cell>
          <cell r="W29">
            <v>3.5417351496208109</v>
          </cell>
          <cell r="X29">
            <v>4.4106823992994189</v>
          </cell>
          <cell r="Y29">
            <v>24.27</v>
          </cell>
          <cell r="Z29">
            <v>15.809393939393939</v>
          </cell>
          <cell r="AA29">
            <v>0.43311960908525243</v>
          </cell>
          <cell r="AB29">
            <v>23</v>
          </cell>
          <cell r="AC29">
            <v>61.870572923767156</v>
          </cell>
          <cell r="AD29">
            <v>77.338216154708945</v>
          </cell>
          <cell r="AE29">
            <v>65.126918867123322</v>
          </cell>
          <cell r="AF29">
            <v>63.7840957976981</v>
          </cell>
          <cell r="AG29">
            <v>62.495528205825408</v>
          </cell>
          <cell r="AH29">
            <v>28.361063601171761</v>
          </cell>
          <cell r="AI29">
            <v>17.469000450355868</v>
          </cell>
          <cell r="AJ29">
            <v>61.870572923767156</v>
          </cell>
          <cell r="AK29">
            <v>68.745081026407945</v>
          </cell>
          <cell r="AL29">
            <v>3.1109628219303445</v>
          </cell>
          <cell r="AM29">
            <v>2.5266388751591276</v>
          </cell>
          <cell r="AN29">
            <v>1.9043764340289158</v>
          </cell>
          <cell r="AO29">
            <v>24.27</v>
          </cell>
          <cell r="AP29">
            <v>25.547368421052632</v>
          </cell>
          <cell r="AQ29">
            <v>11.125208335286386</v>
          </cell>
          <cell r="AR29">
            <v>6.8525733785030258</v>
          </cell>
          <cell r="AS29">
            <v>24.27</v>
          </cell>
          <cell r="AT29">
            <v>26.966666666666665</v>
          </cell>
          <cell r="AU29">
            <v>15.809393939393939</v>
          </cell>
          <cell r="AV29">
            <v>16.641467304625198</v>
          </cell>
          <cell r="AW29">
            <v>7.2469221767767422</v>
          </cell>
          <cell r="AX29">
            <v>4.4637425644564477</v>
          </cell>
          <cell r="AY29">
            <v>15.809393939393939</v>
          </cell>
          <cell r="AZ29">
            <v>17.565993265993264</v>
          </cell>
          <cell r="BB29">
            <v>23</v>
          </cell>
          <cell r="BC29">
            <v>20</v>
          </cell>
          <cell r="BD29">
            <v>15</v>
          </cell>
          <cell r="BE29">
            <v>10</v>
          </cell>
          <cell r="BF29">
            <v>15</v>
          </cell>
          <cell r="BG29">
            <v>35</v>
          </cell>
          <cell r="BH29">
            <v>65</v>
          </cell>
          <cell r="BI29">
            <v>93</v>
          </cell>
          <cell r="BJ29">
            <v>0</v>
          </cell>
          <cell r="BK29">
            <v>103</v>
          </cell>
        </row>
        <row r="30">
          <cell r="B30">
            <v>24</v>
          </cell>
          <cell r="C30">
            <v>3</v>
          </cell>
          <cell r="D30">
            <v>3</v>
          </cell>
          <cell r="E30">
            <v>2</v>
          </cell>
          <cell r="F30">
            <v>1</v>
          </cell>
          <cell r="G30">
            <v>60.78835315250015</v>
          </cell>
          <cell r="H30">
            <v>0.14421529436275463</v>
          </cell>
          <cell r="I30">
            <v>5.7589944652542767E-2</v>
          </cell>
          <cell r="J30">
            <v>8.3767192221880393E-2</v>
          </cell>
          <cell r="K30">
            <v>0.36607126041400001</v>
          </cell>
          <cell r="L30">
            <v>3.5600513994099998</v>
          </cell>
          <cell r="M30">
            <v>60.929144792819997</v>
          </cell>
          <cell r="N30">
            <v>15.715671366530001</v>
          </cell>
          <cell r="O30">
            <v>988</v>
          </cell>
          <cell r="P30">
            <v>9</v>
          </cell>
          <cell r="Q30">
            <v>7929</v>
          </cell>
          <cell r="R30">
            <v>978</v>
          </cell>
          <cell r="S30">
            <v>11.676460606061633</v>
          </cell>
          <cell r="T30"/>
          <cell r="U30">
            <v>2.1836534473189579</v>
          </cell>
          <cell r="V30">
            <v>2.220232360504554</v>
          </cell>
          <cell r="W30">
            <v>3.5520860534501946</v>
          </cell>
          <cell r="X30">
            <v>3.1314087626685398</v>
          </cell>
          <cell r="Y30">
            <v>24.27</v>
          </cell>
          <cell r="Z30">
            <v>15.809393939393939</v>
          </cell>
          <cell r="AA30">
            <v>0.39076658458170371</v>
          </cell>
          <cell r="AB30">
            <v>24</v>
          </cell>
          <cell r="AC30">
            <v>60.78835315250015</v>
          </cell>
          <cell r="AD30">
            <v>75.985441440625181</v>
          </cell>
          <cell r="AE30">
            <v>63.987740160526478</v>
          </cell>
          <cell r="AF30">
            <v>62.668405311855828</v>
          </cell>
          <cell r="AG30">
            <v>61.402376921717327</v>
          </cell>
          <cell r="AH30">
            <v>27.837912296538978</v>
          </cell>
          <cell r="AI30">
            <v>17.113423559504003</v>
          </cell>
          <cell r="AJ30">
            <v>60.78835315250015</v>
          </cell>
          <cell r="AK30">
            <v>67.542614613889057</v>
          </cell>
          <cell r="AL30">
            <v>5.3413071986205415E-2</v>
          </cell>
          <cell r="AM30">
            <v>6.4955045664671474E-2</v>
          </cell>
          <cell r="AN30">
            <v>4.6054445552440912E-2</v>
          </cell>
          <cell r="AO30">
            <v>24.27</v>
          </cell>
          <cell r="AP30">
            <v>25.547368421052632</v>
          </cell>
          <cell r="AQ30">
            <v>11.114400973193881</v>
          </cell>
          <cell r="AR30">
            <v>6.8326047383976478</v>
          </cell>
          <cell r="AS30">
            <v>24.27</v>
          </cell>
          <cell r="AT30">
            <v>26.966666666666665</v>
          </cell>
          <cell r="AU30">
            <v>15.809393939393939</v>
          </cell>
          <cell r="AV30">
            <v>16.641467304625198</v>
          </cell>
          <cell r="AW30">
            <v>7.2398822985416329</v>
          </cell>
          <cell r="AX30">
            <v>4.4507350614543917</v>
          </cell>
          <cell r="AY30">
            <v>15.809393939393939</v>
          </cell>
          <cell r="AZ30">
            <v>17.565993265993264</v>
          </cell>
          <cell r="BB30">
            <v>24</v>
          </cell>
          <cell r="BC30">
            <v>20</v>
          </cell>
          <cell r="BD30">
            <v>15</v>
          </cell>
          <cell r="BE30">
            <v>10</v>
          </cell>
          <cell r="BF30">
            <v>15</v>
          </cell>
          <cell r="BG30">
            <v>35</v>
          </cell>
          <cell r="BH30">
            <v>65</v>
          </cell>
          <cell r="BI30">
            <v>93</v>
          </cell>
          <cell r="BJ30">
            <v>117</v>
          </cell>
          <cell r="BK30">
            <v>109</v>
          </cell>
        </row>
        <row r="31">
          <cell r="B31">
            <v>25</v>
          </cell>
          <cell r="C31">
            <v>3</v>
          </cell>
          <cell r="D31">
            <v>3</v>
          </cell>
          <cell r="E31">
            <v>1</v>
          </cell>
          <cell r="F31">
            <v>2</v>
          </cell>
          <cell r="G31">
            <v>43.934256280041858</v>
          </cell>
          <cell r="H31">
            <v>8.3132596794909013</v>
          </cell>
          <cell r="I31">
            <v>5.7732917090904404E-2</v>
          </cell>
          <cell r="J31">
            <v>8.397515213222459E-2</v>
          </cell>
          <cell r="K31">
            <v>0.36607126041400001</v>
          </cell>
          <cell r="L31">
            <v>2.9197665857300001</v>
          </cell>
          <cell r="M31">
            <v>51.98792256067</v>
          </cell>
          <cell r="N31">
            <v>30.312163345060004</v>
          </cell>
          <cell r="O31">
            <v>837</v>
          </cell>
          <cell r="P31">
            <v>272</v>
          </cell>
          <cell r="Q31">
            <v>7929</v>
          </cell>
          <cell r="R31">
            <v>1310</v>
          </cell>
          <cell r="S31">
            <v>11.676460606061633</v>
          </cell>
          <cell r="T31"/>
          <cell r="U31">
            <v>2.1359357961918746</v>
          </cell>
          <cell r="V31">
            <v>3.3597814298328936</v>
          </cell>
          <cell r="W31">
            <v>3.4302067906370852</v>
          </cell>
          <cell r="X31">
            <v>4.4458106098408789</v>
          </cell>
          <cell r="Y31">
            <v>24.27</v>
          </cell>
          <cell r="Z31">
            <v>15.809393939393939</v>
          </cell>
          <cell r="AA31">
            <v>4.7481823930444422</v>
          </cell>
          <cell r="AB31">
            <v>25</v>
          </cell>
          <cell r="AC31">
            <v>43.934256280041858</v>
          </cell>
          <cell r="AD31">
            <v>54.917820350052317</v>
          </cell>
          <cell r="AE31">
            <v>46.246585557938801</v>
          </cell>
          <cell r="AF31">
            <v>45.293047711383359</v>
          </cell>
          <cell r="AG31">
            <v>44.378036646506928</v>
          </cell>
          <cell r="AH31">
            <v>20.56909030616535</v>
          </cell>
          <cell r="AI31">
            <v>12.808048890802306</v>
          </cell>
          <cell r="AJ31">
            <v>43.934256280041858</v>
          </cell>
          <cell r="AK31">
            <v>48.815840311157615</v>
          </cell>
          <cell r="AL31">
            <v>3.0789850664781113</v>
          </cell>
          <cell r="AM31">
            <v>2.4743453861831664</v>
          </cell>
          <cell r="AN31">
            <v>1.8699086418772217</v>
          </cell>
          <cell r="AO31">
            <v>24.27</v>
          </cell>
          <cell r="AP31">
            <v>25.547368421052632</v>
          </cell>
          <cell r="AQ31">
            <v>11.362701090206265</v>
          </cell>
          <cell r="AR31">
            <v>7.0753751832822829</v>
          </cell>
          <cell r="AS31">
            <v>24.27</v>
          </cell>
          <cell r="AT31">
            <v>26.966666666666665</v>
          </cell>
          <cell r="AU31">
            <v>15.809393939393939</v>
          </cell>
          <cell r="AV31">
            <v>16.641467304625198</v>
          </cell>
          <cell r="AW31">
            <v>7.4016241347610974</v>
          </cell>
          <cell r="AX31">
            <v>4.6088748884021919</v>
          </cell>
          <cell r="AY31">
            <v>15.809393939393939</v>
          </cell>
          <cell r="AZ31">
            <v>17.565993265993264</v>
          </cell>
          <cell r="BB31">
            <v>25</v>
          </cell>
          <cell r="BC31">
            <v>20</v>
          </cell>
          <cell r="BD31">
            <v>15</v>
          </cell>
          <cell r="BE31">
            <v>10</v>
          </cell>
          <cell r="BF31">
            <v>15</v>
          </cell>
          <cell r="BG31">
            <v>35</v>
          </cell>
          <cell r="BH31">
            <v>65</v>
          </cell>
          <cell r="BI31">
            <v>93</v>
          </cell>
          <cell r="BJ31">
            <v>0</v>
          </cell>
          <cell r="BK31">
            <v>103</v>
          </cell>
        </row>
        <row r="32">
          <cell r="B32">
            <v>26</v>
          </cell>
          <cell r="C32">
            <v>3</v>
          </cell>
          <cell r="D32">
            <v>3</v>
          </cell>
          <cell r="E32">
            <v>2</v>
          </cell>
          <cell r="F32">
            <v>2</v>
          </cell>
          <cell r="G32">
            <v>42.851722492048928</v>
          </cell>
          <cell r="H32">
            <v>0.12311174369402568</v>
          </cell>
          <cell r="I32">
            <v>5.7593400836418118E-2</v>
          </cell>
          <cell r="J32">
            <v>8.3772219398426356E-2</v>
          </cell>
          <cell r="K32">
            <v>0.36607126041400001</v>
          </cell>
          <cell r="L32">
            <v>2.9197665857300001</v>
          </cell>
          <cell r="M32">
            <v>51.98792256067</v>
          </cell>
          <cell r="N32">
            <v>14.08144116327</v>
          </cell>
          <cell r="O32">
            <v>816</v>
          </cell>
          <cell r="P32">
            <v>9</v>
          </cell>
          <cell r="Q32">
            <v>7929</v>
          </cell>
          <cell r="R32">
            <v>1181</v>
          </cell>
          <cell r="S32">
            <v>11.676460606061633</v>
          </cell>
          <cell r="T32"/>
          <cell r="U32">
            <v>2.1379289231593539</v>
          </cell>
          <cell r="V32">
            <v>2.1349993265727085</v>
          </cell>
          <cell r="W32">
            <v>3.444009935305957</v>
          </cell>
          <cell r="X32">
            <v>2.9668495896464746</v>
          </cell>
          <cell r="Y32">
            <v>24.27</v>
          </cell>
          <cell r="Z32">
            <v>15.809393939393939</v>
          </cell>
          <cell r="AA32">
            <v>4.7059096781668703</v>
          </cell>
          <cell r="AB32">
            <v>26</v>
          </cell>
          <cell r="AC32">
            <v>42.851722492048928</v>
          </cell>
          <cell r="AD32">
            <v>53.564653115061155</v>
          </cell>
          <cell r="AE32">
            <v>45.107076307419923</v>
          </cell>
          <cell r="AF32">
            <v>44.177033496957662</v>
          </cell>
          <cell r="AG32">
            <v>43.284568173786795</v>
          </cell>
          <cell r="AH32">
            <v>20.043567411363799</v>
          </cell>
          <cell r="AI32">
            <v>12.442392239568871</v>
          </cell>
          <cell r="AJ32">
            <v>42.851722492048928</v>
          </cell>
          <cell r="AK32">
            <v>47.613024991165474</v>
          </cell>
          <cell r="AL32">
            <v>4.5596942108898399E-2</v>
          </cell>
          <cell r="AM32">
            <v>5.766359837295857E-2</v>
          </cell>
          <cell r="AN32">
            <v>4.1495781964698622E-2</v>
          </cell>
          <cell r="AO32">
            <v>24.27</v>
          </cell>
          <cell r="AP32">
            <v>25.547368421052632</v>
          </cell>
          <cell r="AQ32">
            <v>11.352107985018826</v>
          </cell>
          <cell r="AR32">
            <v>7.0470179981765693</v>
          </cell>
          <cell r="AS32">
            <v>24.27</v>
          </cell>
          <cell r="AT32">
            <v>26.966666666666665</v>
          </cell>
          <cell r="AU32">
            <v>15.809393939393939</v>
          </cell>
          <cell r="AV32">
            <v>16.641467304625198</v>
          </cell>
          <cell r="AW32">
            <v>7.3947238227318568</v>
          </cell>
          <cell r="AX32">
            <v>4.5904031162411476</v>
          </cell>
          <cell r="AY32">
            <v>15.809393939393939</v>
          </cell>
          <cell r="AZ32">
            <v>17.565993265993264</v>
          </cell>
          <cell r="BB32">
            <v>26</v>
          </cell>
          <cell r="BC32">
            <v>20</v>
          </cell>
          <cell r="BD32">
            <v>15</v>
          </cell>
          <cell r="BE32">
            <v>10</v>
          </cell>
          <cell r="BF32">
            <v>15</v>
          </cell>
          <cell r="BG32">
            <v>35</v>
          </cell>
          <cell r="BH32">
            <v>65</v>
          </cell>
          <cell r="BI32">
            <v>93</v>
          </cell>
          <cell r="BJ32">
            <v>117</v>
          </cell>
          <cell r="BK32">
            <v>109</v>
          </cell>
        </row>
        <row r="33">
          <cell r="B33">
            <v>27</v>
          </cell>
          <cell r="C33">
            <v>4</v>
          </cell>
          <cell r="D33">
            <v>2</v>
          </cell>
          <cell r="E33">
            <v>1</v>
          </cell>
          <cell r="F33">
            <v>1</v>
          </cell>
          <cell r="G33">
            <v>73.534869240096626</v>
          </cell>
          <cell r="H33">
            <v>5.8177303959420055</v>
          </cell>
          <cell r="I33">
            <v>7.2059948975961324E-2</v>
          </cell>
          <cell r="J33">
            <v>0.10481447123776193</v>
          </cell>
          <cell r="K33">
            <v>0.36607126041400001</v>
          </cell>
          <cell r="L33">
            <v>3.72526151354</v>
          </cell>
          <cell r="M33">
            <v>64.972646136600005</v>
          </cell>
          <cell r="N33">
            <v>31.478021518239998</v>
          </cell>
          <cell r="O33">
            <v>1120</v>
          </cell>
          <cell r="P33">
            <v>183</v>
          </cell>
          <cell r="Q33">
            <v>7929</v>
          </cell>
          <cell r="R33">
            <v>1046</v>
          </cell>
          <cell r="S33">
            <v>11.676460606061633</v>
          </cell>
          <cell r="T33"/>
          <cell r="U33">
            <v>2.2133416263076349</v>
          </cell>
          <cell r="V33">
            <v>3.2429627376603891</v>
          </cell>
          <cell r="W33">
            <v>3.5897322894790138</v>
          </cell>
          <cell r="X33">
            <v>4.3884441670790624</v>
          </cell>
          <cell r="Y33">
            <v>24.27</v>
          </cell>
          <cell r="Z33">
            <v>15.809393939393939</v>
          </cell>
          <cell r="AA33">
            <v>0.43733148632579577</v>
          </cell>
          <cell r="AB33">
            <v>27</v>
          </cell>
          <cell r="AC33">
            <v>73.534869240096626</v>
          </cell>
          <cell r="AD33">
            <v>91.918586550120779</v>
          </cell>
          <cell r="AE33">
            <v>77.405125515891186</v>
          </cell>
          <cell r="AF33">
            <v>75.80914354649137</v>
          </cell>
          <cell r="AG33">
            <v>74.2776456970673</v>
          </cell>
          <cell r="AH33">
            <v>33.223461017524791</v>
          </cell>
          <cell r="AI33">
            <v>20.484778058691646</v>
          </cell>
          <cell r="AJ33">
            <v>73.534869240096626</v>
          </cell>
          <cell r="AK33">
            <v>81.705410266774024</v>
          </cell>
          <cell r="AL33">
            <v>2.1547149614600021</v>
          </cell>
          <cell r="AM33">
            <v>1.793955363218007</v>
          </cell>
          <cell r="AN33">
            <v>1.3256931555800726</v>
          </cell>
          <cell r="AO33">
            <v>24.27</v>
          </cell>
          <cell r="AP33">
            <v>25.547368421052632</v>
          </cell>
          <cell r="AQ33">
            <v>10.965320360638573</v>
          </cell>
          <cell r="AR33">
            <v>6.7609498544311677</v>
          </cell>
          <cell r="AS33">
            <v>24.27</v>
          </cell>
          <cell r="AT33">
            <v>26.966666666666665</v>
          </cell>
          <cell r="AU33">
            <v>15.809393939393939</v>
          </cell>
          <cell r="AV33">
            <v>16.641467304625198</v>
          </cell>
          <cell r="AW33">
            <v>7.142771703872782</v>
          </cell>
          <cell r="AX33">
            <v>4.4040593182196304</v>
          </cell>
          <cell r="AY33">
            <v>15.809393939393939</v>
          </cell>
          <cell r="AZ33">
            <v>17.565993265993264</v>
          </cell>
          <cell r="BB33">
            <v>27</v>
          </cell>
          <cell r="BC33">
            <v>30</v>
          </cell>
          <cell r="BD33">
            <v>20</v>
          </cell>
          <cell r="BE33">
            <v>15</v>
          </cell>
          <cell r="BF33">
            <v>17</v>
          </cell>
          <cell r="BG33">
            <v>37</v>
          </cell>
          <cell r="BH33">
            <v>67</v>
          </cell>
          <cell r="BI33">
            <v>91</v>
          </cell>
          <cell r="BJ33">
            <v>0</v>
          </cell>
          <cell r="BK33">
            <v>103</v>
          </cell>
        </row>
        <row r="34">
          <cell r="B34">
            <v>28</v>
          </cell>
          <cell r="C34">
            <v>4</v>
          </cell>
          <cell r="D34">
            <v>2</v>
          </cell>
          <cell r="E34">
            <v>2</v>
          </cell>
          <cell r="F34">
            <v>1</v>
          </cell>
          <cell r="G34">
            <v>72.461837820397065</v>
          </cell>
          <cell r="H34">
            <v>0.15490546480136841</v>
          </cell>
          <cell r="I34">
            <v>7.1891876808836852E-2</v>
          </cell>
          <cell r="J34">
            <v>0.10457000263103541</v>
          </cell>
          <cell r="K34">
            <v>0.36607126041400001</v>
          </cell>
          <cell r="L34">
            <v>3.72526151354</v>
          </cell>
          <cell r="M34">
            <v>64.972646136600005</v>
          </cell>
          <cell r="N34">
            <v>15.476504786860001</v>
          </cell>
          <cell r="O34">
            <v>1104</v>
          </cell>
          <cell r="P34">
            <v>10</v>
          </cell>
          <cell r="Q34">
            <v>7929</v>
          </cell>
          <cell r="R34">
            <v>983</v>
          </cell>
          <cell r="S34">
            <v>11.676460606061633</v>
          </cell>
          <cell r="T34"/>
          <cell r="U34">
            <v>2.2155592827133099</v>
          </cell>
          <cell r="V34">
            <v>2.2741960556934733</v>
          </cell>
          <cell r="W34">
            <v>3.5988151847188594</v>
          </cell>
          <cell r="X34">
            <v>3.230386339766449</v>
          </cell>
          <cell r="Y34">
            <v>24.27</v>
          </cell>
          <cell r="Z34">
            <v>15.809393939393939</v>
          </cell>
          <cell r="AA34">
            <v>0.41099125340177556</v>
          </cell>
          <cell r="AB34">
            <v>28</v>
          </cell>
          <cell r="AC34">
            <v>72.461837820397065</v>
          </cell>
          <cell r="AD34">
            <v>90.577297275496321</v>
          </cell>
          <cell r="AE34">
            <v>76.275618758312703</v>
          </cell>
          <cell r="AF34">
            <v>74.702925588038212</v>
          </cell>
          <cell r="AG34">
            <v>73.193775576158657</v>
          </cell>
          <cell r="AH34">
            <v>32.705889833674796</v>
          </cell>
          <cell r="AI34">
            <v>20.134914993157061</v>
          </cell>
          <cell r="AJ34">
            <v>72.461837820397065</v>
          </cell>
          <cell r="AK34">
            <v>80.513153133774509</v>
          </cell>
          <cell r="AL34">
            <v>5.7372394370877183E-2</v>
          </cell>
          <cell r="AM34">
            <v>6.8114384603544173E-2</v>
          </cell>
          <cell r="AN34">
            <v>4.7952612631642008E-2</v>
          </cell>
          <cell r="AO34">
            <v>24.27</v>
          </cell>
          <cell r="AP34">
            <v>25.547368421052632</v>
          </cell>
          <cell r="AQ34">
            <v>10.954344661126589</v>
          </cell>
          <cell r="AR34">
            <v>6.7438861831678025</v>
          </cell>
          <cell r="AS34">
            <v>24.27</v>
          </cell>
          <cell r="AT34">
            <v>26.966666666666665</v>
          </cell>
          <cell r="AU34">
            <v>15.809393939393939</v>
          </cell>
          <cell r="AV34">
            <v>16.641467304625198</v>
          </cell>
          <cell r="AW34">
            <v>7.1356221712256707</v>
          </cell>
          <cell r="AX34">
            <v>4.3929441018597277</v>
          </cell>
          <cell r="AY34">
            <v>15.809393939393939</v>
          </cell>
          <cell r="AZ34">
            <v>17.565993265993264</v>
          </cell>
          <cell r="BB34">
            <v>28</v>
          </cell>
          <cell r="BC34">
            <v>30</v>
          </cell>
          <cell r="BD34">
            <v>20</v>
          </cell>
          <cell r="BE34">
            <v>15</v>
          </cell>
          <cell r="BF34">
            <v>17</v>
          </cell>
          <cell r="BG34">
            <v>37</v>
          </cell>
          <cell r="BH34">
            <v>67</v>
          </cell>
          <cell r="BI34">
            <v>91</v>
          </cell>
          <cell r="BJ34">
            <v>117</v>
          </cell>
          <cell r="BK34">
            <v>109</v>
          </cell>
        </row>
        <row r="35">
          <cell r="B35">
            <v>29</v>
          </cell>
          <cell r="C35">
            <v>4</v>
          </cell>
          <cell r="D35">
            <v>2</v>
          </cell>
          <cell r="E35">
            <v>1</v>
          </cell>
          <cell r="F35">
            <v>2</v>
          </cell>
          <cell r="G35">
            <v>53.421484170922234</v>
          </cell>
          <cell r="H35">
            <v>5.7365289999554818</v>
          </cell>
          <cell r="I35">
            <v>7.2063376771410587E-2</v>
          </cell>
          <cell r="J35">
            <v>0.10481945712205176</v>
          </cell>
          <cell r="K35">
            <v>0.36607126041400001</v>
          </cell>
          <cell r="L35">
            <v>3.0961490505699998</v>
          </cell>
          <cell r="M35">
            <v>56.154403088190001</v>
          </cell>
          <cell r="N35">
            <v>29.355255581329999</v>
          </cell>
          <cell r="O35">
            <v>942</v>
          </cell>
          <cell r="P35">
            <v>193</v>
          </cell>
          <cell r="Q35">
            <v>7929</v>
          </cell>
          <cell r="R35">
            <v>1248</v>
          </cell>
          <cell r="S35">
            <v>11.676460606061633</v>
          </cell>
          <cell r="T35"/>
          <cell r="U35">
            <v>2.1753413159496553</v>
          </cell>
          <cell r="V35">
            <v>3.2786755942415158</v>
          </cell>
          <cell r="W35">
            <v>3.4998169152714795</v>
          </cell>
          <cell r="X35">
            <v>4.4230743230553085</v>
          </cell>
          <cell r="Y35">
            <v>24.27</v>
          </cell>
          <cell r="Z35">
            <v>15.809393939393939</v>
          </cell>
          <cell r="AA35">
            <v>4.752570696950734</v>
          </cell>
          <cell r="AB35">
            <v>29</v>
          </cell>
          <cell r="AC35">
            <v>53.421484170922234</v>
          </cell>
          <cell r="AD35">
            <v>66.776855213652794</v>
          </cell>
          <cell r="AE35">
            <v>56.23314123254972</v>
          </cell>
          <cell r="AF35">
            <v>55.073695021569314</v>
          </cell>
          <cell r="AG35">
            <v>53.961095122143668</v>
          </cell>
          <cell r="AH35">
            <v>24.557748147030821</v>
          </cell>
          <cell r="AI35">
            <v>15.264079654514827</v>
          </cell>
          <cell r="AJ35">
            <v>53.421484170922234</v>
          </cell>
          <cell r="AK35">
            <v>59.357204634358034</v>
          </cell>
          <cell r="AL35">
            <v>2.1246403703538821</v>
          </cell>
          <cell r="AM35">
            <v>1.7496482451727775</v>
          </cell>
          <cell r="AN35">
            <v>1.2969551449890364</v>
          </cell>
          <cell r="AO35">
            <v>24.27</v>
          </cell>
          <cell r="AP35">
            <v>25.547368421052632</v>
          </cell>
          <cell r="AQ35">
            <v>11.156869876948399</v>
          </cell>
          <cell r="AR35">
            <v>6.9346484652090394</v>
          </cell>
          <cell r="AS35">
            <v>24.27</v>
          </cell>
          <cell r="AT35">
            <v>26.966666666666665</v>
          </cell>
          <cell r="AU35">
            <v>15.809393939393939</v>
          </cell>
          <cell r="AV35">
            <v>16.641467304625198</v>
          </cell>
          <cell r="AW35">
            <v>7.2675463953537216</v>
          </cell>
          <cell r="AX35">
            <v>4.5172059916647411</v>
          </cell>
          <cell r="AY35">
            <v>15.809393939393939</v>
          </cell>
          <cell r="AZ35">
            <v>17.565993265993264</v>
          </cell>
          <cell r="BB35">
            <v>29</v>
          </cell>
          <cell r="BC35">
            <v>30</v>
          </cell>
          <cell r="BD35">
            <v>20</v>
          </cell>
          <cell r="BE35">
            <v>15</v>
          </cell>
          <cell r="BF35">
            <v>17</v>
          </cell>
          <cell r="BG35">
            <v>37</v>
          </cell>
          <cell r="BH35">
            <v>67</v>
          </cell>
          <cell r="BI35">
            <v>91</v>
          </cell>
          <cell r="BJ35">
            <v>0</v>
          </cell>
          <cell r="BK35">
            <v>103</v>
          </cell>
        </row>
        <row r="36">
          <cell r="B36">
            <v>30</v>
          </cell>
          <cell r="C36">
            <v>4</v>
          </cell>
          <cell r="D36">
            <v>2</v>
          </cell>
          <cell r="E36">
            <v>2</v>
          </cell>
          <cell r="F36">
            <v>2</v>
          </cell>
          <cell r="G36">
            <v>52.348025083737774</v>
          </cell>
          <cell r="H36">
            <v>0.13265525483540061</v>
          </cell>
          <cell r="I36">
            <v>7.1895298935496621E-2</v>
          </cell>
          <cell r="J36">
            <v>0.10457498026981328</v>
          </cell>
          <cell r="K36">
            <v>0.36607126041400001</v>
          </cell>
          <cell r="L36">
            <v>3.0961490505699998</v>
          </cell>
          <cell r="M36">
            <v>56.154403088190001</v>
          </cell>
          <cell r="N36">
            <v>13.844519706190001</v>
          </cell>
          <cell r="O36">
            <v>923</v>
          </cell>
          <cell r="P36">
            <v>9</v>
          </cell>
          <cell r="Q36">
            <v>7929</v>
          </cell>
          <cell r="R36">
            <v>1171</v>
          </cell>
          <cell r="S36">
            <v>11.676460606061633</v>
          </cell>
          <cell r="T36"/>
          <cell r="U36">
            <v>2.1778223077381815</v>
          </cell>
          <cell r="V36">
            <v>2.1895433600606014</v>
          </cell>
          <cell r="W36">
            <v>3.5119343614457574</v>
          </cell>
          <cell r="X36">
            <v>3.0676354198634015</v>
          </cell>
          <cell r="Y36">
            <v>24.27</v>
          </cell>
          <cell r="Z36">
            <v>15.809393939393939</v>
          </cell>
          <cell r="AA36">
            <v>4.7258138533038334</v>
          </cell>
          <cell r="AB36">
            <v>30</v>
          </cell>
          <cell r="AC36">
            <v>52.348025083737774</v>
          </cell>
          <cell r="AD36">
            <v>65.435031354672219</v>
          </cell>
          <cell r="AE36">
            <v>55.103184298671344</v>
          </cell>
          <cell r="AF36">
            <v>53.967036168801833</v>
          </cell>
          <cell r="AG36">
            <v>52.876793013876537</v>
          </cell>
          <cell r="AH36">
            <v>24.036866964644513</v>
          </cell>
          <cell r="AI36">
            <v>14.905752698119242</v>
          </cell>
          <cell r="AJ36">
            <v>52.348025083737774</v>
          </cell>
          <cell r="AK36">
            <v>58.164472315264192</v>
          </cell>
          <cell r="AL36">
            <v>4.9131575864963188E-2</v>
          </cell>
          <cell r="AM36">
            <v>6.0585808554953227E-2</v>
          </cell>
          <cell r="AN36">
            <v>4.3243487794031144E-2</v>
          </cell>
          <cell r="AO36">
            <v>24.27</v>
          </cell>
          <cell r="AP36">
            <v>25.547368421052632</v>
          </cell>
          <cell r="AQ36">
            <v>11.144159885663981</v>
          </cell>
          <cell r="AR36">
            <v>6.9107214150804266</v>
          </cell>
          <cell r="AS36">
            <v>24.27</v>
          </cell>
          <cell r="AT36">
            <v>26.966666666666665</v>
          </cell>
          <cell r="AU36">
            <v>15.809393939393939</v>
          </cell>
          <cell r="AV36">
            <v>16.641467304625198</v>
          </cell>
          <cell r="AW36">
            <v>7.259267151052871</v>
          </cell>
          <cell r="AX36">
            <v>4.5016199940837414</v>
          </cell>
          <cell r="AY36">
            <v>15.809393939393939</v>
          </cell>
          <cell r="AZ36">
            <v>17.565993265993264</v>
          </cell>
          <cell r="BB36">
            <v>30</v>
          </cell>
          <cell r="BC36">
            <v>30</v>
          </cell>
          <cell r="BD36">
            <v>20</v>
          </cell>
          <cell r="BE36">
            <v>15</v>
          </cell>
          <cell r="BF36">
            <v>17</v>
          </cell>
          <cell r="BG36">
            <v>37</v>
          </cell>
          <cell r="BH36">
            <v>67</v>
          </cell>
          <cell r="BI36">
            <v>91</v>
          </cell>
          <cell r="BJ36">
            <v>117</v>
          </cell>
          <cell r="BK36">
            <v>109</v>
          </cell>
        </row>
        <row r="37">
          <cell r="B37">
            <v>31</v>
          </cell>
          <cell r="C37">
            <v>4</v>
          </cell>
          <cell r="D37">
            <v>3</v>
          </cell>
          <cell r="E37">
            <v>1</v>
          </cell>
          <cell r="F37">
            <v>1</v>
          </cell>
          <cell r="G37">
            <v>58.908893362813075</v>
          </cell>
          <cell r="H37">
            <v>8.8973777634261939</v>
          </cell>
          <cell r="I37">
            <v>5.7743828876621044E-2</v>
          </cell>
          <cell r="J37">
            <v>8.3991023820539704E-2</v>
          </cell>
          <cell r="K37">
            <v>0.36607126041400001</v>
          </cell>
          <cell r="L37">
            <v>3.4972469682199998</v>
          </cell>
          <cell r="M37">
            <v>59.296456264619998</v>
          </cell>
          <cell r="N37">
            <v>32.438960143880003</v>
          </cell>
          <cell r="O37">
            <v>984</v>
          </cell>
          <cell r="P37">
            <v>272</v>
          </cell>
          <cell r="Q37">
            <v>7929</v>
          </cell>
          <cell r="R37">
            <v>1100</v>
          </cell>
          <cell r="S37">
            <v>11.676460606061633</v>
          </cell>
          <cell r="T37"/>
          <cell r="U37">
            <v>2.176787608962242</v>
          </cell>
          <cell r="V37">
            <v>3.3413618251748116</v>
          </cell>
          <cell r="W37">
            <v>3.5332507980695032</v>
          </cell>
          <cell r="X37">
            <v>4.420420612376474</v>
          </cell>
          <cell r="Y37">
            <v>24.27</v>
          </cell>
          <cell r="Z37">
            <v>15.809393939393939</v>
          </cell>
          <cell r="AA37">
            <v>0.43175888496543208</v>
          </cell>
          <cell r="AB37">
            <v>31</v>
          </cell>
          <cell r="AC37">
            <v>58.908893362813075</v>
          </cell>
          <cell r="AD37">
            <v>73.636116703516336</v>
          </cell>
          <cell r="AE37">
            <v>62.009361434540082</v>
          </cell>
          <cell r="AF37">
            <v>60.730817899807292</v>
          </cell>
          <cell r="AG37">
            <v>59.503932689710176</v>
          </cell>
          <cell r="AH37">
            <v>27.062306455748892</v>
          </cell>
          <cell r="AI37">
            <v>16.672717768860252</v>
          </cell>
          <cell r="AJ37">
            <v>58.908893362813075</v>
          </cell>
          <cell r="AK37">
            <v>65.454325958681196</v>
          </cell>
          <cell r="AL37">
            <v>3.2953250975652568</v>
          </cell>
          <cell r="AM37">
            <v>2.662799848968977</v>
          </cell>
          <cell r="AN37">
            <v>2.0127898550004386</v>
          </cell>
          <cell r="AO37">
            <v>24.27</v>
          </cell>
          <cell r="AP37">
            <v>25.547368421052632</v>
          </cell>
          <cell r="AQ37">
            <v>11.149457071547021</v>
          </cell>
          <cell r="AR37">
            <v>6.8690283784158872</v>
          </cell>
          <cell r="AS37">
            <v>24.27</v>
          </cell>
          <cell r="AT37">
            <v>26.966666666666665</v>
          </cell>
          <cell r="AU37">
            <v>15.809393939393939</v>
          </cell>
          <cell r="AV37">
            <v>16.641467304625198</v>
          </cell>
          <cell r="AW37">
            <v>7.2627177195899613</v>
          </cell>
          <cell r="AX37">
            <v>4.4744612944068027</v>
          </cell>
          <cell r="AY37">
            <v>15.809393939393939</v>
          </cell>
          <cell r="AZ37">
            <v>17.565993265993264</v>
          </cell>
          <cell r="BB37">
            <v>31</v>
          </cell>
          <cell r="BC37">
            <v>30</v>
          </cell>
          <cell r="BD37">
            <v>20</v>
          </cell>
          <cell r="BE37">
            <v>15</v>
          </cell>
          <cell r="BF37">
            <v>17</v>
          </cell>
          <cell r="BG37">
            <v>37</v>
          </cell>
          <cell r="BH37">
            <v>67</v>
          </cell>
          <cell r="BI37">
            <v>93</v>
          </cell>
          <cell r="BJ37">
            <v>0</v>
          </cell>
          <cell r="BK37">
            <v>103</v>
          </cell>
        </row>
        <row r="38">
          <cell r="B38">
            <v>32</v>
          </cell>
          <cell r="C38">
            <v>4</v>
          </cell>
          <cell r="D38">
            <v>3</v>
          </cell>
          <cell r="E38">
            <v>2</v>
          </cell>
          <cell r="F38">
            <v>1</v>
          </cell>
          <cell r="G38">
            <v>57.809780522531348</v>
          </cell>
          <cell r="H38">
            <v>0.1424340504600006</v>
          </cell>
          <cell r="I38">
            <v>5.7603975188144661E-2</v>
          </cell>
          <cell r="J38">
            <v>8.3787600273664956E-2</v>
          </cell>
          <cell r="K38">
            <v>0.36607126041400001</v>
          </cell>
          <cell r="L38">
            <v>3.4972469681999998</v>
          </cell>
          <cell r="M38">
            <v>59.296456264619998</v>
          </cell>
          <cell r="N38">
            <v>15.485914729859999</v>
          </cell>
          <cell r="O38">
            <v>965</v>
          </cell>
          <cell r="P38">
            <v>9</v>
          </cell>
          <cell r="Q38">
            <v>7929</v>
          </cell>
          <cell r="R38">
            <v>984</v>
          </cell>
          <cell r="S38">
            <v>11.676460606061633</v>
          </cell>
          <cell r="T38"/>
          <cell r="U38">
            <v>2.1788617596137745</v>
          </cell>
          <cell r="V38">
            <v>2.213331067885747</v>
          </cell>
          <cell r="W38">
            <v>3.5439967631369327</v>
          </cell>
          <cell r="X38">
            <v>3.1187598763625926</v>
          </cell>
          <cell r="Y38">
            <v>24.27</v>
          </cell>
          <cell r="Z38">
            <v>15.809393939393939</v>
          </cell>
          <cell r="AA38">
            <v>0.38622794800323229</v>
          </cell>
          <cell r="AB38">
            <v>32</v>
          </cell>
          <cell r="AC38">
            <v>57.809780522531348</v>
          </cell>
          <cell r="AD38">
            <v>72.26222565316418</v>
          </cell>
          <cell r="AE38">
            <v>60.852400550033003</v>
          </cell>
          <cell r="AF38">
            <v>59.597711878898295</v>
          </cell>
          <cell r="AG38">
            <v>58.393717699526611</v>
          </cell>
          <cell r="AH38">
            <v>26.532101115390965</v>
          </cell>
          <cell r="AI38">
            <v>16.312029718492635</v>
          </cell>
          <cell r="AJ38">
            <v>57.809780522531348</v>
          </cell>
          <cell r="AK38">
            <v>64.233089469479268</v>
          </cell>
          <cell r="AL38">
            <v>5.2753352022222443E-2</v>
          </cell>
          <cell r="AM38">
            <v>6.435279950959108E-2</v>
          </cell>
          <cell r="AN38">
            <v>4.5670091993783545E-2</v>
          </cell>
          <cell r="AO38">
            <v>24.27</v>
          </cell>
          <cell r="AP38">
            <v>25.547368421052632</v>
          </cell>
          <cell r="AQ38">
            <v>11.13884343185779</v>
          </cell>
          <cell r="AR38">
            <v>6.8482003856340024</v>
          </cell>
          <cell r="AS38">
            <v>24.27</v>
          </cell>
          <cell r="AT38">
            <v>26.966666666666665</v>
          </cell>
          <cell r="AU38">
            <v>15.809393939393939</v>
          </cell>
          <cell r="AV38">
            <v>16.641467304625198</v>
          </cell>
          <cell r="AW38">
            <v>7.2558040314573766</v>
          </cell>
          <cell r="AX38">
            <v>4.4608940120476896</v>
          </cell>
          <cell r="AY38">
            <v>15.809393939393939</v>
          </cell>
          <cell r="AZ38">
            <v>17.565993265993264</v>
          </cell>
          <cell r="BB38">
            <v>32</v>
          </cell>
          <cell r="BC38">
            <v>30</v>
          </cell>
          <cell r="BD38">
            <v>20</v>
          </cell>
          <cell r="BE38">
            <v>15</v>
          </cell>
          <cell r="BF38">
            <v>17</v>
          </cell>
          <cell r="BG38">
            <v>37</v>
          </cell>
          <cell r="BH38">
            <v>67</v>
          </cell>
          <cell r="BI38">
            <v>93</v>
          </cell>
          <cell r="BJ38">
            <v>117</v>
          </cell>
          <cell r="BK38">
            <v>109</v>
          </cell>
        </row>
        <row r="39">
          <cell r="B39">
            <v>33</v>
          </cell>
          <cell r="C39">
            <v>4</v>
          </cell>
          <cell r="D39">
            <v>3</v>
          </cell>
          <cell r="E39">
            <v>1</v>
          </cell>
          <cell r="F39">
            <v>2</v>
          </cell>
          <cell r="G39">
            <v>41.542829547015799</v>
          </cell>
          <cell r="H39">
            <v>8.809973545739199</v>
          </cell>
          <cell r="I39">
            <v>5.7747428910065263E-2</v>
          </cell>
          <cell r="J39">
            <v>8.3996260232822195E-2</v>
          </cell>
          <cell r="K39">
            <v>0.36607126041400001</v>
          </cell>
          <cell r="L39">
            <v>2.8601101707800001</v>
          </cell>
          <cell r="M39">
            <v>50.386109436920002</v>
          </cell>
          <cell r="N39">
            <v>30.603380885960004</v>
          </cell>
          <cell r="O39">
            <v>816</v>
          </cell>
          <cell r="P39">
            <v>285</v>
          </cell>
          <cell r="Q39">
            <v>7929</v>
          </cell>
          <cell r="R39">
            <v>1333</v>
          </cell>
          <cell r="S39">
            <v>11.676460606061633</v>
          </cell>
          <cell r="T39"/>
          <cell r="U39">
            <v>2.1295330152023895</v>
          </cell>
          <cell r="V39">
            <v>3.3739121511519823</v>
          </cell>
          <cell r="W39">
            <v>3.4153858015389162</v>
          </cell>
          <cell r="X39">
            <v>4.4519169267669509</v>
          </cell>
          <cell r="Y39">
            <v>24.27</v>
          </cell>
          <cell r="Z39">
            <v>15.809393939393939</v>
          </cell>
          <cell r="AA39">
            <v>4.7467943605352882</v>
          </cell>
          <cell r="AB39">
            <v>33</v>
          </cell>
          <cell r="AC39">
            <v>41.542829547015799</v>
          </cell>
          <cell r="AD39">
            <v>51.928536933769749</v>
          </cell>
          <cell r="AE39">
            <v>43.72929426001663</v>
          </cell>
          <cell r="AF39">
            <v>42.82765932682041</v>
          </cell>
          <cell r="AG39">
            <v>41.962454087894749</v>
          </cell>
          <cell r="AH39">
            <v>19.507952800190605</v>
          </cell>
          <cell r="AI39">
            <v>12.16343685925534</v>
          </cell>
          <cell r="AJ39">
            <v>41.542829547015799</v>
          </cell>
          <cell r="AK39">
            <v>46.158699496684221</v>
          </cell>
          <cell r="AL39">
            <v>3.2629531650885921</v>
          </cell>
          <cell r="AM39">
            <v>2.6112041899879159</v>
          </cell>
          <cell r="AN39">
            <v>1.9789168779789281</v>
          </cell>
          <cell r="AO39">
            <v>24.27</v>
          </cell>
          <cell r="AP39">
            <v>25.547368421052632</v>
          </cell>
          <cell r="AQ39">
            <v>11.396864865085641</v>
          </cell>
          <cell r="AR39">
            <v>7.1060786131582381</v>
          </cell>
          <cell r="AS39">
            <v>24.27</v>
          </cell>
          <cell r="AT39">
            <v>26.966666666666665</v>
          </cell>
          <cell r="AU39">
            <v>15.809393939393939</v>
          </cell>
          <cell r="AV39">
            <v>16.641467304625198</v>
          </cell>
          <cell r="AW39">
            <v>7.4238782993892318</v>
          </cell>
          <cell r="AX39">
            <v>4.6288749962802118</v>
          </cell>
          <cell r="AY39">
            <v>15.809393939393939</v>
          </cell>
          <cell r="AZ39">
            <v>17.565993265993264</v>
          </cell>
          <cell r="BB39">
            <v>33</v>
          </cell>
          <cell r="BC39">
            <v>30</v>
          </cell>
          <cell r="BD39">
            <v>20</v>
          </cell>
          <cell r="BE39">
            <v>15</v>
          </cell>
          <cell r="BF39">
            <v>17</v>
          </cell>
          <cell r="BG39">
            <v>37</v>
          </cell>
          <cell r="BH39">
            <v>67</v>
          </cell>
          <cell r="BI39">
            <v>93</v>
          </cell>
          <cell r="BJ39">
            <v>0</v>
          </cell>
          <cell r="BK39">
            <v>103</v>
          </cell>
        </row>
        <row r="40">
          <cell r="B40">
            <v>34</v>
          </cell>
          <cell r="C40">
            <v>4</v>
          </cell>
          <cell r="D40">
            <v>3</v>
          </cell>
          <cell r="E40">
            <v>2</v>
          </cell>
          <cell r="F40">
            <v>2</v>
          </cell>
          <cell r="G40">
            <v>40.443887095443301</v>
          </cell>
          <cell r="H40">
            <v>0.12112338703329863</v>
          </cell>
          <cell r="I40">
            <v>5.7607575234833917E-2</v>
          </cell>
          <cell r="J40">
            <v>8.3792836705212967E-2</v>
          </cell>
          <cell r="K40">
            <v>0.36607126041400001</v>
          </cell>
          <cell r="L40">
            <v>2.8601101707800001</v>
          </cell>
          <cell r="M40">
            <v>50.386109436920002</v>
          </cell>
          <cell r="N40">
            <v>13.856107343160001</v>
          </cell>
          <cell r="O40">
            <v>795</v>
          </cell>
          <cell r="P40">
            <v>9</v>
          </cell>
          <cell r="Q40">
            <v>7929</v>
          </cell>
          <cell r="R40">
            <v>1191</v>
          </cell>
          <cell r="S40">
            <v>11.676460606061633</v>
          </cell>
          <cell r="T40"/>
          <cell r="U40">
            <v>2.1313211205275233</v>
          </cell>
          <cell r="V40">
            <v>2.1264807701406307</v>
          </cell>
          <cell r="W40">
            <v>3.4296998427576821</v>
          </cell>
          <cell r="X40">
            <v>2.9509390237272681</v>
          </cell>
          <cell r="Y40">
            <v>24.27</v>
          </cell>
          <cell r="Z40">
            <v>15.809393939393939</v>
          </cell>
          <cell r="AA40">
            <v>4.7012123578135423</v>
          </cell>
          <cell r="AB40">
            <v>34</v>
          </cell>
          <cell r="AC40">
            <v>40.443887095443301</v>
          </cell>
          <cell r="AD40">
            <v>50.554858869304127</v>
          </cell>
          <cell r="AE40">
            <v>42.572512732045581</v>
          </cell>
          <cell r="AF40">
            <v>41.694728964374541</v>
          </cell>
          <cell r="AG40">
            <v>40.852411207518486</v>
          </cell>
          <cell r="AH40">
            <v>18.975970681242551</v>
          </cell>
          <cell r="AI40">
            <v>11.792252660490551</v>
          </cell>
          <cell r="AJ40">
            <v>40.443887095443301</v>
          </cell>
          <cell r="AK40">
            <v>44.937652328270332</v>
          </cell>
          <cell r="AL40">
            <v>4.4860513716036526E-2</v>
          </cell>
          <cell r="AM40">
            <v>5.6959549662557431E-2</v>
          </cell>
          <cell r="AN40">
            <v>4.1045709877227575E-2</v>
          </cell>
          <cell r="AO40">
            <v>24.27</v>
          </cell>
          <cell r="AP40">
            <v>25.547368421052632</v>
          </cell>
          <cell r="AQ40">
            <v>11.387303286326432</v>
          </cell>
          <cell r="AR40">
            <v>7.07642100262788</v>
          </cell>
          <cell r="AS40">
            <v>24.27</v>
          </cell>
          <cell r="AT40">
            <v>26.966666666666665</v>
          </cell>
          <cell r="AU40">
            <v>15.809393939393939</v>
          </cell>
          <cell r="AV40">
            <v>16.641467304625198</v>
          </cell>
          <cell r="AW40">
            <v>7.4176499201025869</v>
          </cell>
          <cell r="AX40">
            <v>4.6095561315016562</v>
          </cell>
          <cell r="AY40">
            <v>15.809393939393939</v>
          </cell>
          <cell r="AZ40">
            <v>17.565993265993264</v>
          </cell>
          <cell r="BB40">
            <v>34</v>
          </cell>
          <cell r="BC40">
            <v>30</v>
          </cell>
          <cell r="BD40">
            <v>20</v>
          </cell>
          <cell r="BE40">
            <v>15</v>
          </cell>
          <cell r="BF40">
            <v>17</v>
          </cell>
          <cell r="BG40">
            <v>37</v>
          </cell>
          <cell r="BH40">
            <v>67</v>
          </cell>
          <cell r="BI40">
            <v>93</v>
          </cell>
          <cell r="BJ40">
            <v>117</v>
          </cell>
          <cell r="BK40">
            <v>109</v>
          </cell>
        </row>
      </sheetData>
      <sheetData sheetId="2">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143.37626634011713</v>
          </cell>
          <cell r="H7">
            <v>0.7527255047956668</v>
          </cell>
          <cell r="I7">
            <v>0.19633954320176941</v>
          </cell>
          <cell r="J7">
            <v>0.2855847901116646</v>
          </cell>
          <cell r="K7">
            <v>0.35944162274899999</v>
          </cell>
          <cell r="L7">
            <v>4.80866979347</v>
          </cell>
          <cell r="M7">
            <v>98.048309971810014</v>
          </cell>
          <cell r="N7">
            <v>21.795363201330002</v>
          </cell>
          <cell r="O7">
            <v>1448</v>
          </cell>
          <cell r="P7">
            <v>34</v>
          </cell>
          <cell r="Q7">
            <v>8027</v>
          </cell>
          <cell r="R7">
            <v>1024</v>
          </cell>
          <cell r="S7">
            <v>11.676460606061633</v>
          </cell>
          <cell r="T7"/>
          <cell r="U7">
            <v>2.0606331280665477</v>
          </cell>
          <cell r="V7">
            <v>3.2852196043966293</v>
          </cell>
          <cell r="W7">
            <v>3.639365376408068</v>
          </cell>
          <cell r="X7">
            <v>4.415004081279724</v>
          </cell>
          <cell r="Y7">
            <v>25.72</v>
          </cell>
          <cell r="Z7">
            <v>16.656363636363636</v>
          </cell>
          <cell r="AA7">
            <v>0.55264622542236586</v>
          </cell>
          <cell r="AB7">
            <v>1</v>
          </cell>
          <cell r="AC7">
            <v>143.37626634011713</v>
          </cell>
          <cell r="AD7">
            <v>179.22033292514641</v>
          </cell>
          <cell r="AE7">
            <v>150.92238562117592</v>
          </cell>
          <cell r="AF7">
            <v>147.81058385579087</v>
          </cell>
          <cell r="AG7">
            <v>144.82451145466376</v>
          </cell>
          <cell r="AH7">
            <v>69.578744700976586</v>
          </cell>
          <cell r="AI7">
            <v>39.395952731084314</v>
          </cell>
          <cell r="AJ7">
            <v>143.37626634011713</v>
          </cell>
          <cell r="AK7">
            <v>159.30696260013013</v>
          </cell>
          <cell r="AL7">
            <v>0.30109020191826674</v>
          </cell>
          <cell r="AM7">
            <v>0.22912486696118875</v>
          </cell>
          <cell r="AN7">
            <v>0.17049259546267131</v>
          </cell>
          <cell r="AO7">
            <v>25.72</v>
          </cell>
          <cell r="AP7">
            <v>27.073684210526316</v>
          </cell>
          <cell r="AQ7">
            <v>12.481600751577055</v>
          </cell>
          <cell r="AR7">
            <v>7.0671662061545408</v>
          </cell>
          <cell r="AS7">
            <v>25.72</v>
          </cell>
          <cell r="AT7">
            <v>28.577777777777776</v>
          </cell>
          <cell r="AU7">
            <v>16.656363636363636</v>
          </cell>
          <cell r="AV7">
            <v>17.533014354066985</v>
          </cell>
          <cell r="AW7">
            <v>8.0831291167253916</v>
          </cell>
          <cell r="AX7">
            <v>4.5767220143207803</v>
          </cell>
          <cell r="AY7">
            <v>16.656363636363636</v>
          </cell>
          <cell r="AZ7">
            <v>18.507070707070707</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143.25713951929748</v>
          </cell>
          <cell r="H8">
            <v>5.5057106305540567E-2</v>
          </cell>
          <cell r="I8">
            <v>0.19620824012389718</v>
          </cell>
          <cell r="J8">
            <v>0.2853938038165777</v>
          </cell>
          <cell r="K8">
            <v>0.35944162274899999</v>
          </cell>
          <cell r="L8">
            <v>4.80866979347</v>
          </cell>
          <cell r="M8">
            <v>98.048309971810014</v>
          </cell>
          <cell r="N8">
            <v>6.4195764439699996</v>
          </cell>
          <cell r="O8">
            <v>1446</v>
          </cell>
          <cell r="P8">
            <v>8</v>
          </cell>
          <cell r="Q8">
            <v>8027</v>
          </cell>
          <cell r="R8">
            <v>1018</v>
          </cell>
          <cell r="S8">
            <v>11.676460606061633</v>
          </cell>
          <cell r="T8"/>
          <cell r="U8">
            <v>2.0610814344935537</v>
          </cell>
          <cell r="V8">
            <v>2.5603254025530191</v>
          </cell>
          <cell r="W8">
            <v>3.6402952551618744</v>
          </cell>
          <cell r="X8">
            <v>3.3007972848377234</v>
          </cell>
          <cell r="Y8">
            <v>25.72</v>
          </cell>
          <cell r="Z8">
            <v>16.656363636363636</v>
          </cell>
          <cell r="AA8">
            <v>0.54940806394528174</v>
          </cell>
          <cell r="AB8">
            <v>2</v>
          </cell>
          <cell r="AC8">
            <v>143.25713951929748</v>
          </cell>
          <cell r="AD8">
            <v>179.07142439912184</v>
          </cell>
          <cell r="AE8">
            <v>150.79698896768156</v>
          </cell>
          <cell r="AF8">
            <v>147.68777270030668</v>
          </cell>
          <cell r="AG8">
            <v>144.70418133262373</v>
          </cell>
          <cell r="AH8">
            <v>69.505812396247435</v>
          </cell>
          <cell r="AI8">
            <v>39.353164915994491</v>
          </cell>
          <cell r="AJ8">
            <v>143.25713951929748</v>
          </cell>
          <cell r="AK8">
            <v>159.17459946588608</v>
          </cell>
          <cell r="AL8">
            <v>2.2022842522216226E-2</v>
          </cell>
          <cell r="AM8">
            <v>2.1503948775667567E-2</v>
          </cell>
          <cell r="AN8">
            <v>1.6679941709370174E-2</v>
          </cell>
          <cell r="AO8">
            <v>25.72</v>
          </cell>
          <cell r="AP8">
            <v>27.073684210526316</v>
          </cell>
          <cell r="AQ8">
            <v>12.478885874938699</v>
          </cell>
          <cell r="AR8">
            <v>7.0653609658528369</v>
          </cell>
          <cell r="AS8">
            <v>25.72</v>
          </cell>
          <cell r="AT8">
            <v>28.577777777777776</v>
          </cell>
          <cell r="AU8">
            <v>16.656363636363636</v>
          </cell>
          <cell r="AV8">
            <v>17.533014354066985</v>
          </cell>
          <cell r="AW8">
            <v>8.0813709529417093</v>
          </cell>
          <cell r="AX8">
            <v>4.5755529342696057</v>
          </cell>
          <cell r="AY8">
            <v>16.656363636363636</v>
          </cell>
          <cell r="AZ8">
            <v>18.507070707070707</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107.05851416536477</v>
          </cell>
          <cell r="H9">
            <v>1.2171639081349892</v>
          </cell>
          <cell r="I9">
            <v>5.8272219286635868E-2</v>
          </cell>
          <cell r="J9">
            <v>8.4759591689652178E-2</v>
          </cell>
          <cell r="K9">
            <v>0.35944162274899999</v>
          </cell>
          <cell r="L9">
            <v>4.2610056511699996</v>
          </cell>
          <cell r="M9">
            <v>81.108940206740002</v>
          </cell>
          <cell r="N9">
            <v>22.008866375409998</v>
          </cell>
          <cell r="O9">
            <v>1307</v>
          </cell>
          <cell r="P9">
            <v>55</v>
          </cell>
          <cell r="Q9">
            <v>8027</v>
          </cell>
          <cell r="R9">
            <v>961</v>
          </cell>
          <cell r="S9">
            <v>11.676460606061633</v>
          </cell>
          <cell r="T9"/>
          <cell r="U9">
            <v>2.0477003053343057</v>
          </cell>
          <cell r="V9">
            <v>3.3863725327819383</v>
          </cell>
          <cell r="W9">
            <v>3.6109743516422248</v>
          </cell>
          <cell r="X9">
            <v>4.417831538810586</v>
          </cell>
          <cell r="Y9">
            <v>25.72</v>
          </cell>
          <cell r="Z9">
            <v>16.656363636363636</v>
          </cell>
          <cell r="AA9">
            <v>0.45957647932372275</v>
          </cell>
          <cell r="AB9">
            <v>3</v>
          </cell>
          <cell r="AC9">
            <v>107.05851416536477</v>
          </cell>
          <cell r="AD9">
            <v>133.82314270670597</v>
          </cell>
          <cell r="AE9">
            <v>112.69317280564714</v>
          </cell>
          <cell r="AF9">
            <v>110.36960223233481</v>
          </cell>
          <cell r="AG9">
            <v>108.13991329834825</v>
          </cell>
          <cell r="AH9">
            <v>52.282315867451359</v>
          </cell>
          <cell r="AI9">
            <v>29.648095981816081</v>
          </cell>
          <cell r="AJ9">
            <v>107.05851416536477</v>
          </cell>
          <cell r="AK9">
            <v>118.95390462818307</v>
          </cell>
          <cell r="AL9">
            <v>0.48686556325399566</v>
          </cell>
          <cell r="AM9">
            <v>0.35943000846840589</v>
          </cell>
          <cell r="AN9">
            <v>0.27551161637609356</v>
          </cell>
          <cell r="AO9">
            <v>25.72</v>
          </cell>
          <cell r="AP9">
            <v>27.073684210526316</v>
          </cell>
          <cell r="AQ9">
            <v>12.560431784377244</v>
          </cell>
          <cell r="AR9">
            <v>7.1227312894933394</v>
          </cell>
          <cell r="AS9">
            <v>25.72</v>
          </cell>
          <cell r="AT9">
            <v>28.577777777777776</v>
          </cell>
          <cell r="AU9">
            <v>16.656363636363636</v>
          </cell>
          <cell r="AV9">
            <v>17.533014354066985</v>
          </cell>
          <cell r="AW9">
            <v>8.1341803744295156</v>
          </cell>
          <cell r="AX9">
            <v>4.6127061602607435</v>
          </cell>
          <cell r="AY9">
            <v>16.656363636363636</v>
          </cell>
          <cell r="AZ9">
            <v>18.507070707070707</v>
          </cell>
          <cell r="BB9">
            <v>3</v>
          </cell>
          <cell r="BC9">
            <v>0</v>
          </cell>
          <cell r="BD9">
            <v>0</v>
          </cell>
          <cell r="BE9">
            <v>0</v>
          </cell>
          <cell r="BF9">
            <v>1</v>
          </cell>
          <cell r="BG9">
            <v>23</v>
          </cell>
          <cell r="BH9">
            <v>0</v>
          </cell>
          <cell r="BI9">
            <v>93</v>
          </cell>
          <cell r="BJ9">
            <v>0</v>
          </cell>
          <cell r="BK9">
            <v>103</v>
          </cell>
        </row>
        <row r="10">
          <cell r="B10">
            <v>4</v>
          </cell>
          <cell r="C10">
            <v>1</v>
          </cell>
          <cell r="D10">
            <v>2</v>
          </cell>
          <cell r="E10">
            <v>2</v>
          </cell>
          <cell r="F10">
            <v>1</v>
          </cell>
          <cell r="G10">
            <v>106.82611061671099</v>
          </cell>
          <cell r="H10">
            <v>7.5267690128362527E-2</v>
          </cell>
          <cell r="I10">
            <v>5.8225591773543514E-2</v>
          </cell>
          <cell r="J10">
            <v>8.4691769852426935E-2</v>
          </cell>
          <cell r="K10">
            <v>0.35944162274899999</v>
          </cell>
          <cell r="L10">
            <v>4.2610056511699996</v>
          </cell>
          <cell r="M10">
            <v>81.108940206740002</v>
          </cell>
          <cell r="N10">
            <v>8.9263563870200002</v>
          </cell>
          <cell r="O10">
            <v>1304</v>
          </cell>
          <cell r="P10">
            <v>8</v>
          </cell>
          <cell r="Q10">
            <v>8027</v>
          </cell>
          <cell r="R10">
            <v>950</v>
          </cell>
          <cell r="S10">
            <v>11.676460606061633</v>
          </cell>
          <cell r="T10"/>
          <cell r="U10">
            <v>2.0480716809951249</v>
          </cell>
          <cell r="V10">
            <v>3.1519654357053266</v>
          </cell>
          <cell r="W10">
            <v>3.6125770325098849</v>
          </cell>
          <cell r="X10">
            <v>3.9129170358355556</v>
          </cell>
          <cell r="Y10">
            <v>25.72</v>
          </cell>
          <cell r="Z10">
            <v>16.656363636363636</v>
          </cell>
          <cell r="AA10">
            <v>0.45431597851980909</v>
          </cell>
          <cell r="AB10">
            <v>4</v>
          </cell>
          <cell r="AC10">
            <v>106.82611061671099</v>
          </cell>
          <cell r="AD10">
            <v>133.53263827088873</v>
          </cell>
          <cell r="AE10">
            <v>112.44853749127473</v>
          </cell>
          <cell r="AF10">
            <v>110.13001094506288</v>
          </cell>
          <cell r="AG10">
            <v>107.90516223910201</v>
          </cell>
          <cell r="AH10">
            <v>52.159361221578884</v>
          </cell>
          <cell r="AI10">
            <v>29.570611133098016</v>
          </cell>
          <cell r="AJ10">
            <v>106.82611061671099</v>
          </cell>
          <cell r="AK10">
            <v>118.69567846301221</v>
          </cell>
          <cell r="AL10">
            <v>3.0107076051345012E-2</v>
          </cell>
          <cell r="AM10">
            <v>2.3879605174515376E-2</v>
          </cell>
          <cell r="AN10">
            <v>1.9235697930480151E-2</v>
          </cell>
          <cell r="AO10">
            <v>25.72</v>
          </cell>
          <cell r="AP10">
            <v>27.073684210526316</v>
          </cell>
          <cell r="AQ10">
            <v>12.558154208500683</v>
          </cell>
          <cell r="AR10">
            <v>7.1195713665185689</v>
          </cell>
          <cell r="AS10">
            <v>25.72</v>
          </cell>
          <cell r="AT10">
            <v>28.577777777777776</v>
          </cell>
          <cell r="AU10">
            <v>16.656363636363636</v>
          </cell>
          <cell r="AV10">
            <v>17.533014354066985</v>
          </cell>
          <cell r="AW10">
            <v>8.1327054081772072</v>
          </cell>
          <cell r="AX10">
            <v>4.6106597828839684</v>
          </cell>
          <cell r="AY10">
            <v>16.656363636363636</v>
          </cell>
          <cell r="AZ10">
            <v>18.507070707070707</v>
          </cell>
          <cell r="BB10">
            <v>4</v>
          </cell>
          <cell r="BC10">
            <v>0</v>
          </cell>
          <cell r="BD10">
            <v>0</v>
          </cell>
          <cell r="BE10">
            <v>0</v>
          </cell>
          <cell r="BF10">
            <v>1</v>
          </cell>
          <cell r="BG10">
            <v>23</v>
          </cell>
          <cell r="BH10">
            <v>0</v>
          </cell>
          <cell r="BI10">
            <v>93</v>
          </cell>
          <cell r="BJ10">
            <v>117</v>
          </cell>
          <cell r="BK10">
            <v>109</v>
          </cell>
        </row>
        <row r="11">
          <cell r="B11">
            <v>5</v>
          </cell>
          <cell r="C11">
            <v>1</v>
          </cell>
          <cell r="D11">
            <v>2</v>
          </cell>
          <cell r="E11">
            <v>1</v>
          </cell>
          <cell r="F11">
            <v>2</v>
          </cell>
          <cell r="G11">
            <v>78.047096963338518</v>
          </cell>
          <cell r="H11">
            <v>1.2053911983270458</v>
          </cell>
          <cell r="I11">
            <v>5.8275855499035085E-2</v>
          </cell>
          <cell r="J11">
            <v>8.4764880725869213E-2</v>
          </cell>
          <cell r="K11">
            <v>0.35944162274899999</v>
          </cell>
          <cell r="L11">
            <v>3.5829038613100002</v>
          </cell>
          <cell r="M11">
            <v>70.649162263489998</v>
          </cell>
          <cell r="N11">
            <v>21.151210235209998</v>
          </cell>
          <cell r="O11">
            <v>1094</v>
          </cell>
          <cell r="P11">
            <v>56</v>
          </cell>
          <cell r="Q11">
            <v>8027</v>
          </cell>
          <cell r="R11">
            <v>1131</v>
          </cell>
          <cell r="S11">
            <v>11.676460606061633</v>
          </cell>
          <cell r="T11"/>
          <cell r="U11">
            <v>2.0084849684284496</v>
          </cell>
          <cell r="V11">
            <v>3.4057138527726551</v>
          </cell>
          <cell r="W11">
            <v>3.5180126616486831</v>
          </cell>
          <cell r="X11">
            <v>4.4339488584406315</v>
          </cell>
          <cell r="Y11">
            <v>25.72</v>
          </cell>
          <cell r="Z11">
            <v>16.656363636363636</v>
          </cell>
          <cell r="AA11">
            <v>4.6954845847942188</v>
          </cell>
          <cell r="AB11">
            <v>5</v>
          </cell>
          <cell r="AC11">
            <v>78.047096963338518</v>
          </cell>
          <cell r="AD11">
            <v>97.558871204173144</v>
          </cell>
          <cell r="AE11">
            <v>82.154838908777393</v>
          </cell>
          <cell r="AF11">
            <v>80.460924704472703</v>
          </cell>
          <cell r="AG11">
            <v>78.835451478119722</v>
          </cell>
          <cell r="AH11">
            <v>38.858691098100131</v>
          </cell>
          <cell r="AI11">
            <v>22.184996038860898</v>
          </cell>
          <cell r="AJ11">
            <v>78.047096963338518</v>
          </cell>
          <cell r="AK11">
            <v>86.71899662593168</v>
          </cell>
          <cell r="AL11">
            <v>0.48215647933081829</v>
          </cell>
          <cell r="AM11">
            <v>0.35393202436714238</v>
          </cell>
          <cell r="AN11">
            <v>0.27185500708525717</v>
          </cell>
          <cell r="AO11">
            <v>25.72</v>
          </cell>
          <cell r="AP11">
            <v>27.073684210526316</v>
          </cell>
          <cell r="AQ11">
            <v>12.805672138101565</v>
          </cell>
          <cell r="AR11">
            <v>7.3109458304071495</v>
          </cell>
          <cell r="AS11">
            <v>25.72</v>
          </cell>
          <cell r="AT11">
            <v>28.577777777777776</v>
          </cell>
          <cell r="AU11">
            <v>16.656363636363636</v>
          </cell>
          <cell r="AV11">
            <v>17.533014354066985</v>
          </cell>
          <cell r="AW11">
            <v>8.292998901254661</v>
          </cell>
          <cell r="AX11">
            <v>4.7345945675356926</v>
          </cell>
          <cell r="AY11">
            <v>16.656363636363636</v>
          </cell>
          <cell r="AZ11">
            <v>18.507070707070707</v>
          </cell>
          <cell r="BB11">
            <v>5</v>
          </cell>
          <cell r="BC11">
            <v>0</v>
          </cell>
          <cell r="BD11">
            <v>0</v>
          </cell>
          <cell r="BE11">
            <v>0</v>
          </cell>
          <cell r="BF11">
            <v>1</v>
          </cell>
          <cell r="BG11">
            <v>23</v>
          </cell>
          <cell r="BH11">
            <v>0</v>
          </cell>
          <cell r="BI11">
            <v>93</v>
          </cell>
          <cell r="BJ11">
            <v>0</v>
          </cell>
          <cell r="BK11">
            <v>103</v>
          </cell>
        </row>
        <row r="12">
          <cell r="B12">
            <v>6</v>
          </cell>
          <cell r="C12">
            <v>1</v>
          </cell>
          <cell r="D12">
            <v>2</v>
          </cell>
          <cell r="E12">
            <v>2</v>
          </cell>
          <cell r="F12">
            <v>2</v>
          </cell>
          <cell r="G12">
            <v>77.796103779902595</v>
          </cell>
          <cell r="H12">
            <v>7.2488773908269494E-2</v>
          </cell>
          <cell r="I12">
            <v>5.8229243524944067E-2</v>
          </cell>
          <cell r="J12">
            <v>8.4697081490827733E-2</v>
          </cell>
          <cell r="K12">
            <v>0.35944162274899999</v>
          </cell>
          <cell r="L12">
            <v>3.5829038613100002</v>
          </cell>
          <cell r="M12">
            <v>70.649162263489998</v>
          </cell>
          <cell r="N12">
            <v>8.9263563870200002</v>
          </cell>
          <cell r="O12">
            <v>1090</v>
          </cell>
          <cell r="P12">
            <v>8</v>
          </cell>
          <cell r="Q12">
            <v>8027</v>
          </cell>
          <cell r="R12">
            <v>1118</v>
          </cell>
          <cell r="S12">
            <v>11.676460606061633</v>
          </cell>
          <cell r="T12"/>
          <cell r="U12">
            <v>2.0089332950627021</v>
          </cell>
          <cell r="V12">
            <v>3.1474124413217073</v>
          </cell>
          <cell r="W12">
            <v>3.5203260808980437</v>
          </cell>
          <cell r="X12">
            <v>3.8782186505155232</v>
          </cell>
          <cell r="Y12">
            <v>25.72</v>
          </cell>
          <cell r="Z12">
            <v>16.656363636363636</v>
          </cell>
          <cell r="AA12">
            <v>4.6902570034028574</v>
          </cell>
          <cell r="AB12">
            <v>6</v>
          </cell>
          <cell r="AC12">
            <v>77.796103779902595</v>
          </cell>
          <cell r="AD12">
            <v>97.24512972487824</v>
          </cell>
          <cell r="AE12">
            <v>81.890635557792208</v>
          </cell>
          <cell r="AF12">
            <v>80.202168845260402</v>
          </cell>
          <cell r="AG12">
            <v>78.581923010002626</v>
          </cell>
          <cell r="AH12">
            <v>38.725080604268868</v>
          </cell>
          <cell r="AI12">
            <v>22.099118658933044</v>
          </cell>
          <cell r="AJ12">
            <v>77.796103779902595</v>
          </cell>
          <cell r="AK12">
            <v>86.440115311002884</v>
          </cell>
          <cell r="AL12">
            <v>2.8995509563307799E-2</v>
          </cell>
          <cell r="AM12">
            <v>2.3031228115063609E-2</v>
          </cell>
          <cell r="AN12">
            <v>1.8691255042733012E-2</v>
          </cell>
          <cell r="AO12">
            <v>25.72</v>
          </cell>
          <cell r="AP12">
            <v>27.073684210526316</v>
          </cell>
          <cell r="AQ12">
            <v>12.802814340929739</v>
          </cell>
          <cell r="AR12">
            <v>7.3061413655858738</v>
          </cell>
          <cell r="AS12">
            <v>25.72</v>
          </cell>
          <cell r="AT12">
            <v>28.577777777777776</v>
          </cell>
          <cell r="AU12">
            <v>16.656363636363636</v>
          </cell>
          <cell r="AV12">
            <v>17.533014354066985</v>
          </cell>
          <cell r="AW12">
            <v>8.2911481816242993</v>
          </cell>
          <cell r="AX12">
            <v>4.7314831789998717</v>
          </cell>
          <cell r="AY12">
            <v>16.656363636363636</v>
          </cell>
          <cell r="AZ12">
            <v>18.507070707070707</v>
          </cell>
          <cell r="BB12">
            <v>6</v>
          </cell>
          <cell r="BC12">
            <v>0</v>
          </cell>
          <cell r="BD12">
            <v>0</v>
          </cell>
          <cell r="BE12">
            <v>0</v>
          </cell>
          <cell r="BF12">
            <v>1</v>
          </cell>
          <cell r="BG12">
            <v>23</v>
          </cell>
          <cell r="BH12">
            <v>0</v>
          </cell>
          <cell r="BI12">
            <v>93</v>
          </cell>
          <cell r="BJ12">
            <v>117</v>
          </cell>
          <cell r="BK12">
            <v>109</v>
          </cell>
        </row>
        <row r="13">
          <cell r="B13">
            <v>7</v>
          </cell>
          <cell r="C13">
            <v>2</v>
          </cell>
          <cell r="D13">
            <v>1</v>
          </cell>
          <cell r="E13">
            <v>1</v>
          </cell>
          <cell r="F13">
            <v>1</v>
          </cell>
          <cell r="G13">
            <v>119.5913669137049</v>
          </cell>
          <cell r="H13">
            <v>0.87296461042923656</v>
          </cell>
          <cell r="I13">
            <v>0.19634752607518507</v>
          </cell>
          <cell r="J13">
            <v>0.28559640156390559</v>
          </cell>
          <cell r="K13">
            <v>0.35944162274899999</v>
          </cell>
          <cell r="L13">
            <v>4.4035451886499999</v>
          </cell>
          <cell r="M13">
            <v>86.485014194130002</v>
          </cell>
          <cell r="N13">
            <v>21.429689090370001</v>
          </cell>
          <cell r="O13">
            <v>1369</v>
          </cell>
          <cell r="P13">
            <v>40</v>
          </cell>
          <cell r="Q13">
            <v>8027</v>
          </cell>
          <cell r="R13">
            <v>1004</v>
          </cell>
          <cell r="S13">
            <v>11.676460606061633</v>
          </cell>
          <cell r="T13"/>
          <cell r="U13">
            <v>2.0577068074853737</v>
          </cell>
          <cell r="V13">
            <v>3.3147148678117881</v>
          </cell>
          <cell r="W13">
            <v>3.634420240456095</v>
          </cell>
          <cell r="X13">
            <v>4.4044368585986842</v>
          </cell>
          <cell r="Y13">
            <v>25.72</v>
          </cell>
          <cell r="Z13">
            <v>16.656363636363636</v>
          </cell>
          <cell r="AA13">
            <v>0.49620194942812568</v>
          </cell>
          <cell r="AB13">
            <v>7</v>
          </cell>
          <cell r="AC13">
            <v>119.5913669137049</v>
          </cell>
          <cell r="AD13">
            <v>149.48920864213113</v>
          </cell>
          <cell r="AE13">
            <v>125.88564938284728</v>
          </cell>
          <cell r="AF13">
            <v>123.29006898320094</v>
          </cell>
          <cell r="AG13">
            <v>120.79936051889385</v>
          </cell>
          <cell r="AH13">
            <v>58.118759426106898</v>
          </cell>
          <cell r="AI13">
            <v>32.905211560977051</v>
          </cell>
          <cell r="AJ13">
            <v>119.5913669137049</v>
          </cell>
          <cell r="AK13">
            <v>132.87929657078323</v>
          </cell>
          <cell r="AL13">
            <v>0.34918584417169463</v>
          </cell>
          <cell r="AM13">
            <v>0.26336039304808284</v>
          </cell>
          <cell r="AN13">
            <v>0.1982011863162409</v>
          </cell>
          <cell r="AO13">
            <v>25.72</v>
          </cell>
          <cell r="AP13">
            <v>27.073684210526316</v>
          </cell>
          <cell r="AQ13">
            <v>12.499351174053409</v>
          </cell>
          <cell r="AR13">
            <v>7.0767820720622865</v>
          </cell>
          <cell r="AS13">
            <v>25.72</v>
          </cell>
          <cell r="AT13">
            <v>28.577777777777776</v>
          </cell>
          <cell r="AU13">
            <v>16.656363636363636</v>
          </cell>
          <cell r="AV13">
            <v>17.533014354066985</v>
          </cell>
          <cell r="AW13">
            <v>8.0946243535630771</v>
          </cell>
          <cell r="AX13">
            <v>4.5829492833424723</v>
          </cell>
          <cell r="AY13">
            <v>16.656363636363636</v>
          </cell>
          <cell r="AZ13">
            <v>18.507070707070707</v>
          </cell>
          <cell r="BB13">
            <v>7</v>
          </cell>
          <cell r="BC13">
            <v>15</v>
          </cell>
          <cell r="BD13">
            <v>10</v>
          </cell>
          <cell r="BE13">
            <v>5</v>
          </cell>
          <cell r="BF13">
            <v>13</v>
          </cell>
          <cell r="BG13">
            <v>33</v>
          </cell>
          <cell r="BH13">
            <v>0</v>
          </cell>
          <cell r="BI13">
            <v>81</v>
          </cell>
          <cell r="BJ13">
            <v>0</v>
          </cell>
          <cell r="BK13">
            <v>103</v>
          </cell>
        </row>
        <row r="14">
          <cell r="B14">
            <v>8</v>
          </cell>
          <cell r="C14">
            <v>2</v>
          </cell>
          <cell r="D14">
            <v>1</v>
          </cell>
          <cell r="E14">
            <v>2</v>
          </cell>
          <cell r="F14">
            <v>1</v>
          </cell>
          <cell r="G14">
            <v>119.47900737162826</v>
          </cell>
          <cell r="H14">
            <v>4.3680718885901304E-2</v>
          </cell>
          <cell r="I14">
            <v>0.19620116465374543</v>
          </cell>
          <cell r="J14">
            <v>0.28538351222362973</v>
          </cell>
          <cell r="K14">
            <v>0.35944162274899999</v>
          </cell>
          <cell r="L14">
            <v>4.4035451886499999</v>
          </cell>
          <cell r="M14">
            <v>86.485014194130002</v>
          </cell>
          <cell r="N14">
            <v>4.6430307068599994</v>
          </cell>
          <cell r="O14">
            <v>1368</v>
          </cell>
          <cell r="P14">
            <v>9</v>
          </cell>
          <cell r="Q14">
            <v>8027</v>
          </cell>
          <cell r="R14">
            <v>997</v>
          </cell>
          <cell r="S14">
            <v>11.676460606061633</v>
          </cell>
          <cell r="T14"/>
          <cell r="U14">
            <v>2.0581723667212874</v>
          </cell>
          <cell r="V14">
            <v>2.4617457811349142</v>
          </cell>
          <cell r="W14">
            <v>3.6354531165269379</v>
          </cell>
          <cell r="X14">
            <v>3.1461025023440325</v>
          </cell>
          <cell r="Y14">
            <v>25.72</v>
          </cell>
          <cell r="Z14">
            <v>16.656363636363636</v>
          </cell>
          <cell r="AA14">
            <v>0.4927423740835073</v>
          </cell>
          <cell r="AB14">
            <v>8</v>
          </cell>
          <cell r="AC14">
            <v>119.47900737162826</v>
          </cell>
          <cell r="AD14">
            <v>149.34875921453531</v>
          </cell>
          <cell r="AE14">
            <v>125.76737618066133</v>
          </cell>
          <cell r="AF14">
            <v>123.17423440374047</v>
          </cell>
          <cell r="AG14">
            <v>120.68586603194774</v>
          </cell>
          <cell r="AH14">
            <v>58.051021043471138</v>
          </cell>
          <cell r="AI14">
            <v>32.864956180694826</v>
          </cell>
          <cell r="AJ14">
            <v>119.47900737162826</v>
          </cell>
          <cell r="AK14">
            <v>132.75445263514251</v>
          </cell>
          <cell r="AL14">
            <v>1.7472287554360522E-2</v>
          </cell>
          <cell r="AM14">
            <v>1.7743797601133135E-2</v>
          </cell>
          <cell r="AN14">
            <v>1.3884073660459755E-2</v>
          </cell>
          <cell r="AO14">
            <v>25.72</v>
          </cell>
          <cell r="AP14">
            <v>27.073684210526316</v>
          </cell>
          <cell r="AQ14">
            <v>12.49652381689125</v>
          </cell>
          <cell r="AR14">
            <v>7.0747714729357094</v>
          </cell>
          <cell r="AS14">
            <v>25.72</v>
          </cell>
          <cell r="AT14">
            <v>28.577777777777776</v>
          </cell>
          <cell r="AU14">
            <v>16.656363636363636</v>
          </cell>
          <cell r="AV14">
            <v>17.533014354066985</v>
          </cell>
          <cell r="AW14">
            <v>8.0927933469914279</v>
          </cell>
          <cell r="AX14">
            <v>4.5816472121846479</v>
          </cell>
          <cell r="AY14">
            <v>16.656363636363636</v>
          </cell>
          <cell r="AZ14">
            <v>18.507070707070707</v>
          </cell>
          <cell r="BB14">
            <v>8</v>
          </cell>
          <cell r="BC14">
            <v>15</v>
          </cell>
          <cell r="BD14">
            <v>10</v>
          </cell>
          <cell r="BE14">
            <v>5</v>
          </cell>
          <cell r="BF14">
            <v>13</v>
          </cell>
          <cell r="BG14">
            <v>33</v>
          </cell>
          <cell r="BH14">
            <v>0</v>
          </cell>
          <cell r="BI14">
            <v>81</v>
          </cell>
          <cell r="BJ14">
            <v>117</v>
          </cell>
          <cell r="BK14">
            <v>109</v>
          </cell>
        </row>
        <row r="15">
          <cell r="B15">
            <v>9</v>
          </cell>
          <cell r="C15">
            <v>2</v>
          </cell>
          <cell r="D15">
            <v>2</v>
          </cell>
          <cell r="E15">
            <v>1</v>
          </cell>
          <cell r="F15">
            <v>1</v>
          </cell>
          <cell r="G15">
            <v>83.091059299005167</v>
          </cell>
          <cell r="H15">
            <v>1.6710290756486461</v>
          </cell>
          <cell r="I15">
            <v>5.8323067381598398E-2</v>
          </cell>
          <cell r="J15">
            <v>8.4833552555052205E-2</v>
          </cell>
          <cell r="K15">
            <v>0.35944162274899999</v>
          </cell>
          <cell r="L15">
            <v>3.8631750182400002</v>
          </cell>
          <cell r="M15">
            <v>68.765073202330001</v>
          </cell>
          <cell r="N15">
            <v>31.368160766340001</v>
          </cell>
          <cell r="O15">
            <v>1196</v>
          </cell>
          <cell r="P15">
            <v>53</v>
          </cell>
          <cell r="Q15">
            <v>8027</v>
          </cell>
          <cell r="R15">
            <v>966</v>
          </cell>
          <cell r="S15">
            <v>11.676460606061633</v>
          </cell>
          <cell r="T15"/>
          <cell r="U15">
            <v>2.0392959766479706</v>
          </cell>
          <cell r="V15">
            <v>3.2827556701251508</v>
          </cell>
          <cell r="W15">
            <v>3.592287143010926</v>
          </cell>
          <cell r="X15">
            <v>4.1617476898701309</v>
          </cell>
          <cell r="Y15">
            <v>25.72</v>
          </cell>
          <cell r="Z15">
            <v>16.656363636363636</v>
          </cell>
          <cell r="AA15">
            <v>0.41883581005834347</v>
          </cell>
          <cell r="AB15">
            <v>9</v>
          </cell>
          <cell r="AC15">
            <v>83.091059299005167</v>
          </cell>
          <cell r="AD15">
            <v>103.86382412375646</v>
          </cell>
          <cell r="AE15">
            <v>87.464272946321231</v>
          </cell>
          <cell r="AF15">
            <v>85.660885875263062</v>
          </cell>
          <cell r="AG15">
            <v>83.930362928288048</v>
          </cell>
          <cell r="AH15">
            <v>40.744972897746564</v>
          </cell>
          <cell r="AI15">
            <v>23.130405780803265</v>
          </cell>
          <cell r="AJ15">
            <v>83.091059299005167</v>
          </cell>
          <cell r="AK15">
            <v>92.323399221116844</v>
          </cell>
          <cell r="AL15">
            <v>0.66841163025945849</v>
          </cell>
          <cell r="AM15">
            <v>0.50903242384314895</v>
          </cell>
          <cell r="AN15">
            <v>0.40152099554617432</v>
          </cell>
          <cell r="AO15">
            <v>25.72</v>
          </cell>
          <cell r="AP15">
            <v>27.073684210526316</v>
          </cell>
          <cell r="AQ15">
            <v>12.612195725642753</v>
          </cell>
          <cell r="AR15">
            <v>7.1597839972342578</v>
          </cell>
          <cell r="AS15">
            <v>25.72</v>
          </cell>
          <cell r="AT15">
            <v>28.577777777777776</v>
          </cell>
          <cell r="AU15">
            <v>16.656363636363636</v>
          </cell>
          <cell r="AV15">
            <v>17.533014354066985</v>
          </cell>
          <cell r="AW15">
            <v>8.1677028872199404</v>
          </cell>
          <cell r="AX15">
            <v>4.6367016258068032</v>
          </cell>
          <cell r="AY15">
            <v>16.656363636363636</v>
          </cell>
          <cell r="AZ15">
            <v>18.507070707070707</v>
          </cell>
          <cell r="BB15">
            <v>9</v>
          </cell>
          <cell r="BC15">
            <v>15</v>
          </cell>
          <cell r="BD15">
            <v>10</v>
          </cell>
          <cell r="BE15">
            <v>5</v>
          </cell>
          <cell r="BF15">
            <v>13</v>
          </cell>
          <cell r="BG15">
            <v>33</v>
          </cell>
          <cell r="BH15">
            <v>0</v>
          </cell>
          <cell r="BI15">
            <v>93</v>
          </cell>
          <cell r="BJ15">
            <v>0</v>
          </cell>
          <cell r="BK15">
            <v>103</v>
          </cell>
        </row>
        <row r="16">
          <cell r="B16">
            <v>10</v>
          </cell>
          <cell r="C16">
            <v>2</v>
          </cell>
          <cell r="D16">
            <v>2</v>
          </cell>
          <cell r="E16">
            <v>2</v>
          </cell>
          <cell r="F16">
            <v>1</v>
          </cell>
          <cell r="G16">
            <v>82.853112596579166</v>
          </cell>
          <cell r="H16">
            <v>0.12647084743584613</v>
          </cell>
          <cell r="I16">
            <v>5.8271897467978652E-2</v>
          </cell>
          <cell r="J16">
            <v>8.4759123589787128E-2</v>
          </cell>
          <cell r="K16">
            <v>0.35944162274899999</v>
          </cell>
          <cell r="L16">
            <v>3.8631750182400002</v>
          </cell>
          <cell r="M16">
            <v>68.765073202330001</v>
          </cell>
          <cell r="N16">
            <v>20.636072707829999</v>
          </cell>
          <cell r="O16">
            <v>1193</v>
          </cell>
          <cell r="P16">
            <v>6</v>
          </cell>
          <cell r="Q16">
            <v>8027</v>
          </cell>
          <cell r="R16">
            <v>949</v>
          </cell>
          <cell r="S16">
            <v>11.676460606061633</v>
          </cell>
          <cell r="T16"/>
          <cell r="U16">
            <v>2.0396313524657397</v>
          </cell>
          <cell r="V16">
            <v>3.4104923775131319</v>
          </cell>
          <cell r="W16">
            <v>3.594190754812737</v>
          </cell>
          <cell r="X16">
            <v>3.9620922666532059</v>
          </cell>
          <cell r="Y16">
            <v>25.72</v>
          </cell>
          <cell r="Z16">
            <v>16.656363636363636</v>
          </cell>
          <cell r="AA16">
            <v>0.41146499352522564</v>
          </cell>
          <cell r="AB16">
            <v>10</v>
          </cell>
          <cell r="AC16">
            <v>82.853112596579166</v>
          </cell>
          <cell r="AD16">
            <v>103.56639074572395</v>
          </cell>
          <cell r="AE16">
            <v>87.213802733241238</v>
          </cell>
          <cell r="AF16">
            <v>85.415579996473369</v>
          </cell>
          <cell r="AG16">
            <v>83.690012723817347</v>
          </cell>
          <cell r="AH16">
            <v>40.621611594868284</v>
          </cell>
          <cell r="AI16">
            <v>23.051951954869448</v>
          </cell>
          <cell r="AJ16">
            <v>82.853112596579166</v>
          </cell>
          <cell r="AK16">
            <v>92.05901399619907</v>
          </cell>
          <cell r="AL16">
            <v>5.0588338974338454E-2</v>
          </cell>
          <cell r="AM16">
            <v>3.7082870576027015E-2</v>
          </cell>
          <cell r="AN16">
            <v>3.1920217633567761E-2</v>
          </cell>
          <cell r="AO16">
            <v>25.72</v>
          </cell>
          <cell r="AP16">
            <v>27.073684210526316</v>
          </cell>
          <cell r="AQ16">
            <v>12.610121907033211</v>
          </cell>
          <cell r="AR16">
            <v>7.1559919198946496</v>
          </cell>
          <cell r="AS16">
            <v>25.72</v>
          </cell>
          <cell r="AT16">
            <v>28.577777777777776</v>
          </cell>
          <cell r="AU16">
            <v>16.656363636363636</v>
          </cell>
          <cell r="AV16">
            <v>17.533014354066985</v>
          </cell>
          <cell r="AW16">
            <v>8.1663598748997064</v>
          </cell>
          <cell r="AX16">
            <v>4.634245863011091</v>
          </cell>
          <cell r="AY16">
            <v>16.656363636363636</v>
          </cell>
          <cell r="AZ16">
            <v>18.507070707070707</v>
          </cell>
          <cell r="BB16">
            <v>10</v>
          </cell>
          <cell r="BC16">
            <v>15</v>
          </cell>
          <cell r="BD16">
            <v>10</v>
          </cell>
          <cell r="BE16">
            <v>5</v>
          </cell>
          <cell r="BF16">
            <v>13</v>
          </cell>
          <cell r="BG16">
            <v>33</v>
          </cell>
          <cell r="BH16">
            <v>0</v>
          </cell>
          <cell r="BI16">
            <v>93</v>
          </cell>
          <cell r="BJ16">
            <v>117</v>
          </cell>
          <cell r="BK16">
            <v>109</v>
          </cell>
        </row>
        <row r="17">
          <cell r="B17">
            <v>11</v>
          </cell>
          <cell r="C17">
            <v>2</v>
          </cell>
          <cell r="D17">
            <v>2</v>
          </cell>
          <cell r="E17">
            <v>1</v>
          </cell>
          <cell r="F17">
            <v>2</v>
          </cell>
          <cell r="G17">
            <v>57.403343422587881</v>
          </cell>
          <cell r="H17">
            <v>1.6592769544224368</v>
          </cell>
          <cell r="I17">
            <v>5.8327474539081894E-2</v>
          </cell>
          <cell r="J17">
            <v>8.4839962965937307E-2</v>
          </cell>
          <cell r="K17">
            <v>0.35944162274899999</v>
          </cell>
          <cell r="L17">
            <v>3.2256586138399999</v>
          </cell>
          <cell r="M17">
            <v>58.626226751280001</v>
          </cell>
          <cell r="N17">
            <v>31.36816076645</v>
          </cell>
          <cell r="O17">
            <v>969</v>
          </cell>
          <cell r="P17">
            <v>52</v>
          </cell>
          <cell r="Q17">
            <v>8027</v>
          </cell>
          <cell r="R17">
            <v>1144</v>
          </cell>
          <cell r="S17">
            <v>11.676460606061633</v>
          </cell>
          <cell r="T17"/>
          <cell r="U17">
            <v>1.999004287031322</v>
          </cell>
          <cell r="V17">
            <v>3.2805874820150387</v>
          </cell>
          <cell r="W17">
            <v>3.4774912799714088</v>
          </cell>
          <cell r="X17">
            <v>4.1508433769591173</v>
          </cell>
          <cell r="Y17">
            <v>25.72</v>
          </cell>
          <cell r="Z17">
            <v>16.656363636363636</v>
          </cell>
          <cell r="AA17">
            <v>4.6548436405844935</v>
          </cell>
          <cell r="AB17">
            <v>11</v>
          </cell>
          <cell r="AC17">
            <v>57.403343422587881</v>
          </cell>
          <cell r="AD17">
            <v>71.754179278234844</v>
          </cell>
          <cell r="AE17">
            <v>60.424572023776719</v>
          </cell>
          <cell r="AF17">
            <v>59.178704559368953</v>
          </cell>
          <cell r="AG17">
            <v>57.983175174331194</v>
          </cell>
          <cell r="AH17">
            <v>28.715968142237625</v>
          </cell>
          <cell r="AI17">
            <v>16.507113548552116</v>
          </cell>
          <cell r="AJ17">
            <v>57.403343422587881</v>
          </cell>
          <cell r="AK17">
            <v>63.781492691764313</v>
          </cell>
          <cell r="AL17">
            <v>0.66371078176897469</v>
          </cell>
          <cell r="AM17">
            <v>0.5057865286382357</v>
          </cell>
          <cell r="AN17">
            <v>0.39974453472104099</v>
          </cell>
          <cell r="AO17">
            <v>25.72</v>
          </cell>
          <cell r="AP17">
            <v>27.073684210526316</v>
          </cell>
          <cell r="AQ17">
            <v>12.866405623469779</v>
          </cell>
          <cell r="AR17">
            <v>7.3961364470226547</v>
          </cell>
          <cell r="AS17">
            <v>25.72</v>
          </cell>
          <cell r="AT17">
            <v>28.577777777777776</v>
          </cell>
          <cell r="AU17">
            <v>16.656363636363636</v>
          </cell>
          <cell r="AV17">
            <v>17.533014354066985</v>
          </cell>
          <cell r="AW17">
            <v>8.3323301227630893</v>
          </cell>
          <cell r="AX17">
            <v>4.7897643143768232</v>
          </cell>
          <cell r="AY17">
            <v>16.656363636363636</v>
          </cell>
          <cell r="AZ17">
            <v>18.507070707070707</v>
          </cell>
          <cell r="BB17">
            <v>11</v>
          </cell>
          <cell r="BC17">
            <v>15</v>
          </cell>
          <cell r="BD17">
            <v>10</v>
          </cell>
          <cell r="BE17">
            <v>5</v>
          </cell>
          <cell r="BF17">
            <v>13</v>
          </cell>
          <cell r="BG17">
            <v>33</v>
          </cell>
          <cell r="BH17">
            <v>0</v>
          </cell>
          <cell r="BI17">
            <v>93</v>
          </cell>
          <cell r="BJ17">
            <v>0</v>
          </cell>
          <cell r="BK17">
            <v>103</v>
          </cell>
        </row>
        <row r="18">
          <cell r="B18">
            <v>12</v>
          </cell>
          <cell r="C18">
            <v>2</v>
          </cell>
          <cell r="D18">
            <v>2</v>
          </cell>
          <cell r="E18">
            <v>2</v>
          </cell>
          <cell r="F18">
            <v>2</v>
          </cell>
          <cell r="G18">
            <v>57.149598276598759</v>
          </cell>
          <cell r="H18">
            <v>0.12246330937027358</v>
          </cell>
          <cell r="I18">
            <v>5.8276313209616744E-2</v>
          </cell>
          <cell r="J18">
            <v>8.4765546486715262E-2</v>
          </cell>
          <cell r="K18">
            <v>0.35944162274899999</v>
          </cell>
          <cell r="L18">
            <v>3.2256586138399999</v>
          </cell>
          <cell r="M18">
            <v>58.626226751280001</v>
          </cell>
          <cell r="N18">
            <v>20.636072707940002</v>
          </cell>
          <cell r="O18">
            <v>965</v>
          </cell>
          <cell r="P18">
            <v>6</v>
          </cell>
          <cell r="Q18">
            <v>8027</v>
          </cell>
          <cell r="R18">
            <v>1124</v>
          </cell>
          <cell r="S18">
            <v>11.676460606061633</v>
          </cell>
          <cell r="T18"/>
          <cell r="U18">
            <v>1.9993595199190148</v>
          </cell>
          <cell r="V18">
            <v>3.4255145417775634</v>
          </cell>
          <cell r="W18">
            <v>3.4803106438870453</v>
          </cell>
          <cell r="X18">
            <v>3.9526965912840208</v>
          </cell>
          <cell r="Y18">
            <v>25.72</v>
          </cell>
          <cell r="Z18">
            <v>16.656363636363636</v>
          </cell>
          <cell r="AA18">
            <v>4.6476031049754258</v>
          </cell>
          <cell r="AB18">
            <v>12</v>
          </cell>
          <cell r="AC18">
            <v>57.149598276598759</v>
          </cell>
          <cell r="AD18">
            <v>71.436997845748451</v>
          </cell>
          <cell r="AE18">
            <v>60.157471870103961</v>
          </cell>
          <cell r="AF18">
            <v>58.917111625359546</v>
          </cell>
          <cell r="AG18">
            <v>57.726866946059353</v>
          </cell>
          <cell r="AH18">
            <v>28.583952864522153</v>
          </cell>
          <cell r="AI18">
            <v>16.420832541767087</v>
          </cell>
          <cell r="AJ18">
            <v>57.149598276598759</v>
          </cell>
          <cell r="AK18">
            <v>63.499553640665283</v>
          </cell>
          <cell r="AL18">
            <v>4.8985323748109433E-2</v>
          </cell>
          <cell r="AM18">
            <v>3.5750339949432851E-2</v>
          </cell>
          <cell r="AN18">
            <v>3.0982218478472129E-2</v>
          </cell>
          <cell r="AO18">
            <v>25.72</v>
          </cell>
          <cell r="AP18">
            <v>27.073684210526316</v>
          </cell>
          <cell r="AQ18">
            <v>12.864119606183586</v>
          </cell>
          <cell r="AR18">
            <v>7.3901449128328878</v>
          </cell>
          <cell r="AS18">
            <v>25.72</v>
          </cell>
          <cell r="AT18">
            <v>28.577777777777776</v>
          </cell>
          <cell r="AU18">
            <v>16.656363636363636</v>
          </cell>
          <cell r="AV18">
            <v>17.533014354066985</v>
          </cell>
          <cell r="AW18">
            <v>8.3308496898238253</v>
          </cell>
          <cell r="AX18">
            <v>4.7858841754886248</v>
          </cell>
          <cell r="AY18">
            <v>16.656363636363636</v>
          </cell>
          <cell r="AZ18">
            <v>18.507070707070707</v>
          </cell>
          <cell r="BB18">
            <v>12</v>
          </cell>
          <cell r="BC18">
            <v>15</v>
          </cell>
          <cell r="BD18">
            <v>10</v>
          </cell>
          <cell r="BE18">
            <v>5</v>
          </cell>
          <cell r="BF18">
            <v>13</v>
          </cell>
          <cell r="BG18">
            <v>33</v>
          </cell>
          <cell r="BH18">
            <v>0</v>
          </cell>
          <cell r="BI18">
            <v>93</v>
          </cell>
          <cell r="BJ18">
            <v>117</v>
          </cell>
          <cell r="BK18">
            <v>109</v>
          </cell>
        </row>
        <row r="19">
          <cell r="B19">
            <v>13</v>
          </cell>
          <cell r="C19">
            <v>2</v>
          </cell>
          <cell r="D19">
            <v>3</v>
          </cell>
          <cell r="E19">
            <v>1</v>
          </cell>
          <cell r="F19">
            <v>1</v>
          </cell>
          <cell r="G19">
            <v>79.534860156689319</v>
          </cell>
          <cell r="H19">
            <v>1.4118569997128161</v>
          </cell>
          <cell r="I19">
            <v>5.8283971622951979E-2</v>
          </cell>
          <cell r="J19">
            <v>8.4776685997021067E-2</v>
          </cell>
          <cell r="K19">
            <v>0.35944162274899999</v>
          </cell>
          <cell r="L19">
            <v>3.7441105178399998</v>
          </cell>
          <cell r="M19">
            <v>65.291556998239997</v>
          </cell>
          <cell r="N19">
            <v>28.993919720819999</v>
          </cell>
          <cell r="O19">
            <v>1206</v>
          </cell>
          <cell r="P19">
            <v>48</v>
          </cell>
          <cell r="Q19">
            <v>8027</v>
          </cell>
          <cell r="R19">
            <v>978</v>
          </cell>
          <cell r="S19">
            <v>11.676460606061633</v>
          </cell>
          <cell r="T19"/>
          <cell r="U19">
            <v>2.0450174988302128</v>
          </cell>
          <cell r="V19">
            <v>3.2584416645148369</v>
          </cell>
          <cell r="W19">
            <v>3.5945339737089435</v>
          </cell>
          <cell r="X19">
            <v>4.1399532707558304</v>
          </cell>
          <cell r="Y19">
            <v>25.72</v>
          </cell>
          <cell r="Z19">
            <v>16.656363636363636</v>
          </cell>
          <cell r="AA19">
            <v>0.41096970667199995</v>
          </cell>
          <cell r="AB19">
            <v>13</v>
          </cell>
          <cell r="AC19">
            <v>79.534860156689319</v>
          </cell>
          <cell r="AD19">
            <v>99.418575195861649</v>
          </cell>
          <cell r="AE19">
            <v>83.720905428094028</v>
          </cell>
          <cell r="AF19">
            <v>81.994701192463225</v>
          </cell>
          <cell r="AG19">
            <v>80.338242582514468</v>
          </cell>
          <cell r="AH19">
            <v>38.892019360315842</v>
          </cell>
          <cell r="AI19">
            <v>22.126612445012714</v>
          </cell>
          <cell r="AJ19">
            <v>79.534860156689319</v>
          </cell>
          <cell r="AK19">
            <v>88.37206684076591</v>
          </cell>
          <cell r="AL19">
            <v>0.56474279988512643</v>
          </cell>
          <cell r="AM19">
            <v>0.43329209023081694</v>
          </cell>
          <cell r="AN19">
            <v>0.3410321101172849</v>
          </cell>
          <cell r="AO19">
            <v>25.72</v>
          </cell>
          <cell r="AP19">
            <v>27.073684210526316</v>
          </cell>
          <cell r="AQ19">
            <v>12.576909495743829</v>
          </cell>
          <cell r="AR19">
            <v>7.1553086403190571</v>
          </cell>
          <cell r="AS19">
            <v>25.72</v>
          </cell>
          <cell r="AT19">
            <v>28.577777777777776</v>
          </cell>
          <cell r="AU19">
            <v>16.656363636363636</v>
          </cell>
          <cell r="AV19">
            <v>17.533014354066985</v>
          </cell>
          <cell r="AW19">
            <v>8.1448513990180427</v>
          </cell>
          <cell r="AX19">
            <v>4.6338033687235178</v>
          </cell>
          <cell r="AY19">
            <v>16.656363636363636</v>
          </cell>
          <cell r="AZ19">
            <v>18.507070707070707</v>
          </cell>
          <cell r="BB19">
            <v>13</v>
          </cell>
          <cell r="BC19">
            <v>15</v>
          </cell>
          <cell r="BD19">
            <v>10</v>
          </cell>
          <cell r="BE19">
            <v>5</v>
          </cell>
          <cell r="BF19">
            <v>13</v>
          </cell>
          <cell r="BG19">
            <v>33</v>
          </cell>
          <cell r="BH19">
            <v>0</v>
          </cell>
          <cell r="BI19">
            <v>95</v>
          </cell>
          <cell r="BJ19">
            <v>0</v>
          </cell>
          <cell r="BK19">
            <v>103</v>
          </cell>
        </row>
        <row r="20">
          <cell r="B20">
            <v>14</v>
          </cell>
          <cell r="C20">
            <v>2</v>
          </cell>
          <cell r="D20">
            <v>3</v>
          </cell>
          <cell r="E20">
            <v>2</v>
          </cell>
          <cell r="F20">
            <v>1</v>
          </cell>
          <cell r="G20">
            <v>79.290900983934165</v>
          </cell>
          <cell r="H20">
            <v>8.8250222185457985E-2</v>
          </cell>
          <cell r="I20">
            <v>5.8232167359149586E-2</v>
          </cell>
          <cell r="J20">
            <v>8.4701334340581219E-2</v>
          </cell>
          <cell r="K20">
            <v>0.35944162274899999</v>
          </cell>
          <cell r="L20">
            <v>3.7441105178399998</v>
          </cell>
          <cell r="M20">
            <v>65.291556998239997</v>
          </cell>
          <cell r="N20">
            <v>18.772348008119998</v>
          </cell>
          <cell r="O20">
            <v>1202</v>
          </cell>
          <cell r="P20">
            <v>5</v>
          </cell>
          <cell r="Q20">
            <v>8027</v>
          </cell>
          <cell r="R20">
            <v>964</v>
          </cell>
          <cell r="S20">
            <v>11.676460606061633</v>
          </cell>
          <cell r="T20"/>
          <cell r="U20">
            <v>2.0453765943835283</v>
          </cell>
          <cell r="V20">
            <v>3.3102484723159669</v>
          </cell>
          <cell r="W20">
            <v>3.5965960841653848</v>
          </cell>
          <cell r="X20">
            <v>3.8128093059636505</v>
          </cell>
          <cell r="Y20">
            <v>25.72</v>
          </cell>
          <cell r="Z20">
            <v>16.656363636363636</v>
          </cell>
          <cell r="AA20">
            <v>0.405086704736</v>
          </cell>
          <cell r="AB20">
            <v>14</v>
          </cell>
          <cell r="AC20">
            <v>79.290900983934165</v>
          </cell>
          <cell r="AD20">
            <v>99.113626229917699</v>
          </cell>
          <cell r="AE20">
            <v>83.464106298878079</v>
          </cell>
          <cell r="AF20">
            <v>81.743196890653778</v>
          </cell>
          <cell r="AG20">
            <v>80.091819175691072</v>
          </cell>
          <cell r="AH20">
            <v>38.765917827387803</v>
          </cell>
          <cell r="AI20">
            <v>22.046095566034118</v>
          </cell>
          <cell r="AJ20">
            <v>79.290900983934165</v>
          </cell>
          <cell r="AK20">
            <v>88.10100109326018</v>
          </cell>
          <cell r="AL20">
            <v>3.5300088874183191E-2</v>
          </cell>
          <cell r="AM20">
            <v>2.6659697277562674E-2</v>
          </cell>
          <cell r="AN20">
            <v>2.314572146249879E-2</v>
          </cell>
          <cell r="AO20">
            <v>25.72</v>
          </cell>
          <cell r="AP20">
            <v>27.073684210526316</v>
          </cell>
          <cell r="AQ20">
            <v>12.574701436706304</v>
          </cell>
          <cell r="AR20">
            <v>7.1512061399489912</v>
          </cell>
          <cell r="AS20">
            <v>25.72</v>
          </cell>
          <cell r="AT20">
            <v>28.577777777777776</v>
          </cell>
          <cell r="AU20">
            <v>16.656363636363636</v>
          </cell>
          <cell r="AV20">
            <v>17.533014354066985</v>
          </cell>
          <cell r="AW20">
            <v>8.1434214521183694</v>
          </cell>
          <cell r="AX20">
            <v>4.6311465748672918</v>
          </cell>
          <cell r="AY20">
            <v>16.656363636363636</v>
          </cell>
          <cell r="AZ20">
            <v>18.507070707070707</v>
          </cell>
          <cell r="BB20">
            <v>14</v>
          </cell>
          <cell r="BC20">
            <v>15</v>
          </cell>
          <cell r="BD20">
            <v>10</v>
          </cell>
          <cell r="BE20">
            <v>5</v>
          </cell>
          <cell r="BF20">
            <v>13</v>
          </cell>
          <cell r="BG20">
            <v>33</v>
          </cell>
          <cell r="BH20">
            <v>0</v>
          </cell>
          <cell r="BI20">
            <v>95</v>
          </cell>
          <cell r="BJ20">
            <v>117</v>
          </cell>
          <cell r="BK20">
            <v>109</v>
          </cell>
        </row>
        <row r="21">
          <cell r="B21">
            <v>15</v>
          </cell>
          <cell r="C21">
            <v>2</v>
          </cell>
          <cell r="D21">
            <v>3</v>
          </cell>
          <cell r="E21">
            <v>1</v>
          </cell>
          <cell r="F21">
            <v>2</v>
          </cell>
          <cell r="G21">
            <v>54.412888820286518</v>
          </cell>
          <cell r="H21">
            <v>1.4020767348118628</v>
          </cell>
          <cell r="I21">
            <v>5.8288380861035001E-2</v>
          </cell>
          <cell r="J21">
            <v>8.478309943423272E-2</v>
          </cell>
          <cell r="K21">
            <v>0.35944162274899999</v>
          </cell>
          <cell r="L21">
            <v>3.0825500326199999</v>
          </cell>
          <cell r="M21">
            <v>55.249225731510002</v>
          </cell>
          <cell r="N21">
            <v>28.993919720929998</v>
          </cell>
          <cell r="O21">
            <v>975</v>
          </cell>
          <cell r="P21">
            <v>48</v>
          </cell>
          <cell r="Q21">
            <v>8027</v>
          </cell>
          <cell r="R21">
            <v>1174</v>
          </cell>
          <cell r="S21">
            <v>11.676460606061633</v>
          </cell>
          <cell r="T21"/>
          <cell r="U21">
            <v>2.0062153586533555</v>
          </cell>
          <cell r="V21">
            <v>3.2562855016781604</v>
          </cell>
          <cell r="W21">
            <v>3.4758828498639835</v>
          </cell>
          <cell r="X21">
            <v>4.1293222451160903</v>
          </cell>
          <cell r="Y21">
            <v>25.72</v>
          </cell>
          <cell r="Z21">
            <v>16.656363636363636</v>
          </cell>
          <cell r="AA21">
            <v>4.6468481618036765</v>
          </cell>
          <cell r="AB21">
            <v>15</v>
          </cell>
          <cell r="AC21">
            <v>54.412888820286518</v>
          </cell>
          <cell r="AD21">
            <v>68.016111025358143</v>
          </cell>
          <cell r="AE21">
            <v>57.276725073985808</v>
          </cell>
          <cell r="AF21">
            <v>56.095761670398474</v>
          </cell>
          <cell r="AG21">
            <v>54.962513959885371</v>
          </cell>
          <cell r="AH21">
            <v>27.122157442165342</v>
          </cell>
          <cell r="AI21">
            <v>15.654408151993895</v>
          </cell>
          <cell r="AJ21">
            <v>54.412888820286518</v>
          </cell>
          <cell r="AK21">
            <v>60.458765355873908</v>
          </cell>
          <cell r="AL21">
            <v>0.56083069392474516</v>
          </cell>
          <cell r="AM21">
            <v>0.43057549287041569</v>
          </cell>
          <cell r="AN21">
            <v>0.33954161278407208</v>
          </cell>
          <cell r="AO21">
            <v>25.72</v>
          </cell>
          <cell r="AP21">
            <v>27.073684210526316</v>
          </cell>
          <cell r="AQ21">
            <v>12.820159056734663</v>
          </cell>
          <cell r="AR21">
            <v>7.3995589353670139</v>
          </cell>
          <cell r="AS21">
            <v>25.72</v>
          </cell>
          <cell r="AT21">
            <v>28.577777777777776</v>
          </cell>
          <cell r="AU21">
            <v>16.656363636363636</v>
          </cell>
          <cell r="AV21">
            <v>17.533014354066985</v>
          </cell>
          <cell r="AW21">
            <v>8.3023806813760963</v>
          </cell>
          <cell r="AX21">
            <v>4.7919807300224244</v>
          </cell>
          <cell r="AY21">
            <v>16.656363636363636</v>
          </cell>
          <cell r="AZ21">
            <v>18.507070707070707</v>
          </cell>
          <cell r="BB21">
            <v>15</v>
          </cell>
          <cell r="BC21">
            <v>15</v>
          </cell>
          <cell r="BD21">
            <v>10</v>
          </cell>
          <cell r="BE21">
            <v>5</v>
          </cell>
          <cell r="BF21">
            <v>13</v>
          </cell>
          <cell r="BG21">
            <v>33</v>
          </cell>
          <cell r="BH21">
            <v>0</v>
          </cell>
          <cell r="BI21">
            <v>95</v>
          </cell>
          <cell r="BJ21">
            <v>0</v>
          </cell>
          <cell r="BK21">
            <v>103</v>
          </cell>
        </row>
        <row r="22">
          <cell r="B22">
            <v>16</v>
          </cell>
          <cell r="C22">
            <v>2</v>
          </cell>
          <cell r="D22">
            <v>3</v>
          </cell>
          <cell r="E22">
            <v>2</v>
          </cell>
          <cell r="F22">
            <v>2</v>
          </cell>
          <cell r="G22">
            <v>54.147669349793084</v>
          </cell>
          <cell r="H22">
            <v>8.5384007652646726E-2</v>
          </cell>
          <cell r="I22">
            <v>5.8236594634737418E-2</v>
          </cell>
          <cell r="J22">
            <v>8.4707774014163517E-2</v>
          </cell>
          <cell r="K22">
            <v>0.35944162274899999</v>
          </cell>
          <cell r="L22">
            <v>3.0825500326199999</v>
          </cell>
          <cell r="M22">
            <v>55.249225731510002</v>
          </cell>
          <cell r="N22">
            <v>18.77234800822</v>
          </cell>
          <cell r="O22">
            <v>970</v>
          </cell>
          <cell r="P22">
            <v>5</v>
          </cell>
          <cell r="Q22">
            <v>8027</v>
          </cell>
          <cell r="R22">
            <v>1158</v>
          </cell>
          <cell r="S22">
            <v>11.676460606061633</v>
          </cell>
          <cell r="T22"/>
          <cell r="U22">
            <v>2.0065730785061238</v>
          </cell>
          <cell r="V22">
            <v>3.3208258142075815</v>
          </cell>
          <cell r="W22">
            <v>3.4789783575146145</v>
          </cell>
          <cell r="X22">
            <v>3.7998788076958392</v>
          </cell>
          <cell r="Y22">
            <v>25.72</v>
          </cell>
          <cell r="Z22">
            <v>16.656363636363636</v>
          </cell>
          <cell r="AA22">
            <v>4.6413127184229896</v>
          </cell>
          <cell r="AB22">
            <v>16</v>
          </cell>
          <cell r="AC22">
            <v>54.147669349793084</v>
          </cell>
          <cell r="AD22">
            <v>67.68458668724135</v>
          </cell>
          <cell r="AE22">
            <v>56.997546683992724</v>
          </cell>
          <cell r="AF22">
            <v>55.822339535869162</v>
          </cell>
          <cell r="AG22">
            <v>54.694615504841501</v>
          </cell>
          <cell r="AH22">
            <v>26.985146930260598</v>
          </cell>
          <cell r="AI22">
            <v>15.564244380202535</v>
          </cell>
          <cell r="AJ22">
            <v>54.147669349793084</v>
          </cell>
          <cell r="AK22">
            <v>60.164077055325649</v>
          </cell>
          <cell r="AL22">
            <v>3.415360306105869E-2</v>
          </cell>
          <cell r="AM22">
            <v>2.5711679091190494E-2</v>
          </cell>
          <cell r="AN22">
            <v>2.2470192333429093E-2</v>
          </cell>
          <cell r="AO22">
            <v>25.72</v>
          </cell>
          <cell r="AP22">
            <v>27.073684210526316</v>
          </cell>
          <cell r="AQ22">
            <v>12.817873555419331</v>
          </cell>
          <cell r="AR22">
            <v>7.3929749934904425</v>
          </cell>
          <cell r="AS22">
            <v>25.72</v>
          </cell>
          <cell r="AT22">
            <v>28.577777777777776</v>
          </cell>
          <cell r="AU22">
            <v>16.656363636363636</v>
          </cell>
          <cell r="AV22">
            <v>17.533014354066985</v>
          </cell>
          <cell r="AW22">
            <v>8.3009005825814004</v>
          </cell>
          <cell r="AX22">
            <v>4.7877169458055953</v>
          </cell>
          <cell r="AY22">
            <v>16.656363636363636</v>
          </cell>
          <cell r="AZ22">
            <v>18.507070707070707</v>
          </cell>
          <cell r="BB22">
            <v>16</v>
          </cell>
          <cell r="BC22">
            <v>15</v>
          </cell>
          <cell r="BD22">
            <v>10</v>
          </cell>
          <cell r="BE22">
            <v>5</v>
          </cell>
          <cell r="BF22">
            <v>13</v>
          </cell>
          <cell r="BG22">
            <v>33</v>
          </cell>
          <cell r="BH22">
            <v>0</v>
          </cell>
          <cell r="BI22">
            <v>95</v>
          </cell>
          <cell r="BJ22">
            <v>117</v>
          </cell>
          <cell r="BK22">
            <v>109</v>
          </cell>
        </row>
        <row r="23">
          <cell r="B23">
            <v>17</v>
          </cell>
          <cell r="C23">
            <v>3</v>
          </cell>
          <cell r="D23">
            <v>1</v>
          </cell>
          <cell r="E23">
            <v>1</v>
          </cell>
          <cell r="F23">
            <v>1</v>
          </cell>
          <cell r="G23">
            <v>115.9840903651795</v>
          </cell>
          <cell r="H23">
            <v>0.90448025680331101</v>
          </cell>
          <cell r="I23">
            <v>0.19635454411814576</v>
          </cell>
          <cell r="J23">
            <v>0.28560660962639384</v>
          </cell>
          <cell r="K23">
            <v>0.35944162274899999</v>
          </cell>
          <cell r="L23">
            <v>4.3539352966799996</v>
          </cell>
          <cell r="M23">
            <v>84.673544832499999</v>
          </cell>
          <cell r="N23">
            <v>21.469682351770004</v>
          </cell>
          <cell r="O23">
            <v>1356</v>
          </cell>
          <cell r="P23">
            <v>42</v>
          </cell>
          <cell r="Q23">
            <v>8027</v>
          </cell>
          <cell r="R23">
            <v>1000</v>
          </cell>
          <cell r="S23">
            <v>11.676460606061633</v>
          </cell>
          <cell r="T23"/>
          <cell r="U23">
            <v>2.0569000613189097</v>
          </cell>
          <cell r="V23">
            <v>3.3257044945523933</v>
          </cell>
          <cell r="W23">
            <v>3.6341526330373664</v>
          </cell>
          <cell r="X23">
            <v>4.4112969875227757</v>
          </cell>
          <cell r="Y23">
            <v>25.72</v>
          </cell>
          <cell r="Z23">
            <v>16.656363636363636</v>
          </cell>
          <cell r="AA23">
            <v>0.48865716012121208</v>
          </cell>
          <cell r="AB23">
            <v>17</v>
          </cell>
          <cell r="AC23">
            <v>115.9840903651795</v>
          </cell>
          <cell r="AD23">
            <v>144.98011295647436</v>
          </cell>
          <cell r="AE23">
            <v>122.08851617387316</v>
          </cell>
          <cell r="AF23">
            <v>119.57122718059742</v>
          </cell>
          <cell r="AG23">
            <v>117.15564683351465</v>
          </cell>
          <cell r="AH23">
            <v>56.387810252098035</v>
          </cell>
          <cell r="AI23">
            <v>31.915030015743135</v>
          </cell>
          <cell r="AJ23">
            <v>115.9840903651795</v>
          </cell>
          <cell r="AK23">
            <v>128.87121151686611</v>
          </cell>
          <cell r="AL23">
            <v>0.36179210272132439</v>
          </cell>
          <cell r="AM23">
            <v>0.27196651364692132</v>
          </cell>
          <cell r="AN23">
            <v>0.20503726213891446</v>
          </cell>
          <cell r="AO23">
            <v>25.72</v>
          </cell>
          <cell r="AP23">
            <v>27.073684210526316</v>
          </cell>
          <cell r="AQ23">
            <v>12.504253601659197</v>
          </cell>
          <cell r="AR23">
            <v>7.0773031837420755</v>
          </cell>
          <cell r="AS23">
            <v>25.72</v>
          </cell>
          <cell r="AT23">
            <v>28.577777777777776</v>
          </cell>
          <cell r="AU23">
            <v>16.656363636363636</v>
          </cell>
          <cell r="AV23">
            <v>17.533014354066985</v>
          </cell>
          <cell r="AW23">
            <v>8.0977991831471723</v>
          </cell>
          <cell r="AX23">
            <v>4.5832867571229432</v>
          </cell>
          <cell r="AY23">
            <v>16.656363636363636</v>
          </cell>
          <cell r="AZ23">
            <v>18.507070707070707</v>
          </cell>
          <cell r="BB23">
            <v>17</v>
          </cell>
          <cell r="BC23">
            <v>20</v>
          </cell>
          <cell r="BD23">
            <v>15</v>
          </cell>
          <cell r="BE23">
            <v>10</v>
          </cell>
          <cell r="BF23">
            <v>15</v>
          </cell>
          <cell r="BG23">
            <v>35</v>
          </cell>
          <cell r="BH23">
            <v>0</v>
          </cell>
          <cell r="BI23">
            <v>81</v>
          </cell>
          <cell r="BJ23">
            <v>0</v>
          </cell>
          <cell r="BK23">
            <v>103</v>
          </cell>
        </row>
        <row r="24">
          <cell r="B24">
            <v>18</v>
          </cell>
          <cell r="C24">
            <v>3</v>
          </cell>
          <cell r="D24">
            <v>1</v>
          </cell>
          <cell r="E24">
            <v>2</v>
          </cell>
          <cell r="F24">
            <v>1</v>
          </cell>
          <cell r="G24">
            <v>115.87436297950549</v>
          </cell>
          <cell r="H24">
            <v>4.5518955037937452E-2</v>
          </cell>
          <cell r="I24">
            <v>0.19620565314967581</v>
          </cell>
          <cell r="J24">
            <v>0.28539004094498299</v>
          </cell>
          <cell r="K24">
            <v>0.35944162274899999</v>
          </cell>
          <cell r="L24">
            <v>4.3539352966799996</v>
          </cell>
          <cell r="M24">
            <v>84.673544832499999</v>
          </cell>
          <cell r="N24">
            <v>5.0488676433900004</v>
          </cell>
          <cell r="O24">
            <v>1355</v>
          </cell>
          <cell r="P24">
            <v>9</v>
          </cell>
          <cell r="Q24">
            <v>8027</v>
          </cell>
          <cell r="R24">
            <v>993</v>
          </cell>
          <cell r="S24">
            <v>11.676460606061633</v>
          </cell>
          <cell r="T24"/>
          <cell r="U24">
            <v>2.0573787623804396</v>
          </cell>
          <cell r="V24">
            <v>2.4573658630932123</v>
          </cell>
          <cell r="W24">
            <v>3.6352073450060569</v>
          </cell>
          <cell r="X24">
            <v>3.1497497283770755</v>
          </cell>
          <cell r="Y24">
            <v>25.72</v>
          </cell>
          <cell r="Z24">
            <v>16.656363636363636</v>
          </cell>
          <cell r="AA24">
            <v>0.48523656000036364</v>
          </cell>
          <cell r="AB24">
            <v>18</v>
          </cell>
          <cell r="AC24">
            <v>115.87436297950549</v>
          </cell>
          <cell r="AD24">
            <v>144.84295372438186</v>
          </cell>
          <cell r="AE24">
            <v>121.97301366263737</v>
          </cell>
          <cell r="AF24">
            <v>119.45810616443866</v>
          </cell>
          <cell r="AG24">
            <v>117.04481109040958</v>
          </cell>
          <cell r="AH24">
            <v>56.32135662051644</v>
          </cell>
          <cell r="AI24">
            <v>31.875585622011453</v>
          </cell>
          <cell r="AJ24">
            <v>115.87436297950549</v>
          </cell>
          <cell r="AK24">
            <v>128.74929219945054</v>
          </cell>
          <cell r="AL24">
            <v>1.8207582015174979E-2</v>
          </cell>
          <cell r="AM24">
            <v>1.8523474962185895E-2</v>
          </cell>
          <cell r="AN24">
            <v>1.4451610116144474E-2</v>
          </cell>
          <cell r="AO24">
            <v>25.72</v>
          </cell>
          <cell r="AP24">
            <v>27.073684210526316</v>
          </cell>
          <cell r="AQ24">
            <v>12.501344171668858</v>
          </cell>
          <cell r="AR24">
            <v>7.0752497888004635</v>
          </cell>
          <cell r="AS24">
            <v>25.72</v>
          </cell>
          <cell r="AT24">
            <v>28.577777777777776</v>
          </cell>
          <cell r="AU24">
            <v>16.656363636363636</v>
          </cell>
          <cell r="AV24">
            <v>17.533014354066985</v>
          </cell>
          <cell r="AW24">
            <v>8.0959150259195827</v>
          </cell>
          <cell r="AX24">
            <v>4.5819569712428283</v>
          </cell>
          <cell r="AY24">
            <v>16.656363636363636</v>
          </cell>
          <cell r="AZ24">
            <v>18.507070707070707</v>
          </cell>
          <cell r="BB24">
            <v>18</v>
          </cell>
          <cell r="BC24">
            <v>20</v>
          </cell>
          <cell r="BD24">
            <v>15</v>
          </cell>
          <cell r="BE24">
            <v>10</v>
          </cell>
          <cell r="BF24">
            <v>15</v>
          </cell>
          <cell r="BG24">
            <v>35</v>
          </cell>
          <cell r="BH24">
            <v>0</v>
          </cell>
          <cell r="BI24">
            <v>81</v>
          </cell>
          <cell r="BJ24">
            <v>117</v>
          </cell>
          <cell r="BK24">
            <v>109</v>
          </cell>
        </row>
        <row r="25">
          <cell r="B25">
            <v>19</v>
          </cell>
          <cell r="C25">
            <v>3</v>
          </cell>
          <cell r="D25">
            <v>2</v>
          </cell>
          <cell r="E25">
            <v>1</v>
          </cell>
          <cell r="F25">
            <v>1</v>
          </cell>
          <cell r="G25">
            <v>79.485259417238595</v>
          </cell>
          <cell r="H25">
            <v>1.7721881078520099</v>
          </cell>
          <cell r="I25">
            <v>5.8335503524270887E-2</v>
          </cell>
          <cell r="J25">
            <v>8.485164148984857E-2</v>
          </cell>
          <cell r="K25">
            <v>0.35944162274899999</v>
          </cell>
          <cell r="L25">
            <v>3.9580007776300001</v>
          </cell>
          <cell r="M25">
            <v>66.670839799130007</v>
          </cell>
          <cell r="N25">
            <v>33.67833846101</v>
          </cell>
          <cell r="O25">
            <v>1180</v>
          </cell>
          <cell r="P25">
            <v>52</v>
          </cell>
          <cell r="Q25">
            <v>8027</v>
          </cell>
          <cell r="R25">
            <v>932</v>
          </cell>
          <cell r="S25">
            <v>11.676460606061633</v>
          </cell>
          <cell r="T25"/>
          <cell r="U25">
            <v>2.0378489538399087</v>
          </cell>
          <cell r="V25">
            <v>3.2581116031764976</v>
          </cell>
          <cell r="W25">
            <v>3.5901681788625242</v>
          </cell>
          <cell r="X25">
            <v>4.1131521572812728</v>
          </cell>
          <cell r="Y25">
            <v>25.72</v>
          </cell>
          <cell r="Z25">
            <v>16.656363636363636</v>
          </cell>
          <cell r="AA25">
            <v>0.41401310042100559</v>
          </cell>
          <cell r="AB25">
            <v>19</v>
          </cell>
          <cell r="AC25">
            <v>79.485259417238595</v>
          </cell>
          <cell r="AD25">
            <v>99.35657427154824</v>
          </cell>
          <cell r="AE25">
            <v>83.668694123409054</v>
          </cell>
          <cell r="AF25">
            <v>81.943566409524323</v>
          </cell>
          <cell r="AG25">
            <v>80.288140825493528</v>
          </cell>
          <cell r="AH25">
            <v>39.00449013527961</v>
          </cell>
          <cell r="AI25">
            <v>22.139703617567569</v>
          </cell>
          <cell r="AJ25">
            <v>79.485259417238595</v>
          </cell>
          <cell r="AK25">
            <v>88.316954908042888</v>
          </cell>
          <cell r="AL25">
            <v>0.70887524314080397</v>
          </cell>
          <cell r="AM25">
            <v>0.543931063050208</v>
          </cell>
          <cell r="AN25">
            <v>0.43085887418845153</v>
          </cell>
          <cell r="AO25">
            <v>25.72</v>
          </cell>
          <cell r="AP25">
            <v>27.073684210526316</v>
          </cell>
          <cell r="AQ25">
            <v>12.621151313268793</v>
          </cell>
          <cell r="AR25">
            <v>7.1640097952594761</v>
          </cell>
          <cell r="AS25">
            <v>25.72</v>
          </cell>
          <cell r="AT25">
            <v>28.577777777777776</v>
          </cell>
          <cell r="AU25">
            <v>16.656363636363636</v>
          </cell>
          <cell r="AV25">
            <v>17.533014354066985</v>
          </cell>
          <cell r="AW25">
            <v>8.1735025576739293</v>
          </cell>
          <cell r="AX25">
            <v>4.6394382676637962</v>
          </cell>
          <cell r="AY25">
            <v>16.656363636363636</v>
          </cell>
          <cell r="AZ25">
            <v>18.507070707070707</v>
          </cell>
          <cell r="BB25">
            <v>19</v>
          </cell>
          <cell r="BC25">
            <v>20</v>
          </cell>
          <cell r="BD25">
            <v>15</v>
          </cell>
          <cell r="BE25">
            <v>10</v>
          </cell>
          <cell r="BF25">
            <v>15</v>
          </cell>
          <cell r="BG25">
            <v>35</v>
          </cell>
          <cell r="BH25">
            <v>0</v>
          </cell>
          <cell r="BI25">
            <v>93</v>
          </cell>
          <cell r="BJ25">
            <v>0</v>
          </cell>
          <cell r="BK25">
            <v>103</v>
          </cell>
        </row>
        <row r="26">
          <cell r="B26">
            <v>20</v>
          </cell>
          <cell r="C26">
            <v>3</v>
          </cell>
          <cell r="D26">
            <v>2</v>
          </cell>
          <cell r="E26">
            <v>2</v>
          </cell>
          <cell r="F26">
            <v>1</v>
          </cell>
          <cell r="G26">
            <v>79.250157877711743</v>
          </cell>
          <cell r="H26">
            <v>0.14774507808213994</v>
          </cell>
          <cell r="I26">
            <v>5.8283638149356776E-2</v>
          </cell>
          <cell r="J26">
            <v>8.4776200944518945E-2</v>
          </cell>
          <cell r="K26">
            <v>0.35944162274899999</v>
          </cell>
          <cell r="L26">
            <v>3.9580007776300001</v>
          </cell>
          <cell r="M26">
            <v>66.670839799130007</v>
          </cell>
          <cell r="N26">
            <v>23.755537930309998</v>
          </cell>
          <cell r="O26">
            <v>1177</v>
          </cell>
          <cell r="P26">
            <v>6</v>
          </cell>
          <cell r="Q26">
            <v>8027</v>
          </cell>
          <cell r="R26">
            <v>914</v>
          </cell>
          <cell r="S26">
            <v>11.676460606061633</v>
          </cell>
          <cell r="T26"/>
          <cell r="U26">
            <v>2.0381470043858467</v>
          </cell>
          <cell r="V26">
            <v>3.4645877621048138</v>
          </cell>
          <cell r="W26">
            <v>3.5920660823591919</v>
          </cell>
          <cell r="X26">
            <v>4.0110467164000836</v>
          </cell>
          <cell r="Y26">
            <v>25.72</v>
          </cell>
          <cell r="Z26">
            <v>16.656363636363636</v>
          </cell>
          <cell r="AA26">
            <v>0.40601713925407629</v>
          </cell>
          <cell r="AB26">
            <v>20</v>
          </cell>
          <cell r="AC26">
            <v>79.250157877711743</v>
          </cell>
          <cell r="AD26">
            <v>99.062697347139675</v>
          </cell>
          <cell r="AE26">
            <v>83.42121881864395</v>
          </cell>
          <cell r="AF26">
            <v>81.701193688362622</v>
          </cell>
          <cell r="AG26">
            <v>80.050664522941162</v>
          </cell>
          <cell r="AH26">
            <v>38.883435643834794</v>
          </cell>
          <cell r="AI26">
            <v>22.062555660351865</v>
          </cell>
          <cell r="AJ26">
            <v>79.250157877711743</v>
          </cell>
          <cell r="AK26">
            <v>88.055730975235264</v>
          </cell>
          <cell r="AL26">
            <v>5.9098031232855973E-2</v>
          </cell>
          <cell r="AM26">
            <v>4.2644345655825304E-2</v>
          </cell>
          <cell r="AN26">
            <v>3.6834544329301958E-2</v>
          </cell>
          <cell r="AO26">
            <v>25.72</v>
          </cell>
          <cell r="AP26">
            <v>27.073684210526316</v>
          </cell>
          <cell r="AQ26">
            <v>12.619305646086204</v>
          </cell>
          <cell r="AR26">
            <v>7.1602246201182513</v>
          </cell>
          <cell r="AS26">
            <v>25.72</v>
          </cell>
          <cell r="AT26">
            <v>28.577777777777776</v>
          </cell>
          <cell r="AU26">
            <v>16.656363636363636</v>
          </cell>
          <cell r="AV26">
            <v>17.533014354066985</v>
          </cell>
          <cell r="AW26">
            <v>8.1723072970306596</v>
          </cell>
          <cell r="AX26">
            <v>4.6369869747563479</v>
          </cell>
          <cell r="AY26">
            <v>16.656363636363636</v>
          </cell>
          <cell r="AZ26">
            <v>18.507070707070707</v>
          </cell>
          <cell r="BB26">
            <v>20</v>
          </cell>
          <cell r="BC26">
            <v>20</v>
          </cell>
          <cell r="BD26">
            <v>15</v>
          </cell>
          <cell r="BE26">
            <v>10</v>
          </cell>
          <cell r="BF26">
            <v>15</v>
          </cell>
          <cell r="BG26">
            <v>35</v>
          </cell>
          <cell r="BH26">
            <v>0</v>
          </cell>
          <cell r="BI26">
            <v>93</v>
          </cell>
          <cell r="BJ26">
            <v>117</v>
          </cell>
          <cell r="BK26">
            <v>109</v>
          </cell>
        </row>
        <row r="27">
          <cell r="B27">
            <v>21</v>
          </cell>
          <cell r="C27">
            <v>3</v>
          </cell>
          <cell r="D27">
            <v>2</v>
          </cell>
          <cell r="E27">
            <v>1</v>
          </cell>
          <cell r="F27">
            <v>2</v>
          </cell>
          <cell r="G27">
            <v>54.448606788188144</v>
          </cell>
          <cell r="H27">
            <v>1.760344121525077</v>
          </cell>
          <cell r="I27">
            <v>5.834009231529047E-2</v>
          </cell>
          <cell r="J27">
            <v>8.4858316094967953E-2</v>
          </cell>
          <cell r="K27">
            <v>0.35944162274899999</v>
          </cell>
          <cell r="L27">
            <v>3.1635726827399999</v>
          </cell>
          <cell r="M27">
            <v>56.720565795249996</v>
          </cell>
          <cell r="N27">
            <v>33.678338460940004</v>
          </cell>
          <cell r="O27">
            <v>950</v>
          </cell>
          <cell r="P27">
            <v>52</v>
          </cell>
          <cell r="Q27">
            <v>8027</v>
          </cell>
          <cell r="R27">
            <v>1152</v>
          </cell>
          <cell r="S27">
            <v>11.676460606061633</v>
          </cell>
          <cell r="T27"/>
          <cell r="U27">
            <v>1.9961281988615802</v>
          </cell>
          <cell r="V27">
            <v>3.2558216013627872</v>
          </cell>
          <cell r="W27">
            <v>3.4687603997885401</v>
          </cell>
          <cell r="X27">
            <v>4.1023381563392594</v>
          </cell>
          <cell r="Y27">
            <v>25.72</v>
          </cell>
          <cell r="Z27">
            <v>16.656363636363636</v>
          </cell>
          <cell r="AA27">
            <v>4.6497125829283235</v>
          </cell>
          <cell r="AB27">
            <v>21</v>
          </cell>
          <cell r="AC27">
            <v>54.448606788188144</v>
          </cell>
          <cell r="AD27">
            <v>68.060758485235169</v>
          </cell>
          <cell r="AE27">
            <v>57.314322934934893</v>
          </cell>
          <cell r="AF27">
            <v>56.13258431771974</v>
          </cell>
          <cell r="AG27">
            <v>54.998592715341559</v>
          </cell>
          <cell r="AH27">
            <v>27.277109165253485</v>
          </cell>
          <cell r="AI27">
            <v>15.696848589342578</v>
          </cell>
          <cell r="AJ27">
            <v>54.448606788188144</v>
          </cell>
          <cell r="AK27">
            <v>60.498451986875715</v>
          </cell>
          <cell r="AL27">
            <v>0.70413764861003081</v>
          </cell>
          <cell r="AM27">
            <v>0.54067585299767373</v>
          </cell>
          <cell r="AN27">
            <v>0.42910751245721984</v>
          </cell>
          <cell r="AO27">
            <v>25.72</v>
          </cell>
          <cell r="AP27">
            <v>27.073684210526316</v>
          </cell>
          <cell r="AQ27">
            <v>12.88494397036647</v>
          </cell>
          <cell r="AR27">
            <v>7.4147525443290698</v>
          </cell>
          <cell r="AS27">
            <v>25.72</v>
          </cell>
          <cell r="AT27">
            <v>28.577777777777776</v>
          </cell>
          <cell r="AU27">
            <v>16.656363636363636</v>
          </cell>
          <cell r="AV27">
            <v>17.533014354066985</v>
          </cell>
          <cell r="AW27">
            <v>8.3443356222626353</v>
          </cell>
          <cell r="AX27">
            <v>4.8018201653187198</v>
          </cell>
          <cell r="AY27">
            <v>16.656363636363636</v>
          </cell>
          <cell r="AZ27">
            <v>18.507070707070707</v>
          </cell>
          <cell r="BB27">
            <v>21</v>
          </cell>
          <cell r="BC27">
            <v>20</v>
          </cell>
          <cell r="BD27">
            <v>15</v>
          </cell>
          <cell r="BE27">
            <v>10</v>
          </cell>
          <cell r="BF27">
            <v>15</v>
          </cell>
          <cell r="BG27">
            <v>35</v>
          </cell>
          <cell r="BH27">
            <v>0</v>
          </cell>
          <cell r="BI27">
            <v>93</v>
          </cell>
          <cell r="BJ27">
            <v>0</v>
          </cell>
          <cell r="BK27">
            <v>103</v>
          </cell>
        </row>
        <row r="28">
          <cell r="B28">
            <v>22</v>
          </cell>
          <cell r="C28">
            <v>3</v>
          </cell>
          <cell r="D28">
            <v>2</v>
          </cell>
          <cell r="E28">
            <v>2</v>
          </cell>
          <cell r="F28">
            <v>2</v>
          </cell>
          <cell r="G28">
            <v>54.195911029251562</v>
          </cell>
          <cell r="H28">
            <v>0.14346278318335823</v>
          </cell>
          <cell r="I28">
            <v>5.8288240280353572E-2</v>
          </cell>
          <cell r="J28">
            <v>8.4782894953241553E-2</v>
          </cell>
          <cell r="K28">
            <v>0.35944162274899999</v>
          </cell>
          <cell r="L28">
            <v>3.1635726827399999</v>
          </cell>
          <cell r="M28">
            <v>56.720565795249996</v>
          </cell>
          <cell r="N28">
            <v>23.755537930080003</v>
          </cell>
          <cell r="O28">
            <v>946</v>
          </cell>
          <cell r="P28">
            <v>6</v>
          </cell>
          <cell r="Q28">
            <v>8027</v>
          </cell>
          <cell r="R28">
            <v>1130</v>
          </cell>
          <cell r="S28">
            <v>11.676460606061633</v>
          </cell>
          <cell r="T28"/>
          <cell r="U28">
            <v>1.9964253041509903</v>
          </cell>
          <cell r="V28">
            <v>3.4783849788757779</v>
          </cell>
          <cell r="W28">
            <v>3.4716139991705535</v>
          </cell>
          <cell r="X28">
            <v>4.0017553445533025</v>
          </cell>
          <cell r="Y28">
            <v>25.72</v>
          </cell>
          <cell r="Z28">
            <v>16.656363636363636</v>
          </cell>
          <cell r="AA28">
            <v>4.6419012923536567</v>
          </cell>
          <cell r="AB28">
            <v>22</v>
          </cell>
          <cell r="AC28">
            <v>54.195911029251562</v>
          </cell>
          <cell r="AD28">
            <v>67.744888786564445</v>
          </cell>
          <cell r="AE28">
            <v>57.04832739921217</v>
          </cell>
          <cell r="AF28">
            <v>55.872073226032541</v>
          </cell>
          <cell r="AG28">
            <v>54.743344473991478</v>
          </cell>
          <cell r="AH28">
            <v>27.146475711646612</v>
          </cell>
          <cell r="AI28">
            <v>15.611156955295197</v>
          </cell>
          <cell r="AJ28">
            <v>54.195911029251562</v>
          </cell>
          <cell r="AK28">
            <v>60.217678921390622</v>
          </cell>
          <cell r="AL28">
            <v>5.7385113273343294E-2</v>
          </cell>
          <cell r="AM28">
            <v>4.1244078517647498E-2</v>
          </cell>
          <cell r="AN28">
            <v>3.5849963536282177E-2</v>
          </cell>
          <cell r="AO28">
            <v>25.72</v>
          </cell>
          <cell r="AP28">
            <v>27.073684210526316</v>
          </cell>
          <cell r="AQ28">
            <v>12.883026450587799</v>
          </cell>
          <cell r="AR28">
            <v>7.4086577615325568</v>
          </cell>
          <cell r="AS28">
            <v>25.72</v>
          </cell>
          <cell r="AT28">
            <v>28.577777777777776</v>
          </cell>
          <cell r="AU28">
            <v>16.656363636363636</v>
          </cell>
          <cell r="AV28">
            <v>17.533014354066985</v>
          </cell>
          <cell r="AW28">
            <v>8.3430938296221431</v>
          </cell>
          <cell r="AX28">
            <v>4.797873162264934</v>
          </cell>
          <cell r="AY28">
            <v>16.656363636363636</v>
          </cell>
          <cell r="AZ28">
            <v>18.507070707070707</v>
          </cell>
          <cell r="BB28">
            <v>22</v>
          </cell>
          <cell r="BC28">
            <v>20</v>
          </cell>
          <cell r="BD28">
            <v>15</v>
          </cell>
          <cell r="BE28">
            <v>10</v>
          </cell>
          <cell r="BF28">
            <v>15</v>
          </cell>
          <cell r="BG28">
            <v>35</v>
          </cell>
          <cell r="BH28">
            <v>0</v>
          </cell>
          <cell r="BI28">
            <v>93</v>
          </cell>
          <cell r="BJ28">
            <v>117</v>
          </cell>
          <cell r="BK28">
            <v>109</v>
          </cell>
        </row>
        <row r="29">
          <cell r="B29">
            <v>23</v>
          </cell>
          <cell r="C29">
            <v>3</v>
          </cell>
          <cell r="D29">
            <v>3</v>
          </cell>
          <cell r="E29">
            <v>1</v>
          </cell>
          <cell r="F29">
            <v>1</v>
          </cell>
          <cell r="G29">
            <v>75.885875404737817</v>
          </cell>
          <cell r="H29">
            <v>1.5061523076898855</v>
          </cell>
          <cell r="I29">
            <v>5.8296127964401007E-2</v>
          </cell>
          <cell r="J29">
            <v>8.4794367948219651E-2</v>
          </cell>
          <cell r="K29">
            <v>0.35944162274899999</v>
          </cell>
          <cell r="L29">
            <v>3.8314919134799998</v>
          </cell>
          <cell r="M29">
            <v>63.019406926679999</v>
          </cell>
          <cell r="N29">
            <v>31.461577090079999</v>
          </cell>
          <cell r="O29">
            <v>1192</v>
          </cell>
          <cell r="P29">
            <v>47</v>
          </cell>
          <cell r="Q29">
            <v>8027</v>
          </cell>
          <cell r="R29">
            <v>945</v>
          </cell>
          <cell r="S29">
            <v>11.676460606061633</v>
          </cell>
          <cell r="T29"/>
          <cell r="U29">
            <v>2.0447522587189426</v>
          </cell>
          <cell r="V29">
            <v>3.2270652683736785</v>
          </cell>
          <cell r="W29">
            <v>3.5942610577229757</v>
          </cell>
          <cell r="X29">
            <v>4.0819071142269623</v>
          </cell>
          <cell r="Y29">
            <v>25.72</v>
          </cell>
          <cell r="Z29">
            <v>16.656363636363636</v>
          </cell>
          <cell r="AA29">
            <v>0.40637035445999992</v>
          </cell>
          <cell r="AB29">
            <v>23</v>
          </cell>
          <cell r="AC29">
            <v>75.885875404737817</v>
          </cell>
          <cell r="AD29">
            <v>94.857344255922271</v>
          </cell>
          <cell r="AE29">
            <v>79.879868847092439</v>
          </cell>
          <cell r="AF29">
            <v>78.232861241997753</v>
          </cell>
          <cell r="AG29">
            <v>76.652399398725066</v>
          </cell>
          <cell r="AH29">
            <v>37.112503522691334</v>
          </cell>
          <cell r="AI29">
            <v>21.113067244150816</v>
          </cell>
          <cell r="AJ29">
            <v>75.885875404737817</v>
          </cell>
          <cell r="AK29">
            <v>84.317639338597573</v>
          </cell>
          <cell r="AL29">
            <v>0.60246092307595422</v>
          </cell>
          <cell r="AM29">
            <v>0.46672508376284888</v>
          </cell>
          <cell r="AN29">
            <v>0.36898250389882348</v>
          </cell>
          <cell r="AO29">
            <v>25.72</v>
          </cell>
          <cell r="AP29">
            <v>27.073684210526316</v>
          </cell>
          <cell r="AQ29">
            <v>12.578540940756232</v>
          </cell>
          <cell r="AR29">
            <v>7.1558519503572304</v>
          </cell>
          <cell r="AS29">
            <v>25.72</v>
          </cell>
          <cell r="AT29">
            <v>28.577777777777776</v>
          </cell>
          <cell r="AU29">
            <v>16.656363636363636</v>
          </cell>
          <cell r="AV29">
            <v>17.533014354066985</v>
          </cell>
          <cell r="AW29">
            <v>8.1459079286206588</v>
          </cell>
          <cell r="AX29">
            <v>4.6341552182399681</v>
          </cell>
          <cell r="AY29">
            <v>16.656363636363636</v>
          </cell>
          <cell r="AZ29">
            <v>18.507070707070707</v>
          </cell>
          <cell r="BB29">
            <v>23</v>
          </cell>
          <cell r="BC29">
            <v>20</v>
          </cell>
          <cell r="BD29">
            <v>15</v>
          </cell>
          <cell r="BE29">
            <v>10</v>
          </cell>
          <cell r="BF29">
            <v>15</v>
          </cell>
          <cell r="BG29">
            <v>35</v>
          </cell>
          <cell r="BH29">
            <v>0</v>
          </cell>
          <cell r="BI29">
            <v>95</v>
          </cell>
          <cell r="BJ29">
            <v>0</v>
          </cell>
          <cell r="BK29">
            <v>103</v>
          </cell>
        </row>
        <row r="30">
          <cell r="B30">
            <v>24</v>
          </cell>
          <cell r="C30">
            <v>3</v>
          </cell>
          <cell r="D30">
            <v>3</v>
          </cell>
          <cell r="E30">
            <v>2</v>
          </cell>
          <cell r="F30">
            <v>1</v>
          </cell>
          <cell r="G30">
            <v>75.642355948807776</v>
          </cell>
          <cell r="H30">
            <v>0.10633578429918294</v>
          </cell>
          <cell r="I30">
            <v>5.8243503965841631E-2</v>
          </cell>
          <cell r="J30">
            <v>8.4717823950315102E-2</v>
          </cell>
          <cell r="K30">
            <v>0.35944162274899999</v>
          </cell>
          <cell r="L30">
            <v>3.8314919134799998</v>
          </cell>
          <cell r="M30">
            <v>63.019406926679999</v>
          </cell>
          <cell r="N30">
            <v>20.89384379465</v>
          </cell>
          <cell r="O30">
            <v>1188</v>
          </cell>
          <cell r="P30">
            <v>5</v>
          </cell>
          <cell r="Q30">
            <v>8027</v>
          </cell>
          <cell r="R30">
            <v>930</v>
          </cell>
          <cell r="S30">
            <v>11.676460606061633</v>
          </cell>
          <cell r="T30"/>
          <cell r="U30">
            <v>2.0450817660757439</v>
          </cell>
          <cell r="V30">
            <v>3.3919340992600735</v>
          </cell>
          <cell r="W30">
            <v>3.5963607116440204</v>
          </cell>
          <cell r="X30">
            <v>3.8956885724650316</v>
          </cell>
          <cell r="Y30">
            <v>25.72</v>
          </cell>
          <cell r="Z30">
            <v>16.656363636363636</v>
          </cell>
          <cell r="AA30">
            <v>0.39992003137333332</v>
          </cell>
          <cell r="AB30">
            <v>24</v>
          </cell>
          <cell r="AC30">
            <v>75.642355948807776</v>
          </cell>
          <cell r="AD30">
            <v>94.552944936009709</v>
          </cell>
          <cell r="AE30">
            <v>79.623532577692401</v>
          </cell>
          <cell r="AF30">
            <v>77.981810256502868</v>
          </cell>
          <cell r="AG30">
            <v>76.406420150310879</v>
          </cell>
          <cell r="AH30">
            <v>36.987448229982512</v>
          </cell>
          <cell r="AI30">
            <v>21.033028111974076</v>
          </cell>
          <cell r="AJ30">
            <v>75.642355948807776</v>
          </cell>
          <cell r="AK30">
            <v>84.04706216534197</v>
          </cell>
          <cell r="AL30">
            <v>4.2534313719673179E-2</v>
          </cell>
          <cell r="AM30">
            <v>3.134960208170888E-2</v>
          </cell>
          <cell r="AN30">
            <v>2.7295761024320801E-2</v>
          </cell>
          <cell r="AO30">
            <v>25.72</v>
          </cell>
          <cell r="AP30">
            <v>27.073684210526316</v>
          </cell>
          <cell r="AQ30">
            <v>12.57651426297417</v>
          </cell>
          <cell r="AR30">
            <v>7.151674167923634</v>
          </cell>
          <cell r="AS30">
            <v>25.72</v>
          </cell>
          <cell r="AT30">
            <v>28.577777777777776</v>
          </cell>
          <cell r="AU30">
            <v>16.656363636363636</v>
          </cell>
          <cell r="AV30">
            <v>17.533014354066985</v>
          </cell>
          <cell r="AW30">
            <v>8.1445954448682585</v>
          </cell>
          <cell r="AX30">
            <v>4.6314496714511817</v>
          </cell>
          <cell r="AY30">
            <v>16.656363636363636</v>
          </cell>
          <cell r="AZ30">
            <v>18.507070707070707</v>
          </cell>
          <cell r="BB30">
            <v>24</v>
          </cell>
          <cell r="BC30">
            <v>20</v>
          </cell>
          <cell r="BD30">
            <v>15</v>
          </cell>
          <cell r="BE30">
            <v>10</v>
          </cell>
          <cell r="BF30">
            <v>15</v>
          </cell>
          <cell r="BG30">
            <v>35</v>
          </cell>
          <cell r="BH30">
            <v>0</v>
          </cell>
          <cell r="BI30">
            <v>95</v>
          </cell>
          <cell r="BJ30">
            <v>117</v>
          </cell>
          <cell r="BK30">
            <v>109</v>
          </cell>
        </row>
        <row r="31">
          <cell r="B31">
            <v>25</v>
          </cell>
          <cell r="C31">
            <v>3</v>
          </cell>
          <cell r="D31">
            <v>3</v>
          </cell>
          <cell r="E31">
            <v>1</v>
          </cell>
          <cell r="F31">
            <v>2</v>
          </cell>
          <cell r="G31">
            <v>51.429250334066452</v>
          </cell>
          <cell r="H31">
            <v>1.49627601757346</v>
          </cell>
          <cell r="I31">
            <v>5.830070852268851E-2</v>
          </cell>
          <cell r="J31">
            <v>8.4801030578456005E-2</v>
          </cell>
          <cell r="K31">
            <v>0.35944162274899999</v>
          </cell>
          <cell r="L31">
            <v>3.0115045546600001</v>
          </cell>
          <cell r="M31">
            <v>53.211401702270003</v>
          </cell>
          <cell r="N31">
            <v>31.46157708989</v>
          </cell>
          <cell r="O31">
            <v>957</v>
          </cell>
          <cell r="P31">
            <v>47</v>
          </cell>
          <cell r="Q31">
            <v>8027</v>
          </cell>
          <cell r="R31">
            <v>1187</v>
          </cell>
          <cell r="S31">
            <v>11.676460606061633</v>
          </cell>
          <cell r="T31"/>
          <cell r="U31">
            <v>2.003261668521445</v>
          </cell>
          <cell r="V31">
            <v>3.2247735112442686</v>
          </cell>
          <cell r="W31">
            <v>3.466406392277551</v>
          </cell>
          <cell r="X31">
            <v>4.0713834816240375</v>
          </cell>
          <cell r="Y31">
            <v>25.72</v>
          </cell>
          <cell r="Z31">
            <v>16.656363636363636</v>
          </cell>
          <cell r="AA31">
            <v>4.6418809528346019</v>
          </cell>
          <cell r="AB31">
            <v>25</v>
          </cell>
          <cell r="AC31">
            <v>51.429250334066452</v>
          </cell>
          <cell r="AD31">
            <v>64.286562917583055</v>
          </cell>
          <cell r="AE31">
            <v>54.136052983227849</v>
          </cell>
          <cell r="AF31">
            <v>53.019845705223148</v>
          </cell>
          <cell r="AG31">
            <v>51.948737711178232</v>
          </cell>
          <cell r="AH31">
            <v>25.672757155097482</v>
          </cell>
          <cell r="AI31">
            <v>14.836474583199584</v>
          </cell>
          <cell r="AJ31">
            <v>51.429250334066452</v>
          </cell>
          <cell r="AK31">
            <v>57.143611482296059</v>
          </cell>
          <cell r="AL31">
            <v>0.59851040702938396</v>
          </cell>
          <cell r="AM31">
            <v>0.46399414171450654</v>
          </cell>
          <cell r="AN31">
            <v>0.36751046034519186</v>
          </cell>
          <cell r="AO31">
            <v>25.72</v>
          </cell>
          <cell r="AP31">
            <v>27.073684210526316</v>
          </cell>
          <cell r="AQ31">
            <v>12.839061618437125</v>
          </cell>
          <cell r="AR31">
            <v>7.4197878406002635</v>
          </cell>
          <cell r="AS31">
            <v>25.72</v>
          </cell>
          <cell r="AT31">
            <v>28.577777777777776</v>
          </cell>
          <cell r="AU31">
            <v>16.656363636363636</v>
          </cell>
          <cell r="AV31">
            <v>17.533014354066985</v>
          </cell>
          <cell r="AW31">
            <v>8.3146220476814996</v>
          </cell>
          <cell r="AX31">
            <v>4.8050810411239233</v>
          </cell>
          <cell r="AY31">
            <v>16.656363636363636</v>
          </cell>
          <cell r="AZ31">
            <v>18.507070707070707</v>
          </cell>
          <cell r="BB31">
            <v>25</v>
          </cell>
          <cell r="BC31">
            <v>20</v>
          </cell>
          <cell r="BD31">
            <v>15</v>
          </cell>
          <cell r="BE31">
            <v>10</v>
          </cell>
          <cell r="BF31">
            <v>15</v>
          </cell>
          <cell r="BG31">
            <v>35</v>
          </cell>
          <cell r="BH31">
            <v>0</v>
          </cell>
          <cell r="BI31">
            <v>95</v>
          </cell>
          <cell r="BJ31">
            <v>0</v>
          </cell>
          <cell r="BK31">
            <v>103</v>
          </cell>
        </row>
        <row r="32">
          <cell r="B32">
            <v>26</v>
          </cell>
          <cell r="C32">
            <v>3</v>
          </cell>
          <cell r="D32">
            <v>3</v>
          </cell>
          <cell r="E32">
            <v>2</v>
          </cell>
          <cell r="F32">
            <v>2</v>
          </cell>
          <cell r="G32">
            <v>51.167361696770605</v>
          </cell>
          <cell r="H32">
            <v>0.10308103963312382</v>
          </cell>
          <cell r="I32">
            <v>5.8248075598006252E-2</v>
          </cell>
          <cell r="J32">
            <v>8.4724473597100003E-2</v>
          </cell>
          <cell r="K32">
            <v>0.35944162274899999</v>
          </cell>
          <cell r="L32">
            <v>3.0115045546600001</v>
          </cell>
          <cell r="M32">
            <v>53.211401702270003</v>
          </cell>
          <cell r="N32">
            <v>20.89384379446</v>
          </cell>
          <cell r="O32">
            <v>952</v>
          </cell>
          <cell r="P32">
            <v>5</v>
          </cell>
          <cell r="Q32">
            <v>8027</v>
          </cell>
          <cell r="R32">
            <v>1169</v>
          </cell>
          <cell r="S32">
            <v>11.676460606061633</v>
          </cell>
          <cell r="T32"/>
          <cell r="U32">
            <v>2.003575522933092</v>
          </cell>
          <cell r="V32">
            <v>3.4055631428520101</v>
          </cell>
          <cell r="W32">
            <v>3.4695725604737055</v>
          </cell>
          <cell r="X32">
            <v>3.8871033414317862</v>
          </cell>
          <cell r="Y32">
            <v>25.72</v>
          </cell>
          <cell r="Z32">
            <v>16.656363636363636</v>
          </cell>
          <cell r="AA32">
            <v>4.6357971052494298</v>
          </cell>
          <cell r="AB32">
            <v>26</v>
          </cell>
          <cell r="AC32">
            <v>51.167361696770605</v>
          </cell>
          <cell r="AD32">
            <v>63.959202120963255</v>
          </cell>
          <cell r="AE32">
            <v>53.860380733442746</v>
          </cell>
          <cell r="AF32">
            <v>52.749857419351144</v>
          </cell>
          <cell r="AG32">
            <v>51.684203734111726</v>
          </cell>
          <cell r="AH32">
            <v>25.538024951445419</v>
          </cell>
          <cell r="AI32">
            <v>14.747453988909992</v>
          </cell>
          <cell r="AJ32">
            <v>51.167361696770605</v>
          </cell>
          <cell r="AK32">
            <v>56.852624107522892</v>
          </cell>
          <cell r="AL32">
            <v>4.1232415853249528E-2</v>
          </cell>
          <cell r="AM32">
            <v>3.0268427073355614E-2</v>
          </cell>
          <cell r="AN32">
            <v>2.6518728878238331E-2</v>
          </cell>
          <cell r="AO32">
            <v>25.72</v>
          </cell>
          <cell r="AP32">
            <v>27.073684210526316</v>
          </cell>
          <cell r="AQ32">
            <v>12.837050415922304</v>
          </cell>
          <cell r="AR32">
            <v>7.4130168923426147</v>
          </cell>
          <cell r="AS32">
            <v>25.72</v>
          </cell>
          <cell r="AT32">
            <v>28.577777777777776</v>
          </cell>
          <cell r="AU32">
            <v>16.656363636363636</v>
          </cell>
          <cell r="AV32">
            <v>17.533014354066985</v>
          </cell>
          <cell r="AW32">
            <v>8.3133195857673012</v>
          </cell>
          <cell r="AX32">
            <v>4.8006961509084336</v>
          </cell>
          <cell r="AY32">
            <v>16.656363636363636</v>
          </cell>
          <cell r="AZ32">
            <v>18.507070707070707</v>
          </cell>
          <cell r="BB32">
            <v>26</v>
          </cell>
          <cell r="BC32">
            <v>20</v>
          </cell>
          <cell r="BD32">
            <v>15</v>
          </cell>
          <cell r="BE32">
            <v>10</v>
          </cell>
          <cell r="BF32">
            <v>15</v>
          </cell>
          <cell r="BG32">
            <v>35</v>
          </cell>
          <cell r="BH32">
            <v>0</v>
          </cell>
          <cell r="BI32">
            <v>95</v>
          </cell>
          <cell r="BJ32">
            <v>117</v>
          </cell>
          <cell r="BK32">
            <v>109</v>
          </cell>
        </row>
        <row r="33">
          <cell r="B33">
            <v>27</v>
          </cell>
          <cell r="C33">
            <v>4</v>
          </cell>
          <cell r="D33">
            <v>2</v>
          </cell>
          <cell r="E33">
            <v>1</v>
          </cell>
          <cell r="F33">
            <v>1</v>
          </cell>
          <cell r="G33">
            <v>76.795573517075567</v>
          </cell>
          <cell r="H33">
            <v>1.8591467340748351</v>
          </cell>
          <cell r="I33">
            <v>5.8345968804686912E-2</v>
          </cell>
          <cell r="J33">
            <v>8.4866863715908236E-2</v>
          </cell>
          <cell r="K33">
            <v>0.35944162274899999</v>
          </cell>
          <cell r="L33">
            <v>3.9182763892999999</v>
          </cell>
          <cell r="M33">
            <v>65.08184963027</v>
          </cell>
          <cell r="N33">
            <v>35.06311220525</v>
          </cell>
          <cell r="O33">
            <v>1168</v>
          </cell>
          <cell r="P33">
            <v>52</v>
          </cell>
          <cell r="Q33">
            <v>8027</v>
          </cell>
          <cell r="R33">
            <v>933</v>
          </cell>
          <cell r="S33">
            <v>11.676460606061633</v>
          </cell>
          <cell r="T33"/>
          <cell r="U33">
            <v>2.0364820591300661</v>
          </cell>
          <cell r="V33">
            <v>2.9698782455622719</v>
          </cell>
          <cell r="W33">
            <v>3.5879478918838719</v>
          </cell>
          <cell r="X33">
            <v>3.9905237435982368</v>
          </cell>
          <cell r="Y33">
            <v>25.72</v>
          </cell>
          <cell r="Z33">
            <v>16.656363636363636</v>
          </cell>
          <cell r="AA33">
            <v>0.41029762864387198</v>
          </cell>
          <cell r="AB33">
            <v>27</v>
          </cell>
          <cell r="AC33">
            <v>76.795573517075567</v>
          </cell>
          <cell r="AD33">
            <v>95.994466896344449</v>
          </cell>
          <cell r="AE33">
            <v>80.837445807447963</v>
          </cell>
          <cell r="AF33">
            <v>79.170694347500586</v>
          </cell>
          <cell r="AG33">
            <v>77.571286380884416</v>
          </cell>
          <cell r="AH33">
            <v>37.709919010963795</v>
          </cell>
          <cell r="AI33">
            <v>21.403759427719454</v>
          </cell>
          <cell r="AJ33">
            <v>76.795573517075567</v>
          </cell>
          <cell r="AK33">
            <v>85.328415018972848</v>
          </cell>
          <cell r="AL33">
            <v>0.74365869362993409</v>
          </cell>
          <cell r="AM33">
            <v>0.62600099409895249</v>
          </cell>
          <cell r="AN33">
            <v>0.46589040775846907</v>
          </cell>
          <cell r="AO33">
            <v>25.72</v>
          </cell>
          <cell r="AP33">
            <v>27.073684210526316</v>
          </cell>
          <cell r="AQ33">
            <v>12.629622679311467</v>
          </cell>
          <cell r="AR33">
            <v>7.1684430139523485</v>
          </cell>
          <cell r="AS33">
            <v>25.72</v>
          </cell>
          <cell r="AT33">
            <v>28.577777777777776</v>
          </cell>
          <cell r="AU33">
            <v>16.656363636363636</v>
          </cell>
          <cell r="AV33">
            <v>17.533014354066985</v>
          </cell>
          <cell r="AW33">
            <v>8.1789886445053277</v>
          </cell>
          <cell r="AX33">
            <v>4.64230923588417</v>
          </cell>
          <cell r="AY33">
            <v>16.656363636363636</v>
          </cell>
          <cell r="AZ33">
            <v>18.507070707070707</v>
          </cell>
          <cell r="BB33">
            <v>27</v>
          </cell>
          <cell r="BC33">
            <v>30</v>
          </cell>
          <cell r="BD33">
            <v>20</v>
          </cell>
          <cell r="BE33">
            <v>15</v>
          </cell>
          <cell r="BF33">
            <v>17</v>
          </cell>
          <cell r="BG33">
            <v>37</v>
          </cell>
          <cell r="BH33">
            <v>0</v>
          </cell>
          <cell r="BI33">
            <v>93</v>
          </cell>
          <cell r="BJ33">
            <v>0</v>
          </cell>
          <cell r="BK33">
            <v>103</v>
          </cell>
        </row>
        <row r="34">
          <cell r="B34">
            <v>28</v>
          </cell>
          <cell r="C34">
            <v>4</v>
          </cell>
          <cell r="D34">
            <v>2</v>
          </cell>
          <cell r="E34">
            <v>2</v>
          </cell>
          <cell r="F34">
            <v>1</v>
          </cell>
          <cell r="G34">
            <v>76.557897754584204</v>
          </cell>
          <cell r="H34">
            <v>0.16677277463193965</v>
          </cell>
          <cell r="I34">
            <v>5.8293707860570053E-2</v>
          </cell>
          <cell r="J34">
            <v>8.47908477971928E-2</v>
          </cell>
          <cell r="K34">
            <v>0.35944162274899999</v>
          </cell>
          <cell r="L34">
            <v>3.9182763892999999</v>
          </cell>
          <cell r="M34">
            <v>65.08184963027</v>
          </cell>
          <cell r="N34">
            <v>26.961240225949997</v>
          </cell>
          <cell r="O34">
            <v>1165</v>
          </cell>
          <cell r="P34">
            <v>6</v>
          </cell>
          <cell r="Q34">
            <v>8027</v>
          </cell>
          <cell r="R34">
            <v>914</v>
          </cell>
          <cell r="S34">
            <v>11.676460606061633</v>
          </cell>
          <cell r="T34"/>
          <cell r="U34">
            <v>2.0367667304739139</v>
          </cell>
          <cell r="V34">
            <v>3.4714708605114262</v>
          </cell>
          <cell r="W34">
            <v>3.5898998328044414</v>
          </cell>
          <cell r="X34">
            <v>4.013019388705044</v>
          </cell>
          <cell r="Y34">
            <v>25.72</v>
          </cell>
          <cell r="Z34">
            <v>16.656363636363636</v>
          </cell>
          <cell r="AA34">
            <v>0.40194215710664422</v>
          </cell>
          <cell r="AB34">
            <v>28</v>
          </cell>
          <cell r="AC34">
            <v>76.557897754584204</v>
          </cell>
          <cell r="AD34">
            <v>95.697372193230251</v>
          </cell>
          <cell r="AE34">
            <v>80.587260794299169</v>
          </cell>
          <cell r="AF34">
            <v>78.925667788231138</v>
          </cell>
          <cell r="AG34">
            <v>77.331209853115354</v>
          </cell>
          <cell r="AH34">
            <v>37.587955758080724</v>
          </cell>
          <cell r="AI34">
            <v>21.325914738622924</v>
          </cell>
          <cell r="AJ34">
            <v>76.557897754584204</v>
          </cell>
          <cell r="AK34">
            <v>85.064330838426898</v>
          </cell>
          <cell r="AL34">
            <v>6.6709109852775866E-2</v>
          </cell>
          <cell r="AM34">
            <v>4.8040954780582616E-2</v>
          </cell>
          <cell r="AN34">
            <v>4.1557928950289806E-2</v>
          </cell>
          <cell r="AO34">
            <v>25.72</v>
          </cell>
          <cell r="AP34">
            <v>27.073684210526316</v>
          </cell>
          <cell r="AQ34">
            <v>12.627857483716598</v>
          </cell>
          <cell r="AR34">
            <v>7.1645453070782343</v>
          </cell>
          <cell r="AS34">
            <v>25.72</v>
          </cell>
          <cell r="AT34">
            <v>28.577777777777776</v>
          </cell>
          <cell r="AU34">
            <v>16.656363636363636</v>
          </cell>
          <cell r="AV34">
            <v>17.533014354066985</v>
          </cell>
          <cell r="AW34">
            <v>8.1778454975489723</v>
          </cell>
          <cell r="AX34">
            <v>4.6397850670255698</v>
          </cell>
          <cell r="AY34">
            <v>16.656363636363636</v>
          </cell>
          <cell r="AZ34">
            <v>18.507070707070707</v>
          </cell>
          <cell r="BB34">
            <v>28</v>
          </cell>
          <cell r="BC34">
            <v>30</v>
          </cell>
          <cell r="BD34">
            <v>20</v>
          </cell>
          <cell r="BE34">
            <v>15</v>
          </cell>
          <cell r="BF34">
            <v>17</v>
          </cell>
          <cell r="BG34">
            <v>37</v>
          </cell>
          <cell r="BH34">
            <v>0</v>
          </cell>
          <cell r="BI34">
            <v>93</v>
          </cell>
          <cell r="BJ34">
            <v>117</v>
          </cell>
          <cell r="BK34">
            <v>109</v>
          </cell>
        </row>
        <row r="35">
          <cell r="B35">
            <v>29</v>
          </cell>
          <cell r="C35">
            <v>4</v>
          </cell>
          <cell r="D35">
            <v>2</v>
          </cell>
          <cell r="E35">
            <v>1</v>
          </cell>
          <cell r="F35">
            <v>2</v>
          </cell>
          <cell r="G35">
            <v>52.235570614538695</v>
          </cell>
          <cell r="H35">
            <v>1.8472139916339507</v>
          </cell>
          <cell r="I35">
            <v>5.8350718310882226E-2</v>
          </cell>
          <cell r="J35">
            <v>8.4873772088555954E-2</v>
          </cell>
          <cell r="K35">
            <v>0.35944162274899999</v>
          </cell>
          <cell r="L35">
            <v>3.1133072123400001</v>
          </cell>
          <cell r="M35">
            <v>55.224653631989995</v>
          </cell>
          <cell r="N35">
            <v>35.063112204269999</v>
          </cell>
          <cell r="O35">
            <v>936</v>
          </cell>
          <cell r="P35">
            <v>52</v>
          </cell>
          <cell r="Q35">
            <v>8027</v>
          </cell>
          <cell r="R35">
            <v>1160</v>
          </cell>
          <cell r="S35">
            <v>11.676460606061633</v>
          </cell>
          <cell r="T35"/>
          <cell r="U35">
            <v>1.9933932259816731</v>
          </cell>
          <cell r="V35">
            <v>2.9670310751863802</v>
          </cell>
          <cell r="W35">
            <v>3.460664159643736</v>
          </cell>
          <cell r="X35">
            <v>3.9802830603964181</v>
          </cell>
          <cell r="Y35">
            <v>25.72</v>
          </cell>
          <cell r="Z35">
            <v>16.656363636363636</v>
          </cell>
          <cell r="AA35">
            <v>4.6460089505824111</v>
          </cell>
          <cell r="AB35">
            <v>29</v>
          </cell>
          <cell r="AC35">
            <v>52.235570614538695</v>
          </cell>
          <cell r="AD35">
            <v>65.294463268173359</v>
          </cell>
          <cell r="AE35">
            <v>54.984811173198629</v>
          </cell>
          <cell r="AF35">
            <v>53.851103726328553</v>
          </cell>
          <cell r="AG35">
            <v>52.76320264094818</v>
          </cell>
          <cell r="AH35">
            <v>26.204348411395141</v>
          </cell>
          <cell r="AI35">
            <v>15.094088361326623</v>
          </cell>
          <cell r="AJ35">
            <v>52.235570614538695</v>
          </cell>
          <cell r="AK35">
            <v>58.039522905042993</v>
          </cell>
          <cell r="AL35">
            <v>0.73888559665358033</v>
          </cell>
          <cell r="AM35">
            <v>0.6225799274845526</v>
          </cell>
          <cell r="AN35">
            <v>0.46409111201502756</v>
          </cell>
          <cell r="AO35">
            <v>25.72</v>
          </cell>
          <cell r="AP35">
            <v>27.073684210526316</v>
          </cell>
          <cell r="AQ35">
            <v>12.902622355071886</v>
          </cell>
          <cell r="AR35">
            <v>7.4320993929234058</v>
          </cell>
          <cell r="AS35">
            <v>25.72</v>
          </cell>
          <cell r="AT35">
            <v>28.577777777777776</v>
          </cell>
          <cell r="AU35">
            <v>16.656363636363636</v>
          </cell>
          <cell r="AV35">
            <v>17.533014354066985</v>
          </cell>
          <cell r="AW35">
            <v>8.3557842071832003</v>
          </cell>
          <cell r="AX35">
            <v>4.813054046272538</v>
          </cell>
          <cell r="AY35">
            <v>16.656363636363636</v>
          </cell>
          <cell r="AZ35">
            <v>18.507070707070707</v>
          </cell>
          <cell r="BB35">
            <v>29</v>
          </cell>
          <cell r="BC35">
            <v>30</v>
          </cell>
          <cell r="BD35">
            <v>20</v>
          </cell>
          <cell r="BE35">
            <v>15</v>
          </cell>
          <cell r="BF35">
            <v>17</v>
          </cell>
          <cell r="BG35">
            <v>37</v>
          </cell>
          <cell r="BH35">
            <v>0</v>
          </cell>
          <cell r="BI35">
            <v>93</v>
          </cell>
          <cell r="BJ35">
            <v>0</v>
          </cell>
          <cell r="BK35">
            <v>103</v>
          </cell>
        </row>
        <row r="36">
          <cell r="B36">
            <v>30</v>
          </cell>
          <cell r="C36">
            <v>4</v>
          </cell>
          <cell r="D36">
            <v>2</v>
          </cell>
          <cell r="E36">
            <v>2</v>
          </cell>
          <cell r="F36">
            <v>2</v>
          </cell>
          <cell r="G36">
            <v>51.980111750942967</v>
          </cell>
          <cell r="H36">
            <v>0.16220057229475957</v>
          </cell>
          <cell r="I36">
            <v>5.8298491793494542E-2</v>
          </cell>
          <cell r="J36">
            <v>8.4797806245082971E-2</v>
          </cell>
          <cell r="K36">
            <v>0.35944162274899999</v>
          </cell>
          <cell r="L36">
            <v>3.1133072123400001</v>
          </cell>
          <cell r="M36">
            <v>55.224653631989995</v>
          </cell>
          <cell r="N36">
            <v>26.961240222430003</v>
          </cell>
          <cell r="O36">
            <v>932</v>
          </cell>
          <cell r="P36">
            <v>6</v>
          </cell>
          <cell r="Q36">
            <v>8027</v>
          </cell>
          <cell r="R36">
            <v>1136</v>
          </cell>
          <cell r="S36">
            <v>11.676460606061633</v>
          </cell>
          <cell r="T36"/>
          <cell r="U36">
            <v>1.9936657403636351</v>
          </cell>
          <cell r="V36">
            <v>3.4860576961523013</v>
          </cell>
          <cell r="W36">
            <v>3.4636145380992445</v>
          </cell>
          <cell r="X36">
            <v>4.005959311910166</v>
          </cell>
          <cell r="Y36">
            <v>25.72</v>
          </cell>
          <cell r="Z36">
            <v>16.656363636363636</v>
          </cell>
          <cell r="AA36">
            <v>4.6376229378892395</v>
          </cell>
          <cell r="AB36">
            <v>30</v>
          </cell>
          <cell r="AC36">
            <v>51.980111750942967</v>
          </cell>
          <cell r="AD36">
            <v>64.975139688678709</v>
          </cell>
          <cell r="AE36">
            <v>54.715907106255756</v>
          </cell>
          <cell r="AF36">
            <v>53.587744073137081</v>
          </cell>
          <cell r="AG36">
            <v>52.505163384790876</v>
          </cell>
          <cell r="AH36">
            <v>26.07263128344777</v>
          </cell>
          <cell r="AI36">
            <v>15.007475912567486</v>
          </cell>
          <cell r="AJ36">
            <v>51.980111750942967</v>
          </cell>
          <cell r="AK36">
            <v>57.755679723269964</v>
          </cell>
          <cell r="AL36">
            <v>6.4880228917903821E-2</v>
          </cell>
          <cell r="AM36">
            <v>4.6528367121917318E-2</v>
          </cell>
          <cell r="AN36">
            <v>4.0489820206740267E-2</v>
          </cell>
          <cell r="AO36">
            <v>25.72</v>
          </cell>
          <cell r="AP36">
            <v>27.073684210526316</v>
          </cell>
          <cell r="AQ36">
            <v>12.900858694250719</v>
          </cell>
          <cell r="AR36">
            <v>7.4257685770410724</v>
          </cell>
          <cell r="AS36">
            <v>25.72</v>
          </cell>
          <cell r="AT36">
            <v>28.577777777777776</v>
          </cell>
          <cell r="AU36">
            <v>16.656363636363636</v>
          </cell>
          <cell r="AV36">
            <v>17.533014354066985</v>
          </cell>
          <cell r="AW36">
            <v>8.3546420541517641</v>
          </cell>
          <cell r="AX36">
            <v>4.8089541873514259</v>
          </cell>
          <cell r="AY36">
            <v>16.656363636363636</v>
          </cell>
          <cell r="AZ36">
            <v>18.507070707070707</v>
          </cell>
          <cell r="BB36">
            <v>30</v>
          </cell>
          <cell r="BC36">
            <v>30</v>
          </cell>
          <cell r="BD36">
            <v>20</v>
          </cell>
          <cell r="BE36">
            <v>15</v>
          </cell>
          <cell r="BF36">
            <v>17</v>
          </cell>
          <cell r="BG36">
            <v>37</v>
          </cell>
          <cell r="BH36">
            <v>0</v>
          </cell>
          <cell r="BI36">
            <v>93</v>
          </cell>
          <cell r="BJ36">
            <v>117</v>
          </cell>
          <cell r="BK36">
            <v>109</v>
          </cell>
        </row>
        <row r="37">
          <cell r="B37">
            <v>31</v>
          </cell>
          <cell r="C37">
            <v>4</v>
          </cell>
          <cell r="D37">
            <v>3</v>
          </cell>
          <cell r="E37">
            <v>1</v>
          </cell>
          <cell r="F37">
            <v>1</v>
          </cell>
          <cell r="G37">
            <v>73.14430527489273</v>
          </cell>
          <cell r="H37">
            <v>1.5867462500760188</v>
          </cell>
          <cell r="I37">
            <v>5.8306621960517759E-2</v>
          </cell>
          <cell r="J37">
            <v>8.4809631942571281E-2</v>
          </cell>
          <cell r="K37">
            <v>0.35944162274899999</v>
          </cell>
          <cell r="L37">
            <v>3.78254414853</v>
          </cell>
          <cell r="M37">
            <v>61.241756878330001</v>
          </cell>
          <cell r="N37">
            <v>33.074131688740003</v>
          </cell>
          <cell r="O37">
            <v>1182</v>
          </cell>
          <cell r="P37">
            <v>47</v>
          </cell>
          <cell r="Q37">
            <v>8027</v>
          </cell>
          <cell r="R37">
            <v>949</v>
          </cell>
          <cell r="S37">
            <v>11.676460606061633</v>
          </cell>
          <cell r="T37"/>
          <cell r="U37">
            <v>2.044768880562494</v>
          </cell>
          <cell r="V37">
            <v>3.2126706622765981</v>
          </cell>
          <cell r="W37">
            <v>3.5943830254811111</v>
          </cell>
          <cell r="X37">
            <v>4.0503449584451028</v>
          </cell>
          <cell r="Y37">
            <v>25.72</v>
          </cell>
          <cell r="Z37">
            <v>16.656363636363636</v>
          </cell>
          <cell r="AA37">
            <v>0.40287703669528285</v>
          </cell>
          <cell r="AB37">
            <v>31</v>
          </cell>
          <cell r="AC37">
            <v>73.14430527489273</v>
          </cell>
          <cell r="AD37">
            <v>91.430381593615905</v>
          </cell>
          <cell r="AE37">
            <v>76.994005552518672</v>
          </cell>
          <cell r="AF37">
            <v>75.406500283394564</v>
          </cell>
          <cell r="AG37">
            <v>73.883136641305782</v>
          </cell>
          <cell r="AH37">
            <v>35.771429216377513</v>
          </cell>
          <cell r="AI37">
            <v>20.349613482025141</v>
          </cell>
          <cell r="AJ37">
            <v>73.14430527489273</v>
          </cell>
          <cell r="AK37">
            <v>81.27145030543636</v>
          </cell>
          <cell r="AL37">
            <v>0.63469850003040751</v>
          </cell>
          <cell r="AM37">
            <v>0.49390255549929329</v>
          </cell>
          <cell r="AN37">
            <v>0.39175582977632573</v>
          </cell>
          <cell r="AO37">
            <v>25.72</v>
          </cell>
          <cell r="AP37">
            <v>27.073684210526316</v>
          </cell>
          <cell r="AQ37">
            <v>12.578438690305529</v>
          </cell>
          <cell r="AR37">
            <v>7.1556091317110972</v>
          </cell>
          <cell r="AS37">
            <v>25.72</v>
          </cell>
          <cell r="AT37">
            <v>28.577777777777776</v>
          </cell>
          <cell r="AU37">
            <v>16.656363636363636</v>
          </cell>
          <cell r="AV37">
            <v>17.533014354066985</v>
          </cell>
          <cell r="AW37">
            <v>8.1458417108644809</v>
          </cell>
          <cell r="AX37">
            <v>4.6339979680196066</v>
          </cell>
          <cell r="AY37">
            <v>16.656363636363636</v>
          </cell>
          <cell r="AZ37">
            <v>18.507070707070707</v>
          </cell>
          <cell r="BB37">
            <v>31</v>
          </cell>
          <cell r="BC37">
            <v>30</v>
          </cell>
          <cell r="BD37">
            <v>20</v>
          </cell>
          <cell r="BE37">
            <v>15</v>
          </cell>
          <cell r="BF37">
            <v>17</v>
          </cell>
          <cell r="BG37">
            <v>37</v>
          </cell>
          <cell r="BH37">
            <v>0</v>
          </cell>
          <cell r="BI37">
            <v>95</v>
          </cell>
          <cell r="BJ37">
            <v>0</v>
          </cell>
          <cell r="BK37">
            <v>103</v>
          </cell>
        </row>
        <row r="38">
          <cell r="B38">
            <v>32</v>
          </cell>
          <cell r="C38">
            <v>4</v>
          </cell>
          <cell r="D38">
            <v>3</v>
          </cell>
          <cell r="E38">
            <v>2</v>
          </cell>
          <cell r="F38">
            <v>1</v>
          </cell>
          <cell r="G38">
            <v>72.906208096855096</v>
          </cell>
          <cell r="H38">
            <v>0.12349399469572593</v>
          </cell>
          <cell r="I38">
            <v>5.8253411705576963E-2</v>
          </cell>
          <cell r="J38">
            <v>8.4732235208111947E-2</v>
          </cell>
          <cell r="K38">
            <v>0.35944162274899999</v>
          </cell>
          <cell r="L38">
            <v>3.78254414853</v>
          </cell>
          <cell r="M38">
            <v>61.241756878330001</v>
          </cell>
          <cell r="N38">
            <v>22.430477071240002</v>
          </cell>
          <cell r="O38">
            <v>1179</v>
          </cell>
          <cell r="P38">
            <v>5</v>
          </cell>
          <cell r="Q38">
            <v>8027</v>
          </cell>
          <cell r="R38">
            <v>934</v>
          </cell>
          <cell r="S38">
            <v>11.676460606061633</v>
          </cell>
          <cell r="T38"/>
          <cell r="U38">
            <v>2.0450544120738825</v>
          </cell>
          <cell r="V38">
            <v>3.4630232686656961</v>
          </cell>
          <cell r="W38">
            <v>3.5964420202788716</v>
          </cell>
          <cell r="X38">
            <v>3.972343639735624</v>
          </cell>
          <cell r="Y38">
            <v>25.72</v>
          </cell>
          <cell r="Z38">
            <v>16.656363636363636</v>
          </cell>
          <cell r="AA38">
            <v>0.39650911725331311</v>
          </cell>
          <cell r="AB38">
            <v>32</v>
          </cell>
          <cell r="AC38">
            <v>72.906208096855096</v>
          </cell>
          <cell r="AD38">
            <v>91.13276012106887</v>
          </cell>
          <cell r="AE38">
            <v>76.743376944057999</v>
          </cell>
          <cell r="AF38">
            <v>75.161039275108351</v>
          </cell>
          <cell r="AG38">
            <v>73.642634441267774</v>
          </cell>
          <cell r="AH38">
            <v>35.65000895155702</v>
          </cell>
          <cell r="AI38">
            <v>20.27175961290817</v>
          </cell>
          <cell r="AJ38">
            <v>72.906208096855096</v>
          </cell>
          <cell r="AK38">
            <v>81.006897885394551</v>
          </cell>
          <cell r="AL38">
            <v>4.9397597878290372E-2</v>
          </cell>
          <cell r="AM38">
            <v>3.5660746438850296E-2</v>
          </cell>
          <cell r="AN38">
            <v>3.1088446996480137E-2</v>
          </cell>
          <cell r="AO38">
            <v>25.72</v>
          </cell>
          <cell r="AP38">
            <v>27.073684210526316</v>
          </cell>
          <cell r="AQ38">
            <v>12.576682482456512</v>
          </cell>
          <cell r="AR38">
            <v>7.1515124823298679</v>
          </cell>
          <cell r="AS38">
            <v>25.72</v>
          </cell>
          <cell r="AT38">
            <v>28.577777777777776</v>
          </cell>
          <cell r="AU38">
            <v>16.656363636363636</v>
          </cell>
          <cell r="AV38">
            <v>17.533014354066985</v>
          </cell>
          <cell r="AW38">
            <v>8.1447043844043616</v>
          </cell>
          <cell r="AX38">
            <v>4.6313449632845982</v>
          </cell>
          <cell r="AY38">
            <v>16.656363636363636</v>
          </cell>
          <cell r="AZ38">
            <v>18.507070707070707</v>
          </cell>
          <cell r="BB38">
            <v>32</v>
          </cell>
          <cell r="BC38">
            <v>30</v>
          </cell>
          <cell r="BD38">
            <v>20</v>
          </cell>
          <cell r="BE38">
            <v>15</v>
          </cell>
          <cell r="BF38">
            <v>17</v>
          </cell>
          <cell r="BG38">
            <v>37</v>
          </cell>
          <cell r="BH38">
            <v>0</v>
          </cell>
          <cell r="BI38">
            <v>95</v>
          </cell>
          <cell r="BJ38">
            <v>117</v>
          </cell>
          <cell r="BK38">
            <v>109</v>
          </cell>
        </row>
        <row r="39">
          <cell r="B39">
            <v>33</v>
          </cell>
          <cell r="C39">
            <v>4</v>
          </cell>
          <cell r="D39">
            <v>3</v>
          </cell>
          <cell r="E39">
            <v>1</v>
          </cell>
          <cell r="F39">
            <v>2</v>
          </cell>
          <cell r="G39">
            <v>49.241593782602344</v>
          </cell>
          <cell r="H39">
            <v>1.5767779756965243</v>
          </cell>
          <cell r="I39">
            <v>5.8311352783109026E-2</v>
          </cell>
          <cell r="J39">
            <v>8.4816513139067684E-2</v>
          </cell>
          <cell r="K39">
            <v>0.35944162274899999</v>
          </cell>
          <cell r="L39">
            <v>2.9474814598100001</v>
          </cell>
          <cell r="M39">
            <v>51.534364666840005</v>
          </cell>
          <cell r="N39">
            <v>33.074131688260003</v>
          </cell>
          <cell r="O39">
            <v>946</v>
          </cell>
          <cell r="P39">
            <v>47</v>
          </cell>
          <cell r="Q39">
            <v>8027</v>
          </cell>
          <cell r="R39">
            <v>1203</v>
          </cell>
          <cell r="S39">
            <v>11.676460606061633</v>
          </cell>
          <cell r="T39"/>
          <cell r="U39">
            <v>2.0021795082621683</v>
          </cell>
          <cell r="V39">
            <v>3.210506284670021</v>
          </cell>
          <cell r="W39">
            <v>3.4604429323768522</v>
          </cell>
          <cell r="X39">
            <v>4.0402173913180102</v>
          </cell>
          <cell r="Y39">
            <v>25.72</v>
          </cell>
          <cell r="Z39">
            <v>16.656363636363636</v>
          </cell>
          <cell r="AA39">
            <v>4.6386446217201245</v>
          </cell>
          <cell r="AB39">
            <v>33</v>
          </cell>
          <cell r="AC39">
            <v>49.241593782602344</v>
          </cell>
          <cell r="AD39">
            <v>61.551992228252928</v>
          </cell>
          <cell r="AE39">
            <v>51.833256613265625</v>
          </cell>
          <cell r="AF39">
            <v>50.764529672785926</v>
          </cell>
          <cell r="AG39">
            <v>49.738983618790243</v>
          </cell>
          <cell r="AH39">
            <v>24.593995483123575</v>
          </cell>
          <cell r="AI39">
            <v>14.229852867066381</v>
          </cell>
          <cell r="AJ39">
            <v>49.241593782602344</v>
          </cell>
          <cell r="AK39">
            <v>54.712881980669266</v>
          </cell>
          <cell r="AL39">
            <v>0.63071119027860978</v>
          </cell>
          <cell r="AM39">
            <v>0.49113063046334671</v>
          </cell>
          <cell r="AN39">
            <v>0.39027057778743529</v>
          </cell>
          <cell r="AO39">
            <v>25.72</v>
          </cell>
          <cell r="AP39">
            <v>27.073684210526316</v>
          </cell>
          <cell r="AQ39">
            <v>12.846001017323459</v>
          </cell>
          <cell r="AR39">
            <v>7.4325745295079519</v>
          </cell>
          <cell r="AS39">
            <v>25.72</v>
          </cell>
          <cell r="AT39">
            <v>28.577777777777776</v>
          </cell>
          <cell r="AU39">
            <v>16.656363636363636</v>
          </cell>
          <cell r="AV39">
            <v>17.533014354066985</v>
          </cell>
          <cell r="AW39">
            <v>8.3191160271242914</v>
          </cell>
          <cell r="AX39">
            <v>4.8133617464175282</v>
          </cell>
          <cell r="AY39">
            <v>16.656363636363636</v>
          </cell>
          <cell r="AZ39">
            <v>18.507070707070707</v>
          </cell>
          <cell r="BB39">
            <v>33</v>
          </cell>
          <cell r="BC39">
            <v>30</v>
          </cell>
          <cell r="BD39">
            <v>20</v>
          </cell>
          <cell r="BE39">
            <v>15</v>
          </cell>
          <cell r="BF39">
            <v>17</v>
          </cell>
          <cell r="BG39">
            <v>37</v>
          </cell>
          <cell r="BH39">
            <v>0</v>
          </cell>
          <cell r="BI39">
            <v>95</v>
          </cell>
          <cell r="BJ39">
            <v>0</v>
          </cell>
          <cell r="BK39">
            <v>103</v>
          </cell>
        </row>
        <row r="40">
          <cell r="B40">
            <v>34</v>
          </cell>
          <cell r="C40">
            <v>4</v>
          </cell>
          <cell r="D40">
            <v>3</v>
          </cell>
          <cell r="E40">
            <v>2</v>
          </cell>
          <cell r="F40">
            <v>2</v>
          </cell>
          <cell r="G40">
            <v>48.983949022376073</v>
          </cell>
          <cell r="H40">
            <v>0.11997416277503709</v>
          </cell>
          <cell r="I40">
            <v>5.8258171096085574E-2</v>
          </cell>
          <cell r="J40">
            <v>8.4739157957942651E-2</v>
          </cell>
          <cell r="K40">
            <v>0.35944162274899999</v>
          </cell>
          <cell r="L40">
            <v>2.9474814598100001</v>
          </cell>
          <cell r="M40">
            <v>51.534364666840005</v>
          </cell>
          <cell r="N40">
            <v>22.430477070630001</v>
          </cell>
          <cell r="O40">
            <v>941</v>
          </cell>
          <cell r="P40">
            <v>5</v>
          </cell>
          <cell r="Q40">
            <v>8027</v>
          </cell>
          <cell r="R40">
            <v>1183</v>
          </cell>
          <cell r="S40">
            <v>11.676460606061633</v>
          </cell>
          <cell r="T40"/>
          <cell r="U40">
            <v>2.0024116658011848</v>
          </cell>
          <cell r="V40">
            <v>3.4754903849649552</v>
          </cell>
          <cell r="W40">
            <v>3.4635675542849773</v>
          </cell>
          <cell r="X40">
            <v>3.9629188824131298</v>
          </cell>
          <cell r="Y40">
            <v>25.72</v>
          </cell>
          <cell r="Z40">
            <v>16.656363636363636</v>
          </cell>
          <cell r="AA40">
            <v>4.6320285017205514</v>
          </cell>
          <cell r="AB40">
            <v>34</v>
          </cell>
          <cell r="AC40">
            <v>48.983949022376073</v>
          </cell>
          <cell r="AD40">
            <v>61.22993627797009</v>
          </cell>
          <cell r="AE40">
            <v>51.562051602501136</v>
          </cell>
          <cell r="AF40">
            <v>50.498916517913479</v>
          </cell>
          <cell r="AG40">
            <v>49.478736386238459</v>
          </cell>
          <cell r="AH40">
            <v>24.462476851770191</v>
          </cell>
          <cell r="AI40">
            <v>14.142628447300019</v>
          </cell>
          <cell r="AJ40">
            <v>48.983949022376073</v>
          </cell>
          <cell r="AK40">
            <v>54.426610024862299</v>
          </cell>
          <cell r="AL40">
            <v>4.7989665110014831E-2</v>
          </cell>
          <cell r="AM40">
            <v>3.4520067526023906E-2</v>
          </cell>
          <cell r="AN40">
            <v>3.0274190901929725E-2</v>
          </cell>
          <cell r="AO40">
            <v>25.72</v>
          </cell>
          <cell r="AP40">
            <v>27.073684210526316</v>
          </cell>
          <cell r="AQ40">
            <v>12.844511665242008</v>
          </cell>
          <cell r="AR40">
            <v>7.4258693087075258</v>
          </cell>
          <cell r="AS40">
            <v>25.72</v>
          </cell>
          <cell r="AT40">
            <v>28.577777777777776</v>
          </cell>
          <cell r="AU40">
            <v>16.656363636363636</v>
          </cell>
          <cell r="AV40">
            <v>17.533014354066985</v>
          </cell>
          <cell r="AW40">
            <v>8.318151517410012</v>
          </cell>
          <cell r="AX40">
            <v>4.8090194215375117</v>
          </cell>
          <cell r="AY40">
            <v>16.656363636363636</v>
          </cell>
          <cell r="AZ40">
            <v>18.507070707070707</v>
          </cell>
          <cell r="BB40">
            <v>34</v>
          </cell>
          <cell r="BC40">
            <v>30</v>
          </cell>
          <cell r="BD40">
            <v>20</v>
          </cell>
          <cell r="BE40">
            <v>15</v>
          </cell>
          <cell r="BF40">
            <v>17</v>
          </cell>
          <cell r="BG40">
            <v>37</v>
          </cell>
          <cell r="BH40">
            <v>0</v>
          </cell>
          <cell r="BI40">
            <v>95</v>
          </cell>
          <cell r="BJ40">
            <v>117</v>
          </cell>
          <cell r="BK40">
            <v>109</v>
          </cell>
        </row>
      </sheetData>
      <sheetData sheetId="3">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153.82652627669299</v>
          </cell>
          <cell r="H7">
            <v>2.8379767127109901</v>
          </cell>
          <cell r="I7">
            <v>0.20293037422485752</v>
          </cell>
          <cell r="J7">
            <v>0.29517145341797457</v>
          </cell>
          <cell r="K7">
            <v>0.38342858584599998</v>
          </cell>
          <cell r="L7">
            <v>4.9762376120000003</v>
          </cell>
          <cell r="M7">
            <v>120.571156942</v>
          </cell>
          <cell r="N7">
            <v>30.305656101029999</v>
          </cell>
          <cell r="O7">
            <v>1263</v>
          </cell>
          <cell r="P7">
            <v>93</v>
          </cell>
          <cell r="Q7">
            <v>8097</v>
          </cell>
          <cell r="R7">
            <v>1208</v>
          </cell>
          <cell r="S7">
            <v>11.676460606061633</v>
          </cell>
          <cell r="T7"/>
          <cell r="U7">
            <v>2.6986450838737142</v>
          </cell>
          <cell r="V7">
            <v>2.9522929910037807</v>
          </cell>
          <cell r="W7">
            <v>3.676739840162627</v>
          </cell>
          <cell r="X7">
            <v>4.0588578809656779</v>
          </cell>
          <cell r="Y7">
            <v>24.27</v>
          </cell>
          <cell r="Z7">
            <v>15.15080808080808</v>
          </cell>
          <cell r="AA7">
            <v>0.67466835412974202</v>
          </cell>
          <cell r="AB7">
            <v>1</v>
          </cell>
          <cell r="AC7">
            <v>192.28315784586621</v>
          </cell>
          <cell r="AD7">
            <v>192.28315784586621</v>
          </cell>
          <cell r="AE7">
            <v>161.92265923862419</v>
          </cell>
          <cell r="AF7">
            <v>158.58404770793092</v>
          </cell>
          <cell r="AG7">
            <v>155.38032957241717</v>
          </cell>
          <cell r="AH7">
            <v>57.001391993305724</v>
          </cell>
          <cell r="AI7">
            <v>41.837751095788448</v>
          </cell>
          <cell r="AJ7">
            <v>153.82652627669299</v>
          </cell>
          <cell r="AK7">
            <v>170.91836252965888</v>
          </cell>
          <cell r="AL7">
            <v>1.0135631116824966</v>
          </cell>
          <cell r="AM7">
            <v>0.96127881662113657</v>
          </cell>
          <cell r="AN7">
            <v>0.69920573618009574</v>
          </cell>
          <cell r="AO7">
            <v>30.337499999999999</v>
          </cell>
          <cell r="AP7">
            <v>25.547368421052632</v>
          </cell>
          <cell r="AQ7">
            <v>8.9934019649453614</v>
          </cell>
          <cell r="AR7">
            <v>6.6009565688842713</v>
          </cell>
          <cell r="AS7">
            <v>24.27</v>
          </cell>
          <cell r="AT7">
            <v>26.966666666666665</v>
          </cell>
          <cell r="AU7">
            <v>18.938510101010099</v>
          </cell>
          <cell r="AV7">
            <v>15.948219032429558</v>
          </cell>
          <cell r="AW7">
            <v>5.61422773648329</v>
          </cell>
          <cell r="AX7">
            <v>4.1207180109153274</v>
          </cell>
          <cell r="AY7">
            <v>15.15080808080808</v>
          </cell>
          <cell r="AZ7">
            <v>16.834231200897865</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153.82863977061515</v>
          </cell>
          <cell r="H8">
            <v>0.90992063440467275</v>
          </cell>
          <cell r="I8">
            <v>0.2027871329942228</v>
          </cell>
          <cell r="J8">
            <v>0.29496310253705132</v>
          </cell>
          <cell r="K8">
            <v>0.38342858584599998</v>
          </cell>
          <cell r="L8">
            <v>4.9762376120000003</v>
          </cell>
          <cell r="M8">
            <v>120.571156942</v>
          </cell>
          <cell r="N8">
            <v>22.92184290814</v>
          </cell>
          <cell r="O8">
            <v>1263</v>
          </cell>
          <cell r="P8">
            <v>39</v>
          </cell>
          <cell r="Q8">
            <v>8097</v>
          </cell>
          <cell r="R8">
            <v>1197</v>
          </cell>
          <cell r="S8">
            <v>11.676460606061633</v>
          </cell>
          <cell r="T8"/>
          <cell r="U8">
            <v>2.6986056142186388</v>
          </cell>
          <cell r="V8">
            <v>2.7161148289071342</v>
          </cell>
          <cell r="W8">
            <v>3.6766644837155931</v>
          </cell>
          <cell r="X8">
            <v>3.6419584598478978</v>
          </cell>
          <cell r="Y8">
            <v>24.27</v>
          </cell>
          <cell r="Z8">
            <v>15.15080808080808</v>
          </cell>
          <cell r="AA8">
            <v>0.66852485090505054</v>
          </cell>
          <cell r="AB8">
            <v>2</v>
          </cell>
          <cell r="AC8">
            <v>192.28579971326894</v>
          </cell>
          <cell r="AD8">
            <v>192.28579971326894</v>
          </cell>
          <cell r="AE8">
            <v>161.92488396906859</v>
          </cell>
          <cell r="AF8">
            <v>158.5862265676445</v>
          </cell>
          <cell r="AG8">
            <v>155.38246441476278</v>
          </cell>
          <cell r="AH8">
            <v>57.003008872474716</v>
          </cell>
          <cell r="AI8">
            <v>41.839183437036873</v>
          </cell>
          <cell r="AJ8">
            <v>153.82863977061515</v>
          </cell>
          <cell r="AK8">
            <v>170.92071085623905</v>
          </cell>
          <cell r="AL8">
            <v>0.32497165514452603</v>
          </cell>
          <cell r="AM8">
            <v>0.33500816118690818</v>
          </cell>
          <cell r="AN8">
            <v>0.24984377071743827</v>
          </cell>
          <cell r="AO8">
            <v>30.337499999999999</v>
          </cell>
          <cell r="AP8">
            <v>25.547368421052632</v>
          </cell>
          <cell r="AQ8">
            <v>8.9935335019404814</v>
          </cell>
          <cell r="AR8">
            <v>6.6010918612494738</v>
          </cell>
          <cell r="AS8">
            <v>24.27</v>
          </cell>
          <cell r="AT8">
            <v>26.966666666666665</v>
          </cell>
          <cell r="AU8">
            <v>18.938510101010099</v>
          </cell>
          <cell r="AV8">
            <v>15.948219032429558</v>
          </cell>
          <cell r="AW8">
            <v>5.6143098498647728</v>
          </cell>
          <cell r="AX8">
            <v>4.1208024686269047</v>
          </cell>
          <cell r="AY8">
            <v>15.15080808080808</v>
          </cell>
          <cell r="AZ8">
            <v>16.834231200897865</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137.45989610567739</v>
          </cell>
          <cell r="H9">
            <v>3.1930514465094841</v>
          </cell>
          <cell r="I9">
            <v>7.5192235855564601E-2</v>
          </cell>
          <cell r="J9">
            <v>0.10937052488082125</v>
          </cell>
          <cell r="K9">
            <v>0.38342858584599998</v>
          </cell>
          <cell r="L9">
            <v>4.7879446707</v>
          </cell>
          <cell r="M9">
            <v>111.7197928046</v>
          </cell>
          <cell r="N9">
            <v>29.836005707559998</v>
          </cell>
          <cell r="O9">
            <v>1218</v>
          </cell>
          <cell r="P9">
            <v>106</v>
          </cell>
          <cell r="Q9">
            <v>8097</v>
          </cell>
          <cell r="R9">
            <v>1182</v>
          </cell>
          <cell r="S9">
            <v>11.676460606061633</v>
          </cell>
          <cell r="T9"/>
          <cell r="U9">
            <v>2.7007180939670268</v>
          </cell>
          <cell r="V9">
            <v>2.9780661385196696</v>
          </cell>
          <cell r="W9">
            <v>3.6792151869227974</v>
          </cell>
          <cell r="X9">
            <v>4.0662427599785618</v>
          </cell>
          <cell r="Y9">
            <v>24.27</v>
          </cell>
          <cell r="Z9">
            <v>15.15080808080808</v>
          </cell>
          <cell r="AA9">
            <v>0.63516841759454534</v>
          </cell>
          <cell r="AB9">
            <v>3</v>
          </cell>
          <cell r="AC9">
            <v>171.82487013209672</v>
          </cell>
          <cell r="AD9">
            <v>171.82487013209672</v>
          </cell>
          <cell r="AE9">
            <v>144.69462747966043</v>
          </cell>
          <cell r="AF9">
            <v>141.71123309863648</v>
          </cell>
          <cell r="AG9">
            <v>138.84837990472462</v>
          </cell>
          <cell r="AH9">
            <v>50.897535886007823</v>
          </cell>
          <cell r="AI9">
            <v>37.361200452275085</v>
          </cell>
          <cell r="AJ9">
            <v>137.45989610567739</v>
          </cell>
          <cell r="AK9">
            <v>152.7332178951971</v>
          </cell>
          <cell r="AL9">
            <v>1.14037551661053</v>
          </cell>
          <cell r="AM9">
            <v>1.0721895679914883</v>
          </cell>
          <cell r="AN9">
            <v>0.78525844003625567</v>
          </cell>
          <cell r="AO9">
            <v>30.337499999999999</v>
          </cell>
          <cell r="AP9">
            <v>25.547368421052632</v>
          </cell>
          <cell r="AQ9">
            <v>8.9864988331123143</v>
          </cell>
          <cell r="AR9">
            <v>6.5965154977246154</v>
          </cell>
          <cell r="AS9">
            <v>24.27</v>
          </cell>
          <cell r="AT9">
            <v>26.966666666666665</v>
          </cell>
          <cell r="AU9">
            <v>18.938510101010099</v>
          </cell>
          <cell r="AV9">
            <v>15.948219032429558</v>
          </cell>
          <cell r="AW9">
            <v>5.6099183823193419</v>
          </cell>
          <cell r="AX9">
            <v>4.117945624561262</v>
          </cell>
          <cell r="AY9">
            <v>15.15080808080808</v>
          </cell>
          <cell r="AZ9">
            <v>16.834231200897865</v>
          </cell>
          <cell r="BB9">
            <v>3</v>
          </cell>
          <cell r="BC9">
            <v>0</v>
          </cell>
          <cell r="BD9">
            <v>0</v>
          </cell>
          <cell r="BE9">
            <v>0</v>
          </cell>
          <cell r="BF9">
            <v>1</v>
          </cell>
          <cell r="BG9">
            <v>23</v>
          </cell>
          <cell r="BH9">
            <v>0</v>
          </cell>
          <cell r="BI9">
            <v>89</v>
          </cell>
          <cell r="BJ9">
            <v>0</v>
          </cell>
          <cell r="BK9">
            <v>103</v>
          </cell>
        </row>
        <row r="10">
          <cell r="B10">
            <v>4</v>
          </cell>
          <cell r="C10">
            <v>1</v>
          </cell>
          <cell r="D10">
            <v>2</v>
          </cell>
          <cell r="E10">
            <v>2</v>
          </cell>
          <cell r="F10">
            <v>1</v>
          </cell>
          <cell r="G10">
            <v>137.4615862495574</v>
          </cell>
          <cell r="H10">
            <v>0.8761829504001224</v>
          </cell>
          <cell r="I10">
            <v>7.5132576308004753E-2</v>
          </cell>
          <cell r="J10">
            <v>0.10928374735709782</v>
          </cell>
          <cell r="K10">
            <v>0.38342858584599998</v>
          </cell>
          <cell r="L10">
            <v>4.7879446707</v>
          </cell>
          <cell r="M10">
            <v>111.7197928046</v>
          </cell>
          <cell r="N10">
            <v>22.443460169080002</v>
          </cell>
          <cell r="O10">
            <v>1218</v>
          </cell>
          <cell r="P10">
            <v>39</v>
          </cell>
          <cell r="Q10">
            <v>8097</v>
          </cell>
          <cell r="R10">
            <v>1168</v>
          </cell>
          <cell r="S10">
            <v>11.676460606061633</v>
          </cell>
          <cell r="T10"/>
          <cell r="U10">
            <v>2.7006589287168539</v>
          </cell>
          <cell r="V10">
            <v>2.7029727144290545</v>
          </cell>
          <cell r="W10">
            <v>3.6791035295594221</v>
          </cell>
          <cell r="X10">
            <v>3.6171342999925544</v>
          </cell>
          <cell r="Y10">
            <v>24.27</v>
          </cell>
          <cell r="Z10">
            <v>15.15080808080808</v>
          </cell>
          <cell r="AA10">
            <v>0.62764527220848476</v>
          </cell>
          <cell r="AB10">
            <v>4</v>
          </cell>
          <cell r="AC10">
            <v>171.82698281194675</v>
          </cell>
          <cell r="AD10">
            <v>171.82698281194675</v>
          </cell>
          <cell r="AE10">
            <v>144.69640657848149</v>
          </cell>
          <cell r="AF10">
            <v>141.71297551500763</v>
          </cell>
          <cell r="AG10">
            <v>138.85008712076504</v>
          </cell>
          <cell r="AH10">
            <v>50.899276760900946</v>
          </cell>
          <cell r="AI10">
            <v>37.362793720028485</v>
          </cell>
          <cell r="AJ10">
            <v>137.4615862495574</v>
          </cell>
          <cell r="AK10">
            <v>152.73509583284155</v>
          </cell>
          <cell r="AL10">
            <v>0.31292248228575803</v>
          </cell>
          <cell r="AM10">
            <v>0.32415530712643448</v>
          </cell>
          <cell r="AN10">
            <v>0.24223124654285741</v>
          </cell>
          <cell r="AO10">
            <v>30.337499999999999</v>
          </cell>
          <cell r="AP10">
            <v>25.547368421052632</v>
          </cell>
          <cell r="AQ10">
            <v>8.9866957067145243</v>
          </cell>
          <cell r="AR10">
            <v>6.5967156958223372</v>
          </cell>
          <cell r="AS10">
            <v>24.27</v>
          </cell>
          <cell r="AT10">
            <v>26.966666666666665</v>
          </cell>
          <cell r="AU10">
            <v>18.938510101010099</v>
          </cell>
          <cell r="AV10">
            <v>15.948219032429558</v>
          </cell>
          <cell r="AW10">
            <v>5.6100412827793038</v>
          </cell>
          <cell r="AX10">
            <v>4.1180706003732412</v>
          </cell>
          <cell r="AY10">
            <v>15.15080808080808</v>
          </cell>
          <cell r="AZ10">
            <v>16.834231200897865</v>
          </cell>
          <cell r="BB10">
            <v>4</v>
          </cell>
          <cell r="BC10">
            <v>0</v>
          </cell>
          <cell r="BD10">
            <v>0</v>
          </cell>
          <cell r="BE10">
            <v>0</v>
          </cell>
          <cell r="BF10">
            <v>1</v>
          </cell>
          <cell r="BG10">
            <v>23</v>
          </cell>
          <cell r="BH10">
            <v>0</v>
          </cell>
          <cell r="BI10">
            <v>89</v>
          </cell>
          <cell r="BJ10">
            <v>117</v>
          </cell>
          <cell r="BK10">
            <v>109</v>
          </cell>
        </row>
        <row r="11">
          <cell r="B11">
            <v>5</v>
          </cell>
          <cell r="C11">
            <v>1</v>
          </cell>
          <cell r="D11">
            <v>2</v>
          </cell>
          <cell r="E11">
            <v>1</v>
          </cell>
          <cell r="F11">
            <v>2</v>
          </cell>
          <cell r="G11">
            <v>115.47461276256884</v>
          </cell>
          <cell r="H11">
            <v>3.1183111107694841</v>
          </cell>
          <cell r="I11">
            <v>7.5193276333973907E-2</v>
          </cell>
          <cell r="J11">
            <v>0.10937203830396204</v>
          </cell>
          <cell r="K11">
            <v>0.38342858584599998</v>
          </cell>
          <cell r="L11">
            <v>4.4850573316300002</v>
          </cell>
          <cell r="M11">
            <v>105.03673663260001</v>
          </cell>
          <cell r="N11">
            <v>29.20771263552</v>
          </cell>
          <cell r="O11">
            <v>1088</v>
          </cell>
          <cell r="P11">
            <v>106</v>
          </cell>
          <cell r="Q11">
            <v>8097</v>
          </cell>
          <cell r="R11">
            <v>1258</v>
          </cell>
          <cell r="S11">
            <v>11.676460606061633</v>
          </cell>
          <cell r="T11"/>
          <cell r="U11">
            <v>2.6716601163043516</v>
          </cell>
          <cell r="V11">
            <v>2.9715849134011267</v>
          </cell>
          <cell r="W11">
            <v>3.6385905629212205</v>
          </cell>
          <cell r="X11">
            <v>4.0404251767152317</v>
          </cell>
          <cell r="Y11">
            <v>24.27</v>
          </cell>
          <cell r="Z11">
            <v>15.15080808080808</v>
          </cell>
          <cell r="AA11">
            <v>5.1569264946489408</v>
          </cell>
          <cell r="AB11">
            <v>5</v>
          </cell>
          <cell r="AC11">
            <v>144.34326595321104</v>
          </cell>
          <cell r="AD11">
            <v>144.34326595321104</v>
          </cell>
          <cell r="AE11">
            <v>121.55222396059878</v>
          </cell>
          <cell r="AF11">
            <v>119.04599253873076</v>
          </cell>
          <cell r="AG11">
            <v>116.64102299249377</v>
          </cell>
          <cell r="AH11">
            <v>43.222044622316076</v>
          </cell>
          <cell r="AI11">
            <v>31.736083179927984</v>
          </cell>
          <cell r="AJ11">
            <v>115.47461276256884</v>
          </cell>
          <cell r="AK11">
            <v>128.30512529174314</v>
          </cell>
          <cell r="AL11">
            <v>1.1136825395605301</v>
          </cell>
          <cell r="AM11">
            <v>1.0493764107855905</v>
          </cell>
          <cell r="AN11">
            <v>0.77177796256199849</v>
          </cell>
          <cell r="AO11">
            <v>30.337499999999999</v>
          </cell>
          <cell r="AP11">
            <v>25.547368421052632</v>
          </cell>
          <cell r="AQ11">
            <v>9.0842393655867255</v>
          </cell>
          <cell r="AR11">
            <v>6.6701651588176976</v>
          </cell>
          <cell r="AS11">
            <v>24.27</v>
          </cell>
          <cell r="AT11">
            <v>26.966666666666665</v>
          </cell>
          <cell r="AU11">
            <v>18.938510101010099</v>
          </cell>
          <cell r="AV11">
            <v>15.948219032429558</v>
          </cell>
          <cell r="AW11">
            <v>5.6709339591316947</v>
          </cell>
          <cell r="AX11">
            <v>4.163922216256271</v>
          </cell>
          <cell r="AY11">
            <v>15.15080808080808</v>
          </cell>
          <cell r="AZ11">
            <v>16.834231200897865</v>
          </cell>
          <cell r="BB11">
            <v>5</v>
          </cell>
          <cell r="BC11">
            <v>0</v>
          </cell>
          <cell r="BD11">
            <v>0</v>
          </cell>
          <cell r="BE11">
            <v>0</v>
          </cell>
          <cell r="BF11">
            <v>1</v>
          </cell>
          <cell r="BG11">
            <v>23</v>
          </cell>
          <cell r="BH11">
            <v>0</v>
          </cell>
          <cell r="BI11">
            <v>89</v>
          </cell>
          <cell r="BJ11">
            <v>0</v>
          </cell>
          <cell r="BK11">
            <v>103</v>
          </cell>
        </row>
        <row r="12">
          <cell r="B12">
            <v>6</v>
          </cell>
          <cell r="C12">
            <v>1</v>
          </cell>
          <cell r="D12">
            <v>2</v>
          </cell>
          <cell r="E12">
            <v>2</v>
          </cell>
          <cell r="F12">
            <v>2</v>
          </cell>
          <cell r="G12">
            <v>115.47559336496619</v>
          </cell>
          <cell r="H12">
            <v>0.84401595345239799</v>
          </cell>
          <cell r="I12">
            <v>7.5133616073655124E-2</v>
          </cell>
          <cell r="J12">
            <v>0.10928525974349836</v>
          </cell>
          <cell r="K12">
            <v>0.38342858584599998</v>
          </cell>
          <cell r="L12">
            <v>4.4850573316300002</v>
          </cell>
          <cell r="M12">
            <v>105.03673663260001</v>
          </cell>
          <cell r="N12">
            <v>21.984715830139997</v>
          </cell>
          <cell r="O12">
            <v>1088</v>
          </cell>
          <cell r="P12">
            <v>38</v>
          </cell>
          <cell r="Q12">
            <v>8097</v>
          </cell>
          <cell r="R12">
            <v>1242</v>
          </cell>
          <cell r="S12">
            <v>11.676460606061633</v>
          </cell>
          <cell r="T12"/>
          <cell r="U12">
            <v>2.6715910118626978</v>
          </cell>
          <cell r="V12">
            <v>2.6822315108310861</v>
          </cell>
          <cell r="W12">
            <v>3.6384610602542558</v>
          </cell>
          <cell r="X12">
            <v>3.5664710131326136</v>
          </cell>
          <cell r="Y12">
            <v>24.27</v>
          </cell>
          <cell r="Z12">
            <v>15.15080808080808</v>
          </cell>
          <cell r="AA12">
            <v>5.148872519642647</v>
          </cell>
          <cell r="AB12">
            <v>6</v>
          </cell>
          <cell r="AC12">
            <v>144.34449170620772</v>
          </cell>
          <cell r="AD12">
            <v>144.34449170620772</v>
          </cell>
          <cell r="AE12">
            <v>121.55325617364862</v>
          </cell>
          <cell r="AF12">
            <v>119.04700346903731</v>
          </cell>
          <cell r="AG12">
            <v>116.64201349996584</v>
          </cell>
          <cell r="AH12">
            <v>43.223529669106732</v>
          </cell>
          <cell r="AI12">
            <v>31.737482263145822</v>
          </cell>
          <cell r="AJ12">
            <v>115.47559336496619</v>
          </cell>
          <cell r="AK12">
            <v>128.30621484996243</v>
          </cell>
          <cell r="AL12">
            <v>0.30143426909014215</v>
          </cell>
          <cell r="AM12">
            <v>0.31466931547265309</v>
          </cell>
          <cell r="AN12">
            <v>0.23665296881553952</v>
          </cell>
          <cell r="AO12">
            <v>30.337499999999999</v>
          </cell>
          <cell r="AP12">
            <v>25.547368421052632</v>
          </cell>
          <cell r="AQ12">
            <v>9.0844743421555272</v>
          </cell>
          <cell r="AR12">
            <v>6.6704025680307844</v>
          </cell>
          <cell r="AS12">
            <v>24.27</v>
          </cell>
          <cell r="AT12">
            <v>26.966666666666665</v>
          </cell>
          <cell r="AU12">
            <v>18.938510101010099</v>
          </cell>
          <cell r="AV12">
            <v>15.948219032429558</v>
          </cell>
          <cell r="AW12">
            <v>5.6710806457776526</v>
          </cell>
          <cell r="AX12">
            <v>4.1640704215065423</v>
          </cell>
          <cell r="AY12">
            <v>15.15080808080808</v>
          </cell>
          <cell r="AZ12">
            <v>16.834231200897865</v>
          </cell>
          <cell r="BB12">
            <v>6</v>
          </cell>
          <cell r="BC12">
            <v>0</v>
          </cell>
          <cell r="BD12">
            <v>0</v>
          </cell>
          <cell r="BE12">
            <v>0</v>
          </cell>
          <cell r="BF12">
            <v>1</v>
          </cell>
          <cell r="BG12">
            <v>23</v>
          </cell>
          <cell r="BH12">
            <v>0</v>
          </cell>
          <cell r="BI12">
            <v>89</v>
          </cell>
          <cell r="BJ12">
            <v>117</v>
          </cell>
          <cell r="BK12">
            <v>109</v>
          </cell>
        </row>
        <row r="13">
          <cell r="B13">
            <v>7</v>
          </cell>
          <cell r="C13">
            <v>2</v>
          </cell>
          <cell r="D13">
            <v>1</v>
          </cell>
          <cell r="E13">
            <v>1</v>
          </cell>
          <cell r="F13">
            <v>1</v>
          </cell>
          <cell r="G13">
            <v>59.762343862877621</v>
          </cell>
          <cell r="H13">
            <v>2.1248882105993467</v>
          </cell>
          <cell r="I13">
            <v>0.20282613319103418</v>
          </cell>
          <cell r="J13">
            <v>0.29501983009604971</v>
          </cell>
          <cell r="K13">
            <v>0.38342858584599998</v>
          </cell>
          <cell r="L13">
            <v>3.5294401197699998</v>
          </cell>
          <cell r="M13">
            <v>71.894649556200008</v>
          </cell>
          <cell r="N13">
            <v>19.586052676910001</v>
          </cell>
          <cell r="O13">
            <v>823</v>
          </cell>
          <cell r="P13">
            <v>107</v>
          </cell>
          <cell r="Q13">
            <v>8097</v>
          </cell>
          <cell r="R13">
            <v>1106</v>
          </cell>
          <cell r="S13">
            <v>11.676460606061633</v>
          </cell>
          <cell r="T13"/>
          <cell r="U13">
            <v>2.4567704516781115</v>
          </cell>
          <cell r="V13">
            <v>2.9515048713167875</v>
          </cell>
          <cell r="W13">
            <v>3.6237903907137845</v>
          </cell>
          <cell r="X13">
            <v>4.0499168712502147</v>
          </cell>
          <cell r="Y13">
            <v>24.27</v>
          </cell>
          <cell r="Z13">
            <v>15.15080808080808</v>
          </cell>
          <cell r="AA13">
            <v>0.43811007547313352</v>
          </cell>
          <cell r="AB13">
            <v>7</v>
          </cell>
          <cell r="AC13">
            <v>74.702929828597021</v>
          </cell>
          <cell r="AD13">
            <v>74.702929828597021</v>
          </cell>
          <cell r="AE13">
            <v>62.90773038197645</v>
          </cell>
          <cell r="AF13">
            <v>61.610663776162497</v>
          </cell>
          <cell r="AG13">
            <v>60.36600390189659</v>
          </cell>
          <cell r="AH13">
            <v>24.325570922613711</v>
          </cell>
          <cell r="AI13">
            <v>16.491666851378266</v>
          </cell>
          <cell r="AJ13">
            <v>59.762343862877621</v>
          </cell>
          <cell r="AK13">
            <v>66.402604292086238</v>
          </cell>
          <cell r="AL13">
            <v>0.7588886466426239</v>
          </cell>
          <cell r="AM13">
            <v>0.71993383146657208</v>
          </cell>
          <cell r="AN13">
            <v>0.52467452497201283</v>
          </cell>
          <cell r="AO13">
            <v>30.337499999999999</v>
          </cell>
          <cell r="AP13">
            <v>25.547368421052632</v>
          </cell>
          <cell r="AQ13">
            <v>9.87882281937339</v>
          </cell>
          <cell r="AR13">
            <v>6.6974072402734901</v>
          </cell>
          <cell r="AS13">
            <v>24.27</v>
          </cell>
          <cell r="AT13">
            <v>26.966666666666665</v>
          </cell>
          <cell r="AU13">
            <v>18.938510101010099</v>
          </cell>
          <cell r="AV13">
            <v>15.948219032429558</v>
          </cell>
          <cell r="AW13">
            <v>6.1669612113981715</v>
          </cell>
          <cell r="AX13">
            <v>4.1809283780963389</v>
          </cell>
          <cell r="AY13">
            <v>15.15080808080808</v>
          </cell>
          <cell r="AZ13">
            <v>16.834231200897865</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59.771347964000796</v>
          </cell>
          <cell r="H14">
            <v>0.25358567257004638</v>
          </cell>
          <cell r="I14">
            <v>0.2025797022780908</v>
          </cell>
          <cell r="J14">
            <v>0.29466138513176843</v>
          </cell>
          <cell r="K14">
            <v>0.38342858584599998</v>
          </cell>
          <cell r="L14">
            <v>3.5294401197699998</v>
          </cell>
          <cell r="M14">
            <v>71.894649556200008</v>
          </cell>
          <cell r="N14">
            <v>16.3578331165</v>
          </cell>
          <cell r="O14">
            <v>823</v>
          </cell>
          <cell r="P14">
            <v>15</v>
          </cell>
          <cell r="Q14">
            <v>8097</v>
          </cell>
          <cell r="R14">
            <v>1100</v>
          </cell>
          <cell r="S14">
            <v>11.676460606061633</v>
          </cell>
          <cell r="T14"/>
          <cell r="U14">
            <v>2.4566649008128527</v>
          </cell>
          <cell r="V14">
            <v>2.2806744689163385</v>
          </cell>
          <cell r="W14">
            <v>3.6235376461090607</v>
          </cell>
          <cell r="X14">
            <v>2.6262948050613963</v>
          </cell>
          <cell r="Y14">
            <v>24.27</v>
          </cell>
          <cell r="Z14">
            <v>15.15080808080808</v>
          </cell>
          <cell r="AA14">
            <v>0.43573334811975306</v>
          </cell>
          <cell r="AB14">
            <v>8</v>
          </cell>
          <cell r="AC14">
            <v>74.714184955000988</v>
          </cell>
          <cell r="AD14">
            <v>74.714184955000988</v>
          </cell>
          <cell r="AE14">
            <v>62.917208383158737</v>
          </cell>
          <cell r="AF14">
            <v>61.61994635464</v>
          </cell>
          <cell r="AG14">
            <v>60.37509895353616</v>
          </cell>
          <cell r="AH14">
            <v>24.330281246019293</v>
          </cell>
          <cell r="AI14">
            <v>16.49530205052044</v>
          </cell>
          <cell r="AJ14">
            <v>59.771347964000796</v>
          </cell>
          <cell r="AK14">
            <v>66.412608848889775</v>
          </cell>
          <cell r="AL14">
            <v>9.0566311632159432E-2</v>
          </cell>
          <cell r="AM14">
            <v>0.11118889434954631</v>
          </cell>
          <cell r="AN14">
            <v>9.6556438401864092E-2</v>
          </cell>
          <cell r="AO14">
            <v>30.337499999999999</v>
          </cell>
          <cell r="AP14">
            <v>25.547368421052632</v>
          </cell>
          <cell r="AQ14">
            <v>9.8792472640324807</v>
          </cell>
          <cell r="AR14">
            <v>6.6978743897033945</v>
          </cell>
          <cell r="AS14">
            <v>24.27</v>
          </cell>
          <cell r="AT14">
            <v>26.966666666666665</v>
          </cell>
          <cell r="AU14">
            <v>18.938510101010099</v>
          </cell>
          <cell r="AV14">
            <v>15.948219032429558</v>
          </cell>
          <cell r="AW14">
            <v>6.167226175533763</v>
          </cell>
          <cell r="AX14">
            <v>4.1812200011436209</v>
          </cell>
          <cell r="AY14">
            <v>15.15080808080808</v>
          </cell>
          <cell r="AZ14">
            <v>16.834231200897865</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45.454450800402071</v>
          </cell>
          <cell r="H15">
            <v>3.1515217196518774</v>
          </cell>
          <cell r="I15">
            <v>7.521729069238095E-2</v>
          </cell>
          <cell r="J15">
            <v>0.10940696827982684</v>
          </cell>
          <cell r="K15">
            <v>0.38342858584599998</v>
          </cell>
          <cell r="L15">
            <v>3.3111400451300002</v>
          </cell>
          <cell r="M15">
            <v>62.905523546800005</v>
          </cell>
          <cell r="N15">
            <v>21.09572814745</v>
          </cell>
          <cell r="O15">
            <v>715</v>
          </cell>
          <cell r="P15">
            <v>148</v>
          </cell>
          <cell r="Q15">
            <v>8097</v>
          </cell>
          <cell r="R15">
            <v>1119</v>
          </cell>
          <cell r="S15">
            <v>11.676460606061633</v>
          </cell>
          <cell r="T15"/>
          <cell r="U15">
            <v>2.4436689871860291</v>
          </cell>
          <cell r="V15">
            <v>3.0445561322543204</v>
          </cell>
          <cell r="W15">
            <v>3.6186812109143216</v>
          </cell>
          <cell r="X15">
            <v>4.1371273875117609</v>
          </cell>
          <cell r="Y15">
            <v>24.27</v>
          </cell>
          <cell r="Z15">
            <v>15.15080808080808</v>
          </cell>
          <cell r="AA15">
            <v>0.41584351408535014</v>
          </cell>
          <cell r="AB15">
            <v>9</v>
          </cell>
          <cell r="AC15">
            <v>56.818063500502589</v>
          </cell>
          <cell r="AD15">
            <v>56.818063500502589</v>
          </cell>
          <cell r="AE15">
            <v>47.846790316212712</v>
          </cell>
          <cell r="AF15">
            <v>46.860258557115536</v>
          </cell>
          <cell r="AG15">
            <v>45.913586667072799</v>
          </cell>
          <cell r="AH15">
            <v>18.600903411531391</v>
          </cell>
          <cell r="AI15">
            <v>12.561054193805933</v>
          </cell>
          <cell r="AJ15">
            <v>45.454450800402071</v>
          </cell>
          <cell r="AK15">
            <v>50.504945333780078</v>
          </cell>
          <cell r="AL15">
            <v>1.125543471304242</v>
          </cell>
          <cell r="AM15">
            <v>1.0351333930960751</v>
          </cell>
          <cell r="AN15">
            <v>0.76176569500010793</v>
          </cell>
          <cell r="AO15">
            <v>30.337499999999999</v>
          </cell>
          <cell r="AP15">
            <v>25.547368421052632</v>
          </cell>
          <cell r="AQ15">
            <v>9.9317870494185705</v>
          </cell>
          <cell r="AR15">
            <v>6.70686324255343</v>
          </cell>
          <cell r="AS15">
            <v>24.27</v>
          </cell>
          <cell r="AT15">
            <v>26.966666666666665</v>
          </cell>
          <cell r="AU15">
            <v>18.938510101010099</v>
          </cell>
          <cell r="AV15">
            <v>15.948219032429558</v>
          </cell>
          <cell r="AW15">
            <v>6.2000247006673224</v>
          </cell>
          <cell r="AX15">
            <v>4.1868313890462794</v>
          </cell>
          <cell r="AY15">
            <v>15.15080808080808</v>
          </cell>
          <cell r="AZ15">
            <v>16.834231200897865</v>
          </cell>
          <cell r="BB15">
            <v>9</v>
          </cell>
          <cell r="BC15">
            <v>15</v>
          </cell>
          <cell r="BD15">
            <v>10</v>
          </cell>
          <cell r="BE15">
            <v>5</v>
          </cell>
          <cell r="BF15">
            <v>13</v>
          </cell>
          <cell r="BG15">
            <v>33</v>
          </cell>
          <cell r="BH15">
            <v>63</v>
          </cell>
          <cell r="BI15">
            <v>89</v>
          </cell>
          <cell r="BJ15">
            <v>0</v>
          </cell>
          <cell r="BK15">
            <v>103</v>
          </cell>
        </row>
        <row r="16">
          <cell r="B16">
            <v>10</v>
          </cell>
          <cell r="C16">
            <v>2</v>
          </cell>
          <cell r="D16">
            <v>2</v>
          </cell>
          <cell r="E16">
            <v>2</v>
          </cell>
          <cell r="F16">
            <v>1</v>
          </cell>
          <cell r="G16">
            <v>45.457896287805951</v>
          </cell>
          <cell r="H16">
            <v>0.26117579675676744</v>
          </cell>
          <cell r="I16">
            <v>7.5113312345164399E-2</v>
          </cell>
          <cell r="J16">
            <v>0.10925572704751185</v>
          </cell>
          <cell r="K16">
            <v>0.38342858584599998</v>
          </cell>
          <cell r="L16">
            <v>3.3111400451300002</v>
          </cell>
          <cell r="M16">
            <v>62.905523546800005</v>
          </cell>
          <cell r="N16">
            <v>15.118502513799999</v>
          </cell>
          <cell r="O16">
            <v>715</v>
          </cell>
          <cell r="P16">
            <v>17</v>
          </cell>
          <cell r="Q16">
            <v>8097</v>
          </cell>
          <cell r="R16">
            <v>1104</v>
          </cell>
          <cell r="S16">
            <v>11.676460606061633</v>
          </cell>
          <cell r="T16"/>
          <cell r="U16">
            <v>2.443483694564728</v>
          </cell>
          <cell r="V16">
            <v>2.229508747800391</v>
          </cell>
          <cell r="W16">
            <v>3.6182844320672798</v>
          </cell>
          <cell r="X16">
            <v>2.6015732303751786</v>
          </cell>
          <cell r="Y16">
            <v>24.27</v>
          </cell>
          <cell r="Z16">
            <v>15.15080808080808</v>
          </cell>
          <cell r="AA16">
            <v>0.41026920424506408</v>
          </cell>
          <cell r="AB16">
            <v>10</v>
          </cell>
          <cell r="AC16">
            <v>56.822370359757436</v>
          </cell>
          <cell r="AD16">
            <v>56.822370359757436</v>
          </cell>
          <cell r="AE16">
            <v>47.850417145058898</v>
          </cell>
          <cell r="AF16">
            <v>46.86381060598552</v>
          </cell>
          <cell r="AG16">
            <v>45.917066957379753</v>
          </cell>
          <cell r="AH16">
            <v>18.603724014578962</v>
          </cell>
          <cell r="AI16">
            <v>12.563383874670661</v>
          </cell>
          <cell r="AJ16">
            <v>45.457896287805951</v>
          </cell>
          <cell r="AK16">
            <v>50.508773653117721</v>
          </cell>
          <cell r="AL16">
            <v>9.3277070270274098E-2</v>
          </cell>
          <cell r="AM16">
            <v>0.11714499753115597</v>
          </cell>
          <cell r="AN16">
            <v>0.10039148377887587</v>
          </cell>
          <cell r="AO16">
            <v>30.337499999999999</v>
          </cell>
          <cell r="AP16">
            <v>25.547368421052632</v>
          </cell>
          <cell r="AQ16">
            <v>9.932540190051629</v>
          </cell>
          <cell r="AR16">
            <v>6.7075987130546055</v>
          </cell>
          <cell r="AS16">
            <v>24.27</v>
          </cell>
          <cell r="AT16">
            <v>26.966666666666665</v>
          </cell>
          <cell r="AU16">
            <v>18.938510101010099</v>
          </cell>
          <cell r="AV16">
            <v>15.948219032429558</v>
          </cell>
          <cell r="AW16">
            <v>6.2004948567937879</v>
          </cell>
          <cell r="AX16">
            <v>4.1872905144031973</v>
          </cell>
          <cell r="AY16">
            <v>15.15080808080808</v>
          </cell>
          <cell r="AZ16">
            <v>16.834231200897865</v>
          </cell>
          <cell r="BB16">
            <v>10</v>
          </cell>
          <cell r="BC16">
            <v>15</v>
          </cell>
          <cell r="BD16">
            <v>10</v>
          </cell>
          <cell r="BE16">
            <v>5</v>
          </cell>
          <cell r="BF16">
            <v>13</v>
          </cell>
          <cell r="BG16">
            <v>33</v>
          </cell>
          <cell r="BH16">
            <v>63</v>
          </cell>
          <cell r="BI16">
            <v>89</v>
          </cell>
          <cell r="BJ16">
            <v>117</v>
          </cell>
          <cell r="BK16">
            <v>109</v>
          </cell>
        </row>
        <row r="17">
          <cell r="B17">
            <v>11</v>
          </cell>
          <cell r="C17">
            <v>2</v>
          </cell>
          <cell r="D17">
            <v>2</v>
          </cell>
          <cell r="E17">
            <v>1</v>
          </cell>
          <cell r="F17">
            <v>2</v>
          </cell>
          <cell r="G17">
            <v>31.990406707934056</v>
          </cell>
          <cell r="H17">
            <v>3.0700747599594669</v>
          </cell>
          <cell r="I17">
            <v>7.5220579913178112E-2</v>
          </cell>
          <cell r="J17">
            <v>0.10941175260098635</v>
          </cell>
          <cell r="K17">
            <v>0.38342858584599998</v>
          </cell>
          <cell r="L17">
            <v>2.79103235485</v>
          </cell>
          <cell r="M17">
            <v>55.896126471900004</v>
          </cell>
          <cell r="N17">
            <v>20.6393851005</v>
          </cell>
          <cell r="O17">
            <v>567</v>
          </cell>
          <cell r="P17">
            <v>147</v>
          </cell>
          <cell r="Q17">
            <v>8097</v>
          </cell>
          <cell r="R17">
            <v>1314</v>
          </cell>
          <cell r="S17">
            <v>11.676460606061633</v>
          </cell>
          <cell r="T17"/>
          <cell r="U17">
            <v>2.3935650607069925</v>
          </cell>
          <cell r="V17">
            <v>3.0273509046170135</v>
          </cell>
          <cell r="W17">
            <v>3.5550028896127994</v>
          </cell>
          <cell r="X17">
            <v>4.0895457792344754</v>
          </cell>
          <cell r="Y17">
            <v>24.27</v>
          </cell>
          <cell r="Z17">
            <v>15.15080808080808</v>
          </cell>
          <cell r="AA17">
            <v>4.9352895015044247</v>
          </cell>
          <cell r="AB17">
            <v>11</v>
          </cell>
          <cell r="AC17">
            <v>39.98800838491757</v>
          </cell>
          <cell r="AD17">
            <v>39.98800838491757</v>
          </cell>
          <cell r="AE17">
            <v>33.674112324141113</v>
          </cell>
          <cell r="AF17">
            <v>32.979800729828924</v>
          </cell>
          <cell r="AG17">
            <v>32.31354212922632</v>
          </cell>
          <cell r="AH17">
            <v>13.36517115539988</v>
          </cell>
          <cell r="AI17">
            <v>8.998700620301987</v>
          </cell>
          <cell r="AJ17">
            <v>31.990406707934056</v>
          </cell>
          <cell r="AK17">
            <v>35.544896342148952</v>
          </cell>
          <cell r="AL17">
            <v>1.0964552714140954</v>
          </cell>
          <cell r="AM17">
            <v>1.0141126207990276</v>
          </cell>
          <cell r="AN17">
            <v>0.75071289715068457</v>
          </cell>
          <cell r="AO17">
            <v>30.337499999999999</v>
          </cell>
          <cell r="AP17">
            <v>25.547368421052632</v>
          </cell>
          <cell r="AQ17">
            <v>10.139686778696259</v>
          </cell>
          <cell r="AR17">
            <v>6.8269986702158256</v>
          </cell>
          <cell r="AS17">
            <v>24.27</v>
          </cell>
          <cell r="AT17">
            <v>26.966666666666665</v>
          </cell>
          <cell r="AU17">
            <v>18.938510101010099</v>
          </cell>
          <cell r="AV17">
            <v>15.948219032429558</v>
          </cell>
          <cell r="AW17">
            <v>6.3298083388353579</v>
          </cell>
          <cell r="AX17">
            <v>4.2618272196280165</v>
          </cell>
          <cell r="AY17">
            <v>15.15080808080808</v>
          </cell>
          <cell r="AZ17">
            <v>16.834231200897865</v>
          </cell>
          <cell r="BB17">
            <v>11</v>
          </cell>
          <cell r="BC17">
            <v>15</v>
          </cell>
          <cell r="BD17">
            <v>10</v>
          </cell>
          <cell r="BE17">
            <v>5</v>
          </cell>
          <cell r="BF17">
            <v>13</v>
          </cell>
          <cell r="BG17">
            <v>33</v>
          </cell>
          <cell r="BH17">
            <v>63</v>
          </cell>
          <cell r="BI17">
            <v>89</v>
          </cell>
          <cell r="BJ17">
            <v>0</v>
          </cell>
          <cell r="BK17">
            <v>103</v>
          </cell>
        </row>
        <row r="18">
          <cell r="B18">
            <v>12</v>
          </cell>
          <cell r="C18">
            <v>2</v>
          </cell>
          <cell r="D18">
            <v>2</v>
          </cell>
          <cell r="E18">
            <v>2</v>
          </cell>
          <cell r="F18">
            <v>2</v>
          </cell>
          <cell r="G18">
            <v>31.991130146420456</v>
          </cell>
          <cell r="H18">
            <v>0.25588141305843431</v>
          </cell>
          <cell r="I18">
            <v>7.5116621585015975E-2</v>
          </cell>
          <cell r="J18">
            <v>0.10926054048729597</v>
          </cell>
          <cell r="K18">
            <v>0.38342858584599998</v>
          </cell>
          <cell r="L18">
            <v>2.79103235485</v>
          </cell>
          <cell r="M18">
            <v>55.896126471900004</v>
          </cell>
          <cell r="N18">
            <v>15.1184949417</v>
          </cell>
          <cell r="O18">
            <v>567</v>
          </cell>
          <cell r="P18">
            <v>17</v>
          </cell>
          <cell r="Q18">
            <v>8097</v>
          </cell>
          <cell r="R18">
            <v>1296</v>
          </cell>
          <cell r="S18">
            <v>11.676460606061633</v>
          </cell>
          <cell r="T18"/>
          <cell r="U18">
            <v>2.3933366417536788</v>
          </cell>
          <cell r="V18">
            <v>2.1447236502433404</v>
          </cell>
          <cell r="W18">
            <v>3.5545041445573062</v>
          </cell>
          <cell r="X18">
            <v>2.4736589498569295</v>
          </cell>
          <cell r="Y18">
            <v>24.27</v>
          </cell>
          <cell r="Z18">
            <v>15.15080808080808</v>
          </cell>
          <cell r="AA18">
            <v>4.9296510523027077</v>
          </cell>
          <cell r="AB18">
            <v>12</v>
          </cell>
          <cell r="AC18">
            <v>39.988912683025568</v>
          </cell>
          <cell r="AD18">
            <v>39.988912683025568</v>
          </cell>
          <cell r="AE18">
            <v>33.674873838337327</v>
          </cell>
          <cell r="AF18">
            <v>32.980546542701504</v>
          </cell>
          <cell r="AG18">
            <v>32.314272875172179</v>
          </cell>
          <cell r="AH18">
            <v>13.366748993146018</v>
          </cell>
          <cell r="AI18">
            <v>9.0001667870905724</v>
          </cell>
          <cell r="AJ18">
            <v>31.991130146420456</v>
          </cell>
          <cell r="AK18">
            <v>35.545700162689393</v>
          </cell>
          <cell r="AL18">
            <v>9.1386218949440837E-2</v>
          </cell>
          <cell r="AM18">
            <v>0.11930740495606602</v>
          </cell>
          <cell r="AN18">
            <v>0.10344247862998004</v>
          </cell>
          <cell r="AO18">
            <v>30.337499999999999</v>
          </cell>
          <cell r="AP18">
            <v>25.547368421052632</v>
          </cell>
          <cell r="AQ18">
            <v>10.14065450576002</v>
          </cell>
          <cell r="AR18">
            <v>6.8279565905591859</v>
          </cell>
          <cell r="AS18">
            <v>24.27</v>
          </cell>
          <cell r="AT18">
            <v>26.966666666666665</v>
          </cell>
          <cell r="AU18">
            <v>18.938510101010099</v>
          </cell>
          <cell r="AV18">
            <v>15.948219032429558</v>
          </cell>
          <cell r="AW18">
            <v>6.3304124528451498</v>
          </cell>
          <cell r="AX18">
            <v>4.2624252116873054</v>
          </cell>
          <cell r="AY18">
            <v>15.15080808080808</v>
          </cell>
          <cell r="AZ18">
            <v>16.834231200897865</v>
          </cell>
          <cell r="BB18">
            <v>12</v>
          </cell>
          <cell r="BC18">
            <v>15</v>
          </cell>
          <cell r="BD18">
            <v>10</v>
          </cell>
          <cell r="BE18">
            <v>5</v>
          </cell>
          <cell r="BF18">
            <v>13</v>
          </cell>
          <cell r="BG18">
            <v>33</v>
          </cell>
          <cell r="BH18">
            <v>63</v>
          </cell>
          <cell r="BI18">
            <v>89</v>
          </cell>
          <cell r="BJ18">
            <v>117</v>
          </cell>
          <cell r="BK18">
            <v>109</v>
          </cell>
        </row>
        <row r="19">
          <cell r="B19">
            <v>13</v>
          </cell>
          <cell r="C19">
            <v>2</v>
          </cell>
          <cell r="D19">
            <v>3</v>
          </cell>
          <cell r="E19">
            <v>1</v>
          </cell>
          <cell r="F19">
            <v>1</v>
          </cell>
          <cell r="G19">
            <v>38.5854026138988</v>
          </cell>
          <cell r="H19">
            <v>4.1427324333950191</v>
          </cell>
          <cell r="I19">
            <v>6.0226257730508818E-2</v>
          </cell>
          <cell r="J19">
            <v>8.7601829426194641E-2</v>
          </cell>
          <cell r="K19">
            <v>0.38342858584599998</v>
          </cell>
          <cell r="L19">
            <v>3.2434620660000002</v>
          </cell>
          <cell r="M19">
            <v>59.153172452999996</v>
          </cell>
          <cell r="N19">
            <v>23.043087520629999</v>
          </cell>
          <cell r="O19">
            <v>646</v>
          </cell>
          <cell r="P19">
            <v>178</v>
          </cell>
          <cell r="Q19">
            <v>8097</v>
          </cell>
          <cell r="R19">
            <v>1121</v>
          </cell>
          <cell r="S19">
            <v>11.676460606061633</v>
          </cell>
          <cell r="T19"/>
          <cell r="U19">
            <v>2.4219901329300848</v>
          </cell>
          <cell r="V19">
            <v>3.1046244010141026</v>
          </cell>
          <cell r="W19">
            <v>3.6025591532890648</v>
          </cell>
          <cell r="X19">
            <v>4.1869578709513506</v>
          </cell>
          <cell r="Y19">
            <v>24.27</v>
          </cell>
          <cell r="Z19">
            <v>15.15080808080808</v>
          </cell>
          <cell r="AA19">
            <v>0.40807193894343435</v>
          </cell>
          <cell r="AB19">
            <v>13</v>
          </cell>
          <cell r="AC19">
            <v>48.231753267373499</v>
          </cell>
          <cell r="AD19">
            <v>48.231753267373499</v>
          </cell>
          <cell r="AE19">
            <v>40.616213277788212</v>
          </cell>
          <cell r="AF19">
            <v>39.778765581338973</v>
          </cell>
          <cell r="AG19">
            <v>38.975154155453332</v>
          </cell>
          <cell r="AH19">
            <v>15.931279855058204</v>
          </cell>
          <cell r="AI19">
            <v>10.71055351823192</v>
          </cell>
          <cell r="AJ19">
            <v>38.5854026138988</v>
          </cell>
          <cell r="AK19">
            <v>42.872669570998667</v>
          </cell>
          <cell r="AL19">
            <v>1.4795472976410784</v>
          </cell>
          <cell r="AM19">
            <v>1.3343747578746807</v>
          </cell>
          <cell r="AN19">
            <v>0.98943733399775458</v>
          </cell>
          <cell r="AO19">
            <v>30.337499999999999</v>
          </cell>
          <cell r="AP19">
            <v>25.547368421052632</v>
          </cell>
          <cell r="AQ19">
            <v>10.020684919404912</v>
          </cell>
          <cell r="AR19">
            <v>6.7368775826600853</v>
          </cell>
          <cell r="AS19">
            <v>24.27</v>
          </cell>
          <cell r="AT19">
            <v>26.966666666666665</v>
          </cell>
          <cell r="AU19">
            <v>18.938510101010099</v>
          </cell>
          <cell r="AV19">
            <v>15.948219032429558</v>
          </cell>
          <cell r="AW19">
            <v>6.2555201504800824</v>
          </cell>
          <cell r="AX19">
            <v>4.205568163114183</v>
          </cell>
          <cell r="AY19">
            <v>15.15080808080808</v>
          </cell>
          <cell r="AZ19">
            <v>16.834231200897865</v>
          </cell>
          <cell r="BB19">
            <v>13</v>
          </cell>
          <cell r="BC19">
            <v>15</v>
          </cell>
          <cell r="BD19">
            <v>10</v>
          </cell>
          <cell r="BE19">
            <v>5</v>
          </cell>
          <cell r="BF19">
            <v>13</v>
          </cell>
          <cell r="BG19">
            <v>33</v>
          </cell>
          <cell r="BH19">
            <v>63</v>
          </cell>
          <cell r="BI19">
            <v>91</v>
          </cell>
          <cell r="BJ19">
            <v>0</v>
          </cell>
          <cell r="BK19">
            <v>103</v>
          </cell>
        </row>
        <row r="20">
          <cell r="B20">
            <v>14</v>
          </cell>
          <cell r="C20">
            <v>2</v>
          </cell>
          <cell r="D20">
            <v>3</v>
          </cell>
          <cell r="E20">
            <v>2</v>
          </cell>
          <cell r="F20">
            <v>1</v>
          </cell>
          <cell r="G20">
            <v>38.586312234322179</v>
          </cell>
          <cell r="H20">
            <v>0.29037690375086594</v>
          </cell>
          <cell r="I20">
            <v>6.0138492519331822E-2</v>
          </cell>
          <cell r="J20">
            <v>8.7474170937209925E-2</v>
          </cell>
          <cell r="K20">
            <v>0.38342858584599998</v>
          </cell>
          <cell r="L20">
            <v>3.2434620660000002</v>
          </cell>
          <cell r="M20">
            <v>59.153172452999996</v>
          </cell>
          <cell r="N20">
            <v>14.794093210000002</v>
          </cell>
          <cell r="O20">
            <v>646</v>
          </cell>
          <cell r="P20">
            <v>19</v>
          </cell>
          <cell r="Q20">
            <v>8097</v>
          </cell>
          <cell r="R20">
            <v>1094</v>
          </cell>
          <cell r="S20">
            <v>11.676460606061633</v>
          </cell>
          <cell r="T20"/>
          <cell r="U20">
            <v>2.4217527399197394</v>
          </cell>
          <cell r="V20">
            <v>2.2661800402012422</v>
          </cell>
          <cell r="W20">
            <v>3.6020382056239755</v>
          </cell>
          <cell r="X20">
            <v>2.6944087790408977</v>
          </cell>
          <cell r="Y20">
            <v>24.27</v>
          </cell>
          <cell r="Z20">
            <v>15.15080808080808</v>
          </cell>
          <cell r="AA20">
            <v>0.39824326601616167</v>
          </cell>
          <cell r="AB20">
            <v>14</v>
          </cell>
          <cell r="AC20">
            <v>48.232890292902724</v>
          </cell>
          <cell r="AD20">
            <v>48.232890292902724</v>
          </cell>
          <cell r="AE20">
            <v>40.617170772970717</v>
          </cell>
          <cell r="AF20">
            <v>39.77970333435276</v>
          </cell>
          <cell r="AG20">
            <v>38.976072963961798</v>
          </cell>
          <cell r="AH20">
            <v>15.933217127525987</v>
          </cell>
          <cell r="AI20">
            <v>10.712355069992361</v>
          </cell>
          <cell r="AJ20">
            <v>38.586312234322179</v>
          </cell>
          <cell r="AK20">
            <v>42.873680260357979</v>
          </cell>
          <cell r="AL20">
            <v>0.10370603705388071</v>
          </cell>
          <cell r="AM20">
            <v>0.12813496659562837</v>
          </cell>
          <cell r="AN20">
            <v>0.10777017429932387</v>
          </cell>
          <cell r="AO20">
            <v>30.337499999999999</v>
          </cell>
          <cell r="AP20">
            <v>25.547368421052632</v>
          </cell>
          <cell r="AQ20">
            <v>10.02166719993237</v>
          </cell>
          <cell r="AR20">
            <v>6.7378519089848865</v>
          </cell>
          <cell r="AS20">
            <v>24.27</v>
          </cell>
          <cell r="AT20">
            <v>26.966666666666665</v>
          </cell>
          <cell r="AU20">
            <v>18.938510101010099</v>
          </cell>
          <cell r="AV20">
            <v>15.948219032429558</v>
          </cell>
          <cell r="AW20">
            <v>6.256133349645844</v>
          </cell>
          <cell r="AX20">
            <v>4.2061763967835342</v>
          </cell>
          <cell r="AY20">
            <v>15.15080808080808</v>
          </cell>
          <cell r="AZ20">
            <v>16.834231200897865</v>
          </cell>
          <cell r="BB20">
            <v>14</v>
          </cell>
          <cell r="BC20">
            <v>15</v>
          </cell>
          <cell r="BD20">
            <v>10</v>
          </cell>
          <cell r="BE20">
            <v>5</v>
          </cell>
          <cell r="BF20">
            <v>13</v>
          </cell>
          <cell r="BG20">
            <v>33</v>
          </cell>
          <cell r="BH20">
            <v>63</v>
          </cell>
          <cell r="BI20">
            <v>91</v>
          </cell>
          <cell r="BJ20">
            <v>117</v>
          </cell>
          <cell r="BK20">
            <v>109</v>
          </cell>
        </row>
        <row r="21">
          <cell r="B21">
            <v>15</v>
          </cell>
          <cell r="C21">
            <v>2</v>
          </cell>
          <cell r="D21">
            <v>3</v>
          </cell>
          <cell r="E21">
            <v>1</v>
          </cell>
          <cell r="F21">
            <v>2</v>
          </cell>
          <cell r="G21">
            <v>26.366984109673137</v>
          </cell>
          <cell r="H21">
            <v>4.0557475807084886</v>
          </cell>
          <cell r="I21">
            <v>6.0228813650337477E-2</v>
          </cell>
          <cell r="J21">
            <v>8.7605547127763611E-2</v>
          </cell>
          <cell r="K21">
            <v>0.38342858584599998</v>
          </cell>
          <cell r="L21">
            <v>2.63982477838</v>
          </cell>
          <cell r="M21">
            <v>50.607897994600002</v>
          </cell>
          <cell r="N21">
            <v>22.540429293340001</v>
          </cell>
          <cell r="O21">
            <v>516</v>
          </cell>
          <cell r="P21">
            <v>178</v>
          </cell>
          <cell r="Q21">
            <v>8097</v>
          </cell>
          <cell r="R21">
            <v>1364</v>
          </cell>
          <cell r="S21">
            <v>11.676460606061633</v>
          </cell>
          <cell r="T21"/>
          <cell r="U21">
            <v>2.3763888764024066</v>
          </cell>
          <cell r="V21">
            <v>3.0954480645995526</v>
          </cell>
          <cell r="W21">
            <v>3.5496922425685464</v>
          </cell>
          <cell r="X21">
            <v>4.1534086472750236</v>
          </cell>
          <cell r="Y21">
            <v>24.27</v>
          </cell>
          <cell r="Z21">
            <v>15.15080808080808</v>
          </cell>
          <cell r="AA21">
            <v>4.9278040338767504</v>
          </cell>
          <cell r="AB21">
            <v>15</v>
          </cell>
          <cell r="AC21">
            <v>32.958730137091422</v>
          </cell>
          <cell r="AD21">
            <v>32.958730137091422</v>
          </cell>
          <cell r="AE21">
            <v>27.754720115445409</v>
          </cell>
          <cell r="AF21">
            <v>27.182457845023855</v>
          </cell>
          <cell r="AG21">
            <v>26.633317282498119</v>
          </cell>
          <cell r="AH21">
            <v>11.095399566753516</v>
          </cell>
          <cell r="AI21">
            <v>7.4279634142575883</v>
          </cell>
          <cell r="AJ21">
            <v>26.366984109673137</v>
          </cell>
          <cell r="AK21">
            <v>29.296649010747927</v>
          </cell>
          <cell r="AL21">
            <v>1.4484812788244603</v>
          </cell>
          <cell r="AM21">
            <v>1.3102295680845697</v>
          </cell>
          <cell r="AN21">
            <v>0.97648652592115914</v>
          </cell>
          <cell r="AO21">
            <v>30.337499999999999</v>
          </cell>
          <cell r="AP21">
            <v>25.547368421052632</v>
          </cell>
          <cell r="AQ21">
            <v>10.212974922160942</v>
          </cell>
          <cell r="AR21">
            <v>6.8372124515330661</v>
          </cell>
          <cell r="AS21">
            <v>24.27</v>
          </cell>
          <cell r="AT21">
            <v>26.966666666666665</v>
          </cell>
          <cell r="AU21">
            <v>18.938510101010099</v>
          </cell>
          <cell r="AV21">
            <v>15.948219032429558</v>
          </cell>
          <cell r="AW21">
            <v>6.3755592492693154</v>
          </cell>
          <cell r="AX21">
            <v>4.2682032822780718</v>
          </cell>
          <cell r="AY21">
            <v>15.15080808080808</v>
          </cell>
          <cell r="AZ21">
            <v>16.834231200897865</v>
          </cell>
          <cell r="BB21">
            <v>15</v>
          </cell>
          <cell r="BC21">
            <v>15</v>
          </cell>
          <cell r="BD21">
            <v>10</v>
          </cell>
          <cell r="BE21">
            <v>5</v>
          </cell>
          <cell r="BF21">
            <v>13</v>
          </cell>
          <cell r="BG21">
            <v>33</v>
          </cell>
          <cell r="BH21">
            <v>63</v>
          </cell>
          <cell r="BI21">
            <v>91</v>
          </cell>
          <cell r="BJ21">
            <v>0</v>
          </cell>
          <cell r="BK21">
            <v>103</v>
          </cell>
        </row>
        <row r="22">
          <cell r="B22">
            <v>16</v>
          </cell>
          <cell r="C22">
            <v>2</v>
          </cell>
          <cell r="D22">
            <v>3</v>
          </cell>
          <cell r="E22">
            <v>2</v>
          </cell>
          <cell r="F22">
            <v>2</v>
          </cell>
          <cell r="G22">
            <v>26.367175883780664</v>
          </cell>
          <cell r="H22">
            <v>0.281303803011486</v>
          </cell>
          <cell r="I22">
            <v>6.0141052216738454E-2</v>
          </cell>
          <cell r="J22">
            <v>8.7477894133437747E-2</v>
          </cell>
          <cell r="K22">
            <v>0.38342858584599998</v>
          </cell>
          <cell r="L22">
            <v>2.63982477838</v>
          </cell>
          <cell r="M22">
            <v>50.607897994600002</v>
          </cell>
          <cell r="N22">
            <v>14.7940932366</v>
          </cell>
          <cell r="O22">
            <v>516</v>
          </cell>
          <cell r="P22">
            <v>19</v>
          </cell>
          <cell r="Q22">
            <v>8097</v>
          </cell>
          <cell r="R22">
            <v>1331</v>
          </cell>
          <cell r="S22">
            <v>11.676460606061633</v>
          </cell>
          <cell r="T22"/>
          <cell r="U22">
            <v>2.3760700823393117</v>
          </cell>
          <cell r="V22">
            <v>2.1736825803661448</v>
          </cell>
          <cell r="W22">
            <v>3.5489832388024372</v>
          </cell>
          <cell r="X22">
            <v>2.5523157020344818</v>
          </cell>
          <cell r="Y22">
            <v>24.27</v>
          </cell>
          <cell r="Z22">
            <v>15.15080808080808</v>
          </cell>
          <cell r="AA22">
            <v>4.9180269050679355</v>
          </cell>
          <cell r="AB22">
            <v>16</v>
          </cell>
          <cell r="AC22">
            <v>32.958969854725829</v>
          </cell>
          <cell r="AD22">
            <v>32.958969854725829</v>
          </cell>
          <cell r="AE22">
            <v>27.754921982927016</v>
          </cell>
          <cell r="AF22">
            <v>27.182655550289347</v>
          </cell>
          <cell r="AG22">
            <v>26.633510993717842</v>
          </cell>
          <cell r="AH22">
            <v>11.096968931918623</v>
          </cell>
          <cell r="AI22">
            <v>7.4295013838042125</v>
          </cell>
          <cell r="AJ22">
            <v>26.367175883780664</v>
          </cell>
          <cell r="AK22">
            <v>29.296862093089626</v>
          </cell>
          <cell r="AL22">
            <v>0.10046564393267357</v>
          </cell>
          <cell r="AM22">
            <v>0.12941346889944802</v>
          </cell>
          <cell r="AN22">
            <v>0.11021512847617375</v>
          </cell>
          <cell r="AO22">
            <v>30.337499999999999</v>
          </cell>
          <cell r="AP22">
            <v>25.547368421052632</v>
          </cell>
          <cell r="AQ22">
            <v>10.214345182994544</v>
          </cell>
          <cell r="AR22">
            <v>6.8385783665153701</v>
          </cell>
          <cell r="AS22">
            <v>24.27</v>
          </cell>
          <cell r="AT22">
            <v>26.966666666666665</v>
          </cell>
          <cell r="AU22">
            <v>18.938510101010099</v>
          </cell>
          <cell r="AV22">
            <v>15.948219032429558</v>
          </cell>
          <cell r="AW22">
            <v>6.3764146493068328</v>
          </cell>
          <cell r="AX22">
            <v>4.2690559693712569</v>
          </cell>
          <cell r="AY22">
            <v>15.15080808080808</v>
          </cell>
          <cell r="AZ22">
            <v>16.834231200897865</v>
          </cell>
          <cell r="BB22">
            <v>16</v>
          </cell>
          <cell r="BC22">
            <v>15</v>
          </cell>
          <cell r="BD22">
            <v>10</v>
          </cell>
          <cell r="BE22">
            <v>5</v>
          </cell>
          <cell r="BF22">
            <v>13</v>
          </cell>
          <cell r="BG22">
            <v>33</v>
          </cell>
          <cell r="BH22">
            <v>63</v>
          </cell>
          <cell r="BI22">
            <v>91</v>
          </cell>
          <cell r="BJ22">
            <v>117</v>
          </cell>
          <cell r="BK22">
            <v>109</v>
          </cell>
        </row>
        <row r="23">
          <cell r="B23">
            <v>17</v>
          </cell>
          <cell r="C23">
            <v>3</v>
          </cell>
          <cell r="D23">
            <v>1</v>
          </cell>
          <cell r="E23">
            <v>1</v>
          </cell>
          <cell r="F23">
            <v>1</v>
          </cell>
          <cell r="G23">
            <v>54.270659405952927</v>
          </cell>
          <cell r="H23">
            <v>2.4141458708513817</v>
          </cell>
          <cell r="I23">
            <v>0.20286718671925091</v>
          </cell>
          <cell r="J23">
            <v>0.29507954431891043</v>
          </cell>
          <cell r="K23">
            <v>0.38342858584599998</v>
          </cell>
          <cell r="L23">
            <v>3.41158528361</v>
          </cell>
          <cell r="M23">
            <v>68.184385591099996</v>
          </cell>
          <cell r="N23">
            <v>20.451086355600001</v>
          </cell>
          <cell r="O23">
            <v>788</v>
          </cell>
          <cell r="P23">
            <v>117</v>
          </cell>
          <cell r="Q23">
            <v>8097</v>
          </cell>
          <cell r="R23">
            <v>1119</v>
          </cell>
          <cell r="S23">
            <v>11.676460606061633</v>
          </cell>
          <cell r="T23"/>
          <cell r="U23">
            <v>2.4559918678332666</v>
          </cell>
          <cell r="V23">
            <v>2.9892278630565428</v>
          </cell>
          <cell r="W23">
            <v>3.6299938724613345</v>
          </cell>
          <cell r="X23">
            <v>4.1039999689275843</v>
          </cell>
          <cell r="Y23">
            <v>24.27</v>
          </cell>
          <cell r="Z23">
            <v>15.15080808080808</v>
          </cell>
          <cell r="AA23">
            <v>0.42845835380017838</v>
          </cell>
          <cell r="AB23">
            <v>17</v>
          </cell>
          <cell r="AC23">
            <v>67.838324257441158</v>
          </cell>
          <cell r="AD23">
            <v>67.838324257441158</v>
          </cell>
          <cell r="AE23">
            <v>57.127009901003085</v>
          </cell>
          <cell r="AF23">
            <v>55.949133408198897</v>
          </cell>
          <cell r="AG23">
            <v>54.818847884800938</v>
          </cell>
          <cell r="AH23">
            <v>22.097247192366222</v>
          </cell>
          <cell r="AI23">
            <v>14.950620114726103</v>
          </cell>
          <cell r="AJ23">
            <v>54.270659405952927</v>
          </cell>
          <cell r="AK23">
            <v>60.300732673281026</v>
          </cell>
          <cell r="AL23">
            <v>0.8621949538754935</v>
          </cell>
          <cell r="AM23">
            <v>0.80761520414267496</v>
          </cell>
          <cell r="AN23">
            <v>0.58824217571381265</v>
          </cell>
          <cell r="AO23">
            <v>30.337499999999999</v>
          </cell>
          <cell r="AP23">
            <v>25.547368421052632</v>
          </cell>
          <cell r="AQ23">
            <v>9.8819545446669412</v>
          </cell>
          <cell r="AR23">
            <v>6.6859616993082174</v>
          </cell>
          <cell r="AS23">
            <v>24.27</v>
          </cell>
          <cell r="AT23">
            <v>26.966666666666665</v>
          </cell>
          <cell r="AU23">
            <v>18.938510101010099</v>
          </cell>
          <cell r="AV23">
            <v>15.948219032429558</v>
          </cell>
          <cell r="AW23">
            <v>6.1689162245372078</v>
          </cell>
          <cell r="AX23">
            <v>4.1737833762609089</v>
          </cell>
          <cell r="AY23">
            <v>15.15080808080808</v>
          </cell>
          <cell r="AZ23">
            <v>16.834231200897865</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54.280854590461068</v>
          </cell>
          <cell r="H24">
            <v>0.24998289231293136</v>
          </cell>
          <cell r="I24">
            <v>0.20260760129597585</v>
          </cell>
          <cell r="J24">
            <v>0.29470196552141942</v>
          </cell>
          <cell r="K24">
            <v>0.38342858584599998</v>
          </cell>
          <cell r="L24">
            <v>3.4115852836</v>
          </cell>
          <cell r="M24">
            <v>68.184385591099996</v>
          </cell>
          <cell r="N24">
            <v>16.6961214291</v>
          </cell>
          <cell r="O24">
            <v>788</v>
          </cell>
          <cell r="P24">
            <v>15</v>
          </cell>
          <cell r="Q24">
            <v>8097</v>
          </cell>
          <cell r="R24">
            <v>1112</v>
          </cell>
          <cell r="S24">
            <v>11.676460606061633</v>
          </cell>
          <cell r="T24"/>
          <cell r="U24">
            <v>2.4558567653665624</v>
          </cell>
          <cell r="V24">
            <v>2.2611925225233942</v>
          </cell>
          <cell r="W24">
            <v>3.6296931138705832</v>
          </cell>
          <cell r="X24">
            <v>2.6053425747950976</v>
          </cell>
          <cell r="Y24">
            <v>24.27</v>
          </cell>
          <cell r="Z24">
            <v>15.15080808080808</v>
          </cell>
          <cell r="AA24">
            <v>0.4257780960003591</v>
          </cell>
          <cell r="AB24">
            <v>18</v>
          </cell>
          <cell r="AC24">
            <v>67.851068238076337</v>
          </cell>
          <cell r="AD24">
            <v>67.851068238076337</v>
          </cell>
          <cell r="AE24">
            <v>57.137741674169547</v>
          </cell>
          <cell r="AF24">
            <v>55.959643907691827</v>
          </cell>
          <cell r="AG24">
            <v>54.829146050970778</v>
          </cell>
          <cell r="AH24">
            <v>22.10261418986261</v>
          </cell>
          <cell r="AI24">
            <v>14.954667760486721</v>
          </cell>
          <cell r="AJ24">
            <v>54.280854590461068</v>
          </cell>
          <cell r="AK24">
            <v>60.31206065606785</v>
          </cell>
          <cell r="AL24">
            <v>8.9279604397475495E-2</v>
          </cell>
          <cell r="AM24">
            <v>0.11055356402557051</v>
          </cell>
          <cell r="AN24">
            <v>9.5950104501167865E-2</v>
          </cell>
          <cell r="AO24">
            <v>30.337499999999999</v>
          </cell>
          <cell r="AP24">
            <v>25.547368421052632</v>
          </cell>
          <cell r="AQ24">
            <v>9.8824981742685019</v>
          </cell>
          <cell r="AR24">
            <v>6.68651570218268</v>
          </cell>
          <cell r="AS24">
            <v>24.27</v>
          </cell>
          <cell r="AT24">
            <v>26.966666666666665</v>
          </cell>
          <cell r="AU24">
            <v>18.938510101010099</v>
          </cell>
          <cell r="AV24">
            <v>15.948219032429558</v>
          </cell>
          <cell r="AW24">
            <v>6.169255591152794</v>
          </cell>
          <cell r="AX24">
            <v>4.17412921850348</v>
          </cell>
          <cell r="AY24">
            <v>15.15080808080808</v>
          </cell>
          <cell r="AZ24">
            <v>16.834231200897865</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40.21144691144454</v>
          </cell>
          <cell r="H25">
            <v>3.6096354995214015</v>
          </cell>
          <cell r="I25">
            <v>7.5245570210635465E-2</v>
          </cell>
          <cell r="J25">
            <v>0.10944810212456067</v>
          </cell>
          <cell r="K25">
            <v>0.38342858584599998</v>
          </cell>
          <cell r="L25">
            <v>3.2487457468500001</v>
          </cell>
          <cell r="M25">
            <v>59.048195686699998</v>
          </cell>
          <cell r="N25">
            <v>22.178900920889998</v>
          </cell>
          <cell r="O25">
            <v>674</v>
          </cell>
          <cell r="P25">
            <v>161</v>
          </cell>
          <cell r="Q25">
            <v>8097</v>
          </cell>
          <cell r="R25">
            <v>1120</v>
          </cell>
          <cell r="S25">
            <v>11.676460606061633</v>
          </cell>
          <cell r="T25"/>
          <cell r="U25">
            <v>2.4366536177029081</v>
          </cell>
          <cell r="V25">
            <v>3.0800412128327888</v>
          </cell>
          <cell r="W25">
            <v>3.6198873443477311</v>
          </cell>
          <cell r="X25">
            <v>4.1795494298731368</v>
          </cell>
          <cell r="Y25">
            <v>24.27</v>
          </cell>
          <cell r="Z25">
            <v>15.15080808080808</v>
          </cell>
          <cell r="AA25">
            <v>0.4083720804121212</v>
          </cell>
          <cell r="AB25">
            <v>19</v>
          </cell>
          <cell r="AC25">
            <v>50.264308639305675</v>
          </cell>
          <cell r="AD25">
            <v>50.264308639305675</v>
          </cell>
          <cell r="AE25">
            <v>42.327838854152148</v>
          </cell>
          <cell r="AF25">
            <v>41.455099908705712</v>
          </cell>
          <cell r="AG25">
            <v>40.617623142873271</v>
          </cell>
          <cell r="AH25">
            <v>16.502734167588759</v>
          </cell>
          <cell r="AI25">
            <v>11.10848020567067</v>
          </cell>
          <cell r="AJ25">
            <v>40.21144691144454</v>
          </cell>
          <cell r="AK25">
            <v>44.679385457160599</v>
          </cell>
          <cell r="AL25">
            <v>1.2891555355433577</v>
          </cell>
          <cell r="AM25">
            <v>1.1719438962316779</v>
          </cell>
          <cell r="AN25">
            <v>0.86364225620151736</v>
          </cell>
          <cell r="AO25">
            <v>30.337499999999999</v>
          </cell>
          <cell r="AP25">
            <v>25.547368421052632</v>
          </cell>
          <cell r="AQ25">
            <v>9.9603816577261028</v>
          </cell>
          <cell r="AR25">
            <v>6.7046285398622594</v>
          </cell>
          <cell r="AS25">
            <v>24.27</v>
          </cell>
          <cell r="AT25">
            <v>26.966666666666665</v>
          </cell>
          <cell r="AU25">
            <v>18.938510101010099</v>
          </cell>
          <cell r="AV25">
            <v>15.948219032429558</v>
          </cell>
          <cell r="AW25">
            <v>6.2178751919163258</v>
          </cell>
          <cell r="AX25">
            <v>4.1854363518978817</v>
          </cell>
          <cell r="AY25">
            <v>15.15080808080808</v>
          </cell>
          <cell r="AZ25">
            <v>16.834231200897865</v>
          </cell>
          <cell r="BB25">
            <v>19</v>
          </cell>
          <cell r="BC25">
            <v>20</v>
          </cell>
          <cell r="BD25">
            <v>15</v>
          </cell>
          <cell r="BE25">
            <v>10</v>
          </cell>
          <cell r="BF25">
            <v>15</v>
          </cell>
          <cell r="BG25">
            <v>35</v>
          </cell>
          <cell r="BH25">
            <v>65</v>
          </cell>
          <cell r="BI25">
            <v>89</v>
          </cell>
          <cell r="BJ25">
            <v>0</v>
          </cell>
          <cell r="BK25">
            <v>103</v>
          </cell>
        </row>
        <row r="26">
          <cell r="B26">
            <v>20</v>
          </cell>
          <cell r="C26">
            <v>3</v>
          </cell>
          <cell r="D26">
            <v>2</v>
          </cell>
          <cell r="E26">
            <v>2</v>
          </cell>
          <cell r="F26">
            <v>1</v>
          </cell>
          <cell r="G26">
            <v>40.212859428385457</v>
          </cell>
          <cell r="H26">
            <v>0.27915556671479935</v>
          </cell>
          <cell r="I26">
            <v>7.5136856606642349E-2</v>
          </cell>
          <cell r="J26">
            <v>0.10928997324602524</v>
          </cell>
          <cell r="K26">
            <v>0.38342858584599998</v>
          </cell>
          <cell r="L26">
            <v>3.2487457468500001</v>
          </cell>
          <cell r="M26">
            <v>59.048195686699998</v>
          </cell>
          <cell r="N26">
            <v>15.08324898</v>
          </cell>
          <cell r="O26">
            <v>674</v>
          </cell>
          <cell r="P26">
            <v>18</v>
          </cell>
          <cell r="Q26">
            <v>8097</v>
          </cell>
          <cell r="R26">
            <v>1101</v>
          </cell>
          <cell r="S26">
            <v>11.676460606061633</v>
          </cell>
          <cell r="T26"/>
          <cell r="U26">
            <v>2.4364488471221257</v>
          </cell>
          <cell r="V26">
            <v>2.2593520341957762</v>
          </cell>
          <cell r="W26">
            <v>3.6194402318856636</v>
          </cell>
          <cell r="X26">
            <v>2.6684893107189374</v>
          </cell>
          <cell r="Y26">
            <v>24.27</v>
          </cell>
          <cell r="Z26">
            <v>15.15080808080808</v>
          </cell>
          <cell r="AA26">
            <v>0.40144433976227273</v>
          </cell>
          <cell r="AB26">
            <v>20</v>
          </cell>
          <cell r="AC26">
            <v>50.266074285481821</v>
          </cell>
          <cell r="AD26">
            <v>50.266074285481821</v>
          </cell>
          <cell r="AE26">
            <v>42.329325714089954</v>
          </cell>
          <cell r="AF26">
            <v>41.456556111737584</v>
          </cell>
          <cell r="AG26">
            <v>40.619049927662076</v>
          </cell>
          <cell r="AH26">
            <v>16.5047008788565</v>
          </cell>
          <cell r="AI26">
            <v>11.110242703865641</v>
          </cell>
          <cell r="AJ26">
            <v>40.212859428385457</v>
          </cell>
          <cell r="AK26">
            <v>44.680954920428285</v>
          </cell>
          <cell r="AL26">
            <v>9.9698416683856914E-2</v>
          </cell>
          <cell r="AM26">
            <v>0.12355558695135603</v>
          </cell>
          <cell r="AN26">
            <v>0.10461183621514676</v>
          </cell>
          <cell r="AO26">
            <v>30.337499999999999</v>
          </cell>
          <cell r="AP26">
            <v>25.547368421052632</v>
          </cell>
          <cell r="AQ26">
            <v>9.9612187748850687</v>
          </cell>
          <cell r="AR26">
            <v>6.7054567682019064</v>
          </cell>
          <cell r="AS26">
            <v>24.27</v>
          </cell>
          <cell r="AT26">
            <v>26.966666666666665</v>
          </cell>
          <cell r="AU26">
            <v>18.938510101010099</v>
          </cell>
          <cell r="AV26">
            <v>15.948219032429558</v>
          </cell>
          <cell r="AW26">
            <v>6.2183977712907241</v>
          </cell>
          <cell r="AX26">
            <v>4.185953382331383</v>
          </cell>
          <cell r="AY26">
            <v>15.15080808080808</v>
          </cell>
          <cell r="AZ26">
            <v>16.834231200897865</v>
          </cell>
          <cell r="BB26">
            <v>20</v>
          </cell>
          <cell r="BC26">
            <v>20</v>
          </cell>
          <cell r="BD26">
            <v>15</v>
          </cell>
          <cell r="BE26">
            <v>10</v>
          </cell>
          <cell r="BF26">
            <v>15</v>
          </cell>
          <cell r="BG26">
            <v>35</v>
          </cell>
          <cell r="BH26">
            <v>65</v>
          </cell>
          <cell r="BI26">
            <v>89</v>
          </cell>
          <cell r="BJ26">
            <v>117</v>
          </cell>
          <cell r="BK26">
            <v>109</v>
          </cell>
        </row>
        <row r="27">
          <cell r="B27">
            <v>21</v>
          </cell>
          <cell r="C27">
            <v>3</v>
          </cell>
          <cell r="D27">
            <v>2</v>
          </cell>
          <cell r="E27">
            <v>1</v>
          </cell>
          <cell r="F27">
            <v>2</v>
          </cell>
          <cell r="G27">
            <v>27.664091168621308</v>
          </cell>
          <cell r="H27">
            <v>3.5239104520931699</v>
          </cell>
          <cell r="I27">
            <v>7.5248665513134208E-2</v>
          </cell>
          <cell r="J27">
            <v>0.10945260438274067</v>
          </cell>
          <cell r="K27">
            <v>0.38342858584599998</v>
          </cell>
          <cell r="L27">
            <v>2.6409029341200001</v>
          </cell>
          <cell r="M27">
            <v>50.691171241300005</v>
          </cell>
          <cell r="N27">
            <v>21.6954818221</v>
          </cell>
          <cell r="O27">
            <v>540</v>
          </cell>
          <cell r="P27">
            <v>161</v>
          </cell>
          <cell r="Q27">
            <v>8097</v>
          </cell>
          <cell r="R27">
            <v>1363</v>
          </cell>
          <cell r="S27">
            <v>11.676460606061633</v>
          </cell>
          <cell r="T27"/>
          <cell r="U27">
            <v>2.3927199244457382</v>
          </cell>
          <cell r="V27">
            <v>3.0660292693356839</v>
          </cell>
          <cell r="W27">
            <v>3.5690009758947667</v>
          </cell>
          <cell r="X27">
            <v>4.1377711295159587</v>
          </cell>
          <cell r="Y27">
            <v>24.27</v>
          </cell>
          <cell r="Z27">
            <v>15.15080808080808</v>
          </cell>
          <cell r="AA27">
            <v>4.9276726872432191</v>
          </cell>
          <cell r="AB27">
            <v>21</v>
          </cell>
          <cell r="AC27">
            <v>34.580113960776636</v>
          </cell>
          <cell r="AD27">
            <v>34.580113960776636</v>
          </cell>
          <cell r="AE27">
            <v>29.120095966969799</v>
          </cell>
          <cell r="AF27">
            <v>28.519681617135369</v>
          </cell>
          <cell r="AG27">
            <v>27.943526432950815</v>
          </cell>
          <cell r="AH27">
            <v>11.561775737304297</v>
          </cell>
          <cell r="AI27">
            <v>7.7512142348702442</v>
          </cell>
          <cell r="AJ27">
            <v>27.664091168621308</v>
          </cell>
          <cell r="AK27">
            <v>30.737879076245896</v>
          </cell>
          <cell r="AL27">
            <v>1.2585394471761322</v>
          </cell>
          <cell r="AM27">
            <v>1.1493401212235312</v>
          </cell>
          <cell r="AN27">
            <v>0.85164460328800284</v>
          </cell>
          <cell r="AO27">
            <v>30.337499999999999</v>
          </cell>
          <cell r="AP27">
            <v>25.547368421052632</v>
          </cell>
          <cell r="AQ27">
            <v>10.14326823295962</v>
          </cell>
          <cell r="AR27">
            <v>6.8002222929948593</v>
          </cell>
          <cell r="AS27">
            <v>24.27</v>
          </cell>
          <cell r="AT27">
            <v>26.966666666666665</v>
          </cell>
          <cell r="AU27">
            <v>18.938510101010099</v>
          </cell>
          <cell r="AV27">
            <v>15.948219032429558</v>
          </cell>
          <cell r="AW27">
            <v>6.332044100112423</v>
          </cell>
          <cell r="AX27">
            <v>4.2451117786566854</v>
          </cell>
          <cell r="AY27">
            <v>15.15080808080808</v>
          </cell>
          <cell r="AZ27">
            <v>16.834231200897865</v>
          </cell>
          <cell r="BB27">
            <v>21</v>
          </cell>
          <cell r="BC27">
            <v>20</v>
          </cell>
          <cell r="BD27">
            <v>15</v>
          </cell>
          <cell r="BE27">
            <v>10</v>
          </cell>
          <cell r="BF27">
            <v>15</v>
          </cell>
          <cell r="BG27">
            <v>35</v>
          </cell>
          <cell r="BH27">
            <v>65</v>
          </cell>
          <cell r="BI27">
            <v>89</v>
          </cell>
          <cell r="BJ27">
            <v>0</v>
          </cell>
          <cell r="BK27">
            <v>103</v>
          </cell>
        </row>
        <row r="28">
          <cell r="B28">
            <v>22</v>
          </cell>
          <cell r="C28">
            <v>3</v>
          </cell>
          <cell r="D28">
            <v>2</v>
          </cell>
          <cell r="E28">
            <v>2</v>
          </cell>
          <cell r="F28">
            <v>2</v>
          </cell>
          <cell r="G28">
            <v>27.664357950276393</v>
          </cell>
          <cell r="H28">
            <v>0.27025507347757544</v>
          </cell>
          <cell r="I28">
            <v>7.5139959853721933E-2</v>
          </cell>
          <cell r="J28">
            <v>0.10929448705995919</v>
          </cell>
          <cell r="K28">
            <v>0.38342858584599998</v>
          </cell>
          <cell r="L28">
            <v>2.6409029341200001</v>
          </cell>
          <cell r="M28">
            <v>50.691171241300005</v>
          </cell>
          <cell r="N28">
            <v>15.083096005</v>
          </cell>
          <cell r="O28">
            <v>540</v>
          </cell>
          <cell r="P28">
            <v>18</v>
          </cell>
          <cell r="Q28">
            <v>8097</v>
          </cell>
          <cell r="R28">
            <v>1339</v>
          </cell>
          <cell r="S28">
            <v>11.676460606061633</v>
          </cell>
          <cell r="T28"/>
          <cell r="U28">
            <v>2.3924641317124027</v>
          </cell>
          <cell r="V28">
            <v>2.1589058864225108</v>
          </cell>
          <cell r="W28">
            <v>3.5684346721928004</v>
          </cell>
          <cell r="X28">
            <v>2.5162962262899597</v>
          </cell>
          <cell r="Y28">
            <v>24.27</v>
          </cell>
          <cell r="Z28">
            <v>15.15080808080808</v>
          </cell>
          <cell r="AA28">
            <v>4.9205591439863303</v>
          </cell>
          <cell r="AB28">
            <v>22</v>
          </cell>
          <cell r="AC28">
            <v>34.580447437845493</v>
          </cell>
          <cell r="AD28">
            <v>34.580447437845493</v>
          </cell>
          <cell r="AE28">
            <v>29.120376789764627</v>
          </cell>
          <cell r="AF28">
            <v>28.51995664976948</v>
          </cell>
          <cell r="AG28">
            <v>27.943795909370095</v>
          </cell>
          <cell r="AH28">
            <v>11.563123385459354</v>
          </cell>
          <cell r="AI28">
            <v>7.7525190991591462</v>
          </cell>
          <cell r="AJ28">
            <v>27.664357950276393</v>
          </cell>
          <cell r="AK28">
            <v>30.738175500307104</v>
          </cell>
          <cell r="AL28">
            <v>9.6519669099134092E-2</v>
          </cell>
          <cell r="AM28">
            <v>0.12518149826596234</v>
          </cell>
          <cell r="AN28">
            <v>0.10740193092291082</v>
          </cell>
          <cell r="AO28">
            <v>30.337499999999999</v>
          </cell>
          <cell r="AP28">
            <v>25.547368421052632</v>
          </cell>
          <cell r="AQ28">
            <v>10.144352710788096</v>
          </cell>
          <cell r="AR28">
            <v>6.8013014751608445</v>
          </cell>
          <cell r="AS28">
            <v>24.27</v>
          </cell>
          <cell r="AT28">
            <v>26.966666666666665</v>
          </cell>
          <cell r="AU28">
            <v>18.938510101010099</v>
          </cell>
          <cell r="AV28">
            <v>15.948219032429558</v>
          </cell>
          <cell r="AW28">
            <v>6.3327210970406114</v>
          </cell>
          <cell r="AX28">
            <v>4.2457854697107065</v>
          </cell>
          <cell r="AY28">
            <v>15.15080808080808</v>
          </cell>
          <cell r="AZ28">
            <v>16.834231200897865</v>
          </cell>
          <cell r="BB28">
            <v>22</v>
          </cell>
          <cell r="BC28">
            <v>20</v>
          </cell>
          <cell r="BD28">
            <v>15</v>
          </cell>
          <cell r="BE28">
            <v>10</v>
          </cell>
          <cell r="BF28">
            <v>15</v>
          </cell>
          <cell r="BG28">
            <v>35</v>
          </cell>
          <cell r="BH28">
            <v>65</v>
          </cell>
          <cell r="BI28">
            <v>89</v>
          </cell>
          <cell r="BJ28">
            <v>117</v>
          </cell>
          <cell r="BK28">
            <v>109</v>
          </cell>
        </row>
        <row r="29">
          <cell r="B29">
            <v>23</v>
          </cell>
          <cell r="C29">
            <v>3</v>
          </cell>
          <cell r="D29">
            <v>3</v>
          </cell>
          <cell r="E29">
            <v>1</v>
          </cell>
          <cell r="F29">
            <v>1</v>
          </cell>
          <cell r="G29">
            <v>33.456383841642264</v>
          </cell>
          <cell r="H29">
            <v>4.7318178334427818</v>
          </cell>
          <cell r="I29">
            <v>6.0257650049874656E-2</v>
          </cell>
          <cell r="J29">
            <v>8.7647490981635864E-2</v>
          </cell>
          <cell r="K29">
            <v>0.38342858584599998</v>
          </cell>
          <cell r="L29">
            <v>3.1464906792999998</v>
          </cell>
          <cell r="M29">
            <v>55.529174127799998</v>
          </cell>
          <cell r="N29">
            <v>24.281198853720003</v>
          </cell>
          <cell r="O29">
            <v>596</v>
          </cell>
          <cell r="P29">
            <v>193</v>
          </cell>
          <cell r="Q29">
            <v>8097</v>
          </cell>
          <cell r="R29">
            <v>1139</v>
          </cell>
          <cell r="S29">
            <v>11.676460606061633</v>
          </cell>
          <cell r="T29"/>
          <cell r="U29">
            <v>2.4054630311497172</v>
          </cell>
          <cell r="V29">
            <v>3.1379115430942073</v>
          </cell>
          <cell r="W29">
            <v>3.5922686568461186</v>
          </cell>
          <cell r="X29">
            <v>4.2213568422937682</v>
          </cell>
          <cell r="Y29">
            <v>24.27</v>
          </cell>
          <cell r="Z29">
            <v>15.15080808080808</v>
          </cell>
          <cell r="AA29">
            <v>0.4022281575446352</v>
          </cell>
          <cell r="AB29">
            <v>23</v>
          </cell>
          <cell r="AC29">
            <v>41.82047980205283</v>
          </cell>
          <cell r="AD29">
            <v>41.82047980205283</v>
          </cell>
          <cell r="AE29">
            <v>35.217246149097122</v>
          </cell>
          <cell r="AF29">
            <v>34.491117362517798</v>
          </cell>
          <cell r="AG29">
            <v>33.794327112769963</v>
          </cell>
          <cell r="AH29">
            <v>13.908500529168982</v>
          </cell>
          <cell r="AI29">
            <v>9.3134414593077111</v>
          </cell>
          <cell r="AJ29">
            <v>33.456383841642264</v>
          </cell>
          <cell r="AK29">
            <v>37.173759824046961</v>
          </cell>
          <cell r="AL29">
            <v>1.6899349405152793</v>
          </cell>
          <cell r="AM29">
            <v>1.5079513136233496</v>
          </cell>
          <cell r="AN29">
            <v>1.1209234400737473</v>
          </cell>
          <cell r="AO29">
            <v>30.337499999999999</v>
          </cell>
          <cell r="AP29">
            <v>25.547368421052632</v>
          </cell>
          <cell r="AQ29">
            <v>10.089533568262693</v>
          </cell>
          <cell r="AR29">
            <v>6.7561761990563864</v>
          </cell>
          <cell r="AS29">
            <v>24.27</v>
          </cell>
          <cell r="AT29">
            <v>26.966666666666665</v>
          </cell>
          <cell r="AU29">
            <v>18.938510101010099</v>
          </cell>
          <cell r="AV29">
            <v>15.948219032429558</v>
          </cell>
          <cell r="AW29">
            <v>6.2984996587399582</v>
          </cell>
          <cell r="AX29">
            <v>4.2176155316039026</v>
          </cell>
          <cell r="AY29">
            <v>15.15080808080808</v>
          </cell>
          <cell r="AZ29">
            <v>16.834231200897865</v>
          </cell>
          <cell r="BB29">
            <v>23</v>
          </cell>
          <cell r="BC29">
            <v>20</v>
          </cell>
          <cell r="BD29">
            <v>15</v>
          </cell>
          <cell r="BE29">
            <v>10</v>
          </cell>
          <cell r="BF29">
            <v>15</v>
          </cell>
          <cell r="BG29">
            <v>35</v>
          </cell>
          <cell r="BH29">
            <v>65</v>
          </cell>
          <cell r="BI29">
            <v>91</v>
          </cell>
          <cell r="BJ29">
            <v>0</v>
          </cell>
          <cell r="BK29">
            <v>103</v>
          </cell>
        </row>
        <row r="30">
          <cell r="B30">
            <v>24</v>
          </cell>
          <cell r="C30">
            <v>3</v>
          </cell>
          <cell r="D30">
            <v>3</v>
          </cell>
          <cell r="E30">
            <v>2</v>
          </cell>
          <cell r="F30">
            <v>1</v>
          </cell>
          <cell r="G30">
            <v>33.456838476215523</v>
          </cell>
          <cell r="H30">
            <v>0.32552873435078727</v>
          </cell>
          <cell r="I30">
            <v>6.0166749632092668E-2</v>
          </cell>
          <cell r="J30">
            <v>8.7515272192134785E-2</v>
          </cell>
          <cell r="K30">
            <v>0.38342858584599998</v>
          </cell>
          <cell r="L30">
            <v>3.1464906792999998</v>
          </cell>
          <cell r="M30">
            <v>55.529174127799998</v>
          </cell>
          <cell r="N30">
            <v>14.626902495800001</v>
          </cell>
          <cell r="O30">
            <v>596</v>
          </cell>
          <cell r="P30">
            <v>22</v>
          </cell>
          <cell r="Q30">
            <v>8097</v>
          </cell>
          <cell r="R30">
            <v>1105</v>
          </cell>
          <cell r="S30">
            <v>11.676460606061633</v>
          </cell>
          <cell r="T30"/>
          <cell r="U30">
            <v>2.4051995941623057</v>
          </cell>
          <cell r="V30">
            <v>2.3265863640234481</v>
          </cell>
          <cell r="W30">
            <v>3.5916817665737648</v>
          </cell>
          <cell r="X30">
            <v>2.8221285961570222</v>
          </cell>
          <cell r="Y30">
            <v>24.27</v>
          </cell>
          <cell r="Z30">
            <v>15.15080808080808</v>
          </cell>
          <cell r="AA30">
            <v>0.39022134687166105</v>
          </cell>
          <cell r="AB30">
            <v>24</v>
          </cell>
          <cell r="AC30">
            <v>41.821048095269404</v>
          </cell>
          <cell r="AD30">
            <v>41.821048095269404</v>
          </cell>
          <cell r="AE30">
            <v>35.217724711805815</v>
          </cell>
          <cell r="AF30">
            <v>34.491586057954152</v>
          </cell>
          <cell r="AG30">
            <v>33.79478633961164</v>
          </cell>
          <cell r="AH30">
            <v>13.91021292262775</v>
          </cell>
          <cell r="AI30">
            <v>9.3150898800622901</v>
          </cell>
          <cell r="AJ30">
            <v>33.456838476215523</v>
          </cell>
          <cell r="AK30">
            <v>37.174264973572804</v>
          </cell>
          <cell r="AL30">
            <v>0.11626026226813832</v>
          </cell>
          <cell r="AM30">
            <v>0.1399168925703832</v>
          </cell>
          <cell r="AN30">
            <v>0.11534865377646844</v>
          </cell>
          <cell r="AO30">
            <v>30.337499999999999</v>
          </cell>
          <cell r="AP30">
            <v>25.547368421052632</v>
          </cell>
          <cell r="AQ30">
            <v>10.090638655896194</v>
          </cell>
          <cell r="AR30">
            <v>6.7572801760641594</v>
          </cell>
          <cell r="AS30">
            <v>24.27</v>
          </cell>
          <cell r="AT30">
            <v>26.966666666666665</v>
          </cell>
          <cell r="AU30">
            <v>18.938510101010099</v>
          </cell>
          <cell r="AV30">
            <v>15.948219032429558</v>
          </cell>
          <cell r="AW30">
            <v>6.2991895215602156</v>
          </cell>
          <cell r="AX30">
            <v>4.2183047011041248</v>
          </cell>
          <cell r="AY30">
            <v>15.15080808080808</v>
          </cell>
          <cell r="AZ30">
            <v>16.834231200897865</v>
          </cell>
          <cell r="BB30">
            <v>24</v>
          </cell>
          <cell r="BC30">
            <v>20</v>
          </cell>
          <cell r="BD30">
            <v>15</v>
          </cell>
          <cell r="BE30">
            <v>10</v>
          </cell>
          <cell r="BF30">
            <v>15</v>
          </cell>
          <cell r="BG30">
            <v>35</v>
          </cell>
          <cell r="BH30">
            <v>65</v>
          </cell>
          <cell r="BI30">
            <v>91</v>
          </cell>
          <cell r="BJ30">
            <v>117</v>
          </cell>
          <cell r="BK30">
            <v>109</v>
          </cell>
        </row>
        <row r="31">
          <cell r="B31">
            <v>25</v>
          </cell>
          <cell r="C31">
            <v>3</v>
          </cell>
          <cell r="D31">
            <v>3</v>
          </cell>
          <cell r="E31">
            <v>1</v>
          </cell>
          <cell r="F31">
            <v>2</v>
          </cell>
          <cell r="G31">
            <v>22.132955484259401</v>
          </cell>
          <cell r="H31">
            <v>4.6408255496542568</v>
          </cell>
          <cell r="I31">
            <v>6.0260038805490218E-2</v>
          </cell>
          <cell r="J31">
            <v>8.7650965535258502E-2</v>
          </cell>
          <cell r="K31">
            <v>0.38342858584599998</v>
          </cell>
          <cell r="L31">
            <v>2.53485128739</v>
          </cell>
          <cell r="M31">
            <v>47.203964811200002</v>
          </cell>
          <cell r="N31">
            <v>23.708333380510002</v>
          </cell>
          <cell r="O31">
            <v>464</v>
          </cell>
          <cell r="P31">
            <v>194</v>
          </cell>
          <cell r="Q31">
            <v>8097</v>
          </cell>
          <cell r="R31">
            <v>1400</v>
          </cell>
          <cell r="S31">
            <v>11.676460606061633</v>
          </cell>
          <cell r="T31"/>
          <cell r="U31">
            <v>2.3482514061790809</v>
          </cell>
          <cell r="V31">
            <v>3.1327540770983928</v>
          </cell>
          <cell r="W31">
            <v>3.5269293829566579</v>
          </cell>
          <cell r="X31">
            <v>4.1946575726152417</v>
          </cell>
          <cell r="Y31">
            <v>24.27</v>
          </cell>
          <cell r="Z31">
            <v>15.15080808080808</v>
          </cell>
          <cell r="AA31">
            <v>4.9219758413555024</v>
          </cell>
          <cell r="AB31">
            <v>25</v>
          </cell>
          <cell r="AC31">
            <v>27.666194355324251</v>
          </cell>
          <cell r="AD31">
            <v>27.666194355324251</v>
          </cell>
          <cell r="AE31">
            <v>23.297847878167794</v>
          </cell>
          <cell r="AF31">
            <v>22.817479880679794</v>
          </cell>
          <cell r="AG31">
            <v>22.356520691171113</v>
          </cell>
          <cell r="AH31">
            <v>9.425292124182171</v>
          </cell>
          <cell r="AI31">
            <v>6.2754178156255396</v>
          </cell>
          <cell r="AJ31">
            <v>22.132955484259401</v>
          </cell>
          <cell r="AK31">
            <v>24.592172760288221</v>
          </cell>
          <cell r="AL31">
            <v>1.6574376963050919</v>
          </cell>
          <cell r="AM31">
            <v>1.4813883999323254</v>
          </cell>
          <cell r="AN31">
            <v>1.1063657686748534</v>
          </cell>
          <cell r="AO31">
            <v>30.337499999999999</v>
          </cell>
          <cell r="AP31">
            <v>25.547368421052632</v>
          </cell>
          <cell r="AQ31">
            <v>10.335349927242474</v>
          </cell>
          <cell r="AR31">
            <v>6.8813399319195421</v>
          </cell>
          <cell r="AS31">
            <v>24.27</v>
          </cell>
          <cell r="AT31">
            <v>26.966666666666665</v>
          </cell>
          <cell r="AU31">
            <v>18.938510101010099</v>
          </cell>
          <cell r="AV31">
            <v>15.948219032429558</v>
          </cell>
          <cell r="AW31">
            <v>6.4519531601007198</v>
          </cell>
          <cell r="AX31">
            <v>4.2957503356948461</v>
          </cell>
          <cell r="AY31">
            <v>15.15080808080808</v>
          </cell>
          <cell r="AZ31">
            <v>16.834231200897865</v>
          </cell>
          <cell r="BB31">
            <v>25</v>
          </cell>
          <cell r="BC31">
            <v>20</v>
          </cell>
          <cell r="BD31">
            <v>15</v>
          </cell>
          <cell r="BE31">
            <v>10</v>
          </cell>
          <cell r="BF31">
            <v>15</v>
          </cell>
          <cell r="BG31">
            <v>35</v>
          </cell>
          <cell r="BH31">
            <v>65</v>
          </cell>
          <cell r="BI31">
            <v>91</v>
          </cell>
          <cell r="BJ31">
            <v>0</v>
          </cell>
          <cell r="BK31">
            <v>103</v>
          </cell>
        </row>
        <row r="32">
          <cell r="B32">
            <v>26</v>
          </cell>
          <cell r="C32">
            <v>3</v>
          </cell>
          <cell r="D32">
            <v>3</v>
          </cell>
          <cell r="E32">
            <v>2</v>
          </cell>
          <cell r="F32">
            <v>2</v>
          </cell>
          <cell r="G32">
            <v>22.133078323902112</v>
          </cell>
          <cell r="H32">
            <v>0.3141331993869626</v>
          </cell>
          <cell r="I32">
            <v>6.0169127722396479E-2</v>
          </cell>
          <cell r="J32">
            <v>8.7518731232576696E-2</v>
          </cell>
          <cell r="K32">
            <v>0.38342858584599998</v>
          </cell>
          <cell r="L32">
            <v>2.5348512874</v>
          </cell>
          <cell r="M32">
            <v>47.203964811200002</v>
          </cell>
          <cell r="N32">
            <v>14.626897405499999</v>
          </cell>
          <cell r="O32">
            <v>464</v>
          </cell>
          <cell r="P32">
            <v>21</v>
          </cell>
          <cell r="Q32">
            <v>8097</v>
          </cell>
          <cell r="R32">
            <v>1358</v>
          </cell>
          <cell r="S32">
            <v>11.676460606061633</v>
          </cell>
          <cell r="T32"/>
          <cell r="U32">
            <v>2.3478815501320134</v>
          </cell>
          <cell r="V32">
            <v>2.2337955879120917</v>
          </cell>
          <cell r="W32">
            <v>3.5260959743423781</v>
          </cell>
          <cell r="X32">
            <v>2.6726216035526282</v>
          </cell>
          <cell r="Y32">
            <v>24.27</v>
          </cell>
          <cell r="Z32">
            <v>15.15080808080808</v>
          </cell>
          <cell r="AA32">
            <v>4.9100270474097334</v>
          </cell>
          <cell r="AB32">
            <v>26</v>
          </cell>
          <cell r="AC32">
            <v>27.66634790487764</v>
          </cell>
          <cell r="AD32">
            <v>27.66634790487764</v>
          </cell>
          <cell r="AE32">
            <v>23.297977183054854</v>
          </cell>
          <cell r="AF32">
            <v>22.817606519486713</v>
          </cell>
          <cell r="AG32">
            <v>22.356644771618296</v>
          </cell>
          <cell r="AH32">
            <v>9.4268291867865504</v>
          </cell>
          <cell r="AI32">
            <v>6.2769358760945133</v>
          </cell>
          <cell r="AJ32">
            <v>22.133078323902112</v>
          </cell>
          <cell r="AK32">
            <v>24.592309248780122</v>
          </cell>
          <cell r="AL32">
            <v>0.11219042835248665</v>
          </cell>
          <cell r="AM32">
            <v>0.14062754939926264</v>
          </cell>
          <cell r="AN32">
            <v>0.11753747667436185</v>
          </cell>
          <cell r="AO32">
            <v>30.337499999999999</v>
          </cell>
          <cell r="AP32">
            <v>25.547368421052632</v>
          </cell>
          <cell r="AQ32">
            <v>10.336978029677596</v>
          </cell>
          <cell r="AR32">
            <v>6.8829663675068824</v>
          </cell>
          <cell r="AS32">
            <v>24.27</v>
          </cell>
          <cell r="AT32">
            <v>26.966666666666665</v>
          </cell>
          <cell r="AU32">
            <v>18.938510101010099</v>
          </cell>
          <cell r="AV32">
            <v>15.948219032429558</v>
          </cell>
          <cell r="AW32">
            <v>6.4529695205263664</v>
          </cell>
          <cell r="AX32">
            <v>4.2967656555728686</v>
          </cell>
          <cell r="AY32">
            <v>15.15080808080808</v>
          </cell>
          <cell r="AZ32">
            <v>16.834231200897865</v>
          </cell>
          <cell r="BB32">
            <v>26</v>
          </cell>
          <cell r="BC32">
            <v>20</v>
          </cell>
          <cell r="BD32">
            <v>15</v>
          </cell>
          <cell r="BE32">
            <v>10</v>
          </cell>
          <cell r="BF32">
            <v>15</v>
          </cell>
          <cell r="BG32">
            <v>35</v>
          </cell>
          <cell r="BH32">
            <v>65</v>
          </cell>
          <cell r="BI32">
            <v>91</v>
          </cell>
          <cell r="BJ32">
            <v>117</v>
          </cell>
          <cell r="BK32">
            <v>109</v>
          </cell>
        </row>
        <row r="33">
          <cell r="B33">
            <v>27</v>
          </cell>
          <cell r="C33">
            <v>4</v>
          </cell>
          <cell r="D33">
            <v>2</v>
          </cell>
          <cell r="E33">
            <v>1</v>
          </cell>
          <cell r="F33">
            <v>1</v>
          </cell>
          <cell r="G33">
            <v>37.058238903517996</v>
          </cell>
          <cell r="H33">
            <v>3.8767200319809523</v>
          </cell>
          <cell r="I33">
            <v>7.5264304884862271E-2</v>
          </cell>
          <cell r="J33">
            <v>0.10947535255979966</v>
          </cell>
          <cell r="K33">
            <v>0.38342858584599998</v>
          </cell>
          <cell r="L33">
            <v>3.11831584882</v>
          </cell>
          <cell r="M33">
            <v>57.135301713499999</v>
          </cell>
          <cell r="N33">
            <v>22.73021093609</v>
          </cell>
          <cell r="O33">
            <v>642</v>
          </cell>
          <cell r="P33">
            <v>169</v>
          </cell>
          <cell r="Q33">
            <v>8097</v>
          </cell>
          <cell r="R33">
            <v>1154</v>
          </cell>
          <cell r="S33">
            <v>11.676460606061633</v>
          </cell>
          <cell r="T33"/>
          <cell r="U33">
            <v>2.4249347420537455</v>
          </cell>
          <cell r="V33">
            <v>3.0977431599171554</v>
          </cell>
          <cell r="W33">
            <v>3.6106634961451602</v>
          </cell>
          <cell r="X33">
            <v>4.198799588089984</v>
          </cell>
          <cell r="Y33">
            <v>24.27</v>
          </cell>
          <cell r="Z33">
            <v>15.15080808080808</v>
          </cell>
          <cell r="AA33">
            <v>0.40387614921866211</v>
          </cell>
          <cell r="AB33">
            <v>27</v>
          </cell>
          <cell r="AC33">
            <v>46.322798629397489</v>
          </cell>
          <cell r="AD33">
            <v>46.322798629397489</v>
          </cell>
          <cell r="AE33">
            <v>39.008672530018941</v>
          </cell>
          <cell r="AF33">
            <v>38.204370003626799</v>
          </cell>
          <cell r="AG33">
            <v>37.432564549008077</v>
          </cell>
          <cell r="AH33">
            <v>15.282159251894891</v>
          </cell>
          <cell r="AI33">
            <v>10.263553760432771</v>
          </cell>
          <cell r="AJ33">
            <v>37.058238903517996</v>
          </cell>
          <cell r="AK33">
            <v>41.175821003908887</v>
          </cell>
          <cell r="AL33">
            <v>1.3845428685646259</v>
          </cell>
          <cell r="AM33">
            <v>1.2514659324062971</v>
          </cell>
          <cell r="AN33">
            <v>0.92329246744173743</v>
          </cell>
          <cell r="AO33">
            <v>30.337499999999999</v>
          </cell>
          <cell r="AP33">
            <v>25.547368421052632</v>
          </cell>
          <cell r="AQ33">
            <v>10.008516756803548</v>
          </cell>
          <cell r="AR33">
            <v>6.7217562716412909</v>
          </cell>
          <cell r="AS33">
            <v>24.27</v>
          </cell>
          <cell r="AT33">
            <v>26.966666666666665</v>
          </cell>
          <cell r="AU33">
            <v>18.938510101010099</v>
          </cell>
          <cell r="AV33">
            <v>15.948219032429558</v>
          </cell>
          <cell r="AW33">
            <v>6.2479240443297179</v>
          </cell>
          <cell r="AX33">
            <v>4.1961285223570357</v>
          </cell>
          <cell r="AY33">
            <v>15.15080808080808</v>
          </cell>
          <cell r="AZ33">
            <v>16.834231200897865</v>
          </cell>
          <cell r="BB33">
            <v>27</v>
          </cell>
          <cell r="BC33">
            <v>30</v>
          </cell>
          <cell r="BD33">
            <v>20</v>
          </cell>
          <cell r="BE33">
            <v>15</v>
          </cell>
          <cell r="BF33">
            <v>17</v>
          </cell>
          <cell r="BG33">
            <v>37</v>
          </cell>
          <cell r="BH33">
            <v>67</v>
          </cell>
          <cell r="BI33">
            <v>89</v>
          </cell>
          <cell r="BJ33">
            <v>0</v>
          </cell>
          <cell r="BK33">
            <v>103</v>
          </cell>
        </row>
        <row r="34">
          <cell r="B34">
            <v>28</v>
          </cell>
          <cell r="C34">
            <v>4</v>
          </cell>
          <cell r="D34">
            <v>2</v>
          </cell>
          <cell r="E34">
            <v>2</v>
          </cell>
          <cell r="F34">
            <v>1</v>
          </cell>
          <cell r="G34">
            <v>37.059333894208329</v>
          </cell>
          <cell r="H34">
            <v>0.2925080611633693</v>
          </cell>
          <cell r="I34">
            <v>7.5153045547387221E-2</v>
          </cell>
          <cell r="J34">
            <v>0.1093135207961996</v>
          </cell>
          <cell r="K34">
            <v>0.38342858584599998</v>
          </cell>
          <cell r="L34">
            <v>3.11831584882</v>
          </cell>
          <cell r="M34">
            <v>57.135301713299995</v>
          </cell>
          <cell r="N34">
            <v>14.936885989799999</v>
          </cell>
          <cell r="O34">
            <v>642</v>
          </cell>
          <cell r="P34">
            <v>19</v>
          </cell>
          <cell r="Q34">
            <v>8097</v>
          </cell>
          <cell r="R34">
            <v>1132</v>
          </cell>
          <cell r="S34">
            <v>11.676460606061633</v>
          </cell>
          <cell r="T34"/>
          <cell r="U34">
            <v>2.4247188294092932</v>
          </cell>
          <cell r="V34">
            <v>2.2734706381101137</v>
          </cell>
          <cell r="W34">
            <v>3.6101874383592825</v>
          </cell>
          <cell r="X34">
            <v>2.716546837631276</v>
          </cell>
          <cell r="Y34">
            <v>24.27</v>
          </cell>
          <cell r="Z34">
            <v>15.15080808080808</v>
          </cell>
          <cell r="AA34">
            <v>0.39617660391293374</v>
          </cell>
          <cell r="AB34">
            <v>28</v>
          </cell>
          <cell r="AC34">
            <v>46.32416736776041</v>
          </cell>
          <cell r="AD34">
            <v>46.32416736776041</v>
          </cell>
          <cell r="AE34">
            <v>39.009825151798246</v>
          </cell>
          <cell r="AF34">
            <v>38.205498860008589</v>
          </cell>
          <cell r="AG34">
            <v>37.433670600210434</v>
          </cell>
          <cell r="AH34">
            <v>15.283971669093145</v>
          </cell>
          <cell r="AI34">
            <v>10.26521047091412</v>
          </cell>
          <cell r="AJ34">
            <v>37.059333894208329</v>
          </cell>
          <cell r="AK34">
            <v>41.177037660231477</v>
          </cell>
          <cell r="AL34">
            <v>0.10446716470120333</v>
          </cell>
          <cell r="AM34">
            <v>0.1286614642212951</v>
          </cell>
          <cell r="AN34">
            <v>0.10767642843899022</v>
          </cell>
          <cell r="AO34">
            <v>30.337499999999999</v>
          </cell>
          <cell r="AP34">
            <v>25.547368421052632</v>
          </cell>
          <cell r="AQ34">
            <v>10.009407979857452</v>
          </cell>
          <cell r="AR34">
            <v>6.7226426368127736</v>
          </cell>
          <cell r="AS34">
            <v>24.27</v>
          </cell>
          <cell r="AT34">
            <v>26.966666666666665</v>
          </cell>
          <cell r="AU34">
            <v>18.938510101010099</v>
          </cell>
          <cell r="AV34">
            <v>15.948219032429558</v>
          </cell>
          <cell r="AW34">
            <v>6.248480399889953</v>
          </cell>
          <cell r="AX34">
            <v>4.1966818453320114</v>
          </cell>
          <cell r="AY34">
            <v>15.15080808080808</v>
          </cell>
          <cell r="AZ34">
            <v>16.834231200897865</v>
          </cell>
          <cell r="BB34">
            <v>28</v>
          </cell>
          <cell r="BC34">
            <v>30</v>
          </cell>
          <cell r="BD34">
            <v>20</v>
          </cell>
          <cell r="BE34">
            <v>15</v>
          </cell>
          <cell r="BF34">
            <v>17</v>
          </cell>
          <cell r="BG34">
            <v>37</v>
          </cell>
          <cell r="BH34">
            <v>67</v>
          </cell>
          <cell r="BI34">
            <v>89</v>
          </cell>
          <cell r="BJ34">
            <v>117</v>
          </cell>
          <cell r="BK34">
            <v>109</v>
          </cell>
        </row>
        <row r="35">
          <cell r="B35">
            <v>29</v>
          </cell>
          <cell r="C35">
            <v>4</v>
          </cell>
          <cell r="D35">
            <v>2</v>
          </cell>
          <cell r="E35">
            <v>1</v>
          </cell>
          <cell r="F35">
            <v>2</v>
          </cell>
          <cell r="G35">
            <v>25.049672097785383</v>
          </cell>
          <cell r="H35">
            <v>3.7890112293368636</v>
          </cell>
          <cell r="I35">
            <v>7.526734896973733E-2</v>
          </cell>
          <cell r="J35">
            <v>0.10947978031961793</v>
          </cell>
          <cell r="K35">
            <v>0.38342858584599998</v>
          </cell>
          <cell r="L35">
            <v>2.6105413206999999</v>
          </cell>
          <cell r="M35">
            <v>49.039499819899994</v>
          </cell>
          <cell r="N35">
            <v>22.234769199490003</v>
          </cell>
          <cell r="O35">
            <v>506</v>
          </cell>
          <cell r="P35">
            <v>169</v>
          </cell>
          <cell r="Q35">
            <v>8097</v>
          </cell>
          <cell r="R35">
            <v>1364</v>
          </cell>
          <cell r="S35">
            <v>11.676460606061633</v>
          </cell>
          <cell r="T35"/>
          <cell r="U35">
            <v>2.3726057994931899</v>
          </cell>
          <cell r="V35">
            <v>3.0855313967097584</v>
          </cell>
          <cell r="W35">
            <v>3.5502764718549047</v>
          </cell>
          <cell r="X35">
            <v>4.1602808888488525</v>
          </cell>
          <cell r="Y35">
            <v>24.27</v>
          </cell>
          <cell r="Z35">
            <v>15.15080808080808</v>
          </cell>
          <cell r="AA35">
            <v>4.9233211341825278</v>
          </cell>
          <cell r="AB35">
            <v>29</v>
          </cell>
          <cell r="AC35">
            <v>31.312090122231726</v>
          </cell>
          <cell r="AD35">
            <v>31.312090122231726</v>
          </cell>
          <cell r="AE35">
            <v>26.368075892405667</v>
          </cell>
          <cell r="AF35">
            <v>25.824404224521015</v>
          </cell>
          <cell r="AG35">
            <v>25.302699088672103</v>
          </cell>
          <cell r="AH35">
            <v>10.557873584872894</v>
          </cell>
          <cell r="AI35">
            <v>7.0556961679938519</v>
          </cell>
          <cell r="AJ35">
            <v>25.049672097785383</v>
          </cell>
          <cell r="AK35">
            <v>27.832968997539314</v>
          </cell>
          <cell r="AL35">
            <v>1.3532182961917372</v>
          </cell>
          <cell r="AM35">
            <v>1.2279930884441033</v>
          </cell>
          <cell r="AN35">
            <v>0.91075851140072439</v>
          </cell>
          <cell r="AO35">
            <v>30.337499999999999</v>
          </cell>
          <cell r="AP35">
            <v>25.547368421052632</v>
          </cell>
          <cell r="AQ35">
            <v>10.229259325415242</v>
          </cell>
          <cell r="AR35">
            <v>6.8360873279594783</v>
          </cell>
          <cell r="AS35">
            <v>24.27</v>
          </cell>
          <cell r="AT35">
            <v>26.966666666666665</v>
          </cell>
          <cell r="AU35">
            <v>18.938510101010099</v>
          </cell>
          <cell r="AV35">
            <v>15.948219032429558</v>
          </cell>
          <cell r="AW35">
            <v>6.3857249628423016</v>
          </cell>
          <cell r="AX35">
            <v>4.2675009118070948</v>
          </cell>
          <cell r="AY35">
            <v>15.15080808080808</v>
          </cell>
          <cell r="AZ35">
            <v>16.834231200897865</v>
          </cell>
          <cell r="BB35">
            <v>29</v>
          </cell>
          <cell r="BC35">
            <v>30</v>
          </cell>
          <cell r="BD35">
            <v>20</v>
          </cell>
          <cell r="BE35">
            <v>15</v>
          </cell>
          <cell r="BF35">
            <v>17</v>
          </cell>
          <cell r="BG35">
            <v>37</v>
          </cell>
          <cell r="BH35">
            <v>67</v>
          </cell>
          <cell r="BI35">
            <v>89</v>
          </cell>
          <cell r="BJ35">
            <v>0</v>
          </cell>
          <cell r="BK35">
            <v>103</v>
          </cell>
        </row>
        <row r="36">
          <cell r="B36">
            <v>30</v>
          </cell>
          <cell r="C36">
            <v>4</v>
          </cell>
          <cell r="D36">
            <v>2</v>
          </cell>
          <cell r="E36">
            <v>2</v>
          </cell>
          <cell r="F36">
            <v>2</v>
          </cell>
          <cell r="G36">
            <v>25.05002450152751</v>
          </cell>
          <cell r="H36">
            <v>0.28193405838113073</v>
          </cell>
          <cell r="I36">
            <v>7.5156090311790477E-2</v>
          </cell>
          <cell r="J36">
            <v>0.1093179495444225</v>
          </cell>
          <cell r="K36">
            <v>0.38342858584599998</v>
          </cell>
          <cell r="L36">
            <v>2.6105413206999999</v>
          </cell>
          <cell r="M36">
            <v>49.039499819799993</v>
          </cell>
          <cell r="N36">
            <v>14.9368855378</v>
          </cell>
          <cell r="O36">
            <v>506</v>
          </cell>
          <cell r="P36">
            <v>19</v>
          </cell>
          <cell r="Q36">
            <v>8097</v>
          </cell>
          <cell r="R36">
            <v>1338</v>
          </cell>
          <cell r="S36">
            <v>11.676460606061633</v>
          </cell>
          <cell r="T36"/>
          <cell r="U36">
            <v>2.3723198320772552</v>
          </cell>
          <cell r="V36">
            <v>2.1712971433286223</v>
          </cell>
          <cell r="W36">
            <v>3.5496381933670147</v>
          </cell>
          <cell r="X36">
            <v>2.5571334217974528</v>
          </cell>
          <cell r="Y36">
            <v>24.27</v>
          </cell>
          <cell r="Z36">
            <v>15.15080808080808</v>
          </cell>
          <cell r="AA36">
            <v>4.9157033929548959</v>
          </cell>
          <cell r="AB36">
            <v>30</v>
          </cell>
          <cell r="AC36">
            <v>31.312530626909385</v>
          </cell>
          <cell r="AD36">
            <v>31.312530626909385</v>
          </cell>
          <cell r="AE36">
            <v>26.368446843713169</v>
          </cell>
          <cell r="AF36">
            <v>25.824767527347948</v>
          </cell>
          <cell r="AG36">
            <v>25.303055052047991</v>
          </cell>
          <cell r="AH36">
            <v>10.559294814642746</v>
          </cell>
          <cell r="AI36">
            <v>7.0570641673669483</v>
          </cell>
          <cell r="AJ36">
            <v>25.05002450152751</v>
          </cell>
          <cell r="AK36">
            <v>27.833360557252789</v>
          </cell>
          <cell r="AL36">
            <v>0.10069073513611812</v>
          </cell>
          <cell r="AM36">
            <v>0.12984591226833317</v>
          </cell>
          <cell r="AN36">
            <v>0.11025394919869079</v>
          </cell>
          <cell r="AO36">
            <v>30.337499999999999</v>
          </cell>
          <cell r="AP36">
            <v>25.547368421052632</v>
          </cell>
          <cell r="AQ36">
            <v>10.230492394758027</v>
          </cell>
          <cell r="AR36">
            <v>6.837316559572697</v>
          </cell>
          <cell r="AS36">
            <v>24.27</v>
          </cell>
          <cell r="AT36">
            <v>26.966666666666665</v>
          </cell>
          <cell r="AU36">
            <v>18.938510101010099</v>
          </cell>
          <cell r="AV36">
            <v>15.948219032429558</v>
          </cell>
          <cell r="AW36">
            <v>6.3864947196186872</v>
          </cell>
          <cell r="AX36">
            <v>4.2682682728395926</v>
          </cell>
          <cell r="AY36">
            <v>15.15080808080808</v>
          </cell>
          <cell r="AZ36">
            <v>16.834231200897865</v>
          </cell>
          <cell r="BB36">
            <v>30</v>
          </cell>
          <cell r="BC36">
            <v>30</v>
          </cell>
          <cell r="BD36">
            <v>20</v>
          </cell>
          <cell r="BE36">
            <v>15</v>
          </cell>
          <cell r="BF36">
            <v>17</v>
          </cell>
          <cell r="BG36">
            <v>37</v>
          </cell>
          <cell r="BH36">
            <v>67</v>
          </cell>
          <cell r="BI36">
            <v>89</v>
          </cell>
          <cell r="BJ36">
            <v>117</v>
          </cell>
          <cell r="BK36">
            <v>109</v>
          </cell>
        </row>
        <row r="37">
          <cell r="B37">
            <v>31</v>
          </cell>
          <cell r="C37">
            <v>4</v>
          </cell>
          <cell r="D37">
            <v>3</v>
          </cell>
          <cell r="E37">
            <v>1</v>
          </cell>
          <cell r="F37">
            <v>1</v>
          </cell>
          <cell r="G37">
            <v>30.372924644402982</v>
          </cell>
          <cell r="H37">
            <v>5.0787565244155157</v>
          </cell>
          <cell r="I37">
            <v>6.0279002528714279E-2</v>
          </cell>
          <cell r="J37">
            <v>8.7678549132675324E-2</v>
          </cell>
          <cell r="K37">
            <v>0.38342858584599998</v>
          </cell>
          <cell r="L37">
            <v>3.0838733726499998</v>
          </cell>
          <cell r="M37">
            <v>53.5556837711</v>
          </cell>
          <cell r="N37">
            <v>25.472076490150002</v>
          </cell>
          <cell r="O37">
            <v>561</v>
          </cell>
          <cell r="P37">
            <v>197</v>
          </cell>
          <cell r="Q37">
            <v>8097</v>
          </cell>
          <cell r="R37">
            <v>1152</v>
          </cell>
          <cell r="S37">
            <v>11.676460606061633</v>
          </cell>
          <cell r="T37"/>
          <cell r="U37">
            <v>2.3879311074168568</v>
          </cell>
          <cell r="V37">
            <v>3.1415803992122577</v>
          </cell>
          <cell r="W37">
            <v>3.5757770297154208</v>
          </cell>
          <cell r="X37">
            <v>4.2188542247362211</v>
          </cell>
          <cell r="Y37">
            <v>24.27</v>
          </cell>
          <cell r="Z37">
            <v>15.15080808080808</v>
          </cell>
          <cell r="AA37">
            <v>0.39872302191838382</v>
          </cell>
          <cell r="AB37">
            <v>31</v>
          </cell>
          <cell r="AC37">
            <v>37.966155805503725</v>
          </cell>
          <cell r="AD37">
            <v>37.966155805503725</v>
          </cell>
          <cell r="AE37">
            <v>31.97149962568735</v>
          </cell>
          <cell r="AF37">
            <v>31.312293447838126</v>
          </cell>
          <cell r="AG37">
            <v>30.679721863033315</v>
          </cell>
          <cell r="AH37">
            <v>12.719347116030862</v>
          </cell>
          <cell r="AI37">
            <v>8.4940767816331721</v>
          </cell>
          <cell r="AJ37">
            <v>30.372924644402982</v>
          </cell>
          <cell r="AK37">
            <v>33.747694049336644</v>
          </cell>
          <cell r="AL37">
            <v>1.8138416158626842</v>
          </cell>
          <cell r="AM37">
            <v>1.6166247171929768</v>
          </cell>
          <cell r="AN37">
            <v>1.2038236577688481</v>
          </cell>
          <cell r="AO37">
            <v>30.337499999999999</v>
          </cell>
          <cell r="AP37">
            <v>25.547368421052632</v>
          </cell>
          <cell r="AQ37">
            <v>10.163609797878156</v>
          </cell>
          <cell r="AR37">
            <v>6.7873359547621277</v>
          </cell>
          <cell r="AS37">
            <v>24.27</v>
          </cell>
          <cell r="AT37">
            <v>26.966666666666665</v>
          </cell>
          <cell r="AU37">
            <v>18.938510101010099</v>
          </cell>
          <cell r="AV37">
            <v>15.948219032429558</v>
          </cell>
          <cell r="AW37">
            <v>6.3447425404150204</v>
          </cell>
          <cell r="AX37">
            <v>4.2370673436575714</v>
          </cell>
          <cell r="AY37">
            <v>15.15080808080808</v>
          </cell>
          <cell r="AZ37">
            <v>16.834231200897865</v>
          </cell>
          <cell r="BB37">
            <v>31</v>
          </cell>
          <cell r="BC37">
            <v>30</v>
          </cell>
          <cell r="BD37">
            <v>20</v>
          </cell>
          <cell r="BE37">
            <v>15</v>
          </cell>
          <cell r="BF37">
            <v>17</v>
          </cell>
          <cell r="BG37">
            <v>37</v>
          </cell>
          <cell r="BH37">
            <v>67</v>
          </cell>
          <cell r="BI37">
            <v>91</v>
          </cell>
          <cell r="BJ37">
            <v>0</v>
          </cell>
          <cell r="BK37">
            <v>103</v>
          </cell>
        </row>
        <row r="38">
          <cell r="B38">
            <v>32</v>
          </cell>
          <cell r="C38">
            <v>4</v>
          </cell>
          <cell r="D38">
            <v>3</v>
          </cell>
          <cell r="E38">
            <v>2</v>
          </cell>
          <cell r="F38">
            <v>1</v>
          </cell>
          <cell r="G38">
            <v>30.373543703997949</v>
          </cell>
          <cell r="H38">
            <v>0.35479604627076922</v>
          </cell>
          <cell r="I38">
            <v>6.0186558825051965E-2</v>
          </cell>
          <cell r="J38">
            <v>8.7544085563711946E-2</v>
          </cell>
          <cell r="K38">
            <v>0.38342858584599998</v>
          </cell>
          <cell r="L38">
            <v>3.0838733726499998</v>
          </cell>
          <cell r="M38">
            <v>53.5556837711</v>
          </cell>
          <cell r="N38">
            <v>14.813453217399999</v>
          </cell>
          <cell r="O38">
            <v>561</v>
          </cell>
          <cell r="P38">
            <v>24</v>
          </cell>
          <cell r="Q38">
            <v>8097</v>
          </cell>
          <cell r="R38">
            <v>1113</v>
          </cell>
          <cell r="S38">
            <v>11.676460606061633</v>
          </cell>
          <cell r="T38"/>
          <cell r="U38">
            <v>2.3876333829255016</v>
          </cell>
          <cell r="V38">
            <v>2.3769394526434362</v>
          </cell>
          <cell r="W38">
            <v>3.5751112369717624</v>
          </cell>
          <cell r="X38">
            <v>2.9176353151745853</v>
          </cell>
          <cell r="Y38">
            <v>24.27</v>
          </cell>
          <cell r="Z38">
            <v>15.15080808080808</v>
          </cell>
          <cell r="AA38">
            <v>0.38522458628052186</v>
          </cell>
          <cell r="AB38">
            <v>32</v>
          </cell>
          <cell r="AC38">
            <v>37.966929629997438</v>
          </cell>
          <cell r="AD38">
            <v>37.966929629997438</v>
          </cell>
          <cell r="AE38">
            <v>31.972151267366264</v>
          </cell>
          <cell r="AF38">
            <v>31.312931653606135</v>
          </cell>
          <cell r="AG38">
            <v>30.680347175755504</v>
          </cell>
          <cell r="AH38">
            <v>12.7211924247692</v>
          </cell>
          <cell r="AI38">
            <v>8.4958317911599721</v>
          </cell>
          <cell r="AJ38">
            <v>30.373543703997949</v>
          </cell>
          <cell r="AK38">
            <v>33.748381893331057</v>
          </cell>
          <cell r="AL38">
            <v>0.12671287366813186</v>
          </cell>
          <cell r="AM38">
            <v>0.14926591667120268</v>
          </cell>
          <cell r="AN38">
            <v>0.12160397306184202</v>
          </cell>
          <cell r="AO38">
            <v>30.337499999999999</v>
          </cell>
          <cell r="AP38">
            <v>25.547368421052632</v>
          </cell>
          <cell r="AQ38">
            <v>10.164877143015413</v>
          </cell>
          <cell r="AR38">
            <v>6.7885999599155111</v>
          </cell>
          <cell r="AS38">
            <v>24.27</v>
          </cell>
          <cell r="AT38">
            <v>26.966666666666665</v>
          </cell>
          <cell r="AU38">
            <v>18.938510101010099</v>
          </cell>
          <cell r="AV38">
            <v>15.948219032429558</v>
          </cell>
          <cell r="AW38">
            <v>6.3455336942241152</v>
          </cell>
          <cell r="AX38">
            <v>4.2378564124458729</v>
          </cell>
          <cell r="AY38">
            <v>15.15080808080808</v>
          </cell>
          <cell r="AZ38">
            <v>16.834231200897865</v>
          </cell>
          <cell r="BB38">
            <v>32</v>
          </cell>
          <cell r="BC38">
            <v>30</v>
          </cell>
          <cell r="BD38">
            <v>20</v>
          </cell>
          <cell r="BE38">
            <v>15</v>
          </cell>
          <cell r="BF38">
            <v>17</v>
          </cell>
          <cell r="BG38">
            <v>37</v>
          </cell>
          <cell r="BH38">
            <v>67</v>
          </cell>
          <cell r="BI38">
            <v>91</v>
          </cell>
          <cell r="BJ38">
            <v>117</v>
          </cell>
          <cell r="BK38">
            <v>109</v>
          </cell>
        </row>
        <row r="39">
          <cell r="B39">
            <v>33</v>
          </cell>
          <cell r="C39">
            <v>4</v>
          </cell>
          <cell r="D39">
            <v>3</v>
          </cell>
          <cell r="E39">
            <v>1</v>
          </cell>
          <cell r="F39">
            <v>2</v>
          </cell>
          <cell r="G39">
            <v>19.568656932656879</v>
          </cell>
          <cell r="H39">
            <v>4.9859006356995197</v>
          </cell>
          <cell r="I39">
            <v>6.0281307289942555E-2</v>
          </cell>
          <cell r="J39">
            <v>8.7681901512643712E-2</v>
          </cell>
          <cell r="K39">
            <v>0.38342858584599998</v>
          </cell>
          <cell r="L39">
            <v>2.5450176778000002</v>
          </cell>
          <cell r="M39">
            <v>45.380687941399998</v>
          </cell>
          <cell r="N39">
            <v>24.28740705165</v>
          </cell>
          <cell r="O39">
            <v>427</v>
          </cell>
          <cell r="P39">
            <v>203</v>
          </cell>
          <cell r="Q39">
            <v>8097</v>
          </cell>
          <cell r="R39">
            <v>1384</v>
          </cell>
          <cell r="S39">
            <v>11.676460606061633</v>
          </cell>
          <cell r="T39"/>
          <cell r="U39">
            <v>2.3220022039782493</v>
          </cell>
          <cell r="V39">
            <v>3.1517126142319229</v>
          </cell>
          <cell r="W39">
            <v>3.5010297002822028</v>
          </cell>
          <cell r="X39">
            <v>4.2136859279202135</v>
          </cell>
          <cell r="Y39">
            <v>24.27</v>
          </cell>
          <cell r="Z39">
            <v>15.15080808080808</v>
          </cell>
          <cell r="AA39">
            <v>4.9190030763419443</v>
          </cell>
          <cell r="AB39">
            <v>33</v>
          </cell>
          <cell r="AC39">
            <v>24.460821165821098</v>
          </cell>
          <cell r="AD39">
            <v>24.460821165821098</v>
          </cell>
          <cell r="AE39">
            <v>20.598586244901977</v>
          </cell>
          <cell r="AF39">
            <v>20.173873126450392</v>
          </cell>
          <cell r="AG39">
            <v>19.766320133996846</v>
          </cell>
          <cell r="AH39">
            <v>8.4274928331808692</v>
          </cell>
          <cell r="AI39">
            <v>5.5894004358430704</v>
          </cell>
          <cell r="AJ39">
            <v>19.568656932656879</v>
          </cell>
          <cell r="AK39">
            <v>21.742952147396533</v>
          </cell>
          <cell r="AL39">
            <v>1.7806787984641144</v>
          </cell>
          <cell r="AM39">
            <v>1.5819655044641787</v>
          </cell>
          <cell r="AN39">
            <v>1.1832634707448295</v>
          </cell>
          <cell r="AO39">
            <v>30.337499999999999</v>
          </cell>
          <cell r="AP39">
            <v>25.547368421052632</v>
          </cell>
          <cell r="AQ39">
            <v>10.452186461502317</v>
          </cell>
          <cell r="AR39">
            <v>6.9322462468809389</v>
          </cell>
          <cell r="AS39">
            <v>24.27</v>
          </cell>
          <cell r="AT39">
            <v>26.966666666666665</v>
          </cell>
          <cell r="AU39">
            <v>18.938510101010099</v>
          </cell>
          <cell r="AV39">
            <v>15.948219032429558</v>
          </cell>
          <cell r="AW39">
            <v>6.5248896210565359</v>
          </cell>
          <cell r="AX39">
            <v>4.3275291493776358</v>
          </cell>
          <cell r="AY39">
            <v>15.15080808080808</v>
          </cell>
          <cell r="AZ39">
            <v>16.834231200897865</v>
          </cell>
          <cell r="BB39">
            <v>33</v>
          </cell>
          <cell r="BC39">
            <v>30</v>
          </cell>
          <cell r="BD39">
            <v>20</v>
          </cell>
          <cell r="BE39">
            <v>15</v>
          </cell>
          <cell r="BF39">
            <v>17</v>
          </cell>
          <cell r="BG39">
            <v>37</v>
          </cell>
          <cell r="BH39">
            <v>67</v>
          </cell>
          <cell r="BI39">
            <v>91</v>
          </cell>
          <cell r="BJ39">
            <v>0</v>
          </cell>
          <cell r="BK39">
            <v>103</v>
          </cell>
        </row>
        <row r="40">
          <cell r="B40">
            <v>34</v>
          </cell>
          <cell r="C40">
            <v>4</v>
          </cell>
          <cell r="D40">
            <v>3</v>
          </cell>
          <cell r="E40">
            <v>2</v>
          </cell>
          <cell r="F40">
            <v>2</v>
          </cell>
          <cell r="G40">
            <v>19.568788130522613</v>
          </cell>
          <cell r="H40">
            <v>0.34185776449460348</v>
          </cell>
          <cell r="I40">
            <v>6.0188864346337162E-2</v>
          </cell>
          <cell r="J40">
            <v>8.754743904921769E-2</v>
          </cell>
          <cell r="K40">
            <v>0.38342858584599998</v>
          </cell>
          <cell r="L40">
            <v>2.5450176778000002</v>
          </cell>
          <cell r="M40">
            <v>45.380687940599998</v>
          </cell>
          <cell r="N40">
            <v>14.8134532284</v>
          </cell>
          <cell r="O40">
            <v>427</v>
          </cell>
          <cell r="P40">
            <v>23</v>
          </cell>
          <cell r="Q40">
            <v>8097</v>
          </cell>
          <cell r="R40">
            <v>1338</v>
          </cell>
          <cell r="S40">
            <v>11.676460606061633</v>
          </cell>
          <cell r="T40"/>
          <cell r="U40">
            <v>2.3215686112737108</v>
          </cell>
          <cell r="V40">
            <v>2.2860003670144988</v>
          </cell>
          <cell r="W40">
            <v>3.5000471103859292</v>
          </cell>
          <cell r="X40">
            <v>2.7685674700021057</v>
          </cell>
          <cell r="Y40">
            <v>24.27</v>
          </cell>
          <cell r="Z40">
            <v>15.15080808080808</v>
          </cell>
          <cell r="AA40">
            <v>4.905863815603583</v>
          </cell>
          <cell r="AB40">
            <v>34</v>
          </cell>
          <cell r="AC40">
            <v>24.460985163153264</v>
          </cell>
          <cell r="AD40">
            <v>24.460985163153264</v>
          </cell>
          <cell r="AE40">
            <v>20.598724347918541</v>
          </cell>
          <cell r="AF40">
            <v>20.174008381982077</v>
          </cell>
          <cell r="AG40">
            <v>19.766452657093549</v>
          </cell>
          <cell r="AH40">
            <v>8.4291233244174286</v>
          </cell>
          <cell r="AI40">
            <v>5.5910070674348384</v>
          </cell>
          <cell r="AJ40">
            <v>19.568788130522613</v>
          </cell>
          <cell r="AK40">
            <v>21.743097922802903</v>
          </cell>
          <cell r="AL40">
            <v>0.12209205874807268</v>
          </cell>
          <cell r="AM40">
            <v>0.14954405494740469</v>
          </cell>
          <cell r="AN40">
            <v>0.12347821326324529</v>
          </cell>
          <cell r="AO40">
            <v>30.337499999999999</v>
          </cell>
          <cell r="AP40">
            <v>25.547368421052632</v>
          </cell>
          <cell r="AQ40">
            <v>10.45413858636056</v>
          </cell>
          <cell r="AR40">
            <v>6.9341923792916864</v>
          </cell>
          <cell r="AS40">
            <v>24.27</v>
          </cell>
          <cell r="AT40">
            <v>26.966666666666665</v>
          </cell>
          <cell r="AU40">
            <v>18.938510101010099</v>
          </cell>
          <cell r="AV40">
            <v>15.948219032429558</v>
          </cell>
          <cell r="AW40">
            <v>6.5261082559587607</v>
          </cell>
          <cell r="AX40">
            <v>4.3287440434301727</v>
          </cell>
          <cell r="AY40">
            <v>15.15080808080808</v>
          </cell>
          <cell r="AZ40">
            <v>16.834231200897865</v>
          </cell>
          <cell r="BB40">
            <v>34</v>
          </cell>
          <cell r="BC40">
            <v>30</v>
          </cell>
          <cell r="BD40">
            <v>20</v>
          </cell>
          <cell r="BE40">
            <v>15</v>
          </cell>
          <cell r="BF40">
            <v>17</v>
          </cell>
          <cell r="BG40">
            <v>37</v>
          </cell>
          <cell r="BH40">
            <v>67</v>
          </cell>
          <cell r="BI40">
            <v>91</v>
          </cell>
          <cell r="BJ40">
            <v>117</v>
          </cell>
          <cell r="BK40">
            <v>109</v>
          </cell>
        </row>
      </sheetData>
      <sheetData sheetId="4">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141.9427084768578</v>
          </cell>
          <cell r="H7">
            <v>6.2094638473530646</v>
          </cell>
          <cell r="I7">
            <v>0.19317586351062713</v>
          </cell>
          <cell r="J7">
            <v>0.28098307419727581</v>
          </cell>
          <cell r="K7">
            <v>0.363000669813</v>
          </cell>
          <cell r="L7">
            <v>4.4650183556199998</v>
          </cell>
          <cell r="M7">
            <v>96.576779772180004</v>
          </cell>
          <cell r="N7">
            <v>42.272468268360001</v>
          </cell>
          <cell r="O7">
            <v>1455</v>
          </cell>
          <cell r="P7">
            <v>145</v>
          </cell>
          <cell r="Q7">
            <v>8065</v>
          </cell>
          <cell r="R7">
            <v>1216</v>
          </cell>
          <cell r="S7">
            <v>11.676460606061633</v>
          </cell>
          <cell r="T7"/>
          <cell r="U7">
            <v>2.3993792211754599</v>
          </cell>
          <cell r="V7">
            <v>2.8344742583127682</v>
          </cell>
          <cell r="W7">
            <v>3.673359082575077</v>
          </cell>
          <cell r="X7">
            <v>4.2965993406705651</v>
          </cell>
          <cell r="Y7">
            <v>24.27</v>
          </cell>
          <cell r="Z7">
            <v>15.633636363636363</v>
          </cell>
          <cell r="AA7">
            <v>0.60936726379729722</v>
          </cell>
          <cell r="AB7">
            <v>1</v>
          </cell>
          <cell r="AC7">
            <v>177.42838559607225</v>
          </cell>
          <cell r="AD7">
            <v>177.42838559607225</v>
          </cell>
          <cell r="AE7">
            <v>149.41337734406085</v>
          </cell>
          <cell r="AF7">
            <v>146.33268915139979</v>
          </cell>
          <cell r="AG7">
            <v>143.37647320894729</v>
          </cell>
          <cell r="AH7">
            <v>59.158096904465076</v>
          </cell>
          <cell r="AI7">
            <v>38.641119826857206</v>
          </cell>
          <cell r="AJ7">
            <v>141.9427084768578</v>
          </cell>
          <cell r="AK7">
            <v>157.71412052984201</v>
          </cell>
          <cell r="AL7">
            <v>2.2176656597689517</v>
          </cell>
          <cell r="AM7">
            <v>2.1906933284514185</v>
          </cell>
          <cell r="AN7">
            <v>1.4452043011261928</v>
          </cell>
          <cell r="AO7">
            <v>30.337499999999999</v>
          </cell>
          <cell r="AP7">
            <v>25.547368421052632</v>
          </cell>
          <cell r="AQ7">
            <v>10.115116354183515</v>
          </cell>
          <cell r="AR7">
            <v>6.6070317261187501</v>
          </cell>
          <cell r="AS7">
            <v>24.27</v>
          </cell>
          <cell r="AT7">
            <v>26.966666666666665</v>
          </cell>
          <cell r="AU7">
            <v>19.542045454545452</v>
          </cell>
          <cell r="AV7">
            <v>16.456459330143542</v>
          </cell>
          <cell r="AW7">
            <v>6.5157004885527927</v>
          </cell>
          <cell r="AX7">
            <v>4.255951027983075</v>
          </cell>
          <cell r="AY7">
            <v>15.633636363636363</v>
          </cell>
          <cell r="AZ7">
            <v>17.37070707070707</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140.4675965412645</v>
          </cell>
          <cell r="H8">
            <v>2.111223148777428</v>
          </cell>
          <cell r="I8">
            <v>0.19291394943416346</v>
          </cell>
          <cell r="J8">
            <v>0.28060210826787413</v>
          </cell>
          <cell r="K8">
            <v>0.363000669813</v>
          </cell>
          <cell r="L8">
            <v>4.4650183556199998</v>
          </cell>
          <cell r="M8">
            <v>96.576779772180004</v>
          </cell>
          <cell r="N8">
            <v>33.307935270200005</v>
          </cell>
          <cell r="O8">
            <v>1440</v>
          </cell>
          <cell r="P8">
            <v>63</v>
          </cell>
          <cell r="Q8">
            <v>8065</v>
          </cell>
          <cell r="R8">
            <v>1171</v>
          </cell>
          <cell r="S8">
            <v>11.676460606061633</v>
          </cell>
          <cell r="T8"/>
          <cell r="U8">
            <v>2.4022008713449852</v>
          </cell>
          <cell r="V8">
            <v>2.859387281439318</v>
          </cell>
          <cell r="W8">
            <v>3.680869790588178</v>
          </cell>
          <cell r="X8">
            <v>4.3133390928607422</v>
          </cell>
          <cell r="Y8">
            <v>24.27</v>
          </cell>
          <cell r="Z8">
            <v>15.633636363636363</v>
          </cell>
          <cell r="AA8">
            <v>0.58681666604164073</v>
          </cell>
          <cell r="AB8">
            <v>2</v>
          </cell>
          <cell r="AC8">
            <v>175.58449567658062</v>
          </cell>
          <cell r="AD8">
            <v>175.58449567658062</v>
          </cell>
          <cell r="AE8">
            <v>147.86062793817317</v>
          </cell>
          <cell r="AF8">
            <v>144.81195519717991</v>
          </cell>
          <cell r="AG8">
            <v>141.88646115279244</v>
          </cell>
          <cell r="AH8">
            <v>58.474542331931261</v>
          </cell>
          <cell r="AI8">
            <v>38.16152282822771</v>
          </cell>
          <cell r="AJ8">
            <v>140.4675965412645</v>
          </cell>
          <cell r="AK8">
            <v>156.07510726807166</v>
          </cell>
          <cell r="AL8">
            <v>0.75400826742051008</v>
          </cell>
          <cell r="AM8">
            <v>0.73834809383173527</v>
          </cell>
          <cell r="AN8">
            <v>0.48946375495305616</v>
          </cell>
          <cell r="AO8">
            <v>30.337499999999999</v>
          </cell>
          <cell r="AP8">
            <v>25.547368421052632</v>
          </cell>
          <cell r="AQ8">
            <v>10.103235033134968</v>
          </cell>
          <cell r="AR8">
            <v>6.593550269574143</v>
          </cell>
          <cell r="AS8">
            <v>24.27</v>
          </cell>
          <cell r="AT8">
            <v>26.966666666666665</v>
          </cell>
          <cell r="AU8">
            <v>19.542045454545452</v>
          </cell>
          <cell r="AV8">
            <v>16.456459330143542</v>
          </cell>
          <cell r="AW8">
            <v>6.5080470788786018</v>
          </cell>
          <cell r="AX8">
            <v>4.2472668833901386</v>
          </cell>
          <cell r="AY8">
            <v>15.633636363636363</v>
          </cell>
          <cell r="AZ8">
            <v>17.37070707070707</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121.05323797962112</v>
          </cell>
          <cell r="H9">
            <v>6.6244112942128472</v>
          </cell>
          <cell r="I9">
            <v>5.7268071009407097E-2</v>
          </cell>
          <cell r="J9">
            <v>8.3299012377319404E-2</v>
          </cell>
          <cell r="K9">
            <v>0.363000669813</v>
          </cell>
          <cell r="L9">
            <v>4.0630105878</v>
          </cell>
          <cell r="M9">
            <v>84.950489350239991</v>
          </cell>
          <cell r="N9">
            <v>37.668179236620006</v>
          </cell>
          <cell r="O9">
            <v>1411</v>
          </cell>
          <cell r="P9">
            <v>174</v>
          </cell>
          <cell r="Q9">
            <v>8065</v>
          </cell>
          <cell r="R9">
            <v>1166</v>
          </cell>
          <cell r="S9">
            <v>11.676460606061633</v>
          </cell>
          <cell r="T9"/>
          <cell r="U9">
            <v>2.3859144238891519</v>
          </cell>
          <cell r="V9">
            <v>2.866798033874701</v>
          </cell>
          <cell r="W9">
            <v>3.6414410364910386</v>
          </cell>
          <cell r="X9">
            <v>4.2904596186969721</v>
          </cell>
          <cell r="Y9">
            <v>24.27</v>
          </cell>
          <cell r="Z9">
            <v>15.633636363636363</v>
          </cell>
          <cell r="AA9">
            <v>0.53170262013185177</v>
          </cell>
          <cell r="AB9">
            <v>3</v>
          </cell>
          <cell r="AC9">
            <v>151.31654747452637</v>
          </cell>
          <cell r="AD9">
            <v>151.31654747452637</v>
          </cell>
          <cell r="AE9">
            <v>127.42446103118013</v>
          </cell>
          <cell r="AF9">
            <v>124.79715255631044</v>
          </cell>
          <cell r="AG9">
            <v>122.27599795921326</v>
          </cell>
          <cell r="AH9">
            <v>50.736621887007452</v>
          </cell>
          <cell r="AI9">
            <v>33.243223429005539</v>
          </cell>
          <cell r="AJ9">
            <v>121.05323797962112</v>
          </cell>
          <cell r="AK9">
            <v>134.50359775513456</v>
          </cell>
          <cell r="AL9">
            <v>2.3658611765045885</v>
          </cell>
          <cell r="AM9">
            <v>2.310735257920991</v>
          </cell>
          <cell r="AN9">
            <v>1.5439863984140478</v>
          </cell>
          <cell r="AO9">
            <v>30.337499999999999</v>
          </cell>
          <cell r="AP9">
            <v>25.547368421052632</v>
          </cell>
          <cell r="AQ9">
            <v>10.17220054373902</v>
          </cell>
          <cell r="AR9">
            <v>6.6649438386587283</v>
          </cell>
          <cell r="AS9">
            <v>24.27</v>
          </cell>
          <cell r="AT9">
            <v>26.966666666666665</v>
          </cell>
          <cell r="AU9">
            <v>19.542045454545452</v>
          </cell>
          <cell r="AV9">
            <v>16.456459330143542</v>
          </cell>
          <cell r="AW9">
            <v>6.5524715417717312</v>
          </cell>
          <cell r="AX9">
            <v>4.2932553917449203</v>
          </cell>
          <cell r="AY9">
            <v>15.633636363636363</v>
          </cell>
          <cell r="AZ9">
            <v>17.37070707070707</v>
          </cell>
          <cell r="BB9">
            <v>3</v>
          </cell>
          <cell r="BC9">
            <v>0</v>
          </cell>
          <cell r="BD9">
            <v>0</v>
          </cell>
          <cell r="BE9">
            <v>0</v>
          </cell>
          <cell r="BF9">
            <v>1</v>
          </cell>
          <cell r="BG9">
            <v>23</v>
          </cell>
          <cell r="BH9">
            <v>0</v>
          </cell>
          <cell r="BI9">
            <v>93</v>
          </cell>
          <cell r="BJ9">
            <v>0</v>
          </cell>
          <cell r="BK9">
            <v>103</v>
          </cell>
        </row>
        <row r="10">
          <cell r="B10">
            <v>4</v>
          </cell>
          <cell r="C10">
            <v>1</v>
          </cell>
          <cell r="D10">
            <v>2</v>
          </cell>
          <cell r="E10">
            <v>2</v>
          </cell>
          <cell r="F10">
            <v>1</v>
          </cell>
          <cell r="G10">
            <v>118.5992809561231</v>
          </cell>
          <cell r="H10">
            <v>1.8945481911635038</v>
          </cell>
          <cell r="I10">
            <v>5.7178822753325337E-2</v>
          </cell>
          <cell r="J10">
            <v>8.3169196732109582E-2</v>
          </cell>
          <cell r="K10">
            <v>0.363000669813</v>
          </cell>
          <cell r="L10">
            <v>4.0630105878</v>
          </cell>
          <cell r="M10">
            <v>84.950489350239991</v>
          </cell>
          <cell r="N10">
            <v>30.506826013400001</v>
          </cell>
          <cell r="O10">
            <v>1382</v>
          </cell>
          <cell r="P10">
            <v>61</v>
          </cell>
          <cell r="Q10">
            <v>8065</v>
          </cell>
          <cell r="R10">
            <v>1113</v>
          </cell>
          <cell r="S10">
            <v>11.676460606061633</v>
          </cell>
          <cell r="T10"/>
          <cell r="U10">
            <v>2.3900950835959698</v>
          </cell>
          <cell r="V10">
            <v>2.8596884659163404</v>
          </cell>
          <cell r="W10">
            <v>3.6552344121924039</v>
          </cell>
          <cell r="X10">
            <v>4.2975075388333712</v>
          </cell>
          <cell r="Y10">
            <v>24.27</v>
          </cell>
          <cell r="Z10">
            <v>15.633636363636363</v>
          </cell>
          <cell r="AA10">
            <v>0.50753431921676762</v>
          </cell>
          <cell r="AB10">
            <v>4</v>
          </cell>
          <cell r="AC10">
            <v>148.24910119515386</v>
          </cell>
          <cell r="AD10">
            <v>148.24910119515386</v>
          </cell>
          <cell r="AE10">
            <v>124.84134837486643</v>
          </cell>
          <cell r="AF10">
            <v>122.26729995476609</v>
          </cell>
          <cell r="AG10">
            <v>119.79725349103343</v>
          </cell>
          <cell r="AH10">
            <v>49.621155982500461</v>
          </cell>
          <cell r="AI10">
            <v>32.446422741185408</v>
          </cell>
          <cell r="AJ10">
            <v>118.5992809561231</v>
          </cell>
          <cell r="AK10">
            <v>131.77697884013676</v>
          </cell>
          <cell r="AL10">
            <v>0.67662435398696574</v>
          </cell>
          <cell r="AM10">
            <v>0.66250160244515544</v>
          </cell>
          <cell r="AN10">
            <v>0.44084813674993806</v>
          </cell>
          <cell r="AO10">
            <v>30.337499999999999</v>
          </cell>
          <cell r="AP10">
            <v>25.547368421052632</v>
          </cell>
          <cell r="AQ10">
            <v>10.154407733220829</v>
          </cell>
          <cell r="AR10">
            <v>6.6397930373616969</v>
          </cell>
          <cell r="AS10">
            <v>24.27</v>
          </cell>
          <cell r="AT10">
            <v>26.966666666666665</v>
          </cell>
          <cell r="AU10">
            <v>19.542045454545452</v>
          </cell>
          <cell r="AV10">
            <v>16.456459330143542</v>
          </cell>
          <cell r="AW10">
            <v>6.5410102179345468</v>
          </cell>
          <cell r="AX10">
            <v>4.2770543830209053</v>
          </cell>
          <cell r="AY10">
            <v>15.633636363636363</v>
          </cell>
          <cell r="AZ10">
            <v>17.37070707070707</v>
          </cell>
          <cell r="BB10">
            <v>4</v>
          </cell>
          <cell r="BC10">
            <v>0</v>
          </cell>
          <cell r="BD10">
            <v>0</v>
          </cell>
          <cell r="BE10">
            <v>0</v>
          </cell>
          <cell r="BF10">
            <v>1</v>
          </cell>
          <cell r="BG10">
            <v>23</v>
          </cell>
          <cell r="BH10">
            <v>0</v>
          </cell>
          <cell r="BI10">
            <v>93</v>
          </cell>
          <cell r="BJ10">
            <v>117</v>
          </cell>
          <cell r="BK10">
            <v>109</v>
          </cell>
        </row>
        <row r="11">
          <cell r="B11">
            <v>5</v>
          </cell>
          <cell r="C11">
            <v>1</v>
          </cell>
          <cell r="D11">
            <v>2</v>
          </cell>
          <cell r="E11">
            <v>1</v>
          </cell>
          <cell r="F11">
            <v>2</v>
          </cell>
          <cell r="G11">
            <v>98.763513174096033</v>
          </cell>
          <cell r="H11">
            <v>6.4174282516418444</v>
          </cell>
          <cell r="I11">
            <v>5.7269527831576877E-2</v>
          </cell>
          <cell r="J11">
            <v>8.330113139138455E-2</v>
          </cell>
          <cell r="K11">
            <v>0.363000669813</v>
          </cell>
          <cell r="L11">
            <v>3.6306341556000001</v>
          </cell>
          <cell r="M11">
            <v>75.598492670279995</v>
          </cell>
          <cell r="N11">
            <v>36.508463460899996</v>
          </cell>
          <cell r="O11">
            <v>1293</v>
          </cell>
          <cell r="P11">
            <v>174</v>
          </cell>
          <cell r="Q11">
            <v>8065</v>
          </cell>
          <cell r="R11">
            <v>1299</v>
          </cell>
          <cell r="S11">
            <v>11.676460606061633</v>
          </cell>
          <cell r="T11"/>
          <cell r="U11">
            <v>2.3604514490625488</v>
          </cell>
          <cell r="V11">
            <v>2.865914171993718</v>
          </cell>
          <cell r="W11">
            <v>3.5917080255350702</v>
          </cell>
          <cell r="X11">
            <v>4.2732709907713318</v>
          </cell>
          <cell r="Y11">
            <v>24.27</v>
          </cell>
          <cell r="Z11">
            <v>15.633636363636363</v>
          </cell>
          <cell r="AA11">
            <v>4.8119892456640807</v>
          </cell>
          <cell r="AB11">
            <v>5</v>
          </cell>
          <cell r="AC11">
            <v>123.45439146762004</v>
          </cell>
          <cell r="AD11">
            <v>123.45439146762004</v>
          </cell>
          <cell r="AE11">
            <v>103.96159281483793</v>
          </cell>
          <cell r="AF11">
            <v>101.81805481865571</v>
          </cell>
          <cell r="AG11">
            <v>99.761124418278825</v>
          </cell>
          <cell r="AH11">
            <v>41.84094242367064</v>
          </cell>
          <cell r="AI11">
            <v>27.49764526290604</v>
          </cell>
          <cell r="AJ11">
            <v>98.763513174096033</v>
          </cell>
          <cell r="AK11">
            <v>109.73723686010671</v>
          </cell>
          <cell r="AL11">
            <v>2.2919386613006587</v>
          </cell>
          <cell r="AM11">
            <v>2.2392255547476707</v>
          </cell>
          <cell r="AN11">
            <v>1.5017601892089434</v>
          </cell>
          <cell r="AO11">
            <v>30.337499999999999</v>
          </cell>
          <cell r="AP11">
            <v>25.547368421052632</v>
          </cell>
          <cell r="AQ11">
            <v>10.281931454103328</v>
          </cell>
          <cell r="AR11">
            <v>6.7572307736190238</v>
          </cell>
          <cell r="AS11">
            <v>24.27</v>
          </cell>
          <cell r="AT11">
            <v>26.966666666666665</v>
          </cell>
          <cell r="AU11">
            <v>19.542045454545452</v>
          </cell>
          <cell r="AV11">
            <v>16.456459330143542</v>
          </cell>
          <cell r="AW11">
            <v>6.6231552315321922</v>
          </cell>
          <cell r="AX11">
            <v>4.3527024614723135</v>
          </cell>
          <cell r="AY11">
            <v>15.633636363636363</v>
          </cell>
          <cell r="AZ11">
            <v>17.37070707070707</v>
          </cell>
          <cell r="BB11">
            <v>5</v>
          </cell>
          <cell r="BC11">
            <v>0</v>
          </cell>
          <cell r="BD11">
            <v>0</v>
          </cell>
          <cell r="BE11">
            <v>0</v>
          </cell>
          <cell r="BF11">
            <v>1</v>
          </cell>
          <cell r="BG11">
            <v>23</v>
          </cell>
          <cell r="BH11">
            <v>0</v>
          </cell>
          <cell r="BI11">
            <v>93</v>
          </cell>
          <cell r="BJ11">
            <v>0</v>
          </cell>
          <cell r="BK11">
            <v>103</v>
          </cell>
        </row>
        <row r="12">
          <cell r="B12">
            <v>6</v>
          </cell>
          <cell r="C12">
            <v>1</v>
          </cell>
          <cell r="D12">
            <v>2</v>
          </cell>
          <cell r="E12">
            <v>2</v>
          </cell>
          <cell r="F12">
            <v>2</v>
          </cell>
          <cell r="G12">
            <v>96.309154934238862</v>
          </cell>
          <cell r="H12">
            <v>1.7600873497050846</v>
          </cell>
          <cell r="I12">
            <v>5.7180283006334272E-2</v>
          </cell>
          <cell r="J12">
            <v>8.3171320736486212E-2</v>
          </cell>
          <cell r="K12">
            <v>0.363000669813</v>
          </cell>
          <cell r="L12">
            <v>3.6306341556000001</v>
          </cell>
          <cell r="M12">
            <v>75.598492670279995</v>
          </cell>
          <cell r="N12">
            <v>27.797274004399998</v>
          </cell>
          <cell r="O12">
            <v>1261</v>
          </cell>
          <cell r="P12">
            <v>63</v>
          </cell>
          <cell r="Q12">
            <v>8065</v>
          </cell>
          <cell r="R12">
            <v>1238</v>
          </cell>
          <cell r="S12">
            <v>11.676460606061633</v>
          </cell>
          <cell r="T12"/>
          <cell r="U12">
            <v>2.3651363146617372</v>
          </cell>
          <cell r="V12">
            <v>2.8708403484952378</v>
          </cell>
          <cell r="W12">
            <v>3.6084560648412394</v>
          </cell>
          <cell r="X12">
            <v>4.2947916516010443</v>
          </cell>
          <cell r="Y12">
            <v>24.27</v>
          </cell>
          <cell r="Z12">
            <v>15.633636363636363</v>
          </cell>
          <cell r="AA12">
            <v>4.7871330522306801</v>
          </cell>
          <cell r="AB12">
            <v>6</v>
          </cell>
          <cell r="AC12">
            <v>120.38644366779857</v>
          </cell>
          <cell r="AD12">
            <v>120.38644366779857</v>
          </cell>
          <cell r="AE12">
            <v>101.3780578255146</v>
          </cell>
          <cell r="AF12">
            <v>99.287788591998833</v>
          </cell>
          <cell r="AG12">
            <v>97.281974681049363</v>
          </cell>
          <cell r="AH12">
            <v>40.720340023197792</v>
          </cell>
          <cell r="AI12">
            <v>26.689851061959974</v>
          </cell>
          <cell r="AJ12">
            <v>96.309154934238862</v>
          </cell>
          <cell r="AK12">
            <v>107.01017214915429</v>
          </cell>
          <cell r="AL12">
            <v>0.62860262489467311</v>
          </cell>
          <cell r="AM12">
            <v>0.61309133774284641</v>
          </cell>
          <cell r="AN12">
            <v>0.40981903023140742</v>
          </cell>
          <cell r="AO12">
            <v>30.337499999999999</v>
          </cell>
          <cell r="AP12">
            <v>25.547368421052632</v>
          </cell>
          <cell r="AQ12">
            <v>10.261564988684851</v>
          </cell>
          <cell r="AR12">
            <v>6.7258682283742317</v>
          </cell>
          <cell r="AS12">
            <v>24.27</v>
          </cell>
          <cell r="AT12">
            <v>26.966666666666665</v>
          </cell>
          <cell r="AU12">
            <v>19.542045454545452</v>
          </cell>
          <cell r="AV12">
            <v>16.456459330143542</v>
          </cell>
          <cell r="AW12">
            <v>6.6100360756045013</v>
          </cell>
          <cell r="AX12">
            <v>4.3325001282298263</v>
          </cell>
          <cell r="AY12">
            <v>15.633636363636363</v>
          </cell>
          <cell r="AZ12">
            <v>17.37070707070707</v>
          </cell>
          <cell r="BB12">
            <v>6</v>
          </cell>
          <cell r="BC12">
            <v>0</v>
          </cell>
          <cell r="BD12">
            <v>0</v>
          </cell>
          <cell r="BE12">
            <v>0</v>
          </cell>
          <cell r="BF12">
            <v>1</v>
          </cell>
          <cell r="BG12">
            <v>23</v>
          </cell>
          <cell r="BH12">
            <v>0</v>
          </cell>
          <cell r="BI12">
            <v>93</v>
          </cell>
          <cell r="BJ12">
            <v>117</v>
          </cell>
          <cell r="BK12">
            <v>109</v>
          </cell>
        </row>
        <row r="13">
          <cell r="B13">
            <v>7</v>
          </cell>
          <cell r="C13">
            <v>2</v>
          </cell>
          <cell r="D13">
            <v>1</v>
          </cell>
          <cell r="E13">
            <v>1</v>
          </cell>
          <cell r="F13">
            <v>1</v>
          </cell>
          <cell r="G13">
            <v>82.125355098799574</v>
          </cell>
          <cell r="H13">
            <v>6.2575859896910009</v>
          </cell>
          <cell r="I13">
            <v>0.19327318194697568</v>
          </cell>
          <cell r="J13">
            <v>0.28112462828651008</v>
          </cell>
          <cell r="K13">
            <v>0.363000669813</v>
          </cell>
          <cell r="L13">
            <v>3.5765388415700001</v>
          </cell>
          <cell r="M13">
            <v>67.682106862495999</v>
          </cell>
          <cell r="N13">
            <v>34.795685839799994</v>
          </cell>
          <cell r="O13">
            <v>1201</v>
          </cell>
          <cell r="P13">
            <v>178</v>
          </cell>
          <cell r="Q13">
            <v>8065</v>
          </cell>
          <cell r="R13">
            <v>1156</v>
          </cell>
          <cell r="S13">
            <v>11.676460606061633</v>
          </cell>
          <cell r="T13"/>
          <cell r="U13">
            <v>2.3731522628543882</v>
          </cell>
          <cell r="V13">
            <v>3.1076554937086396</v>
          </cell>
          <cell r="W13">
            <v>3.6370741472687906</v>
          </cell>
          <cell r="X13">
            <v>4.4060283238974538</v>
          </cell>
          <cell r="Y13">
            <v>24.27</v>
          </cell>
          <cell r="Z13">
            <v>15.633636363636363</v>
          </cell>
          <cell r="AA13">
            <v>0.46402681266609658</v>
          </cell>
          <cell r="AB13">
            <v>7</v>
          </cell>
          <cell r="AC13">
            <v>102.65669387349946</v>
          </cell>
          <cell r="AD13">
            <v>102.65669387349946</v>
          </cell>
          <cell r="AE13">
            <v>86.447742209262714</v>
          </cell>
          <cell r="AF13">
            <v>84.665314534844924</v>
          </cell>
          <cell r="AG13">
            <v>82.954904140201592</v>
          </cell>
          <cell r="AH13">
            <v>34.60602018010448</v>
          </cell>
          <cell r="AI13">
            <v>22.580060722839661</v>
          </cell>
          <cell r="AJ13">
            <v>82.125355098799574</v>
          </cell>
          <cell r="AK13">
            <v>91.250394554221742</v>
          </cell>
          <cell r="AL13">
            <v>2.2348521391753575</v>
          </cell>
          <cell r="AM13">
            <v>2.0136035034640445</v>
          </cell>
          <cell r="AN13">
            <v>1.4202328105225863</v>
          </cell>
          <cell r="AO13">
            <v>30.337499999999999</v>
          </cell>
          <cell r="AP13">
            <v>25.547368421052632</v>
          </cell>
          <cell r="AQ13">
            <v>10.226903844260059</v>
          </cell>
          <cell r="AR13">
            <v>6.6729461697186494</v>
          </cell>
          <cell r="AS13">
            <v>24.27</v>
          </cell>
          <cell r="AT13">
            <v>26.966666666666665</v>
          </cell>
          <cell r="AU13">
            <v>19.542045454545452</v>
          </cell>
          <cell r="AV13">
            <v>16.456459330143542</v>
          </cell>
          <cell r="AW13">
            <v>6.5877089339528867</v>
          </cell>
          <cell r="AX13">
            <v>4.2984101314998542</v>
          </cell>
          <cell r="AY13">
            <v>15.633636363636363</v>
          </cell>
          <cell r="AZ13">
            <v>17.37070707070707</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80.480062137543854</v>
          </cell>
          <cell r="H14">
            <v>1.0625686674148114</v>
          </cell>
          <cell r="I14">
            <v>0.19289764944351306</v>
          </cell>
          <cell r="J14">
            <v>0.28057839919056449</v>
          </cell>
          <cell r="K14">
            <v>0.363000669813</v>
          </cell>
          <cell r="L14">
            <v>3.5765388415700001</v>
          </cell>
          <cell r="M14">
            <v>67.682106862495999</v>
          </cell>
          <cell r="N14">
            <v>20.149299719929999</v>
          </cell>
          <cell r="O14">
            <v>1177</v>
          </cell>
          <cell r="P14">
            <v>52</v>
          </cell>
          <cell r="Q14">
            <v>8065</v>
          </cell>
          <cell r="R14">
            <v>1092</v>
          </cell>
          <cell r="S14">
            <v>11.676460606061633</v>
          </cell>
          <cell r="T14"/>
          <cell r="U14">
            <v>2.3776551854230035</v>
          </cell>
          <cell r="V14">
            <v>2.8855143524486264</v>
          </cell>
          <cell r="W14">
            <v>3.6505599890660916</v>
          </cell>
          <cell r="X14">
            <v>4.3270446013909094</v>
          </cell>
          <cell r="Y14">
            <v>24.27</v>
          </cell>
          <cell r="Z14">
            <v>15.633636363636363</v>
          </cell>
          <cell r="AA14">
            <v>0.43833674691295621</v>
          </cell>
          <cell r="AB14">
            <v>8</v>
          </cell>
          <cell r="AC14">
            <v>100.60007767192981</v>
          </cell>
          <cell r="AD14">
            <v>100.60007767192981</v>
          </cell>
          <cell r="AE14">
            <v>84.71585488162512</v>
          </cell>
          <cell r="AF14">
            <v>82.96913622427202</v>
          </cell>
          <cell r="AG14">
            <v>81.292992058125108</v>
          </cell>
          <cell r="AH14">
            <v>33.848500249722214</v>
          </cell>
          <cell r="AI14">
            <v>22.045949766225526</v>
          </cell>
          <cell r="AJ14">
            <v>80.480062137543854</v>
          </cell>
          <cell r="AK14">
            <v>89.422291263937609</v>
          </cell>
          <cell r="AL14">
            <v>0.37948880979100408</v>
          </cell>
          <cell r="AM14">
            <v>0.36824237817882394</v>
          </cell>
          <cell r="AN14">
            <v>0.24556452851751362</v>
          </cell>
          <cell r="AO14">
            <v>30.337499999999999</v>
          </cell>
          <cell r="AP14">
            <v>25.547368421052632</v>
          </cell>
          <cell r="AQ14">
            <v>10.207535621142718</v>
          </cell>
          <cell r="AR14">
            <v>6.6482950760135022</v>
          </cell>
          <cell r="AS14">
            <v>24.27</v>
          </cell>
          <cell r="AT14">
            <v>26.966666666666665</v>
          </cell>
          <cell r="AU14">
            <v>19.542045454545452</v>
          </cell>
          <cell r="AV14">
            <v>16.456459330143542</v>
          </cell>
          <cell r="AW14">
            <v>6.5752328005690268</v>
          </cell>
          <cell r="AX14">
            <v>4.2825310118067268</v>
          </cell>
          <cell r="AY14">
            <v>15.633636363636363</v>
          </cell>
          <cell r="AZ14">
            <v>17.37070707070707</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59.550255305481883</v>
          </cell>
          <cell r="H15">
            <v>8.2816116946099712</v>
          </cell>
          <cell r="I15">
            <v>5.7375915010113146E-2</v>
          </cell>
          <cell r="J15">
            <v>8.3455876378346394E-2</v>
          </cell>
          <cell r="K15">
            <v>0.363000669813</v>
          </cell>
          <cell r="L15">
            <v>3.05042437535</v>
          </cell>
          <cell r="M15">
            <v>53.430061214639991</v>
          </cell>
          <cell r="N15">
            <v>41.714715221900001</v>
          </cell>
          <cell r="O15">
            <v>1103</v>
          </cell>
          <cell r="P15">
            <v>197</v>
          </cell>
          <cell r="Q15">
            <v>8065</v>
          </cell>
          <cell r="R15">
            <v>1232</v>
          </cell>
          <cell r="S15">
            <v>11.676460606061633</v>
          </cell>
          <cell r="T15"/>
          <cell r="U15">
            <v>2.347839014912116</v>
          </cell>
          <cell r="V15">
            <v>2.8101549894815294</v>
          </cell>
          <cell r="W15">
            <v>3.5700438302874336</v>
          </cell>
          <cell r="X15">
            <v>4.0446462386598574</v>
          </cell>
          <cell r="Y15">
            <v>24.27</v>
          </cell>
          <cell r="Z15">
            <v>15.633636363636363</v>
          </cell>
          <cell r="AA15">
            <v>0.42178707412246913</v>
          </cell>
          <cell r="AB15">
            <v>9</v>
          </cell>
          <cell r="AC15">
            <v>74.437819131852351</v>
          </cell>
          <cell r="AD15">
            <v>74.437819131852351</v>
          </cell>
          <cell r="AE15">
            <v>62.6844792689283</v>
          </cell>
          <cell r="AF15">
            <v>61.392015778847302</v>
          </cell>
          <cell r="AG15">
            <v>60.151773035840286</v>
          </cell>
          <cell r="AH15">
            <v>25.363857967796381</v>
          </cell>
          <cell r="AI15">
            <v>16.680538989541574</v>
          </cell>
          <cell r="AJ15">
            <v>59.550255305481883</v>
          </cell>
          <cell r="AK15">
            <v>66.166950339424318</v>
          </cell>
          <cell r="AL15">
            <v>2.9577184623607042</v>
          </cell>
          <cell r="AM15">
            <v>2.9470302263071688</v>
          </cell>
          <cell r="AN15">
            <v>2.0475490824023161</v>
          </cell>
          <cell r="AO15">
            <v>30.337499999999999</v>
          </cell>
          <cell r="AP15">
            <v>25.547368421052632</v>
          </cell>
          <cell r="AQ15">
            <v>10.337165302157</v>
          </cell>
          <cell r="AR15">
            <v>6.7982358631283129</v>
          </cell>
          <cell r="AS15">
            <v>24.27</v>
          </cell>
          <cell r="AT15">
            <v>26.966666666666665</v>
          </cell>
          <cell r="AU15">
            <v>19.542045454545452</v>
          </cell>
          <cell r="AV15">
            <v>16.456459330143542</v>
          </cell>
          <cell r="AW15">
            <v>6.6587343784392985</v>
          </cell>
          <cell r="AX15">
            <v>4.3791160856357489</v>
          </cell>
          <cell r="AY15">
            <v>15.633636363636363</v>
          </cell>
          <cell r="AZ15">
            <v>17.37070707070707</v>
          </cell>
          <cell r="BB15">
            <v>9</v>
          </cell>
          <cell r="BC15">
            <v>15</v>
          </cell>
          <cell r="BD15">
            <v>10</v>
          </cell>
          <cell r="BE15">
            <v>5</v>
          </cell>
          <cell r="BF15">
            <v>13</v>
          </cell>
          <cell r="BG15">
            <v>33</v>
          </cell>
          <cell r="BH15">
            <v>63</v>
          </cell>
          <cell r="BI15">
            <v>93</v>
          </cell>
          <cell r="BJ15">
            <v>0</v>
          </cell>
          <cell r="BK15">
            <v>103</v>
          </cell>
        </row>
        <row r="16">
          <cell r="B16">
            <v>10</v>
          </cell>
          <cell r="C16">
            <v>2</v>
          </cell>
          <cell r="D16">
            <v>2</v>
          </cell>
          <cell r="E16">
            <v>2</v>
          </cell>
          <cell r="F16">
            <v>1</v>
          </cell>
          <cell r="G16">
            <v>57.134363701632154</v>
          </cell>
          <cell r="H16">
            <v>0.95102917276199661</v>
          </cell>
          <cell r="I16">
            <v>5.7249776207800092E-2</v>
          </cell>
          <cell r="J16">
            <v>8.3272401756800132E-2</v>
          </cell>
          <cell r="K16">
            <v>0.363000669813</v>
          </cell>
          <cell r="L16">
            <v>3.05042437535</v>
          </cell>
          <cell r="M16">
            <v>53.430061214639991</v>
          </cell>
          <cell r="N16">
            <v>18.493048874979998</v>
          </cell>
          <cell r="O16">
            <v>1059</v>
          </cell>
          <cell r="P16">
            <v>51</v>
          </cell>
          <cell r="Q16">
            <v>8065</v>
          </cell>
          <cell r="R16">
            <v>1130</v>
          </cell>
          <cell r="S16">
            <v>11.676460606061633</v>
          </cell>
          <cell r="T16"/>
          <cell r="U16">
            <v>2.3519600709316317</v>
          </cell>
          <cell r="V16">
            <v>2.9199201280599154</v>
          </cell>
          <cell r="W16">
            <v>3.5936571525206782</v>
          </cell>
          <cell r="X16">
            <v>4.3170790223799358</v>
          </cell>
          <cell r="Y16">
            <v>24.27</v>
          </cell>
          <cell r="Z16">
            <v>15.633636363636363</v>
          </cell>
          <cell r="AA16">
            <v>0.3868663910376543</v>
          </cell>
          <cell r="AB16">
            <v>10</v>
          </cell>
          <cell r="AC16">
            <v>71.417954627040189</v>
          </cell>
          <cell r="AD16">
            <v>71.417954627040189</v>
          </cell>
          <cell r="AE16">
            <v>60.141435475402268</v>
          </cell>
          <cell r="AF16">
            <v>58.901405877971293</v>
          </cell>
          <cell r="AG16">
            <v>57.711478486497128</v>
          </cell>
          <cell r="AH16">
            <v>24.292233702335235</v>
          </cell>
          <cell r="AI16">
            <v>15.89866848081396</v>
          </cell>
          <cell r="AJ16">
            <v>57.134363701632154</v>
          </cell>
          <cell r="AK16">
            <v>63.482626335146833</v>
          </cell>
          <cell r="AL16">
            <v>0.33965327598642736</v>
          </cell>
          <cell r="AM16">
            <v>0.32570383128729263</v>
          </cell>
          <cell r="AN16">
            <v>0.22029459452370867</v>
          </cell>
          <cell r="AO16">
            <v>30.337499999999999</v>
          </cell>
          <cell r="AP16">
            <v>25.547368421052632</v>
          </cell>
          <cell r="AQ16">
            <v>10.319052733912461</v>
          </cell>
          <cell r="AR16">
            <v>6.753565788260139</v>
          </cell>
          <cell r="AS16">
            <v>24.27</v>
          </cell>
          <cell r="AT16">
            <v>26.966666666666665</v>
          </cell>
          <cell r="AU16">
            <v>19.542045454545452</v>
          </cell>
          <cell r="AV16">
            <v>16.456459330143542</v>
          </cell>
          <cell r="AW16">
            <v>6.6470670811361794</v>
          </cell>
          <cell r="AX16">
            <v>4.3503416436569502</v>
          </cell>
          <cell r="AY16">
            <v>15.633636363636363</v>
          </cell>
          <cell r="AZ16">
            <v>17.37070707070707</v>
          </cell>
          <cell r="BB16">
            <v>10</v>
          </cell>
          <cell r="BC16">
            <v>15</v>
          </cell>
          <cell r="BD16">
            <v>10</v>
          </cell>
          <cell r="BE16">
            <v>5</v>
          </cell>
          <cell r="BF16">
            <v>13</v>
          </cell>
          <cell r="BG16">
            <v>33</v>
          </cell>
          <cell r="BH16">
            <v>63</v>
          </cell>
          <cell r="BI16">
            <v>93</v>
          </cell>
          <cell r="BJ16">
            <v>117</v>
          </cell>
          <cell r="BK16">
            <v>109</v>
          </cell>
        </row>
        <row r="17">
          <cell r="B17">
            <v>11</v>
          </cell>
          <cell r="C17">
            <v>2</v>
          </cell>
          <cell r="D17">
            <v>2</v>
          </cell>
          <cell r="E17">
            <v>1</v>
          </cell>
          <cell r="F17">
            <v>2</v>
          </cell>
          <cell r="G17">
            <v>44.041328649398729</v>
          </cell>
          <cell r="H17">
            <v>8.080679483087339</v>
          </cell>
          <cell r="I17">
            <v>5.7379658912324959E-2</v>
          </cell>
          <cell r="J17">
            <v>8.3461322054290854E-2</v>
          </cell>
          <cell r="K17">
            <v>0.363000669813</v>
          </cell>
          <cell r="L17">
            <v>2.5023695103699999</v>
          </cell>
          <cell r="M17">
            <v>44.806353623560007</v>
          </cell>
          <cell r="N17">
            <v>41.714521122699999</v>
          </cell>
          <cell r="O17">
            <v>973</v>
          </cell>
          <cell r="P17">
            <v>192</v>
          </cell>
          <cell r="Q17">
            <v>8065</v>
          </cell>
          <cell r="R17">
            <v>1490</v>
          </cell>
          <cell r="S17">
            <v>11.676460606061633</v>
          </cell>
          <cell r="T17"/>
          <cell r="U17">
            <v>2.3057345709874841</v>
          </cell>
          <cell r="V17">
            <v>2.7977081559330803</v>
          </cell>
          <cell r="W17">
            <v>3.468441182888701</v>
          </cell>
          <cell r="X17">
            <v>4.0075772147376592</v>
          </cell>
          <cell r="Y17">
            <v>24.27</v>
          </cell>
          <cell r="Z17">
            <v>15.633636363636363</v>
          </cell>
          <cell r="AA17">
            <v>4.7011404019297265</v>
          </cell>
          <cell r="AB17">
            <v>11</v>
          </cell>
          <cell r="AC17">
            <v>55.051660811748405</v>
          </cell>
          <cell r="AD17">
            <v>55.051660811748405</v>
          </cell>
          <cell r="AE17">
            <v>46.359293315156556</v>
          </cell>
          <cell r="AF17">
            <v>45.403431597318281</v>
          </cell>
          <cell r="AG17">
            <v>44.486190554948209</v>
          </cell>
          <cell r="AH17">
            <v>19.100779943867092</v>
          </cell>
          <cell r="AI17">
            <v>12.697729708283184</v>
          </cell>
          <cell r="AJ17">
            <v>44.041328649398729</v>
          </cell>
          <cell r="AK17">
            <v>48.934809610443033</v>
          </cell>
          <cell r="AL17">
            <v>2.8859569582454783</v>
          </cell>
          <cell r="AM17">
            <v>2.8883210945182749</v>
          </cell>
          <cell r="AN17">
            <v>2.0163502909865483</v>
          </cell>
          <cell r="AO17">
            <v>30.337499999999999</v>
          </cell>
          <cell r="AP17">
            <v>25.547368421052632</v>
          </cell>
          <cell r="AQ17">
            <v>10.52592969953424</v>
          </cell>
          <cell r="AR17">
            <v>6.9973797219725844</v>
          </cell>
          <cell r="AS17">
            <v>24.27</v>
          </cell>
          <cell r="AT17">
            <v>26.966666666666665</v>
          </cell>
          <cell r="AU17">
            <v>19.542045454545452</v>
          </cell>
          <cell r="AV17">
            <v>16.456459330143542</v>
          </cell>
          <cell r="AW17">
            <v>6.7803278661606292</v>
          </cell>
          <cell r="AX17">
            <v>4.507395553012044</v>
          </cell>
          <cell r="AY17">
            <v>15.633636363636363</v>
          </cell>
          <cell r="AZ17">
            <v>17.37070707070707</v>
          </cell>
          <cell r="BB17">
            <v>11</v>
          </cell>
          <cell r="BC17">
            <v>15</v>
          </cell>
          <cell r="BD17">
            <v>10</v>
          </cell>
          <cell r="BE17">
            <v>5</v>
          </cell>
          <cell r="BF17">
            <v>13</v>
          </cell>
          <cell r="BG17">
            <v>33</v>
          </cell>
          <cell r="BH17">
            <v>63</v>
          </cell>
          <cell r="BI17">
            <v>93</v>
          </cell>
          <cell r="BJ17">
            <v>0</v>
          </cell>
          <cell r="BK17">
            <v>103</v>
          </cell>
        </row>
        <row r="18">
          <cell r="B18">
            <v>12</v>
          </cell>
          <cell r="C18">
            <v>2</v>
          </cell>
          <cell r="D18">
            <v>2</v>
          </cell>
          <cell r="E18">
            <v>2</v>
          </cell>
          <cell r="F18">
            <v>2</v>
          </cell>
          <cell r="G18">
            <v>41.625453839644969</v>
          </cell>
          <cell r="H18">
            <v>0.84537404043661857</v>
          </cell>
          <cell r="I18">
            <v>5.7253518532970421E-2</v>
          </cell>
          <cell r="J18">
            <v>8.3277845138866061E-2</v>
          </cell>
          <cell r="K18">
            <v>0.363000669813</v>
          </cell>
          <cell r="L18">
            <v>2.5023695103699999</v>
          </cell>
          <cell r="M18">
            <v>44.806353623560007</v>
          </cell>
          <cell r="N18">
            <v>17.359453318939998</v>
          </cell>
          <cell r="O18">
            <v>920</v>
          </cell>
          <cell r="P18">
            <v>48</v>
          </cell>
          <cell r="Q18">
            <v>8065</v>
          </cell>
          <cell r="R18">
            <v>1365</v>
          </cell>
          <cell r="S18">
            <v>11.676460606061633</v>
          </cell>
          <cell r="T18"/>
          <cell r="U18">
            <v>2.3079822791548765</v>
          </cell>
          <cell r="V18">
            <v>2.9083017408549932</v>
          </cell>
          <cell r="W18">
            <v>3.4978114389231849</v>
          </cell>
          <cell r="X18">
            <v>4.2570689244021027</v>
          </cell>
          <cell r="Y18">
            <v>24.27</v>
          </cell>
          <cell r="Z18">
            <v>15.633636363636363</v>
          </cell>
          <cell r="AA18">
            <v>4.6660342079009665</v>
          </cell>
          <cell r="AB18">
            <v>12</v>
          </cell>
          <cell r="AC18">
            <v>52.031817299556209</v>
          </cell>
          <cell r="AD18">
            <v>52.031817299556209</v>
          </cell>
          <cell r="AE18">
            <v>43.816267199626282</v>
          </cell>
          <cell r="AF18">
            <v>42.912839009943269</v>
          </cell>
          <cell r="AG18">
            <v>42.045912969338353</v>
          </cell>
          <cell r="AH18">
            <v>18.035430434451662</v>
          </cell>
          <cell r="AI18">
            <v>11.900428186734826</v>
          </cell>
          <cell r="AJ18">
            <v>41.625453839644969</v>
          </cell>
          <cell r="AK18">
            <v>46.250504266272188</v>
          </cell>
          <cell r="AL18">
            <v>0.30191930015593521</v>
          </cell>
          <cell r="AM18">
            <v>0.29067618004041507</v>
          </cell>
          <cell r="AN18">
            <v>0.19858124344447858</v>
          </cell>
          <cell r="AO18">
            <v>30.337499999999999</v>
          </cell>
          <cell r="AP18">
            <v>25.547368421052632</v>
          </cell>
          <cell r="AQ18">
            <v>10.515678659754288</v>
          </cell>
          <cell r="AR18">
            <v>6.9386244581187642</v>
          </cell>
          <cell r="AS18">
            <v>24.27</v>
          </cell>
          <cell r="AT18">
            <v>26.966666666666665</v>
          </cell>
          <cell r="AU18">
            <v>19.542045454545452</v>
          </cell>
          <cell r="AV18">
            <v>16.456459330143542</v>
          </cell>
          <cell r="AW18">
            <v>6.7737246099484771</v>
          </cell>
          <cell r="AX18">
            <v>4.4695480693062288</v>
          </cell>
          <cell r="AY18">
            <v>15.633636363636363</v>
          </cell>
          <cell r="AZ18">
            <v>17.37070707070707</v>
          </cell>
          <cell r="BB18">
            <v>12</v>
          </cell>
          <cell r="BC18">
            <v>15</v>
          </cell>
          <cell r="BD18">
            <v>10</v>
          </cell>
          <cell r="BE18">
            <v>5</v>
          </cell>
          <cell r="BF18">
            <v>13</v>
          </cell>
          <cell r="BG18">
            <v>33</v>
          </cell>
          <cell r="BH18">
            <v>63</v>
          </cell>
          <cell r="BI18">
            <v>93</v>
          </cell>
          <cell r="BJ18">
            <v>117</v>
          </cell>
          <cell r="BK18">
            <v>109</v>
          </cell>
        </row>
        <row r="19">
          <cell r="B19">
            <v>13</v>
          </cell>
          <cell r="C19">
            <v>2</v>
          </cell>
          <cell r="D19">
            <v>3</v>
          </cell>
          <cell r="E19">
            <v>1</v>
          </cell>
          <cell r="F19">
            <v>1</v>
          </cell>
          <cell r="G19">
            <v>57.775794326805247</v>
          </cell>
          <cell r="H19">
            <v>7.1841145390168615</v>
          </cell>
          <cell r="I19">
            <v>5.7351688094346175E-2</v>
          </cell>
          <cell r="J19">
            <v>8.3420637228139888E-2</v>
          </cell>
          <cell r="K19">
            <v>0.363000669813</v>
          </cell>
          <cell r="L19">
            <v>2.9736711226299999</v>
          </cell>
          <cell r="M19">
            <v>51.204192299399999</v>
          </cell>
          <cell r="N19">
            <v>39.328338773799999</v>
          </cell>
          <cell r="O19">
            <v>1117</v>
          </cell>
          <cell r="P19">
            <v>181</v>
          </cell>
          <cell r="Q19">
            <v>8065</v>
          </cell>
          <cell r="R19">
            <v>1234</v>
          </cell>
          <cell r="S19">
            <v>11.676460606061633</v>
          </cell>
          <cell r="T19"/>
          <cell r="U19">
            <v>2.3512019156497628</v>
          </cell>
          <cell r="V19">
            <v>2.7902236626747716</v>
          </cell>
          <cell r="W19">
            <v>3.5676056961796458</v>
          </cell>
          <cell r="X19">
            <v>4.0221570150169965</v>
          </cell>
          <cell r="Y19">
            <v>24.27</v>
          </cell>
          <cell r="Z19">
            <v>15.633636363636363</v>
          </cell>
          <cell r="AA19">
            <v>0.4118417693967924</v>
          </cell>
          <cell r="AB19">
            <v>13</v>
          </cell>
          <cell r="AC19">
            <v>72.219742908506561</v>
          </cell>
          <cell r="AD19">
            <v>72.219742908506561</v>
          </cell>
          <cell r="AE19">
            <v>60.816625607163424</v>
          </cell>
          <cell r="AF19">
            <v>59.562674563716755</v>
          </cell>
          <cell r="AG19">
            <v>58.359388208894188</v>
          </cell>
          <cell r="AH19">
            <v>24.572876511475073</v>
          </cell>
          <cell r="AI19">
            <v>16.194557147577768</v>
          </cell>
          <cell r="AJ19">
            <v>57.775794326805247</v>
          </cell>
          <cell r="AK19">
            <v>64.195327029783613</v>
          </cell>
          <cell r="AL19">
            <v>2.565755192506022</v>
          </cell>
          <cell r="AM19">
            <v>2.5747450410946651</v>
          </cell>
          <cell r="AN19">
            <v>1.7861347809631702</v>
          </cell>
          <cell r="AO19">
            <v>30.337499999999999</v>
          </cell>
          <cell r="AP19">
            <v>25.547368421052632</v>
          </cell>
          <cell r="AQ19">
            <v>10.322380157338763</v>
          </cell>
          <cell r="AR19">
            <v>6.8028818392092543</v>
          </cell>
          <cell r="AS19">
            <v>24.27</v>
          </cell>
          <cell r="AT19">
            <v>26.966666666666665</v>
          </cell>
          <cell r="AU19">
            <v>19.542045454545452</v>
          </cell>
          <cell r="AV19">
            <v>16.456459330143542</v>
          </cell>
          <cell r="AW19">
            <v>6.6492104568211676</v>
          </cell>
          <cell r="AX19">
            <v>4.3821088133079193</v>
          </cell>
          <cell r="AY19">
            <v>15.633636363636363</v>
          </cell>
          <cell r="AZ19">
            <v>17.37070707070707</v>
          </cell>
          <cell r="BB19">
            <v>13</v>
          </cell>
          <cell r="BC19">
            <v>15</v>
          </cell>
          <cell r="BD19">
            <v>10</v>
          </cell>
          <cell r="BE19">
            <v>5</v>
          </cell>
          <cell r="BF19">
            <v>13</v>
          </cell>
          <cell r="BG19">
            <v>33</v>
          </cell>
          <cell r="BH19">
            <v>63</v>
          </cell>
          <cell r="BI19">
            <v>95</v>
          </cell>
          <cell r="BJ19">
            <v>0</v>
          </cell>
          <cell r="BK19">
            <v>103</v>
          </cell>
        </row>
        <row r="20">
          <cell r="B20">
            <v>14</v>
          </cell>
          <cell r="C20">
            <v>2</v>
          </cell>
          <cell r="D20">
            <v>3</v>
          </cell>
          <cell r="E20">
            <v>2</v>
          </cell>
          <cell r="F20">
            <v>1</v>
          </cell>
          <cell r="G20">
            <v>55.359293047571725</v>
          </cell>
          <cell r="H20">
            <v>0.75883420413791947</v>
          </cell>
          <cell r="I20">
            <v>5.7222805836230059E-2</v>
          </cell>
          <cell r="J20">
            <v>8.3233172125425539E-2</v>
          </cell>
          <cell r="K20">
            <v>0.363000669813</v>
          </cell>
          <cell r="L20">
            <v>2.9736711226299999</v>
          </cell>
          <cell r="M20">
            <v>51.204192299399999</v>
          </cell>
          <cell r="N20">
            <v>17.24897428269</v>
          </cell>
          <cell r="O20">
            <v>1070</v>
          </cell>
          <cell r="P20">
            <v>44</v>
          </cell>
          <cell r="Q20">
            <v>8065</v>
          </cell>
          <cell r="R20">
            <v>1149</v>
          </cell>
          <cell r="S20">
            <v>11.676460606061633</v>
          </cell>
          <cell r="T20"/>
          <cell r="U20">
            <v>2.3549171218841325</v>
          </cell>
          <cell r="V20">
            <v>2.8660940630484482</v>
          </cell>
          <cell r="W20">
            <v>3.5914663210557745</v>
          </cell>
          <cell r="X20">
            <v>4.2397711651317129</v>
          </cell>
          <cell r="Y20">
            <v>24.27</v>
          </cell>
          <cell r="Z20">
            <v>15.633636363636363</v>
          </cell>
          <cell r="AA20">
            <v>0.38347341413040065</v>
          </cell>
          <cell r="AB20">
            <v>14</v>
          </cell>
          <cell r="AC20">
            <v>69.199116309464657</v>
          </cell>
          <cell r="AD20">
            <v>69.199116309464657</v>
          </cell>
          <cell r="AE20">
            <v>58.272940050075505</v>
          </cell>
          <cell r="AF20">
            <v>57.071436131517245</v>
          </cell>
          <cell r="AG20">
            <v>55.918477825830024</v>
          </cell>
          <cell r="AH20">
            <v>23.507958107366267</v>
          </cell>
          <cell r="AI20">
            <v>15.414120055370001</v>
          </cell>
          <cell r="AJ20">
            <v>55.359293047571725</v>
          </cell>
          <cell r="AK20">
            <v>61.510325608413027</v>
          </cell>
          <cell r="AL20">
            <v>0.27101221576354267</v>
          </cell>
          <cell r="AM20">
            <v>0.26476249119709794</v>
          </cell>
          <cell r="AN20">
            <v>0.17897999080201432</v>
          </cell>
          <cell r="AO20">
            <v>30.337499999999999</v>
          </cell>
          <cell r="AP20">
            <v>25.547368421052632</v>
          </cell>
          <cell r="AQ20">
            <v>10.306095180361146</v>
          </cell>
          <cell r="AR20">
            <v>6.7576855329845911</v>
          </cell>
          <cell r="AS20">
            <v>24.27</v>
          </cell>
          <cell r="AT20">
            <v>26.966666666666665</v>
          </cell>
          <cell r="AU20">
            <v>19.542045454545452</v>
          </cell>
          <cell r="AV20">
            <v>16.456459330143542</v>
          </cell>
          <cell r="AW20">
            <v>6.6387204111574567</v>
          </cell>
          <cell r="AX20">
            <v>4.3529953968886392</v>
          </cell>
          <cell r="AY20">
            <v>15.633636363636363</v>
          </cell>
          <cell r="AZ20">
            <v>17.37070707070707</v>
          </cell>
          <cell r="BB20">
            <v>14</v>
          </cell>
          <cell r="BC20">
            <v>15</v>
          </cell>
          <cell r="BD20">
            <v>10</v>
          </cell>
          <cell r="BE20">
            <v>5</v>
          </cell>
          <cell r="BF20">
            <v>13</v>
          </cell>
          <cell r="BG20">
            <v>33</v>
          </cell>
          <cell r="BH20">
            <v>63</v>
          </cell>
          <cell r="BI20">
            <v>95</v>
          </cell>
          <cell r="BJ20">
            <v>117</v>
          </cell>
          <cell r="BK20">
            <v>109</v>
          </cell>
        </row>
        <row r="21">
          <cell r="B21">
            <v>15</v>
          </cell>
          <cell r="C21">
            <v>2</v>
          </cell>
          <cell r="D21">
            <v>3</v>
          </cell>
          <cell r="E21">
            <v>1</v>
          </cell>
          <cell r="F21">
            <v>2</v>
          </cell>
          <cell r="G21">
            <v>42.59469192473172</v>
          </cell>
          <cell r="H21">
            <v>7.001567160954739</v>
          </cell>
          <cell r="I21">
            <v>5.7355293991774157E-2</v>
          </cell>
          <cell r="J21">
            <v>8.3425882169853319E-2</v>
          </cell>
          <cell r="K21">
            <v>0.363000669813</v>
          </cell>
          <cell r="L21">
            <v>2.42773713952</v>
          </cell>
          <cell r="M21">
            <v>42.26479936418</v>
          </cell>
          <cell r="N21">
            <v>39.327986316800001</v>
          </cell>
          <cell r="O21">
            <v>998</v>
          </cell>
          <cell r="P21">
            <v>176</v>
          </cell>
          <cell r="Q21">
            <v>8065</v>
          </cell>
          <cell r="R21">
            <v>1498</v>
          </cell>
          <cell r="S21">
            <v>11.676460606061633</v>
          </cell>
          <cell r="T21"/>
          <cell r="U21">
            <v>2.3128270714616677</v>
          </cell>
          <cell r="V21">
            <v>2.7774858949935766</v>
          </cell>
          <cell r="W21">
            <v>3.4684232401148507</v>
          </cell>
          <cell r="X21">
            <v>3.984003485853441</v>
          </cell>
          <cell r="Y21">
            <v>24.27</v>
          </cell>
          <cell r="Z21">
            <v>15.633636363636363</v>
          </cell>
          <cell r="AA21">
            <v>4.6908395786468597</v>
          </cell>
          <cell r="AB21">
            <v>15</v>
          </cell>
          <cell r="AC21">
            <v>53.243364905914646</v>
          </cell>
          <cell r="AD21">
            <v>53.243364905914646</v>
          </cell>
          <cell r="AE21">
            <v>44.836517815507072</v>
          </cell>
          <cell r="AF21">
            <v>43.912053530651256</v>
          </cell>
          <cell r="AG21">
            <v>43.024941338112846</v>
          </cell>
          <cell r="AH21">
            <v>18.416721444639869</v>
          </cell>
          <cell r="AI21">
            <v>12.280707680681228</v>
          </cell>
          <cell r="AJ21">
            <v>42.59469192473172</v>
          </cell>
          <cell r="AK21">
            <v>47.327435471924133</v>
          </cell>
          <cell r="AL21">
            <v>2.5005597003409785</v>
          </cell>
          <cell r="AM21">
            <v>2.5208290611214541</v>
          </cell>
          <cell r="AN21">
            <v>1.7574199384654616</v>
          </cell>
          <cell r="AO21">
            <v>30.337499999999999</v>
          </cell>
          <cell r="AP21">
            <v>25.547368421052632</v>
          </cell>
          <cell r="AQ21">
            <v>10.493650951889702</v>
          </cell>
          <cell r="AR21">
            <v>6.9974159206695727</v>
          </cell>
          <cell r="AS21">
            <v>24.27</v>
          </cell>
          <cell r="AT21">
            <v>26.966666666666665</v>
          </cell>
          <cell r="AU21">
            <v>19.542045454545452</v>
          </cell>
          <cell r="AV21">
            <v>16.456459330143542</v>
          </cell>
          <cell r="AW21">
            <v>6.7595353567684455</v>
          </cell>
          <cell r="AX21">
            <v>4.5074188705755187</v>
          </cell>
          <cell r="AY21">
            <v>15.633636363636363</v>
          </cell>
          <cell r="AZ21">
            <v>17.37070707070707</v>
          </cell>
          <cell r="BB21">
            <v>15</v>
          </cell>
          <cell r="BC21">
            <v>15</v>
          </cell>
          <cell r="BD21">
            <v>10</v>
          </cell>
          <cell r="BE21">
            <v>5</v>
          </cell>
          <cell r="BF21">
            <v>13</v>
          </cell>
          <cell r="BG21">
            <v>33</v>
          </cell>
          <cell r="BH21">
            <v>63</v>
          </cell>
          <cell r="BI21">
            <v>95</v>
          </cell>
          <cell r="BJ21">
            <v>0</v>
          </cell>
          <cell r="BK21">
            <v>103</v>
          </cell>
        </row>
        <row r="22">
          <cell r="B22">
            <v>16</v>
          </cell>
          <cell r="C22">
            <v>2</v>
          </cell>
          <cell r="D22">
            <v>3</v>
          </cell>
          <cell r="E22">
            <v>2</v>
          </cell>
          <cell r="F22">
            <v>2</v>
          </cell>
          <cell r="G22">
            <v>40.178193144039703</v>
          </cell>
          <cell r="H22">
            <v>0.6650300095454369</v>
          </cell>
          <cell r="I22">
            <v>5.7226410915923905E-2</v>
          </cell>
          <cell r="J22">
            <v>8.32384158777075E-2</v>
          </cell>
          <cell r="K22">
            <v>0.363000669813</v>
          </cell>
          <cell r="L22">
            <v>2.42773713952</v>
          </cell>
          <cell r="M22">
            <v>42.26479936418</v>
          </cell>
          <cell r="N22">
            <v>16.17853072214</v>
          </cell>
          <cell r="O22">
            <v>941</v>
          </cell>
          <cell r="P22">
            <v>41</v>
          </cell>
          <cell r="Q22">
            <v>8065</v>
          </cell>
          <cell r="R22">
            <v>1394</v>
          </cell>
          <cell r="S22">
            <v>11.676460606061633</v>
          </cell>
          <cell r="T22"/>
          <cell r="U22">
            <v>2.3139002293853634</v>
          </cell>
          <cell r="V22">
            <v>2.8451745667536485</v>
          </cell>
          <cell r="W22">
            <v>3.4975970133632068</v>
          </cell>
          <cell r="X22">
            <v>4.1619421195937445</v>
          </cell>
          <cell r="Y22">
            <v>24.27</v>
          </cell>
          <cell r="Z22">
            <v>15.633636363636363</v>
          </cell>
          <cell r="AA22">
            <v>4.662502355020588</v>
          </cell>
          <cell r="AB22">
            <v>16</v>
          </cell>
          <cell r="AC22">
            <v>50.222741430049624</v>
          </cell>
          <cell r="AD22">
            <v>50.222741430049624</v>
          </cell>
          <cell r="AE22">
            <v>42.292834888462849</v>
          </cell>
          <cell r="AF22">
            <v>41.420817674267738</v>
          </cell>
          <cell r="AG22">
            <v>40.584033478827983</v>
          </cell>
          <cell r="AH22">
            <v>17.363839907095802</v>
          </cell>
          <cell r="AI22">
            <v>11.487370612032088</v>
          </cell>
          <cell r="AJ22">
            <v>40.178193144039703</v>
          </cell>
          <cell r="AK22">
            <v>44.642436826710778</v>
          </cell>
          <cell r="AL22">
            <v>0.2375107176947989</v>
          </cell>
          <cell r="AM22">
            <v>0.23373961559913628</v>
          </cell>
          <cell r="AN22">
            <v>0.1597883849500415</v>
          </cell>
          <cell r="AO22">
            <v>30.337499999999999</v>
          </cell>
          <cell r="AP22">
            <v>25.547368421052632</v>
          </cell>
          <cell r="AQ22">
            <v>10.48878412810685</v>
          </cell>
          <cell r="AR22">
            <v>6.9390498411543815</v>
          </cell>
          <cell r="AS22">
            <v>24.27</v>
          </cell>
          <cell r="AT22">
            <v>26.966666666666665</v>
          </cell>
          <cell r="AU22">
            <v>19.542045454545452</v>
          </cell>
          <cell r="AV22">
            <v>16.456459330143542</v>
          </cell>
          <cell r="AW22">
            <v>6.7564003689947745</v>
          </cell>
          <cell r="AX22">
            <v>4.4698220818193768</v>
          </cell>
          <cell r="AY22">
            <v>15.633636363636363</v>
          </cell>
          <cell r="AZ22">
            <v>17.37070707070707</v>
          </cell>
          <cell r="BB22">
            <v>16</v>
          </cell>
          <cell r="BC22">
            <v>15</v>
          </cell>
          <cell r="BD22">
            <v>10</v>
          </cell>
          <cell r="BE22">
            <v>5</v>
          </cell>
          <cell r="BF22">
            <v>13</v>
          </cell>
          <cell r="BG22">
            <v>33</v>
          </cell>
          <cell r="BH22">
            <v>63</v>
          </cell>
          <cell r="BI22">
            <v>95</v>
          </cell>
          <cell r="BJ22">
            <v>117</v>
          </cell>
          <cell r="BK22">
            <v>109</v>
          </cell>
        </row>
        <row r="23">
          <cell r="B23">
            <v>17</v>
          </cell>
          <cell r="C23">
            <v>3</v>
          </cell>
          <cell r="D23">
            <v>1</v>
          </cell>
          <cell r="E23">
            <v>1</v>
          </cell>
          <cell r="F23">
            <v>1</v>
          </cell>
          <cell r="G23">
            <v>76.917451987544013</v>
          </cell>
          <cell r="H23">
            <v>6.6726692666805825</v>
          </cell>
          <cell r="I23">
            <v>0.19331239693148583</v>
          </cell>
          <cell r="J23">
            <v>0.28118166826397939</v>
          </cell>
          <cell r="K23">
            <v>0.363000669813</v>
          </cell>
          <cell r="L23">
            <v>3.4655590573700001</v>
          </cell>
          <cell r="M23">
            <v>64.593051245349997</v>
          </cell>
          <cell r="N23">
            <v>34.712311512629995</v>
          </cell>
          <cell r="O23">
            <v>1179</v>
          </cell>
          <cell r="P23">
            <v>190</v>
          </cell>
          <cell r="Q23">
            <v>8065</v>
          </cell>
          <cell r="R23">
            <v>1172</v>
          </cell>
          <cell r="S23">
            <v>11.676460606061633</v>
          </cell>
          <cell r="T23"/>
          <cell r="U23">
            <v>2.3735395818311558</v>
          </cell>
          <cell r="V23">
            <v>3.1269332045979428</v>
          </cell>
          <cell r="W23">
            <v>3.6379630126024103</v>
          </cell>
          <cell r="X23">
            <v>4.414635956774986</v>
          </cell>
          <cell r="Y23">
            <v>24.27</v>
          </cell>
          <cell r="Z23">
            <v>15.633636363636363</v>
          </cell>
          <cell r="AA23">
            <v>0.455851314841486</v>
          </cell>
          <cell r="AB23">
            <v>17</v>
          </cell>
          <cell r="AC23">
            <v>96.146814984430009</v>
          </cell>
          <cell r="AD23">
            <v>96.146814984430009</v>
          </cell>
          <cell r="AE23">
            <v>80.965738934256862</v>
          </cell>
          <cell r="AF23">
            <v>79.296342255200017</v>
          </cell>
          <cell r="AG23">
            <v>77.694395947014158</v>
          </cell>
          <cell r="AH23">
            <v>32.406222578434175</v>
          </cell>
          <cell r="AI23">
            <v>21.143000003323632</v>
          </cell>
          <cell r="AJ23">
            <v>76.917451987544013</v>
          </cell>
          <cell r="AK23">
            <v>85.463835541715568</v>
          </cell>
          <cell r="AL23">
            <v>2.3830961666716366</v>
          </cell>
          <cell r="AM23">
            <v>2.1339340593744938</v>
          </cell>
          <cell r="AN23">
            <v>1.5114879985608491</v>
          </cell>
          <cell r="AO23">
            <v>30.337499999999999</v>
          </cell>
          <cell r="AP23">
            <v>25.547368421052632</v>
          </cell>
          <cell r="AQ23">
            <v>10.225234997461472</v>
          </cell>
          <cell r="AR23">
            <v>6.6713157654229418</v>
          </cell>
          <cell r="AS23">
            <v>24.27</v>
          </cell>
          <cell r="AT23">
            <v>26.966666666666665</v>
          </cell>
          <cell r="AU23">
            <v>19.542045454545452</v>
          </cell>
          <cell r="AV23">
            <v>16.456459330143542</v>
          </cell>
          <cell r="AW23">
            <v>6.5866339383205945</v>
          </cell>
          <cell r="AX23">
            <v>4.2973598987893142</v>
          </cell>
          <cell r="AY23">
            <v>15.633636363636363</v>
          </cell>
          <cell r="AZ23">
            <v>17.37070707070707</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75.253023352442767</v>
          </cell>
          <cell r="H24">
            <v>1.0609982960750743</v>
          </cell>
          <cell r="I24">
            <v>0.19292301558285996</v>
          </cell>
          <cell r="J24">
            <v>0.28061529539325086</v>
          </cell>
          <cell r="K24">
            <v>0.363000669813</v>
          </cell>
          <cell r="L24">
            <v>3.4655590573700001</v>
          </cell>
          <cell r="M24">
            <v>64.593051245349997</v>
          </cell>
          <cell r="N24">
            <v>19.644684194540002</v>
          </cell>
          <cell r="O24">
            <v>1153</v>
          </cell>
          <cell r="P24">
            <v>53</v>
          </cell>
          <cell r="Q24">
            <v>8065</v>
          </cell>
          <cell r="R24">
            <v>1101</v>
          </cell>
          <cell r="S24">
            <v>11.676460606061633</v>
          </cell>
          <cell r="T24"/>
          <cell r="U24">
            <v>2.3782111736755325</v>
          </cell>
          <cell r="V24">
            <v>2.9051816659626799</v>
          </cell>
          <cell r="W24">
            <v>3.652275657408778</v>
          </cell>
          <cell r="X24">
            <v>4.3529325633382427</v>
          </cell>
          <cell r="Y24">
            <v>24.27</v>
          </cell>
          <cell r="Z24">
            <v>15.633636363636363</v>
          </cell>
          <cell r="AA24">
            <v>0.42823574883999665</v>
          </cell>
          <cell r="AB24">
            <v>18</v>
          </cell>
          <cell r="AC24">
            <v>94.066279190553459</v>
          </cell>
          <cell r="AD24">
            <v>94.066279190553459</v>
          </cell>
          <cell r="AE24">
            <v>79.213708792045026</v>
          </cell>
          <cell r="AF24">
            <v>77.580436445817284</v>
          </cell>
          <cell r="AG24">
            <v>76.013154901457341</v>
          </cell>
          <cell r="AH24">
            <v>31.642700272128902</v>
          </cell>
          <cell r="AI24">
            <v>20.604420479541073</v>
          </cell>
          <cell r="AJ24">
            <v>75.253023352442767</v>
          </cell>
          <cell r="AK24">
            <v>83.614470391603078</v>
          </cell>
          <cell r="AL24">
            <v>0.37892796288395514</v>
          </cell>
          <cell r="AM24">
            <v>0.36520893288905398</v>
          </cell>
          <cell r="AN24">
            <v>0.24374333409415375</v>
          </cell>
          <cell r="AO24">
            <v>30.337499999999999</v>
          </cell>
          <cell r="AP24">
            <v>25.547368421052632</v>
          </cell>
          <cell r="AQ24">
            <v>10.205149260353799</v>
          </cell>
          <cell r="AR24">
            <v>6.6451720178260354</v>
          </cell>
          <cell r="AS24">
            <v>24.27</v>
          </cell>
          <cell r="AT24">
            <v>26.966666666666665</v>
          </cell>
          <cell r="AU24">
            <v>19.542045454545452</v>
          </cell>
          <cell r="AV24">
            <v>16.456459330143542</v>
          </cell>
          <cell r="AW24">
            <v>6.5736956148744907</v>
          </cell>
          <cell r="AX24">
            <v>4.2805192789659632</v>
          </cell>
          <cell r="AY24">
            <v>15.633636363636363</v>
          </cell>
          <cell r="AZ24">
            <v>17.37070707070707</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54.180963786736562</v>
          </cell>
          <cell r="H25">
            <v>9.1399112477258413</v>
          </cell>
          <cell r="I25">
            <v>5.7403022957637023E-2</v>
          </cell>
          <cell r="J25">
            <v>8.3495306120199314E-2</v>
          </cell>
          <cell r="K25">
            <v>0.363000669813</v>
          </cell>
          <cell r="L25">
            <v>2.93084242705</v>
          </cell>
          <cell r="M25">
            <v>50.225389110229997</v>
          </cell>
          <cell r="N25">
            <v>41.973226924600006</v>
          </cell>
          <cell r="O25">
            <v>1068</v>
          </cell>
          <cell r="P25">
            <v>216</v>
          </cell>
          <cell r="Q25">
            <v>8065</v>
          </cell>
          <cell r="R25">
            <v>1274</v>
          </cell>
          <cell r="S25">
            <v>11.676460606061633</v>
          </cell>
          <cell r="T25"/>
          <cell r="U25">
            <v>2.3428240716152828</v>
          </cell>
          <cell r="V25">
            <v>2.8368119956188211</v>
          </cell>
          <cell r="W25">
            <v>3.5583504903035434</v>
          </cell>
          <cell r="X25">
            <v>4.058048989975422</v>
          </cell>
          <cell r="Y25">
            <v>24.27</v>
          </cell>
          <cell r="Z25">
            <v>15.633636363636363</v>
          </cell>
          <cell r="AA25">
            <v>0.41906770505742985</v>
          </cell>
          <cell r="AB25">
            <v>19</v>
          </cell>
          <cell r="AC25">
            <v>67.726204733420701</v>
          </cell>
          <cell r="AD25">
            <v>67.726204733420701</v>
          </cell>
          <cell r="AE25">
            <v>57.032593459722698</v>
          </cell>
          <cell r="AF25">
            <v>55.856663697666562</v>
          </cell>
          <cell r="AG25">
            <v>54.728246249228853</v>
          </cell>
          <cell r="AH25">
            <v>23.126347574780112</v>
          </cell>
          <cell r="AI25">
            <v>15.226426945400389</v>
          </cell>
          <cell r="AJ25">
            <v>54.180963786736562</v>
          </cell>
          <cell r="AK25">
            <v>60.201070874151732</v>
          </cell>
          <cell r="AL25">
            <v>3.2642540170449434</v>
          </cell>
          <cell r="AM25">
            <v>3.2218953042505252</v>
          </cell>
          <cell r="AN25">
            <v>2.2522919930991758</v>
          </cell>
          <cell r="AO25">
            <v>30.337499999999999</v>
          </cell>
          <cell r="AP25">
            <v>25.547368421052632</v>
          </cell>
          <cell r="AQ25">
            <v>10.359292570895779</v>
          </cell>
          <cell r="AR25">
            <v>6.8205760129968702</v>
          </cell>
          <cell r="AS25">
            <v>24.27</v>
          </cell>
          <cell r="AT25">
            <v>26.966666666666665</v>
          </cell>
          <cell r="AU25">
            <v>19.542045454545452</v>
          </cell>
          <cell r="AV25">
            <v>16.456459330143542</v>
          </cell>
          <cell r="AW25">
            <v>6.6729877642317375</v>
          </cell>
          <cell r="AX25">
            <v>4.3935065998242191</v>
          </cell>
          <cell r="AY25">
            <v>15.633636363636363</v>
          </cell>
          <cell r="AZ25">
            <v>17.37070707070707</v>
          </cell>
          <cell r="BB25">
            <v>19</v>
          </cell>
          <cell r="BC25">
            <v>20</v>
          </cell>
          <cell r="BD25">
            <v>15</v>
          </cell>
          <cell r="BE25">
            <v>10</v>
          </cell>
          <cell r="BF25">
            <v>15</v>
          </cell>
          <cell r="BG25">
            <v>35</v>
          </cell>
          <cell r="BH25">
            <v>65</v>
          </cell>
          <cell r="BI25">
            <v>93</v>
          </cell>
          <cell r="BJ25">
            <v>0</v>
          </cell>
          <cell r="BK25">
            <v>103</v>
          </cell>
        </row>
        <row r="26">
          <cell r="B26">
            <v>20</v>
          </cell>
          <cell r="C26">
            <v>3</v>
          </cell>
          <cell r="D26">
            <v>2</v>
          </cell>
          <cell r="E26">
            <v>2</v>
          </cell>
          <cell r="F26">
            <v>1</v>
          </cell>
          <cell r="G26">
            <v>51.809107528136373</v>
          </cell>
          <cell r="H26">
            <v>0.98160082507336888</v>
          </cell>
          <cell r="I26">
            <v>5.7274586179992246E-2</v>
          </cell>
          <cell r="J26">
            <v>8.3308488989079638E-2</v>
          </cell>
          <cell r="K26">
            <v>0.363000669813</v>
          </cell>
          <cell r="L26">
            <v>2.93084242705</v>
          </cell>
          <cell r="M26">
            <v>50.225389110229997</v>
          </cell>
          <cell r="N26">
            <v>17.98633469036</v>
          </cell>
          <cell r="O26">
            <v>1021</v>
          </cell>
          <cell r="P26">
            <v>54</v>
          </cell>
          <cell r="Q26">
            <v>8065</v>
          </cell>
          <cell r="R26">
            <v>1153</v>
          </cell>
          <cell r="S26">
            <v>11.676460606061633</v>
          </cell>
          <cell r="T26"/>
          <cell r="U26">
            <v>2.3463734587930336</v>
          </cell>
          <cell r="V26">
            <v>2.9819971390636337</v>
          </cell>
          <cell r="W26">
            <v>3.5828955607596553</v>
          </cell>
          <cell r="X26">
            <v>4.3803421838925471</v>
          </cell>
          <cell r="Y26">
            <v>24.27</v>
          </cell>
          <cell r="Z26">
            <v>15.633636363636363</v>
          </cell>
          <cell r="AA26">
            <v>0.379266141233294</v>
          </cell>
          <cell r="AB26">
            <v>20</v>
          </cell>
          <cell r="AC26">
            <v>64.761384410170464</v>
          </cell>
          <cell r="AD26">
            <v>64.761384410170464</v>
          </cell>
          <cell r="AE26">
            <v>54.535902661196182</v>
          </cell>
          <cell r="AF26">
            <v>53.411451059934407</v>
          </cell>
          <cell r="AG26">
            <v>52.332431846602397</v>
          </cell>
          <cell r="AH26">
            <v>22.080503567742706</v>
          </cell>
          <cell r="AI26">
            <v>14.460122169218815</v>
          </cell>
          <cell r="AJ26">
            <v>51.809107528136373</v>
          </cell>
          <cell r="AK26">
            <v>57.565675031262636</v>
          </cell>
          <cell r="AL26">
            <v>0.35057172324048891</v>
          </cell>
          <cell r="AM26">
            <v>0.32917564279810069</v>
          </cell>
          <cell r="AN26">
            <v>0.22409227038995369</v>
          </cell>
          <cell r="AO26">
            <v>30.337499999999999</v>
          </cell>
          <cell r="AP26">
            <v>25.547368421052632</v>
          </cell>
          <cell r="AQ26">
            <v>10.343621945197251</v>
          </cell>
          <cell r="AR26">
            <v>6.7738508110055564</v>
          </cell>
          <cell r="AS26">
            <v>24.27</v>
          </cell>
          <cell r="AT26">
            <v>26.966666666666665</v>
          </cell>
          <cell r="AU26">
            <v>19.542045454545452</v>
          </cell>
          <cell r="AV26">
            <v>16.456459330143542</v>
          </cell>
          <cell r="AW26">
            <v>6.662893455877331</v>
          </cell>
          <cell r="AX26">
            <v>4.3634083378979867</v>
          </cell>
          <cell r="AY26">
            <v>15.633636363636363</v>
          </cell>
          <cell r="AZ26">
            <v>17.37070707070707</v>
          </cell>
          <cell r="BB26">
            <v>20</v>
          </cell>
          <cell r="BC26">
            <v>20</v>
          </cell>
          <cell r="BD26">
            <v>15</v>
          </cell>
          <cell r="BE26">
            <v>10</v>
          </cell>
          <cell r="BF26">
            <v>15</v>
          </cell>
          <cell r="BG26">
            <v>35</v>
          </cell>
          <cell r="BH26">
            <v>65</v>
          </cell>
          <cell r="BI26">
            <v>93</v>
          </cell>
          <cell r="BJ26">
            <v>117</v>
          </cell>
          <cell r="BK26">
            <v>109</v>
          </cell>
        </row>
        <row r="27">
          <cell r="B27">
            <v>21</v>
          </cell>
          <cell r="C27">
            <v>3</v>
          </cell>
          <cell r="D27">
            <v>2</v>
          </cell>
          <cell r="E27">
            <v>1</v>
          </cell>
          <cell r="F27">
            <v>2</v>
          </cell>
          <cell r="G27">
            <v>39.771903366728353</v>
          </cell>
          <cell r="H27">
            <v>8.9365116614860476</v>
          </cell>
          <cell r="I27">
            <v>5.7406748709019295E-2</v>
          </cell>
          <cell r="J27">
            <v>8.350072539493715E-2</v>
          </cell>
          <cell r="K27">
            <v>0.363000669813</v>
          </cell>
          <cell r="L27">
            <v>2.4401943785700002</v>
          </cell>
          <cell r="M27">
            <v>41.654781453289999</v>
          </cell>
          <cell r="N27">
            <v>41.983695187199999</v>
          </cell>
          <cell r="O27">
            <v>945</v>
          </cell>
          <cell r="P27">
            <v>211</v>
          </cell>
          <cell r="Q27">
            <v>8065</v>
          </cell>
          <cell r="R27">
            <v>1517</v>
          </cell>
          <cell r="S27">
            <v>11.676460606061633</v>
          </cell>
          <cell r="T27"/>
          <cell r="U27">
            <v>2.2965300042502976</v>
          </cell>
          <cell r="V27">
            <v>2.8262421947645997</v>
          </cell>
          <cell r="W27">
            <v>3.4428515108161779</v>
          </cell>
          <cell r="X27">
            <v>4.0241206903556126</v>
          </cell>
          <cell r="Y27">
            <v>24.27</v>
          </cell>
          <cell r="Z27">
            <v>15.633636363636363</v>
          </cell>
          <cell r="AA27">
            <v>4.6981375177366163</v>
          </cell>
          <cell r="AB27">
            <v>21</v>
          </cell>
          <cell r="AC27">
            <v>49.714879208410437</v>
          </cell>
          <cell r="AD27">
            <v>49.714879208410437</v>
          </cell>
          <cell r="AE27">
            <v>41.865161438661424</v>
          </cell>
          <cell r="AF27">
            <v>41.001962233740571</v>
          </cell>
          <cell r="AG27">
            <v>40.173639764372076</v>
          </cell>
          <cell r="AH27">
            <v>17.318259849912952</v>
          </cell>
          <cell r="AI27">
            <v>11.55202402478864</v>
          </cell>
          <cell r="AJ27">
            <v>39.771903366728353</v>
          </cell>
          <cell r="AK27">
            <v>44.191003740809279</v>
          </cell>
          <cell r="AL27">
            <v>3.1916113076735888</v>
          </cell>
          <cell r="AM27">
            <v>3.1619765914047497</v>
          </cell>
          <cell r="AN27">
            <v>2.2207364910559693</v>
          </cell>
          <cell r="AO27">
            <v>30.337499999999999</v>
          </cell>
          <cell r="AP27">
            <v>25.547368421052632</v>
          </cell>
          <cell r="AQ27">
            <v>10.568117967142756</v>
          </cell>
          <cell r="AR27">
            <v>7.0493891251924614</v>
          </cell>
          <cell r="AS27">
            <v>24.27</v>
          </cell>
          <cell r="AT27">
            <v>26.966666666666665</v>
          </cell>
          <cell r="AU27">
            <v>19.542045454545452</v>
          </cell>
          <cell r="AV27">
            <v>16.456459330143542</v>
          </cell>
          <cell r="AW27">
            <v>6.807503640145109</v>
          </cell>
          <cell r="AX27">
            <v>4.5408976583861387</v>
          </cell>
          <cell r="AY27">
            <v>15.633636363636363</v>
          </cell>
          <cell r="AZ27">
            <v>17.37070707070707</v>
          </cell>
          <cell r="BB27">
            <v>21</v>
          </cell>
          <cell r="BC27">
            <v>20</v>
          </cell>
          <cell r="BD27">
            <v>15</v>
          </cell>
          <cell r="BE27">
            <v>10</v>
          </cell>
          <cell r="BF27">
            <v>15</v>
          </cell>
          <cell r="BG27">
            <v>35</v>
          </cell>
          <cell r="BH27">
            <v>65</v>
          </cell>
          <cell r="BI27">
            <v>93</v>
          </cell>
          <cell r="BJ27">
            <v>0</v>
          </cell>
          <cell r="BK27">
            <v>103</v>
          </cell>
        </row>
        <row r="28">
          <cell r="B28">
            <v>22</v>
          </cell>
          <cell r="C28">
            <v>3</v>
          </cell>
          <cell r="D28">
            <v>2</v>
          </cell>
          <cell r="E28">
            <v>2</v>
          </cell>
          <cell r="F28">
            <v>2</v>
          </cell>
          <cell r="G28">
            <v>37.400036309249501</v>
          </cell>
          <cell r="H28">
            <v>0.87556742272530752</v>
          </cell>
          <cell r="I28">
            <v>5.7278313147381764E-2</v>
          </cell>
          <cell r="J28">
            <v>8.3313910032555297E-2</v>
          </cell>
          <cell r="K28">
            <v>0.363000669813</v>
          </cell>
          <cell r="L28">
            <v>2.3787696772800002</v>
          </cell>
          <cell r="M28">
            <v>41.654781453289999</v>
          </cell>
          <cell r="N28">
            <v>16.863126350480002</v>
          </cell>
          <cell r="O28">
            <v>889</v>
          </cell>
          <cell r="P28">
            <v>51</v>
          </cell>
          <cell r="Q28">
            <v>8065</v>
          </cell>
          <cell r="R28">
            <v>1408</v>
          </cell>
          <cell r="S28">
            <v>11.676460606061633</v>
          </cell>
          <cell r="T28"/>
          <cell r="U28">
            <v>2.2970840951728548</v>
          </cell>
          <cell r="V28">
            <v>2.9807580538992613</v>
          </cell>
          <cell r="W28">
            <v>3.4729221941920008</v>
          </cell>
          <cell r="X28">
            <v>4.3318042526462461</v>
          </cell>
          <cell r="Y28">
            <v>24.27</v>
          </cell>
          <cell r="Z28">
            <v>15.633636363636363</v>
          </cell>
          <cell r="AA28">
            <v>4.658578913170909</v>
          </cell>
          <cell r="AB28">
            <v>22</v>
          </cell>
          <cell r="AC28">
            <v>46.750045386561872</v>
          </cell>
          <cell r="AD28">
            <v>46.750045386561872</v>
          </cell>
          <cell r="AE28">
            <v>39.368459272894214</v>
          </cell>
          <cell r="AF28">
            <v>38.556738463143816</v>
          </cell>
          <cell r="AG28">
            <v>37.777814453787371</v>
          </cell>
          <cell r="AH28">
            <v>16.281526822567269</v>
          </cell>
          <cell r="AI28">
            <v>10.769039505634787</v>
          </cell>
          <cell r="AJ28">
            <v>37.400036309249501</v>
          </cell>
          <cell r="AK28">
            <v>41.555595899166114</v>
          </cell>
          <cell r="AL28">
            <v>0.31270265097332411</v>
          </cell>
          <cell r="AM28">
            <v>0.29373984969358352</v>
          </cell>
          <cell r="AN28">
            <v>0.20212534354257447</v>
          </cell>
          <cell r="AO28">
            <v>30.337499999999999</v>
          </cell>
          <cell r="AP28">
            <v>25.547368421052632</v>
          </cell>
          <cell r="AQ28">
            <v>10.565568779567771</v>
          </cell>
          <cell r="AR28">
            <v>6.9883512048119991</v>
          </cell>
          <cell r="AS28">
            <v>24.27</v>
          </cell>
          <cell r="AT28">
            <v>26.966666666666665</v>
          </cell>
          <cell r="AU28">
            <v>19.542045454545452</v>
          </cell>
          <cell r="AV28">
            <v>16.456459330143542</v>
          </cell>
          <cell r="AW28">
            <v>6.8058615687990027</v>
          </cell>
          <cell r="AX28">
            <v>4.5015797905814114</v>
          </cell>
          <cell r="AY28">
            <v>15.633636363636363</v>
          </cell>
          <cell r="AZ28">
            <v>17.37070707070707</v>
          </cell>
          <cell r="BB28">
            <v>22</v>
          </cell>
          <cell r="BC28">
            <v>20</v>
          </cell>
          <cell r="BD28">
            <v>15</v>
          </cell>
          <cell r="BE28">
            <v>10</v>
          </cell>
          <cell r="BF28">
            <v>15</v>
          </cell>
          <cell r="BG28">
            <v>35</v>
          </cell>
          <cell r="BH28">
            <v>65</v>
          </cell>
          <cell r="BI28">
            <v>93</v>
          </cell>
          <cell r="BJ28">
            <v>117</v>
          </cell>
          <cell r="BK28">
            <v>109</v>
          </cell>
        </row>
        <row r="29">
          <cell r="B29">
            <v>23</v>
          </cell>
          <cell r="C29">
            <v>3</v>
          </cell>
          <cell r="D29">
            <v>3</v>
          </cell>
          <cell r="E29">
            <v>1</v>
          </cell>
          <cell r="F29">
            <v>1</v>
          </cell>
          <cell r="G29">
            <v>52.296822099091209</v>
          </cell>
          <cell r="H29">
            <v>7.9820403675686222</v>
          </cell>
          <cell r="I29">
            <v>5.7379284884759005E-2</v>
          </cell>
          <cell r="J29">
            <v>8.3460778014194922E-2</v>
          </cell>
          <cell r="K29">
            <v>0.363000669813</v>
          </cell>
          <cell r="L29">
            <v>2.7796357826799998</v>
          </cell>
          <cell r="M29">
            <v>47.914581172790001</v>
          </cell>
          <cell r="N29">
            <v>39.476831221500007</v>
          </cell>
          <cell r="O29">
            <v>1081</v>
          </cell>
          <cell r="P29">
            <v>200</v>
          </cell>
          <cell r="Q29">
            <v>8065</v>
          </cell>
          <cell r="R29">
            <v>1311</v>
          </cell>
          <cell r="S29">
            <v>11.676460606061633</v>
          </cell>
          <cell r="T29"/>
          <cell r="U29">
            <v>2.3465792249488997</v>
          </cell>
          <cell r="V29">
            <v>2.8163767996983951</v>
          </cell>
          <cell r="W29">
            <v>3.556190640456264</v>
          </cell>
          <cell r="X29">
            <v>4.0349255322333697</v>
          </cell>
          <cell r="Y29">
            <v>24.27</v>
          </cell>
          <cell r="Z29">
            <v>15.633636363636363</v>
          </cell>
          <cell r="AA29">
            <v>0.40899018081857236</v>
          </cell>
          <cell r="AB29">
            <v>23</v>
          </cell>
          <cell r="AC29">
            <v>65.371027623864009</v>
          </cell>
          <cell r="AD29">
            <v>65.371027623864009</v>
          </cell>
          <cell r="AE29">
            <v>55.04928642009601</v>
          </cell>
          <cell r="AF29">
            <v>53.914249586691966</v>
          </cell>
          <cell r="AG29">
            <v>52.825072827364856</v>
          </cell>
          <cell r="AH29">
            <v>22.286408037312292</v>
          </cell>
          <cell r="AI29">
            <v>14.705854490517824</v>
          </cell>
          <cell r="AJ29">
            <v>52.296822099091209</v>
          </cell>
          <cell r="AK29">
            <v>58.107580110101338</v>
          </cell>
          <cell r="AL29">
            <v>2.8507287027030794</v>
          </cell>
          <cell r="AM29">
            <v>2.8341521519504833</v>
          </cell>
          <cell r="AN29">
            <v>1.9782373438625735</v>
          </cell>
          <cell r="AO29">
            <v>30.337499999999999</v>
          </cell>
          <cell r="AP29">
            <v>25.547368421052632</v>
          </cell>
          <cell r="AQ29">
            <v>10.342714936687686</v>
          </cell>
          <cell r="AR29">
            <v>6.8247184849702336</v>
          </cell>
          <cell r="AS29">
            <v>24.27</v>
          </cell>
          <cell r="AT29">
            <v>26.966666666666665</v>
          </cell>
          <cell r="AU29">
            <v>19.542045454545452</v>
          </cell>
          <cell r="AV29">
            <v>16.456459330143542</v>
          </cell>
          <cell r="AW29">
            <v>6.6623092020158872</v>
          </cell>
          <cell r="AX29">
            <v>4.396174992921793</v>
          </cell>
          <cell r="AY29">
            <v>15.633636363636363</v>
          </cell>
          <cell r="AZ29">
            <v>17.37070707070707</v>
          </cell>
          <cell r="BB29">
            <v>23</v>
          </cell>
          <cell r="BC29">
            <v>20</v>
          </cell>
          <cell r="BD29">
            <v>15</v>
          </cell>
          <cell r="BE29">
            <v>10</v>
          </cell>
          <cell r="BF29">
            <v>15</v>
          </cell>
          <cell r="BG29">
            <v>35</v>
          </cell>
          <cell r="BH29">
            <v>65</v>
          </cell>
          <cell r="BI29">
            <v>95</v>
          </cell>
          <cell r="BJ29">
            <v>0</v>
          </cell>
          <cell r="BK29">
            <v>103</v>
          </cell>
        </row>
        <row r="30">
          <cell r="B30">
            <v>24</v>
          </cell>
          <cell r="C30">
            <v>3</v>
          </cell>
          <cell r="D30">
            <v>3</v>
          </cell>
          <cell r="E30">
            <v>2</v>
          </cell>
          <cell r="F30">
            <v>1</v>
          </cell>
          <cell r="G30">
            <v>49.931338645958895</v>
          </cell>
          <cell r="H30">
            <v>0.78321729150994635</v>
          </cell>
          <cell r="I30">
            <v>5.7247639222218122E-2</v>
          </cell>
          <cell r="J30">
            <v>8.3269293414135442E-2</v>
          </cell>
          <cell r="K30">
            <v>0.363000669813</v>
          </cell>
          <cell r="L30">
            <v>2.7796357826799998</v>
          </cell>
          <cell r="M30">
            <v>47.914581172790001</v>
          </cell>
          <cell r="N30">
            <v>16.70418218655</v>
          </cell>
          <cell r="O30">
            <v>1032</v>
          </cell>
          <cell r="P30">
            <v>46</v>
          </cell>
          <cell r="Q30">
            <v>8065</v>
          </cell>
          <cell r="R30">
            <v>1207</v>
          </cell>
          <cell r="S30">
            <v>11.676460606061633</v>
          </cell>
          <cell r="T30"/>
          <cell r="U30">
            <v>2.3495935934209533</v>
          </cell>
          <cell r="V30">
            <v>2.929818993921999</v>
          </cell>
          <cell r="W30">
            <v>3.5809442642075004</v>
          </cell>
          <cell r="X30">
            <v>4.3096606607837433</v>
          </cell>
          <cell r="Y30">
            <v>24.27</v>
          </cell>
          <cell r="Z30">
            <v>15.633636363636363</v>
          </cell>
          <cell r="AA30">
            <v>0.3765454982822401</v>
          </cell>
          <cell r="AB30">
            <v>24</v>
          </cell>
          <cell r="AC30">
            <v>62.414173307448614</v>
          </cell>
          <cell r="AD30">
            <v>62.414173307448614</v>
          </cell>
          <cell r="AE30">
            <v>52.559303837851473</v>
          </cell>
          <cell r="AF30">
            <v>51.475606851504018</v>
          </cell>
          <cell r="AG30">
            <v>50.435695601978679</v>
          </cell>
          <cell r="AH30">
            <v>21.251053282478537</v>
          </cell>
          <cell r="AI30">
            <v>13.943623514343978</v>
          </cell>
          <cell r="AJ30">
            <v>49.931338645958895</v>
          </cell>
          <cell r="AK30">
            <v>55.479265162176546</v>
          </cell>
          <cell r="AL30">
            <v>0.27972046125355227</v>
          </cell>
          <cell r="AM30">
            <v>0.26732617036573081</v>
          </cell>
          <cell r="AN30">
            <v>0.18173525786773026</v>
          </cell>
          <cell r="AO30">
            <v>30.337499999999999</v>
          </cell>
          <cell r="AP30">
            <v>25.547368421052632</v>
          </cell>
          <cell r="AQ30">
            <v>10.329445938207316</v>
          </cell>
          <cell r="AR30">
            <v>6.7775419580207288</v>
          </cell>
          <cell r="AS30">
            <v>24.27</v>
          </cell>
          <cell r="AT30">
            <v>26.966666666666665</v>
          </cell>
          <cell r="AU30">
            <v>19.542045454545452</v>
          </cell>
          <cell r="AV30">
            <v>16.456459330143542</v>
          </cell>
          <cell r="AW30">
            <v>6.6537619132992925</v>
          </cell>
          <cell r="AX30">
            <v>4.3657860078691408</v>
          </cell>
          <cell r="AY30">
            <v>15.633636363636363</v>
          </cell>
          <cell r="AZ30">
            <v>17.37070707070707</v>
          </cell>
          <cell r="BB30">
            <v>24</v>
          </cell>
          <cell r="BC30">
            <v>20</v>
          </cell>
          <cell r="BD30">
            <v>15</v>
          </cell>
          <cell r="BE30">
            <v>10</v>
          </cell>
          <cell r="BF30">
            <v>15</v>
          </cell>
          <cell r="BG30">
            <v>35</v>
          </cell>
          <cell r="BH30">
            <v>65</v>
          </cell>
          <cell r="BI30">
            <v>95</v>
          </cell>
          <cell r="BJ30">
            <v>117</v>
          </cell>
          <cell r="BK30">
            <v>109</v>
          </cell>
        </row>
        <row r="31">
          <cell r="B31">
            <v>25</v>
          </cell>
          <cell r="C31">
            <v>3</v>
          </cell>
          <cell r="D31">
            <v>3</v>
          </cell>
          <cell r="E31">
            <v>1</v>
          </cell>
          <cell r="F31">
            <v>2</v>
          </cell>
          <cell r="G31">
            <v>38.285265452610908</v>
          </cell>
          <cell r="H31">
            <v>7.7970408426171183</v>
          </cell>
          <cell r="I31">
            <v>5.7382826617696808E-2</v>
          </cell>
          <cell r="J31">
            <v>8.3465929625740815E-2</v>
          </cell>
          <cell r="K31">
            <v>0.363000669813</v>
          </cell>
          <cell r="L31">
            <v>2.3259335865300002</v>
          </cell>
          <cell r="M31">
            <v>38.78700330729</v>
          </cell>
          <cell r="N31">
            <v>39.475597414500001</v>
          </cell>
          <cell r="O31">
            <v>977</v>
          </cell>
          <cell r="P31">
            <v>196</v>
          </cell>
          <cell r="Q31">
            <v>8065</v>
          </cell>
          <cell r="R31">
            <v>1552</v>
          </cell>
          <cell r="S31">
            <v>11.676460606061633</v>
          </cell>
          <cell r="T31"/>
          <cell r="U31">
            <v>2.3073332357764746</v>
          </cell>
          <cell r="V31">
            <v>2.8056707288083897</v>
          </cell>
          <cell r="W31">
            <v>3.4478413139680617</v>
          </cell>
          <cell r="X31">
            <v>4.0002299852305105</v>
          </cell>
          <cell r="Y31">
            <v>24.27</v>
          </cell>
          <cell r="Z31">
            <v>15.633636363636363</v>
          </cell>
          <cell r="AA31">
            <v>4.6878203520804851</v>
          </cell>
          <cell r="AB31">
            <v>25</v>
          </cell>
          <cell r="AC31">
            <v>47.856581815763633</v>
          </cell>
          <cell r="AD31">
            <v>47.856581815763633</v>
          </cell>
          <cell r="AE31">
            <v>40.300279423800959</v>
          </cell>
          <cell r="AF31">
            <v>39.469345827433926</v>
          </cell>
          <cell r="AG31">
            <v>38.671985305667583</v>
          </cell>
          <cell r="AH31">
            <v>16.592863509690211</v>
          </cell>
          <cell r="AI31">
            <v>11.104126311587423</v>
          </cell>
          <cell r="AJ31">
            <v>38.285265452610908</v>
          </cell>
          <cell r="AK31">
            <v>42.539183836234344</v>
          </cell>
          <cell r="AL31">
            <v>2.7846574437918283</v>
          </cell>
          <cell r="AM31">
            <v>2.7790291863395664</v>
          </cell>
          <cell r="AN31">
            <v>1.9491481418331049</v>
          </cell>
          <cell r="AO31">
            <v>30.337499999999999</v>
          </cell>
          <cell r="AP31">
            <v>25.547368421052632</v>
          </cell>
          <cell r="AQ31">
            <v>10.518636677043551</v>
          </cell>
          <cell r="AR31">
            <v>7.0391870709583415</v>
          </cell>
          <cell r="AS31">
            <v>24.27</v>
          </cell>
          <cell r="AT31">
            <v>26.966666666666665</v>
          </cell>
          <cell r="AU31">
            <v>19.542045454545452</v>
          </cell>
          <cell r="AV31">
            <v>16.456459330143542</v>
          </cell>
          <cell r="AW31">
            <v>6.7756300309067656</v>
          </cell>
          <cell r="AX31">
            <v>4.5343259564471889</v>
          </cell>
          <cell r="AY31">
            <v>15.633636363636363</v>
          </cell>
          <cell r="AZ31">
            <v>17.37070707070707</v>
          </cell>
          <cell r="BB31">
            <v>25</v>
          </cell>
          <cell r="BC31">
            <v>20</v>
          </cell>
          <cell r="BD31">
            <v>15</v>
          </cell>
          <cell r="BE31">
            <v>10</v>
          </cell>
          <cell r="BF31">
            <v>15</v>
          </cell>
          <cell r="BG31">
            <v>35</v>
          </cell>
          <cell r="BH31">
            <v>65</v>
          </cell>
          <cell r="BI31">
            <v>95</v>
          </cell>
          <cell r="BJ31">
            <v>0</v>
          </cell>
          <cell r="BK31">
            <v>103</v>
          </cell>
        </row>
        <row r="32">
          <cell r="B32">
            <v>26</v>
          </cell>
          <cell r="C32">
            <v>3</v>
          </cell>
          <cell r="D32">
            <v>3</v>
          </cell>
          <cell r="E32">
            <v>2</v>
          </cell>
          <cell r="F32">
            <v>2</v>
          </cell>
          <cell r="G32">
            <v>35.919390761168366</v>
          </cell>
          <cell r="H32">
            <v>0.68906550004704525</v>
          </cell>
          <cell r="I32">
            <v>5.7251178548798673E-2</v>
          </cell>
          <cell r="J32">
            <v>8.327444152552535E-2</v>
          </cell>
          <cell r="K32">
            <v>0.363000669813</v>
          </cell>
          <cell r="L32">
            <v>2.3259335865300002</v>
          </cell>
          <cell r="M32">
            <v>38.78700330729</v>
          </cell>
          <cell r="N32">
            <v>15.645796136980001</v>
          </cell>
          <cell r="O32">
            <v>917</v>
          </cell>
          <cell r="P32">
            <v>44</v>
          </cell>
          <cell r="Q32">
            <v>8065</v>
          </cell>
          <cell r="R32">
            <v>1428</v>
          </cell>
          <cell r="S32">
            <v>11.676460606061633</v>
          </cell>
          <cell r="T32"/>
          <cell r="U32">
            <v>2.3062067019902117</v>
          </cell>
          <cell r="V32">
            <v>2.9206345791165491</v>
          </cell>
          <cell r="W32">
            <v>3.4773156632852587</v>
          </cell>
          <cell r="X32">
            <v>4.2461506944850242</v>
          </cell>
          <cell r="Y32">
            <v>24.27</v>
          </cell>
          <cell r="Z32">
            <v>15.633636363636363</v>
          </cell>
          <cell r="AA32">
            <v>4.6554504570490911</v>
          </cell>
          <cell r="AB32">
            <v>26</v>
          </cell>
          <cell r="AC32">
            <v>44.899238451460455</v>
          </cell>
          <cell r="AD32">
            <v>44.899238451460455</v>
          </cell>
          <cell r="AE32">
            <v>37.80988501175618</v>
          </cell>
          <cell r="AF32">
            <v>37.030299753781819</v>
          </cell>
          <cell r="AG32">
            <v>36.282212890069054</v>
          </cell>
          <cell r="AH32">
            <v>15.575095992120145</v>
          </cell>
          <cell r="AI32">
            <v>10.329631888303419</v>
          </cell>
          <cell r="AJ32">
            <v>35.919390761168366</v>
          </cell>
          <cell r="AK32">
            <v>39.910434179075963</v>
          </cell>
          <cell r="AL32">
            <v>0.24609482144537331</v>
          </cell>
          <cell r="AM32">
            <v>0.23593006293018617</v>
          </cell>
          <cell r="AN32">
            <v>0.16228003894021373</v>
          </cell>
          <cell r="AO32">
            <v>30.337499999999999</v>
          </cell>
          <cell r="AP32">
            <v>25.547368421052632</v>
          </cell>
          <cell r="AQ32">
            <v>10.523774811275789</v>
          </cell>
          <cell r="AR32">
            <v>6.979521662715678</v>
          </cell>
          <cell r="AS32">
            <v>24.27</v>
          </cell>
          <cell r="AT32">
            <v>26.966666666666665</v>
          </cell>
          <cell r="AU32">
            <v>19.542045454545452</v>
          </cell>
          <cell r="AV32">
            <v>16.456459330143542</v>
          </cell>
          <cell r="AW32">
            <v>6.778939784601631</v>
          </cell>
          <cell r="AX32">
            <v>4.4958921988883214</v>
          </cell>
          <cell r="AY32">
            <v>15.633636363636363</v>
          </cell>
          <cell r="AZ32">
            <v>17.37070707070707</v>
          </cell>
          <cell r="BB32">
            <v>26</v>
          </cell>
          <cell r="BC32">
            <v>20</v>
          </cell>
          <cell r="BD32">
            <v>15</v>
          </cell>
          <cell r="BE32">
            <v>10</v>
          </cell>
          <cell r="BF32">
            <v>15</v>
          </cell>
          <cell r="BG32">
            <v>35</v>
          </cell>
          <cell r="BH32">
            <v>65</v>
          </cell>
          <cell r="BI32">
            <v>95</v>
          </cell>
          <cell r="BJ32">
            <v>117</v>
          </cell>
          <cell r="BK32">
            <v>109</v>
          </cell>
        </row>
        <row r="33">
          <cell r="B33">
            <v>27</v>
          </cell>
          <cell r="C33">
            <v>4</v>
          </cell>
          <cell r="D33">
            <v>2</v>
          </cell>
          <cell r="E33">
            <v>1</v>
          </cell>
          <cell r="F33">
            <v>1</v>
          </cell>
          <cell r="G33">
            <v>50.888883918142746</v>
          </cell>
          <cell r="H33">
            <v>9.6749941980702001</v>
          </cell>
          <cell r="I33">
            <v>5.7421429469389842E-2</v>
          </cell>
          <cell r="J33">
            <v>8.3522079228203414E-2</v>
          </cell>
          <cell r="K33">
            <v>0.363000669813</v>
          </cell>
          <cell r="L33">
            <v>2.8513356729399999</v>
          </cell>
          <cell r="M33">
            <v>47.952872565690001</v>
          </cell>
          <cell r="N33">
            <v>41.715121973800002</v>
          </cell>
          <cell r="O33">
            <v>1051</v>
          </cell>
          <cell r="P33">
            <v>230</v>
          </cell>
          <cell r="Q33">
            <v>8065</v>
          </cell>
          <cell r="R33">
            <v>1306</v>
          </cell>
          <cell r="S33">
            <v>11.676460606061633</v>
          </cell>
          <cell r="T33"/>
          <cell r="U33">
            <v>2.3411697880606162</v>
          </cell>
          <cell r="V33">
            <v>2.8566258856712148</v>
          </cell>
          <cell r="W33">
            <v>3.5521107587060792</v>
          </cell>
          <cell r="X33">
            <v>4.0711283025547154</v>
          </cell>
          <cell r="Y33">
            <v>24.27</v>
          </cell>
          <cell r="Z33">
            <v>15.633636363636363</v>
          </cell>
          <cell r="AA33">
            <v>0.41793988651623343</v>
          </cell>
          <cell r="AB33">
            <v>27</v>
          </cell>
          <cell r="AC33">
            <v>63.61110489767843</v>
          </cell>
          <cell r="AD33">
            <v>63.61110489767843</v>
          </cell>
          <cell r="AE33">
            <v>53.567246229623947</v>
          </cell>
          <cell r="AF33">
            <v>52.462766925920356</v>
          </cell>
          <cell r="AG33">
            <v>51.402913048629038</v>
          </cell>
          <cell r="AH33">
            <v>21.736519998533812</v>
          </cell>
          <cell r="AI33">
            <v>14.326378701288004</v>
          </cell>
          <cell r="AJ33">
            <v>50.888883918142746</v>
          </cell>
          <cell r="AK33">
            <v>56.543204353491937</v>
          </cell>
          <cell r="AL33">
            <v>3.4553550707393574</v>
          </cell>
          <cell r="AM33">
            <v>3.3868607879666008</v>
          </cell>
          <cell r="AN33">
            <v>2.376489631142046</v>
          </cell>
          <cell r="AO33">
            <v>30.337499999999999</v>
          </cell>
          <cell r="AP33">
            <v>25.547368421052632</v>
          </cell>
          <cell r="AQ33">
            <v>10.366612504471467</v>
          </cell>
          <cell r="AR33">
            <v>6.8325572170054709</v>
          </cell>
          <cell r="AS33">
            <v>24.27</v>
          </cell>
          <cell r="AT33">
            <v>26.966666666666665</v>
          </cell>
          <cell r="AU33">
            <v>19.542045454545452</v>
          </cell>
          <cell r="AV33">
            <v>16.456459330143542</v>
          </cell>
          <cell r="AW33">
            <v>6.6777029343894752</v>
          </cell>
          <cell r="AX33">
            <v>4.4012243495839636</v>
          </cell>
          <cell r="AY33">
            <v>15.633636363636363</v>
          </cell>
          <cell r="AZ33">
            <v>17.37070707070707</v>
          </cell>
          <cell r="BB33">
            <v>27</v>
          </cell>
          <cell r="BC33">
            <v>30</v>
          </cell>
          <cell r="BD33">
            <v>20</v>
          </cell>
          <cell r="BE33">
            <v>15</v>
          </cell>
          <cell r="BF33">
            <v>17</v>
          </cell>
          <cell r="BG33">
            <v>37</v>
          </cell>
          <cell r="BH33">
            <v>67</v>
          </cell>
          <cell r="BI33">
            <v>93</v>
          </cell>
          <cell r="BJ33">
            <v>0</v>
          </cell>
          <cell r="BK33">
            <v>103</v>
          </cell>
        </row>
        <row r="34">
          <cell r="B34">
            <v>28</v>
          </cell>
          <cell r="C34">
            <v>4</v>
          </cell>
          <cell r="D34">
            <v>2</v>
          </cell>
          <cell r="E34">
            <v>2</v>
          </cell>
          <cell r="F34">
            <v>1</v>
          </cell>
          <cell r="G34">
            <v>48.534116872019929</v>
          </cell>
          <cell r="H34">
            <v>0.99756473588161831</v>
          </cell>
          <cell r="I34">
            <v>5.7292353521590351E-2</v>
          </cell>
          <cell r="J34">
            <v>8.3334332395040511E-2</v>
          </cell>
          <cell r="K34">
            <v>0.363000669813</v>
          </cell>
          <cell r="L34">
            <v>2.8513356729399999</v>
          </cell>
          <cell r="M34">
            <v>47.952872565690001</v>
          </cell>
          <cell r="N34">
            <v>18.052206921896001</v>
          </cell>
          <cell r="O34">
            <v>1002</v>
          </cell>
          <cell r="P34">
            <v>55</v>
          </cell>
          <cell r="Q34">
            <v>8065</v>
          </cell>
          <cell r="R34">
            <v>1173</v>
          </cell>
          <cell r="S34">
            <v>11.676460606061633</v>
          </cell>
          <cell r="T34"/>
          <cell r="U34">
            <v>2.3441855671080805</v>
          </cell>
          <cell r="V34">
            <v>3.0232315683914854</v>
          </cell>
          <cell r="W34">
            <v>3.5772757876917187</v>
          </cell>
          <cell r="X34">
            <v>4.4114780070480748</v>
          </cell>
          <cell r="Y34">
            <v>24.27</v>
          </cell>
          <cell r="Z34">
            <v>15.633636363636363</v>
          </cell>
          <cell r="AA34">
            <v>0.37537786131971035</v>
          </cell>
          <cell r="AB34">
            <v>28</v>
          </cell>
          <cell r="AC34">
            <v>60.66764609002491</v>
          </cell>
          <cell r="AD34">
            <v>60.66764609002491</v>
          </cell>
          <cell r="AE34">
            <v>51.088544075810454</v>
          </cell>
          <cell r="AF34">
            <v>50.035172033010241</v>
          </cell>
          <cell r="AG34">
            <v>49.024360476787805</v>
          </cell>
          <cell r="AH34">
            <v>20.704042185488905</v>
          </cell>
          <cell r="AI34">
            <v>13.567339996264913</v>
          </cell>
          <cell r="AJ34">
            <v>48.534116872019929</v>
          </cell>
          <cell r="AK34">
            <v>53.926796524466589</v>
          </cell>
          <cell r="AL34">
            <v>0.35627311995772087</v>
          </cell>
          <cell r="AM34">
            <v>0.32996636655668887</v>
          </cell>
          <cell r="AN34">
            <v>0.22612936849913828</v>
          </cell>
          <cell r="AO34">
            <v>30.337499999999999</v>
          </cell>
          <cell r="AP34">
            <v>25.547368421052632</v>
          </cell>
          <cell r="AQ34">
            <v>10.353275926846031</v>
          </cell>
          <cell r="AR34">
            <v>6.7844922897768853</v>
          </cell>
          <cell r="AS34">
            <v>24.27</v>
          </cell>
          <cell r="AT34">
            <v>26.966666666666665</v>
          </cell>
          <cell r="AU34">
            <v>19.542045454545452</v>
          </cell>
          <cell r="AV34">
            <v>16.456459330143542</v>
          </cell>
          <cell r="AW34">
            <v>6.6691121142439664</v>
          </cell>
          <cell r="AX34">
            <v>4.3702630972503691</v>
          </cell>
          <cell r="AY34">
            <v>15.633636363636363</v>
          </cell>
          <cell r="AZ34">
            <v>17.37070707070707</v>
          </cell>
          <cell r="BB34">
            <v>28</v>
          </cell>
          <cell r="BC34">
            <v>30</v>
          </cell>
          <cell r="BD34">
            <v>20</v>
          </cell>
          <cell r="BE34">
            <v>15</v>
          </cell>
          <cell r="BF34">
            <v>17</v>
          </cell>
          <cell r="BG34">
            <v>37</v>
          </cell>
          <cell r="BH34">
            <v>67</v>
          </cell>
          <cell r="BI34">
            <v>93</v>
          </cell>
          <cell r="BJ34">
            <v>117</v>
          </cell>
          <cell r="BK34">
            <v>109</v>
          </cell>
        </row>
        <row r="35">
          <cell r="B35">
            <v>29</v>
          </cell>
          <cell r="C35">
            <v>4</v>
          </cell>
          <cell r="D35">
            <v>2</v>
          </cell>
          <cell r="E35">
            <v>1</v>
          </cell>
          <cell r="F35">
            <v>2</v>
          </cell>
          <cell r="G35">
            <v>37.204146152028386</v>
          </cell>
          <cell r="H35">
            <v>9.4706050937960295</v>
          </cell>
          <cell r="I35">
            <v>5.7425124956162407E-2</v>
          </cell>
          <cell r="J35">
            <v>8.3527454481690772E-2</v>
          </cell>
          <cell r="K35">
            <v>0.363000669813</v>
          </cell>
          <cell r="L35">
            <v>2.71086848179</v>
          </cell>
          <cell r="M35">
            <v>39.508956232579997</v>
          </cell>
          <cell r="N35">
            <v>41.725425606200005</v>
          </cell>
          <cell r="O35">
            <v>932</v>
          </cell>
          <cell r="P35">
            <v>225</v>
          </cell>
          <cell r="Q35">
            <v>8065</v>
          </cell>
          <cell r="R35">
            <v>1362</v>
          </cell>
          <cell r="S35">
            <v>11.676460606061633</v>
          </cell>
          <cell r="T35"/>
          <cell r="U35">
            <v>2.2907403576127563</v>
          </cell>
          <cell r="V35">
            <v>2.8472195198916612</v>
          </cell>
          <cell r="W35">
            <v>3.4245630472250621</v>
          </cell>
          <cell r="X35">
            <v>4.0390640641354603</v>
          </cell>
          <cell r="Y35">
            <v>24.27</v>
          </cell>
          <cell r="Z35">
            <v>15.633636363636363</v>
          </cell>
          <cell r="AA35">
            <v>4.6970632191852459</v>
          </cell>
          <cell r="AB35">
            <v>29</v>
          </cell>
          <cell r="AC35">
            <v>46.505182690035483</v>
          </cell>
          <cell r="AD35">
            <v>46.505182690035483</v>
          </cell>
          <cell r="AE35">
            <v>39.162259107398306</v>
          </cell>
          <cell r="AF35">
            <v>38.354789847451947</v>
          </cell>
          <cell r="AG35">
            <v>37.579945608109483</v>
          </cell>
          <cell r="AH35">
            <v>16.241101279064143</v>
          </cell>
          <cell r="AI35">
            <v>10.863910413965094</v>
          </cell>
          <cell r="AJ35">
            <v>37.204146152028386</v>
          </cell>
          <cell r="AK35">
            <v>41.337940168920426</v>
          </cell>
          <cell r="AL35">
            <v>3.3823589620700107</v>
          </cell>
          <cell r="AM35">
            <v>3.3262644582306016</v>
          </cell>
          <cell r="AN35">
            <v>2.3447523840707292</v>
          </cell>
          <cell r="AO35">
            <v>30.337499999999999</v>
          </cell>
          <cell r="AP35">
            <v>25.547368421052632</v>
          </cell>
          <cell r="AQ35">
            <v>10.594827964393327</v>
          </cell>
          <cell r="AR35">
            <v>7.0870355328006251</v>
          </cell>
          <cell r="AS35">
            <v>24.27</v>
          </cell>
          <cell r="AT35">
            <v>26.966666666666665</v>
          </cell>
          <cell r="AU35">
            <v>19.542045454545452</v>
          </cell>
          <cell r="AV35">
            <v>16.456459330143542</v>
          </cell>
          <cell r="AW35">
            <v>6.8247090123861121</v>
          </cell>
          <cell r="AX35">
            <v>4.5651477715688031</v>
          </cell>
          <cell r="AY35">
            <v>15.633636363636363</v>
          </cell>
          <cell r="AZ35">
            <v>17.37070707070707</v>
          </cell>
          <cell r="BB35">
            <v>29</v>
          </cell>
          <cell r="BC35">
            <v>30</v>
          </cell>
          <cell r="BD35">
            <v>20</v>
          </cell>
          <cell r="BE35">
            <v>15</v>
          </cell>
          <cell r="BF35">
            <v>17</v>
          </cell>
          <cell r="BG35">
            <v>37</v>
          </cell>
          <cell r="BH35">
            <v>67</v>
          </cell>
          <cell r="BI35">
            <v>93</v>
          </cell>
          <cell r="BJ35">
            <v>0</v>
          </cell>
          <cell r="BK35">
            <v>103</v>
          </cell>
        </row>
        <row r="36">
          <cell r="B36">
            <v>30</v>
          </cell>
          <cell r="C36">
            <v>4</v>
          </cell>
          <cell r="D36">
            <v>2</v>
          </cell>
          <cell r="E36">
            <v>2</v>
          </cell>
          <cell r="F36">
            <v>2</v>
          </cell>
          <cell r="G36">
            <v>34.847411359931606</v>
          </cell>
          <cell r="H36">
            <v>0.89184131754499141</v>
          </cell>
          <cell r="I36">
            <v>5.7296042691335237E-2</v>
          </cell>
          <cell r="J36">
            <v>8.3339698460123984E-2</v>
          </cell>
          <cell r="K36">
            <v>0.363000669813</v>
          </cell>
          <cell r="L36">
            <v>2.29225831274</v>
          </cell>
          <cell r="M36">
            <v>39.508956232579997</v>
          </cell>
          <cell r="N36">
            <v>18.048168222047998</v>
          </cell>
          <cell r="O36">
            <v>873</v>
          </cell>
          <cell r="P36">
            <v>49</v>
          </cell>
          <cell r="Q36">
            <v>8065</v>
          </cell>
          <cell r="R36">
            <v>1445</v>
          </cell>
          <cell r="S36">
            <v>11.676460606061633</v>
          </cell>
          <cell r="T36"/>
          <cell r="U36">
            <v>2.2897744524092656</v>
          </cell>
          <cell r="V36">
            <v>2.9989237031603988</v>
          </cell>
          <cell r="W36">
            <v>3.4549839941742801</v>
          </cell>
          <cell r="X36">
            <v>4.3259874169665027</v>
          </cell>
          <cell r="Y36">
            <v>24.27</v>
          </cell>
          <cell r="Z36">
            <v>15.633636363636363</v>
          </cell>
          <cell r="AA36">
            <v>4.6544268992875262</v>
          </cell>
          <cell r="AB36">
            <v>30</v>
          </cell>
          <cell r="AC36">
            <v>43.559264199914502</v>
          </cell>
          <cell r="AD36">
            <v>43.559264199914502</v>
          </cell>
          <cell r="AE36">
            <v>36.681485642033273</v>
          </cell>
          <cell r="AF36">
            <v>35.925166350444954</v>
          </cell>
          <cell r="AG36">
            <v>35.199405414072331</v>
          </cell>
          <cell r="AH36">
            <v>15.218709127995421</v>
          </cell>
          <cell r="AI36">
            <v>10.086128161140707</v>
          </cell>
          <cell r="AJ36">
            <v>34.847411359931606</v>
          </cell>
          <cell r="AK36">
            <v>38.719345955479561</v>
          </cell>
          <cell r="AL36">
            <v>0.3185147562660684</v>
          </cell>
          <cell r="AM36">
            <v>0.29738713145823931</v>
          </cell>
          <cell r="AN36">
            <v>0.2061590179497966</v>
          </cell>
          <cell r="AO36">
            <v>30.337499999999999</v>
          </cell>
          <cell r="AP36">
            <v>25.547368421052632</v>
          </cell>
          <cell r="AQ36">
            <v>10.599297225306833</v>
          </cell>
          <cell r="AR36">
            <v>7.0246345687631413</v>
          </cell>
          <cell r="AS36">
            <v>24.27</v>
          </cell>
          <cell r="AT36">
            <v>26.966666666666665</v>
          </cell>
          <cell r="AU36">
            <v>19.542045454545452</v>
          </cell>
          <cell r="AV36">
            <v>16.456459330143542</v>
          </cell>
          <cell r="AW36">
            <v>6.8275879081395505</v>
          </cell>
          <cell r="AX36">
            <v>4.5249518926853103</v>
          </cell>
          <cell r="AY36">
            <v>15.633636363636363</v>
          </cell>
          <cell r="AZ36">
            <v>17.37070707070707</v>
          </cell>
          <cell r="BB36">
            <v>30</v>
          </cell>
          <cell r="BC36">
            <v>30</v>
          </cell>
          <cell r="BD36">
            <v>20</v>
          </cell>
          <cell r="BE36">
            <v>15</v>
          </cell>
          <cell r="BF36">
            <v>17</v>
          </cell>
          <cell r="BG36">
            <v>37</v>
          </cell>
          <cell r="BH36">
            <v>67</v>
          </cell>
          <cell r="BI36">
            <v>93</v>
          </cell>
          <cell r="BJ36">
            <v>117</v>
          </cell>
          <cell r="BK36">
            <v>109</v>
          </cell>
        </row>
        <row r="37">
          <cell r="B37">
            <v>31</v>
          </cell>
          <cell r="C37">
            <v>4</v>
          </cell>
          <cell r="D37">
            <v>3</v>
          </cell>
          <cell r="E37">
            <v>1</v>
          </cell>
          <cell r="F37">
            <v>1</v>
          </cell>
          <cell r="G37">
            <v>48.922189685979831</v>
          </cell>
          <cell r="H37">
            <v>8.4986504398680953</v>
          </cell>
          <cell r="I37">
            <v>5.7398156710211173E-2</v>
          </cell>
          <cell r="J37">
            <v>8.3488227942125348E-2</v>
          </cell>
          <cell r="K37">
            <v>0.363000669813</v>
          </cell>
          <cell r="L37">
            <v>2.6542666243999999</v>
          </cell>
          <cell r="M37">
            <v>45.749352572490004</v>
          </cell>
          <cell r="N37">
            <v>39.117028983299996</v>
          </cell>
          <cell r="O37">
            <v>1059</v>
          </cell>
          <cell r="P37">
            <v>215</v>
          </cell>
          <cell r="Q37">
            <v>8065</v>
          </cell>
          <cell r="R37">
            <v>1370</v>
          </cell>
          <cell r="S37">
            <v>11.676460606061633</v>
          </cell>
          <cell r="T37"/>
          <cell r="U37">
            <v>2.3426562059263483</v>
          </cell>
          <cell r="V37">
            <v>2.8384459028735378</v>
          </cell>
          <cell r="W37">
            <v>3.5465854176028944</v>
          </cell>
          <cell r="X37">
            <v>4.0502779354851333</v>
          </cell>
          <cell r="Y37">
            <v>24.27</v>
          </cell>
          <cell r="Z37">
            <v>15.633636363636363</v>
          </cell>
          <cell r="AA37">
            <v>0.40811955953176204</v>
          </cell>
          <cell r="AB37">
            <v>31</v>
          </cell>
          <cell r="AC37">
            <v>61.152737107474785</v>
          </cell>
          <cell r="AD37">
            <v>61.152737107474785</v>
          </cell>
          <cell r="AE37">
            <v>51.497041774715612</v>
          </cell>
          <cell r="AF37">
            <v>50.435247098948281</v>
          </cell>
          <cell r="AG37">
            <v>49.416353218161447</v>
          </cell>
          <cell r="AH37">
            <v>20.883213491684625</v>
          </cell>
          <cell r="AI37">
            <v>13.794166480007101</v>
          </cell>
          <cell r="AJ37">
            <v>48.922189685979831</v>
          </cell>
          <cell r="AK37">
            <v>54.35798853997759</v>
          </cell>
          <cell r="AL37">
            <v>3.0352322999528916</v>
          </cell>
          <cell r="AM37">
            <v>2.9941209840442529</v>
          </cell>
          <cell r="AN37">
            <v>2.0982882101522118</v>
          </cell>
          <cell r="AO37">
            <v>30.337499999999999</v>
          </cell>
          <cell r="AP37">
            <v>25.547368421052632</v>
          </cell>
          <cell r="AQ37">
            <v>10.360034877760905</v>
          </cell>
          <cell r="AR37">
            <v>6.8432018807554558</v>
          </cell>
          <cell r="AS37">
            <v>24.27</v>
          </cell>
          <cell r="AT37">
            <v>26.966666666666665</v>
          </cell>
          <cell r="AU37">
            <v>19.542045454545452</v>
          </cell>
          <cell r="AV37">
            <v>16.456459330143542</v>
          </cell>
          <cell r="AW37">
            <v>6.67346592474264</v>
          </cell>
          <cell r="AX37">
            <v>4.4080811605555521</v>
          </cell>
          <cell r="AY37">
            <v>15.633636363636363</v>
          </cell>
          <cell r="AZ37">
            <v>17.37070707070707</v>
          </cell>
          <cell r="BB37">
            <v>31</v>
          </cell>
          <cell r="BC37">
            <v>30</v>
          </cell>
          <cell r="BD37">
            <v>20</v>
          </cell>
          <cell r="BE37">
            <v>15</v>
          </cell>
          <cell r="BF37">
            <v>17</v>
          </cell>
          <cell r="BG37">
            <v>37</v>
          </cell>
          <cell r="BH37">
            <v>67</v>
          </cell>
          <cell r="BI37">
            <v>95</v>
          </cell>
          <cell r="BJ37">
            <v>0</v>
          </cell>
          <cell r="BK37">
            <v>103</v>
          </cell>
        </row>
        <row r="38">
          <cell r="B38">
            <v>32</v>
          </cell>
          <cell r="C38">
            <v>4</v>
          </cell>
          <cell r="D38">
            <v>3</v>
          </cell>
          <cell r="E38">
            <v>2</v>
          </cell>
          <cell r="F38">
            <v>1</v>
          </cell>
          <cell r="G38">
            <v>46.587514805515646</v>
          </cell>
          <cell r="H38">
            <v>0.79735407157186333</v>
          </cell>
          <cell r="I38">
            <v>5.7265569776031582E-2</v>
          </cell>
          <cell r="J38">
            <v>8.3295374219682305E-2</v>
          </cell>
          <cell r="K38">
            <v>0.363000669813</v>
          </cell>
          <cell r="L38">
            <v>2.6542666243999999</v>
          </cell>
          <cell r="M38">
            <v>45.749352572490004</v>
          </cell>
          <cell r="N38">
            <v>16.224348079649999</v>
          </cell>
          <cell r="O38">
            <v>1008</v>
          </cell>
          <cell r="P38">
            <v>49</v>
          </cell>
          <cell r="Q38">
            <v>8065</v>
          </cell>
          <cell r="R38">
            <v>1252</v>
          </cell>
          <cell r="S38">
            <v>11.676460606061633</v>
          </cell>
          <cell r="T38"/>
          <cell r="U38">
            <v>2.3450406752815485</v>
          </cell>
          <cell r="V38">
            <v>2.9859620021850635</v>
          </cell>
          <cell r="W38">
            <v>3.5718713463390008</v>
          </cell>
          <cell r="X38">
            <v>4.3656740938066614</v>
          </cell>
          <cell r="Y38">
            <v>24.27</v>
          </cell>
          <cell r="Z38">
            <v>15.633636363636363</v>
          </cell>
          <cell r="AA38">
            <v>0.37296765586406289</v>
          </cell>
          <cell r="AB38">
            <v>32</v>
          </cell>
          <cell r="AC38">
            <v>58.234393506894556</v>
          </cell>
          <cell r="AD38">
            <v>58.234393506894556</v>
          </cell>
          <cell r="AE38">
            <v>49.039489268963841</v>
          </cell>
          <cell r="AF38">
            <v>48.028365778882112</v>
          </cell>
          <cell r="AG38">
            <v>47.058095763147115</v>
          </cell>
          <cell r="AH38">
            <v>19.866399460180915</v>
          </cell>
          <cell r="AI38">
            <v>13.042887127854044</v>
          </cell>
          <cell r="AJ38">
            <v>46.587514805515646</v>
          </cell>
          <cell r="AK38">
            <v>51.763905339461829</v>
          </cell>
          <cell r="AL38">
            <v>0.28476931127566552</v>
          </cell>
          <cell r="AM38">
            <v>0.26703423251480646</v>
          </cell>
          <cell r="AN38">
            <v>0.18264168475219558</v>
          </cell>
          <cell r="AO38">
            <v>30.337499999999999</v>
          </cell>
          <cell r="AP38">
            <v>25.547368421052632</v>
          </cell>
          <cell r="AQ38">
            <v>10.349500652941176</v>
          </cell>
          <cell r="AR38">
            <v>6.7947576065066286</v>
          </cell>
          <cell r="AS38">
            <v>24.27</v>
          </cell>
          <cell r="AT38">
            <v>26.966666666666665</v>
          </cell>
          <cell r="AU38">
            <v>19.542045454545452</v>
          </cell>
          <cell r="AV38">
            <v>16.456459330143542</v>
          </cell>
          <cell r="AW38">
            <v>6.6666802535352057</v>
          </cell>
          <cell r="AX38">
            <v>4.3768755500278864</v>
          </cell>
          <cell r="AY38">
            <v>15.633636363636363</v>
          </cell>
          <cell r="AZ38">
            <v>17.37070707070707</v>
          </cell>
          <cell r="BB38">
            <v>32</v>
          </cell>
          <cell r="BC38">
            <v>30</v>
          </cell>
          <cell r="BD38">
            <v>20</v>
          </cell>
          <cell r="BE38">
            <v>15</v>
          </cell>
          <cell r="BF38">
            <v>17</v>
          </cell>
          <cell r="BG38">
            <v>37</v>
          </cell>
          <cell r="BH38">
            <v>67</v>
          </cell>
          <cell r="BI38">
            <v>95</v>
          </cell>
          <cell r="BJ38">
            <v>117</v>
          </cell>
          <cell r="BK38">
            <v>109</v>
          </cell>
        </row>
        <row r="39">
          <cell r="B39">
            <v>33</v>
          </cell>
          <cell r="C39">
            <v>4</v>
          </cell>
          <cell r="D39">
            <v>3</v>
          </cell>
          <cell r="E39">
            <v>1</v>
          </cell>
          <cell r="F39">
            <v>2</v>
          </cell>
          <cell r="G39">
            <v>35.689874075661173</v>
          </cell>
          <cell r="H39">
            <v>8.312569399852821</v>
          </cell>
          <cell r="I39">
            <v>5.7401635834445269E-2</v>
          </cell>
          <cell r="J39">
            <v>8.3493288486465853E-2</v>
          </cell>
          <cell r="K39">
            <v>0.363000669813</v>
          </cell>
          <cell r="L39">
            <v>2.4688682174399998</v>
          </cell>
          <cell r="M39">
            <v>36.810770678530005</v>
          </cell>
          <cell r="N39">
            <v>39.115859429499999</v>
          </cell>
          <cell r="O39">
            <v>960</v>
          </cell>
          <cell r="P39">
            <v>210</v>
          </cell>
          <cell r="Q39">
            <v>8065</v>
          </cell>
          <cell r="R39">
            <v>1459</v>
          </cell>
          <cell r="S39">
            <v>11.676460606061633</v>
          </cell>
          <cell r="T39"/>
          <cell r="U39">
            <v>2.2986032247549888</v>
          </cell>
          <cell r="V39">
            <v>2.8290264916502137</v>
          </cell>
          <cell r="W39">
            <v>3.4245510930116563</v>
          </cell>
          <cell r="X39">
            <v>4.0176550806910756</v>
          </cell>
          <cell r="Y39">
            <v>24.27</v>
          </cell>
          <cell r="Z39">
            <v>15.633636363636363</v>
          </cell>
          <cell r="AA39">
            <v>4.6869482760928758</v>
          </cell>
          <cell r="AB39">
            <v>33</v>
          </cell>
          <cell r="AC39">
            <v>44.612342594576461</v>
          </cell>
          <cell r="AD39">
            <v>44.612342594576461</v>
          </cell>
          <cell r="AE39">
            <v>37.568288500695971</v>
          </cell>
          <cell r="AF39">
            <v>36.793684614083688</v>
          </cell>
          <cell r="AG39">
            <v>36.050377854203205</v>
          </cell>
          <cell r="AH39">
            <v>15.526765859934528</v>
          </cell>
          <cell r="AI39">
            <v>10.421767147376503</v>
          </cell>
          <cell r="AJ39">
            <v>35.689874075661173</v>
          </cell>
          <cell r="AK39">
            <v>39.655415639623527</v>
          </cell>
          <cell r="AL39">
            <v>2.9687747856617221</v>
          </cell>
          <cell r="AM39">
            <v>2.9383144429319126</v>
          </cell>
          <cell r="AN39">
            <v>2.0690102143917688</v>
          </cell>
          <cell r="AO39">
            <v>30.337499999999999</v>
          </cell>
          <cell r="AP39">
            <v>25.547368421052632</v>
          </cell>
          <cell r="AQ39">
            <v>10.558586074631028</v>
          </cell>
          <cell r="AR39">
            <v>7.0870602717906044</v>
          </cell>
          <cell r="AS39">
            <v>24.27</v>
          </cell>
          <cell r="AT39">
            <v>26.966666666666665</v>
          </cell>
          <cell r="AU39">
            <v>19.542045454545452</v>
          </cell>
          <cell r="AV39">
            <v>16.456459330143542</v>
          </cell>
          <cell r="AW39">
            <v>6.8013636260789516</v>
          </cell>
          <cell r="AX39">
            <v>4.5651637073073008</v>
          </cell>
          <cell r="AY39">
            <v>15.633636363636363</v>
          </cell>
          <cell r="AZ39">
            <v>17.37070707070707</v>
          </cell>
          <cell r="BB39">
            <v>33</v>
          </cell>
          <cell r="BC39">
            <v>30</v>
          </cell>
          <cell r="BD39">
            <v>20</v>
          </cell>
          <cell r="BE39">
            <v>15</v>
          </cell>
          <cell r="BF39">
            <v>17</v>
          </cell>
          <cell r="BG39">
            <v>37</v>
          </cell>
          <cell r="BH39">
            <v>67</v>
          </cell>
          <cell r="BI39">
            <v>95</v>
          </cell>
          <cell r="BJ39">
            <v>0</v>
          </cell>
          <cell r="BK39">
            <v>103</v>
          </cell>
        </row>
        <row r="40">
          <cell r="B40">
            <v>34</v>
          </cell>
          <cell r="C40">
            <v>4</v>
          </cell>
          <cell r="D40">
            <v>3</v>
          </cell>
          <cell r="E40">
            <v>2</v>
          </cell>
          <cell r="F40">
            <v>2</v>
          </cell>
          <cell r="G40">
            <v>33.355208298803589</v>
          </cell>
          <cell r="H40">
            <v>0.70358361249687973</v>
          </cell>
          <cell r="I40">
            <v>5.7269047592372647E-2</v>
          </cell>
          <cell r="J40">
            <v>8.3300432861632939E-2</v>
          </cell>
          <cell r="K40">
            <v>0.363000669813</v>
          </cell>
          <cell r="L40">
            <v>2.2706581352900002</v>
          </cell>
          <cell r="M40">
            <v>36.810770678530005</v>
          </cell>
          <cell r="N40">
            <v>15.182371546560301</v>
          </cell>
          <cell r="O40">
            <v>897</v>
          </cell>
          <cell r="P40">
            <v>46</v>
          </cell>
          <cell r="Q40">
            <v>8065</v>
          </cell>
          <cell r="R40">
            <v>1449</v>
          </cell>
          <cell r="S40">
            <v>11.676460606061633</v>
          </cell>
          <cell r="T40"/>
          <cell r="U40">
            <v>2.295653108735904</v>
          </cell>
          <cell r="V40">
            <v>2.9860800380144066</v>
          </cell>
          <cell r="W40">
            <v>3.4540512452405125</v>
          </cell>
          <cell r="X40">
            <v>4.3108892566114081</v>
          </cell>
          <cell r="Y40">
            <v>24.27</v>
          </cell>
          <cell r="Z40">
            <v>15.633636363636363</v>
          </cell>
          <cell r="AA40">
            <v>4.6519432153510403</v>
          </cell>
          <cell r="AB40">
            <v>34</v>
          </cell>
          <cell r="AC40">
            <v>41.694010373504483</v>
          </cell>
          <cell r="AD40">
            <v>41.694010373504483</v>
          </cell>
          <cell r="AE40">
            <v>35.110745577687993</v>
          </cell>
          <cell r="AF40">
            <v>34.386812679178959</v>
          </cell>
          <cell r="AG40">
            <v>33.692129594751101</v>
          </cell>
          <cell r="AH40">
            <v>14.52972497102167</v>
          </cell>
          <cell r="AI40">
            <v>9.6568365465814043</v>
          </cell>
          <cell r="AJ40">
            <v>33.355208298803589</v>
          </cell>
          <cell r="AK40">
            <v>37.061342554226208</v>
          </cell>
          <cell r="AL40">
            <v>0.2512798616060285</v>
          </cell>
          <cell r="AM40">
            <v>0.23562114998254619</v>
          </cell>
          <cell r="AN40">
            <v>0.16321078334773426</v>
          </cell>
          <cell r="AO40">
            <v>30.337499999999999</v>
          </cell>
          <cell r="AP40">
            <v>25.547368421052632</v>
          </cell>
          <cell r="AQ40">
            <v>10.572154785774327</v>
          </cell>
          <cell r="AR40">
            <v>7.0265315355244624</v>
          </cell>
          <cell r="AS40">
            <v>24.27</v>
          </cell>
          <cell r="AT40">
            <v>26.966666666666665</v>
          </cell>
          <cell r="AU40">
            <v>19.542045454545452</v>
          </cell>
          <cell r="AV40">
            <v>16.456459330143542</v>
          </cell>
          <cell r="AW40">
            <v>6.8101039761381843</v>
          </cell>
          <cell r="AX40">
            <v>4.5261738328806294</v>
          </cell>
          <cell r="AY40">
            <v>15.633636363636363</v>
          </cell>
          <cell r="AZ40">
            <v>17.37070707070707</v>
          </cell>
          <cell r="BB40">
            <v>34</v>
          </cell>
          <cell r="BC40">
            <v>30</v>
          </cell>
          <cell r="BD40">
            <v>20</v>
          </cell>
          <cell r="BE40">
            <v>15</v>
          </cell>
          <cell r="BF40">
            <v>17</v>
          </cell>
          <cell r="BG40">
            <v>37</v>
          </cell>
          <cell r="BH40">
            <v>67</v>
          </cell>
          <cell r="BI40">
            <v>95</v>
          </cell>
          <cell r="BJ40">
            <v>117</v>
          </cell>
          <cell r="BK40">
            <v>109</v>
          </cell>
        </row>
      </sheetData>
      <sheetData sheetId="5">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106.76862253516715</v>
          </cell>
          <cell r="H7">
            <v>15.596034751681453</v>
          </cell>
          <cell r="I7">
            <v>0.20294335043457681</v>
          </cell>
          <cell r="J7">
            <v>0.29519032790483901</v>
          </cell>
          <cell r="K7">
            <v>0.38711463041999999</v>
          </cell>
          <cell r="L7">
            <v>4.8104696943</v>
          </cell>
          <cell r="M7">
            <v>109.37417607960001</v>
          </cell>
          <cell r="N7">
            <v>51.759150414600001</v>
          </cell>
          <cell r="O7">
            <v>966</v>
          </cell>
          <cell r="P7">
            <v>298</v>
          </cell>
          <cell r="Q7">
            <v>8056</v>
          </cell>
          <cell r="R7">
            <v>1107</v>
          </cell>
          <cell r="S7">
            <v>11.676460606061633</v>
          </cell>
          <cell r="T7"/>
          <cell r="U7">
            <v>2.522207992331456</v>
          </cell>
          <cell r="V7">
            <v>2.7127774027796918</v>
          </cell>
          <cell r="W7">
            <v>3.6496572401331591</v>
          </cell>
          <cell r="X7">
            <v>4.0343817120278205</v>
          </cell>
          <cell r="Y7">
            <v>23.3</v>
          </cell>
          <cell r="Z7">
            <v>12.197979797979798</v>
          </cell>
          <cell r="AA7">
            <v>0.5976644165645455</v>
          </cell>
          <cell r="AB7">
            <v>1</v>
          </cell>
          <cell r="AC7">
            <v>133.46077816895894</v>
          </cell>
          <cell r="AD7">
            <v>133.46077816895894</v>
          </cell>
          <cell r="AE7">
            <v>112.38802372122859</v>
          </cell>
          <cell r="AF7">
            <v>110.07074488161562</v>
          </cell>
          <cell r="AG7">
            <v>107.84709346986581</v>
          </cell>
          <cell r="AH7">
            <v>42.331410755888271</v>
          </cell>
          <cell r="AI7">
            <v>29.254424596670251</v>
          </cell>
          <cell r="AJ7">
            <v>106.76862253516715</v>
          </cell>
          <cell r="AK7">
            <v>118.63180281685239</v>
          </cell>
          <cell r="AL7">
            <v>5.1986782505604845</v>
          </cell>
          <cell r="AM7">
            <v>5.7491022800841378</v>
          </cell>
          <cell r="AN7">
            <v>3.8657806486640909</v>
          </cell>
          <cell r="AO7">
            <v>29.125</v>
          </cell>
          <cell r="AP7">
            <v>24.526315789473685</v>
          </cell>
          <cell r="AQ7">
            <v>9.2379375812151618</v>
          </cell>
          <cell r="AR7">
            <v>6.3841611600627708</v>
          </cell>
          <cell r="AS7">
            <v>23.3</v>
          </cell>
          <cell r="AT7">
            <v>25.888888888888889</v>
          </cell>
          <cell r="AU7">
            <v>15.247474747474747</v>
          </cell>
          <cell r="AV7">
            <v>12.839978734715578</v>
          </cell>
          <cell r="AW7">
            <v>4.8362307292129145</v>
          </cell>
          <cell r="AX7">
            <v>3.3422261312228736</v>
          </cell>
          <cell r="AY7">
            <v>12.197979797979798</v>
          </cell>
          <cell r="AZ7">
            <v>13.553310886644219</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106.79437132546127</v>
          </cell>
          <cell r="H8">
            <v>7.0346103215494633</v>
          </cell>
          <cell r="I8">
            <v>0.20270259847337099</v>
          </cell>
          <cell r="J8">
            <v>0.29484014323399416</v>
          </cell>
          <cell r="K8">
            <v>0.38711463041999999</v>
          </cell>
          <cell r="L8">
            <v>4.8104696943</v>
          </cell>
          <cell r="M8">
            <v>109.37417607960001</v>
          </cell>
          <cell r="N8">
            <v>46.135080608899997</v>
          </cell>
          <cell r="O8">
            <v>967</v>
          </cell>
          <cell r="P8">
            <v>151</v>
          </cell>
          <cell r="Q8">
            <v>8056</v>
          </cell>
          <cell r="R8">
            <v>1044</v>
          </cell>
          <cell r="S8">
            <v>11.676460606061633</v>
          </cell>
          <cell r="T8"/>
          <cell r="U8">
            <v>2.5221530908916643</v>
          </cell>
          <cell r="V8">
            <v>2.5765155376412499</v>
          </cell>
          <cell r="W8">
            <v>3.6493484318945955</v>
          </cell>
          <cell r="X8">
            <v>3.8834634972487989</v>
          </cell>
          <cell r="Y8">
            <v>23.3</v>
          </cell>
          <cell r="Z8">
            <v>12.197979797979798</v>
          </cell>
          <cell r="AA8">
            <v>0.56365099448363631</v>
          </cell>
          <cell r="AB8">
            <v>2</v>
          </cell>
          <cell r="AC8">
            <v>133.49296415682659</v>
          </cell>
          <cell r="AD8">
            <v>133.49296415682659</v>
          </cell>
          <cell r="AE8">
            <v>112.41512771101186</v>
          </cell>
          <cell r="AF8">
            <v>110.09729002624873</v>
          </cell>
          <cell r="AG8">
            <v>107.87310234895078</v>
          </cell>
          <cell r="AH8">
            <v>42.342541264101435</v>
          </cell>
          <cell r="AI8">
            <v>29.263955831703885</v>
          </cell>
          <cell r="AJ8">
            <v>106.79437132546127</v>
          </cell>
          <cell r="AK8">
            <v>118.66041258384585</v>
          </cell>
          <cell r="AL8">
            <v>2.3448701071831546</v>
          </cell>
          <cell r="AM8">
            <v>2.7302805742011991</v>
          </cell>
          <cell r="AN8">
            <v>1.8114269199473776</v>
          </cell>
          <cell r="AO8">
            <v>29.125</v>
          </cell>
          <cell r="AP8">
            <v>24.526315789473685</v>
          </cell>
          <cell r="AQ8">
            <v>9.2381386697516774</v>
          </cell>
          <cell r="AR8">
            <v>6.3847013884348591</v>
          </cell>
          <cell r="AS8">
            <v>23.3</v>
          </cell>
          <cell r="AT8">
            <v>25.888888888888889</v>
          </cell>
          <cell r="AU8">
            <v>15.247474747474747</v>
          </cell>
          <cell r="AV8">
            <v>12.839978734715578</v>
          </cell>
          <cell r="AW8">
            <v>4.8363360027711124</v>
          </cell>
          <cell r="AX8">
            <v>3.3425089507408576</v>
          </cell>
          <cell r="AY8">
            <v>12.197979797979798</v>
          </cell>
          <cell r="AZ8">
            <v>13.553310886644219</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93.283493280136554</v>
          </cell>
          <cell r="H9">
            <v>16.351588019336809</v>
          </cell>
          <cell r="I9">
            <v>7.5205836777288038E-2</v>
          </cell>
          <cell r="J9">
            <v>0.10939030803969169</v>
          </cell>
          <cell r="K9">
            <v>0.38711463041999999</v>
          </cell>
          <cell r="L9">
            <v>4.6165241626100002</v>
          </cell>
          <cell r="M9">
            <v>101.1069722836</v>
          </cell>
          <cell r="N9">
            <v>50.097581809199994</v>
          </cell>
          <cell r="O9">
            <v>913</v>
          </cell>
          <cell r="P9">
            <v>323</v>
          </cell>
          <cell r="Q9">
            <v>8056</v>
          </cell>
          <cell r="R9">
            <v>1105</v>
          </cell>
          <cell r="S9">
            <v>11.676460606061633</v>
          </cell>
          <cell r="T9"/>
          <cell r="U9">
            <v>2.5205816630771447</v>
          </cell>
          <cell r="V9">
            <v>2.7178929189024834</v>
          </cell>
          <cell r="W9">
            <v>3.6470743766183893</v>
          </cell>
          <cell r="X9">
            <v>4.0217114894395243</v>
          </cell>
          <cell r="Y9">
            <v>23.3</v>
          </cell>
          <cell r="Z9">
            <v>12.197979797979798</v>
          </cell>
          <cell r="AA9">
            <v>0.57253189670977001</v>
          </cell>
          <cell r="AB9">
            <v>3</v>
          </cell>
          <cell r="AC9">
            <v>116.60436660017069</v>
          </cell>
          <cell r="AD9">
            <v>116.60436660017069</v>
          </cell>
          <cell r="AE9">
            <v>98.193150821196383</v>
          </cell>
          <cell r="AF9">
            <v>96.16854977333665</v>
          </cell>
          <cell r="AG9">
            <v>94.225750788016725</v>
          </cell>
          <cell r="AH9">
            <v>37.008716934905962</v>
          </cell>
          <cell r="AI9">
            <v>25.577622951202361</v>
          </cell>
          <cell r="AJ9">
            <v>93.283493280136554</v>
          </cell>
          <cell r="AK9">
            <v>103.6483258668184</v>
          </cell>
          <cell r="AL9">
            <v>5.4505293397789361</v>
          </cell>
          <cell r="AM9">
            <v>6.0162738221268004</v>
          </cell>
          <cell r="AN9">
            <v>4.0658282082824408</v>
          </cell>
          <cell r="AO9">
            <v>29.125</v>
          </cell>
          <cell r="AP9">
            <v>24.526315789473685</v>
          </cell>
          <cell r="AQ9">
            <v>9.2438980816654794</v>
          </cell>
          <cell r="AR9">
            <v>6.3886824325211702</v>
          </cell>
          <cell r="AS9">
            <v>23.3</v>
          </cell>
          <cell r="AT9">
            <v>25.888888888888889</v>
          </cell>
          <cell r="AU9">
            <v>15.247474747474747</v>
          </cell>
          <cell r="AV9">
            <v>12.839978734715578</v>
          </cell>
          <cell r="AW9">
            <v>4.8393511611476274</v>
          </cell>
          <cell r="AX9">
            <v>3.3445931007554361</v>
          </cell>
          <cell r="AY9">
            <v>12.197979797979798</v>
          </cell>
          <cell r="AZ9">
            <v>13.553310886644219</v>
          </cell>
          <cell r="BB9">
            <v>3</v>
          </cell>
          <cell r="BC9">
            <v>0</v>
          </cell>
          <cell r="BD9">
            <v>0</v>
          </cell>
          <cell r="BE9">
            <v>0</v>
          </cell>
          <cell r="BF9">
            <v>1</v>
          </cell>
          <cell r="BG9">
            <v>23</v>
          </cell>
          <cell r="BH9">
            <v>0</v>
          </cell>
          <cell r="BI9">
            <v>89</v>
          </cell>
          <cell r="BJ9">
            <v>0</v>
          </cell>
          <cell r="BK9">
            <v>103</v>
          </cell>
        </row>
        <row r="10">
          <cell r="B10">
            <v>4</v>
          </cell>
          <cell r="C10">
            <v>1</v>
          </cell>
          <cell r="D10">
            <v>2</v>
          </cell>
          <cell r="E10">
            <v>2</v>
          </cell>
          <cell r="F10">
            <v>1</v>
          </cell>
          <cell r="G10">
            <v>93.311993790931965</v>
          </cell>
          <cell r="H10">
            <v>6.9374750092418713</v>
          </cell>
          <cell r="I10">
            <v>7.5109158467892109E-2</v>
          </cell>
          <cell r="J10">
            <v>0.10924968504420671</v>
          </cell>
          <cell r="K10">
            <v>0.38711463041999999</v>
          </cell>
          <cell r="L10">
            <v>4.6165241626100002</v>
          </cell>
          <cell r="M10">
            <v>101.1069722836</v>
          </cell>
          <cell r="N10">
            <v>45.613470425299994</v>
          </cell>
          <cell r="O10">
            <v>914</v>
          </cell>
          <cell r="P10">
            <v>151</v>
          </cell>
          <cell r="Q10">
            <v>8056</v>
          </cell>
          <cell r="R10">
            <v>1032</v>
          </cell>
          <cell r="S10">
            <v>11.676460606061633</v>
          </cell>
          <cell r="T10"/>
          <cell r="U10">
            <v>2.5204766747217007</v>
          </cell>
          <cell r="V10">
            <v>2.5527065558736752</v>
          </cell>
          <cell r="W10">
            <v>3.6466589141579195</v>
          </cell>
          <cell r="X10">
            <v>3.8406292884016011</v>
          </cell>
          <cell r="Y10">
            <v>23.3</v>
          </cell>
          <cell r="Z10">
            <v>12.197979797979798</v>
          </cell>
          <cell r="AA10">
            <v>0.53470852253799328</v>
          </cell>
          <cell r="AB10">
            <v>4</v>
          </cell>
          <cell r="AC10">
            <v>116.63999223866495</v>
          </cell>
          <cell r="AD10">
            <v>116.63999223866495</v>
          </cell>
          <cell r="AE10">
            <v>98.223151358875754</v>
          </cell>
          <cell r="AF10">
            <v>96.197931743228835</v>
          </cell>
          <cell r="AG10">
            <v>94.254539182759558</v>
          </cell>
          <cell r="AH10">
            <v>37.021566089769522</v>
          </cell>
          <cell r="AI10">
            <v>25.588352513215352</v>
          </cell>
          <cell r="AJ10">
            <v>93.311993790931965</v>
          </cell>
          <cell r="AK10">
            <v>103.67999310103551</v>
          </cell>
          <cell r="AL10">
            <v>2.3124916697472906</v>
          </cell>
          <cell r="AM10">
            <v>2.7176938897575282</v>
          </cell>
          <cell r="AN10">
            <v>1.8063380993819167</v>
          </cell>
          <cell r="AO10">
            <v>29.125</v>
          </cell>
          <cell r="AP10">
            <v>24.526315789473685</v>
          </cell>
          <cell r="AQ10">
            <v>9.2442831285366598</v>
          </cell>
          <cell r="AR10">
            <v>6.3894102926761933</v>
          </cell>
          <cell r="AS10">
            <v>23.3</v>
          </cell>
          <cell r="AT10">
            <v>25.888888888888889</v>
          </cell>
          <cell r="AU10">
            <v>15.247474747474747</v>
          </cell>
          <cell r="AV10">
            <v>12.839978734715578</v>
          </cell>
          <cell r="AW10">
            <v>4.8395527402873677</v>
          </cell>
          <cell r="AX10">
            <v>3.3449741489728924</v>
          </cell>
          <cell r="AY10">
            <v>12.197979797979798</v>
          </cell>
          <cell r="AZ10">
            <v>13.553310886644219</v>
          </cell>
          <cell r="BB10">
            <v>4</v>
          </cell>
          <cell r="BC10">
            <v>0</v>
          </cell>
          <cell r="BD10">
            <v>0</v>
          </cell>
          <cell r="BE10">
            <v>0</v>
          </cell>
          <cell r="BF10">
            <v>1</v>
          </cell>
          <cell r="BG10">
            <v>23</v>
          </cell>
          <cell r="BH10">
            <v>0</v>
          </cell>
          <cell r="BI10">
            <v>89</v>
          </cell>
          <cell r="BJ10">
            <v>117</v>
          </cell>
          <cell r="BK10">
            <v>109</v>
          </cell>
        </row>
        <row r="11">
          <cell r="B11">
            <v>5</v>
          </cell>
          <cell r="C11">
            <v>1</v>
          </cell>
          <cell r="D11">
            <v>2</v>
          </cell>
          <cell r="E11">
            <v>1</v>
          </cell>
          <cell r="F11">
            <v>2</v>
          </cell>
          <cell r="G11">
            <v>74.257977349406829</v>
          </cell>
          <cell r="H11">
            <v>15.95359352423802</v>
          </cell>
          <cell r="I11">
            <v>7.5207432926157114E-2</v>
          </cell>
          <cell r="J11">
            <v>0.10939262971077399</v>
          </cell>
          <cell r="K11">
            <v>0.38711463041999999</v>
          </cell>
          <cell r="L11">
            <v>4.1743302554100001</v>
          </cell>
          <cell r="M11">
            <v>94.428395679499999</v>
          </cell>
          <cell r="N11">
            <v>49.068724142499995</v>
          </cell>
          <cell r="O11">
            <v>779</v>
          </cell>
          <cell r="P11">
            <v>322</v>
          </cell>
          <cell r="Q11">
            <v>8056</v>
          </cell>
          <cell r="R11">
            <v>1214</v>
          </cell>
          <cell r="S11">
            <v>11.676460606061633</v>
          </cell>
          <cell r="T11"/>
          <cell r="U11">
            <v>2.3255615496854705</v>
          </cell>
          <cell r="V11">
            <v>2.7091727965501904</v>
          </cell>
          <cell r="W11">
            <v>3.5778859481909864</v>
          </cell>
          <cell r="X11">
            <v>3.9989850109733438</v>
          </cell>
          <cell r="Y11">
            <v>23.3</v>
          </cell>
          <cell r="Z11">
            <v>12.197979797979798</v>
          </cell>
          <cell r="AA11">
            <v>5.1359289427405308</v>
          </cell>
          <cell r="AB11">
            <v>5</v>
          </cell>
          <cell r="AC11">
            <v>92.822471686758533</v>
          </cell>
          <cell r="AD11">
            <v>92.822471686758533</v>
          </cell>
          <cell r="AE11">
            <v>78.166291946744039</v>
          </cell>
          <cell r="AF11">
            <v>76.55461582413075</v>
          </cell>
          <cell r="AG11">
            <v>75.008057928693773</v>
          </cell>
          <cell r="AH11">
            <v>31.931202749482221</v>
          </cell>
          <cell r="AI11">
            <v>20.754707786857313</v>
          </cell>
          <cell r="AJ11">
            <v>74.257977349406829</v>
          </cell>
          <cell r="AK11">
            <v>82.508863721563145</v>
          </cell>
          <cell r="AL11">
            <v>5.3178645080793396</v>
          </cell>
          <cell r="AM11">
            <v>5.8887323630862625</v>
          </cell>
          <cell r="AN11">
            <v>3.9894106830760419</v>
          </cell>
          <cell r="AO11">
            <v>29.125</v>
          </cell>
          <cell r="AP11">
            <v>24.526315789473685</v>
          </cell>
          <cell r="AQ11">
            <v>10.019085499221166</v>
          </cell>
          <cell r="AR11">
            <v>6.5122254698422415</v>
          </cell>
          <cell r="AS11">
            <v>23.3</v>
          </cell>
          <cell r="AT11">
            <v>25.888888888888889</v>
          </cell>
          <cell r="AU11">
            <v>15.247474747474747</v>
          </cell>
          <cell r="AV11">
            <v>12.839978734715578</v>
          </cell>
          <cell r="AW11">
            <v>5.2451760735507351</v>
          </cell>
          <cell r="AX11">
            <v>3.4092701597006507</v>
          </cell>
          <cell r="AY11">
            <v>12.197979797979798</v>
          </cell>
          <cell r="AZ11">
            <v>13.553310886644219</v>
          </cell>
          <cell r="BB11">
            <v>5</v>
          </cell>
          <cell r="BC11">
            <v>0</v>
          </cell>
          <cell r="BD11">
            <v>0</v>
          </cell>
          <cell r="BE11">
            <v>0</v>
          </cell>
          <cell r="BF11">
            <v>1</v>
          </cell>
          <cell r="BG11">
            <v>23</v>
          </cell>
          <cell r="BH11">
            <v>0</v>
          </cell>
          <cell r="BI11">
            <v>89</v>
          </cell>
          <cell r="BJ11">
            <v>0</v>
          </cell>
          <cell r="BK11">
            <v>103</v>
          </cell>
        </row>
        <row r="12">
          <cell r="B12">
            <v>6</v>
          </cell>
          <cell r="C12">
            <v>1</v>
          </cell>
          <cell r="D12">
            <v>2</v>
          </cell>
          <cell r="E12">
            <v>2</v>
          </cell>
          <cell r="F12">
            <v>2</v>
          </cell>
          <cell r="G12">
            <v>74.284277019380056</v>
          </cell>
          <cell r="H12">
            <v>6.6606942615203257</v>
          </cell>
          <cell r="I12">
            <v>7.5110754267158034E-2</v>
          </cell>
          <cell r="J12">
            <v>0.1092520062067753</v>
          </cell>
          <cell r="K12">
            <v>0.38711463041999999</v>
          </cell>
          <cell r="L12">
            <v>4.1743302554100001</v>
          </cell>
          <cell r="M12">
            <v>94.428395679499999</v>
          </cell>
          <cell r="N12">
            <v>44.664778787200007</v>
          </cell>
          <cell r="O12">
            <v>779</v>
          </cell>
          <cell r="P12">
            <v>148</v>
          </cell>
          <cell r="Q12">
            <v>8056</v>
          </cell>
          <cell r="R12">
            <v>1134</v>
          </cell>
          <cell r="S12">
            <v>11.676460606061633</v>
          </cell>
          <cell r="T12"/>
          <cell r="U12">
            <v>2.3254375330580306</v>
          </cell>
          <cell r="V12">
            <v>2.5294882739597333</v>
          </cell>
          <cell r="W12">
            <v>3.5773820250919064</v>
          </cell>
          <cell r="X12">
            <v>3.7945295624739375</v>
          </cell>
          <cell r="Y12">
            <v>23.3</v>
          </cell>
          <cell r="Z12">
            <v>12.197979797979798</v>
          </cell>
          <cell r="AA12">
            <v>5.0984489853406663</v>
          </cell>
          <cell r="AB12">
            <v>6</v>
          </cell>
          <cell r="AC12">
            <v>92.85534627422507</v>
          </cell>
          <cell r="AD12">
            <v>92.85534627422507</v>
          </cell>
          <cell r="AE12">
            <v>78.193975809873749</v>
          </cell>
          <cell r="AF12">
            <v>76.581728885958825</v>
          </cell>
          <cell r="AG12">
            <v>75.034623251899049</v>
          </cell>
          <cell r="AH12">
            <v>31.944215212564178</v>
          </cell>
          <cell r="AI12">
            <v>20.764983023436425</v>
          </cell>
          <cell r="AJ12">
            <v>74.284277019380056</v>
          </cell>
          <cell r="AK12">
            <v>82.53808557708895</v>
          </cell>
          <cell r="AL12">
            <v>2.2202314205067752</v>
          </cell>
          <cell r="AM12">
            <v>2.6332180821275304</v>
          </cell>
          <cell r="AN12">
            <v>1.7553412489894324</v>
          </cell>
          <cell r="AO12">
            <v>29.125</v>
          </cell>
          <cell r="AP12">
            <v>24.526315789473685</v>
          </cell>
          <cell r="AQ12">
            <v>10.019619821548032</v>
          </cell>
          <cell r="AR12">
            <v>6.5131428057089877</v>
          </cell>
          <cell r="AS12">
            <v>23.3</v>
          </cell>
          <cell r="AT12">
            <v>25.888888888888889</v>
          </cell>
          <cell r="AU12">
            <v>15.247474747474747</v>
          </cell>
          <cell r="AV12">
            <v>12.839978734715578</v>
          </cell>
          <cell r="AW12">
            <v>5.2454558011451002</v>
          </cell>
          <cell r="AX12">
            <v>3.4097504019483131</v>
          </cell>
          <cell r="AY12">
            <v>12.197979797979798</v>
          </cell>
          <cell r="AZ12">
            <v>13.553310886644219</v>
          </cell>
          <cell r="BB12">
            <v>6</v>
          </cell>
          <cell r="BC12">
            <v>0</v>
          </cell>
          <cell r="BD12">
            <v>0</v>
          </cell>
          <cell r="BE12">
            <v>0</v>
          </cell>
          <cell r="BF12">
            <v>1</v>
          </cell>
          <cell r="BG12">
            <v>23</v>
          </cell>
          <cell r="BH12">
            <v>0</v>
          </cell>
          <cell r="BI12">
            <v>89</v>
          </cell>
          <cell r="BJ12">
            <v>117</v>
          </cell>
          <cell r="BK12">
            <v>109</v>
          </cell>
        </row>
        <row r="13">
          <cell r="B13">
            <v>7</v>
          </cell>
          <cell r="C13">
            <v>2</v>
          </cell>
          <cell r="D13">
            <v>1</v>
          </cell>
          <cell r="E13">
            <v>1</v>
          </cell>
          <cell r="F13">
            <v>1</v>
          </cell>
          <cell r="G13">
            <v>58.116602671787362</v>
          </cell>
          <cell r="H13">
            <v>12.349520424059197</v>
          </cell>
          <cell r="I13">
            <v>0.20287967410102314</v>
          </cell>
          <cell r="J13">
            <v>0.29509770778330641</v>
          </cell>
          <cell r="K13">
            <v>0.38711463041999999</v>
          </cell>
          <cell r="L13">
            <v>3.7858522428599999</v>
          </cell>
          <cell r="M13">
            <v>78.646511092099999</v>
          </cell>
          <cell r="N13">
            <v>52.267699951000004</v>
          </cell>
          <cell r="O13">
            <v>732</v>
          </cell>
          <cell r="P13">
            <v>234</v>
          </cell>
          <cell r="Q13">
            <v>8056</v>
          </cell>
          <cell r="R13">
            <v>1092</v>
          </cell>
          <cell r="S13">
            <v>11.676460606061633</v>
          </cell>
          <cell r="T13"/>
          <cell r="U13">
            <v>2.3227054306954442</v>
          </cell>
          <cell r="V13">
            <v>2.6288198896862323</v>
          </cell>
          <cell r="W13">
            <v>3.5948188802130301</v>
          </cell>
          <cell r="X13">
            <v>3.8830471996296878</v>
          </cell>
          <cell r="Y13">
            <v>23.3</v>
          </cell>
          <cell r="Z13">
            <v>12.197979797979798</v>
          </cell>
          <cell r="AA13">
            <v>0.46398997185220198</v>
          </cell>
          <cell r="AB13">
            <v>7</v>
          </cell>
          <cell r="AC13">
            <v>72.645753339734199</v>
          </cell>
          <cell r="AD13">
            <v>72.645753339734199</v>
          </cell>
          <cell r="AE13">
            <v>61.175371233460382</v>
          </cell>
          <cell r="AF13">
            <v>59.914023372976665</v>
          </cell>
          <cell r="AG13">
            <v>58.703639062411476</v>
          </cell>
          <cell r="AH13">
            <v>25.021081840062084</v>
          </cell>
          <cell r="AI13">
            <v>16.166767953645373</v>
          </cell>
          <cell r="AJ13">
            <v>58.116602671787362</v>
          </cell>
          <cell r="AK13">
            <v>64.574002968652621</v>
          </cell>
          <cell r="AL13">
            <v>4.1165068080197322</v>
          </cell>
          <cell r="AM13">
            <v>4.6977430719048607</v>
          </cell>
          <cell r="AN13">
            <v>3.180368352266469</v>
          </cell>
          <cell r="AO13">
            <v>29.125</v>
          </cell>
          <cell r="AP13">
            <v>24.526315789473685</v>
          </cell>
          <cell r="AQ13">
            <v>10.031405486068769</v>
          </cell>
          <cell r="AR13">
            <v>6.4815504692740555</v>
          </cell>
          <cell r="AS13">
            <v>23.3</v>
          </cell>
          <cell r="AT13">
            <v>25.888888888888889</v>
          </cell>
          <cell r="AU13">
            <v>15.247474747474747</v>
          </cell>
          <cell r="AV13">
            <v>12.839978734715578</v>
          </cell>
          <cell r="AW13">
            <v>5.2516258139231997</v>
          </cell>
          <cell r="AX13">
            <v>3.3932112310640088</v>
          </cell>
          <cell r="AY13">
            <v>12.197979797979798</v>
          </cell>
          <cell r="AZ13">
            <v>13.553310886644219</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58.160503618942421</v>
          </cell>
          <cell r="H14">
            <v>3.2961718155693385</v>
          </cell>
          <cell r="I14">
            <v>0.20254361421714492</v>
          </cell>
          <cell r="J14">
            <v>0.29460889340675622</v>
          </cell>
          <cell r="K14">
            <v>0.38711463041999999</v>
          </cell>
          <cell r="L14">
            <v>3.7858522428599999</v>
          </cell>
          <cell r="M14">
            <v>78.646511092099999</v>
          </cell>
          <cell r="N14">
            <v>33.634930907600001</v>
          </cell>
          <cell r="O14">
            <v>732</v>
          </cell>
          <cell r="P14">
            <v>97</v>
          </cell>
          <cell r="Q14">
            <v>8056</v>
          </cell>
          <cell r="R14">
            <v>1027</v>
          </cell>
          <cell r="S14">
            <v>11.676460606061633</v>
          </cell>
          <cell r="T14"/>
          <cell r="U14">
            <v>2.322496295333806</v>
          </cell>
          <cell r="V14">
            <v>2.7070632085186834</v>
          </cell>
          <cell r="W14">
            <v>3.5940926184603157</v>
          </cell>
          <cell r="X14">
            <v>3.8657556204016861</v>
          </cell>
          <cell r="Y14">
            <v>23.3</v>
          </cell>
          <cell r="Z14">
            <v>12.197979797979798</v>
          </cell>
          <cell r="AA14">
            <v>0.43637152114671379</v>
          </cell>
          <cell r="AB14">
            <v>8</v>
          </cell>
          <cell r="AC14">
            <v>72.700629523678018</v>
          </cell>
          <cell r="AD14">
            <v>72.700629523678018</v>
          </cell>
          <cell r="AE14">
            <v>61.221582756781501</v>
          </cell>
          <cell r="AF14">
            <v>59.95928208138394</v>
          </cell>
          <cell r="AG14">
            <v>58.747983453477197</v>
          </cell>
          <cell r="AH14">
            <v>25.04223741316374</v>
          </cell>
          <cell r="AI14">
            <v>16.182249539205802</v>
          </cell>
          <cell r="AJ14">
            <v>58.160503618942421</v>
          </cell>
          <cell r="AK14">
            <v>64.622781798824917</v>
          </cell>
          <cell r="AL14">
            <v>1.0987239385231129</v>
          </cell>
          <cell r="AM14">
            <v>1.2176190807798011</v>
          </cell>
          <cell r="AN14">
            <v>0.85265912779733277</v>
          </cell>
          <cell r="AO14">
            <v>29.125</v>
          </cell>
          <cell r="AP14">
            <v>24.526315789473685</v>
          </cell>
          <cell r="AQ14">
            <v>10.032308790680398</v>
          </cell>
          <cell r="AR14">
            <v>6.4828602024122457</v>
          </cell>
          <cell r="AS14">
            <v>23.3</v>
          </cell>
          <cell r="AT14">
            <v>25.888888888888889</v>
          </cell>
          <cell r="AU14">
            <v>15.247474747474747</v>
          </cell>
          <cell r="AV14">
            <v>12.839978734715578</v>
          </cell>
          <cell r="AW14">
            <v>5.2520987105499843</v>
          </cell>
          <cell r="AX14">
            <v>3.3938969005215363</v>
          </cell>
          <cell r="AY14">
            <v>12.197979797979798</v>
          </cell>
          <cell r="AZ14">
            <v>13.553310886644219</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45.570357066937632</v>
          </cell>
          <cell r="H15">
            <v>13.668084819189652</v>
          </cell>
          <cell r="I15">
            <v>7.5212781053083197E-2</v>
          </cell>
          <cell r="J15">
            <v>0.10940040880448465</v>
          </cell>
          <cell r="K15">
            <v>0.38711463041999999</v>
          </cell>
          <cell r="L15">
            <v>3.6668832631299999</v>
          </cell>
          <cell r="M15">
            <v>69.910210031700004</v>
          </cell>
          <cell r="N15">
            <v>53.330170302800006</v>
          </cell>
          <cell r="O15">
            <v>645</v>
          </cell>
          <cell r="P15">
            <v>254</v>
          </cell>
          <cell r="Q15">
            <v>8056</v>
          </cell>
          <cell r="R15">
            <v>1095</v>
          </cell>
          <cell r="S15">
            <v>11.676460606061633</v>
          </cell>
          <cell r="T15"/>
          <cell r="U15">
            <v>2.3205888398187606</v>
          </cell>
          <cell r="V15">
            <v>2.6178746185594703</v>
          </cell>
          <cell r="W15">
            <v>3.5997796617366351</v>
          </cell>
          <cell r="X15">
            <v>3.8336434294879052</v>
          </cell>
          <cell r="Y15">
            <v>23.3</v>
          </cell>
          <cell r="Z15">
            <v>12.197979797979798</v>
          </cell>
          <cell r="AA15">
            <v>0.45064390270789562</v>
          </cell>
          <cell r="AB15">
            <v>9</v>
          </cell>
          <cell r="AC15">
            <v>56.962946333672036</v>
          </cell>
          <cell r="AD15">
            <v>56.962946333672036</v>
          </cell>
          <cell r="AE15">
            <v>47.968796912565928</v>
          </cell>
          <cell r="AF15">
            <v>46.979749553543954</v>
          </cell>
          <cell r="AG15">
            <v>46.030663703977403</v>
          </cell>
          <cell r="AH15">
            <v>19.637411110921615</v>
          </cell>
          <cell r="AI15">
            <v>12.659207326304301</v>
          </cell>
          <cell r="AJ15">
            <v>45.570357066937632</v>
          </cell>
          <cell r="AK15">
            <v>50.633730074375144</v>
          </cell>
          <cell r="AL15">
            <v>4.5560282730632169</v>
          </cell>
          <cell r="AM15">
            <v>5.2210616667007317</v>
          </cell>
          <cell r="AN15">
            <v>3.5652989305307985</v>
          </cell>
          <cell r="AO15">
            <v>29.125</v>
          </cell>
          <cell r="AP15">
            <v>24.526315789473685</v>
          </cell>
          <cell r="AQ15">
            <v>10.040555052320144</v>
          </cell>
          <cell r="AR15">
            <v>6.4726183793036443</v>
          </cell>
          <cell r="AS15">
            <v>23.3</v>
          </cell>
          <cell r="AT15">
            <v>25.888888888888889</v>
          </cell>
          <cell r="AU15">
            <v>15.247474747474747</v>
          </cell>
          <cell r="AV15">
            <v>12.839978734715578</v>
          </cell>
          <cell r="AW15">
            <v>5.2564157806311211</v>
          </cell>
          <cell r="AX15">
            <v>3.388535117200798</v>
          </cell>
          <cell r="AY15">
            <v>12.197979797979798</v>
          </cell>
          <cell r="AZ15">
            <v>13.553310886644219</v>
          </cell>
          <cell r="BB15">
            <v>9</v>
          </cell>
          <cell r="BC15">
            <v>15</v>
          </cell>
          <cell r="BD15">
            <v>10</v>
          </cell>
          <cell r="BE15">
            <v>5</v>
          </cell>
          <cell r="BF15">
            <v>13</v>
          </cell>
          <cell r="BG15">
            <v>33</v>
          </cell>
          <cell r="BH15">
            <v>63</v>
          </cell>
          <cell r="BI15">
            <v>89</v>
          </cell>
          <cell r="BJ15">
            <v>0</v>
          </cell>
          <cell r="BK15">
            <v>103</v>
          </cell>
        </row>
        <row r="16">
          <cell r="B16">
            <v>10</v>
          </cell>
          <cell r="C16">
            <v>2</v>
          </cell>
          <cell r="D16">
            <v>2</v>
          </cell>
          <cell r="E16">
            <v>2</v>
          </cell>
          <cell r="F16">
            <v>1</v>
          </cell>
          <cell r="G16">
            <v>45.610249932400258</v>
          </cell>
          <cell r="H16">
            <v>3.2444518483594078</v>
          </cell>
          <cell r="I16">
            <v>7.5076581863557465E-2</v>
          </cell>
          <cell r="J16">
            <v>0.10920230089244723</v>
          </cell>
          <cell r="K16">
            <v>0.38711463041999999</v>
          </cell>
          <cell r="L16">
            <v>3.6668832631299999</v>
          </cell>
          <cell r="M16">
            <v>69.910210031700004</v>
          </cell>
          <cell r="N16">
            <v>33.4241033092</v>
          </cell>
          <cell r="O16">
            <v>646</v>
          </cell>
          <cell r="P16">
            <v>96</v>
          </cell>
          <cell r="Q16">
            <v>8056</v>
          </cell>
          <cell r="R16">
            <v>1014</v>
          </cell>
          <cell r="S16">
            <v>11.676460606061633</v>
          </cell>
          <cell r="T16"/>
          <cell r="U16">
            <v>2.3203463038649512</v>
          </cell>
          <cell r="V16">
            <v>2.6765109453193778</v>
          </cell>
          <cell r="W16">
            <v>3.5988327386973311</v>
          </cell>
          <cell r="X16">
            <v>3.8130653547393321</v>
          </cell>
          <cell r="Y16">
            <v>23.3</v>
          </cell>
          <cell r="Z16">
            <v>12.197979797979798</v>
          </cell>
          <cell r="AA16">
            <v>0.41730860031580469</v>
          </cell>
          <cell r="AB16">
            <v>10</v>
          </cell>
          <cell r="AC16">
            <v>57.012812415500321</v>
          </cell>
          <cell r="AD16">
            <v>57.012812415500321</v>
          </cell>
          <cell r="AE16">
            <v>48.010789402526591</v>
          </cell>
          <cell r="AF16">
            <v>47.020876218969342</v>
          </cell>
          <cell r="AG16">
            <v>46.070959527677026</v>
          </cell>
          <cell r="AH16">
            <v>19.656656360487329</v>
          </cell>
          <cell r="AI16">
            <v>12.673623156187523</v>
          </cell>
          <cell r="AJ16">
            <v>45.610249932400258</v>
          </cell>
          <cell r="AK16">
            <v>50.678055480444726</v>
          </cell>
          <cell r="AL16">
            <v>1.0814839494531359</v>
          </cell>
          <cell r="AM16">
            <v>1.2121945004683177</v>
          </cell>
          <cell r="AN16">
            <v>0.85087758706438543</v>
          </cell>
          <cell r="AO16">
            <v>29.125</v>
          </cell>
          <cell r="AP16">
            <v>24.526315789473685</v>
          </cell>
          <cell r="AQ16">
            <v>10.041604548937238</v>
          </cell>
          <cell r="AR16">
            <v>6.4743214513586693</v>
          </cell>
          <cell r="AS16">
            <v>23.3</v>
          </cell>
          <cell r="AT16">
            <v>25.888888888888889</v>
          </cell>
          <cell r="AU16">
            <v>15.247474747474747</v>
          </cell>
          <cell r="AV16">
            <v>12.839978734715578</v>
          </cell>
          <cell r="AW16">
            <v>5.2569652114694616</v>
          </cell>
          <cell r="AX16">
            <v>3.3894267068369226</v>
          </cell>
          <cell r="AY16">
            <v>12.197979797979798</v>
          </cell>
          <cell r="AZ16">
            <v>13.553310886644219</v>
          </cell>
          <cell r="BB16">
            <v>10</v>
          </cell>
          <cell r="BC16">
            <v>15</v>
          </cell>
          <cell r="BD16">
            <v>10</v>
          </cell>
          <cell r="BE16">
            <v>5</v>
          </cell>
          <cell r="BF16">
            <v>13</v>
          </cell>
          <cell r="BG16">
            <v>33</v>
          </cell>
          <cell r="BH16">
            <v>63</v>
          </cell>
          <cell r="BI16">
            <v>89</v>
          </cell>
          <cell r="BJ16">
            <v>117</v>
          </cell>
          <cell r="BK16">
            <v>109</v>
          </cell>
        </row>
        <row r="17">
          <cell r="B17">
            <v>11</v>
          </cell>
          <cell r="C17">
            <v>2</v>
          </cell>
          <cell r="D17">
            <v>2</v>
          </cell>
          <cell r="E17">
            <v>1</v>
          </cell>
          <cell r="F17">
            <v>2</v>
          </cell>
          <cell r="G17">
            <v>31.229017890011978</v>
          </cell>
          <cell r="H17">
            <v>13.300262115586003</v>
          </cell>
          <cell r="I17">
            <v>7.5215849133941942E-2</v>
          </cell>
          <cell r="J17">
            <v>0.10940487146755191</v>
          </cell>
          <cell r="K17">
            <v>0.38711463041999999</v>
          </cell>
          <cell r="L17">
            <v>2.9755685267300001</v>
          </cell>
          <cell r="M17">
            <v>62.892256512199999</v>
          </cell>
          <cell r="N17">
            <v>52.3369126714</v>
          </cell>
          <cell r="O17">
            <v>492</v>
          </cell>
          <cell r="P17">
            <v>252</v>
          </cell>
          <cell r="Q17">
            <v>8056</v>
          </cell>
          <cell r="R17">
            <v>1336</v>
          </cell>
          <cell r="S17">
            <v>11.676460606061633</v>
          </cell>
          <cell r="T17"/>
          <cell r="U17">
            <v>2.2965480928581155</v>
          </cell>
          <cell r="V17">
            <v>2.6082350316028595</v>
          </cell>
          <cell r="W17">
            <v>3.5723160419799167</v>
          </cell>
          <cell r="X17">
            <v>3.8077295188066795</v>
          </cell>
          <cell r="Y17">
            <v>23.3</v>
          </cell>
          <cell r="Z17">
            <v>12.197979797979798</v>
          </cell>
          <cell r="AA17">
            <v>5.0133388890529371</v>
          </cell>
          <cell r="AB17">
            <v>11</v>
          </cell>
          <cell r="AC17">
            <v>39.036272362514971</v>
          </cell>
          <cell r="AD17">
            <v>39.036272362514971</v>
          </cell>
          <cell r="AE17">
            <v>32.872650410538924</v>
          </cell>
          <cell r="AF17">
            <v>32.194863804136062</v>
          </cell>
          <cell r="AG17">
            <v>31.544462515163612</v>
          </cell>
          <cell r="AH17">
            <v>13.598242504534982</v>
          </cell>
          <cell r="AI17">
            <v>8.7419527060387523</v>
          </cell>
          <cell r="AJ17">
            <v>31.229017890011978</v>
          </cell>
          <cell r="AK17">
            <v>34.698908766679978</v>
          </cell>
          <cell r="AL17">
            <v>4.433420705195334</v>
          </cell>
          <cell r="AM17">
            <v>5.0993342066310978</v>
          </cell>
          <cell r="AN17">
            <v>3.492963995970551</v>
          </cell>
          <cell r="AO17">
            <v>29.125</v>
          </cell>
          <cell r="AP17">
            <v>24.526315789473685</v>
          </cell>
          <cell r="AQ17">
            <v>10.145661687843223</v>
          </cell>
          <cell r="AR17">
            <v>6.5223792425393112</v>
          </cell>
          <cell r="AS17">
            <v>23.3</v>
          </cell>
          <cell r="AT17">
            <v>25.888888888888889</v>
          </cell>
          <cell r="AU17">
            <v>15.247474747474747</v>
          </cell>
          <cell r="AV17">
            <v>12.839978734715578</v>
          </cell>
          <cell r="AW17">
            <v>5.3114410431523282</v>
          </cell>
          <cell r="AX17">
            <v>3.4145858470067512</v>
          </cell>
          <cell r="AY17">
            <v>12.197979797979798</v>
          </cell>
          <cell r="AZ17">
            <v>13.553310886644219</v>
          </cell>
          <cell r="BB17">
            <v>11</v>
          </cell>
          <cell r="BC17">
            <v>15</v>
          </cell>
          <cell r="BD17">
            <v>10</v>
          </cell>
          <cell r="BE17">
            <v>5</v>
          </cell>
          <cell r="BF17">
            <v>13</v>
          </cell>
          <cell r="BG17">
            <v>33</v>
          </cell>
          <cell r="BH17">
            <v>63</v>
          </cell>
          <cell r="BI17">
            <v>89</v>
          </cell>
          <cell r="BJ17">
            <v>0</v>
          </cell>
          <cell r="BK17">
            <v>103</v>
          </cell>
        </row>
        <row r="18">
          <cell r="B18">
            <v>12</v>
          </cell>
          <cell r="C18">
            <v>2</v>
          </cell>
          <cell r="D18">
            <v>2</v>
          </cell>
          <cell r="E18">
            <v>2</v>
          </cell>
          <cell r="F18">
            <v>2</v>
          </cell>
          <cell r="G18">
            <v>31.25852552063057</v>
          </cell>
          <cell r="H18">
            <v>3.0388331120948644</v>
          </cell>
          <cell r="I18">
            <v>7.5079654264029516E-2</v>
          </cell>
          <cell r="J18">
            <v>0.10920676983858839</v>
          </cell>
          <cell r="K18">
            <v>0.38711463041999999</v>
          </cell>
          <cell r="L18">
            <v>2.9755685267300001</v>
          </cell>
          <cell r="M18">
            <v>62.892256512199999</v>
          </cell>
          <cell r="N18">
            <v>32.601126389999997</v>
          </cell>
          <cell r="O18">
            <v>492</v>
          </cell>
          <cell r="P18">
            <v>92</v>
          </cell>
          <cell r="Q18">
            <v>8056</v>
          </cell>
          <cell r="R18">
            <v>1237</v>
          </cell>
          <cell r="S18">
            <v>11.676460606061633</v>
          </cell>
          <cell r="T18"/>
          <cell r="U18">
            <v>2.2962113420838048</v>
          </cell>
          <cell r="V18">
            <v>2.6412022859047291</v>
          </cell>
          <cell r="W18">
            <v>3.5711729115458137</v>
          </cell>
          <cell r="X18">
            <v>3.7346972343216587</v>
          </cell>
          <cell r="Y18">
            <v>23.3</v>
          </cell>
          <cell r="Z18">
            <v>12.197979797979798</v>
          </cell>
          <cell r="AA18">
            <v>4.9802770165337158</v>
          </cell>
          <cell r="AB18">
            <v>12</v>
          </cell>
          <cell r="AC18">
            <v>39.073156900788213</v>
          </cell>
          <cell r="AD18">
            <v>39.073156900788213</v>
          </cell>
          <cell r="AE18">
            <v>32.903711074347967</v>
          </cell>
          <cell r="AF18">
            <v>32.225284041887186</v>
          </cell>
          <cell r="AG18">
            <v>31.574268202657141</v>
          </cell>
          <cell r="AH18">
            <v>13.613087326823999</v>
          </cell>
          <cell r="AI18">
            <v>8.7530137282263496</v>
          </cell>
          <cell r="AJ18">
            <v>31.25852552063057</v>
          </cell>
          <cell r="AK18">
            <v>34.731695022922857</v>
          </cell>
          <cell r="AL18">
            <v>1.0129443706982881</v>
          </cell>
          <cell r="AM18">
            <v>1.1505491753934058</v>
          </cell>
          <cell r="AN18">
            <v>0.81367589430494069</v>
          </cell>
          <cell r="AO18">
            <v>29.125</v>
          </cell>
          <cell r="AP18">
            <v>24.526315789473685</v>
          </cell>
          <cell r="AQ18">
            <v>10.147149599415933</v>
          </cell>
          <cell r="AR18">
            <v>6.5244670524548729</v>
          </cell>
          <cell r="AS18">
            <v>23.3</v>
          </cell>
          <cell r="AT18">
            <v>25.888888888888889</v>
          </cell>
          <cell r="AU18">
            <v>15.247474747474747</v>
          </cell>
          <cell r="AV18">
            <v>12.839978734715578</v>
          </cell>
          <cell r="AW18">
            <v>5.3122199923070532</v>
          </cell>
          <cell r="AX18">
            <v>3.4156788540098426</v>
          </cell>
          <cell r="AY18">
            <v>12.197979797979798</v>
          </cell>
          <cell r="AZ18">
            <v>13.553310886644219</v>
          </cell>
          <cell r="BB18">
            <v>12</v>
          </cell>
          <cell r="BC18">
            <v>15</v>
          </cell>
          <cell r="BD18">
            <v>10</v>
          </cell>
          <cell r="BE18">
            <v>5</v>
          </cell>
          <cell r="BF18">
            <v>13</v>
          </cell>
          <cell r="BG18">
            <v>33</v>
          </cell>
          <cell r="BH18">
            <v>63</v>
          </cell>
          <cell r="BI18">
            <v>89</v>
          </cell>
          <cell r="BJ18">
            <v>117</v>
          </cell>
          <cell r="BK18">
            <v>109</v>
          </cell>
        </row>
        <row r="19">
          <cell r="B19">
            <v>13</v>
          </cell>
          <cell r="C19">
            <v>2</v>
          </cell>
          <cell r="D19">
            <v>3</v>
          </cell>
          <cell r="E19">
            <v>1</v>
          </cell>
          <cell r="F19">
            <v>1</v>
          </cell>
          <cell r="G19">
            <v>39.044944098507017</v>
          </cell>
          <cell r="H19">
            <v>15.325769138945063</v>
          </cell>
          <cell r="I19">
            <v>6.0208397110268111E-2</v>
          </cell>
          <cell r="J19">
            <v>8.7575850342208161E-2</v>
          </cell>
          <cell r="K19">
            <v>0.38711463041999999</v>
          </cell>
          <cell r="L19">
            <v>3.5145643205999999</v>
          </cell>
          <cell r="M19">
            <v>66.089100149399997</v>
          </cell>
          <cell r="N19">
            <v>53.837694328800005</v>
          </cell>
          <cell r="O19">
            <v>585</v>
          </cell>
          <cell r="P19">
            <v>282</v>
          </cell>
          <cell r="Q19">
            <v>8056</v>
          </cell>
          <cell r="R19">
            <v>1137</v>
          </cell>
          <cell r="S19">
            <v>11.676460606061633</v>
          </cell>
          <cell r="T19"/>
          <cell r="U19">
            <v>2.3111553221340198</v>
          </cell>
          <cell r="V19">
            <v>2.6438746453910924</v>
          </cell>
          <cell r="W19">
            <v>3.5976166385410293</v>
          </cell>
          <cell r="X19">
            <v>3.8497161384029228</v>
          </cell>
          <cell r="Y19">
            <v>23.3</v>
          </cell>
          <cell r="Z19">
            <v>12.197979797979798</v>
          </cell>
          <cell r="AA19">
            <v>0.44849154124828289</v>
          </cell>
          <cell r="AB19">
            <v>13</v>
          </cell>
          <cell r="AC19">
            <v>48.806180123133771</v>
          </cell>
          <cell r="AD19">
            <v>48.806180123133771</v>
          </cell>
          <cell r="AE19">
            <v>41.099941156323176</v>
          </cell>
          <cell r="AF19">
            <v>40.252519689182492</v>
          </cell>
          <cell r="AG19">
            <v>39.439337473239412</v>
          </cell>
          <cell r="AH19">
            <v>16.894123785005771</v>
          </cell>
          <cell r="AI19">
            <v>10.853002979867592</v>
          </cell>
          <cell r="AJ19">
            <v>39.044944098507017</v>
          </cell>
          <cell r="AK19">
            <v>43.383271220563351</v>
          </cell>
          <cell r="AL19">
            <v>5.1085897129816873</v>
          </cell>
          <cell r="AM19">
            <v>5.7967079360822016</v>
          </cell>
          <cell r="AN19">
            <v>3.9810127780753848</v>
          </cell>
          <cell r="AO19">
            <v>29.125</v>
          </cell>
          <cell r="AP19">
            <v>24.526315789473685</v>
          </cell>
          <cell r="AQ19">
            <v>10.081537911734033</v>
          </cell>
          <cell r="AR19">
            <v>6.476509962286876</v>
          </cell>
          <cell r="AS19">
            <v>23.3</v>
          </cell>
          <cell r="AT19">
            <v>25.888888888888889</v>
          </cell>
          <cell r="AU19">
            <v>15.247474747474747</v>
          </cell>
          <cell r="AV19">
            <v>12.839978734715578</v>
          </cell>
          <cell r="AW19">
            <v>5.2778710635149855</v>
          </cell>
          <cell r="AX19">
            <v>3.3905724326776916</v>
          </cell>
          <cell r="AY19">
            <v>12.197979797979798</v>
          </cell>
          <cell r="AZ19">
            <v>13.553310886644219</v>
          </cell>
          <cell r="BB19">
            <v>13</v>
          </cell>
          <cell r="BC19">
            <v>15</v>
          </cell>
          <cell r="BD19">
            <v>10</v>
          </cell>
          <cell r="BE19">
            <v>5</v>
          </cell>
          <cell r="BF19">
            <v>13</v>
          </cell>
          <cell r="BG19">
            <v>33</v>
          </cell>
          <cell r="BH19">
            <v>63</v>
          </cell>
          <cell r="BI19">
            <v>91</v>
          </cell>
          <cell r="BJ19">
            <v>0</v>
          </cell>
          <cell r="BK19">
            <v>103</v>
          </cell>
        </row>
        <row r="20">
          <cell r="B20">
            <v>14</v>
          </cell>
          <cell r="C20">
            <v>2</v>
          </cell>
          <cell r="D20">
            <v>3</v>
          </cell>
          <cell r="E20">
            <v>2</v>
          </cell>
          <cell r="F20">
            <v>1</v>
          </cell>
          <cell r="G20">
            <v>39.086403925097237</v>
          </cell>
          <cell r="H20">
            <v>3.2509999868810584</v>
          </cell>
          <cell r="I20">
            <v>6.0094821463641895E-2</v>
          </cell>
          <cell r="J20">
            <v>8.7410649401660948E-2</v>
          </cell>
          <cell r="K20">
            <v>0.38711463041999999</v>
          </cell>
          <cell r="L20">
            <v>3.5145643205999999</v>
          </cell>
          <cell r="M20">
            <v>66.089100149399997</v>
          </cell>
          <cell r="N20">
            <v>34.111472573699999</v>
          </cell>
          <cell r="O20">
            <v>586</v>
          </cell>
          <cell r="P20">
            <v>94</v>
          </cell>
          <cell r="Q20">
            <v>8056</v>
          </cell>
          <cell r="R20">
            <v>1033</v>
          </cell>
          <cell r="S20">
            <v>11.676460606061633</v>
          </cell>
          <cell r="T20"/>
          <cell r="U20">
            <v>2.31079443685248</v>
          </cell>
          <cell r="V20">
            <v>2.6545514717574119</v>
          </cell>
          <cell r="W20">
            <v>3.5964294511131794</v>
          </cell>
          <cell r="X20">
            <v>3.7697928839367991</v>
          </cell>
          <cell r="Y20">
            <v>23.3</v>
          </cell>
          <cell r="Z20">
            <v>12.197979797979798</v>
          </cell>
          <cell r="AA20">
            <v>0.40746856825811439</v>
          </cell>
          <cell r="AB20">
            <v>14</v>
          </cell>
          <cell r="AC20">
            <v>48.858004906371541</v>
          </cell>
          <cell r="AD20">
            <v>48.858004906371541</v>
          </cell>
          <cell r="AE20">
            <v>41.143583079049726</v>
          </cell>
          <cell r="AF20">
            <v>40.295261778450758</v>
          </cell>
          <cell r="AG20">
            <v>39.481216085956802</v>
          </cell>
          <cell r="AH20">
            <v>16.914704009040548</v>
          </cell>
          <cell r="AI20">
            <v>10.868113626696911</v>
          </cell>
          <cell r="AJ20">
            <v>39.086403925097237</v>
          </cell>
          <cell r="AK20">
            <v>43.429337694552487</v>
          </cell>
          <cell r="AL20">
            <v>1.0836666622936861</v>
          </cell>
          <cell r="AM20">
            <v>1.2246889998063497</v>
          </cell>
          <cell r="AN20">
            <v>0.86238159150166238</v>
          </cell>
          <cell r="AO20">
            <v>29.125</v>
          </cell>
          <cell r="AP20">
            <v>24.526315789473685</v>
          </cell>
          <cell r="AQ20">
            <v>10.08311238265607</v>
          </cell>
          <cell r="AR20">
            <v>6.4786478691492482</v>
          </cell>
          <cell r="AS20">
            <v>23.3</v>
          </cell>
          <cell r="AT20">
            <v>25.888888888888889</v>
          </cell>
          <cell r="AU20">
            <v>15.247474747474747</v>
          </cell>
          <cell r="AV20">
            <v>12.839978734715578</v>
          </cell>
          <cell r="AW20">
            <v>5.2786953280857807</v>
          </cell>
          <cell r="AX20">
            <v>3.3916916663565404</v>
          </cell>
          <cell r="AY20">
            <v>12.197979797979798</v>
          </cell>
          <cell r="AZ20">
            <v>13.553310886644219</v>
          </cell>
          <cell r="BB20">
            <v>14</v>
          </cell>
          <cell r="BC20">
            <v>15</v>
          </cell>
          <cell r="BD20">
            <v>10</v>
          </cell>
          <cell r="BE20">
            <v>5</v>
          </cell>
          <cell r="BF20">
            <v>13</v>
          </cell>
          <cell r="BG20">
            <v>33</v>
          </cell>
          <cell r="BH20">
            <v>63</v>
          </cell>
          <cell r="BI20">
            <v>91</v>
          </cell>
          <cell r="BJ20">
            <v>117</v>
          </cell>
          <cell r="BK20">
            <v>109</v>
          </cell>
        </row>
        <row r="21">
          <cell r="B21">
            <v>15</v>
          </cell>
          <cell r="C21">
            <v>2</v>
          </cell>
          <cell r="D21">
            <v>3</v>
          </cell>
          <cell r="E21">
            <v>1</v>
          </cell>
          <cell r="F21">
            <v>2</v>
          </cell>
          <cell r="G21">
            <v>26.11467740446858</v>
          </cell>
          <cell r="H21">
            <v>14.950607404793455</v>
          </cell>
          <cell r="I21">
            <v>6.0211308967708273E-2</v>
          </cell>
          <cell r="J21">
            <v>8.7580085771212027E-2</v>
          </cell>
          <cell r="K21">
            <v>0.38711463041999999</v>
          </cell>
          <cell r="L21">
            <v>2.8327932416700001</v>
          </cell>
          <cell r="M21">
            <v>59.075187535600001</v>
          </cell>
          <cell r="N21">
            <v>52.830562915500003</v>
          </cell>
          <cell r="O21">
            <v>438</v>
          </cell>
          <cell r="P21">
            <v>280</v>
          </cell>
          <cell r="Q21">
            <v>8056</v>
          </cell>
          <cell r="R21">
            <v>1396</v>
          </cell>
          <cell r="S21">
            <v>11.676460606061633</v>
          </cell>
          <cell r="T21"/>
          <cell r="U21">
            <v>2.2829591053998892</v>
          </cell>
          <cell r="V21">
            <v>2.6372338938196784</v>
          </cell>
          <cell r="W21">
            <v>3.5667439095464002</v>
          </cell>
          <cell r="X21">
            <v>3.8282186615918192</v>
          </cell>
          <cell r="Y21">
            <v>23.3</v>
          </cell>
          <cell r="Z21">
            <v>12.197979797979798</v>
          </cell>
          <cell r="AA21">
            <v>5.0110066571404843</v>
          </cell>
          <cell r="AB21">
            <v>15</v>
          </cell>
          <cell r="AC21">
            <v>32.643346755585725</v>
          </cell>
          <cell r="AD21">
            <v>32.643346755585725</v>
          </cell>
          <cell r="AE21">
            <v>27.489134109966926</v>
          </cell>
          <cell r="AF21">
            <v>26.922347839658329</v>
          </cell>
          <cell r="AG21">
            <v>26.378462024715738</v>
          </cell>
          <cell r="AH21">
            <v>11.438959788066052</v>
          </cell>
          <cell r="AI21">
            <v>7.3217136039883801</v>
          </cell>
          <cell r="AJ21">
            <v>26.11467740446858</v>
          </cell>
          <cell r="AK21">
            <v>29.016308227187309</v>
          </cell>
          <cell r="AL21">
            <v>4.9835358015978182</v>
          </cell>
          <cell r="AM21">
            <v>5.6690487104044882</v>
          </cell>
          <cell r="AN21">
            <v>3.905369239952666</v>
          </cell>
          <cell r="AO21">
            <v>29.125</v>
          </cell>
          <cell r="AP21">
            <v>24.526315789473685</v>
          </cell>
          <cell r="AQ21">
            <v>10.206052287528257</v>
          </cell>
          <cell r="AR21">
            <v>6.5325688053009596</v>
          </cell>
          <cell r="AS21">
            <v>23.3</v>
          </cell>
          <cell r="AT21">
            <v>25.888888888888889</v>
          </cell>
          <cell r="AU21">
            <v>15.247474747474747</v>
          </cell>
          <cell r="AV21">
            <v>12.839978734715578</v>
          </cell>
          <cell r="AW21">
            <v>5.3430566360684626</v>
          </cell>
          <cell r="AX21">
            <v>3.419920271071851</v>
          </cell>
          <cell r="AY21">
            <v>12.197979797979798</v>
          </cell>
          <cell r="AZ21">
            <v>13.553310886644219</v>
          </cell>
          <cell r="BB21">
            <v>15</v>
          </cell>
          <cell r="BC21">
            <v>15</v>
          </cell>
          <cell r="BD21">
            <v>10</v>
          </cell>
          <cell r="BE21">
            <v>5</v>
          </cell>
          <cell r="BF21">
            <v>13</v>
          </cell>
          <cell r="BG21">
            <v>33</v>
          </cell>
          <cell r="BH21">
            <v>63</v>
          </cell>
          <cell r="BI21">
            <v>91</v>
          </cell>
          <cell r="BJ21">
            <v>0</v>
          </cell>
          <cell r="BK21">
            <v>103</v>
          </cell>
        </row>
        <row r="22">
          <cell r="B22">
            <v>16</v>
          </cell>
          <cell r="C22">
            <v>2</v>
          </cell>
          <cell r="D22">
            <v>3</v>
          </cell>
          <cell r="E22">
            <v>2</v>
          </cell>
          <cell r="F22">
            <v>2</v>
          </cell>
          <cell r="G22">
            <v>26.142078850610488</v>
          </cell>
          <cell r="H22">
            <v>3.0459684752128244</v>
          </cell>
          <cell r="I22">
            <v>6.0097719730488025E-2</v>
          </cell>
          <cell r="J22">
            <v>8.7414865062528033E-2</v>
          </cell>
          <cell r="K22">
            <v>0.38711463041999999</v>
          </cell>
          <cell r="L22">
            <v>2.8327932416700001</v>
          </cell>
          <cell r="M22">
            <v>59.075187535600001</v>
          </cell>
          <cell r="N22">
            <v>33.275011338700004</v>
          </cell>
          <cell r="O22">
            <v>438</v>
          </cell>
          <cell r="P22">
            <v>91</v>
          </cell>
          <cell r="Q22">
            <v>8056</v>
          </cell>
          <cell r="R22">
            <v>1267</v>
          </cell>
          <cell r="S22">
            <v>11.676460606061633</v>
          </cell>
          <cell r="T22"/>
          <cell r="U22">
            <v>2.2824017701239332</v>
          </cell>
          <cell r="V22">
            <v>2.6196246434964721</v>
          </cell>
          <cell r="W22">
            <v>3.5651719985691228</v>
          </cell>
          <cell r="X22">
            <v>3.6913955839524979</v>
          </cell>
          <cell r="Y22">
            <v>23.3</v>
          </cell>
          <cell r="Z22">
            <v>12.197979797979798</v>
          </cell>
          <cell r="AA22">
            <v>4.9699931522947569</v>
          </cell>
          <cell r="AB22">
            <v>16</v>
          </cell>
          <cell r="AC22">
            <v>32.677598563263111</v>
          </cell>
          <cell r="AD22">
            <v>32.677598563263111</v>
          </cell>
          <cell r="AE22">
            <v>27.517977737484728</v>
          </cell>
          <cell r="AF22">
            <v>26.950596753206689</v>
          </cell>
          <cell r="AG22">
            <v>26.406140253141906</v>
          </cell>
          <cell r="AH22">
            <v>11.453758576953341</v>
          </cell>
          <cell r="AI22">
            <v>7.3326276715688827</v>
          </cell>
          <cell r="AJ22">
            <v>26.142078850610488</v>
          </cell>
          <cell r="AK22">
            <v>29.046754278456099</v>
          </cell>
          <cell r="AL22">
            <v>1.0153228250709414</v>
          </cell>
          <cell r="AM22">
            <v>1.1627499698381603</v>
          </cell>
          <cell r="AN22">
            <v>0.82515363253249774</v>
          </cell>
          <cell r="AO22">
            <v>29.125</v>
          </cell>
          <cell r="AP22">
            <v>24.526315789473685</v>
          </cell>
          <cell r="AQ22">
            <v>10.208544483706225</v>
          </cell>
          <cell r="AR22">
            <v>6.535449063706162</v>
          </cell>
          <cell r="AS22">
            <v>23.3</v>
          </cell>
          <cell r="AT22">
            <v>25.888888888888889</v>
          </cell>
          <cell r="AU22">
            <v>15.247474747474747</v>
          </cell>
          <cell r="AV22">
            <v>12.839978734715578</v>
          </cell>
          <cell r="AW22">
            <v>5.3443613467393405</v>
          </cell>
          <cell r="AX22">
            <v>3.4214281394769848</v>
          </cell>
          <cell r="AY22">
            <v>12.197979797979798</v>
          </cell>
          <cell r="AZ22">
            <v>13.553310886644219</v>
          </cell>
          <cell r="BB22">
            <v>16</v>
          </cell>
          <cell r="BC22">
            <v>15</v>
          </cell>
          <cell r="BD22">
            <v>10</v>
          </cell>
          <cell r="BE22">
            <v>5</v>
          </cell>
          <cell r="BF22">
            <v>13</v>
          </cell>
          <cell r="BG22">
            <v>33</v>
          </cell>
          <cell r="BH22">
            <v>63</v>
          </cell>
          <cell r="BI22">
            <v>91</v>
          </cell>
          <cell r="BJ22">
            <v>117</v>
          </cell>
          <cell r="BK22">
            <v>109</v>
          </cell>
        </row>
        <row r="23">
          <cell r="B23">
            <v>17</v>
          </cell>
          <cell r="C23">
            <v>3</v>
          </cell>
          <cell r="D23">
            <v>1</v>
          </cell>
          <cell r="E23">
            <v>1</v>
          </cell>
          <cell r="F23">
            <v>1</v>
          </cell>
          <cell r="G23">
            <v>53.535962376227459</v>
          </cell>
          <cell r="H23">
            <v>12.773641550255466</v>
          </cell>
          <cell r="I23">
            <v>0.20289932471065658</v>
          </cell>
          <cell r="J23">
            <v>0.29512629048822775</v>
          </cell>
          <cell r="K23">
            <v>0.38711463041999999</v>
          </cell>
          <cell r="L23">
            <v>3.8163465272799999</v>
          </cell>
          <cell r="M23">
            <v>75.549912398599986</v>
          </cell>
          <cell r="N23">
            <v>51.930634649599995</v>
          </cell>
          <cell r="O23">
            <v>702</v>
          </cell>
          <cell r="P23">
            <v>244</v>
          </cell>
          <cell r="Q23">
            <v>8056</v>
          </cell>
          <cell r="R23">
            <v>1067</v>
          </cell>
          <cell r="S23">
            <v>11.676460606061633</v>
          </cell>
          <cell r="T23"/>
          <cell r="U23">
            <v>2.3186634823428673</v>
          </cell>
          <cell r="V23">
            <v>2.6442876744535813</v>
          </cell>
          <cell r="W23">
            <v>3.5948639150121378</v>
          </cell>
          <cell r="X23">
            <v>3.9018370192995158</v>
          </cell>
          <cell r="Y23">
            <v>23.3</v>
          </cell>
          <cell r="Z23">
            <v>12.197979797979798</v>
          </cell>
          <cell r="AA23">
            <v>0.45701927548908639</v>
          </cell>
          <cell r="AB23">
            <v>17</v>
          </cell>
          <cell r="AC23">
            <v>66.919952970284314</v>
          </cell>
          <cell r="AD23">
            <v>66.919952970284314</v>
          </cell>
          <cell r="AE23">
            <v>56.353644606555221</v>
          </cell>
          <cell r="AF23">
            <v>55.191713789925217</v>
          </cell>
          <cell r="AG23">
            <v>54.076729672957029</v>
          </cell>
          <cell r="AH23">
            <v>23.08914716771778</v>
          </cell>
          <cell r="AI23">
            <v>14.892347427300791</v>
          </cell>
          <cell r="AJ23">
            <v>53.535962376227459</v>
          </cell>
          <cell r="AK23">
            <v>59.484402640252732</v>
          </cell>
          <cell r="AL23">
            <v>4.2578805167518219</v>
          </cell>
          <cell r="AM23">
            <v>4.8306550280672571</v>
          </cell>
          <cell r="AN23">
            <v>3.2737506684860653</v>
          </cell>
          <cell r="AO23">
            <v>29.125</v>
          </cell>
          <cell r="AP23">
            <v>24.526315789473685</v>
          </cell>
          <cell r="AQ23">
            <v>10.048892466472443</v>
          </cell>
          <cell r="AR23">
            <v>6.4814692713955848</v>
          </cell>
          <cell r="AS23">
            <v>23.3</v>
          </cell>
          <cell r="AT23">
            <v>25.888888888888889</v>
          </cell>
          <cell r="AU23">
            <v>15.247474747474747</v>
          </cell>
          <cell r="AV23">
            <v>12.839978734715578</v>
          </cell>
          <cell r="AW23">
            <v>5.2607805707340018</v>
          </cell>
          <cell r="AX23">
            <v>3.3931687224768319</v>
          </cell>
          <cell r="AY23">
            <v>12.197979797979798</v>
          </cell>
          <cell r="AZ23">
            <v>13.553310886644219</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53.58205816339234</v>
          </cell>
          <cell r="H24">
            <v>3.2206921328791465</v>
          </cell>
          <cell r="I24">
            <v>0.20255289948998181</v>
          </cell>
          <cell r="J24">
            <v>0.29462239925815537</v>
          </cell>
          <cell r="K24">
            <v>0.38711463041999999</v>
          </cell>
          <cell r="L24">
            <v>3.8163465272799999</v>
          </cell>
          <cell r="M24">
            <v>75.549912398599986</v>
          </cell>
          <cell r="N24">
            <v>33.052132201100001</v>
          </cell>
          <cell r="O24">
            <v>702</v>
          </cell>
          <cell r="P24">
            <v>96</v>
          </cell>
          <cell r="Q24">
            <v>8056</v>
          </cell>
          <cell r="R24">
            <v>999</v>
          </cell>
          <cell r="S24">
            <v>11.676460606061633</v>
          </cell>
          <cell r="T24"/>
          <cell r="U24">
            <v>2.3184543125395325</v>
          </cell>
          <cell r="V24">
            <v>2.7204734105947397</v>
          </cell>
          <cell r="W24">
            <v>3.5940515586708384</v>
          </cell>
          <cell r="X24">
            <v>3.8830954102590778</v>
          </cell>
          <cell r="Y24">
            <v>23.3</v>
          </cell>
          <cell r="Z24">
            <v>12.197979797979798</v>
          </cell>
          <cell r="AA24">
            <v>0.42789339851321206</v>
          </cell>
          <cell r="AB24">
            <v>18</v>
          </cell>
          <cell r="AC24">
            <v>66.977572704240416</v>
          </cell>
          <cell r="AD24">
            <v>66.977572704240416</v>
          </cell>
          <cell r="AE24">
            <v>56.402166487781415</v>
          </cell>
          <cell r="AF24">
            <v>55.239235219992104</v>
          </cell>
          <cell r="AG24">
            <v>54.123291074133675</v>
          </cell>
          <cell r="AH24">
            <v>23.111112379307972</v>
          </cell>
          <cell r="AI24">
            <v>14.908539092635666</v>
          </cell>
          <cell r="AJ24">
            <v>53.58205816339234</v>
          </cell>
          <cell r="AK24">
            <v>59.535620181547046</v>
          </cell>
          <cell r="AL24">
            <v>1.0735640442930487</v>
          </cell>
          <cell r="AM24">
            <v>1.1838719394706567</v>
          </cell>
          <cell r="AN24">
            <v>0.82941359729923914</v>
          </cell>
          <cell r="AO24">
            <v>29.125</v>
          </cell>
          <cell r="AP24">
            <v>24.526315789473685</v>
          </cell>
          <cell r="AQ24">
            <v>10.049799072589103</v>
          </cell>
          <cell r="AR24">
            <v>6.4829342650323216</v>
          </cell>
          <cell r="AS24">
            <v>23.3</v>
          </cell>
          <cell r="AT24">
            <v>25.888888888888889</v>
          </cell>
          <cell r="AU24">
            <v>15.247474747474747</v>
          </cell>
          <cell r="AV24">
            <v>12.839978734715578</v>
          </cell>
          <cell r="AW24">
            <v>5.2612551957595706</v>
          </cell>
          <cell r="AX24">
            <v>3.3939356736693247</v>
          </cell>
          <cell r="AY24">
            <v>12.197979797979798</v>
          </cell>
          <cell r="AZ24">
            <v>13.553310886644219</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41.14166789191291</v>
          </cell>
          <cell r="H25">
            <v>14.220749281603535</v>
          </cell>
          <cell r="I25">
            <v>7.522637318958271E-2</v>
          </cell>
          <cell r="J25">
            <v>0.10942017918484759</v>
          </cell>
          <cell r="K25">
            <v>0.38711463041999999</v>
          </cell>
          <cell r="L25">
            <v>3.56653981372</v>
          </cell>
          <cell r="M25">
            <v>66.702324711499998</v>
          </cell>
          <cell r="N25">
            <v>53.620501660399995</v>
          </cell>
          <cell r="O25">
            <v>611</v>
          </cell>
          <cell r="P25">
            <v>263</v>
          </cell>
          <cell r="Q25">
            <v>8056</v>
          </cell>
          <cell r="R25">
            <v>1113</v>
          </cell>
          <cell r="S25">
            <v>11.676460606061633</v>
          </cell>
          <cell r="T25"/>
          <cell r="U25">
            <v>2.3166359651733002</v>
          </cell>
          <cell r="V25">
            <v>2.6259395016741869</v>
          </cell>
          <cell r="W25">
            <v>3.6020869170941077</v>
          </cell>
          <cell r="X25">
            <v>3.8405443251645113</v>
          </cell>
          <cell r="Y25">
            <v>23.3</v>
          </cell>
          <cell r="Z25">
            <v>12.197979797979798</v>
          </cell>
          <cell r="AA25">
            <v>0.44551726292596627</v>
          </cell>
          <cell r="AB25">
            <v>19</v>
          </cell>
          <cell r="AC25">
            <v>51.427084864891135</v>
          </cell>
          <cell r="AD25">
            <v>51.427084864891135</v>
          </cell>
          <cell r="AE25">
            <v>43.307018833592537</v>
          </cell>
          <cell r="AF25">
            <v>42.414090610219496</v>
          </cell>
          <cell r="AG25">
            <v>41.557240294861522</v>
          </cell>
          <cell r="AH25">
            <v>17.759228687807767</v>
          </cell>
          <cell r="AI25">
            <v>11.421619977205577</v>
          </cell>
          <cell r="AJ25">
            <v>41.14166789191291</v>
          </cell>
          <cell r="AK25">
            <v>45.712964324347674</v>
          </cell>
          <cell r="AL25">
            <v>4.7402497605345113</v>
          </cell>
          <cell r="AM25">
            <v>5.4154900646176323</v>
          </cell>
          <cell r="AN25">
            <v>3.7027952492110305</v>
          </cell>
          <cell r="AO25">
            <v>29.125</v>
          </cell>
          <cell r="AP25">
            <v>24.526315789473685</v>
          </cell>
          <cell r="AQ25">
            <v>10.057687245763278</v>
          </cell>
          <cell r="AR25">
            <v>6.4684724539619616</v>
          </cell>
          <cell r="AS25">
            <v>23.3</v>
          </cell>
          <cell r="AT25">
            <v>25.888888888888889</v>
          </cell>
          <cell r="AU25">
            <v>15.247474747474747</v>
          </cell>
          <cell r="AV25">
            <v>12.839978734715578</v>
          </cell>
          <cell r="AW25">
            <v>5.2653847999235852</v>
          </cell>
          <cell r="AX25">
            <v>3.3863646488075889</v>
          </cell>
          <cell r="AY25">
            <v>12.197979797979798</v>
          </cell>
          <cell r="AZ25">
            <v>13.553310886644219</v>
          </cell>
          <cell r="BB25">
            <v>19</v>
          </cell>
          <cell r="BC25">
            <v>20</v>
          </cell>
          <cell r="BD25">
            <v>15</v>
          </cell>
          <cell r="BE25">
            <v>10</v>
          </cell>
          <cell r="BF25">
            <v>15</v>
          </cell>
          <cell r="BG25">
            <v>35</v>
          </cell>
          <cell r="BH25">
            <v>65</v>
          </cell>
          <cell r="BI25">
            <v>89</v>
          </cell>
          <cell r="BJ25">
            <v>0</v>
          </cell>
          <cell r="BK25">
            <v>103</v>
          </cell>
        </row>
        <row r="26">
          <cell r="B26">
            <v>20</v>
          </cell>
          <cell r="C26">
            <v>3</v>
          </cell>
          <cell r="D26">
            <v>2</v>
          </cell>
          <cell r="E26">
            <v>2</v>
          </cell>
          <cell r="F26">
            <v>1</v>
          </cell>
          <cell r="G26">
            <v>41.188010678187958</v>
          </cell>
          <cell r="H26">
            <v>3.1780416379739744</v>
          </cell>
          <cell r="I26">
            <v>7.5086518971474225E-2</v>
          </cell>
          <cell r="J26">
            <v>0.10921675486759888</v>
          </cell>
          <cell r="K26">
            <v>0.38711463041999999</v>
          </cell>
          <cell r="L26">
            <v>3.56653981372</v>
          </cell>
          <cell r="M26">
            <v>66.702324711499998</v>
          </cell>
          <cell r="N26">
            <v>33.0261994273</v>
          </cell>
          <cell r="O26">
            <v>611</v>
          </cell>
          <cell r="P26">
            <v>95</v>
          </cell>
          <cell r="Q26">
            <v>8056</v>
          </cell>
          <cell r="R26">
            <v>1025</v>
          </cell>
          <cell r="S26">
            <v>11.676460606061633</v>
          </cell>
          <cell r="T26"/>
          <cell r="U26">
            <v>2.3163635829464555</v>
          </cell>
          <cell r="V26">
            <v>2.6885130738675755</v>
          </cell>
          <cell r="W26">
            <v>3.6010062724250003</v>
          </cell>
          <cell r="X26">
            <v>3.8271505721572066</v>
          </cell>
          <cell r="Y26">
            <v>23.3</v>
          </cell>
          <cell r="Z26">
            <v>12.197979797979798</v>
          </cell>
          <cell r="AA26">
            <v>0.41029217834601572</v>
          </cell>
          <cell r="AB26">
            <v>20</v>
          </cell>
          <cell r="AC26">
            <v>51.485013347734942</v>
          </cell>
          <cell r="AD26">
            <v>51.485013347734942</v>
          </cell>
          <cell r="AE26">
            <v>43.355800713882061</v>
          </cell>
          <cell r="AF26">
            <v>42.46186667854429</v>
          </cell>
          <cell r="AG26">
            <v>41.604051190088846</v>
          </cell>
          <cell r="AH26">
            <v>17.781323701262856</v>
          </cell>
          <cell r="AI26">
            <v>11.437916949378431</v>
          </cell>
          <cell r="AJ26">
            <v>41.188010678187958</v>
          </cell>
          <cell r="AK26">
            <v>45.764456309097731</v>
          </cell>
          <cell r="AL26">
            <v>1.0593472126579915</v>
          </cell>
          <cell r="AM26">
            <v>1.1820815263517335</v>
          </cell>
          <cell r="AN26">
            <v>0.83039367750369009</v>
          </cell>
          <cell r="AO26">
            <v>29.125</v>
          </cell>
          <cell r="AP26">
            <v>24.526315789473685</v>
          </cell>
          <cell r="AQ26">
            <v>10.058869933692355</v>
          </cell>
          <cell r="AR26">
            <v>6.4704136114456823</v>
          </cell>
          <cell r="AS26">
            <v>23.3</v>
          </cell>
          <cell r="AT26">
            <v>25.888888888888889</v>
          </cell>
          <cell r="AU26">
            <v>15.247474747474747</v>
          </cell>
          <cell r="AV26">
            <v>12.839978734715578</v>
          </cell>
          <cell r="AW26">
            <v>5.2660039588706331</v>
          </cell>
          <cell r="AX26">
            <v>3.3873808805574224</v>
          </cell>
          <cell r="AY26">
            <v>12.197979797979798</v>
          </cell>
          <cell r="AZ26">
            <v>13.553310886644219</v>
          </cell>
          <cell r="BB26">
            <v>20</v>
          </cell>
          <cell r="BC26">
            <v>20</v>
          </cell>
          <cell r="BD26">
            <v>15</v>
          </cell>
          <cell r="BE26">
            <v>10</v>
          </cell>
          <cell r="BF26">
            <v>15</v>
          </cell>
          <cell r="BG26">
            <v>35</v>
          </cell>
          <cell r="BH26">
            <v>65</v>
          </cell>
          <cell r="BI26">
            <v>89</v>
          </cell>
          <cell r="BJ26">
            <v>117</v>
          </cell>
          <cell r="BK26">
            <v>109</v>
          </cell>
        </row>
        <row r="27">
          <cell r="B27">
            <v>21</v>
          </cell>
          <cell r="C27">
            <v>3</v>
          </cell>
          <cell r="D27">
            <v>2</v>
          </cell>
          <cell r="E27">
            <v>1</v>
          </cell>
          <cell r="F27">
            <v>2</v>
          </cell>
          <cell r="G27">
            <v>27.632933425089107</v>
          </cell>
          <cell r="H27">
            <v>13.849124680211757</v>
          </cell>
          <cell r="I27">
            <v>7.522971243873583E-2</v>
          </cell>
          <cell r="J27">
            <v>0.10942503627452484</v>
          </cell>
          <cell r="K27">
            <v>0.38711463041999999</v>
          </cell>
          <cell r="L27">
            <v>2.8575758846800001</v>
          </cell>
          <cell r="M27">
            <v>59.560021501099996</v>
          </cell>
          <cell r="N27">
            <v>52.631402909800002</v>
          </cell>
          <cell r="O27">
            <v>459</v>
          </cell>
          <cell r="P27">
            <v>261</v>
          </cell>
          <cell r="Q27">
            <v>8056</v>
          </cell>
          <cell r="R27">
            <v>1374</v>
          </cell>
          <cell r="S27">
            <v>11.676460606061633</v>
          </cell>
          <cell r="T27"/>
          <cell r="U27">
            <v>2.2915645160479463</v>
          </cell>
          <cell r="V27">
            <v>2.6169413771072523</v>
          </cell>
          <cell r="W27">
            <v>3.5752283030417655</v>
          </cell>
          <cell r="X27">
            <v>3.8156387025424259</v>
          </cell>
          <cell r="Y27">
            <v>23.3</v>
          </cell>
          <cell r="Z27">
            <v>12.197979797979798</v>
          </cell>
          <cell r="AA27">
            <v>5.0078338064310568</v>
          </cell>
          <cell r="AB27">
            <v>21</v>
          </cell>
          <cell r="AC27">
            <v>34.541166781361383</v>
          </cell>
          <cell r="AD27">
            <v>34.541166781361383</v>
          </cell>
          <cell r="AE27">
            <v>29.087298342199063</v>
          </cell>
          <cell r="AF27">
            <v>28.487560232050626</v>
          </cell>
          <cell r="AG27">
            <v>27.912053964736472</v>
          </cell>
          <cell r="AH27">
            <v>12.05854482017601</v>
          </cell>
          <cell r="AI27">
            <v>7.728998285670122</v>
          </cell>
          <cell r="AJ27">
            <v>27.632933425089107</v>
          </cell>
          <cell r="AK27">
            <v>30.703259361210119</v>
          </cell>
          <cell r="AL27">
            <v>4.6163748934039193</v>
          </cell>
          <cell r="AM27">
            <v>5.2921035225941813</v>
          </cell>
          <cell r="AN27">
            <v>3.6295691913869743</v>
          </cell>
          <cell r="AO27">
            <v>29.125</v>
          </cell>
          <cell r="AP27">
            <v>24.526315789473685</v>
          </cell>
          <cell r="AQ27">
            <v>10.16772595178049</v>
          </cell>
          <cell r="AR27">
            <v>6.5170663311701276</v>
          </cell>
          <cell r="AS27">
            <v>23.3</v>
          </cell>
          <cell r="AT27">
            <v>25.888888888888889</v>
          </cell>
          <cell r="AU27">
            <v>15.247474747474747</v>
          </cell>
          <cell r="AV27">
            <v>12.839978734715578</v>
          </cell>
          <cell r="AW27">
            <v>5.3229920923267517</v>
          </cell>
          <cell r="AX27">
            <v>3.4118044399016112</v>
          </cell>
          <cell r="AY27">
            <v>12.197979797979798</v>
          </cell>
          <cell r="AZ27">
            <v>13.553310886644219</v>
          </cell>
          <cell r="BB27">
            <v>21</v>
          </cell>
          <cell r="BC27">
            <v>20</v>
          </cell>
          <cell r="BD27">
            <v>15</v>
          </cell>
          <cell r="BE27">
            <v>10</v>
          </cell>
          <cell r="BF27">
            <v>15</v>
          </cell>
          <cell r="BG27">
            <v>35</v>
          </cell>
          <cell r="BH27">
            <v>65</v>
          </cell>
          <cell r="BI27">
            <v>89</v>
          </cell>
          <cell r="BJ27">
            <v>0</v>
          </cell>
          <cell r="BK27">
            <v>103</v>
          </cell>
        </row>
        <row r="28">
          <cell r="B28">
            <v>22</v>
          </cell>
          <cell r="C28">
            <v>3</v>
          </cell>
          <cell r="D28">
            <v>2</v>
          </cell>
          <cell r="E28">
            <v>2</v>
          </cell>
          <cell r="F28">
            <v>2</v>
          </cell>
          <cell r="G28">
            <v>27.665823924397891</v>
          </cell>
          <cell r="H28">
            <v>2.9716246871421728</v>
          </cell>
          <cell r="I28">
            <v>7.5089850125903593E-2</v>
          </cell>
          <cell r="J28">
            <v>0.10922160018313251</v>
          </cell>
          <cell r="K28">
            <v>0.38711463041999999</v>
          </cell>
          <cell r="L28">
            <v>2.8575758846800001</v>
          </cell>
          <cell r="M28">
            <v>59.560021501099996</v>
          </cell>
          <cell r="N28">
            <v>32.209302651099996</v>
          </cell>
          <cell r="O28">
            <v>460</v>
          </cell>
          <cell r="P28">
            <v>91</v>
          </cell>
          <cell r="Q28">
            <v>8056</v>
          </cell>
          <cell r="R28">
            <v>1264</v>
          </cell>
          <cell r="S28">
            <v>11.676460606061633</v>
          </cell>
          <cell r="T28"/>
          <cell r="U28">
            <v>2.2911121215647228</v>
          </cell>
          <cell r="V28">
            <v>2.6529352868011329</v>
          </cell>
          <cell r="W28">
            <v>3.5738206265166585</v>
          </cell>
          <cell r="X28">
            <v>3.7472379347065563</v>
          </cell>
          <cell r="Y28">
            <v>23.3</v>
          </cell>
          <cell r="Z28">
            <v>12.197979797979798</v>
          </cell>
          <cell r="AA28">
            <v>4.9725550918053774</v>
          </cell>
          <cell r="AB28">
            <v>22</v>
          </cell>
          <cell r="AC28">
            <v>34.582279905497359</v>
          </cell>
          <cell r="AD28">
            <v>34.582279905497359</v>
          </cell>
          <cell r="AE28">
            <v>29.121919920418833</v>
          </cell>
          <cell r="AF28">
            <v>28.521467963296796</v>
          </cell>
          <cell r="AG28">
            <v>27.945276691311001</v>
          </cell>
          <cell r="AH28">
            <v>12.075281547331443</v>
          </cell>
          <cell r="AI28">
            <v>7.7412458026365174</v>
          </cell>
          <cell r="AJ28">
            <v>27.665823924397891</v>
          </cell>
          <cell r="AK28">
            <v>30.739804360442101</v>
          </cell>
          <cell r="AL28">
            <v>0.99054156238072422</v>
          </cell>
          <cell r="AM28">
            <v>1.1201270916507393</v>
          </cell>
          <cell r="AN28">
            <v>0.79301734742255658</v>
          </cell>
          <cell r="AO28">
            <v>29.125</v>
          </cell>
          <cell r="AP28">
            <v>24.526315789473685</v>
          </cell>
          <cell r="AQ28">
            <v>10.16973363315244</v>
          </cell>
          <cell r="AR28">
            <v>6.519633309831252</v>
          </cell>
          <cell r="AS28">
            <v>23.3</v>
          </cell>
          <cell r="AT28">
            <v>25.888888888888889</v>
          </cell>
          <cell r="AU28">
            <v>15.247474747474747</v>
          </cell>
          <cell r="AV28">
            <v>12.839978734715578</v>
          </cell>
          <cell r="AW28">
            <v>5.3240431505591905</v>
          </cell>
          <cell r="AX28">
            <v>3.4131483005818786</v>
          </cell>
          <cell r="AY28">
            <v>12.197979797979798</v>
          </cell>
          <cell r="AZ28">
            <v>13.553310886644219</v>
          </cell>
          <cell r="BB28">
            <v>22</v>
          </cell>
          <cell r="BC28">
            <v>20</v>
          </cell>
          <cell r="BD28">
            <v>15</v>
          </cell>
          <cell r="BE28">
            <v>10</v>
          </cell>
          <cell r="BF28">
            <v>15</v>
          </cell>
          <cell r="BG28">
            <v>35</v>
          </cell>
          <cell r="BH28">
            <v>65</v>
          </cell>
          <cell r="BI28">
            <v>89</v>
          </cell>
          <cell r="BJ28">
            <v>117</v>
          </cell>
          <cell r="BK28">
            <v>109</v>
          </cell>
        </row>
        <row r="29">
          <cell r="B29">
            <v>23</v>
          </cell>
          <cell r="C29">
            <v>3</v>
          </cell>
          <cell r="D29">
            <v>3</v>
          </cell>
          <cell r="E29">
            <v>1</v>
          </cell>
          <cell r="F29">
            <v>1</v>
          </cell>
          <cell r="G29">
            <v>34.757000132715888</v>
          </cell>
          <cell r="H29">
            <v>16.01271226451528</v>
          </cell>
          <cell r="I29">
            <v>6.0224769020594829E-2</v>
          </cell>
          <cell r="J29">
            <v>8.7599664029956115E-2</v>
          </cell>
          <cell r="K29">
            <v>0.38711463041999999</v>
          </cell>
          <cell r="L29">
            <v>3.3712641574600002</v>
          </cell>
          <cell r="M29">
            <v>62.802054879300002</v>
          </cell>
          <cell r="N29">
            <v>54.857660222699998</v>
          </cell>
          <cell r="O29">
            <v>548</v>
          </cell>
          <cell r="P29">
            <v>289</v>
          </cell>
          <cell r="Q29">
            <v>8056</v>
          </cell>
          <cell r="R29">
            <v>1176</v>
          </cell>
          <cell r="S29">
            <v>11.676460606061633</v>
          </cell>
          <cell r="T29"/>
          <cell r="U29">
            <v>2.3067033945125539</v>
          </cell>
          <cell r="V29">
            <v>2.6477050193610765</v>
          </cell>
          <cell r="W29">
            <v>3.60048548169787</v>
          </cell>
          <cell r="X29">
            <v>3.8478578403465131</v>
          </cell>
          <cell r="Y29">
            <v>23.3</v>
          </cell>
          <cell r="Z29">
            <v>12.197979797979798</v>
          </cell>
          <cell r="AA29">
            <v>0.4449614645536431</v>
          </cell>
          <cell r="AB29">
            <v>23</v>
          </cell>
          <cell r="AC29">
            <v>43.44625016589486</v>
          </cell>
          <cell r="AD29">
            <v>43.44625016589486</v>
          </cell>
          <cell r="AE29">
            <v>36.586315929174617</v>
          </cell>
          <cell r="AF29">
            <v>35.831958899707104</v>
          </cell>
          <cell r="AG29">
            <v>35.108080942137263</v>
          </cell>
          <cell r="AH29">
            <v>15.067823724281048</v>
          </cell>
          <cell r="AI29">
            <v>9.6534204371588341</v>
          </cell>
          <cell r="AJ29">
            <v>34.757000132715888</v>
          </cell>
          <cell r="AK29">
            <v>38.618889036350986</v>
          </cell>
          <cell r="AL29">
            <v>5.3375707548384268</v>
          </cell>
          <cell r="AM29">
            <v>6.0477704832766239</v>
          </cell>
          <cell r="AN29">
            <v>4.1614615011539193</v>
          </cell>
          <cell r="AO29">
            <v>29.125</v>
          </cell>
          <cell r="AP29">
            <v>24.526315789473685</v>
          </cell>
          <cell r="AQ29">
            <v>10.10099523650447</v>
          </cell>
          <cell r="AR29">
            <v>6.4713495217351884</v>
          </cell>
          <cell r="AS29">
            <v>23.3</v>
          </cell>
          <cell r="AT29">
            <v>25.888888888888889</v>
          </cell>
          <cell r="AU29">
            <v>15.247474747474747</v>
          </cell>
          <cell r="AV29">
            <v>12.839978734715578</v>
          </cell>
          <cell r="AW29">
            <v>5.2880573319472832</v>
          </cell>
          <cell r="AX29">
            <v>3.3878708468580281</v>
          </cell>
          <cell r="AY29">
            <v>12.197979797979798</v>
          </cell>
          <cell r="AZ29">
            <v>13.553310886644219</v>
          </cell>
          <cell r="BB29">
            <v>23</v>
          </cell>
          <cell r="BC29">
            <v>20</v>
          </cell>
          <cell r="BD29">
            <v>15</v>
          </cell>
          <cell r="BE29">
            <v>10</v>
          </cell>
          <cell r="BF29">
            <v>15</v>
          </cell>
          <cell r="BG29">
            <v>35</v>
          </cell>
          <cell r="BH29">
            <v>65</v>
          </cell>
          <cell r="BI29">
            <v>91</v>
          </cell>
          <cell r="BJ29">
            <v>0</v>
          </cell>
          <cell r="BK29">
            <v>103</v>
          </cell>
        </row>
        <row r="30">
          <cell r="B30">
            <v>24</v>
          </cell>
          <cell r="C30">
            <v>3</v>
          </cell>
          <cell r="D30">
            <v>3</v>
          </cell>
          <cell r="E30">
            <v>2</v>
          </cell>
          <cell r="F30">
            <v>1</v>
          </cell>
          <cell r="G30">
            <v>34.804627896619628</v>
          </cell>
          <cell r="H30">
            <v>3.191915319126184</v>
          </cell>
          <cell r="I30">
            <v>6.0108630264299925E-2</v>
          </cell>
          <cell r="J30">
            <v>8.7430734929890799E-2</v>
          </cell>
          <cell r="K30">
            <v>0.38711463041999999</v>
          </cell>
          <cell r="L30">
            <v>3.3712641574600002</v>
          </cell>
          <cell r="M30">
            <v>62.802054879300002</v>
          </cell>
          <cell r="N30">
            <v>33.583857790399996</v>
          </cell>
          <cell r="O30">
            <v>549</v>
          </cell>
          <cell r="P30">
            <v>94</v>
          </cell>
          <cell r="Q30">
            <v>8056</v>
          </cell>
          <cell r="R30">
            <v>1060</v>
          </cell>
          <cell r="S30">
            <v>11.676460606061633</v>
          </cell>
          <cell r="T30"/>
          <cell r="U30">
            <v>2.3061915724293347</v>
          </cell>
          <cell r="V30">
            <v>2.6732321430905799</v>
          </cell>
          <cell r="W30">
            <v>3.5990037887675044</v>
          </cell>
          <cell r="X30">
            <v>3.7909346865713553</v>
          </cell>
          <cell r="Y30">
            <v>23.3</v>
          </cell>
          <cell r="Z30">
            <v>12.197979797979798</v>
          </cell>
          <cell r="AA30">
            <v>0.40107070784597088</v>
          </cell>
          <cell r="AB30">
            <v>24</v>
          </cell>
          <cell r="AC30">
            <v>43.505784870774534</v>
          </cell>
          <cell r="AD30">
            <v>43.505784870774534</v>
          </cell>
          <cell r="AE30">
            <v>36.636450417494345</v>
          </cell>
          <cell r="AF30">
            <v>35.881059687236728</v>
          </cell>
          <cell r="AG30">
            <v>35.156189794565279</v>
          </cell>
          <cell r="AH30">
            <v>15.091819913276565</v>
          </cell>
          <cell r="AI30">
            <v>9.6706283014330019</v>
          </cell>
          <cell r="AJ30">
            <v>34.804627896619628</v>
          </cell>
          <cell r="AK30">
            <v>38.671808774021805</v>
          </cell>
          <cell r="AL30">
            <v>1.0639717730420613</v>
          </cell>
          <cell r="AM30">
            <v>1.1940284824781224</v>
          </cell>
          <cell r="AN30">
            <v>0.84198636564035767</v>
          </cell>
          <cell r="AO30">
            <v>29.125</v>
          </cell>
          <cell r="AP30">
            <v>24.526315789473685</v>
          </cell>
          <cell r="AQ30">
            <v>10.103236989742294</v>
          </cell>
          <cell r="AR30">
            <v>6.4740137458924973</v>
          </cell>
          <cell r="AS30">
            <v>23.3</v>
          </cell>
          <cell r="AT30">
            <v>25.888888888888889</v>
          </cell>
          <cell r="AU30">
            <v>15.247474747474747</v>
          </cell>
          <cell r="AV30">
            <v>12.839978734715578</v>
          </cell>
          <cell r="AW30">
            <v>5.2892309311192589</v>
          </cell>
          <cell r="AX30">
            <v>3.3892656173493645</v>
          </cell>
          <cell r="AY30">
            <v>12.197979797979798</v>
          </cell>
          <cell r="AZ30">
            <v>13.553310886644219</v>
          </cell>
          <cell r="BB30">
            <v>24</v>
          </cell>
          <cell r="BC30">
            <v>20</v>
          </cell>
          <cell r="BD30">
            <v>15</v>
          </cell>
          <cell r="BE30">
            <v>10</v>
          </cell>
          <cell r="BF30">
            <v>15</v>
          </cell>
          <cell r="BG30">
            <v>35</v>
          </cell>
          <cell r="BH30">
            <v>65</v>
          </cell>
          <cell r="BI30">
            <v>91</v>
          </cell>
          <cell r="BJ30">
            <v>117</v>
          </cell>
          <cell r="BK30">
            <v>109</v>
          </cell>
        </row>
        <row r="31">
          <cell r="B31">
            <v>25</v>
          </cell>
          <cell r="C31">
            <v>3</v>
          </cell>
          <cell r="D31">
            <v>3</v>
          </cell>
          <cell r="E31">
            <v>1</v>
          </cell>
          <cell r="F31">
            <v>2</v>
          </cell>
          <cell r="G31">
            <v>22.761730542413776</v>
          </cell>
          <cell r="H31">
            <v>15.633696789903128</v>
          </cell>
          <cell r="I31">
            <v>6.0227883937730681E-2</v>
          </cell>
          <cell r="J31">
            <v>8.7604194818517347E-2</v>
          </cell>
          <cell r="K31">
            <v>0.38711463041999999</v>
          </cell>
          <cell r="L31">
            <v>2.7059444692399999</v>
          </cell>
          <cell r="M31">
            <v>55.601511993999999</v>
          </cell>
          <cell r="N31">
            <v>53.852176246399999</v>
          </cell>
          <cell r="O31">
            <v>405</v>
          </cell>
          <cell r="P31">
            <v>287</v>
          </cell>
          <cell r="Q31">
            <v>8056</v>
          </cell>
          <cell r="R31">
            <v>1449</v>
          </cell>
          <cell r="S31">
            <v>11.676460606061633</v>
          </cell>
          <cell r="T31"/>
          <cell r="U31">
            <v>2.275841775648062</v>
          </cell>
          <cell r="V31">
            <v>2.6417040994159029</v>
          </cell>
          <cell r="W31">
            <v>3.5686305714249871</v>
          </cell>
          <cell r="X31">
            <v>3.8273670470034991</v>
          </cell>
          <cell r="Y31">
            <v>23.3</v>
          </cell>
          <cell r="Z31">
            <v>12.197979797979798</v>
          </cell>
          <cell r="AA31">
            <v>5.0072282251042823</v>
          </cell>
          <cell r="AB31">
            <v>25</v>
          </cell>
          <cell r="AC31">
            <v>28.452163178017219</v>
          </cell>
          <cell r="AD31">
            <v>28.452163178017219</v>
          </cell>
          <cell r="AE31">
            <v>23.959716360435554</v>
          </cell>
          <cell r="AF31">
            <v>23.465701590117295</v>
          </cell>
          <cell r="AG31">
            <v>22.991647012539168</v>
          </cell>
          <cell r="AH31">
            <v>10.001455631041052</v>
          </cell>
          <cell r="AI31">
            <v>6.3782815527819698</v>
          </cell>
          <cell r="AJ31">
            <v>22.761730542413776</v>
          </cell>
          <cell r="AK31">
            <v>25.290811713793083</v>
          </cell>
          <cell r="AL31">
            <v>5.2112322633010431</v>
          </cell>
          <cell r="AM31">
            <v>5.9180347993402576</v>
          </cell>
          <cell r="AN31">
            <v>4.0847132239754673</v>
          </cell>
          <cell r="AO31">
            <v>29.125</v>
          </cell>
          <cell r="AP31">
            <v>24.526315789473685</v>
          </cell>
          <cell r="AQ31">
            <v>10.237970077408022</v>
          </cell>
          <cell r="AR31">
            <v>6.5291151699953343</v>
          </cell>
          <cell r="AS31">
            <v>23.3</v>
          </cell>
          <cell r="AT31">
            <v>25.888888888888889</v>
          </cell>
          <cell r="AU31">
            <v>15.247474747474747</v>
          </cell>
          <cell r="AV31">
            <v>12.839978734715578</v>
          </cell>
          <cell r="AW31">
            <v>5.3597661878345377</v>
          </cell>
          <cell r="AX31">
            <v>3.4181122292826833</v>
          </cell>
          <cell r="AY31">
            <v>12.197979797979798</v>
          </cell>
          <cell r="AZ31">
            <v>13.553310886644219</v>
          </cell>
          <cell r="BB31">
            <v>25</v>
          </cell>
          <cell r="BC31">
            <v>20</v>
          </cell>
          <cell r="BD31">
            <v>15</v>
          </cell>
          <cell r="BE31">
            <v>10</v>
          </cell>
          <cell r="BF31">
            <v>15</v>
          </cell>
          <cell r="BG31">
            <v>35</v>
          </cell>
          <cell r="BH31">
            <v>65</v>
          </cell>
          <cell r="BI31">
            <v>91</v>
          </cell>
          <cell r="BJ31">
            <v>0</v>
          </cell>
          <cell r="BK31">
            <v>103</v>
          </cell>
        </row>
        <row r="32">
          <cell r="B32">
            <v>26</v>
          </cell>
          <cell r="C32">
            <v>3</v>
          </cell>
          <cell r="D32">
            <v>3</v>
          </cell>
          <cell r="E32">
            <v>2</v>
          </cell>
          <cell r="F32">
            <v>2</v>
          </cell>
          <cell r="G32">
            <v>22.784905182690331</v>
          </cell>
          <cell r="H32">
            <v>2.9856256094847815</v>
          </cell>
          <cell r="I32">
            <v>6.0111734526302883E-2</v>
          </cell>
          <cell r="J32">
            <v>8.7435250220076921E-2</v>
          </cell>
          <cell r="K32">
            <v>0.38711463041999999</v>
          </cell>
          <cell r="L32">
            <v>2.7059444692399999</v>
          </cell>
          <cell r="M32">
            <v>55.601511993999999</v>
          </cell>
          <cell r="N32">
            <v>32.756636533200002</v>
          </cell>
          <cell r="O32">
            <v>406</v>
          </cell>
          <cell r="P32">
            <v>90</v>
          </cell>
          <cell r="Q32">
            <v>8056</v>
          </cell>
          <cell r="R32">
            <v>1304</v>
          </cell>
          <cell r="S32">
            <v>11.676460606061633</v>
          </cell>
          <cell r="T32"/>
          <cell r="U32">
            <v>2.2751444052091863</v>
          </cell>
          <cell r="V32">
            <v>2.6384190944271841</v>
          </cell>
          <cell r="W32">
            <v>3.5667866528135006</v>
          </cell>
          <cell r="X32">
            <v>3.7111907164150666</v>
          </cell>
          <cell r="Y32">
            <v>23.3</v>
          </cell>
          <cell r="Z32">
            <v>12.197979797979798</v>
          </cell>
          <cell r="AA32">
            <v>4.9631920917664818</v>
          </cell>
          <cell r="AB32">
            <v>26</v>
          </cell>
          <cell r="AC32">
            <v>28.481131478362911</v>
          </cell>
          <cell r="AD32">
            <v>28.481131478362911</v>
          </cell>
          <cell r="AE32">
            <v>23.984110718621402</v>
          </cell>
          <cell r="AF32">
            <v>23.489592971845703</v>
          </cell>
          <cell r="AG32">
            <v>23.015055740091242</v>
          </cell>
          <cell r="AH32">
            <v>10.014707255733683</v>
          </cell>
          <cell r="AI32">
            <v>6.3880762715979866</v>
          </cell>
          <cell r="AJ32">
            <v>22.784905182690331</v>
          </cell>
          <cell r="AK32">
            <v>25.316561314100365</v>
          </cell>
          <cell r="AL32">
            <v>0.99520853649492713</v>
          </cell>
          <cell r="AM32">
            <v>1.1315964229454525</v>
          </cell>
          <cell r="AN32">
            <v>0.80449263797707327</v>
          </cell>
          <cell r="AO32">
            <v>29.125</v>
          </cell>
          <cell r="AP32">
            <v>24.526315789473685</v>
          </cell>
          <cell r="AQ32">
            <v>10.241108189287749</v>
          </cell>
          <cell r="AR32">
            <v>6.5324905210186417</v>
          </cell>
          <cell r="AS32">
            <v>23.3</v>
          </cell>
          <cell r="AT32">
            <v>25.888888888888889</v>
          </cell>
          <cell r="AU32">
            <v>15.247474747474747</v>
          </cell>
          <cell r="AV32">
            <v>12.839978734715578</v>
          </cell>
          <cell r="AW32">
            <v>5.3614090472900182</v>
          </cell>
          <cell r="AX32">
            <v>3.4198792878060047</v>
          </cell>
          <cell r="AY32">
            <v>12.197979797979798</v>
          </cell>
          <cell r="AZ32">
            <v>13.553310886644219</v>
          </cell>
          <cell r="BB32">
            <v>26</v>
          </cell>
          <cell r="BC32">
            <v>20</v>
          </cell>
          <cell r="BD32">
            <v>15</v>
          </cell>
          <cell r="BE32">
            <v>10</v>
          </cell>
          <cell r="BF32">
            <v>15</v>
          </cell>
          <cell r="BG32">
            <v>35</v>
          </cell>
          <cell r="BH32">
            <v>65</v>
          </cell>
          <cell r="BI32">
            <v>91</v>
          </cell>
          <cell r="BJ32">
            <v>117</v>
          </cell>
          <cell r="BK32">
            <v>109</v>
          </cell>
        </row>
        <row r="33">
          <cell r="B33">
            <v>27</v>
          </cell>
          <cell r="C33">
            <v>4</v>
          </cell>
          <cell r="D33">
            <v>2</v>
          </cell>
          <cell r="E33">
            <v>1</v>
          </cell>
          <cell r="F33">
            <v>1</v>
          </cell>
          <cell r="G33">
            <v>38.344927614993018</v>
          </cell>
          <cell r="H33">
            <v>14.453772298746689</v>
          </cell>
          <cell r="I33">
            <v>7.5234973970804128E-2</v>
          </cell>
          <cell r="J33">
            <v>0.10943268941207873</v>
          </cell>
          <cell r="K33">
            <v>0.38711463041999999</v>
          </cell>
          <cell r="L33">
            <v>3.4892159088899999</v>
          </cell>
          <cell r="M33">
            <v>64.46897337930001</v>
          </cell>
          <cell r="N33">
            <v>52.904556791499999</v>
          </cell>
          <cell r="O33">
            <v>589</v>
          </cell>
          <cell r="P33">
            <v>270</v>
          </cell>
          <cell r="Q33">
            <v>8056</v>
          </cell>
          <cell r="R33">
            <v>1129</v>
          </cell>
          <cell r="S33">
            <v>11.676460606061633</v>
          </cell>
          <cell r="T33"/>
          <cell r="U33">
            <v>2.3149223223924649</v>
          </cell>
          <cell r="V33">
            <v>2.6371838362280764</v>
          </cell>
          <cell r="W33">
            <v>3.6057519440228876</v>
          </cell>
          <cell r="X33">
            <v>3.8542925945276441</v>
          </cell>
          <cell r="Y33">
            <v>23.3</v>
          </cell>
          <cell r="Z33">
            <v>12.197979797979798</v>
          </cell>
          <cell r="AA33">
            <v>0.44212399114891243</v>
          </cell>
          <cell r="AB33">
            <v>27</v>
          </cell>
          <cell r="AC33">
            <v>47.931159518741268</v>
          </cell>
          <cell r="AD33">
            <v>47.931159518741268</v>
          </cell>
          <cell r="AE33">
            <v>40.363081699992655</v>
          </cell>
          <cell r="AF33">
            <v>39.53085321133301</v>
          </cell>
          <cell r="AG33">
            <v>38.732250116154567</v>
          </cell>
          <cell r="AH33">
            <v>16.564239432173974</v>
          </cell>
          <cell r="AI33">
            <v>10.634377575128507</v>
          </cell>
          <cell r="AJ33">
            <v>38.344927614993018</v>
          </cell>
          <cell r="AK33">
            <v>42.605475127770021</v>
          </cell>
          <cell r="AL33">
            <v>4.8179240995822292</v>
          </cell>
          <cell r="AM33">
            <v>5.4807602337725907</v>
          </cell>
          <cell r="AN33">
            <v>3.7500454218935717</v>
          </cell>
          <cell r="AO33">
            <v>29.125</v>
          </cell>
          <cell r="AP33">
            <v>24.526315789473685</v>
          </cell>
          <cell r="AQ33">
            <v>10.065132542296073</v>
          </cell>
          <cell r="AR33">
            <v>6.4618976462381141</v>
          </cell>
          <cell r="AS33">
            <v>23.3</v>
          </cell>
          <cell r="AT33">
            <v>25.888888888888889</v>
          </cell>
          <cell r="AU33">
            <v>15.247474747474747</v>
          </cell>
          <cell r="AV33">
            <v>12.839978734715578</v>
          </cell>
          <cell r="AW33">
            <v>5.2692825499964187</v>
          </cell>
          <cell r="AX33">
            <v>3.3829226156835071</v>
          </cell>
          <cell r="AY33">
            <v>12.197979797979798</v>
          </cell>
          <cell r="AZ33">
            <v>13.553310886644219</v>
          </cell>
          <cell r="BB33">
            <v>27</v>
          </cell>
          <cell r="BC33">
            <v>30</v>
          </cell>
          <cell r="BD33">
            <v>20</v>
          </cell>
          <cell r="BE33">
            <v>15</v>
          </cell>
          <cell r="BF33">
            <v>17</v>
          </cell>
          <cell r="BG33">
            <v>37</v>
          </cell>
          <cell r="BH33">
            <v>67</v>
          </cell>
          <cell r="BI33">
            <v>89</v>
          </cell>
          <cell r="BJ33">
            <v>0</v>
          </cell>
          <cell r="BK33">
            <v>103</v>
          </cell>
        </row>
        <row r="34">
          <cell r="B34">
            <v>28</v>
          </cell>
          <cell r="C34">
            <v>4</v>
          </cell>
          <cell r="D34">
            <v>2</v>
          </cell>
          <cell r="E34">
            <v>2</v>
          </cell>
          <cell r="F34">
            <v>1</v>
          </cell>
          <cell r="G34">
            <v>38.394438277503063</v>
          </cell>
          <cell r="H34">
            <v>3.0874687423384288</v>
          </cell>
          <cell r="I34">
            <v>7.5092738738190473E-2</v>
          </cell>
          <cell r="J34">
            <v>0.10922580180100432</v>
          </cell>
          <cell r="K34">
            <v>0.38711463041999999</v>
          </cell>
          <cell r="L34">
            <v>3.4892159088899999</v>
          </cell>
          <cell r="M34">
            <v>64.46897337930001</v>
          </cell>
          <cell r="N34">
            <v>32.264434394399998</v>
          </cell>
          <cell r="O34">
            <v>590</v>
          </cell>
          <cell r="P34">
            <v>95</v>
          </cell>
          <cell r="Q34">
            <v>8056</v>
          </cell>
          <cell r="R34">
            <v>1036</v>
          </cell>
          <cell r="S34">
            <v>11.676460606061633</v>
          </cell>
          <cell r="T34"/>
          <cell r="U34">
            <v>2.3145802409406646</v>
          </cell>
          <cell r="V34">
            <v>2.6977597337790189</v>
          </cell>
          <cell r="W34">
            <v>3.6045179539205665</v>
          </cell>
          <cell r="X34">
            <v>3.8372391795399596</v>
          </cell>
          <cell r="Y34">
            <v>23.3</v>
          </cell>
          <cell r="Z34">
            <v>12.197979797979798</v>
          </cell>
          <cell r="AA34">
            <v>0.40570456583726588</v>
          </cell>
          <cell r="AB34">
            <v>28</v>
          </cell>
          <cell r="AC34">
            <v>47.993047846878824</v>
          </cell>
          <cell r="AD34">
            <v>47.993047846878824</v>
          </cell>
          <cell r="AE34">
            <v>40.41519818684533</v>
          </cell>
          <cell r="AF34">
            <v>39.581895131446458</v>
          </cell>
          <cell r="AG34">
            <v>38.782260886366728</v>
          </cell>
          <cell r="AH34">
            <v>16.588078303951669</v>
          </cell>
          <cell r="AI34">
            <v>10.651753928910843</v>
          </cell>
          <cell r="AJ34">
            <v>38.394438277503063</v>
          </cell>
          <cell r="AK34">
            <v>42.660486975003401</v>
          </cell>
          <cell r="AL34">
            <v>1.0291562474461429</v>
          </cell>
          <cell r="AM34">
            <v>1.1444565294973492</v>
          </cell>
          <cell r="AN34">
            <v>0.80460680136925433</v>
          </cell>
          <cell r="AO34">
            <v>29.125</v>
          </cell>
          <cell r="AP34">
            <v>24.526315789473685</v>
          </cell>
          <cell r="AQ34">
            <v>10.066620110146058</v>
          </cell>
          <cell r="AR34">
            <v>6.4641098471036962</v>
          </cell>
          <cell r="AS34">
            <v>23.3</v>
          </cell>
          <cell r="AT34">
            <v>25.888888888888889</v>
          </cell>
          <cell r="AU34">
            <v>15.247474747474747</v>
          </cell>
          <cell r="AV34">
            <v>12.839978734715578</v>
          </cell>
          <cell r="AW34">
            <v>5.270061319205956</v>
          </cell>
          <cell r="AX34">
            <v>3.3840807436434832</v>
          </cell>
          <cell r="AY34">
            <v>12.197979797979798</v>
          </cell>
          <cell r="AZ34">
            <v>13.553310886644219</v>
          </cell>
          <cell r="BB34">
            <v>28</v>
          </cell>
          <cell r="BC34">
            <v>30</v>
          </cell>
          <cell r="BD34">
            <v>20</v>
          </cell>
          <cell r="BE34">
            <v>15</v>
          </cell>
          <cell r="BF34">
            <v>17</v>
          </cell>
          <cell r="BG34">
            <v>37</v>
          </cell>
          <cell r="BH34">
            <v>67</v>
          </cell>
          <cell r="BI34">
            <v>89</v>
          </cell>
          <cell r="BJ34">
            <v>117</v>
          </cell>
          <cell r="BK34">
            <v>109</v>
          </cell>
        </row>
        <row r="35">
          <cell r="B35">
            <v>29</v>
          </cell>
          <cell r="C35">
            <v>4</v>
          </cell>
          <cell r="D35">
            <v>2</v>
          </cell>
          <cell r="E35">
            <v>1</v>
          </cell>
          <cell r="F35">
            <v>2</v>
          </cell>
          <cell r="G35">
            <v>25.412987328427988</v>
          </cell>
          <cell r="H35">
            <v>14.08109782416367</v>
          </cell>
          <cell r="I35">
            <v>7.5238445765296771E-2</v>
          </cell>
          <cell r="J35">
            <v>0.10943773929497712</v>
          </cell>
          <cell r="K35">
            <v>0.38711463041999999</v>
          </cell>
          <cell r="L35">
            <v>2.7648576009400001</v>
          </cell>
          <cell r="M35">
            <v>56.706185678799997</v>
          </cell>
          <cell r="N35">
            <v>51.928656102299996</v>
          </cell>
          <cell r="O35">
            <v>444</v>
          </cell>
          <cell r="P35">
            <v>268</v>
          </cell>
          <cell r="Q35">
            <v>8056</v>
          </cell>
          <cell r="R35">
            <v>1409</v>
          </cell>
          <cell r="S35">
            <v>11.676460606061633</v>
          </cell>
          <cell r="T35"/>
          <cell r="U35">
            <v>2.293525293638035</v>
          </cell>
          <cell r="V35">
            <v>2.628593761867875</v>
          </cell>
          <cell r="W35">
            <v>3.5866859761750454</v>
          </cell>
          <cell r="X35">
            <v>3.8299363872327303</v>
          </cell>
          <cell r="Y35">
            <v>23.3</v>
          </cell>
          <cell r="Z35">
            <v>12.197979797979798</v>
          </cell>
          <cell r="AA35">
            <v>5.0043966677300622</v>
          </cell>
          <cell r="AB35">
            <v>29</v>
          </cell>
          <cell r="AC35">
            <v>31.766234160534985</v>
          </cell>
          <cell r="AD35">
            <v>31.766234160534985</v>
          </cell>
          <cell r="AE35">
            <v>26.750512977292619</v>
          </cell>
          <cell r="AF35">
            <v>26.198956008688647</v>
          </cell>
          <cell r="AG35">
            <v>25.66968417012928</v>
          </cell>
          <cell r="AH35">
            <v>11.080317011946882</v>
          </cell>
          <cell r="AI35">
            <v>7.085367243532481</v>
          </cell>
          <cell r="AJ35">
            <v>25.412987328427988</v>
          </cell>
          <cell r="AK35">
            <v>28.23665258714221</v>
          </cell>
          <cell r="AL35">
            <v>4.6936992747212232</v>
          </cell>
          <cell r="AM35">
            <v>5.3568938755137507</v>
          </cell>
          <cell r="AN35">
            <v>3.6765879117741118</v>
          </cell>
          <cell r="AO35">
            <v>29.125</v>
          </cell>
          <cell r="AP35">
            <v>24.526315789473685</v>
          </cell>
          <cell r="AQ35">
            <v>10.159033373048649</v>
          </cell>
          <cell r="AR35">
            <v>6.4962475540855271</v>
          </cell>
          <cell r="AS35">
            <v>23.3</v>
          </cell>
          <cell r="AT35">
            <v>25.888888888888889</v>
          </cell>
          <cell r="AU35">
            <v>15.247474747474747</v>
          </cell>
          <cell r="AV35">
            <v>12.839978734715578</v>
          </cell>
          <cell r="AW35">
            <v>5.318441367015021</v>
          </cell>
          <cell r="AX35">
            <v>3.4009054260691389</v>
          </cell>
          <cell r="AY35">
            <v>12.197979797979798</v>
          </cell>
          <cell r="AZ35">
            <v>13.553310886644219</v>
          </cell>
          <cell r="BB35">
            <v>29</v>
          </cell>
          <cell r="BC35">
            <v>30</v>
          </cell>
          <cell r="BD35">
            <v>20</v>
          </cell>
          <cell r="BE35">
            <v>15</v>
          </cell>
          <cell r="BF35">
            <v>17</v>
          </cell>
          <cell r="BG35">
            <v>37</v>
          </cell>
          <cell r="BH35">
            <v>67</v>
          </cell>
          <cell r="BI35">
            <v>89</v>
          </cell>
          <cell r="BJ35">
            <v>0</v>
          </cell>
          <cell r="BK35">
            <v>103</v>
          </cell>
        </row>
        <row r="36">
          <cell r="B36">
            <v>30</v>
          </cell>
          <cell r="C36">
            <v>4</v>
          </cell>
          <cell r="D36">
            <v>2</v>
          </cell>
          <cell r="E36">
            <v>2</v>
          </cell>
          <cell r="F36">
            <v>2</v>
          </cell>
          <cell r="G36">
            <v>25.446239088901855</v>
          </cell>
          <cell r="H36">
            <v>2.8831178299036595</v>
          </cell>
          <cell r="I36">
            <v>7.5096196773957652E-2</v>
          </cell>
          <cell r="J36">
            <v>0.10923083167121113</v>
          </cell>
          <cell r="K36">
            <v>0.38711463041999999</v>
          </cell>
          <cell r="L36">
            <v>2.7648576009400001</v>
          </cell>
          <cell r="M36">
            <v>56.706185678799997</v>
          </cell>
          <cell r="N36">
            <v>31.462470733100002</v>
          </cell>
          <cell r="O36">
            <v>444</v>
          </cell>
          <cell r="P36">
            <v>91</v>
          </cell>
          <cell r="Q36">
            <v>8056</v>
          </cell>
          <cell r="R36">
            <v>1292</v>
          </cell>
          <cell r="S36">
            <v>11.676460606061633</v>
          </cell>
          <cell r="T36"/>
          <cell r="U36">
            <v>2.2929558742843383</v>
          </cell>
          <cell r="V36">
            <v>2.6615861895800772</v>
          </cell>
          <cell r="W36">
            <v>3.5850274196720164</v>
          </cell>
          <cell r="X36">
            <v>3.7553138696422179</v>
          </cell>
          <cell r="Y36">
            <v>23.3</v>
          </cell>
          <cell r="Z36">
            <v>12.197979797979798</v>
          </cell>
          <cell r="AA36">
            <v>4.9680904568086275</v>
          </cell>
          <cell r="AB36">
            <v>30</v>
          </cell>
          <cell r="AC36">
            <v>31.807798861127317</v>
          </cell>
          <cell r="AD36">
            <v>31.807798861127317</v>
          </cell>
          <cell r="AE36">
            <v>26.785514830423008</v>
          </cell>
          <cell r="AF36">
            <v>26.233236174125626</v>
          </cell>
          <cell r="AG36">
            <v>25.703271806971571</v>
          </cell>
          <cell r="AH36">
            <v>11.097570334555156</v>
          </cell>
          <cell r="AI36">
            <v>7.0979203532088624</v>
          </cell>
          <cell r="AJ36">
            <v>25.446239088901855</v>
          </cell>
          <cell r="AK36">
            <v>28.273598987668727</v>
          </cell>
          <cell r="AL36">
            <v>0.96103927663455313</v>
          </cell>
          <cell r="AM36">
            <v>1.0832329387606769</v>
          </cell>
          <cell r="AN36">
            <v>0.76774350426755256</v>
          </cell>
          <cell r="AO36">
            <v>29.125</v>
          </cell>
          <cell r="AP36">
            <v>24.526315789473685</v>
          </cell>
          <cell r="AQ36">
            <v>10.161556208434337</v>
          </cell>
          <cell r="AR36">
            <v>6.4992529407576045</v>
          </cell>
          <cell r="AS36">
            <v>23.3</v>
          </cell>
          <cell r="AT36">
            <v>25.888888888888889</v>
          </cell>
          <cell r="AU36">
            <v>15.247474747474747</v>
          </cell>
          <cell r="AV36">
            <v>12.839978734715578</v>
          </cell>
          <cell r="AW36">
            <v>5.3197621178763193</v>
          </cell>
          <cell r="AX36">
            <v>3.402478801430131</v>
          </cell>
          <cell r="AY36">
            <v>12.197979797979798</v>
          </cell>
          <cell r="AZ36">
            <v>13.553310886644219</v>
          </cell>
          <cell r="BB36">
            <v>30</v>
          </cell>
          <cell r="BC36">
            <v>30</v>
          </cell>
          <cell r="BD36">
            <v>20</v>
          </cell>
          <cell r="BE36">
            <v>15</v>
          </cell>
          <cell r="BF36">
            <v>17</v>
          </cell>
          <cell r="BG36">
            <v>37</v>
          </cell>
          <cell r="BH36">
            <v>67</v>
          </cell>
          <cell r="BI36">
            <v>89</v>
          </cell>
          <cell r="BJ36">
            <v>117</v>
          </cell>
          <cell r="BK36">
            <v>109</v>
          </cell>
        </row>
        <row r="37">
          <cell r="B37">
            <v>31</v>
          </cell>
          <cell r="C37">
            <v>4</v>
          </cell>
          <cell r="D37">
            <v>3</v>
          </cell>
          <cell r="E37">
            <v>1</v>
          </cell>
          <cell r="F37">
            <v>1</v>
          </cell>
          <cell r="G37">
            <v>32.055919009959588</v>
          </cell>
          <cell r="H37">
            <v>16.315645688379973</v>
          </cell>
          <cell r="I37">
            <v>6.0236150057628883E-2</v>
          </cell>
          <cell r="J37">
            <v>8.7616218265642004E-2</v>
          </cell>
          <cell r="K37">
            <v>0.38711463041999999</v>
          </cell>
          <cell r="L37">
            <v>3.3194061883099999</v>
          </cell>
          <cell r="M37">
            <v>60.664876880800001</v>
          </cell>
          <cell r="N37">
            <v>54.362710800400002</v>
          </cell>
          <cell r="O37">
            <v>523</v>
          </cell>
          <cell r="P37">
            <v>297</v>
          </cell>
          <cell r="Q37">
            <v>8056</v>
          </cell>
          <cell r="R37">
            <v>1189</v>
          </cell>
          <cell r="S37">
            <v>11.676460606061633</v>
          </cell>
          <cell r="T37"/>
          <cell r="U37">
            <v>2.3028335008449043</v>
          </cell>
          <cell r="V37">
            <v>2.6565679863177287</v>
          </cell>
          <cell r="W37">
            <v>3.6021079380166432</v>
          </cell>
          <cell r="X37">
            <v>3.8571959343195394</v>
          </cell>
          <cell r="Y37">
            <v>23.3</v>
          </cell>
          <cell r="Z37">
            <v>12.197979797979798</v>
          </cell>
          <cell r="AA37">
            <v>0.44296004016841634</v>
          </cell>
          <cell r="AB37">
            <v>31</v>
          </cell>
          <cell r="AC37">
            <v>40.069898762449483</v>
          </cell>
          <cell r="AD37">
            <v>40.069898762449483</v>
          </cell>
          <cell r="AE37">
            <v>33.743072642062728</v>
          </cell>
          <cell r="AF37">
            <v>33.047339185525352</v>
          </cell>
          <cell r="AG37">
            <v>32.37971617167635</v>
          </cell>
          <cell r="AH37">
            <v>13.920206996380044</v>
          </cell>
          <cell r="AI37">
            <v>8.8992111179238833</v>
          </cell>
          <cell r="AJ37">
            <v>32.055919009959588</v>
          </cell>
          <cell r="AK37">
            <v>35.617687788843988</v>
          </cell>
          <cell r="AL37">
            <v>5.4385485627933248</v>
          </cell>
          <cell r="AM37">
            <v>6.1416255004243672</v>
          </cell>
          <cell r="AN37">
            <v>4.2299240085811896</v>
          </cell>
          <cell r="AO37">
            <v>29.125</v>
          </cell>
          <cell r="AP37">
            <v>24.526315789473685</v>
          </cell>
          <cell r="AQ37">
            <v>10.117969879911545</v>
          </cell>
          <cell r="AR37">
            <v>6.4684347057154579</v>
          </cell>
          <cell r="AS37">
            <v>23.3</v>
          </cell>
          <cell r="AT37">
            <v>25.888888888888889</v>
          </cell>
          <cell r="AU37">
            <v>15.247474747474747</v>
          </cell>
          <cell r="AV37">
            <v>12.839978734715578</v>
          </cell>
          <cell r="AW37">
            <v>5.2969438708896615</v>
          </cell>
          <cell r="AX37">
            <v>3.3863448869042299</v>
          </cell>
          <cell r="AY37">
            <v>12.197979797979798</v>
          </cell>
          <cell r="AZ37">
            <v>13.553310886644219</v>
          </cell>
          <cell r="BB37">
            <v>31</v>
          </cell>
          <cell r="BC37">
            <v>30</v>
          </cell>
          <cell r="BD37">
            <v>20</v>
          </cell>
          <cell r="BE37">
            <v>15</v>
          </cell>
          <cell r="BF37">
            <v>17</v>
          </cell>
          <cell r="BG37">
            <v>37</v>
          </cell>
          <cell r="BH37">
            <v>67</v>
          </cell>
          <cell r="BI37">
            <v>91</v>
          </cell>
          <cell r="BJ37">
            <v>0</v>
          </cell>
          <cell r="BK37">
            <v>103</v>
          </cell>
        </row>
        <row r="38">
          <cell r="B38">
            <v>32</v>
          </cell>
          <cell r="C38">
            <v>4</v>
          </cell>
          <cell r="D38">
            <v>3</v>
          </cell>
          <cell r="E38">
            <v>2</v>
          </cell>
          <cell r="F38">
            <v>1</v>
          </cell>
          <cell r="G38">
            <v>32.095253029282006</v>
          </cell>
          <cell r="H38">
            <v>3.1095597799122965</v>
          </cell>
          <cell r="I38">
            <v>6.0118303816102316E-2</v>
          </cell>
          <cell r="J38">
            <v>8.7444805550694268E-2</v>
          </cell>
          <cell r="K38">
            <v>0.38711463041999999</v>
          </cell>
          <cell r="L38">
            <v>3.3194061883099999</v>
          </cell>
          <cell r="M38">
            <v>60.664876880800001</v>
          </cell>
          <cell r="N38">
            <v>32.835234787600001</v>
          </cell>
          <cell r="O38">
            <v>524</v>
          </cell>
          <cell r="P38">
            <v>94</v>
          </cell>
          <cell r="Q38">
            <v>8056</v>
          </cell>
          <cell r="R38">
            <v>1067</v>
          </cell>
          <cell r="S38">
            <v>11.676460606061633</v>
          </cell>
          <cell r="T38"/>
          <cell r="U38">
            <v>2.3021741710596588</v>
          </cell>
          <cell r="V38">
            <v>2.6888015708867377</v>
          </cell>
          <cell r="W38">
            <v>3.600390620245403</v>
          </cell>
          <cell r="X38">
            <v>3.8055539662568099</v>
          </cell>
          <cell r="Y38">
            <v>23.3</v>
          </cell>
          <cell r="Z38">
            <v>12.197979797979798</v>
          </cell>
          <cell r="AA38">
            <v>0.39750913613095057</v>
          </cell>
          <cell r="AB38">
            <v>32</v>
          </cell>
          <cell r="AC38">
            <v>40.119066286602504</v>
          </cell>
          <cell r="AD38">
            <v>40.119066286602504</v>
          </cell>
          <cell r="AE38">
            <v>33.78447687292843</v>
          </cell>
          <cell r="AF38">
            <v>33.087889720909288</v>
          </cell>
          <cell r="AG38">
            <v>32.419447504325255</v>
          </cell>
          <cell r="AH38">
            <v>13.941279262337048</v>
          </cell>
          <cell r="AI38">
            <v>8.9143808032402863</v>
          </cell>
          <cell r="AJ38">
            <v>32.095253029282006</v>
          </cell>
          <cell r="AK38">
            <v>35.661392254757786</v>
          </cell>
          <cell r="AL38">
            <v>1.0365199266374321</v>
          </cell>
          <cell r="AM38">
            <v>1.1564854073210011</v>
          </cell>
          <cell r="AN38">
            <v>0.81711094034777232</v>
          </cell>
          <cell r="AO38">
            <v>29.125</v>
          </cell>
          <cell r="AP38">
            <v>24.526315789473685</v>
          </cell>
          <cell r="AQ38">
            <v>10.120867609801795</v>
          </cell>
          <cell r="AR38">
            <v>6.4715200259053756</v>
          </cell>
          <cell r="AS38">
            <v>23.3</v>
          </cell>
          <cell r="AT38">
            <v>25.888888888888889</v>
          </cell>
          <cell r="AU38">
            <v>15.247474747474747</v>
          </cell>
          <cell r="AV38">
            <v>12.839978734715578</v>
          </cell>
          <cell r="AW38">
            <v>5.2984608859395017</v>
          </cell>
          <cell r="AX38">
            <v>3.3879601089362859</v>
          </cell>
          <cell r="AY38">
            <v>12.197979797979798</v>
          </cell>
          <cell r="AZ38">
            <v>13.553310886644219</v>
          </cell>
          <cell r="BB38">
            <v>32</v>
          </cell>
          <cell r="BC38">
            <v>30</v>
          </cell>
          <cell r="BD38">
            <v>20</v>
          </cell>
          <cell r="BE38">
            <v>15</v>
          </cell>
          <cell r="BF38">
            <v>17</v>
          </cell>
          <cell r="BG38">
            <v>37</v>
          </cell>
          <cell r="BH38">
            <v>67</v>
          </cell>
          <cell r="BI38">
            <v>91</v>
          </cell>
          <cell r="BJ38">
            <v>117</v>
          </cell>
          <cell r="BK38">
            <v>109</v>
          </cell>
        </row>
        <row r="39">
          <cell r="B39">
            <v>33</v>
          </cell>
          <cell r="C39">
            <v>4</v>
          </cell>
          <cell r="D39">
            <v>3</v>
          </cell>
          <cell r="E39">
            <v>1</v>
          </cell>
          <cell r="F39">
            <v>2</v>
          </cell>
          <cell r="G39">
            <v>20.707654135303041</v>
          </cell>
          <cell r="H39">
            <v>15.93523533183162</v>
          </cell>
          <cell r="I39">
            <v>6.023932929193869E-2</v>
          </cell>
          <cell r="J39">
            <v>8.7620842606456278E-2</v>
          </cell>
          <cell r="K39">
            <v>0.38711463041999999</v>
          </cell>
          <cell r="L39">
            <v>2.6413277054900002</v>
          </cell>
          <cell r="M39">
            <v>53.246501826600003</v>
          </cell>
          <cell r="N39">
            <v>53.370854498100002</v>
          </cell>
          <cell r="O39">
            <v>385</v>
          </cell>
          <cell r="P39">
            <v>296</v>
          </cell>
          <cell r="Q39">
            <v>8056</v>
          </cell>
          <cell r="R39">
            <v>1476</v>
          </cell>
          <cell r="S39">
            <v>11.676460606061633</v>
          </cell>
          <cell r="T39"/>
          <cell r="U39">
            <v>2.2695711494847117</v>
          </cell>
          <cell r="V39">
            <v>2.6508470994676805</v>
          </cell>
          <cell r="W39">
            <v>3.5692644086182135</v>
          </cell>
          <cell r="X39">
            <v>3.8370474857707029</v>
          </cell>
          <cell r="Y39">
            <v>23.3</v>
          </cell>
          <cell r="Z39">
            <v>12.197979797979798</v>
          </cell>
          <cell r="AA39">
            <v>5.0047238656625854</v>
          </cell>
          <cell r="AB39">
            <v>33</v>
          </cell>
          <cell r="AC39">
            <v>25.884567669128799</v>
          </cell>
          <cell r="AD39">
            <v>25.884567669128799</v>
          </cell>
          <cell r="AE39">
            <v>21.797530668740045</v>
          </cell>
          <cell r="AF39">
            <v>21.348097046704169</v>
          </cell>
          <cell r="AG39">
            <v>20.91682235889196</v>
          </cell>
          <cell r="AH39">
            <v>9.1240383188711895</v>
          </cell>
          <cell r="AI39">
            <v>5.8016587634424361</v>
          </cell>
          <cell r="AJ39">
            <v>20.707654135303041</v>
          </cell>
          <cell r="AK39">
            <v>23.008504594781158</v>
          </cell>
          <cell r="AL39">
            <v>5.3117451106105404</v>
          </cell>
          <cell r="AM39">
            <v>6.011374754519637</v>
          </cell>
          <cell r="AN39">
            <v>4.1529940379747208</v>
          </cell>
          <cell r="AO39">
            <v>29.125</v>
          </cell>
          <cell r="AP39">
            <v>24.526315789473685</v>
          </cell>
          <cell r="AQ39">
            <v>10.266256691397439</v>
          </cell>
          <cell r="AR39">
            <v>6.5279557165170186</v>
          </cell>
          <cell r="AS39">
            <v>23.3</v>
          </cell>
          <cell r="AT39">
            <v>25.888888888888889</v>
          </cell>
          <cell r="AU39">
            <v>15.247474747474747</v>
          </cell>
          <cell r="AV39">
            <v>12.839978734715578</v>
          </cell>
          <cell r="AW39">
            <v>5.374574752040381</v>
          </cell>
          <cell r="AX39">
            <v>3.4175052339991985</v>
          </cell>
          <cell r="AY39">
            <v>12.197979797979798</v>
          </cell>
          <cell r="AZ39">
            <v>13.553310886644219</v>
          </cell>
          <cell r="BB39">
            <v>33</v>
          </cell>
          <cell r="BC39">
            <v>30</v>
          </cell>
          <cell r="BD39">
            <v>20</v>
          </cell>
          <cell r="BE39">
            <v>15</v>
          </cell>
          <cell r="BF39">
            <v>17</v>
          </cell>
          <cell r="BG39">
            <v>37</v>
          </cell>
          <cell r="BH39">
            <v>67</v>
          </cell>
          <cell r="BI39">
            <v>91</v>
          </cell>
          <cell r="BJ39">
            <v>0</v>
          </cell>
          <cell r="BK39">
            <v>103</v>
          </cell>
        </row>
        <row r="40">
          <cell r="B40">
            <v>34</v>
          </cell>
          <cell r="C40">
            <v>4</v>
          </cell>
          <cell r="D40">
            <v>3</v>
          </cell>
          <cell r="E40">
            <v>2</v>
          </cell>
          <cell r="F40">
            <v>2</v>
          </cell>
          <cell r="G40">
            <v>20.723750097891728</v>
          </cell>
          <cell r="H40">
            <v>2.905366310741591</v>
          </cell>
          <cell r="I40">
            <v>6.0121511504817822E-2</v>
          </cell>
          <cell r="J40">
            <v>8.7449471279735014E-2</v>
          </cell>
          <cell r="K40">
            <v>0.38711463041999999</v>
          </cell>
          <cell r="L40">
            <v>2.6413277054900002</v>
          </cell>
          <cell r="M40">
            <v>53.246501826600003</v>
          </cell>
          <cell r="N40">
            <v>32.021717772400002</v>
          </cell>
          <cell r="O40">
            <v>385</v>
          </cell>
          <cell r="P40">
            <v>90</v>
          </cell>
          <cell r="Q40">
            <v>8056</v>
          </cell>
          <cell r="R40">
            <v>1323</v>
          </cell>
          <cell r="S40">
            <v>11.676460606061633</v>
          </cell>
          <cell r="T40"/>
          <cell r="U40">
            <v>2.2688732683438482</v>
          </cell>
          <cell r="V40">
            <v>2.6540161738631434</v>
          </cell>
          <cell r="W40">
            <v>3.5673592178565867</v>
          </cell>
          <cell r="X40">
            <v>3.7240015370745003</v>
          </cell>
          <cell r="Y40">
            <v>23.3</v>
          </cell>
          <cell r="Z40">
            <v>12.197979797979798</v>
          </cell>
          <cell r="AA40">
            <v>4.9593677333460899</v>
          </cell>
          <cell r="AB40">
            <v>34</v>
          </cell>
          <cell r="AC40">
            <v>25.904687622364658</v>
          </cell>
          <cell r="AD40">
            <v>25.904687622364658</v>
          </cell>
          <cell r="AE40">
            <v>21.81447378725445</v>
          </cell>
          <cell r="AF40">
            <v>21.364690822568793</v>
          </cell>
          <cell r="AG40">
            <v>20.93308090696134</v>
          </cell>
          <cell r="AH40">
            <v>9.1339390291370997</v>
          </cell>
          <cell r="AI40">
            <v>5.8092692191349862</v>
          </cell>
          <cell r="AJ40">
            <v>20.723750097891728</v>
          </cell>
          <cell r="AK40">
            <v>23.026388997657474</v>
          </cell>
          <cell r="AL40">
            <v>0.96845543691386371</v>
          </cell>
          <cell r="AM40">
            <v>1.0947055784187578</v>
          </cell>
          <cell r="AN40">
            <v>0.78017323081557788</v>
          </cell>
          <cell r="AO40">
            <v>29.125</v>
          </cell>
          <cell r="AP40">
            <v>24.526315789473685</v>
          </cell>
          <cell r="AQ40">
            <v>10.269414482108871</v>
          </cell>
          <cell r="AR40">
            <v>6.5314420491692395</v>
          </cell>
          <cell r="AS40">
            <v>23.3</v>
          </cell>
          <cell r="AT40">
            <v>25.888888888888889</v>
          </cell>
          <cell r="AU40">
            <v>15.247474747474747</v>
          </cell>
          <cell r="AV40">
            <v>12.839978734715578</v>
          </cell>
          <cell r="AW40">
            <v>5.3762279137272602</v>
          </cell>
          <cell r="AX40">
            <v>3.4193303934524533</v>
          </cell>
          <cell r="AY40">
            <v>12.197979797979798</v>
          </cell>
          <cell r="AZ40">
            <v>13.553310886644219</v>
          </cell>
          <cell r="BB40">
            <v>34</v>
          </cell>
          <cell r="BC40">
            <v>30</v>
          </cell>
          <cell r="BD40">
            <v>20</v>
          </cell>
          <cell r="BE40">
            <v>15</v>
          </cell>
          <cell r="BF40">
            <v>17</v>
          </cell>
          <cell r="BG40">
            <v>37</v>
          </cell>
          <cell r="BH40">
            <v>67</v>
          </cell>
          <cell r="BI40">
            <v>91</v>
          </cell>
          <cell r="BJ40">
            <v>117</v>
          </cell>
          <cell r="BK40">
            <v>109</v>
          </cell>
        </row>
      </sheetData>
      <sheetData sheetId="6">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45.136854561833815</v>
          </cell>
          <cell r="H7">
            <v>24.233423616282991</v>
          </cell>
          <cell r="I7">
            <v>0.20043620144961444</v>
          </cell>
          <cell r="J7">
            <v>0.29154356574489371</v>
          </cell>
          <cell r="K7">
            <v>0.386389998367</v>
          </cell>
          <cell r="L7">
            <v>4.4860649637099996</v>
          </cell>
          <cell r="M7">
            <v>95.621777777700004</v>
          </cell>
          <cell r="N7">
            <v>46.6619667995</v>
          </cell>
          <cell r="O7">
            <v>467</v>
          </cell>
          <cell r="P7">
            <v>514</v>
          </cell>
          <cell r="Q7">
            <v>8211</v>
          </cell>
          <cell r="R7">
            <v>987</v>
          </cell>
          <cell r="S7">
            <v>11.676460606061633</v>
          </cell>
          <cell r="T7"/>
          <cell r="U7">
            <v>2.5106268788049131</v>
          </cell>
          <cell r="V7">
            <v>2.8616464504905545</v>
          </cell>
          <cell r="W7">
            <v>3.3999071598493171</v>
          </cell>
          <cell r="X7">
            <v>4.2311047243041155</v>
          </cell>
          <cell r="Y7">
            <v>22.33</v>
          </cell>
          <cell r="Z7">
            <v>10.19161616161616</v>
          </cell>
          <cell r="AA7">
            <v>0.49694120305070361</v>
          </cell>
          <cell r="AB7">
            <v>1</v>
          </cell>
          <cell r="AC7">
            <v>56.421068202292268</v>
          </cell>
          <cell r="AD7">
            <v>56.421068202292268</v>
          </cell>
          <cell r="AE7">
            <v>47.512478486140857</v>
          </cell>
          <cell r="AF7">
            <v>46.532839754467851</v>
          </cell>
          <cell r="AG7">
            <v>45.592782385690725</v>
          </cell>
          <cell r="AH7">
            <v>17.978320451711035</v>
          </cell>
          <cell r="AI7">
            <v>13.275907970332421</v>
          </cell>
          <cell r="AJ7">
            <v>45.136854561833815</v>
          </cell>
          <cell r="AK7">
            <v>50.152060624259789</v>
          </cell>
          <cell r="AL7">
            <v>8.0778078720943309</v>
          </cell>
          <cell r="AM7">
            <v>8.4683499641015416</v>
          </cell>
          <cell r="AN7">
            <v>5.7274459497734673</v>
          </cell>
          <cell r="AO7">
            <v>27.912499999999998</v>
          </cell>
          <cell r="AP7">
            <v>23.505263157894735</v>
          </cell>
          <cell r="AQ7">
            <v>8.8941929955873533</v>
          </cell>
          <cell r="AR7">
            <v>6.567826399409582</v>
          </cell>
          <cell r="AS7">
            <v>22.33</v>
          </cell>
          <cell r="AT7">
            <v>24.81111111111111</v>
          </cell>
          <cell r="AU7">
            <v>12.7395202020202</v>
          </cell>
          <cell r="AV7">
            <v>10.728017012227538</v>
          </cell>
          <cell r="AW7">
            <v>4.0593910021657562</v>
          </cell>
          <cell r="AX7">
            <v>2.9976160178643965</v>
          </cell>
          <cell r="AY7">
            <v>10.19161616161616</v>
          </cell>
          <cell r="AZ7">
            <v>11.324017957351289</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45.146458206523718</v>
          </cell>
          <cell r="H8">
            <v>11.550073645508624</v>
          </cell>
          <cell r="I8">
            <v>0.20020084886733419</v>
          </cell>
          <cell r="J8">
            <v>0.29120123471612247</v>
          </cell>
          <cell r="K8">
            <v>0.386389998367</v>
          </cell>
          <cell r="L8">
            <v>4.4860649637099996</v>
          </cell>
          <cell r="M8">
            <v>95.621777777700004</v>
          </cell>
          <cell r="N8">
            <v>35.662181927399999</v>
          </cell>
          <cell r="O8">
            <v>467</v>
          </cell>
          <cell r="P8">
            <v>321</v>
          </cell>
          <cell r="Q8">
            <v>8211</v>
          </cell>
          <cell r="R8">
            <v>900</v>
          </cell>
          <cell r="S8">
            <v>11.676460606061633</v>
          </cell>
          <cell r="T8"/>
          <cell r="U8">
            <v>2.5103848092374217</v>
          </cell>
          <cell r="V8">
            <v>2.8236483405915198</v>
          </cell>
          <cell r="W8">
            <v>3.3993859492854965</v>
          </cell>
          <cell r="X8">
            <v>4.1850828831567366</v>
          </cell>
          <cell r="Y8">
            <v>22.33</v>
          </cell>
          <cell r="Z8">
            <v>10.19161616161616</v>
          </cell>
          <cell r="AA8">
            <v>0.45313787512222214</v>
          </cell>
          <cell r="AB8">
            <v>2</v>
          </cell>
          <cell r="AC8">
            <v>56.433072758154644</v>
          </cell>
          <cell r="AD8">
            <v>56.433072758154644</v>
          </cell>
          <cell r="AE8">
            <v>47.522587585814442</v>
          </cell>
          <cell r="AF8">
            <v>46.542740419096617</v>
          </cell>
          <cell r="AG8">
            <v>45.602483036892643</v>
          </cell>
          <cell r="AH8">
            <v>17.983879618932939</v>
          </cell>
          <cell r="AI8">
            <v>13.280768609405142</v>
          </cell>
          <cell r="AJ8">
            <v>45.146458206523718</v>
          </cell>
          <cell r="AK8">
            <v>50.162731340581907</v>
          </cell>
          <cell r="AL8">
            <v>3.8500245485028746</v>
          </cell>
          <cell r="AM8">
            <v>4.0904787892563927</v>
          </cell>
          <cell r="AN8">
            <v>2.7598195705975122</v>
          </cell>
          <cell r="AO8">
            <v>27.912499999999998</v>
          </cell>
          <cell r="AP8">
            <v>23.505263157894735</v>
          </cell>
          <cell r="AQ8">
            <v>8.8950506383852641</v>
          </cell>
          <cell r="AR8">
            <v>6.5688334108380522</v>
          </cell>
          <cell r="AS8">
            <v>22.33</v>
          </cell>
          <cell r="AT8">
            <v>24.81111111111111</v>
          </cell>
          <cell r="AU8">
            <v>12.7395202020202</v>
          </cell>
          <cell r="AV8">
            <v>10.728017012227538</v>
          </cell>
          <cell r="AW8">
            <v>4.0597824381800898</v>
          </cell>
          <cell r="AX8">
            <v>2.9980756270873847</v>
          </cell>
          <cell r="AY8">
            <v>10.19161616161616</v>
          </cell>
          <cell r="AZ8">
            <v>11.324017957351289</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38.306728858153903</v>
          </cell>
          <cell r="H9">
            <v>24.76944042808962</v>
          </cell>
          <cell r="I9">
            <v>7.4285439276055701E-2</v>
          </cell>
          <cell r="J9">
            <v>0.10805154803789921</v>
          </cell>
          <cell r="K9">
            <v>0.386389998367</v>
          </cell>
          <cell r="L9">
            <v>4.2862713270999997</v>
          </cell>
          <cell r="M9">
            <v>88.905661266200013</v>
          </cell>
          <cell r="N9">
            <v>45.5525693807</v>
          </cell>
          <cell r="O9">
            <v>427</v>
          </cell>
          <cell r="P9">
            <v>538</v>
          </cell>
          <cell r="Q9">
            <v>8211</v>
          </cell>
          <cell r="R9">
            <v>1015</v>
          </cell>
          <cell r="S9">
            <v>11.676460606061633</v>
          </cell>
          <cell r="T9"/>
          <cell r="U9">
            <v>2.507287776213253</v>
          </cell>
          <cell r="V9">
            <v>2.8562327894849324</v>
          </cell>
          <cell r="W9">
            <v>3.3949234779598374</v>
          </cell>
          <cell r="X9">
            <v>4.2081642108396045</v>
          </cell>
          <cell r="Y9">
            <v>22.33</v>
          </cell>
          <cell r="Z9">
            <v>10.19161616161616</v>
          </cell>
          <cell r="AA9">
            <v>0.48827894466964084</v>
          </cell>
          <cell r="AB9">
            <v>3</v>
          </cell>
          <cell r="AC9">
            <v>47.883411072692375</v>
          </cell>
          <cell r="AD9">
            <v>47.883411072692375</v>
          </cell>
          <cell r="AE9">
            <v>40.322872482267272</v>
          </cell>
          <cell r="AF9">
            <v>39.491473049643197</v>
          </cell>
          <cell r="AG9">
            <v>38.693665513286774</v>
          </cell>
          <cell r="AH9">
            <v>15.278154036234486</v>
          </cell>
          <cell r="AI9">
            <v>11.283532340815571</v>
          </cell>
          <cell r="AJ9">
            <v>38.306728858153903</v>
          </cell>
          <cell r="AK9">
            <v>42.563032064615449</v>
          </cell>
          <cell r="AL9">
            <v>8.2564801426965406</v>
          </cell>
          <cell r="AM9">
            <v>8.6720664083393295</v>
          </cell>
          <cell r="AN9">
            <v>5.8860441720138272</v>
          </cell>
          <cell r="AO9">
            <v>27.912499999999998</v>
          </cell>
          <cell r="AP9">
            <v>23.505263157894735</v>
          </cell>
          <cell r="AQ9">
            <v>8.9060379154900637</v>
          </cell>
          <cell r="AR9">
            <v>6.5774678413132017</v>
          </cell>
          <cell r="AS9">
            <v>22.33</v>
          </cell>
          <cell r="AT9">
            <v>24.81111111111111</v>
          </cell>
          <cell r="AU9">
            <v>12.7395202020202</v>
          </cell>
          <cell r="AV9">
            <v>10.728017012227538</v>
          </cell>
          <cell r="AW9">
            <v>4.0647971319066212</v>
          </cell>
          <cell r="AX9">
            <v>3.0020164601002324</v>
          </cell>
          <cell r="AY9">
            <v>10.19161616161616</v>
          </cell>
          <cell r="AZ9">
            <v>11.324017957351289</v>
          </cell>
          <cell r="BB9">
            <v>3</v>
          </cell>
          <cell r="BC9">
            <v>0</v>
          </cell>
          <cell r="BD9">
            <v>0</v>
          </cell>
          <cell r="BE9">
            <v>0</v>
          </cell>
          <cell r="BF9">
            <v>1</v>
          </cell>
          <cell r="BG9">
            <v>23</v>
          </cell>
          <cell r="BH9">
            <v>0</v>
          </cell>
          <cell r="BI9">
            <v>89</v>
          </cell>
          <cell r="BJ9">
            <v>0</v>
          </cell>
          <cell r="BK9">
            <v>103</v>
          </cell>
        </row>
        <row r="10">
          <cell r="B10">
            <v>4</v>
          </cell>
          <cell r="C10">
            <v>1</v>
          </cell>
          <cell r="D10">
            <v>2</v>
          </cell>
          <cell r="E10">
            <v>2</v>
          </cell>
          <cell r="F10">
            <v>1</v>
          </cell>
          <cell r="G10">
            <v>38.316136072349366</v>
          </cell>
          <cell r="H10">
            <v>11.116927862123553</v>
          </cell>
          <cell r="I10">
            <v>7.4190539015994553E-2</v>
          </cell>
          <cell r="J10">
            <v>0.10791351129599207</v>
          </cell>
          <cell r="K10">
            <v>0.386389998367</v>
          </cell>
          <cell r="L10">
            <v>4.2862713270999997</v>
          </cell>
          <cell r="M10">
            <v>88.905661266200013</v>
          </cell>
          <cell r="N10">
            <v>35.6347323452</v>
          </cell>
          <cell r="O10">
            <v>427</v>
          </cell>
          <cell r="P10">
            <v>309</v>
          </cell>
          <cell r="Q10">
            <v>8211</v>
          </cell>
          <cell r="R10">
            <v>916</v>
          </cell>
          <cell r="S10">
            <v>11.676460606061633</v>
          </cell>
          <cell r="T10"/>
          <cell r="U10">
            <v>2.5069726827904364</v>
          </cell>
          <cell r="V10">
            <v>2.7966613011793156</v>
          </cell>
          <cell r="W10">
            <v>3.3942524653949966</v>
          </cell>
          <cell r="X10">
            <v>4.1401810335568801</v>
          </cell>
          <cell r="Y10">
            <v>22.33</v>
          </cell>
          <cell r="Z10">
            <v>10.19161616161616</v>
          </cell>
          <cell r="AA10">
            <v>0.44065370770186302</v>
          </cell>
          <cell r="AB10">
            <v>4</v>
          </cell>
          <cell r="AC10">
            <v>47.895170090436707</v>
          </cell>
          <cell r="AD10">
            <v>47.895170090436707</v>
          </cell>
          <cell r="AE10">
            <v>40.332774812999332</v>
          </cell>
          <cell r="AF10">
            <v>39.501171208607595</v>
          </cell>
          <cell r="AG10">
            <v>38.703167749847843</v>
          </cell>
          <cell r="AH10">
            <v>15.283826718726276</v>
          </cell>
          <cell r="AI10">
            <v>11.288534504427453</v>
          </cell>
          <cell r="AJ10">
            <v>38.316136072349366</v>
          </cell>
          <cell r="AK10">
            <v>42.573484524832629</v>
          </cell>
          <cell r="AL10">
            <v>3.705642620707851</v>
          </cell>
          <cell r="AM10">
            <v>3.9750712241899619</v>
          </cell>
          <cell r="AN10">
            <v>2.6851308607084907</v>
          </cell>
          <cell r="AO10">
            <v>27.912499999999998</v>
          </cell>
          <cell r="AP10">
            <v>23.505263157894735</v>
          </cell>
          <cell r="AQ10">
            <v>8.9071572870690972</v>
          </cell>
          <cell r="AR10">
            <v>6.5787681463468886</v>
          </cell>
          <cell r="AS10">
            <v>22.33</v>
          </cell>
          <cell r="AT10">
            <v>24.81111111111111</v>
          </cell>
          <cell r="AU10">
            <v>12.7395202020202</v>
          </cell>
          <cell r="AV10">
            <v>10.728017012227538</v>
          </cell>
          <cell r="AW10">
            <v>4.065308023329627</v>
          </cell>
          <cell r="AX10">
            <v>3.0026099312062042</v>
          </cell>
          <cell r="AY10">
            <v>10.19161616161616</v>
          </cell>
          <cell r="AZ10">
            <v>11.324017957351289</v>
          </cell>
          <cell r="BB10">
            <v>4</v>
          </cell>
          <cell r="BC10">
            <v>0</v>
          </cell>
          <cell r="BD10">
            <v>0</v>
          </cell>
          <cell r="BE10">
            <v>0</v>
          </cell>
          <cell r="BF10">
            <v>1</v>
          </cell>
          <cell r="BG10">
            <v>23</v>
          </cell>
          <cell r="BH10">
            <v>0</v>
          </cell>
          <cell r="BI10">
            <v>89</v>
          </cell>
          <cell r="BJ10">
            <v>117</v>
          </cell>
          <cell r="BK10">
            <v>109</v>
          </cell>
        </row>
        <row r="11">
          <cell r="B11">
            <v>5</v>
          </cell>
          <cell r="C11">
            <v>1</v>
          </cell>
          <cell r="D11">
            <v>2</v>
          </cell>
          <cell r="E11">
            <v>1</v>
          </cell>
          <cell r="F11">
            <v>2</v>
          </cell>
          <cell r="G11">
            <v>29.974639032733656</v>
          </cell>
          <cell r="H11">
            <v>24.185157873079195</v>
          </cell>
          <cell r="I11">
            <v>7.4286714959180419E-2</v>
          </cell>
          <cell r="J11">
            <v>0.1080534035769897</v>
          </cell>
          <cell r="K11">
            <v>0.386389998367</v>
          </cell>
          <cell r="L11">
            <v>3.8682707194099999</v>
          </cell>
          <cell r="M11">
            <v>82.514261349100011</v>
          </cell>
          <cell r="N11">
            <v>45.515102813000006</v>
          </cell>
          <cell r="O11">
            <v>360</v>
          </cell>
          <cell r="P11">
            <v>526</v>
          </cell>
          <cell r="Q11">
            <v>8211</v>
          </cell>
          <cell r="R11">
            <v>1121</v>
          </cell>
          <cell r="S11">
            <v>11.676460606061633</v>
          </cell>
          <cell r="T11"/>
          <cell r="U11">
            <v>2.4823591814256236</v>
          </cell>
          <cell r="V11">
            <v>2.8413098321299821</v>
          </cell>
          <cell r="W11">
            <v>3.3606157376888617</v>
          </cell>
          <cell r="X11">
            <v>4.17863805311387</v>
          </cell>
          <cell r="Y11">
            <v>22.33</v>
          </cell>
          <cell r="Z11">
            <v>10.19161616161616</v>
          </cell>
          <cell r="AA11">
            <v>5.0453028175979409</v>
          </cell>
          <cell r="AB11">
            <v>5</v>
          </cell>
          <cell r="AC11">
            <v>37.468298790917068</v>
          </cell>
          <cell r="AD11">
            <v>37.468298790917068</v>
          </cell>
          <cell r="AE11">
            <v>31.55225161340385</v>
          </cell>
          <cell r="AF11">
            <v>30.901689724467687</v>
          </cell>
          <cell r="AG11">
            <v>30.277413164377432</v>
          </cell>
          <cell r="AH11">
            <v>12.075061198645381</v>
          </cell>
          <cell r="AI11">
            <v>8.9193889966567852</v>
          </cell>
          <cell r="AJ11">
            <v>29.974639032733656</v>
          </cell>
          <cell r="AK11">
            <v>33.305154480815169</v>
          </cell>
          <cell r="AL11">
            <v>8.0617192910263977</v>
          </cell>
          <cell r="AM11">
            <v>8.5119748644057029</v>
          </cell>
          <cell r="AN11">
            <v>5.7878087466936057</v>
          </cell>
          <cell r="AO11">
            <v>27.912499999999998</v>
          </cell>
          <cell r="AP11">
            <v>23.505263157894735</v>
          </cell>
          <cell r="AQ11">
            <v>8.9954750171068465</v>
          </cell>
          <cell r="AR11">
            <v>6.6446156725304819</v>
          </cell>
          <cell r="AS11">
            <v>22.33</v>
          </cell>
          <cell r="AT11">
            <v>24.81111111111111</v>
          </cell>
          <cell r="AU11">
            <v>12.7395202020202</v>
          </cell>
          <cell r="AV11">
            <v>10.728017012227538</v>
          </cell>
          <cell r="AW11">
            <v>4.1056170428016365</v>
          </cell>
          <cell r="AX11">
            <v>3.0326633441956874</v>
          </cell>
          <cell r="AY11">
            <v>10.19161616161616</v>
          </cell>
          <cell r="AZ11">
            <v>11.324017957351289</v>
          </cell>
          <cell r="BB11">
            <v>5</v>
          </cell>
          <cell r="BC11">
            <v>0</v>
          </cell>
          <cell r="BD11">
            <v>0</v>
          </cell>
          <cell r="BE11">
            <v>0</v>
          </cell>
          <cell r="BF11">
            <v>1</v>
          </cell>
          <cell r="BG11">
            <v>23</v>
          </cell>
          <cell r="BH11">
            <v>0</v>
          </cell>
          <cell r="BI11">
            <v>89</v>
          </cell>
          <cell r="BJ11">
            <v>0</v>
          </cell>
          <cell r="BK11">
            <v>103</v>
          </cell>
        </row>
        <row r="12">
          <cell r="B12">
            <v>6</v>
          </cell>
          <cell r="C12">
            <v>1</v>
          </cell>
          <cell r="D12">
            <v>2</v>
          </cell>
          <cell r="E12">
            <v>2</v>
          </cell>
          <cell r="F12">
            <v>2</v>
          </cell>
          <cell r="G12">
            <v>29.983915128652818</v>
          </cell>
          <cell r="H12">
            <v>10.73947115844922</v>
          </cell>
          <cell r="I12">
            <v>7.4191814359987424E-2</v>
          </cell>
          <cell r="J12">
            <v>0.10791536634179989</v>
          </cell>
          <cell r="K12">
            <v>0.386389998367</v>
          </cell>
          <cell r="L12">
            <v>3.8682707194099999</v>
          </cell>
          <cell r="M12">
            <v>82.514261349100011</v>
          </cell>
          <cell r="N12">
            <v>35.549416846499994</v>
          </cell>
          <cell r="O12">
            <v>360</v>
          </cell>
          <cell r="P12">
            <v>299</v>
          </cell>
          <cell r="Q12">
            <v>8211</v>
          </cell>
          <cell r="R12">
            <v>1011</v>
          </cell>
          <cell r="S12">
            <v>11.676460606061633</v>
          </cell>
          <cell r="T12"/>
          <cell r="U12">
            <v>2.4819818897910864</v>
          </cell>
          <cell r="V12">
            <v>2.777902229669122</v>
          </cell>
          <cell r="W12">
            <v>3.359793792905176</v>
          </cell>
          <cell r="X12">
            <v>4.1036112071892479</v>
          </cell>
          <cell r="Y12">
            <v>22.33</v>
          </cell>
          <cell r="Z12">
            <v>10.19161616161616</v>
          </cell>
          <cell r="AA12">
            <v>4.997546388963249</v>
          </cell>
          <cell r="AB12">
            <v>6</v>
          </cell>
          <cell r="AC12">
            <v>37.479893910816017</v>
          </cell>
          <cell r="AD12">
            <v>37.479893910816017</v>
          </cell>
          <cell r="AE12">
            <v>31.562015924897704</v>
          </cell>
          <cell r="AF12">
            <v>30.911252709951359</v>
          </cell>
          <cell r="AG12">
            <v>30.286782958235168</v>
          </cell>
          <cell r="AH12">
            <v>12.080634130322613</v>
          </cell>
          <cell r="AI12">
            <v>8.9243319610773089</v>
          </cell>
          <cell r="AJ12">
            <v>29.983915128652818</v>
          </cell>
          <cell r="AK12">
            <v>33.315461254058683</v>
          </cell>
          <cell r="AL12">
            <v>3.5798237194830733</v>
          </cell>
          <cell r="AM12">
            <v>3.8660364082462348</v>
          </cell>
          <cell r="AN12">
            <v>2.6170781334338877</v>
          </cell>
          <cell r="AO12">
            <v>27.912499999999998</v>
          </cell>
          <cell r="AP12">
            <v>23.505263157894735</v>
          </cell>
          <cell r="AQ12">
            <v>8.9968424394424407</v>
          </cell>
          <cell r="AR12">
            <v>6.6462412208612056</v>
          </cell>
          <cell r="AS12">
            <v>22.33</v>
          </cell>
          <cell r="AT12">
            <v>24.81111111111111</v>
          </cell>
          <cell r="AU12">
            <v>12.7395202020202</v>
          </cell>
          <cell r="AV12">
            <v>10.728017012227538</v>
          </cell>
          <cell r="AW12">
            <v>4.1062411468578484</v>
          </cell>
          <cell r="AX12">
            <v>3.0334052593161034</v>
          </cell>
          <cell r="AY12">
            <v>10.19161616161616</v>
          </cell>
          <cell r="AZ12">
            <v>11.324017957351289</v>
          </cell>
          <cell r="BB12">
            <v>6</v>
          </cell>
          <cell r="BC12">
            <v>0</v>
          </cell>
          <cell r="BD12">
            <v>0</v>
          </cell>
          <cell r="BE12">
            <v>0</v>
          </cell>
          <cell r="BF12">
            <v>1</v>
          </cell>
          <cell r="BG12">
            <v>23</v>
          </cell>
          <cell r="BH12">
            <v>0</v>
          </cell>
          <cell r="BI12">
            <v>89</v>
          </cell>
          <cell r="BJ12">
            <v>117</v>
          </cell>
          <cell r="BK12">
            <v>109</v>
          </cell>
        </row>
        <row r="13">
          <cell r="B13">
            <v>7</v>
          </cell>
          <cell r="C13">
            <v>2</v>
          </cell>
          <cell r="D13">
            <v>1</v>
          </cell>
          <cell r="E13">
            <v>1</v>
          </cell>
          <cell r="F13">
            <v>1</v>
          </cell>
          <cell r="G13">
            <v>25.683781956706298</v>
          </cell>
          <cell r="H13">
            <v>22.114100509194571</v>
          </cell>
          <cell r="I13">
            <v>0.20052729947098777</v>
          </cell>
          <cell r="J13">
            <v>0.29167607195780038</v>
          </cell>
          <cell r="K13">
            <v>0.386389998367</v>
          </cell>
          <cell r="L13">
            <v>3.7839596289199999</v>
          </cell>
          <cell r="M13">
            <v>74.473029617300014</v>
          </cell>
          <cell r="N13">
            <v>43.396304491200006</v>
          </cell>
          <cell r="O13">
            <v>341</v>
          </cell>
          <cell r="P13">
            <v>504</v>
          </cell>
          <cell r="Q13">
            <v>8211</v>
          </cell>
          <cell r="R13">
            <v>1047</v>
          </cell>
          <cell r="S13">
            <v>11.676460606061633</v>
          </cell>
          <cell r="T13"/>
          <cell r="U13">
            <v>2.4614002399389752</v>
          </cell>
          <cell r="V13">
            <v>2.8703940558466341</v>
          </cell>
          <cell r="W13">
            <v>3.3501729238993168</v>
          </cell>
          <cell r="X13">
            <v>4.2327315802681724</v>
          </cell>
          <cell r="Y13">
            <v>22.33</v>
          </cell>
          <cell r="Z13">
            <v>10.19161616161616</v>
          </cell>
          <cell r="AA13">
            <v>0.44464710791012796</v>
          </cell>
          <cell r="AB13">
            <v>7</v>
          </cell>
          <cell r="AC13">
            <v>32.104727445882872</v>
          </cell>
          <cell r="AD13">
            <v>32.104727445882872</v>
          </cell>
          <cell r="AE13">
            <v>27.035559954427683</v>
          </cell>
          <cell r="AF13">
            <v>26.478125728563196</v>
          </cell>
          <cell r="AG13">
            <v>25.943214097683128</v>
          </cell>
          <cell r="AH13">
            <v>10.434622350302147</v>
          </cell>
          <cell r="AI13">
            <v>7.6664048513688536</v>
          </cell>
          <cell r="AJ13">
            <v>25.683781956706298</v>
          </cell>
          <cell r="AK13">
            <v>28.537535507451441</v>
          </cell>
          <cell r="AL13">
            <v>7.3713668363981908</v>
          </cell>
          <cell r="AM13">
            <v>7.7042037012830731</v>
          </cell>
          <cell r="AN13">
            <v>5.2245459202479108</v>
          </cell>
          <cell r="AO13">
            <v>27.912499999999998</v>
          </cell>
          <cell r="AP13">
            <v>23.505263157894735</v>
          </cell>
          <cell r="AQ13">
            <v>9.0720719197433812</v>
          </cell>
          <cell r="AR13">
            <v>6.6653275837504458</v>
          </cell>
          <cell r="AS13">
            <v>22.33</v>
          </cell>
          <cell r="AT13">
            <v>24.81111111111111</v>
          </cell>
          <cell r="AU13">
            <v>12.7395202020202</v>
          </cell>
          <cell r="AV13">
            <v>10.728017012227538</v>
          </cell>
          <cell r="AW13">
            <v>4.1405765694850336</v>
          </cell>
          <cell r="AX13">
            <v>3.042116449844023</v>
          </cell>
          <cell r="AY13">
            <v>10.19161616161616</v>
          </cell>
          <cell r="AZ13">
            <v>11.324017957351289</v>
          </cell>
          <cell r="BB13">
            <v>7</v>
          </cell>
          <cell r="BC13">
            <v>5</v>
          </cell>
          <cell r="BD13">
            <v>5</v>
          </cell>
          <cell r="BE13">
            <v>5</v>
          </cell>
          <cell r="BF13">
            <v>9</v>
          </cell>
          <cell r="BG13">
            <v>31</v>
          </cell>
          <cell r="BH13">
            <v>63</v>
          </cell>
          <cell r="BI13">
            <v>81</v>
          </cell>
          <cell r="BJ13">
            <v>0</v>
          </cell>
          <cell r="BK13">
            <v>103</v>
          </cell>
        </row>
        <row r="14">
          <cell r="B14">
            <v>8</v>
          </cell>
          <cell r="C14">
            <v>2</v>
          </cell>
          <cell r="D14">
            <v>1</v>
          </cell>
          <cell r="E14">
            <v>2</v>
          </cell>
          <cell r="F14">
            <v>1</v>
          </cell>
          <cell r="G14">
            <v>25.687921134001162</v>
          </cell>
          <cell r="H14">
            <v>8.3466584093480733</v>
          </cell>
          <cell r="I14">
            <v>0.20024708711859299</v>
          </cell>
          <cell r="J14">
            <v>0.29126849035431707</v>
          </cell>
          <cell r="K14">
            <v>0.386389998367</v>
          </cell>
          <cell r="L14">
            <v>3.7839596289199999</v>
          </cell>
          <cell r="M14">
            <v>74.473029617300014</v>
          </cell>
          <cell r="N14">
            <v>31.71705639376</v>
          </cell>
          <cell r="O14">
            <v>341</v>
          </cell>
          <cell r="P14">
            <v>261</v>
          </cell>
          <cell r="Q14">
            <v>8211</v>
          </cell>
          <cell r="R14">
            <v>946</v>
          </cell>
          <cell r="S14">
            <v>11.676460606061633</v>
          </cell>
          <cell r="T14"/>
          <cell r="U14">
            <v>2.4611024146103522</v>
          </cell>
          <cell r="V14">
            <v>2.9410311687206065</v>
          </cell>
          <cell r="W14">
            <v>3.3495622456042837</v>
          </cell>
          <cell r="X14">
            <v>4.144114162292154</v>
          </cell>
          <cell r="Y14">
            <v>22.33</v>
          </cell>
          <cell r="Z14">
            <v>10.19161616161616</v>
          </cell>
          <cell r="AA14">
            <v>0.40175373837916051</v>
          </cell>
          <cell r="AB14">
            <v>8</v>
          </cell>
          <cell r="AC14">
            <v>32.109901417501447</v>
          </cell>
          <cell r="AD14">
            <v>32.109901417501447</v>
          </cell>
          <cell r="AE14">
            <v>27.03991698315912</v>
          </cell>
          <cell r="AF14">
            <v>26.482392921650682</v>
          </cell>
          <cell r="AG14">
            <v>25.94739508484966</v>
          </cell>
          <cell r="AH14">
            <v>10.437566913715022</v>
          </cell>
          <cell r="AI14">
            <v>7.6690382952912959</v>
          </cell>
          <cell r="AJ14">
            <v>25.687921134001162</v>
          </cell>
          <cell r="AK14">
            <v>28.542134593334623</v>
          </cell>
          <cell r="AL14">
            <v>2.782219469782691</v>
          </cell>
          <cell r="AM14">
            <v>2.8380040640572326</v>
          </cell>
          <cell r="AN14">
            <v>2.0140995355039752</v>
          </cell>
          <cell r="AO14">
            <v>27.912499999999998</v>
          </cell>
          <cell r="AP14">
            <v>23.505263157894735</v>
          </cell>
          <cell r="AQ14">
            <v>9.0731697581692625</v>
          </cell>
          <cell r="AR14">
            <v>6.6665427786285294</v>
          </cell>
          <cell r="AS14">
            <v>22.33</v>
          </cell>
          <cell r="AT14">
            <v>24.81111111111111</v>
          </cell>
          <cell r="AU14">
            <v>12.7395202020202</v>
          </cell>
          <cell r="AV14">
            <v>10.728017012227538</v>
          </cell>
          <cell r="AW14">
            <v>4.1410776329800649</v>
          </cell>
          <cell r="AX14">
            <v>3.0426710758968216</v>
          </cell>
          <cell r="AY14">
            <v>10.19161616161616</v>
          </cell>
          <cell r="AZ14">
            <v>11.324017957351289</v>
          </cell>
          <cell r="BB14">
            <v>8</v>
          </cell>
          <cell r="BC14">
            <v>5</v>
          </cell>
          <cell r="BD14">
            <v>5</v>
          </cell>
          <cell r="BE14">
            <v>5</v>
          </cell>
          <cell r="BF14">
            <v>9</v>
          </cell>
          <cell r="BG14">
            <v>31</v>
          </cell>
          <cell r="BH14">
            <v>63</v>
          </cell>
          <cell r="BI14">
            <v>81</v>
          </cell>
          <cell r="BJ14">
            <v>117</v>
          </cell>
          <cell r="BK14">
            <v>109</v>
          </cell>
        </row>
        <row r="15">
          <cell r="B15">
            <v>9</v>
          </cell>
          <cell r="C15">
            <v>2</v>
          </cell>
          <cell r="D15">
            <v>2</v>
          </cell>
          <cell r="E15">
            <v>1</v>
          </cell>
          <cell r="F15">
            <v>1</v>
          </cell>
          <cell r="G15">
            <v>19.463107449055872</v>
          </cell>
          <cell r="H15">
            <v>23.103347462767942</v>
          </cell>
          <cell r="I15">
            <v>7.4347552443399884E-2</v>
          </cell>
          <cell r="J15">
            <v>0.10814189446312711</v>
          </cell>
          <cell r="K15">
            <v>0.386389998367</v>
          </cell>
          <cell r="L15">
            <v>3.5203408598300001</v>
          </cell>
          <cell r="M15">
            <v>66.768588387600005</v>
          </cell>
          <cell r="N15">
            <v>54.280747483100001</v>
          </cell>
          <cell r="O15">
            <v>289</v>
          </cell>
          <cell r="P15">
            <v>421</v>
          </cell>
          <cell r="Q15">
            <v>8211</v>
          </cell>
          <cell r="R15">
            <v>1115</v>
          </cell>
          <cell r="S15">
            <v>11.676460606061633</v>
          </cell>
          <cell r="T15"/>
          <cell r="U15">
            <v>2.4398516482242929</v>
          </cell>
          <cell r="V15">
            <v>2.7339011625885998</v>
          </cell>
          <cell r="W15">
            <v>3.3294244678485132</v>
          </cell>
          <cell r="X15">
            <v>4.0085425728664932</v>
          </cell>
          <cell r="Y15">
            <v>22.33</v>
          </cell>
          <cell r="Z15">
            <v>10.19161616161616</v>
          </cell>
          <cell r="AA15">
            <v>0.44053648245908533</v>
          </cell>
          <cell r="AB15">
            <v>9</v>
          </cell>
          <cell r="AC15">
            <v>24.32888431131984</v>
          </cell>
          <cell r="AD15">
            <v>24.32888431131984</v>
          </cell>
          <cell r="AE15">
            <v>20.487481525321972</v>
          </cell>
          <cell r="AF15">
            <v>20.065059225830797</v>
          </cell>
          <cell r="AG15">
            <v>19.659704493995832</v>
          </cell>
          <cell r="AH15">
            <v>7.9771683918655407</v>
          </cell>
          <cell r="AI15">
            <v>5.8457873536422369</v>
          </cell>
          <cell r="AJ15">
            <v>19.463107449055872</v>
          </cell>
          <cell r="AK15">
            <v>21.625674943395413</v>
          </cell>
          <cell r="AL15">
            <v>7.7011158209226478</v>
          </cell>
          <cell r="AM15">
            <v>8.4506886272700843</v>
          </cell>
          <cell r="AN15">
            <v>5.7635280261591006</v>
          </cell>
          <cell r="AO15">
            <v>27.912499999999998</v>
          </cell>
          <cell r="AP15">
            <v>23.505263157894735</v>
          </cell>
          <cell r="AQ15">
            <v>9.1521957969254473</v>
          </cell>
          <cell r="AR15">
            <v>6.7068648697802509</v>
          </cell>
          <cell r="AS15">
            <v>22.33</v>
          </cell>
          <cell r="AT15">
            <v>24.81111111111111</v>
          </cell>
          <cell r="AU15">
            <v>12.7395202020202</v>
          </cell>
          <cell r="AV15">
            <v>10.728017012227538</v>
          </cell>
          <cell r="AW15">
            <v>4.1771458395978902</v>
          </cell>
          <cell r="AX15">
            <v>3.0610744469605047</v>
          </cell>
          <cell r="AY15">
            <v>10.19161616161616</v>
          </cell>
          <cell r="AZ15">
            <v>11.324017957351289</v>
          </cell>
          <cell r="BB15">
            <v>9</v>
          </cell>
          <cell r="BC15">
            <v>5</v>
          </cell>
          <cell r="BD15">
            <v>5</v>
          </cell>
          <cell r="BE15">
            <v>5</v>
          </cell>
          <cell r="BF15">
            <v>9</v>
          </cell>
          <cell r="BG15">
            <v>31</v>
          </cell>
          <cell r="BH15">
            <v>63</v>
          </cell>
          <cell r="BI15">
            <v>89</v>
          </cell>
          <cell r="BJ15">
            <v>0</v>
          </cell>
          <cell r="BK15">
            <v>103</v>
          </cell>
        </row>
        <row r="16">
          <cell r="B16">
            <v>10</v>
          </cell>
          <cell r="C16">
            <v>2</v>
          </cell>
          <cell r="D16">
            <v>2</v>
          </cell>
          <cell r="E16">
            <v>2</v>
          </cell>
          <cell r="F16">
            <v>1</v>
          </cell>
          <cell r="G16">
            <v>19.468995359338333</v>
          </cell>
          <cell r="H16">
            <v>8.1116517965069299</v>
          </cell>
          <cell r="I16">
            <v>7.4235702143850307E-2</v>
          </cell>
          <cell r="J16">
            <v>0.10797920311832773</v>
          </cell>
          <cell r="K16">
            <v>0.386389998367</v>
          </cell>
          <cell r="L16">
            <v>3.5203408598300001</v>
          </cell>
          <cell r="M16">
            <v>66.768588387600005</v>
          </cell>
          <cell r="N16">
            <v>32.390744987600002</v>
          </cell>
          <cell r="O16">
            <v>289</v>
          </cell>
          <cell r="P16">
            <v>248</v>
          </cell>
          <cell r="Q16">
            <v>8211</v>
          </cell>
          <cell r="R16">
            <v>991</v>
          </cell>
          <cell r="S16">
            <v>11.676460606061633</v>
          </cell>
          <cell r="T16"/>
          <cell r="U16">
            <v>2.4394073207045843</v>
          </cell>
          <cell r="V16">
            <v>2.9102293137892996</v>
          </cell>
          <cell r="W16">
            <v>3.3284580063417235</v>
          </cell>
          <cell r="X16">
            <v>4.095588066346024</v>
          </cell>
          <cell r="Y16">
            <v>22.33</v>
          </cell>
          <cell r="Z16">
            <v>10.19161616161616</v>
          </cell>
          <cell r="AA16">
            <v>0.39154408440982386</v>
          </cell>
          <cell r="AB16">
            <v>10</v>
          </cell>
          <cell r="AC16">
            <v>24.336244199172913</v>
          </cell>
          <cell r="AD16">
            <v>24.336244199172913</v>
          </cell>
          <cell r="AE16">
            <v>20.493679325619297</v>
          </cell>
          <cell r="AF16">
            <v>20.071129236431272</v>
          </cell>
          <cell r="AG16">
            <v>19.66565187811953</v>
          </cell>
          <cell r="AH16">
            <v>7.9810350629410349</v>
          </cell>
          <cell r="AI16">
            <v>5.8492537151569834</v>
          </cell>
          <cell r="AJ16">
            <v>19.468995359338333</v>
          </cell>
          <cell r="AK16">
            <v>21.632217065931481</v>
          </cell>
          <cell r="AL16">
            <v>2.7038839321689765</v>
          </cell>
          <cell r="AM16">
            <v>2.7872895644587725</v>
          </cell>
          <cell r="AN16">
            <v>1.9805829260909855</v>
          </cell>
          <cell r="AO16">
            <v>27.912499999999998</v>
          </cell>
          <cell r="AP16">
            <v>23.505263157894735</v>
          </cell>
          <cell r="AQ16">
            <v>9.1538628299067053</v>
          </cell>
          <cell r="AR16">
            <v>6.7088122961006462</v>
          </cell>
          <cell r="AS16">
            <v>22.33</v>
          </cell>
          <cell r="AT16">
            <v>24.81111111111111</v>
          </cell>
          <cell r="AU16">
            <v>12.7395202020202</v>
          </cell>
          <cell r="AV16">
            <v>10.728017012227538</v>
          </cell>
          <cell r="AW16">
            <v>4.1779066886921008</v>
          </cell>
          <cell r="AX16">
            <v>3.0619632701383148</v>
          </cell>
          <cell r="AY16">
            <v>10.19161616161616</v>
          </cell>
          <cell r="AZ16">
            <v>11.324017957351289</v>
          </cell>
          <cell r="BB16">
            <v>10</v>
          </cell>
          <cell r="BC16">
            <v>5</v>
          </cell>
          <cell r="BD16">
            <v>5</v>
          </cell>
          <cell r="BE16">
            <v>5</v>
          </cell>
          <cell r="BF16">
            <v>9</v>
          </cell>
          <cell r="BG16">
            <v>31</v>
          </cell>
          <cell r="BH16">
            <v>63</v>
          </cell>
          <cell r="BI16">
            <v>89</v>
          </cell>
          <cell r="BJ16">
            <v>117</v>
          </cell>
          <cell r="BK16">
            <v>109</v>
          </cell>
        </row>
        <row r="17">
          <cell r="B17">
            <v>11</v>
          </cell>
          <cell r="C17">
            <v>2</v>
          </cell>
          <cell r="D17">
            <v>2</v>
          </cell>
          <cell r="E17">
            <v>1</v>
          </cell>
          <cell r="F17">
            <v>2</v>
          </cell>
          <cell r="G17">
            <v>13.713762173742545</v>
          </cell>
          <cell r="H17">
            <v>22.524930582004959</v>
          </cell>
          <cell r="I17">
            <v>7.4349293092365834E-2</v>
          </cell>
          <cell r="J17">
            <v>0.10814442631616848</v>
          </cell>
          <cell r="K17">
            <v>0.386389998367</v>
          </cell>
          <cell r="L17">
            <v>2.9079805972599999</v>
          </cell>
          <cell r="M17">
            <v>59.340315519500002</v>
          </cell>
          <cell r="N17">
            <v>54.260717827200004</v>
          </cell>
          <cell r="O17">
            <v>229</v>
          </cell>
          <cell r="P17">
            <v>411</v>
          </cell>
          <cell r="Q17">
            <v>8211</v>
          </cell>
          <cell r="R17">
            <v>1344</v>
          </cell>
          <cell r="S17">
            <v>11.676460606061633</v>
          </cell>
          <cell r="T17"/>
          <cell r="U17">
            <v>2.3969358293568828</v>
          </cell>
          <cell r="V17">
            <v>2.7170976127117314</v>
          </cell>
          <cell r="W17">
            <v>3.2842318611128323</v>
          </cell>
          <cell r="X17">
            <v>3.975573764205715</v>
          </cell>
          <cell r="Y17">
            <v>22.33</v>
          </cell>
          <cell r="Z17">
            <v>10.19161616161616</v>
          </cell>
          <cell r="AA17">
            <v>4.9972662795798524</v>
          </cell>
          <cell r="AB17">
            <v>11</v>
          </cell>
          <cell r="AC17">
            <v>17.142202717178179</v>
          </cell>
          <cell r="AD17">
            <v>17.142202717178179</v>
          </cell>
          <cell r="AE17">
            <v>14.435539130255311</v>
          </cell>
          <cell r="AF17">
            <v>14.137899148188191</v>
          </cell>
          <cell r="AG17">
            <v>13.852285023982368</v>
          </cell>
          <cell r="AH17">
            <v>5.7213722644473375</v>
          </cell>
          <cell r="AI17">
            <v>4.1756376387797909</v>
          </cell>
          <cell r="AJ17">
            <v>13.713762173742545</v>
          </cell>
          <cell r="AK17">
            <v>15.237513526380605</v>
          </cell>
          <cell r="AL17">
            <v>7.5083101940016528</v>
          </cell>
          <cell r="AM17">
            <v>8.2900704327381582</v>
          </cell>
          <cell r="AN17">
            <v>5.6658313788085994</v>
          </cell>
          <cell r="AO17">
            <v>27.912499999999998</v>
          </cell>
          <cell r="AP17">
            <v>23.505263157894735</v>
          </cell>
          <cell r="AQ17">
            <v>9.3160608333813073</v>
          </cell>
          <cell r="AR17">
            <v>6.7991545494701091</v>
          </cell>
          <cell r="AS17">
            <v>22.33</v>
          </cell>
          <cell r="AT17">
            <v>24.81111111111111</v>
          </cell>
          <cell r="AU17">
            <v>12.7395202020202</v>
          </cell>
          <cell r="AV17">
            <v>10.728017012227538</v>
          </cell>
          <cell r="AW17">
            <v>4.2519353404428237</v>
          </cell>
          <cell r="AX17">
            <v>3.1031963005689933</v>
          </cell>
          <cell r="AY17">
            <v>10.19161616161616</v>
          </cell>
          <cell r="AZ17">
            <v>11.324017957351289</v>
          </cell>
          <cell r="BB17">
            <v>11</v>
          </cell>
          <cell r="BC17">
            <v>5</v>
          </cell>
          <cell r="BD17">
            <v>5</v>
          </cell>
          <cell r="BE17">
            <v>5</v>
          </cell>
          <cell r="BF17">
            <v>9</v>
          </cell>
          <cell r="BG17">
            <v>31</v>
          </cell>
          <cell r="BH17">
            <v>63</v>
          </cell>
          <cell r="BI17">
            <v>89</v>
          </cell>
          <cell r="BJ17">
            <v>0</v>
          </cell>
          <cell r="BK17">
            <v>103</v>
          </cell>
        </row>
        <row r="18">
          <cell r="B18">
            <v>12</v>
          </cell>
          <cell r="C18">
            <v>2</v>
          </cell>
          <cell r="D18">
            <v>2</v>
          </cell>
          <cell r="E18">
            <v>2</v>
          </cell>
          <cell r="F18">
            <v>2</v>
          </cell>
          <cell r="G18">
            <v>13.719650286464393</v>
          </cell>
          <cell r="H18">
            <v>7.7708706860306416</v>
          </cell>
          <cell r="I18">
            <v>7.4237442560292757E-2</v>
          </cell>
          <cell r="J18">
            <v>0.10798173463315311</v>
          </cell>
          <cell r="K18">
            <v>0.386389998367</v>
          </cell>
          <cell r="L18">
            <v>2.9079805972599999</v>
          </cell>
          <cell r="M18">
            <v>59.340315519500002</v>
          </cell>
          <cell r="N18">
            <v>32.390728634089996</v>
          </cell>
          <cell r="O18">
            <v>229</v>
          </cell>
          <cell r="P18">
            <v>238</v>
          </cell>
          <cell r="Q18">
            <v>8211</v>
          </cell>
          <cell r="R18">
            <v>1194</v>
          </cell>
          <cell r="S18">
            <v>11.676460606061633</v>
          </cell>
          <cell r="T18"/>
          <cell r="U18">
            <v>2.3963551676904244</v>
          </cell>
          <cell r="V18">
            <v>2.883853820918167</v>
          </cell>
          <cell r="W18">
            <v>3.2829147643792544</v>
          </cell>
          <cell r="X18">
            <v>4.0436910824869789</v>
          </cell>
          <cell r="Y18">
            <v>22.33</v>
          </cell>
          <cell r="Z18">
            <v>10.19161616161616</v>
          </cell>
          <cell r="AA18">
            <v>4.9483103772690775</v>
          </cell>
          <cell r="AB18">
            <v>12</v>
          </cell>
          <cell r="AC18">
            <v>17.14956285808049</v>
          </cell>
          <cell r="AD18">
            <v>17.14956285808049</v>
          </cell>
          <cell r="AE18">
            <v>14.44173714364673</v>
          </cell>
          <cell r="AF18">
            <v>14.143969367489065</v>
          </cell>
          <cell r="AG18">
            <v>13.858232612590296</v>
          </cell>
          <cell r="AH18">
            <v>5.7252157240477883</v>
          </cell>
          <cell r="AI18">
            <v>4.1791064560454876</v>
          </cell>
          <cell r="AJ18">
            <v>13.719650286464393</v>
          </cell>
          <cell r="AK18">
            <v>15.244055873849325</v>
          </cell>
          <cell r="AL18">
            <v>2.5902902286768805</v>
          </cell>
          <cell r="AM18">
            <v>2.6946132392925994</v>
          </cell>
          <cell r="AN18">
            <v>1.9217270873351053</v>
          </cell>
          <cell r="AO18">
            <v>27.912499999999998</v>
          </cell>
          <cell r="AP18">
            <v>23.505263157894735</v>
          </cell>
          <cell r="AQ18">
            <v>9.3183182113698777</v>
          </cell>
          <cell r="AR18">
            <v>6.8018823523193834</v>
          </cell>
          <cell r="AS18">
            <v>22.33</v>
          </cell>
          <cell r="AT18">
            <v>24.81111111111111</v>
          </cell>
          <cell r="AU18">
            <v>12.7395202020202</v>
          </cell>
          <cell r="AV18">
            <v>10.728017012227538</v>
          </cell>
          <cell r="AW18">
            <v>4.252965628395855</v>
          </cell>
          <cell r="AX18">
            <v>3.104441294729511</v>
          </cell>
          <cell r="AY18">
            <v>10.19161616161616</v>
          </cell>
          <cell r="AZ18">
            <v>11.324017957351289</v>
          </cell>
          <cell r="BB18">
            <v>12</v>
          </cell>
          <cell r="BC18">
            <v>5</v>
          </cell>
          <cell r="BD18">
            <v>5</v>
          </cell>
          <cell r="BE18">
            <v>5</v>
          </cell>
          <cell r="BF18">
            <v>9</v>
          </cell>
          <cell r="BG18">
            <v>31</v>
          </cell>
          <cell r="BH18">
            <v>63</v>
          </cell>
          <cell r="BI18">
            <v>89</v>
          </cell>
          <cell r="BJ18">
            <v>117</v>
          </cell>
          <cell r="BK18">
            <v>109</v>
          </cell>
        </row>
        <row r="19">
          <cell r="B19">
            <v>13</v>
          </cell>
          <cell r="C19">
            <v>2</v>
          </cell>
          <cell r="D19">
            <v>3</v>
          </cell>
          <cell r="E19">
            <v>1</v>
          </cell>
          <cell r="F19">
            <v>1</v>
          </cell>
          <cell r="G19">
            <v>15.780490241553487</v>
          </cell>
          <cell r="H19">
            <v>24.879278585790544</v>
          </cell>
          <cell r="I19">
            <v>5.9523850759047425E-2</v>
          </cell>
          <cell r="J19">
            <v>8.6580146558614443E-2</v>
          </cell>
          <cell r="K19">
            <v>0.386389998367</v>
          </cell>
          <cell r="L19">
            <v>3.2776607645800002</v>
          </cell>
          <cell r="M19">
            <v>62.918322870499999</v>
          </cell>
          <cell r="N19">
            <v>56.276086573199997</v>
          </cell>
          <cell r="O19">
            <v>248</v>
          </cell>
          <cell r="P19">
            <v>438</v>
          </cell>
          <cell r="Q19">
            <v>8211</v>
          </cell>
          <cell r="R19">
            <v>1206</v>
          </cell>
          <cell r="S19">
            <v>11.676460606061633</v>
          </cell>
          <cell r="T19"/>
          <cell r="U19">
            <v>2.4034369572767695</v>
          </cell>
          <cell r="V19">
            <v>2.7387771221611308</v>
          </cell>
          <cell r="W19">
            <v>3.2926866374403372</v>
          </cell>
          <cell r="X19">
            <v>4.0020819056121235</v>
          </cell>
          <cell r="Y19">
            <v>22.33</v>
          </cell>
          <cell r="Z19">
            <v>10.19161616161616</v>
          </cell>
          <cell r="AA19">
            <v>0.44364297217547471</v>
          </cell>
          <cell r="AB19">
            <v>13</v>
          </cell>
          <cell r="AC19">
            <v>19.725612801941857</v>
          </cell>
          <cell r="AD19">
            <v>19.725612801941857</v>
          </cell>
          <cell r="AE19">
            <v>16.611042359529986</v>
          </cell>
          <cell r="AF19">
            <v>16.26854664077679</v>
          </cell>
          <cell r="AG19">
            <v>15.93988913288231</v>
          </cell>
          <cell r="AH19">
            <v>6.565801609139637</v>
          </cell>
          <cell r="AI19">
            <v>4.7925879317264446</v>
          </cell>
          <cell r="AJ19">
            <v>15.780490241553487</v>
          </cell>
          <cell r="AK19">
            <v>17.533878046170539</v>
          </cell>
          <cell r="AL19">
            <v>8.293092861930182</v>
          </cell>
          <cell r="AM19">
            <v>9.0840829596818935</v>
          </cell>
          <cell r="AN19">
            <v>6.2165840611363565</v>
          </cell>
          <cell r="AO19">
            <v>27.912499999999998</v>
          </cell>
          <cell r="AP19">
            <v>23.505263157894735</v>
          </cell>
          <cell r="AQ19">
            <v>9.290861544086912</v>
          </cell>
          <cell r="AR19">
            <v>6.7816960612318864</v>
          </cell>
          <cell r="AS19">
            <v>22.33</v>
          </cell>
          <cell r="AT19">
            <v>24.81111111111111</v>
          </cell>
          <cell r="AU19">
            <v>12.7395202020202</v>
          </cell>
          <cell r="AV19">
            <v>10.728017012227538</v>
          </cell>
          <cell r="AW19">
            <v>4.2404341544135358</v>
          </cell>
          <cell r="AX19">
            <v>3.0952280869153403</v>
          </cell>
          <cell r="AY19">
            <v>10.19161616161616</v>
          </cell>
          <cell r="AZ19">
            <v>11.324017957351289</v>
          </cell>
          <cell r="BB19">
            <v>13</v>
          </cell>
          <cell r="BC19">
            <v>5</v>
          </cell>
          <cell r="BD19">
            <v>5</v>
          </cell>
          <cell r="BE19">
            <v>5</v>
          </cell>
          <cell r="BF19">
            <v>9</v>
          </cell>
          <cell r="BG19">
            <v>31</v>
          </cell>
          <cell r="BH19">
            <v>63</v>
          </cell>
          <cell r="BI19">
            <v>91</v>
          </cell>
          <cell r="BJ19">
            <v>0</v>
          </cell>
          <cell r="BK19">
            <v>103</v>
          </cell>
        </row>
        <row r="20">
          <cell r="B20">
            <v>14</v>
          </cell>
          <cell r="C20">
            <v>2</v>
          </cell>
          <cell r="D20">
            <v>3</v>
          </cell>
          <cell r="E20">
            <v>2</v>
          </cell>
          <cell r="F20">
            <v>1</v>
          </cell>
          <cell r="G20">
            <v>15.786156675179615</v>
          </cell>
          <cell r="H20">
            <v>8.1099017657958505</v>
          </cell>
          <cell r="I20">
            <v>5.9432595054949092E-2</v>
          </cell>
          <cell r="J20">
            <v>8.6447410989016857E-2</v>
          </cell>
          <cell r="K20">
            <v>0.386389998367</v>
          </cell>
          <cell r="L20">
            <v>3.2776607645800002</v>
          </cell>
          <cell r="M20">
            <v>62.918322870499999</v>
          </cell>
          <cell r="N20">
            <v>32.882034230670001</v>
          </cell>
          <cell r="O20">
            <v>248</v>
          </cell>
          <cell r="P20">
            <v>244</v>
          </cell>
          <cell r="Q20">
            <v>8211</v>
          </cell>
          <cell r="R20">
            <v>1049</v>
          </cell>
          <cell r="S20">
            <v>11.676460606061633</v>
          </cell>
          <cell r="T20"/>
          <cell r="U20">
            <v>2.4028424718494872</v>
          </cell>
          <cell r="V20">
            <v>2.8986880650197646</v>
          </cell>
          <cell r="W20">
            <v>3.2914066751665669</v>
          </cell>
          <cell r="X20">
            <v>4.0740677040338751</v>
          </cell>
          <cell r="Y20">
            <v>22.33</v>
          </cell>
          <cell r="Z20">
            <v>10.19161616161616</v>
          </cell>
          <cell r="AA20">
            <v>0.38588845589724124</v>
          </cell>
          <cell r="AB20">
            <v>14</v>
          </cell>
          <cell r="AC20">
            <v>19.732695843974518</v>
          </cell>
          <cell r="AD20">
            <v>19.732695843974518</v>
          </cell>
          <cell r="AE20">
            <v>16.617007026504858</v>
          </cell>
          <cell r="AF20">
            <v>16.27438832492744</v>
          </cell>
          <cell r="AG20">
            <v>15.945612803211732</v>
          </cell>
          <cell r="AH20">
            <v>6.569784270139392</v>
          </cell>
          <cell r="AI20">
            <v>4.7961732575573421</v>
          </cell>
          <cell r="AJ20">
            <v>15.786156675179615</v>
          </cell>
          <cell r="AK20">
            <v>17.540174083532907</v>
          </cell>
          <cell r="AL20">
            <v>2.703300588598617</v>
          </cell>
          <cell r="AM20">
            <v>2.7977835434115792</v>
          </cell>
          <cell r="AN20">
            <v>1.9906153640416817</v>
          </cell>
          <cell r="AO20">
            <v>27.912499999999998</v>
          </cell>
          <cell r="AP20">
            <v>23.505263157894735</v>
          </cell>
          <cell r="AQ20">
            <v>9.2931601890707451</v>
          </cell>
          <cell r="AR20">
            <v>6.784333327290816</v>
          </cell>
          <cell r="AS20">
            <v>22.33</v>
          </cell>
          <cell r="AT20">
            <v>24.81111111111111</v>
          </cell>
          <cell r="AU20">
            <v>12.7395202020202</v>
          </cell>
          <cell r="AV20">
            <v>10.728017012227538</v>
          </cell>
          <cell r="AW20">
            <v>4.2414832770005066</v>
          </cell>
          <cell r="AX20">
            <v>3.0964317592569741</v>
          </cell>
          <cell r="AY20">
            <v>10.19161616161616</v>
          </cell>
          <cell r="AZ20">
            <v>11.324017957351289</v>
          </cell>
          <cell r="BB20">
            <v>14</v>
          </cell>
          <cell r="BC20">
            <v>5</v>
          </cell>
          <cell r="BD20">
            <v>5</v>
          </cell>
          <cell r="BE20">
            <v>5</v>
          </cell>
          <cell r="BF20">
            <v>9</v>
          </cell>
          <cell r="BG20">
            <v>31</v>
          </cell>
          <cell r="BH20">
            <v>63</v>
          </cell>
          <cell r="BI20">
            <v>91</v>
          </cell>
          <cell r="BJ20">
            <v>117</v>
          </cell>
          <cell r="BK20">
            <v>109</v>
          </cell>
        </row>
        <row r="21">
          <cell r="B21">
            <v>15</v>
          </cell>
          <cell r="C21">
            <v>2</v>
          </cell>
          <cell r="D21">
            <v>3</v>
          </cell>
          <cell r="E21">
            <v>1</v>
          </cell>
          <cell r="F21">
            <v>2</v>
          </cell>
          <cell r="G21">
            <v>10.791413289300465</v>
          </cell>
          <cell r="H21">
            <v>24.289493548517886</v>
          </cell>
          <cell r="I21">
            <v>5.952520227118626E-2</v>
          </cell>
          <cell r="J21">
            <v>8.6582112394452737E-2</v>
          </cell>
          <cell r="K21">
            <v>0.386389998367</v>
          </cell>
          <cell r="L21">
            <v>2.7247122224</v>
          </cell>
          <cell r="M21">
            <v>55.191178378499998</v>
          </cell>
          <cell r="N21">
            <v>56.2478906292</v>
          </cell>
          <cell r="O21">
            <v>194</v>
          </cell>
          <cell r="P21">
            <v>428</v>
          </cell>
          <cell r="Q21">
            <v>8211</v>
          </cell>
          <cell r="R21">
            <v>1445</v>
          </cell>
          <cell r="S21">
            <v>11.676460606061633</v>
          </cell>
          <cell r="T21"/>
          <cell r="U21">
            <v>2.3528536481977489</v>
          </cell>
          <cell r="V21">
            <v>2.7234872457503188</v>
          </cell>
          <cell r="W21">
            <v>3.240874629789972</v>
          </cell>
          <cell r="X21">
            <v>3.9713714155704651</v>
          </cell>
          <cell r="Y21">
            <v>22.33</v>
          </cell>
          <cell r="Z21">
            <v>10.19161616161616</v>
          </cell>
          <cell r="AA21">
            <v>5.0005079449727319</v>
          </cell>
          <cell r="AB21">
            <v>15</v>
          </cell>
          <cell r="AC21">
            <v>13.489266611625581</v>
          </cell>
          <cell r="AD21">
            <v>13.489266611625581</v>
          </cell>
          <cell r="AE21">
            <v>11.359382409789964</v>
          </cell>
          <cell r="AF21">
            <v>11.125168339485016</v>
          </cell>
          <cell r="AG21">
            <v>10.900417463939863</v>
          </cell>
          <cell r="AH21">
            <v>4.5865212643236557</v>
          </cell>
          <cell r="AI21">
            <v>3.3297842471616415</v>
          </cell>
          <cell r="AJ21">
            <v>10.791413289300465</v>
          </cell>
          <cell r="AK21">
            <v>11.990459210333849</v>
          </cell>
          <cell r="AL21">
            <v>8.0964978495059619</v>
          </cell>
          <cell r="AM21">
            <v>8.9185266376476626</v>
          </cell>
          <cell r="AN21">
            <v>6.1161475487501935</v>
          </cell>
          <cell r="AO21">
            <v>27.912499999999998</v>
          </cell>
          <cell r="AP21">
            <v>23.505263157894735</v>
          </cell>
          <cell r="AQ21">
            <v>9.4906030458394426</v>
          </cell>
          <cell r="AR21">
            <v>6.8901153394653578</v>
          </cell>
          <cell r="AS21">
            <v>22.33</v>
          </cell>
          <cell r="AT21">
            <v>24.81111111111111</v>
          </cell>
          <cell r="AU21">
            <v>12.7395202020202</v>
          </cell>
          <cell r="AV21">
            <v>10.728017012227538</v>
          </cell>
          <cell r="AW21">
            <v>4.3315980020358626</v>
          </cell>
          <cell r="AX21">
            <v>3.1447116367709165</v>
          </cell>
          <cell r="AY21">
            <v>10.19161616161616</v>
          </cell>
          <cell r="AZ21">
            <v>11.324017957351289</v>
          </cell>
          <cell r="BB21">
            <v>15</v>
          </cell>
          <cell r="BC21">
            <v>5</v>
          </cell>
          <cell r="BD21">
            <v>5</v>
          </cell>
          <cell r="BE21">
            <v>5</v>
          </cell>
          <cell r="BF21">
            <v>9</v>
          </cell>
          <cell r="BG21">
            <v>31</v>
          </cell>
          <cell r="BH21">
            <v>63</v>
          </cell>
          <cell r="BI21">
            <v>91</v>
          </cell>
          <cell r="BJ21">
            <v>0</v>
          </cell>
          <cell r="BK21">
            <v>103</v>
          </cell>
        </row>
        <row r="22">
          <cell r="B22">
            <v>16</v>
          </cell>
          <cell r="C22">
            <v>2</v>
          </cell>
          <cell r="D22">
            <v>3</v>
          </cell>
          <cell r="E22">
            <v>2</v>
          </cell>
          <cell r="F22">
            <v>2</v>
          </cell>
          <cell r="G22">
            <v>10.797078854959121</v>
          </cell>
          <cell r="H22">
            <v>7.7694689240122932</v>
          </cell>
          <cell r="I22">
            <v>5.9433954197723439E-2</v>
          </cell>
          <cell r="J22">
            <v>8.6449387923961368E-2</v>
          </cell>
          <cell r="K22">
            <v>0.386389998367</v>
          </cell>
          <cell r="L22">
            <v>2.7247122224</v>
          </cell>
          <cell r="M22">
            <v>55.191178378499998</v>
          </cell>
          <cell r="N22">
            <v>32.882003603410006</v>
          </cell>
          <cell r="O22">
            <v>194</v>
          </cell>
          <cell r="P22">
            <v>234</v>
          </cell>
          <cell r="Q22">
            <v>8211</v>
          </cell>
          <cell r="R22">
            <v>1256</v>
          </cell>
          <cell r="S22">
            <v>11.676460606061633</v>
          </cell>
          <cell r="T22"/>
          <cell r="U22">
            <v>2.3520575730864297</v>
          </cell>
          <cell r="V22">
            <v>2.8728158059049225</v>
          </cell>
          <cell r="W22">
            <v>3.2390837854594023</v>
          </cell>
          <cell r="X22">
            <v>4.0229920759976521</v>
          </cell>
          <cell r="Y22">
            <v>22.33</v>
          </cell>
          <cell r="Z22">
            <v>10.19161616161616</v>
          </cell>
          <cell r="AA22">
            <v>4.9427110190430348</v>
          </cell>
          <cell r="AB22">
            <v>16</v>
          </cell>
          <cell r="AC22">
            <v>13.496348568698901</v>
          </cell>
          <cell r="AD22">
            <v>13.496348568698901</v>
          </cell>
          <cell r="AE22">
            <v>11.365346163114864</v>
          </cell>
          <cell r="AF22">
            <v>11.131009128823836</v>
          </cell>
          <cell r="AG22">
            <v>10.906140257534465</v>
          </cell>
          <cell r="AH22">
            <v>4.5904823838095599</v>
          </cell>
          <cell r="AI22">
            <v>3.3333743645126988</v>
          </cell>
          <cell r="AJ22">
            <v>10.797078854959121</v>
          </cell>
          <cell r="AK22">
            <v>11.996754283287911</v>
          </cell>
          <cell r="AL22">
            <v>2.5898229746707644</v>
          </cell>
          <cell r="AM22">
            <v>2.7044786192148331</v>
          </cell>
          <cell r="AN22">
            <v>1.931266275757096</v>
          </cell>
          <cell r="AO22">
            <v>27.912499999999998</v>
          </cell>
          <cell r="AP22">
            <v>23.505263157894735</v>
          </cell>
          <cell r="AQ22">
            <v>9.4938152260864968</v>
          </cell>
          <cell r="AR22">
            <v>6.8939247883126038</v>
          </cell>
          <cell r="AS22">
            <v>22.33</v>
          </cell>
          <cell r="AT22">
            <v>24.81111111111111</v>
          </cell>
          <cell r="AU22">
            <v>12.7395202020202</v>
          </cell>
          <cell r="AV22">
            <v>10.728017012227538</v>
          </cell>
          <cell r="AW22">
            <v>4.3330640704693559</v>
          </cell>
          <cell r="AX22">
            <v>3.1464503040543219</v>
          </cell>
          <cell r="AY22">
            <v>10.19161616161616</v>
          </cell>
          <cell r="AZ22">
            <v>11.324017957351289</v>
          </cell>
          <cell r="BB22">
            <v>16</v>
          </cell>
          <cell r="BC22">
            <v>5</v>
          </cell>
          <cell r="BD22">
            <v>5</v>
          </cell>
          <cell r="BE22">
            <v>5</v>
          </cell>
          <cell r="BF22">
            <v>9</v>
          </cell>
          <cell r="BG22">
            <v>31</v>
          </cell>
          <cell r="BH22">
            <v>63</v>
          </cell>
          <cell r="BI22">
            <v>91</v>
          </cell>
          <cell r="BJ22">
            <v>117</v>
          </cell>
          <cell r="BK22">
            <v>109</v>
          </cell>
        </row>
        <row r="23">
          <cell r="B23">
            <v>17</v>
          </cell>
          <cell r="C23">
            <v>3</v>
          </cell>
          <cell r="D23">
            <v>1</v>
          </cell>
          <cell r="E23">
            <v>1</v>
          </cell>
          <cell r="F23">
            <v>1</v>
          </cell>
          <cell r="G23">
            <v>21.035853177242227</v>
          </cell>
          <cell r="H23">
            <v>22.236932291430975</v>
          </cell>
          <cell r="I23">
            <v>0.20058114084634979</v>
          </cell>
          <cell r="J23">
            <v>0.29175438668559972</v>
          </cell>
          <cell r="K23">
            <v>0.386389998367</v>
          </cell>
          <cell r="L23">
            <v>3.5397375423300002</v>
          </cell>
          <cell r="M23">
            <v>68.828910581599999</v>
          </cell>
          <cell r="N23">
            <v>42.200612337300001</v>
          </cell>
          <cell r="O23">
            <v>303</v>
          </cell>
          <cell r="P23">
            <v>522</v>
          </cell>
          <cell r="Q23">
            <v>8211</v>
          </cell>
          <cell r="R23">
            <v>1102</v>
          </cell>
          <cell r="S23">
            <v>11.676460606061633</v>
          </cell>
          <cell r="T23"/>
          <cell r="U23">
            <v>2.4438137379773388</v>
          </cell>
          <cell r="V23">
            <v>2.8884774614180797</v>
          </cell>
          <cell r="W23">
            <v>3.3443980215608282</v>
          </cell>
          <cell r="X23">
            <v>4.2579121168600196</v>
          </cell>
          <cell r="Y23">
            <v>22.33</v>
          </cell>
          <cell r="Z23">
            <v>10.19161616161616</v>
          </cell>
          <cell r="AA23">
            <v>0.4377991887371111</v>
          </cell>
          <cell r="AB23">
            <v>17</v>
          </cell>
          <cell r="AC23">
            <v>26.294816471552782</v>
          </cell>
          <cell r="AD23">
            <v>26.294816471552782</v>
          </cell>
          <cell r="AE23">
            <v>22.143003344465505</v>
          </cell>
          <cell r="AF23">
            <v>21.686446574476523</v>
          </cell>
          <cell r="AG23">
            <v>21.248336542668916</v>
          </cell>
          <cell r="AH23">
            <v>8.6077972516239658</v>
          </cell>
          <cell r="AI23">
            <v>6.2898772937991421</v>
          </cell>
          <cell r="AJ23">
            <v>21.035853177242227</v>
          </cell>
          <cell r="AK23">
            <v>23.373170196935806</v>
          </cell>
          <cell r="AL23">
            <v>7.4123107638103249</v>
          </cell>
          <cell r="AM23">
            <v>7.6984960376024167</v>
          </cell>
          <cell r="AN23">
            <v>5.2224967733316001</v>
          </cell>
          <cell r="AO23">
            <v>27.912499999999998</v>
          </cell>
          <cell r="AP23">
            <v>23.505263157894735</v>
          </cell>
          <cell r="AQ23">
            <v>9.1373575870318895</v>
          </cell>
          <cell r="AR23">
            <v>6.6768368645244571</v>
          </cell>
          <cell r="AS23">
            <v>22.33</v>
          </cell>
          <cell r="AT23">
            <v>24.81111111111111</v>
          </cell>
          <cell r="AU23">
            <v>12.7395202020202</v>
          </cell>
          <cell r="AV23">
            <v>10.728017012227538</v>
          </cell>
          <cell r="AW23">
            <v>4.170373544937763</v>
          </cell>
          <cell r="AX23">
            <v>3.047369390817825</v>
          </cell>
          <cell r="AY23">
            <v>10.19161616161616</v>
          </cell>
          <cell r="AZ23">
            <v>11.324017957351289</v>
          </cell>
          <cell r="BB23">
            <v>17</v>
          </cell>
          <cell r="BC23">
            <v>10</v>
          </cell>
          <cell r="BD23">
            <v>10</v>
          </cell>
          <cell r="BE23">
            <v>10</v>
          </cell>
          <cell r="BF23">
            <v>11</v>
          </cell>
          <cell r="BG23">
            <v>33</v>
          </cell>
          <cell r="BH23">
            <v>65</v>
          </cell>
          <cell r="BI23">
            <v>81</v>
          </cell>
          <cell r="BJ23">
            <v>0</v>
          </cell>
          <cell r="BK23">
            <v>103</v>
          </cell>
        </row>
        <row r="24">
          <cell r="B24">
            <v>18</v>
          </cell>
          <cell r="C24">
            <v>3</v>
          </cell>
          <cell r="D24">
            <v>1</v>
          </cell>
          <cell r="E24">
            <v>2</v>
          </cell>
          <cell r="F24">
            <v>1</v>
          </cell>
          <cell r="G24">
            <v>21.04058736516858</v>
          </cell>
          <cell r="H24">
            <v>7.994951437761606</v>
          </cell>
          <cell r="I24">
            <v>0.20029561899955278</v>
          </cell>
          <cell r="J24">
            <v>0.29133908218116766</v>
          </cell>
          <cell r="K24">
            <v>0.386389998367</v>
          </cell>
          <cell r="L24">
            <v>3.5397375423300002</v>
          </cell>
          <cell r="M24">
            <v>68.828910581599999</v>
          </cell>
          <cell r="N24">
            <v>30.566039919840001</v>
          </cell>
          <cell r="O24">
            <v>303</v>
          </cell>
          <cell r="P24">
            <v>259</v>
          </cell>
          <cell r="Q24">
            <v>8211</v>
          </cell>
          <cell r="R24">
            <v>990</v>
          </cell>
          <cell r="S24">
            <v>11.676460606061633</v>
          </cell>
          <cell r="T24"/>
          <cell r="U24">
            <v>2.4435255419506574</v>
          </cell>
          <cell r="V24">
            <v>2.9431792769531984</v>
          </cell>
          <cell r="W24">
            <v>3.3437567227783149</v>
          </cell>
          <cell r="X24">
            <v>4.1413013696990513</v>
          </cell>
          <cell r="Y24">
            <v>22.33</v>
          </cell>
          <cell r="Z24">
            <v>10.19161616161616</v>
          </cell>
          <cell r="AA24">
            <v>0.39330417137000007</v>
          </cell>
          <cell r="AB24">
            <v>18</v>
          </cell>
          <cell r="AC24">
            <v>26.300734206460724</v>
          </cell>
          <cell r="AD24">
            <v>26.300734206460724</v>
          </cell>
          <cell r="AE24">
            <v>22.147986700177455</v>
          </cell>
          <cell r="AF24">
            <v>21.691327180586164</v>
          </cell>
          <cell r="AG24">
            <v>21.253118550675335</v>
          </cell>
          <cell r="AH24">
            <v>8.6107499201223643</v>
          </cell>
          <cell r="AI24">
            <v>6.2924994578212123</v>
          </cell>
          <cell r="AJ24">
            <v>21.04058736516858</v>
          </cell>
          <cell r="AK24">
            <v>23.378430405742865</v>
          </cell>
          <cell r="AL24">
            <v>2.6649838125872019</v>
          </cell>
          <cell r="AM24">
            <v>2.716433721984493</v>
          </cell>
          <cell r="AN24">
            <v>1.9305408430931459</v>
          </cell>
          <cell r="AO24">
            <v>27.912499999999998</v>
          </cell>
          <cell r="AP24">
            <v>23.505263157894735</v>
          </cell>
          <cell r="AQ24">
            <v>9.1384352717565793</v>
          </cell>
          <cell r="AR24">
            <v>6.6781174144290274</v>
          </cell>
          <cell r="AS24">
            <v>22.33</v>
          </cell>
          <cell r="AT24">
            <v>24.81111111111111</v>
          </cell>
          <cell r="AU24">
            <v>12.7395202020202</v>
          </cell>
          <cell r="AV24">
            <v>10.728017012227538</v>
          </cell>
          <cell r="AW24">
            <v>4.1708654100993074</v>
          </cell>
          <cell r="AX24">
            <v>3.0479538455022483</v>
          </cell>
          <cell r="AY24">
            <v>10.19161616161616</v>
          </cell>
          <cell r="AZ24">
            <v>11.324017957351289</v>
          </cell>
          <cell r="BB24">
            <v>18</v>
          </cell>
          <cell r="BC24">
            <v>10</v>
          </cell>
          <cell r="BD24">
            <v>10</v>
          </cell>
          <cell r="BE24">
            <v>10</v>
          </cell>
          <cell r="BF24">
            <v>11</v>
          </cell>
          <cell r="BG24">
            <v>33</v>
          </cell>
          <cell r="BH24">
            <v>65</v>
          </cell>
          <cell r="BI24">
            <v>81</v>
          </cell>
          <cell r="BJ24">
            <v>117</v>
          </cell>
          <cell r="BK24">
            <v>109</v>
          </cell>
        </row>
        <row r="25">
          <cell r="B25">
            <v>19</v>
          </cell>
          <cell r="C25">
            <v>3</v>
          </cell>
          <cell r="D25">
            <v>2</v>
          </cell>
          <cell r="E25">
            <v>1</v>
          </cell>
          <cell r="F25">
            <v>1</v>
          </cell>
          <cell r="G25">
            <v>15.037929752909355</v>
          </cell>
          <cell r="H25">
            <v>23.245041034299923</v>
          </cell>
          <cell r="I25">
            <v>7.4381349788301784E-2</v>
          </cell>
          <cell r="J25">
            <v>0.10819105423752988</v>
          </cell>
          <cell r="K25">
            <v>0.386389998367</v>
          </cell>
          <cell r="L25">
            <v>3.24608443784</v>
          </cell>
          <cell r="M25">
            <v>60.924617933100002</v>
          </cell>
          <cell r="N25">
            <v>46.301564789800004</v>
          </cell>
          <cell r="O25">
            <v>244</v>
          </cell>
          <cell r="P25">
            <v>497</v>
          </cell>
          <cell r="Q25">
            <v>8211</v>
          </cell>
          <cell r="R25">
            <v>1194</v>
          </cell>
          <cell r="S25">
            <v>11.676460606061633</v>
          </cell>
          <cell r="T25"/>
          <cell r="U25">
            <v>2.4042716379619118</v>
          </cell>
          <cell r="V25">
            <v>2.8347741639944743</v>
          </cell>
          <cell r="W25">
            <v>3.3051483507261779</v>
          </cell>
          <cell r="X25">
            <v>4.1553392999973457</v>
          </cell>
          <cell r="Y25">
            <v>22.33</v>
          </cell>
          <cell r="Z25">
            <v>10.19161616161616</v>
          </cell>
          <cell r="AA25">
            <v>0.43499717382502356</v>
          </cell>
          <cell r="AB25">
            <v>19</v>
          </cell>
          <cell r="AC25">
            <v>18.797412191136694</v>
          </cell>
          <cell r="AD25">
            <v>18.797412191136694</v>
          </cell>
          <cell r="AE25">
            <v>15.829399739904584</v>
          </cell>
          <cell r="AF25">
            <v>15.503020363824078</v>
          </cell>
          <cell r="AG25">
            <v>15.189828033241772</v>
          </cell>
          <cell r="AH25">
            <v>6.2546716916134013</v>
          </cell>
          <cell r="AI25">
            <v>4.5498501601616015</v>
          </cell>
          <cell r="AJ25">
            <v>15.037929752909355</v>
          </cell>
          <cell r="AK25">
            <v>16.708810836565949</v>
          </cell>
          <cell r="AL25">
            <v>7.7483470114333075</v>
          </cell>
          <cell r="AM25">
            <v>8.1999622155245646</v>
          </cell>
          <cell r="AN25">
            <v>5.5940175653802253</v>
          </cell>
          <cell r="AO25">
            <v>27.912499999999998</v>
          </cell>
          <cell r="AP25">
            <v>23.505263157894735</v>
          </cell>
          <cell r="AQ25">
            <v>9.2876360754848069</v>
          </cell>
          <cell r="AR25">
            <v>6.7561263914504321</v>
          </cell>
          <cell r="AS25">
            <v>22.33</v>
          </cell>
          <cell r="AT25">
            <v>24.81111111111111</v>
          </cell>
          <cell r="AU25">
            <v>12.7395202020202</v>
          </cell>
          <cell r="AV25">
            <v>10.728017012227538</v>
          </cell>
          <cell r="AW25">
            <v>4.238962021053303</v>
          </cell>
          <cell r="AX25">
            <v>3.0835578558453962</v>
          </cell>
          <cell r="AY25">
            <v>10.19161616161616</v>
          </cell>
          <cell r="AZ25">
            <v>11.324017957351289</v>
          </cell>
          <cell r="BB25">
            <v>19</v>
          </cell>
          <cell r="BC25">
            <v>10</v>
          </cell>
          <cell r="BD25">
            <v>10</v>
          </cell>
          <cell r="BE25">
            <v>10</v>
          </cell>
          <cell r="BF25">
            <v>11</v>
          </cell>
          <cell r="BG25">
            <v>33</v>
          </cell>
          <cell r="BH25">
            <v>65</v>
          </cell>
          <cell r="BI25">
            <v>89</v>
          </cell>
          <cell r="BJ25">
            <v>0</v>
          </cell>
          <cell r="BK25">
            <v>103</v>
          </cell>
        </row>
        <row r="26">
          <cell r="B26">
            <v>20</v>
          </cell>
          <cell r="C26">
            <v>3</v>
          </cell>
          <cell r="D26">
            <v>2</v>
          </cell>
          <cell r="E26">
            <v>2</v>
          </cell>
          <cell r="F26">
            <v>1</v>
          </cell>
          <cell r="G26">
            <v>15.043002400144839</v>
          </cell>
          <cell r="H26">
            <v>7.7957458697653026</v>
          </cell>
          <cell r="I26">
            <v>7.4267804627696415E-2</v>
          </cell>
          <cell r="J26">
            <v>0.10802589764028571</v>
          </cell>
          <cell r="K26">
            <v>0.386389998367</v>
          </cell>
          <cell r="L26">
            <v>3.24608443784</v>
          </cell>
          <cell r="M26">
            <v>60.924617933100002</v>
          </cell>
          <cell r="N26">
            <v>31.135300334570001</v>
          </cell>
          <cell r="O26">
            <v>244</v>
          </cell>
          <cell r="P26">
            <v>248</v>
          </cell>
          <cell r="Q26">
            <v>8211</v>
          </cell>
          <cell r="R26">
            <v>1054</v>
          </cell>
          <cell r="S26">
            <v>11.676460606061633</v>
          </cell>
          <cell r="T26"/>
          <cell r="U26">
            <v>2.403799750105748</v>
          </cell>
          <cell r="V26">
            <v>2.9119044645754162</v>
          </cell>
          <cell r="W26">
            <v>3.3040989941343994</v>
          </cell>
          <cell r="X26">
            <v>4.0943610573199072</v>
          </cell>
          <cell r="Y26">
            <v>22.33</v>
          </cell>
          <cell r="Z26">
            <v>10.19161616161616</v>
          </cell>
          <cell r="AA26">
            <v>0.3839924800766959</v>
          </cell>
          <cell r="AB26">
            <v>20</v>
          </cell>
          <cell r="AC26">
            <v>18.803753000181047</v>
          </cell>
          <cell r="AD26">
            <v>18.803753000181047</v>
          </cell>
          <cell r="AE26">
            <v>15.834739368573516</v>
          </cell>
          <cell r="AF26">
            <v>15.508249897056537</v>
          </cell>
          <cell r="AG26">
            <v>15.194951919338221</v>
          </cell>
          <cell r="AH26">
            <v>6.2580098028061899</v>
          </cell>
          <cell r="AI26">
            <v>4.5528304166581943</v>
          </cell>
          <cell r="AJ26">
            <v>15.043002400144839</v>
          </cell>
          <cell r="AK26">
            <v>16.714447111272044</v>
          </cell>
          <cell r="AL26">
            <v>2.598581956588434</v>
          </cell>
          <cell r="AM26">
            <v>2.6771983643707893</v>
          </cell>
          <cell r="AN26">
            <v>1.9040201293015064</v>
          </cell>
          <cell r="AO26">
            <v>27.912499999999998</v>
          </cell>
          <cell r="AP26">
            <v>23.505263157894735</v>
          </cell>
          <cell r="AQ26">
            <v>9.2894593233141229</v>
          </cell>
          <cell r="AR26">
            <v>6.758272085564422</v>
          </cell>
          <cell r="AS26">
            <v>22.33</v>
          </cell>
          <cell r="AT26">
            <v>24.81111111111111</v>
          </cell>
          <cell r="AU26">
            <v>12.7395202020202</v>
          </cell>
          <cell r="AV26">
            <v>10.728017012227538</v>
          </cell>
          <cell r="AW26">
            <v>4.2397941680324287</v>
          </cell>
          <cell r="AX26">
            <v>3.0845371702569513</v>
          </cell>
          <cell r="AY26">
            <v>10.19161616161616</v>
          </cell>
          <cell r="AZ26">
            <v>11.324017957351289</v>
          </cell>
          <cell r="BB26">
            <v>20</v>
          </cell>
          <cell r="BC26">
            <v>10</v>
          </cell>
          <cell r="BD26">
            <v>10</v>
          </cell>
          <cell r="BE26">
            <v>10</v>
          </cell>
          <cell r="BF26">
            <v>11</v>
          </cell>
          <cell r="BG26">
            <v>33</v>
          </cell>
          <cell r="BH26">
            <v>65</v>
          </cell>
          <cell r="BI26">
            <v>89</v>
          </cell>
          <cell r="BJ26">
            <v>117</v>
          </cell>
          <cell r="BK26">
            <v>109</v>
          </cell>
        </row>
        <row r="27">
          <cell r="B27">
            <v>21</v>
          </cell>
          <cell r="C27">
            <v>3</v>
          </cell>
          <cell r="D27">
            <v>2</v>
          </cell>
          <cell r="E27">
            <v>1</v>
          </cell>
          <cell r="F27">
            <v>2</v>
          </cell>
          <cell r="G27">
            <v>10.071600925603573</v>
          </cell>
          <cell r="H27">
            <v>22.664459446898615</v>
          </cell>
          <cell r="I27">
            <v>7.4382971314714066E-2</v>
          </cell>
          <cell r="J27">
            <v>0.10819341282140227</v>
          </cell>
          <cell r="K27">
            <v>0.386389998367</v>
          </cell>
          <cell r="L27">
            <v>2.6749222925599998</v>
          </cell>
          <cell r="M27">
            <v>53.296922205100003</v>
          </cell>
          <cell r="N27">
            <v>46.1885070481</v>
          </cell>
          <cell r="O27">
            <v>187</v>
          </cell>
          <cell r="P27">
            <v>486</v>
          </cell>
          <cell r="Q27">
            <v>8211</v>
          </cell>
          <cell r="R27">
            <v>1442</v>
          </cell>
          <cell r="S27">
            <v>11.676460606061633</v>
          </cell>
          <cell r="T27"/>
          <cell r="U27">
            <v>2.3532438708824994</v>
          </cell>
          <cell r="V27">
            <v>2.8213887846719712</v>
          </cell>
          <cell r="W27">
            <v>3.2571028450133541</v>
          </cell>
          <cell r="X27">
            <v>4.1269031095419288</v>
          </cell>
          <cell r="Y27">
            <v>22.33</v>
          </cell>
          <cell r="Z27">
            <v>10.19161616161616</v>
          </cell>
          <cell r="AA27">
            <v>4.9915324999113988</v>
          </cell>
          <cell r="AB27">
            <v>21</v>
          </cell>
          <cell r="AC27">
            <v>12.589501157004465</v>
          </cell>
          <cell r="AD27">
            <v>12.589501157004465</v>
          </cell>
          <cell r="AE27">
            <v>10.601685184845866</v>
          </cell>
          <cell r="AF27">
            <v>10.383093737735642</v>
          </cell>
          <cell r="AG27">
            <v>10.173334268286437</v>
          </cell>
          <cell r="AH27">
            <v>4.2798798077084044</v>
          </cell>
          <cell r="AI27">
            <v>3.0921961647674894</v>
          </cell>
          <cell r="AJ27">
            <v>10.071600925603573</v>
          </cell>
          <cell r="AK27">
            <v>11.19066769511508</v>
          </cell>
          <cell r="AL27">
            <v>7.5548198156328716</v>
          </cell>
          <cell r="AM27">
            <v>8.0330862481732375</v>
          </cell>
          <cell r="AN27">
            <v>5.4918806779096609</v>
          </cell>
          <cell r="AO27">
            <v>27.912499999999998</v>
          </cell>
          <cell r="AP27">
            <v>23.505263157894735</v>
          </cell>
          <cell r="AQ27">
            <v>9.4890292826412139</v>
          </cell>
          <cell r="AR27">
            <v>6.8557859737795432</v>
          </cell>
          <cell r="AS27">
            <v>22.33</v>
          </cell>
          <cell r="AT27">
            <v>24.81111111111111</v>
          </cell>
          <cell r="AU27">
            <v>12.7395202020202</v>
          </cell>
          <cell r="AV27">
            <v>10.728017012227538</v>
          </cell>
          <cell r="AW27">
            <v>4.3308797221233863</v>
          </cell>
          <cell r="AX27">
            <v>3.1290434004009398</v>
          </cell>
          <cell r="AY27">
            <v>10.19161616161616</v>
          </cell>
          <cell r="AZ27">
            <v>11.324017957351289</v>
          </cell>
          <cell r="BB27">
            <v>21</v>
          </cell>
          <cell r="BC27">
            <v>10</v>
          </cell>
          <cell r="BD27">
            <v>10</v>
          </cell>
          <cell r="BE27">
            <v>10</v>
          </cell>
          <cell r="BF27">
            <v>11</v>
          </cell>
          <cell r="BG27">
            <v>33</v>
          </cell>
          <cell r="BH27">
            <v>65</v>
          </cell>
          <cell r="BI27">
            <v>89</v>
          </cell>
          <cell r="BJ27">
            <v>0</v>
          </cell>
          <cell r="BK27">
            <v>103</v>
          </cell>
        </row>
        <row r="28">
          <cell r="B28">
            <v>22</v>
          </cell>
          <cell r="C28">
            <v>3</v>
          </cell>
          <cell r="D28">
            <v>2</v>
          </cell>
          <cell r="E28">
            <v>2</v>
          </cell>
          <cell r="F28">
            <v>2</v>
          </cell>
          <cell r="G28">
            <v>10.076671999692264</v>
          </cell>
          <cell r="H28">
            <v>7.4586851060846744</v>
          </cell>
          <cell r="I28">
            <v>7.4269419488684388E-2</v>
          </cell>
          <cell r="J28">
            <v>0.10802824652899547</v>
          </cell>
          <cell r="K28">
            <v>0.386389998367</v>
          </cell>
          <cell r="L28">
            <v>2.6749222925599998</v>
          </cell>
          <cell r="M28">
            <v>53.296922205100003</v>
          </cell>
          <cell r="N28">
            <v>31.135294307270001</v>
          </cell>
          <cell r="O28">
            <v>187</v>
          </cell>
          <cell r="P28">
            <v>237</v>
          </cell>
          <cell r="Q28">
            <v>8211</v>
          </cell>
          <cell r="R28">
            <v>1272</v>
          </cell>
          <cell r="S28">
            <v>11.676460606061633</v>
          </cell>
          <cell r="T28"/>
          <cell r="U28">
            <v>2.3526036682862603</v>
          </cell>
          <cell r="V28">
            <v>2.8853101048657104</v>
          </cell>
          <cell r="W28">
            <v>3.2556010605337584</v>
          </cell>
          <cell r="X28">
            <v>4.0414784981909291</v>
          </cell>
          <cell r="Y28">
            <v>22.33</v>
          </cell>
          <cell r="Z28">
            <v>10.19161616161616</v>
          </cell>
          <cell r="AA28">
            <v>4.9404958231734417</v>
          </cell>
          <cell r="AB28">
            <v>22</v>
          </cell>
          <cell r="AC28">
            <v>12.595839999615329</v>
          </cell>
          <cell r="AD28">
            <v>12.595839999615329</v>
          </cell>
          <cell r="AE28">
            <v>10.607023157570804</v>
          </cell>
          <cell r="AF28">
            <v>10.388321649167283</v>
          </cell>
          <cell r="AG28">
            <v>10.178456565345721</v>
          </cell>
          <cell r="AH28">
            <v>4.2831999862656653</v>
          </cell>
          <cell r="AI28">
            <v>3.0951802178244119</v>
          </cell>
          <cell r="AJ28">
            <v>10.076671999692264</v>
          </cell>
          <cell r="AK28">
            <v>11.196302221880293</v>
          </cell>
          <cell r="AL28">
            <v>2.4862283686948916</v>
          </cell>
          <cell r="AM28">
            <v>2.5850549282403112</v>
          </cell>
          <cell r="AN28">
            <v>1.8455337840899997</v>
          </cell>
          <cell r="AO28">
            <v>27.912499999999998</v>
          </cell>
          <cell r="AP28">
            <v>23.505263157894735</v>
          </cell>
          <cell r="AQ28">
            <v>9.4916114860375735</v>
          </cell>
          <cell r="AR28">
            <v>6.8589484966990941</v>
          </cell>
          <cell r="AS28">
            <v>22.33</v>
          </cell>
          <cell r="AT28">
            <v>24.81111111111111</v>
          </cell>
          <cell r="AU28">
            <v>12.7395202020202</v>
          </cell>
          <cell r="AV28">
            <v>10.728017012227538</v>
          </cell>
          <cell r="AW28">
            <v>4.3320582633623879</v>
          </cell>
          <cell r="AX28">
            <v>3.1304868047761469</v>
          </cell>
          <cell r="AY28">
            <v>10.19161616161616</v>
          </cell>
          <cell r="AZ28">
            <v>11.324017957351289</v>
          </cell>
          <cell r="BB28">
            <v>22</v>
          </cell>
          <cell r="BC28">
            <v>10</v>
          </cell>
          <cell r="BD28">
            <v>10</v>
          </cell>
          <cell r="BE28">
            <v>10</v>
          </cell>
          <cell r="BF28">
            <v>11</v>
          </cell>
          <cell r="BG28">
            <v>33</v>
          </cell>
          <cell r="BH28">
            <v>65</v>
          </cell>
          <cell r="BI28">
            <v>89</v>
          </cell>
          <cell r="BJ28">
            <v>117</v>
          </cell>
          <cell r="BK28">
            <v>109</v>
          </cell>
        </row>
        <row r="29">
          <cell r="B29">
            <v>23</v>
          </cell>
          <cell r="C29">
            <v>3</v>
          </cell>
          <cell r="D29">
            <v>3</v>
          </cell>
          <cell r="E29">
            <v>1</v>
          </cell>
          <cell r="F29">
            <v>1</v>
          </cell>
          <cell r="G29">
            <v>11.537971238434677</v>
          </cell>
          <cell r="H29">
            <v>25.06737902257473</v>
          </cell>
          <cell r="I29">
            <v>5.9562663357376158E-2</v>
          </cell>
          <cell r="J29">
            <v>8.663660124709259E-2</v>
          </cell>
          <cell r="K29">
            <v>0.386389998367</v>
          </cell>
          <cell r="L29">
            <v>3.0806853493999999</v>
          </cell>
          <cell r="M29">
            <v>56.922051799299993</v>
          </cell>
          <cell r="N29">
            <v>48.571492611800004</v>
          </cell>
          <cell r="O29">
            <v>201</v>
          </cell>
          <cell r="P29">
            <v>511</v>
          </cell>
          <cell r="Q29">
            <v>8211</v>
          </cell>
          <cell r="R29">
            <v>1270</v>
          </cell>
          <cell r="S29">
            <v>11.676460606061633</v>
          </cell>
          <cell r="T29"/>
          <cell r="U29">
            <v>2.347594639503169</v>
          </cell>
          <cell r="V29">
            <v>2.8348949411100897</v>
          </cell>
          <cell r="W29">
            <v>3.2451829340837457</v>
          </cell>
          <cell r="X29">
            <v>4.140794885088555</v>
          </cell>
          <cell r="Y29">
            <v>22.33</v>
          </cell>
          <cell r="Z29">
            <v>10.19161616161616</v>
          </cell>
          <cell r="AA29">
            <v>0.43911003296722778</v>
          </cell>
          <cell r="AB29">
            <v>23</v>
          </cell>
          <cell r="AC29">
            <v>14.422464048043345</v>
          </cell>
          <cell r="AD29">
            <v>14.422464048043345</v>
          </cell>
          <cell r="AE29">
            <v>12.145232882562819</v>
          </cell>
          <cell r="AF29">
            <v>11.894815709726471</v>
          </cell>
          <cell r="AG29">
            <v>11.65451640245927</v>
          </cell>
          <cell r="AH29">
            <v>4.9148055819707039</v>
          </cell>
          <cell r="AI29">
            <v>3.5554147401839278</v>
          </cell>
          <cell r="AJ29">
            <v>11.537971238434677</v>
          </cell>
          <cell r="AK29">
            <v>12.819968042705197</v>
          </cell>
          <cell r="AL29">
            <v>8.3557930075249107</v>
          </cell>
          <cell r="AM29">
            <v>8.8424366840059445</v>
          </cell>
          <cell r="AN29">
            <v>6.0537601398333063</v>
          </cell>
          <cell r="AO29">
            <v>27.912499999999998</v>
          </cell>
          <cell r="AP29">
            <v>23.505263157894735</v>
          </cell>
          <cell r="AQ29">
            <v>9.5118636004066648</v>
          </cell>
          <cell r="AR29">
            <v>6.8809680235498698</v>
          </cell>
          <cell r="AS29">
            <v>22.33</v>
          </cell>
          <cell r="AT29">
            <v>24.81111111111111</v>
          </cell>
          <cell r="AU29">
            <v>12.7395202020202</v>
          </cell>
          <cell r="AV29">
            <v>10.728017012227538</v>
          </cell>
          <cell r="AW29">
            <v>4.3413015135240949</v>
          </cell>
          <cell r="AX29">
            <v>3.1405367181538226</v>
          </cell>
          <cell r="AY29">
            <v>10.19161616161616</v>
          </cell>
          <cell r="AZ29">
            <v>11.324017957351289</v>
          </cell>
          <cell r="BB29">
            <v>23</v>
          </cell>
          <cell r="BC29">
            <v>10</v>
          </cell>
          <cell r="BD29">
            <v>10</v>
          </cell>
          <cell r="BE29">
            <v>10</v>
          </cell>
          <cell r="BF29">
            <v>11</v>
          </cell>
          <cell r="BG29">
            <v>33</v>
          </cell>
          <cell r="BH29">
            <v>65</v>
          </cell>
          <cell r="BI29">
            <v>91</v>
          </cell>
          <cell r="BJ29">
            <v>0</v>
          </cell>
          <cell r="BK29">
            <v>103</v>
          </cell>
        </row>
        <row r="30">
          <cell r="B30">
            <v>24</v>
          </cell>
          <cell r="C30">
            <v>3</v>
          </cell>
          <cell r="D30">
            <v>3</v>
          </cell>
          <cell r="E30">
            <v>2</v>
          </cell>
          <cell r="F30">
            <v>1</v>
          </cell>
          <cell r="G30">
            <v>11.5424695266335</v>
          </cell>
          <cell r="H30">
            <v>7.8224641076360664</v>
          </cell>
          <cell r="I30">
            <v>5.9470455542631681E-2</v>
          </cell>
          <cell r="J30">
            <v>8.6502480789282452E-2</v>
          </cell>
          <cell r="K30">
            <v>0.386389998367</v>
          </cell>
          <cell r="L30">
            <v>3.0806853493999999</v>
          </cell>
          <cell r="M30">
            <v>56.922051799299993</v>
          </cell>
          <cell r="N30">
            <v>31.660088664429995</v>
          </cell>
          <cell r="O30">
            <v>201</v>
          </cell>
          <cell r="P30">
            <v>245</v>
          </cell>
          <cell r="Q30">
            <v>8211</v>
          </cell>
          <cell r="R30">
            <v>1095</v>
          </cell>
          <cell r="S30">
            <v>11.676460606061633</v>
          </cell>
          <cell r="T30"/>
          <cell r="U30">
            <v>2.3469230900072833</v>
          </cell>
          <cell r="V30">
            <v>2.9074284717496566</v>
          </cell>
          <cell r="W30">
            <v>3.2437144037662966</v>
          </cell>
          <cell r="X30">
            <v>4.0791709917388577</v>
          </cell>
          <cell r="Y30">
            <v>22.33</v>
          </cell>
          <cell r="Z30">
            <v>10.19161616161616</v>
          </cell>
          <cell r="AA30">
            <v>0.37860274495993262</v>
          </cell>
          <cell r="AB30">
            <v>24</v>
          </cell>
          <cell r="AC30">
            <v>14.428086908291874</v>
          </cell>
          <cell r="AD30">
            <v>14.428086908291874</v>
          </cell>
          <cell r="AE30">
            <v>12.149967922772106</v>
          </cell>
          <cell r="AF30">
            <v>11.899453120240722</v>
          </cell>
          <cell r="AG30">
            <v>11.659060127912626</v>
          </cell>
          <cell r="AH30">
            <v>4.9181285811107172</v>
          </cell>
          <cell r="AI30">
            <v>3.5584111576627917</v>
          </cell>
          <cell r="AJ30">
            <v>11.5424695266335</v>
          </cell>
          <cell r="AK30">
            <v>12.824966140703889</v>
          </cell>
          <cell r="AL30">
            <v>2.6074880358786889</v>
          </cell>
          <cell r="AM30">
            <v>2.6905095632253331</v>
          </cell>
          <cell r="AN30">
            <v>1.9176602607436979</v>
          </cell>
          <cell r="AO30">
            <v>27.912499999999998</v>
          </cell>
          <cell r="AP30">
            <v>23.505263157894735</v>
          </cell>
          <cell r="AQ30">
            <v>9.5145853287977591</v>
          </cell>
          <cell r="AR30">
            <v>6.8840832516181134</v>
          </cell>
          <cell r="AS30">
            <v>22.33</v>
          </cell>
          <cell r="AT30">
            <v>24.81111111111111</v>
          </cell>
          <cell r="AU30">
            <v>12.7395202020202</v>
          </cell>
          <cell r="AV30">
            <v>10.728017012227538</v>
          </cell>
          <cell r="AW30">
            <v>4.3425437352463616</v>
          </cell>
          <cell r="AX30">
            <v>3.14195853672648</v>
          </cell>
          <cell r="AY30">
            <v>10.19161616161616</v>
          </cell>
          <cell r="AZ30">
            <v>11.324017957351289</v>
          </cell>
          <cell r="BB30">
            <v>24</v>
          </cell>
          <cell r="BC30">
            <v>10</v>
          </cell>
          <cell r="BD30">
            <v>10</v>
          </cell>
          <cell r="BE30">
            <v>10</v>
          </cell>
          <cell r="BF30">
            <v>11</v>
          </cell>
          <cell r="BG30">
            <v>33</v>
          </cell>
          <cell r="BH30">
            <v>65</v>
          </cell>
          <cell r="BI30">
            <v>91</v>
          </cell>
          <cell r="BJ30">
            <v>117</v>
          </cell>
          <cell r="BK30">
            <v>109</v>
          </cell>
        </row>
        <row r="31">
          <cell r="B31">
            <v>25</v>
          </cell>
          <cell r="C31">
            <v>3</v>
          </cell>
          <cell r="D31">
            <v>3</v>
          </cell>
          <cell r="E31">
            <v>1</v>
          </cell>
          <cell r="F31">
            <v>2</v>
          </cell>
          <cell r="G31">
            <v>7.3272650382140228</v>
          </cell>
          <cell r="H31">
            <v>24.47542488823612</v>
          </cell>
          <cell r="I31">
            <v>5.9563991887800233E-2</v>
          </cell>
          <cell r="J31">
            <v>8.6638533654982156E-2</v>
          </cell>
          <cell r="K31">
            <v>0.386389998367</v>
          </cell>
          <cell r="L31">
            <v>2.4961285916299998</v>
          </cell>
          <cell r="M31">
            <v>48.884753067399998</v>
          </cell>
          <cell r="N31">
            <v>48.446874481599998</v>
          </cell>
          <cell r="O31">
            <v>148</v>
          </cell>
          <cell r="P31">
            <v>500</v>
          </cell>
          <cell r="Q31">
            <v>8211</v>
          </cell>
          <cell r="R31">
            <v>1562</v>
          </cell>
          <cell r="S31">
            <v>11.676460606061633</v>
          </cell>
          <cell r="T31"/>
          <cell r="U31">
            <v>2.2883672449803933</v>
          </cell>
          <cell r="V31">
            <v>2.8229876492006967</v>
          </cell>
          <cell r="W31">
            <v>3.1903622637288165</v>
          </cell>
          <cell r="X31">
            <v>4.1146638635875652</v>
          </cell>
          <cell r="Y31">
            <v>22.33</v>
          </cell>
          <cell r="Z31">
            <v>10.19161616161616</v>
          </cell>
          <cell r="AA31">
            <v>4.9962143084697086</v>
          </cell>
          <cell r="AB31">
            <v>25</v>
          </cell>
          <cell r="AC31">
            <v>9.1590812977675284</v>
          </cell>
          <cell r="AD31">
            <v>9.1590812977675284</v>
          </cell>
          <cell r="AE31">
            <v>7.7129105665410771</v>
          </cell>
          <cell r="AF31">
            <v>7.5538814826948686</v>
          </cell>
          <cell r="AG31">
            <v>7.4012778163778012</v>
          </cell>
          <cell r="AH31">
            <v>3.2019620339727433</v>
          </cell>
          <cell r="AI31">
            <v>2.2966874707357205</v>
          </cell>
          <cell r="AJ31">
            <v>7.3272650382140228</v>
          </cell>
          <cell r="AK31">
            <v>8.1414055980155808</v>
          </cell>
          <cell r="AL31">
            <v>8.1584749627453732</v>
          </cell>
          <cell r="AM31">
            <v>8.670043205880166</v>
          </cell>
          <cell r="AN31">
            <v>5.9483412739567161</v>
          </cell>
          <cell r="AO31">
            <v>27.912499999999998</v>
          </cell>
          <cell r="AP31">
            <v>23.505263157894735</v>
          </cell>
          <cell r="AQ31">
            <v>9.7580491282514057</v>
          </cell>
          <cell r="AR31">
            <v>6.9992051541824738</v>
          </cell>
          <cell r="AS31">
            <v>22.33</v>
          </cell>
          <cell r="AT31">
            <v>24.81111111111111</v>
          </cell>
          <cell r="AU31">
            <v>12.7395202020202</v>
          </cell>
          <cell r="AV31">
            <v>10.728017012227538</v>
          </cell>
          <cell r="AW31">
            <v>4.4536628392893647</v>
          </cell>
          <cell r="AX31">
            <v>3.1945012256082954</v>
          </cell>
          <cell r="AY31">
            <v>10.19161616161616</v>
          </cell>
          <cell r="AZ31">
            <v>11.324017957351289</v>
          </cell>
          <cell r="BB31">
            <v>25</v>
          </cell>
          <cell r="BC31">
            <v>10</v>
          </cell>
          <cell r="BD31">
            <v>10</v>
          </cell>
          <cell r="BE31">
            <v>10</v>
          </cell>
          <cell r="BF31">
            <v>11</v>
          </cell>
          <cell r="BG31">
            <v>33</v>
          </cell>
          <cell r="BH31">
            <v>65</v>
          </cell>
          <cell r="BI31">
            <v>91</v>
          </cell>
          <cell r="BJ31">
            <v>0</v>
          </cell>
          <cell r="BK31">
            <v>103</v>
          </cell>
        </row>
        <row r="32">
          <cell r="B32">
            <v>26</v>
          </cell>
          <cell r="C32">
            <v>3</v>
          </cell>
          <cell r="D32">
            <v>3</v>
          </cell>
          <cell r="E32">
            <v>2</v>
          </cell>
          <cell r="F32">
            <v>2</v>
          </cell>
          <cell r="G32">
            <v>7.3317415538449211</v>
          </cell>
          <cell r="H32">
            <v>7.4847897869867559</v>
          </cell>
          <cell r="I32">
            <v>5.9471778597289318E-2</v>
          </cell>
          <cell r="J32">
            <v>8.6504405232420825E-2</v>
          </cell>
          <cell r="K32">
            <v>0.386389998367</v>
          </cell>
          <cell r="L32">
            <v>2.4961285916299998</v>
          </cell>
          <cell r="M32">
            <v>48.884753067399998</v>
          </cell>
          <cell r="N32">
            <v>31.660081606709998</v>
          </cell>
          <cell r="O32">
            <v>148</v>
          </cell>
          <cell r="P32">
            <v>234</v>
          </cell>
          <cell r="Q32">
            <v>8211</v>
          </cell>
          <cell r="R32">
            <v>1346</v>
          </cell>
          <cell r="S32">
            <v>11.676460606061633</v>
          </cell>
          <cell r="T32"/>
          <cell r="U32">
            <v>2.287416481983267</v>
          </cell>
          <cell r="V32">
            <v>2.8825467264732234</v>
          </cell>
          <cell r="W32">
            <v>3.1881676695246295</v>
          </cell>
          <cell r="X32">
            <v>4.0288547552441569</v>
          </cell>
          <cell r="Y32">
            <v>22.33</v>
          </cell>
          <cell r="Z32">
            <v>10.19161616161616</v>
          </cell>
          <cell r="AA32">
            <v>4.9357021001877692</v>
          </cell>
          <cell r="AB32">
            <v>26</v>
          </cell>
          <cell r="AC32">
            <v>9.1646769423061514</v>
          </cell>
          <cell r="AD32">
            <v>9.1646769423061514</v>
          </cell>
          <cell r="AE32">
            <v>7.7176226882578121</v>
          </cell>
          <cell r="AF32">
            <v>7.5584964472628053</v>
          </cell>
          <cell r="AG32">
            <v>7.4057995493383046</v>
          </cell>
          <cell r="AH32">
            <v>3.2052499453392302</v>
          </cell>
          <cell r="AI32">
            <v>2.2996725121856962</v>
          </cell>
          <cell r="AJ32">
            <v>7.3317415538449211</v>
          </cell>
          <cell r="AK32">
            <v>8.1463795042721348</v>
          </cell>
          <cell r="AL32">
            <v>2.4949299289955853</v>
          </cell>
          <cell r="AM32">
            <v>2.596589230712782</v>
          </cell>
          <cell r="AN32">
            <v>1.8577958853553067</v>
          </cell>
          <cell r="AO32">
            <v>27.912499999999998</v>
          </cell>
          <cell r="AP32">
            <v>23.505263157894735</v>
          </cell>
          <cell r="AQ32">
            <v>9.7621050542746541</v>
          </cell>
          <cell r="AR32">
            <v>7.0040230987379353</v>
          </cell>
          <cell r="AS32">
            <v>22.33</v>
          </cell>
          <cell r="AT32">
            <v>24.81111111111111</v>
          </cell>
          <cell r="AU32">
            <v>12.7395202020202</v>
          </cell>
          <cell r="AV32">
            <v>10.728017012227538</v>
          </cell>
          <cell r="AW32">
            <v>4.455514001009421</v>
          </cell>
          <cell r="AX32">
            <v>3.1967001795535355</v>
          </cell>
          <cell r="AY32">
            <v>10.19161616161616</v>
          </cell>
          <cell r="AZ32">
            <v>11.324017957351289</v>
          </cell>
          <cell r="BB32">
            <v>26</v>
          </cell>
          <cell r="BC32">
            <v>10</v>
          </cell>
          <cell r="BD32">
            <v>10</v>
          </cell>
          <cell r="BE32">
            <v>10</v>
          </cell>
          <cell r="BF32">
            <v>11</v>
          </cell>
          <cell r="BG32">
            <v>33</v>
          </cell>
          <cell r="BH32">
            <v>65</v>
          </cell>
          <cell r="BI32">
            <v>91</v>
          </cell>
          <cell r="BJ32">
            <v>117</v>
          </cell>
          <cell r="BK32">
            <v>109</v>
          </cell>
        </row>
        <row r="33">
          <cell r="B33">
            <v>27</v>
          </cell>
          <cell r="C33">
            <v>4</v>
          </cell>
          <cell r="D33">
            <v>2</v>
          </cell>
          <cell r="E33">
            <v>1</v>
          </cell>
          <cell r="F33">
            <v>1</v>
          </cell>
          <cell r="G33">
            <v>12.996816260192926</v>
          </cell>
          <cell r="H33">
            <v>23.391133394794149</v>
          </cell>
          <cell r="I33">
            <v>7.4402303615200033E-2</v>
          </cell>
          <cell r="J33">
            <v>0.10822153253120005</v>
          </cell>
          <cell r="K33">
            <v>0.386389998367</v>
          </cell>
          <cell r="L33">
            <v>3.1742195023600002</v>
          </cell>
          <cell r="M33">
            <v>58.188798223200003</v>
          </cell>
          <cell r="N33">
            <v>45.555029704900001</v>
          </cell>
          <cell r="O33">
            <v>221</v>
          </cell>
          <cell r="P33">
            <v>508</v>
          </cell>
          <cell r="Q33">
            <v>8211</v>
          </cell>
          <cell r="R33">
            <v>1215</v>
          </cell>
          <cell r="S33">
            <v>11.676460606061633</v>
          </cell>
          <cell r="T33"/>
          <cell r="U33">
            <v>2.3786638334159043</v>
          </cell>
          <cell r="V33">
            <v>2.8453316977498955</v>
          </cell>
          <cell r="W33">
            <v>3.2848399561244062</v>
          </cell>
          <cell r="X33">
            <v>4.1691164279117849</v>
          </cell>
          <cell r="Y33">
            <v>22.33</v>
          </cell>
          <cell r="Z33">
            <v>10.19161616161616</v>
          </cell>
          <cell r="AA33">
            <v>0.43284811395818179</v>
          </cell>
          <cell r="AB33">
            <v>27</v>
          </cell>
          <cell r="AC33">
            <v>16.246020325241155</v>
          </cell>
          <cell r="AD33">
            <v>16.246020325241155</v>
          </cell>
          <cell r="AE33">
            <v>13.680859221255712</v>
          </cell>
          <cell r="AF33">
            <v>13.398779649683428</v>
          </cell>
          <cell r="AG33">
            <v>13.128097232518106</v>
          </cell>
          <cell r="AH33">
            <v>5.4639146892517036</v>
          </cell>
          <cell r="AI33">
            <v>3.9566056288255584</v>
          </cell>
          <cell r="AJ33">
            <v>12.996816260192926</v>
          </cell>
          <cell r="AK33">
            <v>14.440906955769917</v>
          </cell>
          <cell r="AL33">
            <v>7.7970444649313828</v>
          </cell>
          <cell r="AM33">
            <v>8.2208810358707876</v>
          </cell>
          <cell r="AN33">
            <v>5.6105733191313716</v>
          </cell>
          <cell r="AO33">
            <v>27.912499999999998</v>
          </cell>
          <cell r="AP33">
            <v>23.505263157894735</v>
          </cell>
          <cell r="AQ33">
            <v>9.3876232893038853</v>
          </cell>
          <cell r="AR33">
            <v>6.7978958787221648</v>
          </cell>
          <cell r="AS33">
            <v>22.33</v>
          </cell>
          <cell r="AT33">
            <v>24.81111111111111</v>
          </cell>
          <cell r="AU33">
            <v>12.7395202020202</v>
          </cell>
          <cell r="AV33">
            <v>10.728017012227538</v>
          </cell>
          <cell r="AW33">
            <v>4.2845970996163789</v>
          </cell>
          <cell r="AX33">
            <v>3.1026218317316934</v>
          </cell>
          <cell r="AY33">
            <v>10.19161616161616</v>
          </cell>
          <cell r="AZ33">
            <v>11.324017957351289</v>
          </cell>
          <cell r="BB33">
            <v>27</v>
          </cell>
          <cell r="BC33">
            <v>15</v>
          </cell>
          <cell r="BD33">
            <v>15</v>
          </cell>
          <cell r="BE33">
            <v>15</v>
          </cell>
          <cell r="BF33">
            <v>13</v>
          </cell>
          <cell r="BG33">
            <v>35</v>
          </cell>
          <cell r="BH33">
            <v>67</v>
          </cell>
          <cell r="BI33">
            <v>89</v>
          </cell>
          <cell r="BJ33">
            <v>0</v>
          </cell>
          <cell r="BK33">
            <v>103</v>
          </cell>
        </row>
        <row r="34">
          <cell r="B34">
            <v>28</v>
          </cell>
          <cell r="C34">
            <v>4</v>
          </cell>
          <cell r="D34">
            <v>2</v>
          </cell>
          <cell r="E34">
            <v>2</v>
          </cell>
          <cell r="F34">
            <v>1</v>
          </cell>
          <cell r="G34">
            <v>13.001767773491519</v>
          </cell>
          <cell r="H34">
            <v>7.6633527968342472</v>
          </cell>
          <cell r="I34">
            <v>7.4288250182949933E-2</v>
          </cell>
          <cell r="J34">
            <v>0.10805563662974535</v>
          </cell>
          <cell r="K34">
            <v>0.386389998367</v>
          </cell>
          <cell r="L34">
            <v>3.1742195023600002</v>
          </cell>
          <cell r="M34">
            <v>58.188798223200003</v>
          </cell>
          <cell r="N34">
            <v>30.39974566487</v>
          </cell>
          <cell r="O34">
            <v>221</v>
          </cell>
          <cell r="P34">
            <v>250</v>
          </cell>
          <cell r="Q34">
            <v>8211</v>
          </cell>
          <cell r="R34">
            <v>1068</v>
          </cell>
          <cell r="S34">
            <v>11.676460606061633</v>
          </cell>
          <cell r="T34"/>
          <cell r="U34">
            <v>2.3781813280907773</v>
          </cell>
          <cell r="V34">
            <v>2.9180607140794512</v>
          </cell>
          <cell r="W34">
            <v>3.2837299827624471</v>
          </cell>
          <cell r="X34">
            <v>4.0994731541363985</v>
          </cell>
          <cell r="Y34">
            <v>22.33</v>
          </cell>
          <cell r="Z34">
            <v>10.19161616161616</v>
          </cell>
          <cell r="AA34">
            <v>0.38047883597311793</v>
          </cell>
          <cell r="AB34">
            <v>28</v>
          </cell>
          <cell r="AC34">
            <v>16.252209716864396</v>
          </cell>
          <cell r="AD34">
            <v>16.252209716864396</v>
          </cell>
          <cell r="AE34">
            <v>13.686071340517389</v>
          </cell>
          <cell r="AF34">
            <v>13.403884302568576</v>
          </cell>
          <cell r="AG34">
            <v>13.133098761102545</v>
          </cell>
          <cell r="AH34">
            <v>5.4671053127515048</v>
          </cell>
          <cell r="AI34">
            <v>3.9594509419905912</v>
          </cell>
          <cell r="AJ34">
            <v>13.001767773491519</v>
          </cell>
          <cell r="AK34">
            <v>14.446408637212798</v>
          </cell>
          <cell r="AL34">
            <v>2.5544509322780824</v>
          </cell>
          <cell r="AM34">
            <v>2.626180037947488</v>
          </cell>
          <cell r="AN34">
            <v>1.8693506479245676</v>
          </cell>
          <cell r="AO34">
            <v>27.912499999999998</v>
          </cell>
          <cell r="AP34">
            <v>23.505263157894735</v>
          </cell>
          <cell r="AQ34">
            <v>9.389527928859275</v>
          </cell>
          <cell r="AR34">
            <v>6.8001937178814025</v>
          </cell>
          <cell r="AS34">
            <v>22.33</v>
          </cell>
          <cell r="AT34">
            <v>24.81111111111111</v>
          </cell>
          <cell r="AU34">
            <v>12.7395202020202</v>
          </cell>
          <cell r="AV34">
            <v>10.728017012227538</v>
          </cell>
          <cell r="AW34">
            <v>4.2854663945234446</v>
          </cell>
          <cell r="AX34">
            <v>3.1036705865329508</v>
          </cell>
          <cell r="AY34">
            <v>10.19161616161616</v>
          </cell>
          <cell r="AZ34">
            <v>11.324017957351289</v>
          </cell>
          <cell r="BB34">
            <v>28</v>
          </cell>
          <cell r="BC34">
            <v>15</v>
          </cell>
          <cell r="BD34">
            <v>15</v>
          </cell>
          <cell r="BE34">
            <v>15</v>
          </cell>
          <cell r="BF34">
            <v>13</v>
          </cell>
          <cell r="BG34">
            <v>35</v>
          </cell>
          <cell r="BH34">
            <v>67</v>
          </cell>
          <cell r="BI34">
            <v>89</v>
          </cell>
          <cell r="BJ34">
            <v>117</v>
          </cell>
          <cell r="BK34">
            <v>109</v>
          </cell>
        </row>
        <row r="35">
          <cell r="B35">
            <v>29</v>
          </cell>
          <cell r="C35">
            <v>4</v>
          </cell>
          <cell r="D35">
            <v>2</v>
          </cell>
          <cell r="E35">
            <v>1</v>
          </cell>
          <cell r="F35">
            <v>2</v>
          </cell>
          <cell r="G35">
            <v>8.4013139477058374</v>
          </cell>
          <cell r="H35">
            <v>22.810377648602042</v>
          </cell>
          <cell r="I35">
            <v>7.4403952455417283E-2</v>
          </cell>
          <cell r="J35">
            <v>0.10822393084424332</v>
          </cell>
          <cell r="K35">
            <v>0.386389998367</v>
          </cell>
          <cell r="L35">
            <v>2.5871028625800001</v>
          </cell>
          <cell r="M35">
            <v>50.4921803736</v>
          </cell>
          <cell r="N35">
            <v>45.440319326099996</v>
          </cell>
          <cell r="O35">
            <v>165</v>
          </cell>
          <cell r="P35">
            <v>497</v>
          </cell>
          <cell r="Q35">
            <v>8211</v>
          </cell>
          <cell r="R35">
            <v>1484</v>
          </cell>
          <cell r="S35">
            <v>11.676460606061633</v>
          </cell>
          <cell r="T35"/>
          <cell r="U35">
            <v>2.3235711494230804</v>
          </cell>
          <cell r="V35">
            <v>2.832440825434372</v>
          </cell>
          <cell r="W35">
            <v>3.2357547846154016</v>
          </cell>
          <cell r="X35">
            <v>4.1413999515005058</v>
          </cell>
          <cell r="Y35">
            <v>22.33</v>
          </cell>
          <cell r="Z35">
            <v>10.19161616161616</v>
          </cell>
          <cell r="AA35">
            <v>4.98951484583701</v>
          </cell>
          <cell r="AB35">
            <v>29</v>
          </cell>
          <cell r="AC35">
            <v>10.501642434632297</v>
          </cell>
          <cell r="AD35">
            <v>10.501642434632297</v>
          </cell>
          <cell r="AE35">
            <v>8.8434883660061452</v>
          </cell>
          <cell r="AF35">
            <v>8.6611483996967404</v>
          </cell>
          <cell r="AG35">
            <v>8.4861757047533715</v>
          </cell>
          <cell r="AH35">
            <v>3.6156904210967675</v>
          </cell>
          <cell r="AI35">
            <v>2.5964000695140466</v>
          </cell>
          <cell r="AJ35">
            <v>8.4013139477058374</v>
          </cell>
          <cell r="AK35">
            <v>9.3347932752287086</v>
          </cell>
          <cell r="AL35">
            <v>7.6034592162006804</v>
          </cell>
          <cell r="AM35">
            <v>8.0532583218588272</v>
          </cell>
          <cell r="AN35">
            <v>5.5078905480590983</v>
          </cell>
          <cell r="AO35">
            <v>27.912499999999998</v>
          </cell>
          <cell r="AP35">
            <v>23.505263157894735</v>
          </cell>
          <cell r="AQ35">
            <v>9.6102071182732303</v>
          </cell>
          <cell r="AR35">
            <v>6.9010173781305619</v>
          </cell>
          <cell r="AS35">
            <v>22.33</v>
          </cell>
          <cell r="AT35">
            <v>24.81111111111111</v>
          </cell>
          <cell r="AU35">
            <v>12.7395202020202</v>
          </cell>
          <cell r="AV35">
            <v>10.728017012227538</v>
          </cell>
          <cell r="AW35">
            <v>4.3861863942262485</v>
          </cell>
          <cell r="AX35">
            <v>3.1496874268942863</v>
          </cell>
          <cell r="AY35">
            <v>10.19161616161616</v>
          </cell>
          <cell r="AZ35">
            <v>11.324017957351289</v>
          </cell>
          <cell r="BB35">
            <v>29</v>
          </cell>
          <cell r="BC35">
            <v>15</v>
          </cell>
          <cell r="BD35">
            <v>15</v>
          </cell>
          <cell r="BE35">
            <v>15</v>
          </cell>
          <cell r="BF35">
            <v>13</v>
          </cell>
          <cell r="BG35">
            <v>35</v>
          </cell>
          <cell r="BH35">
            <v>67</v>
          </cell>
          <cell r="BI35">
            <v>89</v>
          </cell>
          <cell r="BJ35">
            <v>0</v>
          </cell>
          <cell r="BK35">
            <v>103</v>
          </cell>
        </row>
        <row r="36">
          <cell r="B36">
            <v>30</v>
          </cell>
          <cell r="C36">
            <v>4</v>
          </cell>
          <cell r="D36">
            <v>2</v>
          </cell>
          <cell r="E36">
            <v>2</v>
          </cell>
          <cell r="F36">
            <v>2</v>
          </cell>
          <cell r="G36">
            <v>8.406260592228513</v>
          </cell>
          <cell r="H36">
            <v>7.3291867085004521</v>
          </cell>
          <cell r="I36">
            <v>7.4289907443127717E-2</v>
          </cell>
          <cell r="J36">
            <v>0.10805804719000396</v>
          </cell>
          <cell r="K36">
            <v>0.386389998367</v>
          </cell>
          <cell r="L36">
            <v>2.5871028625800001</v>
          </cell>
          <cell r="M36">
            <v>50.4921803736</v>
          </cell>
          <cell r="N36">
            <v>30.399742656640004</v>
          </cell>
          <cell r="O36">
            <v>165</v>
          </cell>
          <cell r="P36">
            <v>239</v>
          </cell>
          <cell r="Q36">
            <v>8211</v>
          </cell>
          <cell r="R36">
            <v>1305</v>
          </cell>
          <cell r="S36">
            <v>11.676460606061633</v>
          </cell>
          <cell r="T36"/>
          <cell r="U36">
            <v>2.3229077220713088</v>
          </cell>
          <cell r="V36">
            <v>2.8921605211098211</v>
          </cell>
          <cell r="W36">
            <v>3.2341227033218369</v>
          </cell>
          <cell r="X36">
            <v>4.047360768346234</v>
          </cell>
          <cell r="Y36">
            <v>22.33</v>
          </cell>
          <cell r="Z36">
            <v>10.19161616161616</v>
          </cell>
          <cell r="AA36">
            <v>4.9375405010107682</v>
          </cell>
          <cell r="AB36">
            <v>30</v>
          </cell>
          <cell r="AC36">
            <v>10.507825740285641</v>
          </cell>
          <cell r="AD36">
            <v>10.507825740285641</v>
          </cell>
          <cell r="AE36">
            <v>8.8486953602405407</v>
          </cell>
          <cell r="AF36">
            <v>8.6662480332252709</v>
          </cell>
          <cell r="AG36">
            <v>8.491172315382336</v>
          </cell>
          <cell r="AH36">
            <v>3.6188525753114082</v>
          </cell>
          <cell r="AI36">
            <v>2.5992398444234235</v>
          </cell>
          <cell r="AJ36">
            <v>8.406260592228513</v>
          </cell>
          <cell r="AK36">
            <v>9.3402895469205696</v>
          </cell>
          <cell r="AL36">
            <v>2.4430622361668175</v>
          </cell>
          <cell r="AM36">
            <v>2.5341562665712591</v>
          </cell>
          <cell r="AN36">
            <v>1.8108557966516989</v>
          </cell>
          <cell r="AO36">
            <v>27.912499999999998</v>
          </cell>
          <cell r="AP36">
            <v>23.505263157894735</v>
          </cell>
          <cell r="AQ36">
            <v>9.612951813724484</v>
          </cell>
          <cell r="AR36">
            <v>6.9044999365869373</v>
          </cell>
          <cell r="AS36">
            <v>22.33</v>
          </cell>
          <cell r="AT36">
            <v>24.81111111111111</v>
          </cell>
          <cell r="AU36">
            <v>12.7395202020202</v>
          </cell>
          <cell r="AV36">
            <v>10.728017012227538</v>
          </cell>
          <cell r="AW36">
            <v>4.3874390983247578</v>
          </cell>
          <cell r="AX36">
            <v>3.1512768984145629</v>
          </cell>
          <cell r="AY36">
            <v>10.19161616161616</v>
          </cell>
          <cell r="AZ36">
            <v>11.324017957351289</v>
          </cell>
          <cell r="BB36">
            <v>30</v>
          </cell>
          <cell r="BC36">
            <v>15</v>
          </cell>
          <cell r="BD36">
            <v>15</v>
          </cell>
          <cell r="BE36">
            <v>15</v>
          </cell>
          <cell r="BF36">
            <v>13</v>
          </cell>
          <cell r="BG36">
            <v>35</v>
          </cell>
          <cell r="BH36">
            <v>67</v>
          </cell>
          <cell r="BI36">
            <v>89</v>
          </cell>
          <cell r="BJ36">
            <v>117</v>
          </cell>
          <cell r="BK36">
            <v>109</v>
          </cell>
        </row>
        <row r="37">
          <cell r="B37">
            <v>31</v>
          </cell>
          <cell r="C37">
            <v>4</v>
          </cell>
          <cell r="D37">
            <v>3</v>
          </cell>
          <cell r="E37">
            <v>1</v>
          </cell>
          <cell r="F37">
            <v>1</v>
          </cell>
          <cell r="G37">
            <v>9.6200521273797648</v>
          </cell>
          <cell r="H37">
            <v>25.227107214810413</v>
          </cell>
          <cell r="I37">
            <v>5.9587022022703405E-2</v>
          </cell>
          <cell r="J37">
            <v>8.6672032033023136E-2</v>
          </cell>
          <cell r="K37">
            <v>0.386389998367</v>
          </cell>
          <cell r="L37">
            <v>3.0217117124000001</v>
          </cell>
          <cell r="M37">
            <v>54.004832795200002</v>
          </cell>
          <cell r="N37">
            <v>47.883879908899992</v>
          </cell>
          <cell r="O37">
            <v>176</v>
          </cell>
          <cell r="P37">
            <v>522</v>
          </cell>
          <cell r="Q37">
            <v>8211</v>
          </cell>
          <cell r="R37">
            <v>1290</v>
          </cell>
          <cell r="S37">
            <v>11.676460606061633</v>
          </cell>
          <cell r="T37"/>
          <cell r="U37">
            <v>2.311105905979264</v>
          </cell>
          <cell r="V37">
            <v>2.8457832471338493</v>
          </cell>
          <cell r="W37">
            <v>3.21149455128044</v>
          </cell>
          <cell r="X37">
            <v>4.1546378658180538</v>
          </cell>
          <cell r="Y37">
            <v>22.33</v>
          </cell>
          <cell r="Z37">
            <v>10.19161616161616</v>
          </cell>
          <cell r="AA37">
            <v>0.43748688091986537</v>
          </cell>
          <cell r="AB37">
            <v>31</v>
          </cell>
          <cell r="AC37">
            <v>12.025065159224706</v>
          </cell>
          <cell r="AD37">
            <v>12.025065159224706</v>
          </cell>
          <cell r="AE37">
            <v>10.126370660399752</v>
          </cell>
          <cell r="AF37">
            <v>9.9175795127626447</v>
          </cell>
          <cell r="AG37">
            <v>9.7172243710906709</v>
          </cell>
          <cell r="AH37">
            <v>4.1625319300560344</v>
          </cell>
          <cell r="AI37">
            <v>2.9955062896009581</v>
          </cell>
          <cell r="AJ37">
            <v>9.6200521273797648</v>
          </cell>
          <cell r="AK37">
            <v>10.688946808199738</v>
          </cell>
          <cell r="AL37">
            <v>8.4090357382701377</v>
          </cell>
          <cell r="AM37">
            <v>8.8647324915620587</v>
          </cell>
          <cell r="AN37">
            <v>6.0720351639704608</v>
          </cell>
          <cell r="AO37">
            <v>27.912499999999998</v>
          </cell>
          <cell r="AP37">
            <v>23.505263157894735</v>
          </cell>
          <cell r="AQ37">
            <v>9.6620409918161272</v>
          </cell>
          <cell r="AR37">
            <v>6.9531489602238024</v>
          </cell>
          <cell r="AS37">
            <v>22.33</v>
          </cell>
          <cell r="AT37">
            <v>24.81111111111111</v>
          </cell>
          <cell r="AU37">
            <v>12.7395202020202</v>
          </cell>
          <cell r="AV37">
            <v>10.728017012227538</v>
          </cell>
          <cell r="AW37">
            <v>4.4098438480246793</v>
          </cell>
          <cell r="AX37">
            <v>3.1734807575970225</v>
          </cell>
          <cell r="AY37">
            <v>10.19161616161616</v>
          </cell>
          <cell r="AZ37">
            <v>11.324017957351289</v>
          </cell>
          <cell r="BB37">
            <v>31</v>
          </cell>
          <cell r="BC37">
            <v>15</v>
          </cell>
          <cell r="BD37">
            <v>15</v>
          </cell>
          <cell r="BE37">
            <v>15</v>
          </cell>
          <cell r="BF37">
            <v>13</v>
          </cell>
          <cell r="BG37">
            <v>35</v>
          </cell>
          <cell r="BH37">
            <v>67</v>
          </cell>
          <cell r="BI37">
            <v>91</v>
          </cell>
          <cell r="BJ37">
            <v>0</v>
          </cell>
          <cell r="BK37">
            <v>103</v>
          </cell>
        </row>
        <row r="38">
          <cell r="B38">
            <v>32</v>
          </cell>
          <cell r="C38">
            <v>4</v>
          </cell>
          <cell r="D38">
            <v>3</v>
          </cell>
          <cell r="E38">
            <v>2</v>
          </cell>
          <cell r="F38">
            <v>1</v>
          </cell>
          <cell r="G38">
            <v>9.625075802144881</v>
          </cell>
          <cell r="H38">
            <v>7.6978461043106305</v>
          </cell>
          <cell r="I38">
            <v>5.9494599017411678E-2</v>
          </cell>
          <cell r="J38">
            <v>8.6537598570780624E-2</v>
          </cell>
          <cell r="K38">
            <v>0.386389998367</v>
          </cell>
          <cell r="L38">
            <v>3.0217117124000001</v>
          </cell>
          <cell r="M38">
            <v>54.004832795200002</v>
          </cell>
          <cell r="N38">
            <v>30.91372245254</v>
          </cell>
          <cell r="O38">
            <v>176</v>
          </cell>
          <cell r="P38">
            <v>247</v>
          </cell>
          <cell r="Q38">
            <v>8211</v>
          </cell>
          <cell r="R38">
            <v>1107</v>
          </cell>
          <cell r="S38">
            <v>11.676460606061633</v>
          </cell>
          <cell r="T38"/>
          <cell r="U38">
            <v>2.3104737582694819</v>
          </cell>
          <cell r="V38">
            <v>2.9143629139537901</v>
          </cell>
          <cell r="W38">
            <v>3.2099692900729875</v>
          </cell>
          <cell r="X38">
            <v>4.0849110403013622</v>
          </cell>
          <cell r="Y38">
            <v>22.33</v>
          </cell>
          <cell r="Z38">
            <v>10.19161616161616</v>
          </cell>
          <cell r="AA38">
            <v>0.37542478851030309</v>
          </cell>
          <cell r="AB38">
            <v>32</v>
          </cell>
          <cell r="AC38">
            <v>12.0313447526811</v>
          </cell>
          <cell r="AD38">
            <v>12.0313447526811</v>
          </cell>
          <cell r="AE38">
            <v>10.131658739099874</v>
          </cell>
          <cell r="AF38">
            <v>9.922758558912248</v>
          </cell>
          <cell r="AG38">
            <v>9.7222987900453344</v>
          </cell>
          <cell r="AH38">
            <v>4.1658451076085585</v>
          </cell>
          <cell r="AI38">
            <v>2.9984946684415252</v>
          </cell>
          <cell r="AJ38">
            <v>9.625075802144881</v>
          </cell>
          <cell r="AK38">
            <v>10.694528669049868</v>
          </cell>
          <cell r="AL38">
            <v>2.5659487014368767</v>
          </cell>
          <cell r="AM38">
            <v>2.6413478113703057</v>
          </cell>
          <cell r="AN38">
            <v>1.8844586891524389</v>
          </cell>
          <cell r="AO38">
            <v>27.912499999999998</v>
          </cell>
          <cell r="AP38">
            <v>23.505263157894735</v>
          </cell>
          <cell r="AQ38">
            <v>9.6646845349695329</v>
          </cell>
          <cell r="AR38">
            <v>6.9564528449093865</v>
          </cell>
          <cell r="AS38">
            <v>22.33</v>
          </cell>
          <cell r="AT38">
            <v>24.81111111111111</v>
          </cell>
          <cell r="AU38">
            <v>12.7395202020202</v>
          </cell>
          <cell r="AV38">
            <v>10.728017012227538</v>
          </cell>
          <cell r="AW38">
            <v>4.4110503852896228</v>
          </cell>
          <cell r="AX38">
            <v>3.1749886807747081</v>
          </cell>
          <cell r="AY38">
            <v>10.19161616161616</v>
          </cell>
          <cell r="AZ38">
            <v>11.324017957351289</v>
          </cell>
          <cell r="BB38">
            <v>32</v>
          </cell>
          <cell r="BC38">
            <v>15</v>
          </cell>
          <cell r="BD38">
            <v>15</v>
          </cell>
          <cell r="BE38">
            <v>15</v>
          </cell>
          <cell r="BF38">
            <v>13</v>
          </cell>
          <cell r="BG38">
            <v>35</v>
          </cell>
          <cell r="BH38">
            <v>67</v>
          </cell>
          <cell r="BI38">
            <v>91</v>
          </cell>
          <cell r="BJ38">
            <v>117</v>
          </cell>
          <cell r="BK38">
            <v>109</v>
          </cell>
        </row>
        <row r="39">
          <cell r="B39">
            <v>33</v>
          </cell>
          <cell r="C39">
            <v>4</v>
          </cell>
          <cell r="D39">
            <v>3</v>
          </cell>
          <cell r="E39">
            <v>1</v>
          </cell>
          <cell r="F39">
            <v>2</v>
          </cell>
          <cell r="G39">
            <v>5.801642813597681</v>
          </cell>
          <cell r="H39">
            <v>24.634633427045941</v>
          </cell>
          <cell r="I39">
            <v>5.9588410714313866E-2</v>
          </cell>
          <cell r="J39">
            <v>8.6674051948092898E-2</v>
          </cell>
          <cell r="K39">
            <v>0.386389998367</v>
          </cell>
          <cell r="L39">
            <v>2.47598853634</v>
          </cell>
          <cell r="M39">
            <v>46.384667166699998</v>
          </cell>
          <cell r="N39">
            <v>47.765640442799992</v>
          </cell>
          <cell r="O39">
            <v>124</v>
          </cell>
          <cell r="P39">
            <v>511</v>
          </cell>
          <cell r="Q39">
            <v>8211</v>
          </cell>
          <cell r="R39">
            <v>1570</v>
          </cell>
          <cell r="S39">
            <v>11.676460606061633</v>
          </cell>
          <cell r="T39"/>
          <cell r="U39">
            <v>2.239731753596983</v>
          </cell>
          <cell r="V39">
            <v>2.834154607445849</v>
          </cell>
          <cell r="W39">
            <v>3.1454160496483166</v>
          </cell>
          <cell r="X39">
            <v>4.1288188533378802</v>
          </cell>
          <cell r="Y39">
            <v>22.33</v>
          </cell>
          <cell r="Z39">
            <v>10.19161616161616</v>
          </cell>
          <cell r="AA39">
            <v>4.9949066925244487</v>
          </cell>
          <cell r="AB39">
            <v>33</v>
          </cell>
          <cell r="AC39">
            <v>7.2520535169971012</v>
          </cell>
          <cell r="AD39">
            <v>7.2520535169971012</v>
          </cell>
          <cell r="AE39">
            <v>6.1069924353659806</v>
          </cell>
          <cell r="AF39">
            <v>5.9810750655646201</v>
          </cell>
          <cell r="AG39">
            <v>5.860245266260284</v>
          </cell>
          <cell r="AH39">
            <v>2.5903293125528584</v>
          </cell>
          <cell r="AI39">
            <v>1.8444754913253376</v>
          </cell>
          <cell r="AJ39">
            <v>5.801642813597681</v>
          </cell>
          <cell r="AK39">
            <v>6.4462697928863122</v>
          </cell>
          <cell r="AL39">
            <v>8.2115444756819809</v>
          </cell>
          <cell r="AM39">
            <v>8.6920570114016353</v>
          </cell>
          <cell r="AN39">
            <v>5.9665086558908849</v>
          </cell>
          <cell r="AO39">
            <v>27.912499999999998</v>
          </cell>
          <cell r="AP39">
            <v>23.505263157894735</v>
          </cell>
          <cell r="AQ39">
            <v>9.9699439292845131</v>
          </cell>
          <cell r="AR39">
            <v>7.0992198321416575</v>
          </cell>
          <cell r="AS39">
            <v>22.33</v>
          </cell>
          <cell r="AT39">
            <v>24.81111111111111</v>
          </cell>
          <cell r="AU39">
            <v>12.7395202020202</v>
          </cell>
          <cell r="AV39">
            <v>10.728017012227538</v>
          </cell>
          <cell r="AW39">
            <v>4.5503735638201066</v>
          </cell>
          <cell r="AX39">
            <v>3.2401488390560185</v>
          </cell>
          <cell r="AY39">
            <v>10.19161616161616</v>
          </cell>
          <cell r="AZ39">
            <v>11.324017957351289</v>
          </cell>
          <cell r="BB39">
            <v>33</v>
          </cell>
          <cell r="BC39">
            <v>15</v>
          </cell>
          <cell r="BD39">
            <v>15</v>
          </cell>
          <cell r="BE39">
            <v>15</v>
          </cell>
          <cell r="BF39">
            <v>13</v>
          </cell>
          <cell r="BG39">
            <v>35</v>
          </cell>
          <cell r="BH39">
            <v>67</v>
          </cell>
          <cell r="BI39">
            <v>91</v>
          </cell>
          <cell r="BJ39">
            <v>0</v>
          </cell>
          <cell r="BK39">
            <v>103</v>
          </cell>
        </row>
        <row r="40">
          <cell r="B40">
            <v>34</v>
          </cell>
          <cell r="C40">
            <v>4</v>
          </cell>
          <cell r="D40">
            <v>3</v>
          </cell>
          <cell r="E40">
            <v>2</v>
          </cell>
          <cell r="F40">
            <v>2</v>
          </cell>
          <cell r="G40">
            <v>5.8066540928774186</v>
          </cell>
          <cell r="H40">
            <v>7.3621167130103942</v>
          </cell>
          <cell r="I40">
            <v>5.9495981863792374E-2</v>
          </cell>
          <cell r="J40">
            <v>8.6539609983698002E-2</v>
          </cell>
          <cell r="K40">
            <v>0.386389998367</v>
          </cell>
          <cell r="L40">
            <v>2.47598853634</v>
          </cell>
          <cell r="M40">
            <v>46.384667166699998</v>
          </cell>
          <cell r="N40">
            <v>30.913719459989998</v>
          </cell>
          <cell r="O40">
            <v>124</v>
          </cell>
          <cell r="P40">
            <v>236</v>
          </cell>
          <cell r="Q40">
            <v>8211</v>
          </cell>
          <cell r="R40">
            <v>1346</v>
          </cell>
          <cell r="S40">
            <v>11.676460606061633</v>
          </cell>
          <cell r="T40"/>
          <cell r="U40">
            <v>2.2388466043871627</v>
          </cell>
          <cell r="V40">
            <v>2.889830824030835</v>
          </cell>
          <cell r="W40">
            <v>3.1430665091471153</v>
          </cell>
          <cell r="X40">
            <v>4.0346058916438272</v>
          </cell>
          <cell r="Y40">
            <v>22.33</v>
          </cell>
          <cell r="Z40">
            <v>10.19161616161616</v>
          </cell>
          <cell r="AA40">
            <v>4.9326596182101774</v>
          </cell>
          <cell r="AB40">
            <v>34</v>
          </cell>
          <cell r="AC40">
            <v>7.2583176160967726</v>
          </cell>
          <cell r="AD40">
            <v>7.2583176160967726</v>
          </cell>
          <cell r="AE40">
            <v>6.1122674661867569</v>
          </cell>
          <cell r="AF40">
            <v>5.9862413328633179</v>
          </cell>
          <cell r="AG40">
            <v>5.8653071645226449</v>
          </cell>
          <cell r="AH40">
            <v>2.5935917545663512</v>
          </cell>
          <cell r="AI40">
            <v>1.8474486861727528</v>
          </cell>
          <cell r="AJ40">
            <v>5.8066540928774186</v>
          </cell>
          <cell r="AK40">
            <v>6.4518378809749093</v>
          </cell>
          <cell r="AL40">
            <v>2.4540389043367981</v>
          </cell>
          <cell r="AM40">
            <v>2.5475943615071079</v>
          </cell>
          <cell r="AN40">
            <v>1.8247424682193265</v>
          </cell>
          <cell r="AO40">
            <v>27.912499999999998</v>
          </cell>
          <cell r="AP40">
            <v>23.505263157894735</v>
          </cell>
          <cell r="AQ40">
            <v>9.9738856410452321</v>
          </cell>
          <cell r="AR40">
            <v>7.1045267209631335</v>
          </cell>
          <cell r="AS40">
            <v>22.33</v>
          </cell>
          <cell r="AT40">
            <v>24.81111111111111</v>
          </cell>
          <cell r="AU40">
            <v>12.7395202020202</v>
          </cell>
          <cell r="AV40">
            <v>10.728017012227538</v>
          </cell>
          <cell r="AW40">
            <v>4.5521725971064919</v>
          </cell>
          <cell r="AX40">
            <v>3.2425709516346504</v>
          </cell>
          <cell r="AY40">
            <v>10.19161616161616</v>
          </cell>
          <cell r="AZ40">
            <v>11.324017957351289</v>
          </cell>
          <cell r="BB40">
            <v>34</v>
          </cell>
          <cell r="BC40">
            <v>15</v>
          </cell>
          <cell r="BD40">
            <v>15</v>
          </cell>
          <cell r="BE40">
            <v>15</v>
          </cell>
          <cell r="BF40">
            <v>13</v>
          </cell>
          <cell r="BG40">
            <v>35</v>
          </cell>
          <cell r="BH40">
            <v>67</v>
          </cell>
          <cell r="BI40">
            <v>91</v>
          </cell>
          <cell r="BJ40">
            <v>117</v>
          </cell>
          <cell r="BK40">
            <v>109</v>
          </cell>
        </row>
      </sheetData>
      <sheetData sheetId="7">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125.17798127170136</v>
          </cell>
          <cell r="H7">
            <v>19.83505292676325</v>
          </cell>
          <cell r="I7">
            <v>0.19329868208371501</v>
          </cell>
          <cell r="J7">
            <v>0.28116171939449452</v>
          </cell>
          <cell r="K7">
            <v>0.372728517599</v>
          </cell>
          <cell r="L7">
            <v>6.0335516564700002</v>
          </cell>
          <cell r="M7">
            <v>108.77118050462001</v>
          </cell>
          <cell r="N7">
            <v>50.460949135950003</v>
          </cell>
          <cell r="O7">
            <v>1139</v>
          </cell>
          <cell r="P7">
            <v>389</v>
          </cell>
          <cell r="Q7">
            <v>7873</v>
          </cell>
          <cell r="R7">
            <v>959</v>
          </cell>
          <cell r="S7">
            <v>11.676460606061633</v>
          </cell>
          <cell r="T7"/>
          <cell r="U7">
            <v>2.3500348568007259</v>
          </cell>
          <cell r="V7">
            <v>2.7650350902411844</v>
          </cell>
          <cell r="W7">
            <v>3.6647621138728153</v>
          </cell>
          <cell r="X7">
            <v>4.3146129404935394</v>
          </cell>
          <cell r="Y7">
            <v>24.27</v>
          </cell>
          <cell r="Z7">
            <v>12.217474747474746</v>
          </cell>
          <cell r="AA7">
            <v>0.64940247346293256</v>
          </cell>
          <cell r="AB7">
            <v>1</v>
          </cell>
          <cell r="AC7">
            <v>125.17798127170136</v>
          </cell>
          <cell r="AD7">
            <v>156.47247658962669</v>
          </cell>
          <cell r="AE7">
            <v>131.76629607547511</v>
          </cell>
          <cell r="AF7">
            <v>129.04946522855809</v>
          </cell>
          <cell r="AG7">
            <v>126.44240532495087</v>
          </cell>
          <cell r="AH7">
            <v>53.266435989002858</v>
          </cell>
          <cell r="AI7">
            <v>34.157191485320411</v>
          </cell>
          <cell r="AJ7">
            <v>125.17798127170136</v>
          </cell>
          <cell r="AK7">
            <v>139.08664585744594</v>
          </cell>
          <cell r="AL7">
            <v>7.0839474738440185</v>
          </cell>
          <cell r="AM7">
            <v>7.1735266567749445</v>
          </cell>
          <cell r="AN7">
            <v>4.5971801411447952</v>
          </cell>
          <cell r="AO7">
            <v>24.27</v>
          </cell>
          <cell r="AP7">
            <v>25.547368421052632</v>
          </cell>
          <cell r="AQ7">
            <v>10.327506389858627</v>
          </cell>
          <cell r="AR7">
            <v>6.6225308071503068</v>
          </cell>
          <cell r="AS7">
            <v>24.27</v>
          </cell>
          <cell r="AT7">
            <v>26.966666666666665</v>
          </cell>
          <cell r="AU7">
            <v>12.217474747474746</v>
          </cell>
          <cell r="AV7">
            <v>12.860499734183945</v>
          </cell>
          <cell r="AW7">
            <v>5.198848311597934</v>
          </cell>
          <cell r="AX7">
            <v>3.3337702060458354</v>
          </cell>
          <cell r="AY7">
            <v>12.217474747474746</v>
          </cell>
          <cell r="AZ7">
            <v>13.574971941638607</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124.91987505630567</v>
          </cell>
          <cell r="H8">
            <v>6.8449275618059948</v>
          </cell>
          <cell r="I8">
            <v>0.19312289854636153</v>
          </cell>
          <cell r="J8">
            <v>0.28090603424925314</v>
          </cell>
          <cell r="K8">
            <v>0.372728517599</v>
          </cell>
          <cell r="L8">
            <v>6.0335516564700002</v>
          </cell>
          <cell r="M8">
            <v>108.77118050462001</v>
          </cell>
          <cell r="N8">
            <v>40.786716206020003</v>
          </cell>
          <cell r="O8">
            <v>1137</v>
          </cell>
          <cell r="P8">
            <v>166</v>
          </cell>
          <cell r="Q8">
            <v>7873</v>
          </cell>
          <cell r="R8">
            <v>853</v>
          </cell>
          <cell r="S8">
            <v>11.676460606061633</v>
          </cell>
          <cell r="T8"/>
          <cell r="U8">
            <v>2.3504510834926755</v>
          </cell>
          <cell r="V8">
            <v>2.5381243003499243</v>
          </cell>
          <cell r="W8">
            <v>3.665808436284121</v>
          </cell>
          <cell r="X8">
            <v>4.0963729296392017</v>
          </cell>
          <cell r="Y8">
            <v>24.27</v>
          </cell>
          <cell r="Z8">
            <v>12.217474747474746</v>
          </cell>
          <cell r="AA8">
            <v>0.57762284657339047</v>
          </cell>
          <cell r="AB8">
            <v>2</v>
          </cell>
          <cell r="AC8">
            <v>124.91987505630567</v>
          </cell>
          <cell r="AD8">
            <v>156.14984382038207</v>
          </cell>
          <cell r="AE8">
            <v>131.49460532242702</v>
          </cell>
          <cell r="AF8">
            <v>128.78337634670689</v>
          </cell>
          <cell r="AG8">
            <v>126.18169197606633</v>
          </cell>
          <cell r="AH8">
            <v>53.147192015023677</v>
          </cell>
          <cell r="AI8">
            <v>34.07703300037462</v>
          </cell>
          <cell r="AJ8">
            <v>124.91987505630567</v>
          </cell>
          <cell r="AK8">
            <v>138.79986117367295</v>
          </cell>
          <cell r="AL8">
            <v>2.4446169863592839</v>
          </cell>
          <cell r="AM8">
            <v>2.6968448948155546</v>
          </cell>
          <cell r="AN8">
            <v>1.6709727555027269</v>
          </cell>
          <cell r="AO8">
            <v>24.27</v>
          </cell>
          <cell r="AP8">
            <v>25.547368421052632</v>
          </cell>
          <cell r="AQ8">
            <v>10.32567755629943</v>
          </cell>
          <cell r="AR8">
            <v>6.6206405549662328</v>
          </cell>
          <cell r="AS8">
            <v>24.27</v>
          </cell>
          <cell r="AT8">
            <v>26.966666666666665</v>
          </cell>
          <cell r="AU8">
            <v>12.217474747474746</v>
          </cell>
          <cell r="AV8">
            <v>12.860499734183945</v>
          </cell>
          <cell r="AW8">
            <v>5.1979276800434713</v>
          </cell>
          <cell r="AX8">
            <v>3.3328186564650655</v>
          </cell>
          <cell r="AY8">
            <v>12.217474747474746</v>
          </cell>
          <cell r="AZ8">
            <v>13.574971941638607</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105.97036187083894</v>
          </cell>
          <cell r="H9">
            <v>22.546226413318745</v>
          </cell>
          <cell r="I9">
            <v>5.7335219780135539E-2</v>
          </cell>
          <cell r="J9">
            <v>8.3396683316560777E-2</v>
          </cell>
          <cell r="K9">
            <v>0.372728517599</v>
          </cell>
          <cell r="L9">
            <v>5.46983342468</v>
          </cell>
          <cell r="M9">
            <v>99.576444043039999</v>
          </cell>
          <cell r="N9">
            <v>47.125845148989995</v>
          </cell>
          <cell r="O9">
            <v>1054</v>
          </cell>
          <cell r="P9">
            <v>474</v>
          </cell>
          <cell r="Q9">
            <v>7873</v>
          </cell>
          <cell r="R9">
            <v>976</v>
          </cell>
          <cell r="S9">
            <v>11.676460606061633</v>
          </cell>
          <cell r="T9"/>
          <cell r="U9">
            <v>2.1813473880428349</v>
          </cell>
          <cell r="V9">
            <v>2.8237864380168403</v>
          </cell>
          <cell r="W9">
            <v>3.6040233235006056</v>
          </cell>
          <cell r="X9">
            <v>4.3470692622014813</v>
          </cell>
          <cell r="Y9">
            <v>24.27</v>
          </cell>
          <cell r="Z9">
            <v>12.217474747474746</v>
          </cell>
          <cell r="AA9">
            <v>0.59916469388189442</v>
          </cell>
          <cell r="AB9">
            <v>3</v>
          </cell>
          <cell r="AC9">
            <v>105.97036187083894</v>
          </cell>
          <cell r="AD9">
            <v>132.46295233854866</v>
          </cell>
          <cell r="AE9">
            <v>111.54774933772521</v>
          </cell>
          <cell r="AF9">
            <v>109.24779574313294</v>
          </cell>
          <cell r="AG9">
            <v>107.04076956650398</v>
          </cell>
          <cell r="AH9">
            <v>48.580231856567551</v>
          </cell>
          <cell r="AI9">
            <v>29.403350744109339</v>
          </cell>
          <cell r="AJ9">
            <v>105.97036187083894</v>
          </cell>
          <cell r="AK9">
            <v>117.74484652315438</v>
          </cell>
          <cell r="AL9">
            <v>8.0522237190424093</v>
          </cell>
          <cell r="AM9">
            <v>7.9843950341914232</v>
          </cell>
          <cell r="AN9">
            <v>5.1865348936033939</v>
          </cell>
          <cell r="AO9">
            <v>24.27</v>
          </cell>
          <cell r="AP9">
            <v>25.547368421052632</v>
          </cell>
          <cell r="AQ9">
            <v>11.126150806165594</v>
          </cell>
          <cell r="AR9">
            <v>6.7341406593413575</v>
          </cell>
          <cell r="AS9">
            <v>24.27</v>
          </cell>
          <cell r="AT9">
            <v>26.966666666666665</v>
          </cell>
          <cell r="AU9">
            <v>12.217474747474746</v>
          </cell>
          <cell r="AV9">
            <v>12.860499734183945</v>
          </cell>
          <cell r="AW9">
            <v>5.6008844874711139</v>
          </cell>
          <cell r="AX9">
            <v>3.389954406734486</v>
          </cell>
          <cell r="AY9">
            <v>12.217474747474746</v>
          </cell>
          <cell r="AZ9">
            <v>13.574971941638607</v>
          </cell>
          <cell r="BB9">
            <v>3</v>
          </cell>
          <cell r="BC9">
            <v>0</v>
          </cell>
          <cell r="BD9">
            <v>0</v>
          </cell>
          <cell r="BE9">
            <v>0</v>
          </cell>
          <cell r="BF9">
            <v>1</v>
          </cell>
          <cell r="BG9">
            <v>23</v>
          </cell>
          <cell r="BH9">
            <v>0</v>
          </cell>
          <cell r="BI9">
            <v>91</v>
          </cell>
          <cell r="BJ9">
            <v>0</v>
          </cell>
          <cell r="BK9">
            <v>103</v>
          </cell>
        </row>
        <row r="10">
          <cell r="B10">
            <v>4</v>
          </cell>
          <cell r="C10">
            <v>1</v>
          </cell>
          <cell r="D10">
            <v>2</v>
          </cell>
          <cell r="E10">
            <v>2</v>
          </cell>
          <cell r="F10">
            <v>1</v>
          </cell>
          <cell r="G10">
            <v>105.77109621911202</v>
          </cell>
          <cell r="H10">
            <v>6.6401344325260663</v>
          </cell>
          <cell r="I10">
            <v>5.727987304615062E-2</v>
          </cell>
          <cell r="J10">
            <v>8.3316178976219082E-2</v>
          </cell>
          <cell r="K10">
            <v>0.372728517599</v>
          </cell>
          <cell r="L10">
            <v>5.46983342468</v>
          </cell>
          <cell r="M10">
            <v>99.576444043039999</v>
          </cell>
          <cell r="N10">
            <v>37.143844276270002</v>
          </cell>
          <cell r="O10">
            <v>1052</v>
          </cell>
          <cell r="P10">
            <v>177</v>
          </cell>
          <cell r="Q10">
            <v>7873</v>
          </cell>
          <cell r="R10">
            <v>832</v>
          </cell>
          <cell r="S10">
            <v>11.676460606061633</v>
          </cell>
          <cell r="T10"/>
          <cell r="U10">
            <v>2.181405554956831</v>
          </cell>
          <cell r="V10">
            <v>2.5546790612272416</v>
          </cell>
          <cell r="W10">
            <v>3.6042385809716082</v>
          </cell>
          <cell r="X10">
            <v>4.1018659483700137</v>
          </cell>
          <cell r="Y10">
            <v>24.27</v>
          </cell>
          <cell r="Z10">
            <v>12.217474747474746</v>
          </cell>
          <cell r="AA10">
            <v>0.51076334560423797</v>
          </cell>
          <cell r="AB10">
            <v>4</v>
          </cell>
          <cell r="AC10">
            <v>105.77109621911202</v>
          </cell>
          <cell r="AD10">
            <v>132.21387027389002</v>
          </cell>
          <cell r="AE10">
            <v>111.33799602011793</v>
          </cell>
          <cell r="AF10">
            <v>109.04236723619796</v>
          </cell>
          <cell r="AG10">
            <v>106.83949113041619</v>
          </cell>
          <cell r="AH10">
            <v>48.487589104541904</v>
          </cell>
          <cell r="AI10">
            <v>29.34630819877604</v>
          </cell>
          <cell r="AJ10">
            <v>105.77109621911202</v>
          </cell>
          <cell r="AK10">
            <v>117.5234402434578</v>
          </cell>
          <cell r="AL10">
            <v>2.3714765830450237</v>
          </cell>
          <cell r="AM10">
            <v>2.5992049386180875</v>
          </cell>
          <cell r="AN10">
            <v>1.618808248759251</v>
          </cell>
          <cell r="AO10">
            <v>24.27</v>
          </cell>
          <cell r="AP10">
            <v>25.547368421052632</v>
          </cell>
          <cell r="AQ10">
            <v>11.125854128706614</v>
          </cell>
          <cell r="AR10">
            <v>6.7337384733996837</v>
          </cell>
          <cell r="AS10">
            <v>24.27</v>
          </cell>
          <cell r="AT10">
            <v>26.966666666666665</v>
          </cell>
          <cell r="AU10">
            <v>12.217474747474746</v>
          </cell>
          <cell r="AV10">
            <v>12.860499734183945</v>
          </cell>
          <cell r="AW10">
            <v>5.6007351405669841</v>
          </cell>
          <cell r="AX10">
            <v>3.3897519470481989</v>
          </cell>
          <cell r="AY10">
            <v>12.217474747474746</v>
          </cell>
          <cell r="AZ10">
            <v>13.574971941638607</v>
          </cell>
          <cell r="BB10">
            <v>4</v>
          </cell>
          <cell r="BC10">
            <v>0</v>
          </cell>
          <cell r="BD10">
            <v>0</v>
          </cell>
          <cell r="BE10">
            <v>0</v>
          </cell>
          <cell r="BF10">
            <v>1</v>
          </cell>
          <cell r="BG10">
            <v>23</v>
          </cell>
          <cell r="BH10">
            <v>0</v>
          </cell>
          <cell r="BI10">
            <v>91</v>
          </cell>
          <cell r="BJ10">
            <v>117</v>
          </cell>
          <cell r="BK10">
            <v>109</v>
          </cell>
        </row>
        <row r="11">
          <cell r="B11">
            <v>5</v>
          </cell>
          <cell r="C11">
            <v>1</v>
          </cell>
          <cell r="D11">
            <v>2</v>
          </cell>
          <cell r="E11">
            <v>1</v>
          </cell>
          <cell r="F11">
            <v>2</v>
          </cell>
          <cell r="G11">
            <v>85.23715205405648</v>
          </cell>
          <cell r="H11">
            <v>21.758794437727872</v>
          </cell>
          <cell r="I11">
            <v>5.7336724930375747E-2</v>
          </cell>
          <cell r="J11">
            <v>8.3398872626001083E-2</v>
          </cell>
          <cell r="K11">
            <v>0.372728517599</v>
          </cell>
          <cell r="L11">
            <v>4.9667296276000004</v>
          </cell>
          <cell r="M11">
            <v>95.935309947309989</v>
          </cell>
          <cell r="N11">
            <v>43.623187409900005</v>
          </cell>
          <cell r="O11">
            <v>880</v>
          </cell>
          <cell r="P11">
            <v>494</v>
          </cell>
          <cell r="Q11">
            <v>7873</v>
          </cell>
          <cell r="R11">
            <v>1070</v>
          </cell>
          <cell r="S11">
            <v>11.676460606061633</v>
          </cell>
          <cell r="T11"/>
          <cell r="U11">
            <v>2.1139336348678803</v>
          </cell>
          <cell r="V11">
            <v>2.8456329747182765</v>
          </cell>
          <cell r="W11">
            <v>3.4834195321272587</v>
          </cell>
          <cell r="X11">
            <v>4.3619787864141761</v>
          </cell>
          <cell r="Y11">
            <v>24.27</v>
          </cell>
          <cell r="Z11">
            <v>12.217474747474746</v>
          </cell>
          <cell r="AA11">
            <v>4.9938970226194037</v>
          </cell>
          <cell r="AB11">
            <v>5</v>
          </cell>
          <cell r="AC11">
            <v>85.23715205405648</v>
          </cell>
          <cell r="AD11">
            <v>106.5464400675706</v>
          </cell>
          <cell r="AE11">
            <v>89.723317951638407</v>
          </cell>
          <cell r="AF11">
            <v>87.873352633047915</v>
          </cell>
          <cell r="AG11">
            <v>86.098133387935846</v>
          </cell>
          <cell r="AH11">
            <v>40.321583728139956</v>
          </cell>
          <cell r="AI11">
            <v>24.469390283863902</v>
          </cell>
          <cell r="AJ11">
            <v>85.23715205405648</v>
          </cell>
          <cell r="AK11">
            <v>94.707946726729418</v>
          </cell>
          <cell r="AL11">
            <v>7.77099801347424</v>
          </cell>
          <cell r="AM11">
            <v>7.6463811851498651</v>
          </cell>
          <cell r="AN11">
            <v>4.9882852492308851</v>
          </cell>
          <cell r="AO11">
            <v>24.27</v>
          </cell>
          <cell r="AP11">
            <v>25.547368421052632</v>
          </cell>
          <cell r="AQ11">
            <v>11.4809659109837</v>
          </cell>
          <cell r="AR11">
            <v>6.9672917017775253</v>
          </cell>
          <cell r="AS11">
            <v>24.27</v>
          </cell>
          <cell r="AT11">
            <v>26.966666666666665</v>
          </cell>
          <cell r="AU11">
            <v>12.217474747474746</v>
          </cell>
          <cell r="AV11">
            <v>12.860499734183945</v>
          </cell>
          <cell r="AW11">
            <v>5.7794977789065411</v>
          </cell>
          <cell r="AX11">
            <v>3.5073222259891748</v>
          </cell>
          <cell r="AY11">
            <v>12.217474747474746</v>
          </cell>
          <cell r="AZ11">
            <v>13.574971941638607</v>
          </cell>
          <cell r="BB11">
            <v>5</v>
          </cell>
          <cell r="BC11">
            <v>0</v>
          </cell>
          <cell r="BD11">
            <v>0</v>
          </cell>
          <cell r="BE11">
            <v>0</v>
          </cell>
          <cell r="BF11">
            <v>1</v>
          </cell>
          <cell r="BG11">
            <v>23</v>
          </cell>
          <cell r="BH11">
            <v>0</v>
          </cell>
          <cell r="BI11">
            <v>91</v>
          </cell>
          <cell r="BJ11">
            <v>0</v>
          </cell>
          <cell r="BK11">
            <v>103</v>
          </cell>
        </row>
        <row r="12">
          <cell r="B12">
            <v>6</v>
          </cell>
          <cell r="C12">
            <v>1</v>
          </cell>
          <cell r="D12">
            <v>2</v>
          </cell>
          <cell r="E12">
            <v>2</v>
          </cell>
          <cell r="F12">
            <v>2</v>
          </cell>
          <cell r="G12">
            <v>85.02374979429004</v>
          </cell>
          <cell r="H12">
            <v>6.1161806635901046</v>
          </cell>
          <cell r="I12">
            <v>5.7281381216207045E-2</v>
          </cell>
          <cell r="J12">
            <v>8.331837267811934E-2</v>
          </cell>
          <cell r="K12">
            <v>0.372728517599</v>
          </cell>
          <cell r="L12">
            <v>4.9667296276000004</v>
          </cell>
          <cell r="M12">
            <v>95.935309947309989</v>
          </cell>
          <cell r="N12">
            <v>33.831752648779997</v>
          </cell>
          <cell r="O12">
            <v>877</v>
          </cell>
          <cell r="P12">
            <v>179</v>
          </cell>
          <cell r="Q12">
            <v>7873</v>
          </cell>
          <cell r="R12">
            <v>911</v>
          </cell>
          <cell r="S12">
            <v>11.676460606061633</v>
          </cell>
          <cell r="T12"/>
          <cell r="U12">
            <v>2.1140471570049977</v>
          </cell>
          <cell r="V12">
            <v>2.6874319165705569</v>
          </cell>
          <cell r="W12">
            <v>3.4839289096597432</v>
          </cell>
          <cell r="X12">
            <v>4.1870504853684904</v>
          </cell>
          <cell r="Y12">
            <v>24.27</v>
          </cell>
          <cell r="Z12">
            <v>12.217474747474746</v>
          </cell>
          <cell r="AA12">
            <v>4.9052651471100432</v>
          </cell>
          <cell r="AB12">
            <v>6</v>
          </cell>
          <cell r="AC12">
            <v>85.02374979429004</v>
          </cell>
          <cell r="AD12">
            <v>106.27968724286255</v>
          </cell>
          <cell r="AE12">
            <v>89.498683993989516</v>
          </cell>
          <cell r="AF12">
            <v>87.65335030339179</v>
          </cell>
          <cell r="AG12">
            <v>85.882575549787916</v>
          </cell>
          <cell r="AH12">
            <v>40.218473609994803</v>
          </cell>
          <cell r="AI12">
            <v>24.404559334878581</v>
          </cell>
          <cell r="AJ12">
            <v>85.02374979429004</v>
          </cell>
          <cell r="AK12">
            <v>94.470833104766712</v>
          </cell>
          <cell r="AL12">
            <v>2.1843502369964662</v>
          </cell>
          <cell r="AM12">
            <v>2.2758458087358688</v>
          </cell>
          <cell r="AN12">
            <v>1.4607372624148898</v>
          </cell>
          <cell r="AO12">
            <v>24.27</v>
          </cell>
          <cell r="AP12">
            <v>25.547368421052632</v>
          </cell>
          <cell r="AQ12">
            <v>11.480349395036047</v>
          </cell>
          <cell r="AR12">
            <v>6.9662730294833484</v>
          </cell>
          <cell r="AS12">
            <v>24.27</v>
          </cell>
          <cell r="AT12">
            <v>26.966666666666665</v>
          </cell>
          <cell r="AU12">
            <v>12.217474747474746</v>
          </cell>
          <cell r="AV12">
            <v>12.860499734183945</v>
          </cell>
          <cell r="AW12">
            <v>5.7791874258772102</v>
          </cell>
          <cell r="AX12">
            <v>3.5068094281717022</v>
          </cell>
          <cell r="AY12">
            <v>12.217474747474746</v>
          </cell>
          <cell r="AZ12">
            <v>13.574971941638607</v>
          </cell>
          <cell r="BB12">
            <v>6</v>
          </cell>
          <cell r="BC12">
            <v>0</v>
          </cell>
          <cell r="BD12">
            <v>0</v>
          </cell>
          <cell r="BE12">
            <v>0</v>
          </cell>
          <cell r="BF12">
            <v>1</v>
          </cell>
          <cell r="BG12">
            <v>23</v>
          </cell>
          <cell r="BH12">
            <v>0</v>
          </cell>
          <cell r="BI12">
            <v>91</v>
          </cell>
          <cell r="BJ12">
            <v>117</v>
          </cell>
          <cell r="BK12">
            <v>109</v>
          </cell>
        </row>
        <row r="13">
          <cell r="B13">
            <v>7</v>
          </cell>
          <cell r="C13">
            <v>2</v>
          </cell>
          <cell r="D13">
            <v>1</v>
          </cell>
          <cell r="E13">
            <v>1</v>
          </cell>
          <cell r="F13">
            <v>1</v>
          </cell>
          <cell r="G13">
            <v>75.108604501655975</v>
          </cell>
          <cell r="H13">
            <v>18.459996071410167</v>
          </cell>
          <cell r="I13">
            <v>0.19335227401883728</v>
          </cell>
          <cell r="J13">
            <v>0.28123967130012695</v>
          </cell>
          <cell r="K13">
            <v>0.372728517599</v>
          </cell>
          <cell r="L13">
            <v>4.7545348073199998</v>
          </cell>
          <cell r="M13">
            <v>79.31655913857</v>
          </cell>
          <cell r="N13">
            <v>43.666312780829998</v>
          </cell>
          <cell r="O13">
            <v>937</v>
          </cell>
          <cell r="P13">
            <v>419</v>
          </cell>
          <cell r="Q13">
            <v>7873</v>
          </cell>
          <cell r="R13">
            <v>965</v>
          </cell>
          <cell r="S13">
            <v>11.676460606061633</v>
          </cell>
          <cell r="T13"/>
          <cell r="U13">
            <v>2.1720297249514262</v>
          </cell>
          <cell r="V13">
            <v>2.8318289447175413</v>
          </cell>
          <cell r="W13">
            <v>3.5970258165147362</v>
          </cell>
          <cell r="X13">
            <v>4.346345872878925</v>
          </cell>
          <cell r="Y13">
            <v>24.27</v>
          </cell>
          <cell r="Z13">
            <v>12.217474747474746</v>
          </cell>
          <cell r="AA13">
            <v>0.51494119967046015</v>
          </cell>
          <cell r="AB13">
            <v>7</v>
          </cell>
          <cell r="AC13">
            <v>75.108604501655975</v>
          </cell>
          <cell r="AD13">
            <v>93.885755627069969</v>
          </cell>
          <cell r="AE13">
            <v>79.061688949111556</v>
          </cell>
          <cell r="AF13">
            <v>77.431551032635028</v>
          </cell>
          <cell r="AG13">
            <v>75.867277274399981</v>
          </cell>
          <cell r="AH13">
            <v>34.579915568759382</v>
          </cell>
          <cell r="AI13">
            <v>20.880752136060813</v>
          </cell>
          <cell r="AJ13">
            <v>75.108604501655975</v>
          </cell>
          <cell r="AK13">
            <v>83.454005001839974</v>
          </cell>
          <cell r="AL13">
            <v>6.5928557397893455</v>
          </cell>
          <cell r="AM13">
            <v>6.518753933158715</v>
          </cell>
          <cell r="AN13">
            <v>4.2472450677706117</v>
          </cell>
          <cell r="AO13">
            <v>24.27</v>
          </cell>
          <cell r="AP13">
            <v>25.547368421052632</v>
          </cell>
          <cell r="AQ13">
            <v>11.173880228799703</v>
          </cell>
          <cell r="AR13">
            <v>6.7472409813049143</v>
          </cell>
          <cell r="AS13">
            <v>24.27</v>
          </cell>
          <cell r="AT13">
            <v>26.966666666666665</v>
          </cell>
          <cell r="AU13">
            <v>12.217474747474746</v>
          </cell>
          <cell r="AV13">
            <v>12.860499734183945</v>
          </cell>
          <cell r="AW13">
            <v>5.624911393764636</v>
          </cell>
          <cell r="AX13">
            <v>3.3965490854643394</v>
          </cell>
          <cell r="AY13">
            <v>12.217474747474746</v>
          </cell>
          <cell r="AZ13">
            <v>13.574971941638607</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74.89989165861418</v>
          </cell>
          <cell r="H14">
            <v>3.5396415892393129</v>
          </cell>
          <cell r="I14">
            <v>0.1931367627815056</v>
          </cell>
          <cell r="J14">
            <v>0.28092620040946265</v>
          </cell>
          <cell r="K14">
            <v>0.372728517599</v>
          </cell>
          <cell r="L14">
            <v>4.7545348073199998</v>
          </cell>
          <cell r="M14">
            <v>79.316559138469998</v>
          </cell>
          <cell r="N14">
            <v>28.755975740009998</v>
          </cell>
          <cell r="O14">
            <v>935</v>
          </cell>
          <cell r="P14">
            <v>122</v>
          </cell>
          <cell r="Q14">
            <v>7873</v>
          </cell>
          <cell r="R14">
            <v>820</v>
          </cell>
          <cell r="S14">
            <v>11.676460606061633</v>
          </cell>
          <cell r="T14"/>
          <cell r="U14">
            <v>2.1719079679196001</v>
          </cell>
          <cell r="V14">
            <v>2.5677055197912311</v>
          </cell>
          <cell r="W14">
            <v>3.5969794247627451</v>
          </cell>
          <cell r="X14">
            <v>4.0605951680383088</v>
          </cell>
          <cell r="Y14">
            <v>24.27</v>
          </cell>
          <cell r="Z14">
            <v>12.217474747474746</v>
          </cell>
          <cell r="AA14">
            <v>0.43756661526401797</v>
          </cell>
          <cell r="AB14">
            <v>8</v>
          </cell>
          <cell r="AC14">
            <v>74.89989165861418</v>
          </cell>
          <cell r="AD14">
            <v>93.624864573267715</v>
          </cell>
          <cell r="AE14">
            <v>78.841991219593879</v>
          </cell>
          <cell r="AF14">
            <v>77.216383153210501</v>
          </cell>
          <cell r="AG14">
            <v>75.656456220822406</v>
          </cell>
          <cell r="AH14">
            <v>34.485757575795603</v>
          </cell>
          <cell r="AI14">
            <v>20.822996968784313</v>
          </cell>
          <cell r="AJ14">
            <v>74.89989165861418</v>
          </cell>
          <cell r="AK14">
            <v>83.22210184290465</v>
          </cell>
          <cell r="AL14">
            <v>1.2641577104426118</v>
          </cell>
          <cell r="AM14">
            <v>1.3785231842034229</v>
          </cell>
          <cell r="AN14">
            <v>0.87170511778679216</v>
          </cell>
          <cell r="AO14">
            <v>24.27</v>
          </cell>
          <cell r="AP14">
            <v>25.547368421052632</v>
          </cell>
          <cell r="AQ14">
            <v>11.174506635862404</v>
          </cell>
          <cell r="AR14">
            <v>6.7473280033012246</v>
          </cell>
          <cell r="AS14">
            <v>24.27</v>
          </cell>
          <cell r="AT14">
            <v>26.966666666666665</v>
          </cell>
          <cell r="AU14">
            <v>12.217474747474746</v>
          </cell>
          <cell r="AV14">
            <v>12.860499734183945</v>
          </cell>
          <cell r="AW14">
            <v>5.625226725963655</v>
          </cell>
          <cell r="AX14">
            <v>3.3965928921821966</v>
          </cell>
          <cell r="AY14">
            <v>12.217474747474746</v>
          </cell>
          <cell r="AZ14">
            <v>13.574971941638607</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55.903511323118948</v>
          </cell>
          <cell r="H15">
            <v>22.081166928660704</v>
          </cell>
          <cell r="I15">
            <v>5.7435130359051234E-2</v>
          </cell>
          <cell r="J15">
            <v>8.3542007794983608E-2</v>
          </cell>
          <cell r="K15">
            <v>0.372728517599</v>
          </cell>
          <cell r="L15">
            <v>4.3860172957500003</v>
          </cell>
          <cell r="M15">
            <v>69.41930323278001</v>
          </cell>
          <cell r="N15">
            <v>42.6129926196</v>
          </cell>
          <cell r="O15">
            <v>797</v>
          </cell>
          <cell r="P15">
            <v>513</v>
          </cell>
          <cell r="Q15">
            <v>7873</v>
          </cell>
          <cell r="R15">
            <v>1007</v>
          </cell>
          <cell r="S15">
            <v>11.676460606061633</v>
          </cell>
          <cell r="T15"/>
          <cell r="U15">
            <v>2.1264544879618272</v>
          </cell>
          <cell r="V15">
            <v>2.9071679088088254</v>
          </cell>
          <cell r="W15">
            <v>3.5190099637546259</v>
          </cell>
          <cell r="X15">
            <v>4.3733587435437089</v>
          </cell>
          <cell r="Y15">
            <v>24.27</v>
          </cell>
          <cell r="Z15">
            <v>12.217474747474746</v>
          </cell>
          <cell r="AA15">
            <v>0.49570363825143099</v>
          </cell>
          <cell r="AB15">
            <v>9</v>
          </cell>
          <cell r="AC15">
            <v>55.903511323118948</v>
          </cell>
          <cell r="AD15">
            <v>69.879389153898686</v>
          </cell>
          <cell r="AE15">
            <v>58.84580139275679</v>
          </cell>
          <cell r="AF15">
            <v>57.632485900122632</v>
          </cell>
          <cell r="AG15">
            <v>56.468193255675708</v>
          </cell>
          <cell r="AH15">
            <v>26.289540471990808</v>
          </cell>
          <cell r="AI15">
            <v>15.886147495721326</v>
          </cell>
          <cell r="AJ15">
            <v>55.903511323118948</v>
          </cell>
          <cell r="AK15">
            <v>62.115012581243278</v>
          </cell>
          <cell r="AL15">
            <v>7.8861310459502514</v>
          </cell>
          <cell r="AM15">
            <v>7.5954219437253547</v>
          </cell>
          <cell r="AN15">
            <v>5.0490179798898573</v>
          </cell>
          <cell r="AO15">
            <v>24.27</v>
          </cell>
          <cell r="AP15">
            <v>25.547368421052632</v>
          </cell>
          <cell r="AQ15">
            <v>11.413364422984857</v>
          </cell>
          <cell r="AR15">
            <v>6.8968261670123256</v>
          </cell>
          <cell r="AS15">
            <v>24.27</v>
          </cell>
          <cell r="AT15">
            <v>26.966666666666665</v>
          </cell>
          <cell r="AU15">
            <v>12.217474747474746</v>
          </cell>
          <cell r="AV15">
            <v>12.860499734183945</v>
          </cell>
          <cell r="AW15">
            <v>5.7454673103232041</v>
          </cell>
          <cell r="AX15">
            <v>3.4718500013677849</v>
          </cell>
          <cell r="AY15">
            <v>12.217474747474746</v>
          </cell>
          <cell r="AZ15">
            <v>13.574971941638607</v>
          </cell>
          <cell r="BB15">
            <v>9</v>
          </cell>
          <cell r="BC15">
            <v>15</v>
          </cell>
          <cell r="BD15">
            <v>10</v>
          </cell>
          <cell r="BE15">
            <v>5</v>
          </cell>
          <cell r="BF15">
            <v>13</v>
          </cell>
          <cell r="BG15">
            <v>33</v>
          </cell>
          <cell r="BH15">
            <v>63</v>
          </cell>
          <cell r="BI15">
            <v>91</v>
          </cell>
          <cell r="BJ15">
            <v>0</v>
          </cell>
          <cell r="BK15">
            <v>103</v>
          </cell>
        </row>
        <row r="16">
          <cell r="B16">
            <v>10</v>
          </cell>
          <cell r="C16">
            <v>2</v>
          </cell>
          <cell r="D16">
            <v>2</v>
          </cell>
          <cell r="E16">
            <v>2</v>
          </cell>
          <cell r="F16">
            <v>1</v>
          </cell>
          <cell r="G16">
            <v>55.863505012076281</v>
          </cell>
          <cell r="H16">
            <v>3.3716576620385212</v>
          </cell>
          <cell r="I16">
            <v>5.7370247345758137E-2</v>
          </cell>
          <cell r="J16">
            <v>8.3447632502920935E-2</v>
          </cell>
          <cell r="K16">
            <v>0.372728517599</v>
          </cell>
          <cell r="L16">
            <v>4.3860172957500003</v>
          </cell>
          <cell r="M16">
            <v>69.41930323278001</v>
          </cell>
          <cell r="N16">
            <v>25.570671448870002</v>
          </cell>
          <cell r="O16">
            <v>797</v>
          </cell>
          <cell r="P16">
            <v>131</v>
          </cell>
          <cell r="Q16">
            <v>7873</v>
          </cell>
          <cell r="R16">
            <v>803</v>
          </cell>
          <cell r="S16">
            <v>11.676460606061633</v>
          </cell>
          <cell r="T16"/>
          <cell r="U16">
            <v>2.1250556948251647</v>
          </cell>
          <cell r="V16">
            <v>2.5858820775870144</v>
          </cell>
          <cell r="W16">
            <v>3.5153970998311541</v>
          </cell>
          <cell r="X16">
            <v>4.0542315969927083</v>
          </cell>
          <cell r="Y16">
            <v>24.27</v>
          </cell>
          <cell r="Z16">
            <v>12.217474747474746</v>
          </cell>
          <cell r="AA16">
            <v>0.39528304023425931</v>
          </cell>
          <cell r="AB16">
            <v>10</v>
          </cell>
          <cell r="AC16">
            <v>55.863505012076281</v>
          </cell>
          <cell r="AD16">
            <v>69.82938126509535</v>
          </cell>
          <cell r="AE16">
            <v>58.803689486396088</v>
          </cell>
          <cell r="AF16">
            <v>57.591242280491016</v>
          </cell>
          <cell r="AG16">
            <v>56.427782840481093</v>
          </cell>
          <cell r="AH16">
            <v>26.288019249618941</v>
          </cell>
          <cell r="AI16">
            <v>15.891093787031748</v>
          </cell>
          <cell r="AJ16">
            <v>55.863505012076281</v>
          </cell>
          <cell r="AK16">
            <v>62.070561124529199</v>
          </cell>
          <cell r="AL16">
            <v>1.2041634507280434</v>
          </cell>
          <cell r="AM16">
            <v>1.303871391221654</v>
          </cell>
          <cell r="AN16">
            <v>0.83163913589433391</v>
          </cell>
          <cell r="AO16">
            <v>24.27</v>
          </cell>
          <cell r="AP16">
            <v>25.547368421052632</v>
          </cell>
          <cell r="AQ16">
            <v>11.420877137056294</v>
          </cell>
          <cell r="AR16">
            <v>6.9039142124699646</v>
          </cell>
          <cell r="AS16">
            <v>24.27</v>
          </cell>
          <cell r="AT16">
            <v>26.966666666666665</v>
          </cell>
          <cell r="AU16">
            <v>12.217474747474746</v>
          </cell>
          <cell r="AV16">
            <v>12.860499734183945</v>
          </cell>
          <cell r="AW16">
            <v>5.7492491971980613</v>
          </cell>
          <cell r="AX16">
            <v>3.4754181108192745</v>
          </cell>
          <cell r="AY16">
            <v>12.217474747474746</v>
          </cell>
          <cell r="AZ16">
            <v>13.574971941638607</v>
          </cell>
          <cell r="BB16">
            <v>10</v>
          </cell>
          <cell r="BC16">
            <v>15</v>
          </cell>
          <cell r="BD16">
            <v>10</v>
          </cell>
          <cell r="BE16">
            <v>5</v>
          </cell>
          <cell r="BF16">
            <v>13</v>
          </cell>
          <cell r="BG16">
            <v>33</v>
          </cell>
          <cell r="BH16">
            <v>63</v>
          </cell>
          <cell r="BI16">
            <v>91</v>
          </cell>
          <cell r="BJ16">
            <v>117</v>
          </cell>
          <cell r="BK16">
            <v>109</v>
          </cell>
        </row>
        <row r="17">
          <cell r="B17">
            <v>11</v>
          </cell>
          <cell r="C17">
            <v>2</v>
          </cell>
          <cell r="D17">
            <v>2</v>
          </cell>
          <cell r="E17">
            <v>1</v>
          </cell>
          <cell r="F17">
            <v>2</v>
          </cell>
          <cell r="G17">
            <v>40.08213510043506</v>
          </cell>
          <cell r="H17">
            <v>21.321680632015223</v>
          </cell>
          <cell r="I17">
            <v>5.7438064582881691E-2</v>
          </cell>
          <cell r="J17">
            <v>8.3546275756918822E-2</v>
          </cell>
          <cell r="K17">
            <v>0.372728517599</v>
          </cell>
          <cell r="L17">
            <v>3.70388078053</v>
          </cell>
          <cell r="M17">
            <v>64.596778485350001</v>
          </cell>
          <cell r="N17">
            <v>42.612878194399997</v>
          </cell>
          <cell r="O17">
            <v>614</v>
          </cell>
          <cell r="P17">
            <v>495</v>
          </cell>
          <cell r="Q17">
            <v>7873</v>
          </cell>
          <cell r="R17">
            <v>1184</v>
          </cell>
          <cell r="S17">
            <v>11.676460606061633</v>
          </cell>
          <cell r="T17"/>
          <cell r="U17">
            <v>2.0407021572720794</v>
          </cell>
          <cell r="V17">
            <v>2.8984400131614745</v>
          </cell>
          <cell r="W17">
            <v>3.3447788493382622</v>
          </cell>
          <cell r="X17">
            <v>4.3352221265897652</v>
          </cell>
          <cell r="Y17">
            <v>24.27</v>
          </cell>
          <cell r="Z17">
            <v>12.217474747474746</v>
          </cell>
          <cell r="AA17">
            <v>4.8896314942934236</v>
          </cell>
          <cell r="AB17">
            <v>11</v>
          </cell>
          <cell r="AC17">
            <v>40.08213510043506</v>
          </cell>
          <cell r="AD17">
            <v>50.10266887554382</v>
          </cell>
          <cell r="AE17">
            <v>42.191721158352699</v>
          </cell>
          <cell r="AF17">
            <v>41.321788763335114</v>
          </cell>
          <cell r="AG17">
            <v>40.487005151954605</v>
          </cell>
          <cell r="AH17">
            <v>19.641344993732496</v>
          </cell>
          <cell r="AI17">
            <v>11.983493350648576</v>
          </cell>
          <cell r="AJ17">
            <v>40.08213510043506</v>
          </cell>
          <cell r="AK17">
            <v>44.535705667150069</v>
          </cell>
          <cell r="AL17">
            <v>7.6148859400054372</v>
          </cell>
          <cell r="AM17">
            <v>7.356260793804938</v>
          </cell>
          <cell r="AN17">
            <v>4.9182440967073564</v>
          </cell>
          <cell r="AO17">
            <v>24.27</v>
          </cell>
          <cell r="AP17">
            <v>25.547368421052632</v>
          </cell>
          <cell r="AQ17">
            <v>11.892965327406262</v>
          </cell>
          <cell r="AR17">
            <v>7.2560851085271674</v>
          </cell>
          <cell r="AS17">
            <v>24.27</v>
          </cell>
          <cell r="AT17">
            <v>26.966666666666665</v>
          </cell>
          <cell r="AU17">
            <v>12.217474747474746</v>
          </cell>
          <cell r="AV17">
            <v>12.860499734183945</v>
          </cell>
          <cell r="AW17">
            <v>5.9868975508932314</v>
          </cell>
          <cell r="AX17">
            <v>3.6527003122768118</v>
          </cell>
          <cell r="AY17">
            <v>12.217474747474746</v>
          </cell>
          <cell r="AZ17">
            <v>13.574971941638607</v>
          </cell>
          <cell r="BB17">
            <v>11</v>
          </cell>
          <cell r="BC17">
            <v>15</v>
          </cell>
          <cell r="BD17">
            <v>10</v>
          </cell>
          <cell r="BE17">
            <v>5</v>
          </cell>
          <cell r="BF17">
            <v>13</v>
          </cell>
          <cell r="BG17">
            <v>33</v>
          </cell>
          <cell r="BH17">
            <v>63</v>
          </cell>
          <cell r="BI17">
            <v>91</v>
          </cell>
          <cell r="BJ17">
            <v>0</v>
          </cell>
          <cell r="BK17">
            <v>103</v>
          </cell>
        </row>
        <row r="18">
          <cell r="B18">
            <v>12</v>
          </cell>
          <cell r="C18">
            <v>2</v>
          </cell>
          <cell r="D18">
            <v>2</v>
          </cell>
          <cell r="E18">
            <v>2</v>
          </cell>
          <cell r="F18">
            <v>2</v>
          </cell>
          <cell r="G18">
            <v>40.042211258429965</v>
          </cell>
          <cell r="H18">
            <v>2.9183305509738284</v>
          </cell>
          <cell r="I18">
            <v>5.7373172067927268E-2</v>
          </cell>
          <cell r="J18">
            <v>8.3451886644257844E-2</v>
          </cell>
          <cell r="K18">
            <v>0.372728517599</v>
          </cell>
          <cell r="L18">
            <v>3.70388078053</v>
          </cell>
          <cell r="M18">
            <v>64.596778485350001</v>
          </cell>
          <cell r="N18">
            <v>22.246516594869998</v>
          </cell>
          <cell r="O18">
            <v>614</v>
          </cell>
          <cell r="P18">
            <v>130</v>
          </cell>
          <cell r="Q18">
            <v>7873</v>
          </cell>
          <cell r="R18">
            <v>943</v>
          </cell>
          <cell r="S18">
            <v>11.676460606061633</v>
          </cell>
          <cell r="T18"/>
          <cell r="U18">
            <v>2.0387094872179143</v>
          </cell>
          <cell r="V18">
            <v>2.5857345950639541</v>
          </cell>
          <cell r="W18">
            <v>3.3399667459641353</v>
          </cell>
          <cell r="X18">
            <v>4.0096887995256925</v>
          </cell>
          <cell r="Y18">
            <v>24.27</v>
          </cell>
          <cell r="Z18">
            <v>12.217474747474746</v>
          </cell>
          <cell r="AA18">
            <v>4.789447962519267</v>
          </cell>
          <cell r="AB18">
            <v>12</v>
          </cell>
          <cell r="AC18">
            <v>40.042211258429965</v>
          </cell>
          <cell r="AD18">
            <v>50.052764073037451</v>
          </cell>
          <cell r="AE18">
            <v>42.149696061505232</v>
          </cell>
          <cell r="AF18">
            <v>41.28063016332986</v>
          </cell>
          <cell r="AG18">
            <v>40.446678038818149</v>
          </cell>
          <cell r="AH18">
            <v>19.64095988638028</v>
          </cell>
          <cell r="AI18">
            <v>11.988805369638833</v>
          </cell>
          <cell r="AJ18">
            <v>40.042211258429965</v>
          </cell>
          <cell r="AK18">
            <v>44.491345842699964</v>
          </cell>
          <cell r="AL18">
            <v>1.0422609110620817</v>
          </cell>
          <cell r="AM18">
            <v>1.1286272599456977</v>
          </cell>
          <cell r="AN18">
            <v>0.72781971292112213</v>
          </cell>
          <cell r="AO18">
            <v>24.27</v>
          </cell>
          <cell r="AP18">
            <v>25.547368421052632</v>
          </cell>
          <cell r="AQ18">
            <v>11.904589718233758</v>
          </cell>
          <cell r="AR18">
            <v>7.2665394137012802</v>
          </cell>
          <cell r="AS18">
            <v>24.27</v>
          </cell>
          <cell r="AT18">
            <v>26.966666666666665</v>
          </cell>
          <cell r="AU18">
            <v>12.217474747474746</v>
          </cell>
          <cell r="AV18">
            <v>12.860499734183945</v>
          </cell>
          <cell r="AW18">
            <v>5.9927492485195071</v>
          </cell>
          <cell r="AX18">
            <v>3.6579629908704301</v>
          </cell>
          <cell r="AY18">
            <v>12.217474747474746</v>
          </cell>
          <cell r="AZ18">
            <v>13.574971941638607</v>
          </cell>
          <cell r="BB18">
            <v>12</v>
          </cell>
          <cell r="BC18">
            <v>15</v>
          </cell>
          <cell r="BD18">
            <v>10</v>
          </cell>
          <cell r="BE18">
            <v>5</v>
          </cell>
          <cell r="BF18">
            <v>13</v>
          </cell>
          <cell r="BG18">
            <v>33</v>
          </cell>
          <cell r="BH18">
            <v>63</v>
          </cell>
          <cell r="BI18">
            <v>91</v>
          </cell>
          <cell r="BJ18">
            <v>117</v>
          </cell>
          <cell r="BK18">
            <v>109</v>
          </cell>
        </row>
        <row r="19">
          <cell r="B19">
            <v>13</v>
          </cell>
          <cell r="C19">
            <v>2</v>
          </cell>
          <cell r="D19">
            <v>3</v>
          </cell>
          <cell r="E19">
            <v>1</v>
          </cell>
          <cell r="F19">
            <v>1</v>
          </cell>
          <cell r="G19">
            <v>52.416612373055841</v>
          </cell>
          <cell r="H19">
            <v>19.636331371664909</v>
          </cell>
          <cell r="I19">
            <v>5.7412831924673939E-2</v>
          </cell>
          <cell r="J19">
            <v>8.3509573708616641E-2</v>
          </cell>
          <cell r="K19">
            <v>0.372728517599</v>
          </cell>
          <cell r="L19">
            <v>4.1711260230500002</v>
          </cell>
          <cell r="M19">
            <v>65.602397278660007</v>
          </cell>
          <cell r="N19">
            <v>41.527923805500002</v>
          </cell>
          <cell r="O19">
            <v>791</v>
          </cell>
          <cell r="P19">
            <v>468</v>
          </cell>
          <cell r="Q19">
            <v>7873</v>
          </cell>
          <cell r="R19">
            <v>1007</v>
          </cell>
          <cell r="S19">
            <v>11.676460606061633</v>
          </cell>
          <cell r="T19"/>
          <cell r="U19">
            <v>2.131963729421265</v>
          </cell>
          <cell r="V19">
            <v>2.8639347080809903</v>
          </cell>
          <cell r="W19">
            <v>3.517446755439777</v>
          </cell>
          <cell r="X19">
            <v>4.3012230829507843</v>
          </cell>
          <cell r="Y19">
            <v>24.27</v>
          </cell>
          <cell r="Z19">
            <v>12.217474747474746</v>
          </cell>
          <cell r="AA19">
            <v>0.47141682437837829</v>
          </cell>
          <cell r="AB19">
            <v>13</v>
          </cell>
          <cell r="AC19">
            <v>52.416612373055841</v>
          </cell>
          <cell r="AD19">
            <v>65.520765466319801</v>
          </cell>
          <cell r="AE19">
            <v>55.175381445321939</v>
          </cell>
          <cell r="AF19">
            <v>54.037744714490557</v>
          </cell>
          <cell r="AG19">
            <v>52.946073104096811</v>
          </cell>
          <cell r="AH19">
            <v>24.586071352763895</v>
          </cell>
          <cell r="AI19">
            <v>14.901892201208979</v>
          </cell>
          <cell r="AJ19">
            <v>52.416612373055841</v>
          </cell>
          <cell r="AK19">
            <v>58.240680414506485</v>
          </cell>
          <cell r="AL19">
            <v>7.0129754898803247</v>
          </cell>
          <cell r="AM19">
            <v>6.8564172626765085</v>
          </cell>
          <cell r="AN19">
            <v>4.565290149562232</v>
          </cell>
          <cell r="AO19">
            <v>24.27</v>
          </cell>
          <cell r="AP19">
            <v>25.547368421052632</v>
          </cell>
          <cell r="AQ19">
            <v>11.383870966035733</v>
          </cell>
          <cell r="AR19">
            <v>6.8998912243564536</v>
          </cell>
          <cell r="AS19">
            <v>24.27</v>
          </cell>
          <cell r="AT19">
            <v>26.966666666666665</v>
          </cell>
          <cell r="AU19">
            <v>12.217474747474746</v>
          </cell>
          <cell r="AV19">
            <v>12.860499734183945</v>
          </cell>
          <cell r="AW19">
            <v>5.7306203566564697</v>
          </cell>
          <cell r="AX19">
            <v>3.4733929457724591</v>
          </cell>
          <cell r="AY19">
            <v>12.217474747474746</v>
          </cell>
          <cell r="AZ19">
            <v>13.574971941638607</v>
          </cell>
          <cell r="BB19">
            <v>13</v>
          </cell>
          <cell r="BC19">
            <v>15</v>
          </cell>
          <cell r="BD19">
            <v>10</v>
          </cell>
          <cell r="BE19">
            <v>5</v>
          </cell>
          <cell r="BF19">
            <v>13</v>
          </cell>
          <cell r="BG19">
            <v>33</v>
          </cell>
          <cell r="BH19">
            <v>63</v>
          </cell>
          <cell r="BI19">
            <v>93</v>
          </cell>
          <cell r="BJ19">
            <v>0</v>
          </cell>
          <cell r="BK19">
            <v>103</v>
          </cell>
        </row>
        <row r="20">
          <cell r="B20">
            <v>14</v>
          </cell>
          <cell r="C20">
            <v>2</v>
          </cell>
          <cell r="D20">
            <v>3</v>
          </cell>
          <cell r="E20">
            <v>2</v>
          </cell>
          <cell r="F20">
            <v>1</v>
          </cell>
          <cell r="G20">
            <v>52.401394958850382</v>
          </cell>
          <cell r="H20">
            <v>2.9473555429335456</v>
          </cell>
          <cell r="I20">
            <v>5.734497570052953E-2</v>
          </cell>
          <cell r="J20">
            <v>8.3410873746224773E-2</v>
          </cell>
          <cell r="K20">
            <v>0.372728517599</v>
          </cell>
          <cell r="L20">
            <v>4.1711260230500002</v>
          </cell>
          <cell r="M20">
            <v>65.602397278660007</v>
          </cell>
          <cell r="N20">
            <v>24.277174218150002</v>
          </cell>
          <cell r="O20">
            <v>791</v>
          </cell>
          <cell r="P20">
            <v>120</v>
          </cell>
          <cell r="Q20">
            <v>7873</v>
          </cell>
          <cell r="R20">
            <v>831</v>
          </cell>
          <cell r="S20">
            <v>11.676460606061633</v>
          </cell>
          <cell r="T20"/>
          <cell r="U20">
            <v>2.1304079763453592</v>
          </cell>
          <cell r="V20">
            <v>2.5507107501646358</v>
          </cell>
          <cell r="W20">
            <v>3.5132708932624075</v>
          </cell>
          <cell r="X20">
            <v>3.9941791831972098</v>
          </cell>
          <cell r="Y20">
            <v>24.27</v>
          </cell>
          <cell r="Z20">
            <v>12.217474747474746</v>
          </cell>
          <cell r="AA20">
            <v>0.38902421157739053</v>
          </cell>
          <cell r="AB20">
            <v>14</v>
          </cell>
          <cell r="AC20">
            <v>52.401394958850382</v>
          </cell>
          <cell r="AD20">
            <v>65.501743698562976</v>
          </cell>
          <cell r="AE20">
            <v>55.159363114579349</v>
          </cell>
          <cell r="AF20">
            <v>54.022056658608641</v>
          </cell>
          <cell r="AG20">
            <v>52.930701978636748</v>
          </cell>
          <cell r="AH20">
            <v>24.596882635007383</v>
          </cell>
          <cell r="AI20">
            <v>14.915273131754063</v>
          </cell>
          <cell r="AJ20">
            <v>52.401394958850382</v>
          </cell>
          <cell r="AK20">
            <v>58.223772176500425</v>
          </cell>
          <cell r="AL20">
            <v>1.0526269796191234</v>
          </cell>
          <cell r="AM20">
            <v>1.1555036347195811</v>
          </cell>
          <cell r="AN20">
            <v>0.73791269939329163</v>
          </cell>
          <cell r="AO20">
            <v>24.27</v>
          </cell>
          <cell r="AP20">
            <v>25.547368421052632</v>
          </cell>
          <cell r="AQ20">
            <v>11.392184158845641</v>
          </cell>
          <cell r="AR20">
            <v>6.9080924122714</v>
          </cell>
          <cell r="AS20">
            <v>24.27</v>
          </cell>
          <cell r="AT20">
            <v>26.966666666666665</v>
          </cell>
          <cell r="AU20">
            <v>12.217474747474746</v>
          </cell>
          <cell r="AV20">
            <v>12.860499734183945</v>
          </cell>
          <cell r="AW20">
            <v>5.7348052031017076</v>
          </cell>
          <cell r="AX20">
            <v>3.4775214091531823</v>
          </cell>
          <cell r="AY20">
            <v>12.217474747474746</v>
          </cell>
          <cell r="AZ20">
            <v>13.574971941638607</v>
          </cell>
          <cell r="BB20">
            <v>14</v>
          </cell>
          <cell r="BC20">
            <v>15</v>
          </cell>
          <cell r="BD20">
            <v>10</v>
          </cell>
          <cell r="BE20">
            <v>5</v>
          </cell>
          <cell r="BF20">
            <v>13</v>
          </cell>
          <cell r="BG20">
            <v>33</v>
          </cell>
          <cell r="BH20">
            <v>63</v>
          </cell>
          <cell r="BI20">
            <v>93</v>
          </cell>
          <cell r="BJ20">
            <v>117</v>
          </cell>
          <cell r="BK20">
            <v>109</v>
          </cell>
        </row>
        <row r="21">
          <cell r="B21">
            <v>15</v>
          </cell>
          <cell r="C21">
            <v>2</v>
          </cell>
          <cell r="D21">
            <v>3</v>
          </cell>
          <cell r="E21">
            <v>1</v>
          </cell>
          <cell r="F21">
            <v>2</v>
          </cell>
          <cell r="G21">
            <v>37.081610152521613</v>
          </cell>
          <cell r="H21">
            <v>18.909904844977582</v>
          </cell>
          <cell r="I21">
            <v>5.741606669623181E-2</v>
          </cell>
          <cell r="J21">
            <v>8.3514278830882638E-2</v>
          </cell>
          <cell r="K21">
            <v>0.372728517599</v>
          </cell>
          <cell r="L21">
            <v>3.4699505141899998</v>
          </cell>
          <cell r="M21">
            <v>60.334073222549996</v>
          </cell>
          <cell r="N21">
            <v>41.5277403041</v>
          </cell>
          <cell r="O21">
            <v>608</v>
          </cell>
          <cell r="P21">
            <v>451</v>
          </cell>
          <cell r="Q21">
            <v>7873</v>
          </cell>
          <cell r="R21">
            <v>1202</v>
          </cell>
          <cell r="S21">
            <v>11.676460606061633</v>
          </cell>
          <cell r="T21"/>
          <cell r="U21">
            <v>2.0470836025167385</v>
          </cell>
          <cell r="V21">
            <v>2.8533335296223052</v>
          </cell>
          <cell r="W21">
            <v>3.3399424203854475</v>
          </cell>
          <cell r="X21">
            <v>4.2578544381931556</v>
          </cell>
          <cell r="Y21">
            <v>24.27</v>
          </cell>
          <cell r="Z21">
            <v>12.217474747474746</v>
          </cell>
          <cell r="AA21">
            <v>4.8655558123527793</v>
          </cell>
          <cell r="AB21">
            <v>15</v>
          </cell>
          <cell r="AC21">
            <v>37.081610152521613</v>
          </cell>
          <cell r="AD21">
            <v>46.35201269065201</v>
          </cell>
          <cell r="AE21">
            <v>39.033273844759591</v>
          </cell>
          <cell r="AF21">
            <v>38.228464074764553</v>
          </cell>
          <cell r="AG21">
            <v>37.456171871233956</v>
          </cell>
          <cell r="AH21">
            <v>18.114360403714095</v>
          </cell>
          <cell r="AI21">
            <v>11.102469888759996</v>
          </cell>
          <cell r="AJ21">
            <v>37.081610152521613</v>
          </cell>
          <cell r="AK21">
            <v>41.201789058357349</v>
          </cell>
          <cell r="AL21">
            <v>6.7535374446348513</v>
          </cell>
          <cell r="AM21">
            <v>6.6273026439641916</v>
          </cell>
          <cell r="AN21">
            <v>4.4411816137618141</v>
          </cell>
          <cell r="AO21">
            <v>24.27</v>
          </cell>
          <cell r="AP21">
            <v>25.547368421052632</v>
          </cell>
          <cell r="AQ21">
            <v>11.855890971019367</v>
          </cell>
          <cell r="AR21">
            <v>7.2665923376005717</v>
          </cell>
          <cell r="AS21">
            <v>24.27</v>
          </cell>
          <cell r="AT21">
            <v>26.966666666666665</v>
          </cell>
          <cell r="AU21">
            <v>12.217474747474746</v>
          </cell>
          <cell r="AV21">
            <v>12.860499734183945</v>
          </cell>
          <cell r="AW21">
            <v>5.9682343859597431</v>
          </cell>
          <cell r="AX21">
            <v>3.6579896326670158</v>
          </cell>
          <cell r="AY21">
            <v>12.217474747474746</v>
          </cell>
          <cell r="AZ21">
            <v>13.574971941638607</v>
          </cell>
          <cell r="BB21">
            <v>15</v>
          </cell>
          <cell r="BC21">
            <v>15</v>
          </cell>
          <cell r="BD21">
            <v>10</v>
          </cell>
          <cell r="BE21">
            <v>5</v>
          </cell>
          <cell r="BF21">
            <v>13</v>
          </cell>
          <cell r="BG21">
            <v>33</v>
          </cell>
          <cell r="BH21">
            <v>63</v>
          </cell>
          <cell r="BI21">
            <v>93</v>
          </cell>
          <cell r="BJ21">
            <v>0</v>
          </cell>
          <cell r="BK21">
            <v>103</v>
          </cell>
        </row>
        <row r="22">
          <cell r="B22">
            <v>16</v>
          </cell>
          <cell r="C22">
            <v>2</v>
          </cell>
          <cell r="D22">
            <v>3</v>
          </cell>
          <cell r="E22">
            <v>2</v>
          </cell>
          <cell r="F22">
            <v>2</v>
          </cell>
          <cell r="G22">
            <v>37.066753448647184</v>
          </cell>
          <cell r="H22">
            <v>2.5231696366113332</v>
          </cell>
          <cell r="I22">
            <v>5.7348201978325873E-2</v>
          </cell>
          <cell r="J22">
            <v>8.3415566513928535E-2</v>
          </cell>
          <cell r="K22">
            <v>0.372728517599</v>
          </cell>
          <cell r="L22">
            <v>3.4699505141899998</v>
          </cell>
          <cell r="M22">
            <v>60.334073222549996</v>
          </cell>
          <cell r="N22">
            <v>20.983838921949999</v>
          </cell>
          <cell r="O22">
            <v>608</v>
          </cell>
          <cell r="P22">
            <v>119</v>
          </cell>
          <cell r="Q22">
            <v>7873</v>
          </cell>
          <cell r="R22">
            <v>990</v>
          </cell>
          <cell r="S22">
            <v>11.676460606061633</v>
          </cell>
          <cell r="T22"/>
          <cell r="U22">
            <v>2.0448165037989723</v>
          </cell>
          <cell r="V22">
            <v>2.5482181494805869</v>
          </cell>
          <cell r="W22">
            <v>3.3342338414994703</v>
          </cell>
          <cell r="X22">
            <v>3.9403465579361923</v>
          </cell>
          <cell r="Y22">
            <v>24.27</v>
          </cell>
          <cell r="Z22">
            <v>12.217474747474746</v>
          </cell>
          <cell r="AA22">
            <v>4.7829935778961818</v>
          </cell>
          <cell r="AB22">
            <v>16</v>
          </cell>
          <cell r="AC22">
            <v>37.066753448647184</v>
          </cell>
          <cell r="AD22">
            <v>46.333441810808978</v>
          </cell>
          <cell r="AE22">
            <v>39.017635209102302</v>
          </cell>
          <cell r="AF22">
            <v>38.213147885203284</v>
          </cell>
          <cell r="AG22">
            <v>37.441165099643619</v>
          </cell>
          <cell r="AH22">
            <v>18.12717834572566</v>
          </cell>
          <cell r="AI22">
            <v>11.117022743665014</v>
          </cell>
          <cell r="AJ22">
            <v>37.066753448647184</v>
          </cell>
          <cell r="AK22">
            <v>41.185281609607983</v>
          </cell>
          <cell r="AL22">
            <v>0.90113201307547619</v>
          </cell>
          <cell r="AM22">
            <v>0.99017018504700649</v>
          </cell>
          <cell r="AN22">
            <v>0.64034206116450731</v>
          </cell>
          <cell r="AO22">
            <v>24.27</v>
          </cell>
          <cell r="AP22">
            <v>25.547368421052632</v>
          </cell>
          <cell r="AQ22">
            <v>11.869035659145876</v>
          </cell>
          <cell r="AR22">
            <v>7.2790335512536535</v>
          </cell>
          <cell r="AS22">
            <v>24.27</v>
          </cell>
          <cell r="AT22">
            <v>26.966666666666665</v>
          </cell>
          <cell r="AU22">
            <v>12.217474747474746</v>
          </cell>
          <cell r="AV22">
            <v>12.860499734183945</v>
          </cell>
          <cell r="AW22">
            <v>5.97485139853696</v>
          </cell>
          <cell r="AX22">
            <v>3.664252517447999</v>
          </cell>
          <cell r="AY22">
            <v>12.217474747474746</v>
          </cell>
          <cell r="AZ22">
            <v>13.574971941638607</v>
          </cell>
          <cell r="BB22">
            <v>16</v>
          </cell>
          <cell r="BC22">
            <v>15</v>
          </cell>
          <cell r="BD22">
            <v>10</v>
          </cell>
          <cell r="BE22">
            <v>5</v>
          </cell>
          <cell r="BF22">
            <v>13</v>
          </cell>
          <cell r="BG22">
            <v>33</v>
          </cell>
          <cell r="BH22">
            <v>63</v>
          </cell>
          <cell r="BI22">
            <v>93</v>
          </cell>
          <cell r="BJ22">
            <v>117</v>
          </cell>
          <cell r="BK22">
            <v>109</v>
          </cell>
        </row>
        <row r="23">
          <cell r="B23">
            <v>17</v>
          </cell>
          <cell r="C23">
            <v>3</v>
          </cell>
          <cell r="D23">
            <v>1</v>
          </cell>
          <cell r="E23">
            <v>1</v>
          </cell>
          <cell r="F23">
            <v>1</v>
          </cell>
          <cell r="G23">
            <v>68.619327246937686</v>
          </cell>
          <cell r="H23">
            <v>18.68966933264473</v>
          </cell>
          <cell r="I23">
            <v>0.19339664581856372</v>
          </cell>
          <cell r="J23">
            <v>0.28130421209972906</v>
          </cell>
          <cell r="K23">
            <v>0.372728517599</v>
          </cell>
          <cell r="L23">
            <v>4.5843098576800001</v>
          </cell>
          <cell r="M23">
            <v>75.088801066149998</v>
          </cell>
          <cell r="N23">
            <v>43.628960586540003</v>
          </cell>
          <cell r="O23">
            <v>905</v>
          </cell>
          <cell r="P23">
            <v>424</v>
          </cell>
          <cell r="Q23">
            <v>7873</v>
          </cell>
          <cell r="R23">
            <v>978</v>
          </cell>
          <cell r="S23">
            <v>11.676460606061633</v>
          </cell>
          <cell r="T23"/>
          <cell r="U23">
            <v>2.1667778575462662</v>
          </cell>
          <cell r="V23">
            <v>2.8425617114753674</v>
          </cell>
          <cell r="W23">
            <v>3.5913815988157114</v>
          </cell>
          <cell r="X23">
            <v>4.3542067040453185</v>
          </cell>
          <cell r="Y23">
            <v>24.27</v>
          </cell>
          <cell r="Z23">
            <v>12.217474747474746</v>
          </cell>
          <cell r="AA23">
            <v>0.50319360727396634</v>
          </cell>
          <cell r="AB23">
            <v>17</v>
          </cell>
          <cell r="AC23">
            <v>68.619327246937686</v>
          </cell>
          <cell r="AD23">
            <v>85.774159058672097</v>
          </cell>
          <cell r="AE23">
            <v>72.230870786250193</v>
          </cell>
          <cell r="AF23">
            <v>70.741574481379061</v>
          </cell>
          <cell r="AG23">
            <v>69.312451764583528</v>
          </cell>
          <cell r="AH23">
            <v>31.668833520684291</v>
          </cell>
          <cell r="AI23">
            <v>19.106665598989952</v>
          </cell>
          <cell r="AJ23">
            <v>68.619327246937686</v>
          </cell>
          <cell r="AK23">
            <v>76.243696941041875</v>
          </cell>
          <cell r="AL23">
            <v>6.6748819045159751</v>
          </cell>
          <cell r="AM23">
            <v>6.5749388156446669</v>
          </cell>
          <cell r="AN23">
            <v>4.2923247799147681</v>
          </cell>
          <cell r="AO23">
            <v>24.27</v>
          </cell>
          <cell r="AP23">
            <v>25.547368421052632</v>
          </cell>
          <cell r="AQ23">
            <v>11.200963640769425</v>
          </cell>
          <cell r="AR23">
            <v>6.7578449496993684</v>
          </cell>
          <cell r="AS23">
            <v>24.27</v>
          </cell>
          <cell r="AT23">
            <v>26.966666666666665</v>
          </cell>
          <cell r="AU23">
            <v>12.217474747474746</v>
          </cell>
          <cell r="AV23">
            <v>12.860499734183945</v>
          </cell>
          <cell r="AW23">
            <v>5.6385451350837759</v>
          </cell>
          <cell r="AX23">
            <v>3.4018871042563572</v>
          </cell>
          <cell r="AY23">
            <v>12.217474747474746</v>
          </cell>
          <cell r="AZ23">
            <v>13.574971941638607</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68.414996889746845</v>
          </cell>
          <cell r="H24">
            <v>3.3032241409537773</v>
          </cell>
          <cell r="I24">
            <v>0.19317693176276174</v>
          </cell>
          <cell r="J24">
            <v>0.2809846280185625</v>
          </cell>
          <cell r="K24">
            <v>0.372728517599</v>
          </cell>
          <cell r="L24">
            <v>4.5843098576800001</v>
          </cell>
          <cell r="M24">
            <v>75.088801066149998</v>
          </cell>
          <cell r="N24">
            <v>27.762915022829997</v>
          </cell>
          <cell r="O24">
            <v>902</v>
          </cell>
          <cell r="P24">
            <v>118</v>
          </cell>
          <cell r="Q24">
            <v>7873</v>
          </cell>
          <cell r="R24">
            <v>823</v>
          </cell>
          <cell r="S24">
            <v>11.676460606061633</v>
          </cell>
          <cell r="T24"/>
          <cell r="U24">
            <v>2.1665056380681125</v>
          </cell>
          <cell r="V24">
            <v>2.5658189635888444</v>
          </cell>
          <cell r="W24">
            <v>3.5910072128162516</v>
          </cell>
          <cell r="X24">
            <v>4.0585580315733329</v>
          </cell>
          <cell r="Y24">
            <v>24.27</v>
          </cell>
          <cell r="Z24">
            <v>12.217474747474746</v>
          </cell>
          <cell r="AA24">
            <v>0.42344410918862396</v>
          </cell>
          <cell r="AB24">
            <v>18</v>
          </cell>
          <cell r="AC24">
            <v>68.414996889746845</v>
          </cell>
          <cell r="AD24">
            <v>85.51874611218355</v>
          </cell>
          <cell r="AE24">
            <v>72.015786199733526</v>
          </cell>
          <cell r="AF24">
            <v>70.530924628604993</v>
          </cell>
          <cell r="AG24">
            <v>69.106057464390759</v>
          </cell>
          <cell r="AH24">
            <v>31.578499352880961</v>
          </cell>
          <cell r="AI24">
            <v>19.051757023927642</v>
          </cell>
          <cell r="AJ24">
            <v>68.414996889746845</v>
          </cell>
          <cell r="AK24">
            <v>76.016663210829833</v>
          </cell>
          <cell r="AL24">
            <v>1.1797229074834918</v>
          </cell>
          <cell r="AM24">
            <v>1.2873956377395834</v>
          </cell>
          <cell r="AN24">
            <v>0.8138910704877258</v>
          </cell>
          <cell r="AO24">
            <v>24.27</v>
          </cell>
          <cell r="AP24">
            <v>25.547368421052632</v>
          </cell>
          <cell r="AQ24">
            <v>11.202371031742027</v>
          </cell>
          <cell r="AR24">
            <v>6.7585494992548965</v>
          </cell>
          <cell r="AS24">
            <v>24.27</v>
          </cell>
          <cell r="AT24">
            <v>26.966666666666665</v>
          </cell>
          <cell r="AU24">
            <v>12.217474747474746</v>
          </cell>
          <cell r="AV24">
            <v>12.860499734183945</v>
          </cell>
          <cell r="AW24">
            <v>5.639253613191217</v>
          </cell>
          <cell r="AX24">
            <v>3.4022417732470043</v>
          </cell>
          <cell r="AY24">
            <v>12.217474747474746</v>
          </cell>
          <cell r="AZ24">
            <v>13.574971941638607</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49.520606855618034</v>
          </cell>
          <cell r="H25">
            <v>22.469643188247527</v>
          </cell>
          <cell r="I25">
            <v>5.7472022492023656E-2</v>
          </cell>
          <cell r="J25">
            <v>8.3595669079307128E-2</v>
          </cell>
          <cell r="K25">
            <v>0.372728517599</v>
          </cell>
          <cell r="L25">
            <v>4.2144125346300001</v>
          </cell>
          <cell r="M25">
            <v>64.992658307490004</v>
          </cell>
          <cell r="N25">
            <v>42.6434995356</v>
          </cell>
          <cell r="O25">
            <v>754</v>
          </cell>
          <cell r="P25">
            <v>522</v>
          </cell>
          <cell r="Q25">
            <v>7873</v>
          </cell>
          <cell r="R25">
            <v>1034</v>
          </cell>
          <cell r="S25">
            <v>11.676460606061633</v>
          </cell>
          <cell r="T25"/>
          <cell r="U25">
            <v>2.1157813425688268</v>
          </cell>
          <cell r="V25">
            <v>2.9205930298428084</v>
          </cell>
          <cell r="W25">
            <v>3.500592630022664</v>
          </cell>
          <cell r="X25">
            <v>4.3827079213267925</v>
          </cell>
          <cell r="Y25">
            <v>24.27</v>
          </cell>
          <cell r="Z25">
            <v>12.217474747474746</v>
          </cell>
          <cell r="AA25">
            <v>0.48907997315459262</v>
          </cell>
          <cell r="AB25">
            <v>19</v>
          </cell>
          <cell r="AC25">
            <v>49.520606855618034</v>
          </cell>
          <cell r="AD25">
            <v>61.900758569522537</v>
          </cell>
          <cell r="AE25">
            <v>52.126954584861089</v>
          </cell>
          <cell r="AF25">
            <v>51.052172016101068</v>
          </cell>
          <cell r="AG25">
            <v>50.020815005674784</v>
          </cell>
          <cell r="AH25">
            <v>23.405351894961765</v>
          </cell>
          <cell r="AI25">
            <v>14.146349515481161</v>
          </cell>
          <cell r="AJ25">
            <v>49.520606855618034</v>
          </cell>
          <cell r="AK25">
            <v>55.022896506242262</v>
          </cell>
          <cell r="AL25">
            <v>8.0248725672312595</v>
          </cell>
          <cell r="AM25">
            <v>7.6935207879534264</v>
          </cell>
          <cell r="AN25">
            <v>5.126885841264369</v>
          </cell>
          <cell r="AO25">
            <v>24.27</v>
          </cell>
          <cell r="AP25">
            <v>25.547368421052632</v>
          </cell>
          <cell r="AQ25">
            <v>11.470939605948667</v>
          </cell>
          <cell r="AR25">
            <v>6.9331117799453486</v>
          </cell>
          <cell r="AS25">
            <v>24.27</v>
          </cell>
          <cell r="AT25">
            <v>26.966666666666665</v>
          </cell>
          <cell r="AU25">
            <v>12.217474747474746</v>
          </cell>
          <cell r="AV25">
            <v>12.860499734183945</v>
          </cell>
          <cell r="AW25">
            <v>5.7744505548201799</v>
          </cell>
          <cell r="AX25">
            <v>3.490116114252245</v>
          </cell>
          <cell r="AY25">
            <v>12.217474747474746</v>
          </cell>
          <cell r="AZ25">
            <v>13.574971941638607</v>
          </cell>
          <cell r="BB25">
            <v>19</v>
          </cell>
          <cell r="BC25">
            <v>20</v>
          </cell>
          <cell r="BD25">
            <v>15</v>
          </cell>
          <cell r="BE25">
            <v>10</v>
          </cell>
          <cell r="BF25">
            <v>15</v>
          </cell>
          <cell r="BG25">
            <v>35</v>
          </cell>
          <cell r="BH25">
            <v>65</v>
          </cell>
          <cell r="BI25">
            <v>91</v>
          </cell>
          <cell r="BJ25">
            <v>0</v>
          </cell>
          <cell r="BK25">
            <v>103</v>
          </cell>
        </row>
        <row r="26">
          <cell r="B26">
            <v>20</v>
          </cell>
          <cell r="C26">
            <v>3</v>
          </cell>
          <cell r="D26">
            <v>2</v>
          </cell>
          <cell r="E26">
            <v>2</v>
          </cell>
          <cell r="F26">
            <v>1</v>
          </cell>
          <cell r="G26">
            <v>49.48162106908061</v>
          </cell>
          <cell r="H26">
            <v>3.1465657834037875</v>
          </cell>
          <cell r="I26">
            <v>5.7406836235304355E-2</v>
          </cell>
          <cell r="J26">
            <v>8.3500852705897244E-2</v>
          </cell>
          <cell r="K26">
            <v>0.372728517599</v>
          </cell>
          <cell r="L26">
            <v>4.2144125346300001</v>
          </cell>
          <cell r="M26">
            <v>64.992658307490004</v>
          </cell>
          <cell r="N26">
            <v>24.603645994339999</v>
          </cell>
          <cell r="O26">
            <v>754</v>
          </cell>
          <cell r="P26">
            <v>127</v>
          </cell>
          <cell r="Q26">
            <v>7873</v>
          </cell>
          <cell r="R26">
            <v>812</v>
          </cell>
          <cell r="S26">
            <v>11.676460606061633</v>
          </cell>
          <cell r="T26"/>
          <cell r="U26">
            <v>2.1140199237183035</v>
          </cell>
          <cell r="V26">
            <v>2.58626852654807</v>
          </cell>
          <cell r="W26">
            <v>3.4962365856517876</v>
          </cell>
          <cell r="X26">
            <v>4.054991877924202</v>
          </cell>
          <cell r="Y26">
            <v>24.27</v>
          </cell>
          <cell r="Z26">
            <v>12.217474747474746</v>
          </cell>
          <cell r="AA26">
            <v>0.38407440831869361</v>
          </cell>
          <cell r="AB26">
            <v>20</v>
          </cell>
          <cell r="AC26">
            <v>49.48162106908061</v>
          </cell>
          <cell r="AD26">
            <v>61.852026336350761</v>
          </cell>
          <cell r="AE26">
            <v>52.085916914821695</v>
          </cell>
          <cell r="AF26">
            <v>51.01198048358826</v>
          </cell>
          <cell r="AG26">
            <v>49.981435423313748</v>
          </cell>
          <cell r="AH26">
            <v>23.406411885678196</v>
          </cell>
          <cell r="AI26">
            <v>14.15282400285734</v>
          </cell>
          <cell r="AJ26">
            <v>49.48162106908061</v>
          </cell>
          <cell r="AK26">
            <v>54.979578965645118</v>
          </cell>
          <cell r="AL26">
            <v>1.1237734940727813</v>
          </cell>
          <cell r="AM26">
            <v>1.216643109988101</v>
          </cell>
          <cell r="AN26">
            <v>0.7759733874028254</v>
          </cell>
          <cell r="AO26">
            <v>24.27</v>
          </cell>
          <cell r="AP26">
            <v>25.547368421052632</v>
          </cell>
          <cell r="AQ26">
            <v>11.480497287514693</v>
          </cell>
          <cell r="AR26">
            <v>6.941749908916834</v>
          </cell>
          <cell r="AS26">
            <v>24.27</v>
          </cell>
          <cell r="AT26">
            <v>26.966666666666665</v>
          </cell>
          <cell r="AU26">
            <v>12.217474747474746</v>
          </cell>
          <cell r="AV26">
            <v>12.860499734183945</v>
          </cell>
          <cell r="AW26">
            <v>5.7792618746873945</v>
          </cell>
          <cell r="AX26">
            <v>3.49446453298214</v>
          </cell>
          <cell r="AY26">
            <v>12.217474747474746</v>
          </cell>
          <cell r="AZ26">
            <v>13.574971941638607</v>
          </cell>
          <cell r="BB26">
            <v>20</v>
          </cell>
          <cell r="BC26">
            <v>20</v>
          </cell>
          <cell r="BD26">
            <v>15</v>
          </cell>
          <cell r="BE26">
            <v>10</v>
          </cell>
          <cell r="BF26">
            <v>15</v>
          </cell>
          <cell r="BG26">
            <v>35</v>
          </cell>
          <cell r="BH26">
            <v>65</v>
          </cell>
          <cell r="BI26">
            <v>91</v>
          </cell>
          <cell r="BJ26">
            <v>117</v>
          </cell>
          <cell r="BK26">
            <v>109</v>
          </cell>
        </row>
        <row r="27">
          <cell r="B27">
            <v>21</v>
          </cell>
          <cell r="C27">
            <v>3</v>
          </cell>
          <cell r="D27">
            <v>2</v>
          </cell>
          <cell r="E27">
            <v>1</v>
          </cell>
          <cell r="F27">
            <v>2</v>
          </cell>
          <cell r="G27">
            <v>34.783309544041813</v>
          </cell>
          <cell r="H27">
            <v>21.709055674716378</v>
          </cell>
          <cell r="I27">
            <v>5.7475057132585786E-2</v>
          </cell>
          <cell r="J27">
            <v>8.360008310194296E-2</v>
          </cell>
          <cell r="K27">
            <v>0.372728517599</v>
          </cell>
          <cell r="L27">
            <v>3.5143783320700002</v>
          </cell>
          <cell r="M27">
            <v>60.1890973577</v>
          </cell>
          <cell r="N27">
            <v>42.643140980199995</v>
          </cell>
          <cell r="O27">
            <v>572</v>
          </cell>
          <cell r="P27">
            <v>504</v>
          </cell>
          <cell r="Q27">
            <v>7873</v>
          </cell>
          <cell r="R27">
            <v>1231</v>
          </cell>
          <cell r="S27">
            <v>11.676460606061633</v>
          </cell>
          <cell r="T27"/>
          <cell r="U27">
            <v>2.0256386443703165</v>
          </cell>
          <cell r="V27">
            <v>2.9129026658950332</v>
          </cell>
          <cell r="W27">
            <v>3.3099718794316662</v>
          </cell>
          <cell r="X27">
            <v>4.3460796274192868</v>
          </cell>
          <cell r="Y27">
            <v>24.27</v>
          </cell>
          <cell r="Z27">
            <v>12.217474747474746</v>
          </cell>
          <cell r="AA27">
            <v>4.8829878223103318</v>
          </cell>
          <cell r="AB27">
            <v>21</v>
          </cell>
          <cell r="AC27">
            <v>34.783309544041813</v>
          </cell>
          <cell r="AD27">
            <v>43.479136930052263</v>
          </cell>
          <cell r="AE27">
            <v>36.614010046359809</v>
          </cell>
          <cell r="AF27">
            <v>35.859082004166822</v>
          </cell>
          <cell r="AG27">
            <v>35.134656105092738</v>
          </cell>
          <cell r="AH27">
            <v>17.171527429490979</v>
          </cell>
          <cell r="AI27">
            <v>10.508642009978113</v>
          </cell>
          <cell r="AJ27">
            <v>34.783309544041813</v>
          </cell>
          <cell r="AK27">
            <v>38.648121715602016</v>
          </cell>
          <cell r="AL27">
            <v>7.7532341695415639</v>
          </cell>
          <cell r="AM27">
            <v>7.4527226497785994</v>
          </cell>
          <cell r="AN27">
            <v>4.9950892610790181</v>
          </cell>
          <cell r="AO27">
            <v>24.27</v>
          </cell>
          <cell r="AP27">
            <v>25.547368421052632</v>
          </cell>
          <cell r="AQ27">
            <v>11.981406489973681</v>
          </cell>
          <cell r="AR27">
            <v>7.3323885773214617</v>
          </cell>
          <cell r="AS27">
            <v>24.27</v>
          </cell>
          <cell r="AT27">
            <v>26.966666666666665</v>
          </cell>
          <cell r="AU27">
            <v>12.217474747474746</v>
          </cell>
          <cell r="AV27">
            <v>12.860499734183945</v>
          </cell>
          <cell r="AW27">
            <v>6.0314186745151828</v>
          </cell>
          <cell r="AX27">
            <v>3.6911113424844353</v>
          </cell>
          <cell r="AY27">
            <v>12.217474747474746</v>
          </cell>
          <cell r="AZ27">
            <v>13.574971941638607</v>
          </cell>
          <cell r="BB27">
            <v>21</v>
          </cell>
          <cell r="BC27">
            <v>20</v>
          </cell>
          <cell r="BD27">
            <v>15</v>
          </cell>
          <cell r="BE27">
            <v>10</v>
          </cell>
          <cell r="BF27">
            <v>15</v>
          </cell>
          <cell r="BG27">
            <v>35</v>
          </cell>
          <cell r="BH27">
            <v>65</v>
          </cell>
          <cell r="BI27">
            <v>91</v>
          </cell>
          <cell r="BJ27">
            <v>0</v>
          </cell>
          <cell r="BK27">
            <v>103</v>
          </cell>
        </row>
        <row r="28">
          <cell r="B28">
            <v>22</v>
          </cell>
          <cell r="C28">
            <v>3</v>
          </cell>
          <cell r="D28">
            <v>2</v>
          </cell>
          <cell r="E28">
            <v>2</v>
          </cell>
          <cell r="F28">
            <v>2</v>
          </cell>
          <cell r="G28">
            <v>34.744486743466695</v>
          </cell>
          <cell r="H28">
            <v>2.6914327106833746</v>
          </cell>
          <cell r="I28">
            <v>5.7409863502583626E-2</v>
          </cell>
          <cell r="J28">
            <v>8.3505256003758008E-2</v>
          </cell>
          <cell r="K28">
            <v>0.372728517599</v>
          </cell>
          <cell r="L28">
            <v>3.5143783320700002</v>
          </cell>
          <cell r="M28">
            <v>60.1890973577</v>
          </cell>
          <cell r="N28">
            <v>21.298896720650003</v>
          </cell>
          <cell r="O28">
            <v>571</v>
          </cell>
          <cell r="P28">
            <v>125</v>
          </cell>
          <cell r="Q28">
            <v>7873</v>
          </cell>
          <cell r="R28">
            <v>965</v>
          </cell>
          <cell r="S28">
            <v>11.676460606061633</v>
          </cell>
          <cell r="T28"/>
          <cell r="U28">
            <v>2.0230339622742401</v>
          </cell>
          <cell r="V28">
            <v>2.5852625652476648</v>
          </cell>
          <cell r="W28">
            <v>3.3040215536388429</v>
          </cell>
          <cell r="X28">
            <v>4.0066694579409052</v>
          </cell>
          <cell r="Y28">
            <v>24.27</v>
          </cell>
          <cell r="Z28">
            <v>12.217474747474746</v>
          </cell>
          <cell r="AA28">
            <v>4.7780692323742349</v>
          </cell>
          <cell r="AB28">
            <v>22</v>
          </cell>
          <cell r="AC28">
            <v>34.744486743466695</v>
          </cell>
          <cell r="AD28">
            <v>43.430608429333368</v>
          </cell>
          <cell r="AE28">
            <v>36.573143940491256</v>
          </cell>
          <cell r="AF28">
            <v>35.819058498419274</v>
          </cell>
          <cell r="AG28">
            <v>35.095441155016864</v>
          </cell>
          <cell r="AH28">
            <v>17.174445605652551</v>
          </cell>
          <cell r="AI28">
            <v>10.515817218323315</v>
          </cell>
          <cell r="AJ28">
            <v>34.744486743466695</v>
          </cell>
          <cell r="AK28">
            <v>38.604985270518547</v>
          </cell>
          <cell r="AL28">
            <v>0.96122596810120531</v>
          </cell>
          <cell r="AM28">
            <v>1.0410674516634788</v>
          </cell>
          <cell r="AN28">
            <v>0.6717381453439254</v>
          </cell>
          <cell r="AO28">
            <v>24.27</v>
          </cell>
          <cell r="AP28">
            <v>25.547368421052632</v>
          </cell>
          <cell r="AQ28">
            <v>11.996832704042358</v>
          </cell>
          <cell r="AR28">
            <v>7.3455937275198879</v>
          </cell>
          <cell r="AS28">
            <v>24.27</v>
          </cell>
          <cell r="AT28">
            <v>26.966666666666665</v>
          </cell>
          <cell r="AU28">
            <v>12.217474747474746</v>
          </cell>
          <cell r="AV28">
            <v>12.860499734183945</v>
          </cell>
          <cell r="AW28">
            <v>6.0391842031856902</v>
          </cell>
          <cell r="AX28">
            <v>3.6977587915609034</v>
          </cell>
          <cell r="AY28">
            <v>12.217474747474746</v>
          </cell>
          <cell r="AZ28">
            <v>13.574971941638607</v>
          </cell>
          <cell r="BB28">
            <v>22</v>
          </cell>
          <cell r="BC28">
            <v>20</v>
          </cell>
          <cell r="BD28">
            <v>15</v>
          </cell>
          <cell r="BE28">
            <v>10</v>
          </cell>
          <cell r="BF28">
            <v>15</v>
          </cell>
          <cell r="BG28">
            <v>35</v>
          </cell>
          <cell r="BH28">
            <v>65</v>
          </cell>
          <cell r="BI28">
            <v>91</v>
          </cell>
          <cell r="BJ28">
            <v>117</v>
          </cell>
          <cell r="BK28">
            <v>109</v>
          </cell>
        </row>
        <row r="29">
          <cell r="B29">
            <v>23</v>
          </cell>
          <cell r="C29">
            <v>3</v>
          </cell>
          <cell r="D29">
            <v>3</v>
          </cell>
          <cell r="E29">
            <v>1</v>
          </cell>
          <cell r="F29">
            <v>1</v>
          </cell>
          <cell r="G29">
            <v>46.000106245308224</v>
          </cell>
          <cell r="H29">
            <v>20.011597254175918</v>
          </cell>
          <cell r="I29">
            <v>5.745012867938408E-2</v>
          </cell>
          <cell r="J29">
            <v>8.3563823533649578E-2</v>
          </cell>
          <cell r="K29">
            <v>0.372728517599</v>
          </cell>
          <cell r="L29">
            <v>4.1525180487500002</v>
          </cell>
          <cell r="M29">
            <v>61.011309708390009</v>
          </cell>
          <cell r="N29">
            <v>41.381810472800005</v>
          </cell>
          <cell r="O29">
            <v>746</v>
          </cell>
          <cell r="P29">
            <v>479</v>
          </cell>
          <cell r="Q29">
            <v>7873</v>
          </cell>
          <cell r="R29">
            <v>997</v>
          </cell>
          <cell r="S29">
            <v>11.676460606061633</v>
          </cell>
          <cell r="T29"/>
          <cell r="U29">
            <v>2.1212711401996995</v>
          </cell>
          <cell r="V29">
            <v>2.880432995440775</v>
          </cell>
          <cell r="W29">
            <v>3.4982631632044172</v>
          </cell>
          <cell r="X29">
            <v>4.314621639451385</v>
          </cell>
          <cell r="Y29">
            <v>24.27</v>
          </cell>
          <cell r="Z29">
            <v>12.217474747474746</v>
          </cell>
          <cell r="AA29">
            <v>0.46465325416428171</v>
          </cell>
          <cell r="AB29">
            <v>23</v>
          </cell>
          <cell r="AC29">
            <v>46.000106245308224</v>
          </cell>
          <cell r="AD29">
            <v>57.500132806635278</v>
          </cell>
          <cell r="AE29">
            <v>48.421164468745502</v>
          </cell>
          <cell r="AF29">
            <v>47.422789943616728</v>
          </cell>
          <cell r="AG29">
            <v>46.464753783139621</v>
          </cell>
          <cell r="AH29">
            <v>21.685161021413656</v>
          </cell>
          <cell r="AI29">
            <v>13.149412751204235</v>
          </cell>
          <cell r="AJ29">
            <v>46.000106245308224</v>
          </cell>
          <cell r="AK29">
            <v>51.111229161453579</v>
          </cell>
          <cell r="AL29">
            <v>7.1469990193485424</v>
          </cell>
          <cell r="AM29">
            <v>6.9474267534953249</v>
          </cell>
          <cell r="AN29">
            <v>4.6380885571047301</v>
          </cell>
          <cell r="AO29">
            <v>24.27</v>
          </cell>
          <cell r="AP29">
            <v>25.547368421052632</v>
          </cell>
          <cell r="AQ29">
            <v>11.44125309587495</v>
          </cell>
          <cell r="AR29">
            <v>6.9377284863179423</v>
          </cell>
          <cell r="AS29">
            <v>24.27</v>
          </cell>
          <cell r="AT29">
            <v>26.966666666666665</v>
          </cell>
          <cell r="AU29">
            <v>12.217474747474746</v>
          </cell>
          <cell r="AV29">
            <v>12.860499734183945</v>
          </cell>
          <cell r="AW29">
            <v>5.7595064185545723</v>
          </cell>
          <cell r="AX29">
            <v>3.4924401560125942</v>
          </cell>
          <cell r="AY29">
            <v>12.217474747474746</v>
          </cell>
          <cell r="AZ29">
            <v>13.574971941638607</v>
          </cell>
          <cell r="BB29">
            <v>23</v>
          </cell>
          <cell r="BC29">
            <v>20</v>
          </cell>
          <cell r="BD29">
            <v>15</v>
          </cell>
          <cell r="BE29">
            <v>10</v>
          </cell>
          <cell r="BF29">
            <v>15</v>
          </cell>
          <cell r="BG29">
            <v>35</v>
          </cell>
          <cell r="BH29">
            <v>65</v>
          </cell>
          <cell r="BI29">
            <v>93</v>
          </cell>
          <cell r="BJ29">
            <v>0</v>
          </cell>
          <cell r="BK29">
            <v>103</v>
          </cell>
        </row>
        <row r="30">
          <cell r="B30">
            <v>24</v>
          </cell>
          <cell r="C30">
            <v>3</v>
          </cell>
          <cell r="D30">
            <v>3</v>
          </cell>
          <cell r="E30">
            <v>2</v>
          </cell>
          <cell r="F30">
            <v>1</v>
          </cell>
          <cell r="G30">
            <v>45.999582863220013</v>
          </cell>
          <cell r="H30">
            <v>2.706149261845447</v>
          </cell>
          <cell r="I30">
            <v>5.7381805504614129E-2</v>
          </cell>
          <cell r="J30">
            <v>8.3464444370347821E-2</v>
          </cell>
          <cell r="K30">
            <v>0.372728517599</v>
          </cell>
          <cell r="L30">
            <v>4.1525180487500002</v>
          </cell>
          <cell r="M30">
            <v>61.011309708390009</v>
          </cell>
          <cell r="N30">
            <v>23.286298528450004</v>
          </cell>
          <cell r="O30">
            <v>746</v>
          </cell>
          <cell r="P30">
            <v>115</v>
          </cell>
          <cell r="Q30">
            <v>7873</v>
          </cell>
          <cell r="R30">
            <v>812</v>
          </cell>
          <cell r="S30">
            <v>11.676460606061633</v>
          </cell>
          <cell r="T30"/>
          <cell r="U30">
            <v>2.1192363166552011</v>
          </cell>
          <cell r="V30">
            <v>2.5492423376294435</v>
          </cell>
          <cell r="W30">
            <v>3.49295286546023</v>
          </cell>
          <cell r="X30">
            <v>3.992463352803381</v>
          </cell>
          <cell r="Y30">
            <v>24.27</v>
          </cell>
          <cell r="Z30">
            <v>12.217474747474746</v>
          </cell>
          <cell r="AA30">
            <v>0.37843374361223348</v>
          </cell>
          <cell r="AB30">
            <v>24</v>
          </cell>
          <cell r="AC30">
            <v>45.999582863220013</v>
          </cell>
          <cell r="AD30">
            <v>57.499478579025016</v>
          </cell>
          <cell r="AE30">
            <v>48.420613540231592</v>
          </cell>
          <cell r="AF30">
            <v>47.422250374453625</v>
          </cell>
          <cell r="AG30">
            <v>46.46422511436365</v>
          </cell>
          <cell r="AH30">
            <v>21.705735458432184</v>
          </cell>
          <cell r="AI30">
            <v>13.169253819048922</v>
          </cell>
          <cell r="AJ30">
            <v>45.999582863220013</v>
          </cell>
          <cell r="AK30">
            <v>51.110647625800013</v>
          </cell>
          <cell r="AL30">
            <v>0.96648187923051687</v>
          </cell>
          <cell r="AM30">
            <v>1.0615504151566508</v>
          </cell>
          <cell r="AN30">
            <v>0.67781442751259691</v>
          </cell>
          <cell r="AO30">
            <v>24.27</v>
          </cell>
          <cell r="AP30">
            <v>25.547368421052632</v>
          </cell>
          <cell r="AQ30">
            <v>11.452238624480273</v>
          </cell>
          <cell r="AR30">
            <v>6.9482758384723278</v>
          </cell>
          <cell r="AS30">
            <v>24.27</v>
          </cell>
          <cell r="AT30">
            <v>26.966666666666665</v>
          </cell>
          <cell r="AU30">
            <v>12.217474747474746</v>
          </cell>
          <cell r="AV30">
            <v>12.860499734183945</v>
          </cell>
          <cell r="AW30">
            <v>5.7650365140767477</v>
          </cell>
          <cell r="AX30">
            <v>3.497749674290259</v>
          </cell>
          <cell r="AY30">
            <v>12.217474747474746</v>
          </cell>
          <cell r="AZ30">
            <v>13.574971941638607</v>
          </cell>
          <cell r="BB30">
            <v>24</v>
          </cell>
          <cell r="BC30">
            <v>20</v>
          </cell>
          <cell r="BD30">
            <v>15</v>
          </cell>
          <cell r="BE30">
            <v>10</v>
          </cell>
          <cell r="BF30">
            <v>15</v>
          </cell>
          <cell r="BG30">
            <v>35</v>
          </cell>
          <cell r="BH30">
            <v>65</v>
          </cell>
          <cell r="BI30">
            <v>93</v>
          </cell>
          <cell r="BJ30">
            <v>117</v>
          </cell>
          <cell r="BK30">
            <v>109</v>
          </cell>
        </row>
        <row r="31">
          <cell r="B31">
            <v>25</v>
          </cell>
          <cell r="C31">
            <v>3</v>
          </cell>
          <cell r="D31">
            <v>3</v>
          </cell>
          <cell r="E31">
            <v>1</v>
          </cell>
          <cell r="F31">
            <v>2</v>
          </cell>
          <cell r="G31">
            <v>31.846273406882354</v>
          </cell>
          <cell r="H31">
            <v>19.284213488249002</v>
          </cell>
          <cell r="I31">
            <v>5.7453478437642251E-2</v>
          </cell>
          <cell r="J31">
            <v>8.3568695909297816E-2</v>
          </cell>
          <cell r="K31">
            <v>0.372728517599</v>
          </cell>
          <cell r="L31">
            <v>3.2731815452999999</v>
          </cell>
          <cell r="M31">
            <v>55.752482328269998</v>
          </cell>
          <cell r="N31">
            <v>41.381501603399997</v>
          </cell>
          <cell r="O31">
            <v>565</v>
          </cell>
          <cell r="P31">
            <v>461</v>
          </cell>
          <cell r="Q31">
            <v>7873</v>
          </cell>
          <cell r="R31">
            <v>1255</v>
          </cell>
          <cell r="S31">
            <v>11.676460606061633</v>
          </cell>
          <cell r="T31"/>
          <cell r="U31">
            <v>2.0303145487002237</v>
          </cell>
          <cell r="V31">
            <v>2.8711518134450231</v>
          </cell>
          <cell r="W31">
            <v>3.3001157041424172</v>
          </cell>
          <cell r="X31">
            <v>4.2731701517020886</v>
          </cell>
          <cell r="Y31">
            <v>24.27</v>
          </cell>
          <cell r="Z31">
            <v>12.217474747474746</v>
          </cell>
          <cell r="AA31">
            <v>4.8584808764711989</v>
          </cell>
          <cell r="AB31">
            <v>25</v>
          </cell>
          <cell r="AC31">
            <v>31.846273406882354</v>
          </cell>
          <cell r="AD31">
            <v>39.80784175860294</v>
          </cell>
          <cell r="AE31">
            <v>33.522393059876165</v>
          </cell>
          <cell r="AF31">
            <v>32.83120969781686</v>
          </cell>
          <cell r="AG31">
            <v>32.167952936244802</v>
          </cell>
          <cell r="AH31">
            <v>15.685388959690926</v>
          </cell>
          <cell r="AI31">
            <v>9.6500475322449546</v>
          </cell>
          <cell r="AJ31">
            <v>31.846273406882354</v>
          </cell>
          <cell r="AK31">
            <v>35.384748229869281</v>
          </cell>
          <cell r="AL31">
            <v>6.8872191029460721</v>
          </cell>
          <cell r="AM31">
            <v>6.7165426077245138</v>
          </cell>
          <cell r="AN31">
            <v>4.5128587918662015</v>
          </cell>
          <cell r="AO31">
            <v>24.27</v>
          </cell>
          <cell r="AP31">
            <v>25.547368421052632</v>
          </cell>
          <cell r="AQ31">
            <v>11.953812780161224</v>
          </cell>
          <cell r="AR31">
            <v>7.3542875995333956</v>
          </cell>
          <cell r="AS31">
            <v>24.27</v>
          </cell>
          <cell r="AT31">
            <v>26.966666666666665</v>
          </cell>
          <cell r="AU31">
            <v>12.217474747474746</v>
          </cell>
          <cell r="AV31">
            <v>12.860499734183945</v>
          </cell>
          <cell r="AW31">
            <v>6.017528050171431</v>
          </cell>
          <cell r="AX31">
            <v>3.7021352712388107</v>
          </cell>
          <cell r="AY31">
            <v>12.217474747474746</v>
          </cell>
          <cell r="AZ31">
            <v>13.574971941638607</v>
          </cell>
          <cell r="BB31">
            <v>25</v>
          </cell>
          <cell r="BC31">
            <v>20</v>
          </cell>
          <cell r="BD31">
            <v>15</v>
          </cell>
          <cell r="BE31">
            <v>10</v>
          </cell>
          <cell r="BF31">
            <v>15</v>
          </cell>
          <cell r="BG31">
            <v>35</v>
          </cell>
          <cell r="BH31">
            <v>65</v>
          </cell>
          <cell r="BI31">
            <v>93</v>
          </cell>
          <cell r="BJ31">
            <v>0</v>
          </cell>
          <cell r="BK31">
            <v>103</v>
          </cell>
        </row>
        <row r="32">
          <cell r="B32">
            <v>26</v>
          </cell>
          <cell r="C32">
            <v>3</v>
          </cell>
          <cell r="D32">
            <v>3</v>
          </cell>
          <cell r="E32">
            <v>2</v>
          </cell>
          <cell r="F32">
            <v>2</v>
          </cell>
          <cell r="G32">
            <v>31.846577985399321</v>
          </cell>
          <cell r="H32">
            <v>2.2803796172723727</v>
          </cell>
          <cell r="I32">
            <v>5.7385144388399194E-2</v>
          </cell>
          <cell r="J32">
            <v>8.3469300928580653E-2</v>
          </cell>
          <cell r="K32">
            <v>0.372728517599</v>
          </cell>
          <cell r="L32">
            <v>3.2731815452999999</v>
          </cell>
          <cell r="M32">
            <v>55.752482328269998</v>
          </cell>
          <cell r="N32">
            <v>20.011719455830001</v>
          </cell>
          <cell r="O32">
            <v>566</v>
          </cell>
          <cell r="P32">
            <v>113</v>
          </cell>
          <cell r="Q32">
            <v>7873</v>
          </cell>
          <cell r="R32">
            <v>1020</v>
          </cell>
          <cell r="S32">
            <v>11.676460606061633</v>
          </cell>
          <cell r="T32"/>
          <cell r="U32">
            <v>2.0272377681033604</v>
          </cell>
          <cell r="V32">
            <v>2.5450173704263217</v>
          </cell>
          <cell r="W32">
            <v>3.2926409176990248</v>
          </cell>
          <cell r="X32">
            <v>3.9323617557709665</v>
          </cell>
          <cell r="Y32">
            <v>24.27</v>
          </cell>
          <cell r="Z32">
            <v>12.217474747474746</v>
          </cell>
          <cell r="AA32">
            <v>4.772151172414465</v>
          </cell>
          <cell r="AB32">
            <v>26</v>
          </cell>
          <cell r="AC32">
            <v>31.846577985399321</v>
          </cell>
          <cell r="AD32">
            <v>39.808222481749148</v>
          </cell>
          <cell r="AE32">
            <v>33.522713668841391</v>
          </cell>
          <cell r="AF32">
            <v>32.83152369628796</v>
          </cell>
          <cell r="AG32">
            <v>32.168260591312446</v>
          </cell>
          <cell r="AH32">
            <v>15.709345241330171</v>
          </cell>
          <cell r="AI32">
            <v>9.6720470836080299</v>
          </cell>
          <cell r="AJ32">
            <v>31.846577985399321</v>
          </cell>
          <cell r="AK32">
            <v>35.385086650443689</v>
          </cell>
          <cell r="AL32">
            <v>0.81442129188299028</v>
          </cell>
          <cell r="AM32">
            <v>0.89601730965411097</v>
          </cell>
          <cell r="AN32">
            <v>0.57990077182644373</v>
          </cell>
          <cell r="AO32">
            <v>24.27</v>
          </cell>
          <cell r="AP32">
            <v>25.547368421052632</v>
          </cell>
          <cell r="AQ32">
            <v>11.971955328509139</v>
          </cell>
          <cell r="AR32">
            <v>7.3709829303100713</v>
          </cell>
          <cell r="AS32">
            <v>24.27</v>
          </cell>
          <cell r="AT32">
            <v>26.966666666666665</v>
          </cell>
          <cell r="AU32">
            <v>12.217474747474746</v>
          </cell>
          <cell r="AV32">
            <v>12.860499734183945</v>
          </cell>
          <cell r="AW32">
            <v>6.0266609766772206</v>
          </cell>
          <cell r="AX32">
            <v>3.7105396709983807</v>
          </cell>
          <cell r="AY32">
            <v>12.217474747474746</v>
          </cell>
          <cell r="AZ32">
            <v>13.574971941638607</v>
          </cell>
          <cell r="BB32">
            <v>26</v>
          </cell>
          <cell r="BC32">
            <v>20</v>
          </cell>
          <cell r="BD32">
            <v>15</v>
          </cell>
          <cell r="BE32">
            <v>10</v>
          </cell>
          <cell r="BF32">
            <v>15</v>
          </cell>
          <cell r="BG32">
            <v>35</v>
          </cell>
          <cell r="BH32">
            <v>65</v>
          </cell>
          <cell r="BI32">
            <v>93</v>
          </cell>
          <cell r="BJ32">
            <v>117</v>
          </cell>
          <cell r="BK32">
            <v>109</v>
          </cell>
        </row>
        <row r="33">
          <cell r="B33">
            <v>27</v>
          </cell>
          <cell r="C33">
            <v>4</v>
          </cell>
          <cell r="D33">
            <v>2</v>
          </cell>
          <cell r="E33">
            <v>1</v>
          </cell>
          <cell r="F33">
            <v>1</v>
          </cell>
          <cell r="G33">
            <v>46.211135521498612</v>
          </cell>
          <cell r="H33">
            <v>22.683533331690839</v>
          </cell>
          <cell r="I33">
            <v>5.7494501815571364E-2</v>
          </cell>
          <cell r="J33">
            <v>8.3628366277194707E-2</v>
          </cell>
          <cell r="K33">
            <v>0.372728517599</v>
          </cell>
          <cell r="L33">
            <v>4.2782651890499999</v>
          </cell>
          <cell r="M33">
            <v>62.540172212430001</v>
          </cell>
          <cell r="N33">
            <v>42.277951690089999</v>
          </cell>
          <cell r="O33">
            <v>732</v>
          </cell>
          <cell r="P33">
            <v>531</v>
          </cell>
          <cell r="Q33">
            <v>7873</v>
          </cell>
          <cell r="R33">
            <v>1012</v>
          </cell>
          <cell r="S33">
            <v>11.676460606061633</v>
          </cell>
          <cell r="T33"/>
          <cell r="U33">
            <v>2.1101554615564337</v>
          </cell>
          <cell r="V33">
            <v>2.9318148410595448</v>
          </cell>
          <cell r="W33">
            <v>3.4900050428375304</v>
          </cell>
          <cell r="X33">
            <v>4.3934020856001874</v>
          </cell>
          <cell r="Y33">
            <v>24.27</v>
          </cell>
          <cell r="Z33">
            <v>12.217474747474746</v>
          </cell>
          <cell r="AA33">
            <v>0.48592641653407409</v>
          </cell>
          <cell r="AB33">
            <v>27</v>
          </cell>
          <cell r="AC33">
            <v>46.211135521498612</v>
          </cell>
          <cell r="AD33">
            <v>57.76391940187326</v>
          </cell>
          <cell r="AE33">
            <v>48.643300548945909</v>
          </cell>
          <cell r="AF33">
            <v>47.640345898452182</v>
          </cell>
          <cell r="AG33">
            <v>46.677914668180414</v>
          </cell>
          <cell r="AH33">
            <v>21.899398581474017</v>
          </cell>
          <cell r="AI33">
            <v>13.240993910979249</v>
          </cell>
          <cell r="AJ33">
            <v>46.211135521498612</v>
          </cell>
          <cell r="AK33">
            <v>51.345706134998458</v>
          </cell>
          <cell r="AL33">
            <v>8.1012619041753009</v>
          </cell>
          <cell r="AM33">
            <v>7.7370279371029822</v>
          </cell>
          <cell r="AN33">
            <v>5.1630906731797612</v>
          </cell>
          <cell r="AO33">
            <v>24.27</v>
          </cell>
          <cell r="AP33">
            <v>25.547368421052632</v>
          </cell>
          <cell r="AQ33">
            <v>11.501522253767332</v>
          </cell>
          <cell r="AR33">
            <v>6.9541446794779995</v>
          </cell>
          <cell r="AS33">
            <v>24.27</v>
          </cell>
          <cell r="AT33">
            <v>26.966666666666665</v>
          </cell>
          <cell r="AU33">
            <v>12.217474747474746</v>
          </cell>
          <cell r="AV33">
            <v>12.860499734183945</v>
          </cell>
          <cell r="AW33">
            <v>5.7898458052295521</v>
          </cell>
          <cell r="AX33">
            <v>3.5007040383934207</v>
          </cell>
          <cell r="AY33">
            <v>12.217474747474746</v>
          </cell>
          <cell r="AZ33">
            <v>13.574971941638607</v>
          </cell>
          <cell r="BB33">
            <v>27</v>
          </cell>
          <cell r="BC33">
            <v>30</v>
          </cell>
          <cell r="BD33">
            <v>20</v>
          </cell>
          <cell r="BE33">
            <v>15</v>
          </cell>
          <cell r="BF33">
            <v>17</v>
          </cell>
          <cell r="BG33">
            <v>37</v>
          </cell>
          <cell r="BH33">
            <v>67</v>
          </cell>
          <cell r="BI33">
            <v>91</v>
          </cell>
          <cell r="BJ33">
            <v>0</v>
          </cell>
          <cell r="BK33">
            <v>103</v>
          </cell>
        </row>
        <row r="34">
          <cell r="B34">
            <v>28</v>
          </cell>
          <cell r="C34">
            <v>4</v>
          </cell>
          <cell r="D34">
            <v>2</v>
          </cell>
          <cell r="E34">
            <v>2</v>
          </cell>
          <cell r="F34">
            <v>1</v>
          </cell>
          <cell r="G34">
            <v>46.169819450729989</v>
          </cell>
          <cell r="H34">
            <v>3.0343332465508674</v>
          </cell>
          <cell r="I34">
            <v>5.7429230537170119E-2</v>
          </cell>
          <cell r="J34">
            <v>8.3533426235883806E-2</v>
          </cell>
          <cell r="K34">
            <v>0.372728517599</v>
          </cell>
          <cell r="L34">
            <v>4.2782651890499999</v>
          </cell>
          <cell r="M34">
            <v>62.540172212430001</v>
          </cell>
          <cell r="N34">
            <v>24.064460389910003</v>
          </cell>
          <cell r="O34">
            <v>731</v>
          </cell>
          <cell r="P34">
            <v>125</v>
          </cell>
          <cell r="Q34">
            <v>7873</v>
          </cell>
          <cell r="R34">
            <v>789</v>
          </cell>
          <cell r="S34">
            <v>11.676460606061633</v>
          </cell>
          <cell r="T34"/>
          <cell r="U34">
            <v>2.1081765780698376</v>
          </cell>
          <cell r="V34">
            <v>2.5852177968275551</v>
          </cell>
          <cell r="W34">
            <v>3.4852233283358385</v>
          </cell>
          <cell r="X34">
            <v>4.0527854077611298</v>
          </cell>
          <cell r="Y34">
            <v>24.27</v>
          </cell>
          <cell r="Z34">
            <v>12.217474747474746</v>
          </cell>
          <cell r="AA34">
            <v>0.37884974569702018</v>
          </cell>
          <cell r="AB34">
            <v>28</v>
          </cell>
          <cell r="AC34">
            <v>46.169819450729989</v>
          </cell>
          <cell r="AD34">
            <v>57.712274313412486</v>
          </cell>
          <cell r="AE34">
            <v>48.59980994813683</v>
          </cell>
          <cell r="AF34">
            <v>47.597752011061843</v>
          </cell>
          <cell r="AG34">
            <v>46.636181263363625</v>
          </cell>
          <cell r="AH34">
            <v>21.900356891831724</v>
          </cell>
          <cell r="AI34">
            <v>13.247305868567008</v>
          </cell>
          <cell r="AJ34">
            <v>46.169819450729989</v>
          </cell>
          <cell r="AK34">
            <v>51.299799389699984</v>
          </cell>
          <cell r="AL34">
            <v>1.0836904451967384</v>
          </cell>
          <cell r="AM34">
            <v>1.1737244151244988</v>
          </cell>
          <cell r="AN34">
            <v>0.74870316122341074</v>
          </cell>
          <cell r="AO34">
            <v>24.27</v>
          </cell>
          <cell r="AP34">
            <v>25.547368421052632</v>
          </cell>
          <cell r="AQ34">
            <v>11.512318395179518</v>
          </cell>
          <cell r="AR34">
            <v>6.9636857422243574</v>
          </cell>
          <cell r="AS34">
            <v>24.27</v>
          </cell>
          <cell r="AT34">
            <v>26.966666666666665</v>
          </cell>
          <cell r="AU34">
            <v>12.217474747474746</v>
          </cell>
          <cell r="AV34">
            <v>12.860499734183945</v>
          </cell>
          <cell r="AW34">
            <v>5.7952805635762159</v>
          </cell>
          <cell r="AX34">
            <v>3.505506992376433</v>
          </cell>
          <cell r="AY34">
            <v>12.217474747474746</v>
          </cell>
          <cell r="AZ34">
            <v>13.574971941638607</v>
          </cell>
          <cell r="BB34">
            <v>28</v>
          </cell>
          <cell r="BC34">
            <v>30</v>
          </cell>
          <cell r="BD34">
            <v>20</v>
          </cell>
          <cell r="BE34">
            <v>15</v>
          </cell>
          <cell r="BF34">
            <v>17</v>
          </cell>
          <cell r="BG34">
            <v>37</v>
          </cell>
          <cell r="BH34">
            <v>67</v>
          </cell>
          <cell r="BI34">
            <v>91</v>
          </cell>
          <cell r="BJ34">
            <v>117</v>
          </cell>
          <cell r="BK34">
            <v>109</v>
          </cell>
        </row>
        <row r="35">
          <cell r="B35">
            <v>29</v>
          </cell>
          <cell r="C35">
            <v>4</v>
          </cell>
          <cell r="D35">
            <v>2</v>
          </cell>
          <cell r="E35">
            <v>1</v>
          </cell>
          <cell r="F35">
            <v>2</v>
          </cell>
          <cell r="G35">
            <v>32.141103604644677</v>
          </cell>
          <cell r="H35">
            <v>21.922830787416778</v>
          </cell>
          <cell r="I35">
            <v>5.7497611955862338E-2</v>
          </cell>
          <cell r="J35">
            <v>8.3632890117617945E-2</v>
          </cell>
          <cell r="K35">
            <v>0.372728517599</v>
          </cell>
          <cell r="L35">
            <v>3.4071024737700002</v>
          </cell>
          <cell r="M35">
            <v>57.706350195559999</v>
          </cell>
          <cell r="N35">
            <v>41.599349271600005</v>
          </cell>
          <cell r="O35">
            <v>551</v>
          </cell>
          <cell r="P35">
            <v>522</v>
          </cell>
          <cell r="Q35">
            <v>7873</v>
          </cell>
          <cell r="R35">
            <v>1262</v>
          </cell>
          <cell r="S35">
            <v>11.676460606061633</v>
          </cell>
          <cell r="T35"/>
          <cell r="U35">
            <v>2.0190271429156983</v>
          </cell>
          <cell r="V35">
            <v>2.9329013732323803</v>
          </cell>
          <cell r="W35">
            <v>3.2910766790846657</v>
          </cell>
          <cell r="X35">
            <v>4.3699724432786988</v>
          </cell>
          <cell r="Y35">
            <v>24.27</v>
          </cell>
          <cell r="Z35">
            <v>12.217474747474746</v>
          </cell>
          <cell r="AA35">
            <v>4.8800207735022028</v>
          </cell>
          <cell r="AB35">
            <v>29</v>
          </cell>
          <cell r="AC35">
            <v>32.141103604644677</v>
          </cell>
          <cell r="AD35">
            <v>40.176379505805841</v>
          </cell>
          <cell r="AE35">
            <v>33.832740636468081</v>
          </cell>
          <cell r="AF35">
            <v>33.135158355303794</v>
          </cell>
          <cell r="AG35">
            <v>32.465761216812808</v>
          </cell>
          <cell r="AH35">
            <v>15.919104266339566</v>
          </cell>
          <cell r="AI35">
            <v>9.7661363555904614</v>
          </cell>
          <cell r="AJ35">
            <v>32.141103604644677</v>
          </cell>
          <cell r="AK35">
            <v>35.712337338494088</v>
          </cell>
          <cell r="AL35">
            <v>7.8295824240774214</v>
          </cell>
          <cell r="AM35">
            <v>7.4747930453779308</v>
          </cell>
          <cell r="AN35">
            <v>5.0166977188003816</v>
          </cell>
          <cell r="AO35">
            <v>24.27</v>
          </cell>
          <cell r="AP35">
            <v>25.547368421052632</v>
          </cell>
          <cell r="AQ35">
            <v>12.020640775017734</v>
          </cell>
          <cell r="AR35">
            <v>7.3744863358061048</v>
          </cell>
          <cell r="AS35">
            <v>24.27</v>
          </cell>
          <cell r="AT35">
            <v>26.966666666666665</v>
          </cell>
          <cell r="AU35">
            <v>12.217474747474746</v>
          </cell>
          <cell r="AV35">
            <v>12.860499734183945</v>
          </cell>
          <cell r="AW35">
            <v>6.0511691436853905</v>
          </cell>
          <cell r="AX35">
            <v>3.7123032790815267</v>
          </cell>
          <cell r="AY35">
            <v>12.217474747474746</v>
          </cell>
          <cell r="AZ35">
            <v>13.574971941638607</v>
          </cell>
          <cell r="BB35">
            <v>29</v>
          </cell>
          <cell r="BC35">
            <v>30</v>
          </cell>
          <cell r="BD35">
            <v>20</v>
          </cell>
          <cell r="BE35">
            <v>15</v>
          </cell>
          <cell r="BF35">
            <v>17</v>
          </cell>
          <cell r="BG35">
            <v>37</v>
          </cell>
          <cell r="BH35">
            <v>67</v>
          </cell>
          <cell r="BI35">
            <v>91</v>
          </cell>
          <cell r="BJ35">
            <v>0</v>
          </cell>
          <cell r="BK35">
            <v>103</v>
          </cell>
        </row>
        <row r="36">
          <cell r="B36">
            <v>30</v>
          </cell>
          <cell r="C36">
            <v>4</v>
          </cell>
          <cell r="D36">
            <v>2</v>
          </cell>
          <cell r="E36">
            <v>2</v>
          </cell>
          <cell r="F36">
            <v>2</v>
          </cell>
          <cell r="G36">
            <v>32.09997030228692</v>
          </cell>
          <cell r="H36">
            <v>2.579126504144845</v>
          </cell>
          <cell r="I36">
            <v>5.7432332802936706E-2</v>
          </cell>
          <cell r="J36">
            <v>8.3537938622453387E-2</v>
          </cell>
          <cell r="K36">
            <v>0.372728517599</v>
          </cell>
          <cell r="L36">
            <v>3.4071024737700002</v>
          </cell>
          <cell r="M36">
            <v>57.706350195559999</v>
          </cell>
          <cell r="N36">
            <v>20.770340972660001</v>
          </cell>
          <cell r="O36">
            <v>551</v>
          </cell>
          <cell r="P36">
            <v>123</v>
          </cell>
          <cell r="Q36">
            <v>7873</v>
          </cell>
          <cell r="R36">
            <v>982</v>
          </cell>
          <cell r="S36">
            <v>11.676460606061633</v>
          </cell>
          <cell r="T36"/>
          <cell r="U36">
            <v>2.0160436595317823</v>
          </cell>
          <cell r="V36">
            <v>2.583998119972502</v>
          </cell>
          <cell r="W36">
            <v>3.2844673511499289</v>
          </cell>
          <cell r="X36">
            <v>4.0026173355638646</v>
          </cell>
          <cell r="Y36">
            <v>24.27</v>
          </cell>
          <cell r="Z36">
            <v>12.217474747474746</v>
          </cell>
          <cell r="AA36">
            <v>4.7729513354937172</v>
          </cell>
          <cell r="AB36">
            <v>30</v>
          </cell>
          <cell r="AC36">
            <v>32.09997030228692</v>
          </cell>
          <cell r="AD36">
            <v>40.12496287785865</v>
          </cell>
          <cell r="AE36">
            <v>33.789442423459917</v>
          </cell>
          <cell r="AF36">
            <v>33.092752888955587</v>
          </cell>
          <cell r="AG36">
            <v>32.424212426552444</v>
          </cell>
          <cell r="AH36">
            <v>15.922259495978377</v>
          </cell>
          <cell r="AI36">
            <v>9.7732651509074557</v>
          </cell>
          <cell r="AJ36">
            <v>32.09997030228692</v>
          </cell>
          <cell r="AK36">
            <v>35.666633669207691</v>
          </cell>
          <cell r="AL36">
            <v>0.92111660862315903</v>
          </cell>
          <cell r="AM36">
            <v>0.99811469838541955</v>
          </cell>
          <cell r="AN36">
            <v>0.64435999945058786</v>
          </cell>
          <cell r="AO36">
            <v>24.27</v>
          </cell>
          <cell r="AP36">
            <v>25.547368421052632</v>
          </cell>
          <cell r="AQ36">
            <v>12.038429765770353</v>
          </cell>
          <cell r="AR36">
            <v>7.3893260018257756</v>
          </cell>
          <cell r="AS36">
            <v>24.27</v>
          </cell>
          <cell r="AT36">
            <v>26.966666666666665</v>
          </cell>
          <cell r="AU36">
            <v>12.217474747474746</v>
          </cell>
          <cell r="AV36">
            <v>12.860499734183945</v>
          </cell>
          <cell r="AW36">
            <v>6.0601240899277959</v>
          </cell>
          <cell r="AX36">
            <v>3.7197735405094745</v>
          </cell>
          <cell r="AY36">
            <v>12.217474747474746</v>
          </cell>
          <cell r="AZ36">
            <v>13.574971941638607</v>
          </cell>
          <cell r="BB36">
            <v>30</v>
          </cell>
          <cell r="BC36">
            <v>30</v>
          </cell>
          <cell r="BD36">
            <v>20</v>
          </cell>
          <cell r="BE36">
            <v>15</v>
          </cell>
          <cell r="BF36">
            <v>17</v>
          </cell>
          <cell r="BG36">
            <v>37</v>
          </cell>
          <cell r="BH36">
            <v>67</v>
          </cell>
          <cell r="BI36">
            <v>91</v>
          </cell>
          <cell r="BJ36">
            <v>117</v>
          </cell>
          <cell r="BK36">
            <v>109</v>
          </cell>
        </row>
        <row r="37">
          <cell r="B37">
            <v>31</v>
          </cell>
          <cell r="C37">
            <v>4</v>
          </cell>
          <cell r="D37">
            <v>3</v>
          </cell>
          <cell r="E37">
            <v>1</v>
          </cell>
          <cell r="F37">
            <v>1</v>
          </cell>
          <cell r="G37">
            <v>42.682611649004379</v>
          </cell>
          <cell r="H37">
            <v>20.212076822709275</v>
          </cell>
          <cell r="I37">
            <v>5.7473186291349607E-2</v>
          </cell>
          <cell r="J37">
            <v>8.3597361878326698E-2</v>
          </cell>
          <cell r="K37">
            <v>0.372728517599</v>
          </cell>
          <cell r="L37">
            <v>4.0646470160400003</v>
          </cell>
          <cell r="M37">
            <v>58.356085735710003</v>
          </cell>
          <cell r="N37">
            <v>41.072871713300003</v>
          </cell>
          <cell r="O37">
            <v>724</v>
          </cell>
          <cell r="P37">
            <v>487</v>
          </cell>
          <cell r="Q37">
            <v>7873</v>
          </cell>
          <cell r="R37">
            <v>1013</v>
          </cell>
          <cell r="S37">
            <v>11.676460606061633</v>
          </cell>
          <cell r="T37"/>
          <cell r="U37">
            <v>2.1164692840701322</v>
          </cell>
          <cell r="V37">
            <v>2.8912100889028203</v>
          </cell>
          <cell r="W37">
            <v>3.4886145656760452</v>
          </cell>
          <cell r="X37">
            <v>4.324618607265502</v>
          </cell>
          <cell r="Y37">
            <v>24.27</v>
          </cell>
          <cell r="Z37">
            <v>12.217474747474746</v>
          </cell>
          <cell r="AA37">
            <v>0.46211980103799327</v>
          </cell>
          <cell r="AB37">
            <v>31</v>
          </cell>
          <cell r="AC37">
            <v>42.682611649004379</v>
          </cell>
          <cell r="AD37">
            <v>53.353264561255472</v>
          </cell>
          <cell r="AE37">
            <v>44.929064893688825</v>
          </cell>
          <cell r="AF37">
            <v>44.002692421653997</v>
          </cell>
          <cell r="AG37">
            <v>43.113749140408466</v>
          </cell>
          <cell r="AH37">
            <v>20.166893973024003</v>
          </cell>
          <cell r="AI37">
            <v>12.234831577254818</v>
          </cell>
          <cell r="AJ37">
            <v>42.682611649004379</v>
          </cell>
          <cell r="AK37">
            <v>47.425124054449306</v>
          </cell>
          <cell r="AL37">
            <v>7.2185988652533126</v>
          </cell>
          <cell r="AM37">
            <v>6.9908710198156223</v>
          </cell>
          <cell r="AN37">
            <v>4.6737247045906702</v>
          </cell>
          <cell r="AO37">
            <v>24.27</v>
          </cell>
          <cell r="AP37">
            <v>25.547368421052632</v>
          </cell>
          <cell r="AQ37">
            <v>11.467211068297166</v>
          </cell>
          <cell r="AR37">
            <v>6.9569164328982867</v>
          </cell>
          <cell r="AS37">
            <v>24.27</v>
          </cell>
          <cell r="AT37">
            <v>26.966666666666665</v>
          </cell>
          <cell r="AU37">
            <v>12.217474747474746</v>
          </cell>
          <cell r="AV37">
            <v>12.860499734183945</v>
          </cell>
          <cell r="AW37">
            <v>5.7725736156111882</v>
          </cell>
          <cell r="AX37">
            <v>3.5020993341255422</v>
          </cell>
          <cell r="AY37">
            <v>12.217474747474746</v>
          </cell>
          <cell r="AZ37">
            <v>13.574971941638607</v>
          </cell>
          <cell r="BB37">
            <v>31</v>
          </cell>
          <cell r="BC37">
            <v>30</v>
          </cell>
          <cell r="BD37">
            <v>20</v>
          </cell>
          <cell r="BE37">
            <v>15</v>
          </cell>
          <cell r="BF37">
            <v>17</v>
          </cell>
          <cell r="BG37">
            <v>37</v>
          </cell>
          <cell r="BH37">
            <v>67</v>
          </cell>
          <cell r="BI37">
            <v>93</v>
          </cell>
          <cell r="BJ37">
            <v>0</v>
          </cell>
          <cell r="BK37">
            <v>103</v>
          </cell>
        </row>
        <row r="38">
          <cell r="B38">
            <v>32</v>
          </cell>
          <cell r="C38">
            <v>4</v>
          </cell>
          <cell r="D38">
            <v>3</v>
          </cell>
          <cell r="E38">
            <v>2</v>
          </cell>
          <cell r="F38">
            <v>1</v>
          </cell>
          <cell r="G38">
            <v>42.689787338344708</v>
          </cell>
          <cell r="H38">
            <v>2.5858950910244269</v>
          </cell>
          <cell r="I38">
            <v>5.7404797609744013E-2</v>
          </cell>
          <cell r="J38">
            <v>8.3497887432354936E-2</v>
          </cell>
          <cell r="K38">
            <v>0.372728517599</v>
          </cell>
          <cell r="L38">
            <v>4.0646470160400003</v>
          </cell>
          <cell r="M38">
            <v>58.356085735699999</v>
          </cell>
          <cell r="N38">
            <v>22.733364165359998</v>
          </cell>
          <cell r="O38">
            <v>724</v>
          </cell>
          <cell r="P38">
            <v>113</v>
          </cell>
          <cell r="Q38">
            <v>7873</v>
          </cell>
          <cell r="R38">
            <v>819</v>
          </cell>
          <cell r="S38">
            <v>11.676460606061633</v>
          </cell>
          <cell r="T38"/>
          <cell r="U38">
            <v>2.1141116229219552</v>
          </cell>
          <cell r="V38">
            <v>2.5475613427989994</v>
          </cell>
          <cell r="W38">
            <v>3.482528945533923</v>
          </cell>
          <cell r="X38">
            <v>3.9901499233063196</v>
          </cell>
          <cell r="Y38">
            <v>24.27</v>
          </cell>
          <cell r="Z38">
            <v>12.217474747474746</v>
          </cell>
          <cell r="AA38">
            <v>0.37361906915115156</v>
          </cell>
          <cell r="AB38">
            <v>32</v>
          </cell>
          <cell r="AC38">
            <v>42.689787338344708</v>
          </cell>
          <cell r="AD38">
            <v>53.362234172930883</v>
          </cell>
          <cell r="AE38">
            <v>44.936618250889168</v>
          </cell>
          <cell r="AF38">
            <v>44.010090039530631</v>
          </cell>
          <cell r="AG38">
            <v>43.120997311459298</v>
          </cell>
          <cell r="AH38">
            <v>20.192778316663485</v>
          </cell>
          <cell r="AI38">
            <v>12.258272079286259</v>
          </cell>
          <cell r="AJ38">
            <v>42.689787338344708</v>
          </cell>
          <cell r="AK38">
            <v>47.433097042605233</v>
          </cell>
          <cell r="AL38">
            <v>0.92353396108015251</v>
          </cell>
          <cell r="AM38">
            <v>1.0150472326539979</v>
          </cell>
          <cell r="AN38">
            <v>0.64806965671147054</v>
          </cell>
          <cell r="AO38">
            <v>24.27</v>
          </cell>
          <cell r="AP38">
            <v>25.547368421052632</v>
          </cell>
          <cell r="AQ38">
            <v>11.479999323051805</v>
          </cell>
          <cell r="AR38">
            <v>6.9690734462162673</v>
          </cell>
          <cell r="AS38">
            <v>24.27</v>
          </cell>
          <cell r="AT38">
            <v>26.966666666666665</v>
          </cell>
          <cell r="AU38">
            <v>12.217474747474746</v>
          </cell>
          <cell r="AV38">
            <v>12.860499734183945</v>
          </cell>
          <cell r="AW38">
            <v>5.77901120026422</v>
          </cell>
          <cell r="AX38">
            <v>3.5082191529643203</v>
          </cell>
          <cell r="AY38">
            <v>12.217474747474746</v>
          </cell>
          <cell r="AZ38">
            <v>13.574971941638607</v>
          </cell>
          <cell r="BB38">
            <v>32</v>
          </cell>
          <cell r="BC38">
            <v>30</v>
          </cell>
          <cell r="BD38">
            <v>20</v>
          </cell>
          <cell r="BE38">
            <v>15</v>
          </cell>
          <cell r="BF38">
            <v>17</v>
          </cell>
          <cell r="BG38">
            <v>37</v>
          </cell>
          <cell r="BH38">
            <v>67</v>
          </cell>
          <cell r="BI38">
            <v>93</v>
          </cell>
          <cell r="BJ38">
            <v>117</v>
          </cell>
          <cell r="BK38">
            <v>109</v>
          </cell>
        </row>
        <row r="39">
          <cell r="B39">
            <v>33</v>
          </cell>
          <cell r="C39">
            <v>4</v>
          </cell>
          <cell r="D39">
            <v>3</v>
          </cell>
          <cell r="E39">
            <v>1</v>
          </cell>
          <cell r="F39">
            <v>2</v>
          </cell>
          <cell r="G39">
            <v>29.240349310125652</v>
          </cell>
          <cell r="H39">
            <v>19.484741785186753</v>
          </cell>
          <cell r="I39">
            <v>5.7476586982896996E-2</v>
          </cell>
          <cell r="J39">
            <v>8.3602308338759271E-2</v>
          </cell>
          <cell r="K39">
            <v>0.372728517599</v>
          </cell>
          <cell r="L39">
            <v>3.2883766079200001</v>
          </cell>
          <cell r="M39">
            <v>53.401379089950005</v>
          </cell>
          <cell r="N39">
            <v>41.072423204699994</v>
          </cell>
          <cell r="O39">
            <v>542</v>
          </cell>
          <cell r="P39">
            <v>470</v>
          </cell>
          <cell r="Q39">
            <v>7873</v>
          </cell>
          <cell r="R39">
            <v>1242</v>
          </cell>
          <cell r="S39">
            <v>11.676460606061633</v>
          </cell>
          <cell r="T39"/>
          <cell r="U39">
            <v>2.0198557124035834</v>
          </cell>
          <cell r="V39">
            <v>2.8826772283706492</v>
          </cell>
          <cell r="W39">
            <v>3.273255382138093</v>
          </cell>
          <cell r="X39">
            <v>4.2842210126704412</v>
          </cell>
          <cell r="Y39">
            <v>24.27</v>
          </cell>
          <cell r="Z39">
            <v>12.217474747474746</v>
          </cell>
          <cell r="AA39">
            <v>4.8558232903528085</v>
          </cell>
          <cell r="AB39">
            <v>33</v>
          </cell>
          <cell r="AC39">
            <v>29.240349310125652</v>
          </cell>
          <cell r="AD39">
            <v>36.550436637657064</v>
          </cell>
          <cell r="AE39">
            <v>30.779315063290159</v>
          </cell>
          <cell r="AF39">
            <v>30.144690010438818</v>
          </cell>
          <cell r="AG39">
            <v>29.535706373864294</v>
          </cell>
          <cell r="AH39">
            <v>14.476454496509696</v>
          </cell>
          <cell r="AI39">
            <v>8.9331096710901399</v>
          </cell>
          <cell r="AJ39">
            <v>29.240349310125652</v>
          </cell>
          <cell r="AK39">
            <v>32.489277011250721</v>
          </cell>
          <cell r="AL39">
            <v>6.9588363518524119</v>
          </cell>
          <cell r="AM39">
            <v>6.7592519875005035</v>
          </cell>
          <cell r="AN39">
            <v>4.5480244197396162</v>
          </cell>
          <cell r="AO39">
            <v>24.27</v>
          </cell>
          <cell r="AP39">
            <v>25.547368421052632</v>
          </cell>
          <cell r="AQ39">
            <v>12.015709761327079</v>
          </cell>
          <cell r="AR39">
            <v>7.4146368573743295</v>
          </cell>
          <cell r="AS39">
            <v>24.27</v>
          </cell>
          <cell r="AT39">
            <v>26.966666666666665</v>
          </cell>
          <cell r="AU39">
            <v>12.217474747474746</v>
          </cell>
          <cell r="AV39">
            <v>12.860499734183945</v>
          </cell>
          <cell r="AW39">
            <v>6.0486868801812692</v>
          </cell>
          <cell r="AX39">
            <v>3.7325149800851416</v>
          </cell>
          <cell r="AY39">
            <v>12.217474747474746</v>
          </cell>
          <cell r="AZ39">
            <v>13.574971941638607</v>
          </cell>
          <cell r="BB39">
            <v>33</v>
          </cell>
          <cell r="BC39">
            <v>30</v>
          </cell>
          <cell r="BD39">
            <v>20</v>
          </cell>
          <cell r="BE39">
            <v>15</v>
          </cell>
          <cell r="BF39">
            <v>17</v>
          </cell>
          <cell r="BG39">
            <v>37</v>
          </cell>
          <cell r="BH39">
            <v>67</v>
          </cell>
          <cell r="BI39">
            <v>93</v>
          </cell>
          <cell r="BJ39">
            <v>0</v>
          </cell>
          <cell r="BK39">
            <v>103</v>
          </cell>
        </row>
        <row r="40">
          <cell r="B40">
            <v>34</v>
          </cell>
          <cell r="C40">
            <v>4</v>
          </cell>
          <cell r="D40">
            <v>3</v>
          </cell>
          <cell r="E40">
            <v>2</v>
          </cell>
          <cell r="F40">
            <v>2</v>
          </cell>
          <cell r="G40">
            <v>29.247757776904972</v>
          </cell>
          <cell r="H40">
            <v>2.1610538122198495</v>
          </cell>
          <cell r="I40">
            <v>5.7408186493956063E-2</v>
          </cell>
          <cell r="J40">
            <v>8.3502816718481546E-2</v>
          </cell>
          <cell r="K40">
            <v>0.372728517599</v>
          </cell>
          <cell r="L40">
            <v>3.2883766079200001</v>
          </cell>
          <cell r="M40">
            <v>53.401379089950005</v>
          </cell>
          <cell r="N40">
            <v>19.470880211970002</v>
          </cell>
          <cell r="O40">
            <v>542</v>
          </cell>
          <cell r="P40">
            <v>110</v>
          </cell>
          <cell r="Q40">
            <v>7873</v>
          </cell>
          <cell r="R40">
            <v>1002</v>
          </cell>
          <cell r="S40">
            <v>11.676460606061633</v>
          </cell>
          <cell r="T40"/>
          <cell r="U40">
            <v>2.0162401102068341</v>
          </cell>
          <cell r="V40">
            <v>2.5426684790446523</v>
          </cell>
          <cell r="W40">
            <v>3.2646249103699763</v>
          </cell>
          <cell r="X40">
            <v>3.9268931362912061</v>
          </cell>
          <cell r="Y40">
            <v>24.27</v>
          </cell>
          <cell r="Z40">
            <v>12.217474747474746</v>
          </cell>
          <cell r="AA40">
            <v>4.7672474894660741</v>
          </cell>
          <cell r="AB40">
            <v>34</v>
          </cell>
          <cell r="AC40">
            <v>29.247757776904972</v>
          </cell>
          <cell r="AD40">
            <v>36.559697221131216</v>
          </cell>
          <cell r="AE40">
            <v>30.787113449373656</v>
          </cell>
          <cell r="AF40">
            <v>30.152327605056673</v>
          </cell>
          <cell r="AG40">
            <v>29.543189673641386</v>
          </cell>
          <cell r="AH40">
            <v>14.506088649285237</v>
          </cell>
          <cell r="AI40">
            <v>8.9589948554274663</v>
          </cell>
          <cell r="AJ40">
            <v>29.247757776904972</v>
          </cell>
          <cell r="AK40">
            <v>32.497508641005524</v>
          </cell>
          <cell r="AL40">
            <v>0.77180493293566055</v>
          </cell>
          <cell r="AM40">
            <v>0.84991568111616911</v>
          </cell>
          <cell r="AN40">
            <v>0.55032152320316985</v>
          </cell>
          <cell r="AO40">
            <v>24.27</v>
          </cell>
          <cell r="AP40">
            <v>25.547368421052632</v>
          </cell>
          <cell r="AQ40">
            <v>12.037256811397469</v>
          </cell>
          <cell r="AR40">
            <v>7.4342384397383983</v>
          </cell>
          <cell r="AS40">
            <v>24.27</v>
          </cell>
          <cell r="AT40">
            <v>26.966666666666665</v>
          </cell>
          <cell r="AU40">
            <v>12.217474747474746</v>
          </cell>
          <cell r="AV40">
            <v>12.860499734183945</v>
          </cell>
          <cell r="AW40">
            <v>6.0595336267868554</v>
          </cell>
          <cell r="AX40">
            <v>3.7423823817144597</v>
          </cell>
          <cell r="AY40">
            <v>12.217474747474746</v>
          </cell>
          <cell r="AZ40">
            <v>13.574971941638607</v>
          </cell>
          <cell r="BB40">
            <v>34</v>
          </cell>
          <cell r="BC40">
            <v>30</v>
          </cell>
          <cell r="BD40">
            <v>20</v>
          </cell>
          <cell r="BE40">
            <v>15</v>
          </cell>
          <cell r="BF40">
            <v>17</v>
          </cell>
          <cell r="BG40">
            <v>37</v>
          </cell>
          <cell r="BH40">
            <v>67</v>
          </cell>
          <cell r="BI40">
            <v>93</v>
          </cell>
          <cell r="BJ40">
            <v>117</v>
          </cell>
          <cell r="BK40">
            <v>109</v>
          </cell>
        </row>
      </sheetData>
      <sheetData sheetId="8">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70.976917029538797</v>
          </cell>
          <cell r="H7">
            <v>22.788152641738574</v>
          </cell>
          <cell r="I7">
            <v>0.20136333389845718</v>
          </cell>
          <cell r="J7">
            <v>0.29289212203411952</v>
          </cell>
          <cell r="K7">
            <v>0.39444368217300002</v>
          </cell>
          <cell r="L7">
            <v>4.1061750509800001</v>
          </cell>
          <cell r="M7">
            <v>96.171117902399999</v>
          </cell>
          <cell r="N7">
            <v>54.794088219400003</v>
          </cell>
          <cell r="O7">
            <v>731</v>
          </cell>
          <cell r="P7">
            <v>412</v>
          </cell>
          <cell r="Q7">
            <v>7937</v>
          </cell>
          <cell r="R7">
            <v>1307</v>
          </cell>
          <cell r="S7">
            <v>11.676460606061632</v>
          </cell>
          <cell r="T7"/>
          <cell r="U7">
            <v>2.491707041301102</v>
          </cell>
          <cell r="V7">
            <v>2.5264138604442201</v>
          </cell>
          <cell r="W7">
            <v>3.6172445764820509</v>
          </cell>
          <cell r="X7">
            <v>4.1931380513331789</v>
          </cell>
          <cell r="Y7">
            <v>22.81</v>
          </cell>
          <cell r="Z7">
            <v>8.4271717171717153</v>
          </cell>
          <cell r="AA7">
            <v>0.60233117751188103</v>
          </cell>
          <cell r="AB7">
            <v>1</v>
          </cell>
          <cell r="AC7">
            <v>88.721146286923485</v>
          </cell>
          <cell r="AD7">
            <v>88.721146286923485</v>
          </cell>
          <cell r="AE7">
            <v>74.712544241619796</v>
          </cell>
          <cell r="AF7">
            <v>73.172079411895666</v>
          </cell>
          <cell r="AG7">
            <v>71.693855585392726</v>
          </cell>
          <cell r="AH7">
            <v>28.485257637862826</v>
          </cell>
          <cell r="AI7">
            <v>19.621818632614374</v>
          </cell>
          <cell r="AJ7">
            <v>70.976917029538797</v>
          </cell>
          <cell r="AK7">
            <v>78.863241143932001</v>
          </cell>
          <cell r="AL7">
            <v>8.7646740929763745</v>
          </cell>
          <cell r="AM7">
            <v>9.0199602680028548</v>
          </cell>
          <cell r="AN7">
            <v>5.4346297123447291</v>
          </cell>
          <cell r="AO7">
            <v>28.512499999999996</v>
          </cell>
          <cell r="AP7">
            <v>24.010526315789473</v>
          </cell>
          <cell r="AQ7">
            <v>9.1543667140296048</v>
          </cell>
          <cell r="AR7">
            <v>6.3059048172473453</v>
          </cell>
          <cell r="AS7">
            <v>22.81</v>
          </cell>
          <cell r="AT7">
            <v>25.344444444444441</v>
          </cell>
          <cell r="AU7">
            <v>10.533964646464643</v>
          </cell>
          <cell r="AV7">
            <v>8.8707070707070699</v>
          </cell>
          <cell r="AW7">
            <v>3.3820876922879641</v>
          </cell>
          <cell r="AX7">
            <v>2.3297212944797767</v>
          </cell>
          <cell r="AY7">
            <v>8.4271717171717153</v>
          </cell>
          <cell r="AZ7">
            <v>9.363524130190795</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70.990395547870435</v>
          </cell>
          <cell r="H8">
            <v>13.239834189422504</v>
          </cell>
          <cell r="I8">
            <v>0.20116728596297248</v>
          </cell>
          <cell r="J8">
            <v>0.29260696140068726</v>
          </cell>
          <cell r="K8">
            <v>0.39444368217300002</v>
          </cell>
          <cell r="L8">
            <v>4.1061750509800001</v>
          </cell>
          <cell r="M8">
            <v>96.171117902399999</v>
          </cell>
          <cell r="N8">
            <v>50.242527272110003</v>
          </cell>
          <cell r="O8">
            <v>731</v>
          </cell>
          <cell r="P8">
            <v>261</v>
          </cell>
          <cell r="Q8">
            <v>7937</v>
          </cell>
          <cell r="R8">
            <v>1181</v>
          </cell>
          <cell r="S8">
            <v>11.676460606061632</v>
          </cell>
          <cell r="T8"/>
          <cell r="U8">
            <v>2.4915563560440761</v>
          </cell>
          <cell r="V8">
            <v>2.4211137137657111</v>
          </cell>
          <cell r="W8">
            <v>3.6168657846054502</v>
          </cell>
          <cell r="X8">
            <v>4.1122008076651175</v>
          </cell>
          <cell r="Y8">
            <v>22.81</v>
          </cell>
          <cell r="Z8">
            <v>8.4271717171717153</v>
          </cell>
          <cell r="AA8">
            <v>0.54426405557883051</v>
          </cell>
          <cell r="AB8">
            <v>2</v>
          </cell>
          <cell r="AC8">
            <v>88.737994434838043</v>
          </cell>
          <cell r="AD8">
            <v>88.737994434838043</v>
          </cell>
          <cell r="AE8">
            <v>74.726732155653096</v>
          </cell>
          <cell r="AF8">
            <v>73.185974791619003</v>
          </cell>
          <cell r="AG8">
            <v>71.707470250374172</v>
          </cell>
          <cell r="AH8">
            <v>28.492390057989361</v>
          </cell>
          <cell r="AI8">
            <v>19.627600186334949</v>
          </cell>
          <cell r="AJ8">
            <v>70.990395547870435</v>
          </cell>
          <cell r="AK8">
            <v>78.878217275411586</v>
          </cell>
          <cell r="AL8">
            <v>5.0922439190086557</v>
          </cell>
          <cell r="AM8">
            <v>5.468489197407318</v>
          </cell>
          <cell r="AN8">
            <v>3.2196468043932907</v>
          </cell>
          <cell r="AO8">
            <v>28.512499999999996</v>
          </cell>
          <cell r="AP8">
            <v>24.010526315789473</v>
          </cell>
          <cell r="AQ8">
            <v>9.1549203551695566</v>
          </cell>
          <cell r="AR8">
            <v>6.3065652303402384</v>
          </cell>
          <cell r="AS8">
            <v>22.81</v>
          </cell>
          <cell r="AT8">
            <v>25.344444444444441</v>
          </cell>
          <cell r="AU8">
            <v>10.533964646464643</v>
          </cell>
          <cell r="AV8">
            <v>8.8707070707070699</v>
          </cell>
          <cell r="AW8">
            <v>3.382292235425012</v>
          </cell>
          <cell r="AX8">
            <v>2.3299652845954313</v>
          </cell>
          <cell r="AY8">
            <v>8.4271717171717153</v>
          </cell>
          <cell r="AZ8">
            <v>9.363524130190795</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57.816287891371843</v>
          </cell>
          <cell r="H9">
            <v>21.908200243535454</v>
          </cell>
          <cell r="I9">
            <v>7.4631602647380627E-2</v>
          </cell>
          <cell r="J9">
            <v>0.10855505839619001</v>
          </cell>
          <cell r="K9">
            <v>0.39444368217300002</v>
          </cell>
          <cell r="L9">
            <v>3.7846568943199999</v>
          </cell>
          <cell r="M9">
            <v>85.500612836100004</v>
          </cell>
          <cell r="N9">
            <v>49.63773542242</v>
          </cell>
          <cell r="O9">
            <v>669</v>
          </cell>
          <cell r="P9">
            <v>437</v>
          </cell>
          <cell r="Q9">
            <v>7937</v>
          </cell>
          <cell r="R9">
            <v>1326</v>
          </cell>
          <cell r="S9">
            <v>11.676460606061632</v>
          </cell>
          <cell r="T9"/>
          <cell r="U9">
            <v>2.49308350186665</v>
          </cell>
          <cell r="V9">
            <v>2.5354297708397313</v>
          </cell>
          <cell r="W9">
            <v>3.616858534194666</v>
          </cell>
          <cell r="X9">
            <v>4.1710482987334148</v>
          </cell>
          <cell r="Y9">
            <v>22.81</v>
          </cell>
          <cell r="Z9">
            <v>8.4271717171717153</v>
          </cell>
          <cell r="AA9">
            <v>0.56323850077085524</v>
          </cell>
          <cell r="AB9">
            <v>3</v>
          </cell>
          <cell r="AC9">
            <v>72.270359864214797</v>
          </cell>
          <cell r="AD9">
            <v>72.270359864214797</v>
          </cell>
          <cell r="AE9">
            <v>60.859250411970365</v>
          </cell>
          <cell r="AF9">
            <v>59.604420506568914</v>
          </cell>
          <cell r="AG9">
            <v>58.4002907993655</v>
          </cell>
          <cell r="AH9">
            <v>23.190674459191989</v>
          </cell>
          <cell r="AI9">
            <v>15.985222353808561</v>
          </cell>
          <cell r="AJ9">
            <v>57.816287891371843</v>
          </cell>
          <cell r="AK9">
            <v>64.240319879302049</v>
          </cell>
          <cell r="AL9">
            <v>8.426230862898251</v>
          </cell>
          <cell r="AM9">
            <v>8.6408231438725611</v>
          </cell>
          <cell r="AN9">
            <v>5.2524446312904418</v>
          </cell>
          <cell r="AO9">
            <v>28.512499999999996</v>
          </cell>
          <cell r="AP9">
            <v>24.010526315789473</v>
          </cell>
          <cell r="AQ9">
            <v>9.1493124810787272</v>
          </cell>
          <cell r="AR9">
            <v>6.3065778725788348</v>
          </cell>
          <cell r="AS9">
            <v>22.81</v>
          </cell>
          <cell r="AT9">
            <v>25.344444444444441</v>
          </cell>
          <cell r="AU9">
            <v>10.533964646464643</v>
          </cell>
          <cell r="AV9">
            <v>8.8707070707070699</v>
          </cell>
          <cell r="AW9">
            <v>3.3802204021092863</v>
          </cell>
          <cell r="AX9">
            <v>2.3299699552800228</v>
          </cell>
          <cell r="AY9">
            <v>8.4271717171717153</v>
          </cell>
          <cell r="AZ9">
            <v>9.363524130190795</v>
          </cell>
          <cell r="BB9">
            <v>3</v>
          </cell>
          <cell r="BC9">
            <v>0</v>
          </cell>
          <cell r="BD9">
            <v>0</v>
          </cell>
          <cell r="BE9">
            <v>0</v>
          </cell>
          <cell r="BF9">
            <v>1</v>
          </cell>
          <cell r="BG9">
            <v>23</v>
          </cell>
          <cell r="BH9">
            <v>0</v>
          </cell>
          <cell r="BI9">
            <v>89</v>
          </cell>
          <cell r="BJ9">
            <v>0</v>
          </cell>
          <cell r="BK9">
            <v>103</v>
          </cell>
        </row>
        <row r="10">
          <cell r="B10">
            <v>4</v>
          </cell>
          <cell r="C10">
            <v>1</v>
          </cell>
          <cell r="D10">
            <v>2</v>
          </cell>
          <cell r="E10">
            <v>2</v>
          </cell>
          <cell r="F10">
            <v>1</v>
          </cell>
          <cell r="G10">
            <v>57.84074897818126</v>
          </cell>
          <cell r="H10">
            <v>12.367149731821137</v>
          </cell>
          <cell r="I10">
            <v>7.4551451270207222E-2</v>
          </cell>
          <cell r="J10">
            <v>0.10843847457484686</v>
          </cell>
          <cell r="K10">
            <v>0.39444368217300002</v>
          </cell>
          <cell r="L10">
            <v>3.7846568943199999</v>
          </cell>
          <cell r="M10">
            <v>85.500612836100004</v>
          </cell>
          <cell r="N10">
            <v>45.939970776999999</v>
          </cell>
          <cell r="O10">
            <v>670</v>
          </cell>
          <cell r="P10">
            <v>267</v>
          </cell>
          <cell r="Q10">
            <v>7937</v>
          </cell>
          <cell r="R10">
            <v>1197</v>
          </cell>
          <cell r="S10">
            <v>11.676460606061632</v>
          </cell>
          <cell r="T10"/>
          <cell r="U10">
            <v>2.4927945995949625</v>
          </cell>
          <cell r="V10">
            <v>2.4215275446062168</v>
          </cell>
          <cell r="W10">
            <v>3.6161507201495953</v>
          </cell>
          <cell r="X10">
            <v>4.0919457593130941</v>
          </cell>
          <cell r="Y10">
            <v>22.81</v>
          </cell>
          <cell r="Z10">
            <v>8.4271717171717153</v>
          </cell>
          <cell r="AA10">
            <v>0.50844380499450492</v>
          </cell>
          <cell r="AB10">
            <v>4</v>
          </cell>
          <cell r="AC10">
            <v>72.300936222726577</v>
          </cell>
          <cell r="AD10">
            <v>72.300936222726577</v>
          </cell>
          <cell r="AE10">
            <v>60.88499892440133</v>
          </cell>
          <cell r="AF10">
            <v>59.629638121836351</v>
          </cell>
          <cell r="AG10">
            <v>58.424998967859857</v>
          </cell>
          <cell r="AH10">
            <v>23.203174857478999</v>
          </cell>
          <cell r="AI10">
            <v>15.995115650430762</v>
          </cell>
          <cell r="AJ10">
            <v>57.84074897818126</v>
          </cell>
          <cell r="AK10">
            <v>64.267498864645844</v>
          </cell>
          <cell r="AL10">
            <v>4.7565960507004368</v>
          </cell>
          <cell r="AM10">
            <v>5.1071687205739602</v>
          </cell>
          <cell r="AN10">
            <v>3.0223151672218602</v>
          </cell>
          <cell r="AO10">
            <v>28.512499999999996</v>
          </cell>
          <cell r="AP10">
            <v>24.010526315789473</v>
          </cell>
          <cell r="AQ10">
            <v>9.1503728400672255</v>
          </cell>
          <cell r="AR10">
            <v>6.3078123024298005</v>
          </cell>
          <cell r="AS10">
            <v>22.81</v>
          </cell>
          <cell r="AT10">
            <v>25.344444444444441</v>
          </cell>
          <cell r="AU10">
            <v>10.533964646464643</v>
          </cell>
          <cell r="AV10">
            <v>8.8707070707070699</v>
          </cell>
          <cell r="AW10">
            <v>3.3806121525379549</v>
          </cell>
          <cell r="AX10">
            <v>2.33042601632022</v>
          </cell>
          <cell r="AY10">
            <v>8.4271717171717153</v>
          </cell>
          <cell r="AZ10">
            <v>9.363524130190795</v>
          </cell>
          <cell r="BB10">
            <v>4</v>
          </cell>
          <cell r="BC10">
            <v>0</v>
          </cell>
          <cell r="BD10">
            <v>0</v>
          </cell>
          <cell r="BE10">
            <v>0</v>
          </cell>
          <cell r="BF10">
            <v>1</v>
          </cell>
          <cell r="BG10">
            <v>23</v>
          </cell>
          <cell r="BH10">
            <v>0</v>
          </cell>
          <cell r="BI10">
            <v>89</v>
          </cell>
          <cell r="BJ10">
            <v>117</v>
          </cell>
          <cell r="BK10">
            <v>109</v>
          </cell>
        </row>
        <row r="11">
          <cell r="B11">
            <v>5</v>
          </cell>
          <cell r="C11">
            <v>1</v>
          </cell>
          <cell r="D11">
            <v>2</v>
          </cell>
          <cell r="E11">
            <v>1</v>
          </cell>
          <cell r="F11">
            <v>2</v>
          </cell>
          <cell r="G11">
            <v>46.471592736844109</v>
          </cell>
          <cell r="H11">
            <v>20.442747350646311</v>
          </cell>
          <cell r="I11">
            <v>7.4633021555009157E-2</v>
          </cell>
          <cell r="J11">
            <v>0.10855712226183149</v>
          </cell>
          <cell r="K11">
            <v>0.39444368217300002</v>
          </cell>
          <cell r="L11">
            <v>3.4452844660999999</v>
          </cell>
          <cell r="M11">
            <v>81.565851278599993</v>
          </cell>
          <cell r="N11">
            <v>44.795825457749999</v>
          </cell>
          <cell r="O11">
            <v>564</v>
          </cell>
          <cell r="P11">
            <v>452</v>
          </cell>
          <cell r="Q11">
            <v>7937</v>
          </cell>
          <cell r="R11">
            <v>1451</v>
          </cell>
          <cell r="S11">
            <v>11.676460606061632</v>
          </cell>
          <cell r="T11"/>
          <cell r="U11">
            <v>2.4536126298471119</v>
          </cell>
          <cell r="V11">
            <v>2.5497944618201407</v>
          </cell>
          <cell r="W11">
            <v>3.5605261929440819</v>
          </cell>
          <cell r="X11">
            <v>4.1684011217269363</v>
          </cell>
          <cell r="Y11">
            <v>22.81</v>
          </cell>
          <cell r="Z11">
            <v>8.4271717171717153</v>
          </cell>
          <cell r="AA11">
            <v>5.214705682417156</v>
          </cell>
          <cell r="AB11">
            <v>5</v>
          </cell>
          <cell r="AC11">
            <v>58.08949092105513</v>
          </cell>
          <cell r="AD11">
            <v>58.08949092105513</v>
          </cell>
          <cell r="AE11">
            <v>48.917466038783274</v>
          </cell>
          <cell r="AF11">
            <v>47.908858491591864</v>
          </cell>
          <cell r="AG11">
            <v>46.941002764488999</v>
          </cell>
          <cell r="AH11">
            <v>18.940069093033571</v>
          </cell>
          <cell r="AI11">
            <v>13.051889023857532</v>
          </cell>
          <cell r="AJ11">
            <v>46.471592736844109</v>
          </cell>
          <cell r="AK11">
            <v>51.635103040937899</v>
          </cell>
          <cell r="AL11">
            <v>7.8625951348639651</v>
          </cell>
          <cell r="AM11">
            <v>8.0174098958758808</v>
          </cell>
          <cell r="AN11">
            <v>4.9042178892268025</v>
          </cell>
          <cell r="AO11">
            <v>28.512499999999996</v>
          </cell>
          <cell r="AP11">
            <v>24.010526315789473</v>
          </cell>
          <cell r="AQ11">
            <v>9.2964960004388804</v>
          </cell>
          <cell r="AR11">
            <v>6.4063564664129489</v>
          </cell>
          <cell r="AS11">
            <v>22.81</v>
          </cell>
          <cell r="AT11">
            <v>25.344444444444441</v>
          </cell>
          <cell r="AU11">
            <v>10.533964646464643</v>
          </cell>
          <cell r="AV11">
            <v>8.8707070707070699</v>
          </cell>
          <cell r="AW11">
            <v>3.4345974644322013</v>
          </cell>
          <cell r="AX11">
            <v>2.3668332320857228</v>
          </cell>
          <cell r="AY11">
            <v>8.4271717171717153</v>
          </cell>
          <cell r="AZ11">
            <v>9.363524130190795</v>
          </cell>
          <cell r="BB11">
            <v>5</v>
          </cell>
          <cell r="BC11">
            <v>0</v>
          </cell>
          <cell r="BD11">
            <v>0</v>
          </cell>
          <cell r="BE11">
            <v>0</v>
          </cell>
          <cell r="BF11">
            <v>1</v>
          </cell>
          <cell r="BG11">
            <v>23</v>
          </cell>
          <cell r="BH11">
            <v>0</v>
          </cell>
          <cell r="BI11">
            <v>89</v>
          </cell>
          <cell r="BJ11">
            <v>0</v>
          </cell>
          <cell r="BK11">
            <v>103</v>
          </cell>
        </row>
        <row r="12">
          <cell r="B12">
            <v>6</v>
          </cell>
          <cell r="C12">
            <v>1</v>
          </cell>
          <cell r="D12">
            <v>2</v>
          </cell>
          <cell r="E12">
            <v>2</v>
          </cell>
          <cell r="F12">
            <v>2</v>
          </cell>
          <cell r="G12">
            <v>46.495938383105901</v>
          </cell>
          <cell r="H12">
            <v>11.134796710477312</v>
          </cell>
          <cell r="I12">
            <v>7.4552862854594518E-2</v>
          </cell>
          <cell r="J12">
            <v>0.10844052778850112</v>
          </cell>
          <cell r="K12">
            <v>0.39444368217300002</v>
          </cell>
          <cell r="L12">
            <v>3.4452844660999999</v>
          </cell>
          <cell r="M12">
            <v>81.565851278599993</v>
          </cell>
          <cell r="N12">
            <v>41.167072323970004</v>
          </cell>
          <cell r="O12">
            <v>564</v>
          </cell>
          <cell r="P12">
            <v>268</v>
          </cell>
          <cell r="Q12">
            <v>7937</v>
          </cell>
          <cell r="R12">
            <v>1310</v>
          </cell>
          <cell r="S12">
            <v>11.676460606061632</v>
          </cell>
          <cell r="T12"/>
          <cell r="U12">
            <v>2.4532691712908434</v>
          </cell>
          <cell r="V12">
            <v>2.4215906143067492</v>
          </cell>
          <cell r="W12">
            <v>3.5596677464236448</v>
          </cell>
          <cell r="X12">
            <v>4.0681825811486432</v>
          </cell>
          <cell r="Y12">
            <v>22.81</v>
          </cell>
          <cell r="Z12">
            <v>8.4271717171717153</v>
          </cell>
          <cell r="AA12">
            <v>5.1601843457482328</v>
          </cell>
          <cell r="AB12">
            <v>6</v>
          </cell>
          <cell r="AC12">
            <v>58.119922978882371</v>
          </cell>
          <cell r="AD12">
            <v>58.119922978882371</v>
          </cell>
          <cell r="AE12">
            <v>48.943093034848317</v>
          </cell>
          <cell r="AF12">
            <v>47.93395709598547</v>
          </cell>
          <cell r="AG12">
            <v>46.965594326369597</v>
          </cell>
          <cell r="AH12">
            <v>18.952644466094604</v>
          </cell>
          <cell r="AI12">
            <v>13.061875909576058</v>
          </cell>
          <cell r="AJ12">
            <v>46.495938383105901</v>
          </cell>
          <cell r="AK12">
            <v>51.662153759006557</v>
          </cell>
          <cell r="AL12">
            <v>4.282614119414351</v>
          </cell>
          <cell r="AM12">
            <v>4.5981334106157217</v>
          </cell>
          <cell r="AN12">
            <v>2.7370444881393263</v>
          </cell>
          <cell r="AO12">
            <v>28.512499999999996</v>
          </cell>
          <cell r="AP12">
            <v>24.010526315789473</v>
          </cell>
          <cell r="AQ12">
            <v>9.2977975131844168</v>
          </cell>
          <cell r="AR12">
            <v>6.407901418023334</v>
          </cell>
          <cell r="AS12">
            <v>22.81</v>
          </cell>
          <cell r="AT12">
            <v>25.344444444444441</v>
          </cell>
          <cell r="AU12">
            <v>10.533964646464643</v>
          </cell>
          <cell r="AV12">
            <v>8.8707070707070699</v>
          </cell>
          <cell r="AW12">
            <v>3.4350783092984316</v>
          </cell>
          <cell r="AX12">
            <v>2.3674040156243215</v>
          </cell>
          <cell r="AY12">
            <v>8.4271717171717153</v>
          </cell>
          <cell r="AZ12">
            <v>9.363524130190795</v>
          </cell>
          <cell r="BB12">
            <v>6</v>
          </cell>
          <cell r="BC12">
            <v>0</v>
          </cell>
          <cell r="BD12">
            <v>0</v>
          </cell>
          <cell r="BE12">
            <v>0</v>
          </cell>
          <cell r="BF12">
            <v>1</v>
          </cell>
          <cell r="BG12">
            <v>23</v>
          </cell>
          <cell r="BH12">
            <v>0</v>
          </cell>
          <cell r="BI12">
            <v>89</v>
          </cell>
          <cell r="BJ12">
            <v>117</v>
          </cell>
          <cell r="BK12">
            <v>109</v>
          </cell>
        </row>
        <row r="13">
          <cell r="B13">
            <v>7</v>
          </cell>
          <cell r="C13">
            <v>2</v>
          </cell>
          <cell r="D13">
            <v>1</v>
          </cell>
          <cell r="E13">
            <v>1</v>
          </cell>
          <cell r="F13">
            <v>1</v>
          </cell>
          <cell r="G13">
            <v>35.268953554176619</v>
          </cell>
          <cell r="H13">
            <v>16.985148861439452</v>
          </cell>
          <cell r="I13">
            <v>0.20142740793126759</v>
          </cell>
          <cell r="J13">
            <v>0.29298532062729832</v>
          </cell>
          <cell r="K13">
            <v>0.39444368217300002</v>
          </cell>
          <cell r="L13">
            <v>3.0958583906600001</v>
          </cell>
          <cell r="M13">
            <v>67.171540508899994</v>
          </cell>
          <cell r="N13">
            <v>38.989729220480001</v>
          </cell>
          <cell r="O13">
            <v>520</v>
          </cell>
          <cell r="P13">
            <v>431</v>
          </cell>
          <cell r="Q13">
            <v>7937</v>
          </cell>
          <cell r="R13">
            <v>1372</v>
          </cell>
          <cell r="S13">
            <v>11.676460606061632</v>
          </cell>
          <cell r="T13"/>
          <cell r="U13">
            <v>2.4496314256985672</v>
          </cell>
          <cell r="V13">
            <v>2.6100036626577596</v>
          </cell>
          <cell r="W13">
            <v>3.5920858751620908</v>
          </cell>
          <cell r="X13">
            <v>4.2839227695751028</v>
          </cell>
          <cell r="Y13">
            <v>22.81</v>
          </cell>
          <cell r="Z13">
            <v>8.4271717171717153</v>
          </cell>
          <cell r="AA13">
            <v>0.47671354792205611</v>
          </cell>
          <cell r="AB13">
            <v>7</v>
          </cell>
          <cell r="AC13">
            <v>44.086191942720774</v>
          </cell>
          <cell r="AD13">
            <v>44.086191942720774</v>
          </cell>
          <cell r="AE13">
            <v>37.125214267554341</v>
          </cell>
          <cell r="AF13">
            <v>36.359745932140846</v>
          </cell>
          <cell r="AG13">
            <v>35.625205610279416</v>
          </cell>
          <cell r="AH13">
            <v>14.397657208418156</v>
          </cell>
          <cell r="AI13">
            <v>9.8185162548724225</v>
          </cell>
          <cell r="AJ13">
            <v>35.268953554176619</v>
          </cell>
          <cell r="AK13">
            <v>39.187726171307354</v>
          </cell>
          <cell r="AL13">
            <v>6.5327495620920963</v>
          </cell>
          <cell r="AM13">
            <v>6.5077107379012338</v>
          </cell>
          <cell r="AN13">
            <v>3.9648587929898906</v>
          </cell>
          <cell r="AO13">
            <v>28.512499999999996</v>
          </cell>
          <cell r="AP13">
            <v>24.010526315789473</v>
          </cell>
          <cell r="AQ13">
            <v>9.3116049054176457</v>
          </cell>
          <cell r="AR13">
            <v>6.3500709038507361</v>
          </cell>
          <cell r="AS13">
            <v>22.81</v>
          </cell>
          <cell r="AT13">
            <v>25.344444444444441</v>
          </cell>
          <cell r="AU13">
            <v>10.533964646464643</v>
          </cell>
          <cell r="AV13">
            <v>8.8707070707070699</v>
          </cell>
          <cell r="AW13">
            <v>3.4401794607809291</v>
          </cell>
          <cell r="AX13">
            <v>2.3460384885123173</v>
          </cell>
          <cell r="AY13">
            <v>8.4271717171717153</v>
          </cell>
          <cell r="AZ13">
            <v>9.363524130190795</v>
          </cell>
          <cell r="BB13">
            <v>7</v>
          </cell>
          <cell r="BC13">
            <v>15</v>
          </cell>
          <cell r="BD13">
            <v>10</v>
          </cell>
          <cell r="BE13">
            <v>5</v>
          </cell>
          <cell r="BF13">
            <v>13</v>
          </cell>
          <cell r="BG13">
            <v>33</v>
          </cell>
          <cell r="BH13">
            <v>63</v>
          </cell>
          <cell r="BI13">
            <v>81</v>
          </cell>
          <cell r="BJ13">
            <v>0</v>
          </cell>
          <cell r="BK13">
            <v>103</v>
          </cell>
        </row>
        <row r="14">
          <cell r="B14">
            <v>8</v>
          </cell>
          <cell r="C14">
            <v>2</v>
          </cell>
          <cell r="D14">
            <v>1</v>
          </cell>
          <cell r="E14">
            <v>2</v>
          </cell>
          <cell r="F14">
            <v>1</v>
          </cell>
          <cell r="G14">
            <v>35.247161766402009</v>
          </cell>
          <cell r="H14">
            <v>6.6029180165035877</v>
          </cell>
          <cell r="I14">
            <v>0.20116998443519007</v>
          </cell>
          <cell r="J14">
            <v>0.2926108864511856</v>
          </cell>
          <cell r="K14">
            <v>0.39444368217300002</v>
          </cell>
          <cell r="L14">
            <v>3.0958583906600001</v>
          </cell>
          <cell r="M14">
            <v>67.171540508899994</v>
          </cell>
          <cell r="N14">
            <v>30.10607947207</v>
          </cell>
          <cell r="O14">
            <v>519</v>
          </cell>
          <cell r="P14">
            <v>217</v>
          </cell>
          <cell r="Q14">
            <v>7937</v>
          </cell>
          <cell r="R14">
            <v>1213</v>
          </cell>
          <cell r="S14">
            <v>11.676460606061632</v>
          </cell>
          <cell r="T14"/>
          <cell r="U14">
            <v>2.4497101036800721</v>
          </cell>
          <cell r="V14">
            <v>2.5305754278208439</v>
          </cell>
          <cell r="W14">
            <v>3.5922905582064315</v>
          </cell>
          <cell r="X14">
            <v>4.2972585843477011</v>
          </cell>
          <cell r="Y14">
            <v>22.81</v>
          </cell>
          <cell r="Z14">
            <v>8.4271717171717153</v>
          </cell>
          <cell r="AA14">
            <v>0.42146759010893153</v>
          </cell>
          <cell r="AB14">
            <v>8</v>
          </cell>
          <cell r="AC14">
            <v>44.058952208002509</v>
          </cell>
          <cell r="AD14">
            <v>44.058952208002509</v>
          </cell>
          <cell r="AE14">
            <v>37.102275543581065</v>
          </cell>
          <cell r="AF14">
            <v>36.337280171548464</v>
          </cell>
          <cell r="AG14">
            <v>35.603193703436375</v>
          </cell>
          <cell r="AH14">
            <v>14.388299135253607</v>
          </cell>
          <cell r="AI14">
            <v>9.8118905459585957</v>
          </cell>
          <cell r="AJ14">
            <v>35.247161766402009</v>
          </cell>
          <cell r="AK14">
            <v>39.16351307378001</v>
          </cell>
          <cell r="AL14">
            <v>2.5395838525013796</v>
          </cell>
          <cell r="AM14">
            <v>2.6092555645296702</v>
          </cell>
          <cell r="AN14">
            <v>1.5365419340958446</v>
          </cell>
          <cell r="AO14">
            <v>28.512499999999996</v>
          </cell>
          <cell r="AP14">
            <v>24.010526315789473</v>
          </cell>
          <cell r="AQ14">
            <v>9.3113058421621897</v>
          </cell>
          <cell r="AR14">
            <v>6.3497090868364046</v>
          </cell>
          <cell r="AS14">
            <v>22.81</v>
          </cell>
          <cell r="AT14">
            <v>25.344444444444441</v>
          </cell>
          <cell r="AU14">
            <v>10.533964646464643</v>
          </cell>
          <cell r="AV14">
            <v>8.8707070707070699</v>
          </cell>
          <cell r="AW14">
            <v>3.4400689716354655</v>
          </cell>
          <cell r="AX14">
            <v>2.3459048149432702</v>
          </cell>
          <cell r="AY14">
            <v>8.4271717171717153</v>
          </cell>
          <cell r="AZ14">
            <v>9.363524130190795</v>
          </cell>
          <cell r="BB14">
            <v>8</v>
          </cell>
          <cell r="BC14">
            <v>15</v>
          </cell>
          <cell r="BD14">
            <v>10</v>
          </cell>
          <cell r="BE14">
            <v>5</v>
          </cell>
          <cell r="BF14">
            <v>13</v>
          </cell>
          <cell r="BG14">
            <v>33</v>
          </cell>
          <cell r="BH14">
            <v>63</v>
          </cell>
          <cell r="BI14">
            <v>81</v>
          </cell>
          <cell r="BJ14">
            <v>117</v>
          </cell>
          <cell r="BK14">
            <v>109</v>
          </cell>
        </row>
        <row r="15">
          <cell r="B15">
            <v>9</v>
          </cell>
          <cell r="C15">
            <v>2</v>
          </cell>
          <cell r="D15">
            <v>2</v>
          </cell>
          <cell r="E15">
            <v>1</v>
          </cell>
          <cell r="F15">
            <v>1</v>
          </cell>
          <cell r="G15">
            <v>23.380637192049562</v>
          </cell>
          <cell r="H15">
            <v>16.378837940086733</v>
          </cell>
          <cell r="I15">
            <v>7.4709120466086187E-2</v>
          </cell>
          <cell r="J15">
            <v>0.10866781158703447</v>
          </cell>
          <cell r="K15">
            <v>0.39444368217300002</v>
          </cell>
          <cell r="L15">
            <v>2.73152761433</v>
          </cell>
          <cell r="M15">
            <v>55.695684897299991</v>
          </cell>
          <cell r="N15">
            <v>33.054531654759998</v>
          </cell>
          <cell r="O15">
            <v>416</v>
          </cell>
          <cell r="P15">
            <v>491</v>
          </cell>
          <cell r="Q15">
            <v>7937</v>
          </cell>
          <cell r="R15">
            <v>1463</v>
          </cell>
          <cell r="S15">
            <v>11.676460606061632</v>
          </cell>
          <cell r="T15"/>
          <cell r="U15">
            <v>2.4240536026738781</v>
          </cell>
          <cell r="V15">
            <v>2.7850259859165338</v>
          </cell>
          <cell r="W15">
            <v>3.565991034663321</v>
          </cell>
          <cell r="X15">
            <v>4.4084969004898742</v>
          </cell>
          <cell r="Y15">
            <v>22.81</v>
          </cell>
          <cell r="Z15">
            <v>8.4271717171717153</v>
          </cell>
          <cell r="AA15">
            <v>0.448510089760358</v>
          </cell>
          <cell r="AB15">
            <v>9</v>
          </cell>
          <cell r="AC15">
            <v>29.225796490061953</v>
          </cell>
          <cell r="AD15">
            <v>29.225796490061953</v>
          </cell>
          <cell r="AE15">
            <v>24.611197044262699</v>
          </cell>
          <cell r="AF15">
            <v>24.103749682525322</v>
          </cell>
          <cell r="AG15">
            <v>23.616805244494508</v>
          </cell>
          <cell r="AH15">
            <v>9.6452641007027662</v>
          </cell>
          <cell r="AI15">
            <v>6.5565608451556354</v>
          </cell>
          <cell r="AJ15">
            <v>23.380637192049562</v>
          </cell>
          <cell r="AK15">
            <v>25.978485768943958</v>
          </cell>
          <cell r="AL15">
            <v>6.2995530538795128</v>
          </cell>
          <cell r="AM15">
            <v>5.8810359482863372</v>
          </cell>
          <cell r="AN15">
            <v>3.7152885234572146</v>
          </cell>
          <cell r="AO15">
            <v>28.512499999999996</v>
          </cell>
          <cell r="AP15">
            <v>24.010526315789473</v>
          </cell>
          <cell r="AQ15">
            <v>9.4098579234548225</v>
          </cell>
          <cell r="AR15">
            <v>6.396538796164859</v>
          </cell>
          <cell r="AS15">
            <v>22.81</v>
          </cell>
          <cell r="AT15">
            <v>25.344444444444441</v>
          </cell>
          <cell r="AU15">
            <v>10.533964646464643</v>
          </cell>
          <cell r="AV15">
            <v>8.8707070707070699</v>
          </cell>
          <cell r="AW15">
            <v>3.4764791124569334</v>
          </cell>
          <cell r="AX15">
            <v>2.3632060864021094</v>
          </cell>
          <cell r="AY15">
            <v>8.4271717171717153</v>
          </cell>
          <cell r="AZ15">
            <v>9.363524130190795</v>
          </cell>
          <cell r="BB15">
            <v>9</v>
          </cell>
          <cell r="BC15">
            <v>15</v>
          </cell>
          <cell r="BD15">
            <v>10</v>
          </cell>
          <cell r="BE15">
            <v>5</v>
          </cell>
          <cell r="BF15">
            <v>13</v>
          </cell>
          <cell r="BG15">
            <v>33</v>
          </cell>
          <cell r="BH15">
            <v>63</v>
          </cell>
          <cell r="BI15">
            <v>89</v>
          </cell>
          <cell r="BJ15">
            <v>0</v>
          </cell>
          <cell r="BK15">
            <v>103</v>
          </cell>
        </row>
        <row r="16">
          <cell r="B16">
            <v>10</v>
          </cell>
          <cell r="C16">
            <v>2</v>
          </cell>
          <cell r="D16">
            <v>2</v>
          </cell>
          <cell r="E16">
            <v>2</v>
          </cell>
          <cell r="F16">
            <v>1</v>
          </cell>
          <cell r="G16">
            <v>23.377630742560402</v>
          </cell>
          <cell r="H16">
            <v>5.7693199584269692</v>
          </cell>
          <cell r="I16">
            <v>7.4601017416074722E-2</v>
          </cell>
          <cell r="J16">
            <v>0.10851057078701778</v>
          </cell>
          <cell r="K16">
            <v>0.39444368217300002</v>
          </cell>
          <cell r="L16">
            <v>2.73152761433</v>
          </cell>
          <cell r="M16">
            <v>55.695684897299991</v>
          </cell>
          <cell r="N16">
            <v>26.106943640840001</v>
          </cell>
          <cell r="O16">
            <v>416</v>
          </cell>
          <cell r="P16">
            <v>219</v>
          </cell>
          <cell r="Q16">
            <v>7937</v>
          </cell>
          <cell r="R16">
            <v>1291</v>
          </cell>
          <cell r="S16">
            <v>11.676460606061632</v>
          </cell>
          <cell r="T16"/>
          <cell r="U16">
            <v>2.4238857580821476</v>
          </cell>
          <cell r="V16">
            <v>2.5337504501841632</v>
          </cell>
          <cell r="W16">
            <v>3.5655122706000504</v>
          </cell>
          <cell r="X16">
            <v>4.2640319676043097</v>
          </cell>
          <cell r="Y16">
            <v>22.81</v>
          </cell>
          <cell r="Z16">
            <v>8.4271717171717153</v>
          </cell>
          <cell r="AA16">
            <v>0.39578026375982378</v>
          </cell>
          <cell r="AB16">
            <v>10</v>
          </cell>
          <cell r="AC16">
            <v>29.222038428200502</v>
          </cell>
          <cell r="AD16">
            <v>29.222038428200502</v>
          </cell>
          <cell r="AE16">
            <v>24.608032360589899</v>
          </cell>
          <cell r="AF16">
            <v>24.100650250062269</v>
          </cell>
          <cell r="AG16">
            <v>23.613768426828688</v>
          </cell>
          <cell r="AH16">
            <v>9.6446916545512025</v>
          </cell>
          <cell r="AI16">
            <v>6.5565980337030538</v>
          </cell>
          <cell r="AJ16">
            <v>23.377630742560402</v>
          </cell>
          <cell r="AK16">
            <v>25.975145269511557</v>
          </cell>
          <cell r="AL16">
            <v>2.2189692147796034</v>
          </cell>
          <cell r="AM16">
            <v>2.2769882322103312</v>
          </cell>
          <cell r="AN16">
            <v>1.3530198652962693</v>
          </cell>
          <cell r="AO16">
            <v>28.512499999999996</v>
          </cell>
          <cell r="AP16">
            <v>24.010526315789473</v>
          </cell>
          <cell r="AQ16">
            <v>9.410509519247297</v>
          </cell>
          <cell r="AR16">
            <v>6.3973977002079527</v>
          </cell>
          <cell r="AS16">
            <v>22.81</v>
          </cell>
          <cell r="AT16">
            <v>25.344444444444441</v>
          </cell>
          <cell r="AU16">
            <v>10.533964646464643</v>
          </cell>
          <cell r="AV16">
            <v>8.8707070707070699</v>
          </cell>
          <cell r="AW16">
            <v>3.4767198450142924</v>
          </cell>
          <cell r="AX16">
            <v>2.3635234091491379</v>
          </cell>
          <cell r="AY16">
            <v>8.4271717171717153</v>
          </cell>
          <cell r="AZ16">
            <v>9.363524130190795</v>
          </cell>
          <cell r="BB16">
            <v>10</v>
          </cell>
          <cell r="BC16">
            <v>15</v>
          </cell>
          <cell r="BD16">
            <v>10</v>
          </cell>
          <cell r="BE16">
            <v>5</v>
          </cell>
          <cell r="BF16">
            <v>13</v>
          </cell>
          <cell r="BG16">
            <v>33</v>
          </cell>
          <cell r="BH16">
            <v>63</v>
          </cell>
          <cell r="BI16">
            <v>89</v>
          </cell>
          <cell r="BJ16">
            <v>117</v>
          </cell>
          <cell r="BK16">
            <v>109</v>
          </cell>
        </row>
        <row r="17">
          <cell r="B17">
            <v>11</v>
          </cell>
          <cell r="C17">
            <v>2</v>
          </cell>
          <cell r="D17">
            <v>2</v>
          </cell>
          <cell r="E17">
            <v>1</v>
          </cell>
          <cell r="F17">
            <v>2</v>
          </cell>
          <cell r="G17">
            <v>16.2923211581878</v>
          </cell>
          <cell r="H17">
            <v>15.010769405814997</v>
          </cell>
          <cell r="I17">
            <v>7.4711455233766405E-2</v>
          </cell>
          <cell r="J17">
            <v>0.10867120761275113</v>
          </cell>
          <cell r="K17">
            <v>0.39444368217300002</v>
          </cell>
          <cell r="L17">
            <v>2.3376721844800001</v>
          </cell>
          <cell r="M17">
            <v>52.022935196600002</v>
          </cell>
          <cell r="N17">
            <v>32.459716467880007</v>
          </cell>
          <cell r="O17">
            <v>310</v>
          </cell>
          <cell r="P17">
            <v>458</v>
          </cell>
          <cell r="Q17">
            <v>7937</v>
          </cell>
          <cell r="R17">
            <v>1700</v>
          </cell>
          <cell r="S17">
            <v>11.676460606061632</v>
          </cell>
          <cell r="T17"/>
          <cell r="U17">
            <v>2.3473047655270332</v>
          </cell>
          <cell r="V17">
            <v>2.7689476832785407</v>
          </cell>
          <cell r="W17">
            <v>3.4680561365045994</v>
          </cell>
          <cell r="X17">
            <v>4.3233059192803882</v>
          </cell>
          <cell r="Y17">
            <v>22.81</v>
          </cell>
          <cell r="Z17">
            <v>8.4271717171717153</v>
          </cell>
          <cell r="AA17">
            <v>5.0996591002964937</v>
          </cell>
          <cell r="AB17">
            <v>11</v>
          </cell>
          <cell r="AC17">
            <v>20.365401447734747</v>
          </cell>
          <cell r="AD17">
            <v>20.365401447734747</v>
          </cell>
          <cell r="AE17">
            <v>17.149811745460841</v>
          </cell>
          <cell r="AF17">
            <v>16.796207379575051</v>
          </cell>
          <cell r="AG17">
            <v>16.456890058775556</v>
          </cell>
          <cell r="AH17">
            <v>6.9408631539712893</v>
          </cell>
          <cell r="AI17">
            <v>4.6978250976665503</v>
          </cell>
          <cell r="AJ17">
            <v>16.2923211581878</v>
          </cell>
          <cell r="AK17">
            <v>18.10257906465311</v>
          </cell>
          <cell r="AL17">
            <v>5.773372848390383</v>
          </cell>
          <cell r="AM17">
            <v>5.4211097943322892</v>
          </cell>
          <cell r="AN17">
            <v>3.4720581161912158</v>
          </cell>
          <cell r="AO17">
            <v>28.512499999999996</v>
          </cell>
          <cell r="AP17">
            <v>24.010526315789473</v>
          </cell>
          <cell r="AQ17">
            <v>9.717528092215387</v>
          </cell>
          <cell r="AR17">
            <v>6.577171505357998</v>
          </cell>
          <cell r="AS17">
            <v>22.81</v>
          </cell>
          <cell r="AT17">
            <v>25.344444444444441</v>
          </cell>
          <cell r="AU17">
            <v>10.533964646464643</v>
          </cell>
          <cell r="AV17">
            <v>8.8707070707070699</v>
          </cell>
          <cell r="AW17">
            <v>3.5901480885374459</v>
          </cell>
          <cell r="AX17">
            <v>2.4299409771565381</v>
          </cell>
          <cell r="AY17">
            <v>8.4271717171717153</v>
          </cell>
          <cell r="AZ17">
            <v>9.363524130190795</v>
          </cell>
          <cell r="BB17">
            <v>11</v>
          </cell>
          <cell r="BC17">
            <v>15</v>
          </cell>
          <cell r="BD17">
            <v>10</v>
          </cell>
          <cell r="BE17">
            <v>5</v>
          </cell>
          <cell r="BF17">
            <v>13</v>
          </cell>
          <cell r="BG17">
            <v>33</v>
          </cell>
          <cell r="BH17">
            <v>63</v>
          </cell>
          <cell r="BI17">
            <v>89</v>
          </cell>
          <cell r="BJ17">
            <v>0</v>
          </cell>
          <cell r="BK17">
            <v>103</v>
          </cell>
        </row>
        <row r="18">
          <cell r="B18">
            <v>12</v>
          </cell>
          <cell r="C18">
            <v>2</v>
          </cell>
          <cell r="D18">
            <v>2</v>
          </cell>
          <cell r="E18">
            <v>2</v>
          </cell>
          <cell r="F18">
            <v>2</v>
          </cell>
          <cell r="G18">
            <v>16.289217751264307</v>
          </cell>
          <cell r="H18">
            <v>4.7263470637549787</v>
          </cell>
          <cell r="I18">
            <v>7.4603330045901209E-2</v>
          </cell>
          <cell r="J18">
            <v>0.10851393461221995</v>
          </cell>
          <cell r="K18">
            <v>0.39444368217300002</v>
          </cell>
          <cell r="L18">
            <v>2.3376721844800001</v>
          </cell>
          <cell r="M18">
            <v>52.022935196600002</v>
          </cell>
          <cell r="N18">
            <v>21.689744604469997</v>
          </cell>
          <cell r="O18">
            <v>310</v>
          </cell>
          <cell r="P18">
            <v>216</v>
          </cell>
          <cell r="Q18">
            <v>7937</v>
          </cell>
          <cell r="R18">
            <v>1499</v>
          </cell>
          <cell r="S18">
            <v>11.676460606061632</v>
          </cell>
          <cell r="T18"/>
          <cell r="U18">
            <v>2.3471066074686786</v>
          </cell>
          <cell r="V18">
            <v>2.5381374529068008</v>
          </cell>
          <cell r="W18">
            <v>3.46743100559027</v>
          </cell>
          <cell r="X18">
            <v>4.2139682843844746</v>
          </cell>
          <cell r="Y18">
            <v>22.81</v>
          </cell>
          <cell r="Z18">
            <v>8.4271717171717153</v>
          </cell>
          <cell r="AA18">
            <v>5.0469237345186624</v>
          </cell>
          <cell r="AB18">
            <v>12</v>
          </cell>
          <cell r="AC18">
            <v>20.361522189080382</v>
          </cell>
          <cell r="AD18">
            <v>20.361522189080382</v>
          </cell>
          <cell r="AE18">
            <v>17.14654500133085</v>
          </cell>
          <cell r="AF18">
            <v>16.793007990994131</v>
          </cell>
          <cell r="AG18">
            <v>16.453755304307382</v>
          </cell>
          <cell r="AH18">
            <v>6.9401269202816476</v>
          </cell>
          <cell r="AI18">
            <v>4.6977770357946458</v>
          </cell>
          <cell r="AJ18">
            <v>16.289217751264307</v>
          </cell>
          <cell r="AK18">
            <v>18.099130834738119</v>
          </cell>
          <cell r="AL18">
            <v>1.8178257937519149</v>
          </cell>
          <cell r="AM18">
            <v>1.8621320363647491</v>
          </cell>
          <cell r="AN18">
            <v>1.12159056376129</v>
          </cell>
          <cell r="AO18">
            <v>28.512499999999996</v>
          </cell>
          <cell r="AP18">
            <v>24.010526315789473</v>
          </cell>
          <cell r="AQ18">
            <v>9.7183485093590445</v>
          </cell>
          <cell r="AR18">
            <v>6.5783572804261157</v>
          </cell>
          <cell r="AS18">
            <v>22.81</v>
          </cell>
          <cell r="AT18">
            <v>25.344444444444441</v>
          </cell>
          <cell r="AU18">
            <v>10.533964646464643</v>
          </cell>
          <cell r="AV18">
            <v>8.8707070707070699</v>
          </cell>
          <cell r="AW18">
            <v>3.5904511922704274</v>
          </cell>
          <cell r="AX18">
            <v>2.4303790626504869</v>
          </cell>
          <cell r="AY18">
            <v>8.4271717171717153</v>
          </cell>
          <cell r="AZ18">
            <v>9.363524130190795</v>
          </cell>
          <cell r="BB18">
            <v>12</v>
          </cell>
          <cell r="BC18">
            <v>15</v>
          </cell>
          <cell r="BD18">
            <v>10</v>
          </cell>
          <cell r="BE18">
            <v>5</v>
          </cell>
          <cell r="BF18">
            <v>13</v>
          </cell>
          <cell r="BG18">
            <v>33</v>
          </cell>
          <cell r="BH18">
            <v>63</v>
          </cell>
          <cell r="BI18">
            <v>89</v>
          </cell>
          <cell r="BJ18">
            <v>117</v>
          </cell>
          <cell r="BK18">
            <v>109</v>
          </cell>
        </row>
        <row r="19">
          <cell r="B19">
            <v>13</v>
          </cell>
          <cell r="C19">
            <v>2</v>
          </cell>
          <cell r="D19">
            <v>3</v>
          </cell>
          <cell r="E19">
            <v>1</v>
          </cell>
          <cell r="F19">
            <v>1</v>
          </cell>
          <cell r="G19">
            <v>18.815485495096095</v>
          </cell>
          <cell r="H19">
            <v>17.535823518017384</v>
          </cell>
          <cell r="I19">
            <v>5.9829245375107157E-2</v>
          </cell>
          <cell r="J19">
            <v>8.7024356909246772E-2</v>
          </cell>
          <cell r="K19">
            <v>0.39444368217300002</v>
          </cell>
          <cell r="L19">
            <v>2.6238587197299998</v>
          </cell>
          <cell r="M19">
            <v>51.960289224</v>
          </cell>
          <cell r="N19">
            <v>34.086061541710002</v>
          </cell>
          <cell r="O19">
            <v>358</v>
          </cell>
          <cell r="P19">
            <v>509</v>
          </cell>
          <cell r="Q19">
            <v>7937</v>
          </cell>
          <cell r="R19">
            <v>1520</v>
          </cell>
          <cell r="S19">
            <v>11.676460606061632</v>
          </cell>
          <cell r="T19"/>
          <cell r="U19">
            <v>2.3904587444408425</v>
          </cell>
          <cell r="V19">
            <v>2.8058897764237423</v>
          </cell>
          <cell r="W19">
            <v>3.5260466712569594</v>
          </cell>
          <cell r="X19">
            <v>4.3858556442188039</v>
          </cell>
          <cell r="Y19">
            <v>22.81</v>
          </cell>
          <cell r="Z19">
            <v>8.4271717171717153</v>
          </cell>
          <cell r="AA19">
            <v>0.44761675128951733</v>
          </cell>
          <cell r="AB19">
            <v>13</v>
          </cell>
          <cell r="AC19">
            <v>23.519356868870116</v>
          </cell>
          <cell r="AD19">
            <v>23.519356868870116</v>
          </cell>
          <cell r="AE19">
            <v>19.805774205364312</v>
          </cell>
          <cell r="AF19">
            <v>19.397407726903189</v>
          </cell>
          <cell r="AG19">
            <v>19.005540904137469</v>
          </cell>
          <cell r="AH19">
            <v>7.8710772728676677</v>
          </cell>
          <cell r="AI19">
            <v>5.3361419315498679</v>
          </cell>
          <cell r="AJ19">
            <v>18.815485495096095</v>
          </cell>
          <cell r="AK19">
            <v>20.906094994551214</v>
          </cell>
          <cell r="AL19">
            <v>6.7445475069297629</v>
          </cell>
          <cell r="AM19">
            <v>6.24964803156585</v>
          </cell>
          <cell r="AN19">
            <v>3.9982673714152339</v>
          </cell>
          <cell r="AO19">
            <v>28.512499999999996</v>
          </cell>
          <cell r="AP19">
            <v>24.010526315789473</v>
          </cell>
          <cell r="AQ19">
            <v>9.5421015121244164</v>
          </cell>
          <cell r="AR19">
            <v>6.4690011581351889</v>
          </cell>
          <cell r="AS19">
            <v>22.81</v>
          </cell>
          <cell r="AT19">
            <v>25.344444444444441</v>
          </cell>
          <cell r="AU19">
            <v>10.533964646464643</v>
          </cell>
          <cell r="AV19">
            <v>8.8707070707070699</v>
          </cell>
          <cell r="AW19">
            <v>3.5253366061094411</v>
          </cell>
          <cell r="AX19">
            <v>2.3899773607272223</v>
          </cell>
          <cell r="AY19">
            <v>8.4271717171717153</v>
          </cell>
          <cell r="AZ19">
            <v>9.363524130190795</v>
          </cell>
          <cell r="BB19">
            <v>13</v>
          </cell>
          <cell r="BC19">
            <v>15</v>
          </cell>
          <cell r="BD19">
            <v>10</v>
          </cell>
          <cell r="BE19">
            <v>5</v>
          </cell>
          <cell r="BF19">
            <v>13</v>
          </cell>
          <cell r="BG19">
            <v>33</v>
          </cell>
          <cell r="BH19">
            <v>63</v>
          </cell>
          <cell r="BI19">
            <v>91</v>
          </cell>
          <cell r="BJ19">
            <v>0</v>
          </cell>
          <cell r="BK19">
            <v>103</v>
          </cell>
        </row>
        <row r="20">
          <cell r="B20">
            <v>14</v>
          </cell>
          <cell r="C20">
            <v>2</v>
          </cell>
          <cell r="D20">
            <v>3</v>
          </cell>
          <cell r="E20">
            <v>2</v>
          </cell>
          <cell r="F20">
            <v>1</v>
          </cell>
          <cell r="G20">
            <v>18.817366711871003</v>
          </cell>
          <cell r="H20">
            <v>5.5988566588088409</v>
          </cell>
          <cell r="I20">
            <v>5.9738318757559125E-2</v>
          </cell>
          <cell r="J20">
            <v>8.6892100010995094E-2</v>
          </cell>
          <cell r="K20">
            <v>0.39444368217300002</v>
          </cell>
          <cell r="L20">
            <v>2.6238587197299998</v>
          </cell>
          <cell r="M20">
            <v>51.960289224</v>
          </cell>
          <cell r="N20">
            <v>25.01985238648</v>
          </cell>
          <cell r="O20">
            <v>359</v>
          </cell>
          <cell r="P20">
            <v>222</v>
          </cell>
          <cell r="Q20">
            <v>7937</v>
          </cell>
          <cell r="R20">
            <v>1314</v>
          </cell>
          <cell r="S20">
            <v>11.676460606061632</v>
          </cell>
          <cell r="T20"/>
          <cell r="U20">
            <v>2.3900571760025255</v>
          </cell>
          <cell r="V20">
            <v>2.5380144645507818</v>
          </cell>
          <cell r="W20">
            <v>3.5249672671363297</v>
          </cell>
          <cell r="X20">
            <v>4.2494624097850613</v>
          </cell>
          <cell r="Y20">
            <v>22.81</v>
          </cell>
          <cell r="Z20">
            <v>8.4271717171717153</v>
          </cell>
          <cell r="AA20">
            <v>0.38695290210159594</v>
          </cell>
          <cell r="AB20">
            <v>14</v>
          </cell>
          <cell r="AC20">
            <v>23.521708389838754</v>
          </cell>
          <cell r="AD20">
            <v>23.521708389838754</v>
          </cell>
          <cell r="AE20">
            <v>19.807754433548425</v>
          </cell>
          <cell r="AF20">
            <v>19.399347125640208</v>
          </cell>
          <cell r="AG20">
            <v>19.007441123102023</v>
          </cell>
          <cell r="AH20">
            <v>7.8731868428954765</v>
          </cell>
          <cell r="AI20">
            <v>5.3383096312148623</v>
          </cell>
          <cell r="AJ20">
            <v>18.817366711871003</v>
          </cell>
          <cell r="AK20">
            <v>20.908185235412226</v>
          </cell>
          <cell r="AL20">
            <v>2.1534064072341694</v>
          </cell>
          <cell r="AM20">
            <v>2.2059987194753106</v>
          </cell>
          <cell r="AN20">
            <v>1.3175446959870936</v>
          </cell>
          <cell r="AO20">
            <v>28.512499999999996</v>
          </cell>
          <cell r="AP20">
            <v>24.010526315789473</v>
          </cell>
          <cell r="AQ20">
            <v>9.543704740214924</v>
          </cell>
          <cell r="AR20">
            <v>6.4709820748295224</v>
          </cell>
          <cell r="AS20">
            <v>22.81</v>
          </cell>
          <cell r="AT20">
            <v>25.344444444444441</v>
          </cell>
          <cell r="AU20">
            <v>10.533964646464643</v>
          </cell>
          <cell r="AV20">
            <v>8.8707070707070699</v>
          </cell>
          <cell r="AW20">
            <v>3.5259289199376083</v>
          </cell>
          <cell r="AX20">
            <v>2.3907092118951558</v>
          </cell>
          <cell r="AY20">
            <v>8.4271717171717153</v>
          </cell>
          <cell r="AZ20">
            <v>9.363524130190795</v>
          </cell>
          <cell r="BB20">
            <v>14</v>
          </cell>
          <cell r="BC20">
            <v>15</v>
          </cell>
          <cell r="BD20">
            <v>10</v>
          </cell>
          <cell r="BE20">
            <v>5</v>
          </cell>
          <cell r="BF20">
            <v>13</v>
          </cell>
          <cell r="BG20">
            <v>33</v>
          </cell>
          <cell r="BH20">
            <v>63</v>
          </cell>
          <cell r="BI20">
            <v>91</v>
          </cell>
          <cell r="BJ20">
            <v>117</v>
          </cell>
          <cell r="BK20">
            <v>109</v>
          </cell>
        </row>
        <row r="21">
          <cell r="B21">
            <v>15</v>
          </cell>
          <cell r="C21">
            <v>2</v>
          </cell>
          <cell r="D21">
            <v>3</v>
          </cell>
          <cell r="E21">
            <v>1</v>
          </cell>
          <cell r="F21">
            <v>2</v>
          </cell>
          <cell r="G21">
            <v>12.741727588249564</v>
          </cell>
          <cell r="H21">
            <v>16.159684276217352</v>
          </cell>
          <cell r="I21">
            <v>5.9831138406653384E-2</v>
          </cell>
          <cell r="J21">
            <v>8.7027110409677658E-2</v>
          </cell>
          <cell r="K21">
            <v>0.39444368217300002</v>
          </cell>
          <cell r="L21">
            <v>2.2072650763400001</v>
          </cell>
          <cell r="M21">
            <v>47.4856262614</v>
          </cell>
          <cell r="N21">
            <v>34.085802770069996</v>
          </cell>
          <cell r="O21">
            <v>266</v>
          </cell>
          <cell r="P21">
            <v>469</v>
          </cell>
          <cell r="Q21">
            <v>7937</v>
          </cell>
          <cell r="R21">
            <v>1797</v>
          </cell>
          <cell r="S21">
            <v>11.676460606061632</v>
          </cell>
          <cell r="T21"/>
          <cell r="U21">
            <v>2.305186598937095</v>
          </cell>
          <cell r="V21">
            <v>2.7858303447229797</v>
          </cell>
          <cell r="W21">
            <v>3.4161013057467069</v>
          </cell>
          <cell r="X21">
            <v>4.2908379335601499</v>
          </cell>
          <cell r="Y21">
            <v>22.81</v>
          </cell>
          <cell r="Z21">
            <v>8.4271717171717153</v>
          </cell>
          <cell r="AA21">
            <v>5.0988075434577711</v>
          </cell>
          <cell r="AB21">
            <v>15</v>
          </cell>
          <cell r="AC21">
            <v>15.927159485311954</v>
          </cell>
          <cell r="AD21">
            <v>15.927159485311954</v>
          </cell>
          <cell r="AE21">
            <v>13.412344829736384</v>
          </cell>
          <cell r="AF21">
            <v>13.135801637370685</v>
          </cell>
          <cell r="AG21">
            <v>12.870431907322791</v>
          </cell>
          <cell r="AH21">
            <v>5.5274169970121649</v>
          </cell>
          <cell r="AI21">
            <v>3.7299033160447856</v>
          </cell>
          <cell r="AJ21">
            <v>12.741727588249564</v>
          </cell>
          <cell r="AK21">
            <v>14.15747509805507</v>
          </cell>
          <cell r="AL21">
            <v>6.2152631831605198</v>
          </cell>
          <cell r="AM21">
            <v>5.8006706355351492</v>
          </cell>
          <cell r="AN21">
            <v>3.7660905693563458</v>
          </cell>
          <cell r="AO21">
            <v>28.512499999999996</v>
          </cell>
          <cell r="AP21">
            <v>24.010526315789473</v>
          </cell>
          <cell r="AQ21">
            <v>9.8950774789847937</v>
          </cell>
          <cell r="AR21">
            <v>6.677202447605425</v>
          </cell>
          <cell r="AS21">
            <v>22.81</v>
          </cell>
          <cell r="AT21">
            <v>25.344444444444441</v>
          </cell>
          <cell r="AU21">
            <v>10.533964646464643</v>
          </cell>
          <cell r="AV21">
            <v>8.8707070707070699</v>
          </cell>
          <cell r="AW21">
            <v>3.6557438434951095</v>
          </cell>
          <cell r="AX21">
            <v>2.466897484274011</v>
          </cell>
          <cell r="AY21">
            <v>8.4271717171717153</v>
          </cell>
          <cell r="AZ21">
            <v>9.363524130190795</v>
          </cell>
          <cell r="BB21">
            <v>15</v>
          </cell>
          <cell r="BC21">
            <v>15</v>
          </cell>
          <cell r="BD21">
            <v>10</v>
          </cell>
          <cell r="BE21">
            <v>5</v>
          </cell>
          <cell r="BF21">
            <v>13</v>
          </cell>
          <cell r="BG21">
            <v>33</v>
          </cell>
          <cell r="BH21">
            <v>63</v>
          </cell>
          <cell r="BI21">
            <v>91</v>
          </cell>
          <cell r="BJ21">
            <v>0</v>
          </cell>
          <cell r="BK21">
            <v>103</v>
          </cell>
        </row>
        <row r="22">
          <cell r="B22">
            <v>16</v>
          </cell>
          <cell r="C22">
            <v>2</v>
          </cell>
          <cell r="D22">
            <v>3</v>
          </cell>
          <cell r="E22">
            <v>2</v>
          </cell>
          <cell r="F22">
            <v>2</v>
          </cell>
          <cell r="G22">
            <v>12.743539897939277</v>
          </cell>
          <cell r="H22">
            <v>4.5589213934947725</v>
          </cell>
          <cell r="I22">
            <v>5.9740193853034515E-2</v>
          </cell>
          <cell r="J22">
            <v>8.6894827422595661E-2</v>
          </cell>
          <cell r="K22">
            <v>0.39444368217300002</v>
          </cell>
          <cell r="L22">
            <v>2.2072650763400001</v>
          </cell>
          <cell r="M22">
            <v>47.4856262614</v>
          </cell>
          <cell r="N22">
            <v>20.619091534140001</v>
          </cell>
          <cell r="O22">
            <v>266</v>
          </cell>
          <cell r="P22">
            <v>219</v>
          </cell>
          <cell r="Q22">
            <v>7937</v>
          </cell>
          <cell r="R22">
            <v>1552</v>
          </cell>
          <cell r="S22">
            <v>11.676460606061632</v>
          </cell>
          <cell r="T22"/>
          <cell r="U22">
            <v>2.3046753294897933</v>
          </cell>
          <cell r="V22">
            <v>2.546927841682443</v>
          </cell>
          <cell r="W22">
            <v>3.4146203885364184</v>
          </cell>
          <cell r="X22">
            <v>4.1988241092150878</v>
          </cell>
          <cell r="Y22">
            <v>22.81</v>
          </cell>
          <cell r="Z22">
            <v>8.4271717171717153</v>
          </cell>
          <cell r="AA22">
            <v>5.0381139470825405</v>
          </cell>
          <cell r="AB22">
            <v>16</v>
          </cell>
          <cell r="AC22">
            <v>15.929424872424095</v>
          </cell>
          <cell r="AD22">
            <v>15.929424872424095</v>
          </cell>
          <cell r="AE22">
            <v>13.414252524146608</v>
          </cell>
          <cell r="AF22">
            <v>13.137669997875543</v>
          </cell>
          <cell r="AG22">
            <v>12.872262523170987</v>
          </cell>
          <cell r="AH22">
            <v>5.5294295621068796</v>
          </cell>
          <cell r="AI22">
            <v>3.7320517210996447</v>
          </cell>
          <cell r="AJ22">
            <v>12.743539897939277</v>
          </cell>
          <cell r="AK22">
            <v>14.159488775488086</v>
          </cell>
          <cell r="AL22">
            <v>1.753431305190297</v>
          </cell>
          <cell r="AM22">
            <v>1.789968808257737</v>
          </cell>
          <cell r="AN22">
            <v>1.0857614596166067</v>
          </cell>
          <cell r="AO22">
            <v>28.512499999999996</v>
          </cell>
          <cell r="AP22">
            <v>24.010526315789473</v>
          </cell>
          <cell r="AQ22">
            <v>9.8972726041414489</v>
          </cell>
          <cell r="AR22">
            <v>6.6800983431651293</v>
          </cell>
          <cell r="AS22">
            <v>22.81</v>
          </cell>
          <cell r="AT22">
            <v>25.344444444444441</v>
          </cell>
          <cell r="AU22">
            <v>10.533964646464643</v>
          </cell>
          <cell r="AV22">
            <v>8.8707070707070699</v>
          </cell>
          <cell r="AW22">
            <v>3.6565548341411342</v>
          </cell>
          <cell r="AX22">
            <v>2.4679673750743891</v>
          </cell>
          <cell r="AY22">
            <v>8.4271717171717153</v>
          </cell>
          <cell r="AZ22">
            <v>9.363524130190795</v>
          </cell>
          <cell r="BB22">
            <v>16</v>
          </cell>
          <cell r="BC22">
            <v>15</v>
          </cell>
          <cell r="BD22">
            <v>10</v>
          </cell>
          <cell r="BE22">
            <v>5</v>
          </cell>
          <cell r="BF22">
            <v>13</v>
          </cell>
          <cell r="BG22">
            <v>33</v>
          </cell>
          <cell r="BH22">
            <v>63</v>
          </cell>
          <cell r="BI22">
            <v>91</v>
          </cell>
          <cell r="BJ22">
            <v>117</v>
          </cell>
          <cell r="BK22">
            <v>109</v>
          </cell>
        </row>
        <row r="23">
          <cell r="B23">
            <v>17</v>
          </cell>
          <cell r="C23">
            <v>3</v>
          </cell>
          <cell r="D23">
            <v>1</v>
          </cell>
          <cell r="E23">
            <v>1</v>
          </cell>
          <cell r="F23">
            <v>1</v>
          </cell>
          <cell r="G23">
            <v>32.225581252701318</v>
          </cell>
          <cell r="H23">
            <v>17.142284721119431</v>
          </cell>
          <cell r="I23">
            <v>0.20146620251344205</v>
          </cell>
          <cell r="J23">
            <v>0.29304174911046116</v>
          </cell>
          <cell r="K23">
            <v>0.39444368217300002</v>
          </cell>
          <cell r="L23">
            <v>3.0187670566199998</v>
          </cell>
          <cell r="M23">
            <v>64.510864329499995</v>
          </cell>
          <cell r="N23">
            <v>38.642496900770006</v>
          </cell>
          <cell r="O23">
            <v>495</v>
          </cell>
          <cell r="P23">
            <v>439</v>
          </cell>
          <cell r="Q23">
            <v>7937</v>
          </cell>
          <cell r="R23">
            <v>1393</v>
          </cell>
          <cell r="S23">
            <v>11.676460606061632</v>
          </cell>
          <cell r="T23"/>
          <cell r="U23">
            <v>2.4452610253026918</v>
          </cell>
          <cell r="V23">
            <v>2.6197621235111326</v>
          </cell>
          <cell r="W23">
            <v>3.5934244393963697</v>
          </cell>
          <cell r="X23">
            <v>4.2913548420795555</v>
          </cell>
          <cell r="Y23">
            <v>22.81</v>
          </cell>
          <cell r="Z23">
            <v>8.4271717171717153</v>
          </cell>
          <cell r="AA23">
            <v>0.47195763298222898</v>
          </cell>
          <cell r="AB23">
            <v>17</v>
          </cell>
          <cell r="AC23">
            <v>40.281976565876647</v>
          </cell>
          <cell r="AD23">
            <v>40.281976565876647</v>
          </cell>
          <cell r="AE23">
            <v>33.921664476527702</v>
          </cell>
          <cell r="AF23">
            <v>33.222248714125072</v>
          </cell>
          <cell r="AG23">
            <v>32.551092174445778</v>
          </cell>
          <cell r="AH23">
            <v>13.178789879379934</v>
          </cell>
          <cell r="AI23">
            <v>8.9679306734259967</v>
          </cell>
          <cell r="AJ23">
            <v>32.225581252701318</v>
          </cell>
          <cell r="AK23">
            <v>35.806201391890355</v>
          </cell>
          <cell r="AL23">
            <v>6.593186431199781</v>
          </cell>
          <cell r="AM23">
            <v>6.5434508603951063</v>
          </cell>
          <cell r="AN23">
            <v>3.994609010895128</v>
          </cell>
          <cell r="AO23">
            <v>28.512499999999996</v>
          </cell>
          <cell r="AP23">
            <v>24.010526315789473</v>
          </cell>
          <cell r="AQ23">
            <v>9.328247481136053</v>
          </cell>
          <cell r="AR23">
            <v>6.3477054783519158</v>
          </cell>
          <cell r="AS23">
            <v>22.81</v>
          </cell>
          <cell r="AT23">
            <v>25.344444444444441</v>
          </cell>
          <cell r="AU23">
            <v>10.533964646464643</v>
          </cell>
          <cell r="AV23">
            <v>8.8707070707070699</v>
          </cell>
          <cell r="AW23">
            <v>3.4463280729420451</v>
          </cell>
          <cell r="AX23">
            <v>2.3451645802763359</v>
          </cell>
          <cell r="AY23">
            <v>8.4271717171717153</v>
          </cell>
          <cell r="AZ23">
            <v>9.363524130190795</v>
          </cell>
          <cell r="BB23">
            <v>17</v>
          </cell>
          <cell r="BC23">
            <v>20</v>
          </cell>
          <cell r="BD23">
            <v>15</v>
          </cell>
          <cell r="BE23">
            <v>10</v>
          </cell>
          <cell r="BF23">
            <v>15</v>
          </cell>
          <cell r="BG23">
            <v>35</v>
          </cell>
          <cell r="BH23">
            <v>65</v>
          </cell>
          <cell r="BI23">
            <v>81</v>
          </cell>
          <cell r="BJ23">
            <v>0</v>
          </cell>
          <cell r="BK23">
            <v>103</v>
          </cell>
        </row>
        <row r="24">
          <cell r="B24">
            <v>18</v>
          </cell>
          <cell r="C24">
            <v>3</v>
          </cell>
          <cell r="D24">
            <v>1</v>
          </cell>
          <cell r="E24">
            <v>2</v>
          </cell>
          <cell r="F24">
            <v>1</v>
          </cell>
          <cell r="G24">
            <v>32.205853604183048</v>
          </cell>
          <cell r="H24">
            <v>6.4262572981042698</v>
          </cell>
          <cell r="I24">
            <v>0.20120193779865461</v>
          </cell>
          <cell r="J24">
            <v>0.29265736407077036</v>
          </cell>
          <cell r="K24">
            <v>0.39444368217300002</v>
          </cell>
          <cell r="L24">
            <v>3.0187670566199998</v>
          </cell>
          <cell r="M24">
            <v>64.510864329499995</v>
          </cell>
          <cell r="N24">
            <v>29.302215583139997</v>
          </cell>
          <cell r="O24">
            <v>494</v>
          </cell>
          <cell r="P24">
            <v>217</v>
          </cell>
          <cell r="Q24">
            <v>7937</v>
          </cell>
          <cell r="R24">
            <v>1226</v>
          </cell>
          <cell r="S24">
            <v>11.676460606061632</v>
          </cell>
          <cell r="T24"/>
          <cell r="U24">
            <v>2.445334035817134</v>
          </cell>
          <cell r="V24">
            <v>2.5374859710994091</v>
          </cell>
          <cell r="W24">
            <v>3.5935787211359207</v>
          </cell>
          <cell r="X24">
            <v>4.3083360042816325</v>
          </cell>
          <cell r="Y24">
            <v>22.81</v>
          </cell>
          <cell r="Z24">
            <v>8.4271717171717153</v>
          </cell>
          <cell r="AA24">
            <v>0.41537692608486193</v>
          </cell>
          <cell r="AB24">
            <v>18</v>
          </cell>
          <cell r="AC24">
            <v>40.257317005228806</v>
          </cell>
          <cell r="AD24">
            <v>40.257317005228806</v>
          </cell>
          <cell r="AE24">
            <v>33.900898530718997</v>
          </cell>
          <cell r="AF24">
            <v>33.20191093214747</v>
          </cell>
          <cell r="AG24">
            <v>32.531165256750555</v>
          </cell>
          <cell r="AH24">
            <v>13.170328933577013</v>
          </cell>
          <cell r="AI24">
            <v>8.962055962420342</v>
          </cell>
          <cell r="AJ24">
            <v>32.205853604183048</v>
          </cell>
          <cell r="AK24">
            <v>35.784281782425609</v>
          </cell>
          <cell r="AL24">
            <v>2.4716374223477962</v>
          </cell>
          <cell r="AM24">
            <v>2.532529192789974</v>
          </cell>
          <cell r="AN24">
            <v>1.4915868427434265</v>
          </cell>
          <cell r="AO24">
            <v>28.512499999999996</v>
          </cell>
          <cell r="AP24">
            <v>24.010526315789473</v>
          </cell>
          <cell r="AQ24">
            <v>9.327968966979105</v>
          </cell>
          <cell r="AR24">
            <v>6.347432954742624</v>
          </cell>
          <cell r="AS24">
            <v>22.81</v>
          </cell>
          <cell r="AT24">
            <v>25.344444444444441</v>
          </cell>
          <cell r="AU24">
            <v>10.533964646464643</v>
          </cell>
          <cell r="AV24">
            <v>8.8707070707070699</v>
          </cell>
          <cell r="AW24">
            <v>3.4462251756765361</v>
          </cell>
          <cell r="AX24">
            <v>2.3450638962231802</v>
          </cell>
          <cell r="AY24">
            <v>8.4271717171717153</v>
          </cell>
          <cell r="AZ24">
            <v>9.363524130190795</v>
          </cell>
          <cell r="BB24">
            <v>18</v>
          </cell>
          <cell r="BC24">
            <v>20</v>
          </cell>
          <cell r="BD24">
            <v>15</v>
          </cell>
          <cell r="BE24">
            <v>10</v>
          </cell>
          <cell r="BF24">
            <v>15</v>
          </cell>
          <cell r="BG24">
            <v>35</v>
          </cell>
          <cell r="BH24">
            <v>65</v>
          </cell>
          <cell r="BI24">
            <v>81</v>
          </cell>
          <cell r="BJ24">
            <v>117</v>
          </cell>
          <cell r="BK24">
            <v>109</v>
          </cell>
        </row>
        <row r="25">
          <cell r="B25">
            <v>19</v>
          </cell>
          <cell r="C25">
            <v>3</v>
          </cell>
          <cell r="D25">
            <v>2</v>
          </cell>
          <cell r="E25">
            <v>1</v>
          </cell>
          <cell r="F25">
            <v>1</v>
          </cell>
          <cell r="G25">
            <v>20.520935733705009</v>
          </cell>
          <cell r="H25">
            <v>16.601038588244016</v>
          </cell>
          <cell r="I25">
            <v>7.4736491541215616E-2</v>
          </cell>
          <cell r="J25">
            <v>0.10870762405994999</v>
          </cell>
          <cell r="K25">
            <v>0.39444368217300002</v>
          </cell>
          <cell r="L25">
            <v>2.7127920348100001</v>
          </cell>
          <cell r="M25">
            <v>53.172656151700004</v>
          </cell>
          <cell r="N25">
            <v>32.715933801330003</v>
          </cell>
          <cell r="O25">
            <v>382</v>
          </cell>
          <cell r="P25">
            <v>502</v>
          </cell>
          <cell r="Q25">
            <v>7937</v>
          </cell>
          <cell r="R25">
            <v>1462</v>
          </cell>
          <cell r="S25">
            <v>11.676460606061632</v>
          </cell>
          <cell r="T25"/>
          <cell r="U25">
            <v>2.4078843489988495</v>
          </cell>
          <cell r="V25">
            <v>2.7991998026946496</v>
          </cell>
          <cell r="W25">
            <v>3.5542279726322352</v>
          </cell>
          <cell r="X25">
            <v>4.4169197157887501</v>
          </cell>
          <cell r="Y25">
            <v>22.81</v>
          </cell>
          <cell r="Z25">
            <v>8.4271717171717153</v>
          </cell>
          <cell r="AA25">
            <v>0.44512928786669137</v>
          </cell>
          <cell r="AB25">
            <v>19</v>
          </cell>
          <cell r="AC25">
            <v>25.65116966713126</v>
          </cell>
          <cell r="AD25">
            <v>25.65116966713126</v>
          </cell>
          <cell r="AE25">
            <v>21.600984982847379</v>
          </cell>
          <cell r="AF25">
            <v>21.155603849180423</v>
          </cell>
          <cell r="AG25">
            <v>20.728217912833344</v>
          </cell>
          <cell r="AH25">
            <v>8.5223925900914672</v>
          </cell>
          <cell r="AI25">
            <v>5.7736689631946581</v>
          </cell>
          <cell r="AJ25">
            <v>20.520935733705009</v>
          </cell>
          <cell r="AK25">
            <v>22.801039704116675</v>
          </cell>
          <cell r="AL25">
            <v>6.385014841632314</v>
          </cell>
          <cell r="AM25">
            <v>5.9306372386362085</v>
          </cell>
          <cell r="AN25">
            <v>3.7585103774700355</v>
          </cell>
          <cell r="AO25">
            <v>28.512499999999996</v>
          </cell>
          <cell r="AP25">
            <v>24.010526315789473</v>
          </cell>
          <cell r="AQ25">
            <v>9.4730463319319895</v>
          </cell>
          <cell r="AR25">
            <v>6.4177087614070745</v>
          </cell>
          <cell r="AS25">
            <v>22.81</v>
          </cell>
          <cell r="AT25">
            <v>25.344444444444441</v>
          </cell>
          <cell r="AU25">
            <v>10.533964646464643</v>
          </cell>
          <cell r="AV25">
            <v>8.8707070707070699</v>
          </cell>
          <cell r="AW25">
            <v>3.4998241176639424</v>
          </cell>
          <cell r="AX25">
            <v>2.3710273460401061</v>
          </cell>
          <cell r="AY25">
            <v>8.4271717171717153</v>
          </cell>
          <cell r="AZ25">
            <v>9.363524130190795</v>
          </cell>
          <cell r="BB25">
            <v>19</v>
          </cell>
          <cell r="BC25">
            <v>20</v>
          </cell>
          <cell r="BD25">
            <v>15</v>
          </cell>
          <cell r="BE25">
            <v>10</v>
          </cell>
          <cell r="BF25">
            <v>15</v>
          </cell>
          <cell r="BG25">
            <v>35</v>
          </cell>
          <cell r="BH25">
            <v>65</v>
          </cell>
          <cell r="BI25">
            <v>89</v>
          </cell>
          <cell r="BJ25">
            <v>0</v>
          </cell>
          <cell r="BK25">
            <v>103</v>
          </cell>
        </row>
        <row r="26">
          <cell r="B26">
            <v>20</v>
          </cell>
          <cell r="C26">
            <v>3</v>
          </cell>
          <cell r="D26">
            <v>2</v>
          </cell>
          <cell r="E26">
            <v>2</v>
          </cell>
          <cell r="F26">
            <v>1</v>
          </cell>
          <cell r="G26">
            <v>20.519820818906158</v>
          </cell>
          <cell r="H26">
            <v>5.5952691686009706</v>
          </cell>
          <cell r="I26">
            <v>7.4624946662530806E-2</v>
          </cell>
          <cell r="J26">
            <v>0.10854537696368118</v>
          </cell>
          <cell r="K26">
            <v>0.39444368217300002</v>
          </cell>
          <cell r="L26">
            <v>2.7127920348100001</v>
          </cell>
          <cell r="M26">
            <v>53.172656151700004</v>
          </cell>
          <cell r="N26">
            <v>25.32056484404</v>
          </cell>
          <cell r="O26">
            <v>382</v>
          </cell>
          <cell r="P26">
            <v>219</v>
          </cell>
          <cell r="Q26">
            <v>7937</v>
          </cell>
          <cell r="R26">
            <v>1282</v>
          </cell>
          <cell r="S26">
            <v>11.676460606061632</v>
          </cell>
          <cell r="T26"/>
          <cell r="U26">
            <v>2.4076471995869904</v>
          </cell>
          <cell r="V26">
            <v>2.5414974909987307</v>
          </cell>
          <cell r="W26">
            <v>3.5535299796791748</v>
          </cell>
          <cell r="X26">
            <v>4.2757648898922893</v>
          </cell>
          <cell r="Y26">
            <v>22.81</v>
          </cell>
          <cell r="Z26">
            <v>8.4271717171717153</v>
          </cell>
          <cell r="AA26">
            <v>0.39032540837558027</v>
          </cell>
          <cell r="AB26">
            <v>20</v>
          </cell>
          <cell r="AC26">
            <v>25.649776023632697</v>
          </cell>
          <cell r="AD26">
            <v>25.649776023632697</v>
          </cell>
          <cell r="AE26">
            <v>21.599811388322273</v>
          </cell>
          <cell r="AF26">
            <v>21.154454452480575</v>
          </cell>
          <cell r="AG26">
            <v>20.727091736268846</v>
          </cell>
          <cell r="AH26">
            <v>8.5227689598484968</v>
          </cell>
          <cell r="AI26">
            <v>5.7744892926888323</v>
          </cell>
          <cell r="AJ26">
            <v>20.519820818906158</v>
          </cell>
          <cell r="AK26">
            <v>22.79980090989573</v>
          </cell>
          <cell r="AL26">
            <v>2.1520266033080655</v>
          </cell>
          <cell r="AM26">
            <v>2.2015639159266693</v>
          </cell>
          <cell r="AN26">
            <v>1.3086007562829116</v>
          </cell>
          <cell r="AO26">
            <v>28.512499999999996</v>
          </cell>
          <cell r="AP26">
            <v>24.010526315789473</v>
          </cell>
          <cell r="AQ26">
            <v>9.4739794118975755</v>
          </cell>
          <cell r="AR26">
            <v>6.418969343283651</v>
          </cell>
          <cell r="AS26">
            <v>22.81</v>
          </cell>
          <cell r="AT26">
            <v>25.344444444444441</v>
          </cell>
          <cell r="AU26">
            <v>10.533964646464643</v>
          </cell>
          <cell r="AV26">
            <v>8.8707070707070699</v>
          </cell>
          <cell r="AW26">
            <v>3.5001688447615242</v>
          </cell>
          <cell r="AX26">
            <v>2.3714930689659046</v>
          </cell>
          <cell r="AY26">
            <v>8.4271717171717153</v>
          </cell>
          <cell r="AZ26">
            <v>9.363524130190795</v>
          </cell>
          <cell r="BB26">
            <v>20</v>
          </cell>
          <cell r="BC26">
            <v>20</v>
          </cell>
          <cell r="BD26">
            <v>15</v>
          </cell>
          <cell r="BE26">
            <v>10</v>
          </cell>
          <cell r="BF26">
            <v>15</v>
          </cell>
          <cell r="BG26">
            <v>35</v>
          </cell>
          <cell r="BH26">
            <v>65</v>
          </cell>
          <cell r="BI26">
            <v>89</v>
          </cell>
          <cell r="BJ26">
            <v>117</v>
          </cell>
          <cell r="BK26">
            <v>109</v>
          </cell>
        </row>
        <row r="27">
          <cell r="B27">
            <v>21</v>
          </cell>
          <cell r="C27">
            <v>3</v>
          </cell>
          <cell r="D27">
            <v>2</v>
          </cell>
          <cell r="E27">
            <v>1</v>
          </cell>
          <cell r="F27">
            <v>2</v>
          </cell>
          <cell r="G27">
            <v>14.006383683549641</v>
          </cell>
          <cell r="H27">
            <v>15.231266791430858</v>
          </cell>
          <cell r="I27">
            <v>7.4738851946477058E-2</v>
          </cell>
          <cell r="J27">
            <v>0.1087110573766939</v>
          </cell>
          <cell r="K27">
            <v>0.39444368217300002</v>
          </cell>
          <cell r="L27">
            <v>2.2753113376399998</v>
          </cell>
          <cell r="M27">
            <v>49.144306223400001</v>
          </cell>
          <cell r="N27">
            <v>31.718936341120003</v>
          </cell>
          <cell r="O27">
            <v>282</v>
          </cell>
          <cell r="P27">
            <v>475</v>
          </cell>
          <cell r="Q27">
            <v>7937</v>
          </cell>
          <cell r="R27">
            <v>1733</v>
          </cell>
          <cell r="S27">
            <v>11.676460606061632</v>
          </cell>
          <cell r="T27"/>
          <cell r="U27">
            <v>2.3253116346994287</v>
          </cell>
          <cell r="V27">
            <v>2.7914889258169087</v>
          </cell>
          <cell r="W27">
            <v>3.4493987459782622</v>
          </cell>
          <cell r="X27">
            <v>4.3441612017369833</v>
          </cell>
          <cell r="Y27">
            <v>22.81</v>
          </cell>
          <cell r="Z27">
            <v>8.4271717171717153</v>
          </cell>
          <cell r="AA27">
            <v>5.0961879257189535</v>
          </cell>
          <cell r="AB27">
            <v>21</v>
          </cell>
          <cell r="AC27">
            <v>17.50797960443705</v>
          </cell>
          <cell r="AD27">
            <v>17.50797960443705</v>
          </cell>
          <cell r="AE27">
            <v>14.743561772157518</v>
          </cell>
          <cell r="AF27">
            <v>14.439570807783136</v>
          </cell>
          <cell r="AG27">
            <v>14.147862306615799</v>
          </cell>
          <cell r="AH27">
            <v>6.0234436858008991</v>
          </cell>
          <cell r="AI27">
            <v>4.0605290124489155</v>
          </cell>
          <cell r="AJ27">
            <v>14.006383683549641</v>
          </cell>
          <cell r="AK27">
            <v>15.562648537277379</v>
          </cell>
          <cell r="AL27">
            <v>5.8581795351657142</v>
          </cell>
          <cell r="AM27">
            <v>5.4563235592896149</v>
          </cell>
          <cell r="AN27">
            <v>3.5061467758932934</v>
          </cell>
          <cell r="AO27">
            <v>28.512499999999996</v>
          </cell>
          <cell r="AP27">
            <v>24.010526315789473</v>
          </cell>
          <cell r="AQ27">
            <v>9.8094378661415131</v>
          </cell>
          <cell r="AR27">
            <v>6.6127466494254197</v>
          </cell>
          <cell r="AS27">
            <v>22.81</v>
          </cell>
          <cell r="AT27">
            <v>25.344444444444441</v>
          </cell>
          <cell r="AU27">
            <v>10.533964646464643</v>
          </cell>
          <cell r="AV27">
            <v>8.8707070707070699</v>
          </cell>
          <cell r="AW27">
            <v>3.6241042238886907</v>
          </cell>
          <cell r="AX27">
            <v>2.4430842409846525</v>
          </cell>
          <cell r="AY27">
            <v>8.4271717171717153</v>
          </cell>
          <cell r="AZ27">
            <v>9.363524130190795</v>
          </cell>
          <cell r="BB27">
            <v>21</v>
          </cell>
          <cell r="BC27">
            <v>20</v>
          </cell>
          <cell r="BD27">
            <v>15</v>
          </cell>
          <cell r="BE27">
            <v>10</v>
          </cell>
          <cell r="BF27">
            <v>15</v>
          </cell>
          <cell r="BG27">
            <v>35</v>
          </cell>
          <cell r="BH27">
            <v>65</v>
          </cell>
          <cell r="BI27">
            <v>89</v>
          </cell>
          <cell r="BJ27">
            <v>0</v>
          </cell>
          <cell r="BK27">
            <v>103</v>
          </cell>
        </row>
        <row r="28">
          <cell r="B28">
            <v>22</v>
          </cell>
          <cell r="C28">
            <v>3</v>
          </cell>
          <cell r="D28">
            <v>2</v>
          </cell>
          <cell r="E28">
            <v>2</v>
          </cell>
          <cell r="F28">
            <v>2</v>
          </cell>
          <cell r="G28">
            <v>14.005033009642124</v>
          </cell>
          <cell r="H28">
            <v>4.5556296326437948</v>
          </cell>
          <cell r="I28">
            <v>7.462729392730251E-2</v>
          </cell>
          <cell r="J28">
            <v>0.10854879116698547</v>
          </cell>
          <cell r="K28">
            <v>0.39444368217300002</v>
          </cell>
          <cell r="L28">
            <v>2.2753113376399998</v>
          </cell>
          <cell r="M28">
            <v>49.144306223400001</v>
          </cell>
          <cell r="N28">
            <v>20.919264101349999</v>
          </cell>
          <cell r="O28">
            <v>282</v>
          </cell>
          <cell r="P28">
            <v>216</v>
          </cell>
          <cell r="Q28">
            <v>7937</v>
          </cell>
          <cell r="R28">
            <v>1519</v>
          </cell>
          <cell r="S28">
            <v>11.676460606061632</v>
          </cell>
          <cell r="T28"/>
          <cell r="U28">
            <v>2.3250330631224467</v>
          </cell>
          <cell r="V28">
            <v>2.5465348359239464</v>
          </cell>
          <cell r="W28">
            <v>3.4484736395469069</v>
          </cell>
          <cell r="X28">
            <v>4.2251531102369215</v>
          </cell>
          <cell r="Y28">
            <v>22.81</v>
          </cell>
          <cell r="Z28">
            <v>8.4271717171717153</v>
          </cell>
          <cell r="AA28">
            <v>5.0415395950506081</v>
          </cell>
          <cell r="AB28">
            <v>22</v>
          </cell>
          <cell r="AC28">
            <v>17.506291262052656</v>
          </cell>
          <cell r="AD28">
            <v>17.506291262052656</v>
          </cell>
          <cell r="AE28">
            <v>14.742140010149605</v>
          </cell>
          <cell r="AF28">
            <v>14.438178360455799</v>
          </cell>
          <cell r="AG28">
            <v>14.146497989537499</v>
          </cell>
          <cell r="AH28">
            <v>6.0235844520997057</v>
          </cell>
          <cell r="AI28">
            <v>4.0612266392392193</v>
          </cell>
          <cell r="AJ28">
            <v>14.005033009642124</v>
          </cell>
          <cell r="AK28">
            <v>15.561147788491249</v>
          </cell>
          <cell r="AL28">
            <v>1.7521652433245365</v>
          </cell>
          <cell r="AM28">
            <v>1.7889524103018597</v>
          </cell>
          <cell r="AN28">
            <v>1.0782164607493578</v>
          </cell>
          <cell r="AO28">
            <v>28.512499999999996</v>
          </cell>
          <cell r="AP28">
            <v>24.010526315789473</v>
          </cell>
          <cell r="AQ28">
            <v>9.8106131744065959</v>
          </cell>
          <cell r="AR28">
            <v>6.6145206210701941</v>
          </cell>
          <cell r="AS28">
            <v>22.81</v>
          </cell>
          <cell r="AT28">
            <v>25.344444444444441</v>
          </cell>
          <cell r="AU28">
            <v>10.533964646464643</v>
          </cell>
          <cell r="AV28">
            <v>8.8707070707070699</v>
          </cell>
          <cell r="AW28">
            <v>3.6245384424143574</v>
          </cell>
          <cell r="AX28">
            <v>2.4437396361478223</v>
          </cell>
          <cell r="AY28">
            <v>8.4271717171717153</v>
          </cell>
          <cell r="AZ28">
            <v>9.363524130190795</v>
          </cell>
          <cell r="BB28">
            <v>22</v>
          </cell>
          <cell r="BC28">
            <v>20</v>
          </cell>
          <cell r="BD28">
            <v>15</v>
          </cell>
          <cell r="BE28">
            <v>10</v>
          </cell>
          <cell r="BF28">
            <v>15</v>
          </cell>
          <cell r="BG28">
            <v>35</v>
          </cell>
          <cell r="BH28">
            <v>65</v>
          </cell>
          <cell r="BI28">
            <v>89</v>
          </cell>
          <cell r="BJ28">
            <v>117</v>
          </cell>
          <cell r="BK28">
            <v>109</v>
          </cell>
        </row>
        <row r="29">
          <cell r="B29">
            <v>23</v>
          </cell>
          <cell r="C29">
            <v>3</v>
          </cell>
          <cell r="D29">
            <v>3</v>
          </cell>
          <cell r="E29">
            <v>1</v>
          </cell>
          <cell r="F29">
            <v>1</v>
          </cell>
          <cell r="G29">
            <v>16.128250366663245</v>
          </cell>
          <cell r="H29">
            <v>17.845911695743428</v>
          </cell>
          <cell r="I29">
            <v>5.9860437473157155E-2</v>
          </cell>
          <cell r="J29">
            <v>8.7069727233683128E-2</v>
          </cell>
          <cell r="K29">
            <v>0.39444368217300002</v>
          </cell>
          <cell r="L29">
            <v>2.6959635531399999</v>
          </cell>
          <cell r="M29">
            <v>49.245349836800003</v>
          </cell>
          <cell r="N29">
            <v>33.51051193683</v>
          </cell>
          <cell r="O29">
            <v>324</v>
          </cell>
          <cell r="P29">
            <v>527</v>
          </cell>
          <cell r="Q29">
            <v>7937</v>
          </cell>
          <cell r="R29">
            <v>1472</v>
          </cell>
          <cell r="S29">
            <v>11.676460606061632</v>
          </cell>
          <cell r="T29"/>
          <cell r="U29">
            <v>2.3655961998072534</v>
          </cell>
          <cell r="V29">
            <v>2.8256302610306294</v>
          </cell>
          <cell r="W29">
            <v>3.5010114434014286</v>
          </cell>
          <cell r="X29">
            <v>4.4009916573759922</v>
          </cell>
          <cell r="Y29">
            <v>22.81</v>
          </cell>
          <cell r="Z29">
            <v>8.4271717171717153</v>
          </cell>
          <cell r="AA29">
            <v>0.445393754233679</v>
          </cell>
          <cell r="AB29">
            <v>23</v>
          </cell>
          <cell r="AC29">
            <v>20.160312958329055</v>
          </cell>
          <cell r="AD29">
            <v>20.160312958329055</v>
          </cell>
          <cell r="AE29">
            <v>16.977105649119206</v>
          </cell>
          <cell r="AF29">
            <v>16.627062233673449</v>
          </cell>
          <cell r="AG29">
            <v>16.291161986528529</v>
          </cell>
          <cell r="AH29">
            <v>6.8178374517076747</v>
          </cell>
          <cell r="AI29">
            <v>4.6067402598929377</v>
          </cell>
          <cell r="AJ29">
            <v>16.128250366663245</v>
          </cell>
          <cell r="AK29">
            <v>17.920278185181385</v>
          </cell>
          <cell r="AL29">
            <v>6.8638121906705489</v>
          </cell>
          <cell r="AM29">
            <v>6.3157278366753662</v>
          </cell>
          <cell r="AN29">
            <v>4.0549751249434802</v>
          </cell>
          <cell r="AO29">
            <v>28.512499999999996</v>
          </cell>
          <cell r="AP29">
            <v>24.010526315789473</v>
          </cell>
          <cell r="AQ29">
            <v>9.6423895176440233</v>
          </cell>
          <cell r="AR29">
            <v>6.5152600523461324</v>
          </cell>
          <cell r="AS29">
            <v>22.81</v>
          </cell>
          <cell r="AT29">
            <v>25.344444444444441</v>
          </cell>
          <cell r="AU29">
            <v>10.533964646464643</v>
          </cell>
          <cell r="AV29">
            <v>8.8707070707070699</v>
          </cell>
          <cell r="AW29">
            <v>3.5623880854468539</v>
          </cell>
          <cell r="AX29">
            <v>2.4070677441100412</v>
          </cell>
          <cell r="AY29">
            <v>8.4271717171717153</v>
          </cell>
          <cell r="AZ29">
            <v>9.363524130190795</v>
          </cell>
          <cell r="BB29">
            <v>23</v>
          </cell>
          <cell r="BC29">
            <v>20</v>
          </cell>
          <cell r="BD29">
            <v>15</v>
          </cell>
          <cell r="BE29">
            <v>10</v>
          </cell>
          <cell r="BF29">
            <v>15</v>
          </cell>
          <cell r="BG29">
            <v>35</v>
          </cell>
          <cell r="BH29">
            <v>65</v>
          </cell>
          <cell r="BI29">
            <v>91</v>
          </cell>
          <cell r="BJ29">
            <v>0</v>
          </cell>
          <cell r="BK29">
            <v>103</v>
          </cell>
        </row>
        <row r="30">
          <cell r="B30">
            <v>24</v>
          </cell>
          <cell r="C30">
            <v>3</v>
          </cell>
          <cell r="D30">
            <v>3</v>
          </cell>
          <cell r="E30">
            <v>2</v>
          </cell>
          <cell r="F30">
            <v>1</v>
          </cell>
          <cell r="G30">
            <v>16.135012046534154</v>
          </cell>
          <cell r="H30">
            <v>5.4294335915510255</v>
          </cell>
          <cell r="I30">
            <v>5.9767001562841725E-2</v>
          </cell>
          <cell r="J30">
            <v>8.6933820455042513E-2</v>
          </cell>
          <cell r="K30">
            <v>0.39444368217300002</v>
          </cell>
          <cell r="L30">
            <v>2.6959635531399999</v>
          </cell>
          <cell r="M30">
            <v>49.245349836800003</v>
          </cell>
          <cell r="N30">
            <v>24.238080720099997</v>
          </cell>
          <cell r="O30">
            <v>324</v>
          </cell>
          <cell r="P30">
            <v>222</v>
          </cell>
          <cell r="Q30">
            <v>7937</v>
          </cell>
          <cell r="R30">
            <v>1262</v>
          </cell>
          <cell r="S30">
            <v>11.676460606061632</v>
          </cell>
          <cell r="T30"/>
          <cell r="U30">
            <v>2.3651209418579215</v>
          </cell>
          <cell r="V30">
            <v>2.5464947368325781</v>
          </cell>
          <cell r="W30">
            <v>3.4995836904239384</v>
          </cell>
          <cell r="X30">
            <v>4.2623661558021739</v>
          </cell>
          <cell r="Y30">
            <v>22.81</v>
          </cell>
          <cell r="Z30">
            <v>8.4271717171717153</v>
          </cell>
          <cell r="AA30">
            <v>0.38185252570849382</v>
          </cell>
          <cell r="AB30">
            <v>24</v>
          </cell>
          <cell r="AC30">
            <v>20.16876505816769</v>
          </cell>
          <cell r="AD30">
            <v>20.16876505816769</v>
          </cell>
          <cell r="AE30">
            <v>16.984223206878056</v>
          </cell>
          <cell r="AF30">
            <v>16.634033037664075</v>
          </cell>
          <cell r="AG30">
            <v>16.297991966196115</v>
          </cell>
          <cell r="AH30">
            <v>6.8220663734258302</v>
          </cell>
          <cell r="AI30">
            <v>4.6105518466911031</v>
          </cell>
          <cell r="AJ30">
            <v>16.135012046534154</v>
          </cell>
          <cell r="AK30">
            <v>17.927791162815726</v>
          </cell>
          <cell r="AL30">
            <v>2.0882436890580864</v>
          </cell>
          <cell r="AM30">
            <v>2.1321204842953456</v>
          </cell>
          <cell r="AN30">
            <v>1.2738074095676115</v>
          </cell>
          <cell r="AO30">
            <v>28.512499999999996</v>
          </cell>
          <cell r="AP30">
            <v>24.010526315789473</v>
          </cell>
          <cell r="AQ30">
            <v>9.6443271023940085</v>
          </cell>
          <cell r="AR30">
            <v>6.5179181347815698</v>
          </cell>
          <cell r="AS30">
            <v>22.81</v>
          </cell>
          <cell r="AT30">
            <v>25.344444444444441</v>
          </cell>
          <cell r="AU30">
            <v>10.533964646464643</v>
          </cell>
          <cell r="AV30">
            <v>8.8707070707070699</v>
          </cell>
          <cell r="AW30">
            <v>3.563103927595241</v>
          </cell>
          <cell r="AX30">
            <v>2.4080497746721554</v>
          </cell>
          <cell r="AY30">
            <v>8.4271717171717153</v>
          </cell>
          <cell r="AZ30">
            <v>9.363524130190795</v>
          </cell>
          <cell r="BB30">
            <v>24</v>
          </cell>
          <cell r="BC30">
            <v>20</v>
          </cell>
          <cell r="BD30">
            <v>15</v>
          </cell>
          <cell r="BE30">
            <v>10</v>
          </cell>
          <cell r="BF30">
            <v>15</v>
          </cell>
          <cell r="BG30">
            <v>35</v>
          </cell>
          <cell r="BH30">
            <v>65</v>
          </cell>
          <cell r="BI30">
            <v>91</v>
          </cell>
          <cell r="BJ30">
            <v>117</v>
          </cell>
          <cell r="BK30">
            <v>109</v>
          </cell>
        </row>
        <row r="31">
          <cell r="B31">
            <v>25</v>
          </cell>
          <cell r="C31">
            <v>3</v>
          </cell>
          <cell r="D31">
            <v>3</v>
          </cell>
          <cell r="E31">
            <v>1</v>
          </cell>
          <cell r="F31">
            <v>2</v>
          </cell>
          <cell r="G31">
            <v>10.634063203654385</v>
          </cell>
          <cell r="H31">
            <v>16.469340184391907</v>
          </cell>
          <cell r="I31">
            <v>5.9862202564770699E-2</v>
          </cell>
          <cell r="J31">
            <v>8.7072294639666467E-2</v>
          </cell>
          <cell r="K31">
            <v>0.39444368217300002</v>
          </cell>
          <cell r="L31">
            <v>2.1943390539899998</v>
          </cell>
          <cell r="M31">
            <v>43.316034371699999</v>
          </cell>
          <cell r="N31">
            <v>33.509920786560002</v>
          </cell>
          <cell r="O31">
            <v>243</v>
          </cell>
          <cell r="P31">
            <v>487</v>
          </cell>
          <cell r="Q31">
            <v>7937</v>
          </cell>
          <cell r="R31">
            <v>1799</v>
          </cell>
          <cell r="S31">
            <v>11.676460606061632</v>
          </cell>
          <cell r="T31"/>
          <cell r="U31">
            <v>2.2859448660355652</v>
          </cell>
          <cell r="V31">
            <v>2.8080815571643312</v>
          </cell>
          <cell r="W31">
            <v>3.4014698831191388</v>
          </cell>
          <cell r="X31">
            <v>4.3089996155727519</v>
          </cell>
          <cell r="Y31">
            <v>22.81</v>
          </cell>
          <cell r="Z31">
            <v>8.4271717171717153</v>
          </cell>
          <cell r="AA31">
            <v>5.0966931344729254</v>
          </cell>
          <cell r="AB31">
            <v>25</v>
          </cell>
          <cell r="AC31">
            <v>13.292579004567981</v>
          </cell>
          <cell r="AD31">
            <v>13.292579004567981</v>
          </cell>
          <cell r="AE31">
            <v>11.193750740688827</v>
          </cell>
          <cell r="AF31">
            <v>10.962951756344728</v>
          </cell>
          <cell r="AG31">
            <v>10.741477983489277</v>
          </cell>
          <cell r="AH31">
            <v>4.6519333697214975</v>
          </cell>
          <cell r="AI31">
            <v>3.1263140845165966</v>
          </cell>
          <cell r="AJ31">
            <v>10.634063203654385</v>
          </cell>
          <cell r="AK31">
            <v>11.815625781838206</v>
          </cell>
          <cell r="AL31">
            <v>6.3343616093815021</v>
          </cell>
          <cell r="AM31">
            <v>5.8649792924900108</v>
          </cell>
          <cell r="AN31">
            <v>3.8220797525420069</v>
          </cell>
          <cell r="AO31">
            <v>28.512499999999996</v>
          </cell>
          <cell r="AP31">
            <v>24.010526315789473</v>
          </cell>
          <cell r="AQ31">
            <v>9.978368393266889</v>
          </cell>
          <cell r="AR31">
            <v>6.7059244337872217</v>
          </cell>
          <cell r="AS31">
            <v>22.81</v>
          </cell>
          <cell r="AT31">
            <v>25.344444444444441</v>
          </cell>
          <cell r="AU31">
            <v>10.533964646464643</v>
          </cell>
          <cell r="AV31">
            <v>8.8707070707070699</v>
          </cell>
          <cell r="AW31">
            <v>3.6865157346452833</v>
          </cell>
          <cell r="AX31">
            <v>2.4775088437484625</v>
          </cell>
          <cell r="AY31">
            <v>8.4271717171717153</v>
          </cell>
          <cell r="AZ31">
            <v>9.363524130190795</v>
          </cell>
          <cell r="BB31">
            <v>25</v>
          </cell>
          <cell r="BC31">
            <v>20</v>
          </cell>
          <cell r="BD31">
            <v>15</v>
          </cell>
          <cell r="BE31">
            <v>10</v>
          </cell>
          <cell r="BF31">
            <v>15</v>
          </cell>
          <cell r="BG31">
            <v>35</v>
          </cell>
          <cell r="BH31">
            <v>65</v>
          </cell>
          <cell r="BI31">
            <v>91</v>
          </cell>
          <cell r="BJ31">
            <v>0</v>
          </cell>
          <cell r="BK31">
            <v>103</v>
          </cell>
        </row>
        <row r="32">
          <cell r="B32">
            <v>26</v>
          </cell>
          <cell r="C32">
            <v>3</v>
          </cell>
          <cell r="D32">
            <v>3</v>
          </cell>
          <cell r="E32">
            <v>2</v>
          </cell>
          <cell r="F32">
            <v>2</v>
          </cell>
          <cell r="G32">
            <v>10.640766354242581</v>
          </cell>
          <cell r="H32">
            <v>4.3913272973410908</v>
          </cell>
          <cell r="I32">
            <v>5.976874880264775E-2</v>
          </cell>
          <cell r="J32">
            <v>8.6936361894760367E-2</v>
          </cell>
          <cell r="K32">
            <v>0.39444368217300002</v>
          </cell>
          <cell r="L32">
            <v>2.1943390539899998</v>
          </cell>
          <cell r="M32">
            <v>43.316034371699999</v>
          </cell>
          <cell r="N32">
            <v>19.853636593770002</v>
          </cell>
          <cell r="O32">
            <v>243</v>
          </cell>
          <cell r="P32">
            <v>219</v>
          </cell>
          <cell r="Q32">
            <v>7937</v>
          </cell>
          <cell r="R32">
            <v>1542</v>
          </cell>
          <cell r="S32">
            <v>11.676460606061632</v>
          </cell>
          <cell r="T32"/>
          <cell r="U32">
            <v>2.2853587128651882</v>
          </cell>
          <cell r="V32">
            <v>2.5564272582038177</v>
          </cell>
          <cell r="W32">
            <v>3.3994650817136218</v>
          </cell>
          <cell r="X32">
            <v>4.2119213020469122</v>
          </cell>
          <cell r="Y32">
            <v>22.81</v>
          </cell>
          <cell r="Z32">
            <v>8.4271717171717153</v>
          </cell>
          <cell r="AA32">
            <v>5.0333996286507672</v>
          </cell>
          <cell r="AB32">
            <v>26</v>
          </cell>
          <cell r="AC32">
            <v>13.300957942803226</v>
          </cell>
          <cell r="AD32">
            <v>13.300957942803226</v>
          </cell>
          <cell r="AE32">
            <v>11.200806688676401</v>
          </cell>
          <cell r="AF32">
            <v>10.969862220868642</v>
          </cell>
          <cell r="AG32">
            <v>10.748248842669273</v>
          </cell>
          <cell r="AH32">
            <v>4.6560595911449258</v>
          </cell>
          <cell r="AI32">
            <v>3.1301296228872344</v>
          </cell>
          <cell r="AJ32">
            <v>10.640766354242581</v>
          </cell>
          <cell r="AK32">
            <v>11.823073726936201</v>
          </cell>
          <cell r="AL32">
            <v>1.688972037438881</v>
          </cell>
          <cell r="AM32">
            <v>1.7177595346196159</v>
          </cell>
          <cell r="AN32">
            <v>1.0425948118277972</v>
          </cell>
          <cell r="AO32">
            <v>28.512499999999996</v>
          </cell>
          <cell r="AP32">
            <v>24.010526315789473</v>
          </cell>
          <cell r="AQ32">
            <v>9.9809276642627189</v>
          </cell>
          <cell r="AR32">
            <v>6.7098791873755044</v>
          </cell>
          <cell r="AS32">
            <v>22.81</v>
          </cell>
          <cell r="AT32">
            <v>25.344444444444441</v>
          </cell>
          <cell r="AU32">
            <v>10.533964646464643</v>
          </cell>
          <cell r="AV32">
            <v>8.8707070707070699</v>
          </cell>
          <cell r="AW32">
            <v>3.6874612592464509</v>
          </cell>
          <cell r="AX32">
            <v>2.4789699304467332</v>
          </cell>
          <cell r="AY32">
            <v>8.4271717171717153</v>
          </cell>
          <cell r="AZ32">
            <v>9.363524130190795</v>
          </cell>
          <cell r="BB32">
            <v>26</v>
          </cell>
          <cell r="BC32">
            <v>20</v>
          </cell>
          <cell r="BD32">
            <v>15</v>
          </cell>
          <cell r="BE32">
            <v>10</v>
          </cell>
          <cell r="BF32">
            <v>15</v>
          </cell>
          <cell r="BG32">
            <v>35</v>
          </cell>
          <cell r="BH32">
            <v>65</v>
          </cell>
          <cell r="BI32">
            <v>91</v>
          </cell>
          <cell r="BJ32">
            <v>117</v>
          </cell>
          <cell r="BK32">
            <v>109</v>
          </cell>
        </row>
        <row r="33">
          <cell r="B33">
            <v>27</v>
          </cell>
          <cell r="C33">
            <v>4</v>
          </cell>
          <cell r="D33">
            <v>2</v>
          </cell>
          <cell r="E33">
            <v>1</v>
          </cell>
          <cell r="F33">
            <v>1</v>
          </cell>
          <cell r="G33">
            <v>18.741120828298033</v>
          </cell>
          <cell r="H33">
            <v>16.621856193590563</v>
          </cell>
          <cell r="I33">
            <v>7.4755130128356592E-2</v>
          </cell>
          <cell r="J33">
            <v>0.10873473473215504</v>
          </cell>
          <cell r="K33">
            <v>0.39444368217300002</v>
          </cell>
          <cell r="L33">
            <v>2.7845268986699998</v>
          </cell>
          <cell r="M33">
            <v>51.742245396000001</v>
          </cell>
          <cell r="N33">
            <v>32.447030032499995</v>
          </cell>
          <cell r="O33">
            <v>359</v>
          </cell>
          <cell r="P33">
            <v>507</v>
          </cell>
          <cell r="Q33">
            <v>7937</v>
          </cell>
          <cell r="R33">
            <v>1416</v>
          </cell>
          <cell r="S33">
            <v>11.676460606061632</v>
          </cell>
          <cell r="T33"/>
          <cell r="U33">
            <v>2.3912435650909365</v>
          </cell>
          <cell r="V33">
            <v>2.8051544391473842</v>
          </cell>
          <cell r="W33">
            <v>3.5377951649677271</v>
          </cell>
          <cell r="X33">
            <v>4.4201143910436071</v>
          </cell>
          <cell r="Y33">
            <v>22.81</v>
          </cell>
          <cell r="Z33">
            <v>8.4271717171717153</v>
          </cell>
          <cell r="AA33">
            <v>0.44252414012533331</v>
          </cell>
          <cell r="AB33">
            <v>27</v>
          </cell>
          <cell r="AC33">
            <v>23.426401035372539</v>
          </cell>
          <cell r="AD33">
            <v>23.426401035372539</v>
          </cell>
          <cell r="AE33">
            <v>19.727495608734774</v>
          </cell>
          <cell r="AF33">
            <v>19.320743121956735</v>
          </cell>
          <cell r="AG33">
            <v>18.930425079088923</v>
          </cell>
          <cell r="AH33">
            <v>7.8373951954933236</v>
          </cell>
          <cell r="AI33">
            <v>5.2974013345594573</v>
          </cell>
          <cell r="AJ33">
            <v>18.741120828298033</v>
          </cell>
          <cell r="AK33">
            <v>20.823467586997815</v>
          </cell>
          <cell r="AL33">
            <v>6.3930216129194468</v>
          </cell>
          <cell r="AM33">
            <v>5.9254691868739719</v>
          </cell>
          <cell r="AN33">
            <v>3.7605036257141018</v>
          </cell>
          <cell r="AO33">
            <v>28.512499999999996</v>
          </cell>
          <cell r="AP33">
            <v>24.010526315789473</v>
          </cell>
          <cell r="AQ33">
            <v>9.5389697364988244</v>
          </cell>
          <cell r="AR33">
            <v>6.447518563502836</v>
          </cell>
          <cell r="AS33">
            <v>22.81</v>
          </cell>
          <cell r="AT33">
            <v>25.344444444444441</v>
          </cell>
          <cell r="AU33">
            <v>10.533964646464643</v>
          </cell>
          <cell r="AV33">
            <v>8.8707070707070699</v>
          </cell>
          <cell r="AW33">
            <v>3.5241795692406761</v>
          </cell>
          <cell r="AX33">
            <v>2.3820405999250638</v>
          </cell>
          <cell r="AY33">
            <v>8.4271717171717153</v>
          </cell>
          <cell r="AZ33">
            <v>9.363524130190795</v>
          </cell>
          <cell r="BB33">
            <v>27</v>
          </cell>
          <cell r="BC33">
            <v>30</v>
          </cell>
          <cell r="BD33">
            <v>20</v>
          </cell>
          <cell r="BE33">
            <v>15</v>
          </cell>
          <cell r="BF33">
            <v>17</v>
          </cell>
          <cell r="BG33">
            <v>37</v>
          </cell>
          <cell r="BH33">
            <v>67</v>
          </cell>
          <cell r="BI33">
            <v>89</v>
          </cell>
          <cell r="BJ33">
            <v>0</v>
          </cell>
          <cell r="BK33">
            <v>103</v>
          </cell>
        </row>
        <row r="34">
          <cell r="B34">
            <v>28</v>
          </cell>
          <cell r="C34">
            <v>4</v>
          </cell>
          <cell r="D34">
            <v>2</v>
          </cell>
          <cell r="E34">
            <v>2</v>
          </cell>
          <cell r="F34">
            <v>1</v>
          </cell>
          <cell r="G34">
            <v>18.741977487134179</v>
          </cell>
          <cell r="H34">
            <v>5.4248055578893544</v>
          </cell>
          <cell r="I34">
            <v>7.4641189876665431E-2</v>
          </cell>
          <cell r="J34">
            <v>0.10856900345696789</v>
          </cell>
          <cell r="K34">
            <v>0.39444368217300002</v>
          </cell>
          <cell r="L34">
            <v>2.7845268986699998</v>
          </cell>
          <cell r="M34">
            <v>51.742245396000001</v>
          </cell>
          <cell r="N34">
            <v>24.731498874610004</v>
          </cell>
          <cell r="O34">
            <v>359</v>
          </cell>
          <cell r="P34">
            <v>217</v>
          </cell>
          <cell r="Q34">
            <v>7937</v>
          </cell>
          <cell r="R34">
            <v>1238</v>
          </cell>
          <cell r="S34">
            <v>11.676460606061632</v>
          </cell>
          <cell r="T34"/>
          <cell r="U34">
            <v>2.3909904349993396</v>
          </cell>
          <cell r="V34">
            <v>2.5430072102105497</v>
          </cell>
          <cell r="W34">
            <v>3.5369588273785233</v>
          </cell>
          <cell r="X34">
            <v>4.2796421516625021</v>
          </cell>
          <cell r="Y34">
            <v>22.81</v>
          </cell>
          <cell r="Z34">
            <v>8.4271717171717153</v>
          </cell>
          <cell r="AA34">
            <v>0.38689610556155551</v>
          </cell>
          <cell r="AB34">
            <v>28</v>
          </cell>
          <cell r="AC34">
            <v>23.427471858917723</v>
          </cell>
          <cell r="AD34">
            <v>23.427471858917723</v>
          </cell>
          <cell r="AE34">
            <v>19.728397354878084</v>
          </cell>
          <cell r="AF34">
            <v>19.32162627539606</v>
          </cell>
          <cell r="AG34">
            <v>18.931290391044627</v>
          </cell>
          <cell r="AH34">
            <v>7.8385832133784152</v>
          </cell>
          <cell r="AI34">
            <v>5.2988961426574228</v>
          </cell>
          <cell r="AJ34">
            <v>18.741977487134179</v>
          </cell>
          <cell r="AK34">
            <v>20.824419430149089</v>
          </cell>
          <cell r="AL34">
            <v>2.0864636761112902</v>
          </cell>
          <cell r="AM34">
            <v>2.1332246075071901</v>
          </cell>
          <cell r="AN34">
            <v>1.267583916048213</v>
          </cell>
          <cell r="AO34">
            <v>28.512499999999996</v>
          </cell>
          <cell r="AP34">
            <v>24.010526315789473</v>
          </cell>
          <cell r="AQ34">
            <v>9.5399796110042985</v>
          </cell>
          <cell r="AR34">
            <v>6.4490431224233431</v>
          </cell>
          <cell r="AS34">
            <v>22.81</v>
          </cell>
          <cell r="AT34">
            <v>25.344444444444441</v>
          </cell>
          <cell r="AU34">
            <v>10.533964646464643</v>
          </cell>
          <cell r="AV34">
            <v>8.8707070707070699</v>
          </cell>
          <cell r="AW34">
            <v>3.5245526681389854</v>
          </cell>
          <cell r="AX34">
            <v>2.3826038493689947</v>
          </cell>
          <cell r="AY34">
            <v>8.4271717171717153</v>
          </cell>
          <cell r="AZ34">
            <v>9.363524130190795</v>
          </cell>
          <cell r="BB34">
            <v>28</v>
          </cell>
          <cell r="BC34">
            <v>30</v>
          </cell>
          <cell r="BD34">
            <v>20</v>
          </cell>
          <cell r="BE34">
            <v>15</v>
          </cell>
          <cell r="BF34">
            <v>17</v>
          </cell>
          <cell r="BG34">
            <v>37</v>
          </cell>
          <cell r="BH34">
            <v>67</v>
          </cell>
          <cell r="BI34">
            <v>89</v>
          </cell>
          <cell r="BJ34">
            <v>117</v>
          </cell>
          <cell r="BK34">
            <v>109</v>
          </cell>
        </row>
        <row r="35">
          <cell r="B35">
            <v>29</v>
          </cell>
          <cell r="C35">
            <v>4</v>
          </cell>
          <cell r="D35">
            <v>2</v>
          </cell>
          <cell r="E35">
            <v>1</v>
          </cell>
          <cell r="F35">
            <v>2</v>
          </cell>
          <cell r="G35">
            <v>12.580522199140967</v>
          </cell>
          <cell r="H35">
            <v>15.254425049434818</v>
          </cell>
          <cell r="I35">
            <v>7.4757429431977829E-2</v>
          </cell>
          <cell r="J35">
            <v>0.10873807917378592</v>
          </cell>
          <cell r="K35">
            <v>0.39444368217300002</v>
          </cell>
          <cell r="L35">
            <v>2.32065457176</v>
          </cell>
          <cell r="M35">
            <v>45.786752240799999</v>
          </cell>
          <cell r="N35">
            <v>30.91433965009</v>
          </cell>
          <cell r="O35">
            <v>272</v>
          </cell>
          <cell r="P35">
            <v>489</v>
          </cell>
          <cell r="Q35">
            <v>7937</v>
          </cell>
          <cell r="R35">
            <v>1689</v>
          </cell>
          <cell r="S35">
            <v>11.676460606061632</v>
          </cell>
          <cell r="T35"/>
          <cell r="U35">
            <v>2.3239796993369413</v>
          </cell>
          <cell r="V35">
            <v>2.806895257032854</v>
          </cell>
          <cell r="W35">
            <v>3.4581859330128655</v>
          </cell>
          <cell r="X35">
            <v>4.361858557298258</v>
          </cell>
          <cell r="Y35">
            <v>22.81</v>
          </cell>
          <cell r="Z35">
            <v>8.4271717171717153</v>
          </cell>
          <cell r="AA35">
            <v>5.0935471876238383</v>
          </cell>
          <cell r="AB35">
            <v>29</v>
          </cell>
          <cell r="AC35">
            <v>15.725652748926208</v>
          </cell>
          <cell r="AD35">
            <v>15.725652748926208</v>
          </cell>
          <cell r="AE35">
            <v>13.242654946464176</v>
          </cell>
          <cell r="AF35">
            <v>12.969610514578317</v>
          </cell>
          <cell r="AG35">
            <v>12.707598180950471</v>
          </cell>
          <cell r="AH35">
            <v>5.4133528802899349</v>
          </cell>
          <cell r="AI35">
            <v>3.6378964124061643</v>
          </cell>
          <cell r="AJ35">
            <v>12.580522199140967</v>
          </cell>
          <cell r="AK35">
            <v>13.978357999045519</v>
          </cell>
          <cell r="AL35">
            <v>5.8670865574749298</v>
          </cell>
          <cell r="AM35">
            <v>5.4346256816010108</v>
          </cell>
          <cell r="AN35">
            <v>3.4972305610210874</v>
          </cell>
          <cell r="AO35">
            <v>28.512499999999996</v>
          </cell>
          <cell r="AP35">
            <v>24.010526315789473</v>
          </cell>
          <cell r="AQ35">
            <v>9.8150599192015147</v>
          </cell>
          <cell r="AR35">
            <v>6.5959437814632791</v>
          </cell>
          <cell r="AS35">
            <v>22.81</v>
          </cell>
          <cell r="AT35">
            <v>25.344444444444441</v>
          </cell>
          <cell r="AU35">
            <v>10.533964646464643</v>
          </cell>
          <cell r="AV35">
            <v>8.8707070707070699</v>
          </cell>
          <cell r="AW35">
            <v>3.6261812956352788</v>
          </cell>
          <cell r="AX35">
            <v>2.4368764087330996</v>
          </cell>
          <cell r="AY35">
            <v>8.4271717171717153</v>
          </cell>
          <cell r="AZ35">
            <v>9.363524130190795</v>
          </cell>
          <cell r="BB35">
            <v>29</v>
          </cell>
          <cell r="BC35">
            <v>30</v>
          </cell>
          <cell r="BD35">
            <v>20</v>
          </cell>
          <cell r="BE35">
            <v>15</v>
          </cell>
          <cell r="BF35">
            <v>17</v>
          </cell>
          <cell r="BG35">
            <v>37</v>
          </cell>
          <cell r="BH35">
            <v>67</v>
          </cell>
          <cell r="BI35">
            <v>89</v>
          </cell>
          <cell r="BJ35">
            <v>0</v>
          </cell>
          <cell r="BK35">
            <v>103</v>
          </cell>
        </row>
        <row r="36">
          <cell r="B36">
            <v>30</v>
          </cell>
          <cell r="C36">
            <v>4</v>
          </cell>
          <cell r="D36">
            <v>2</v>
          </cell>
          <cell r="E36">
            <v>2</v>
          </cell>
          <cell r="F36">
            <v>2</v>
          </cell>
          <cell r="G36">
            <v>12.581209975611563</v>
          </cell>
          <cell r="H36">
            <v>4.3928909863052157</v>
          </cell>
          <cell r="I36">
            <v>7.4643472230755278E-2</v>
          </cell>
          <cell r="J36">
            <v>0.10857232324473494</v>
          </cell>
          <cell r="K36">
            <v>0.39444368217300002</v>
          </cell>
          <cell r="L36">
            <v>2.32065457175</v>
          </cell>
          <cell r="M36">
            <v>45.786752240799999</v>
          </cell>
          <cell r="N36">
            <v>20.342451127470003</v>
          </cell>
          <cell r="O36">
            <v>272</v>
          </cell>
          <cell r="P36">
            <v>214</v>
          </cell>
          <cell r="Q36">
            <v>7937</v>
          </cell>
          <cell r="R36">
            <v>1475</v>
          </cell>
          <cell r="S36">
            <v>11.676460606061632</v>
          </cell>
          <cell r="T36"/>
          <cell r="U36">
            <v>2.3236914355345388</v>
          </cell>
          <cell r="V36">
            <v>2.5473335262261534</v>
          </cell>
          <cell r="W36">
            <v>3.4570460138221928</v>
          </cell>
          <cell r="X36">
            <v>4.2267942406245655</v>
          </cell>
          <cell r="Y36">
            <v>22.81</v>
          </cell>
          <cell r="Z36">
            <v>8.4271717171717153</v>
          </cell>
          <cell r="AA36">
            <v>5.0378098050905731</v>
          </cell>
          <cell r="AB36">
            <v>30</v>
          </cell>
          <cell r="AC36">
            <v>15.726512469514452</v>
          </cell>
          <cell r="AD36">
            <v>15.726512469514452</v>
          </cell>
          <cell r="AE36">
            <v>13.243378921696383</v>
          </cell>
          <cell r="AF36">
            <v>12.970319562486146</v>
          </cell>
          <cell r="AG36">
            <v>12.708292904658144</v>
          </cell>
          <cell r="AH36">
            <v>5.4143204141549015</v>
          </cell>
          <cell r="AI36">
            <v>3.6392949140128672</v>
          </cell>
          <cell r="AJ36">
            <v>12.581209975611563</v>
          </cell>
          <cell r="AK36">
            <v>13.979122195123958</v>
          </cell>
          <cell r="AL36">
            <v>1.6895734562712368</v>
          </cell>
          <cell r="AM36">
            <v>1.7245056216934558</v>
          </cell>
          <cell r="AN36">
            <v>1.039296151225972</v>
          </cell>
          <cell r="AO36">
            <v>28.512499999999996</v>
          </cell>
          <cell r="AP36">
            <v>24.010526315789473</v>
          </cell>
          <cell r="AQ36">
            <v>9.8162775191159657</v>
          </cell>
          <cell r="AR36">
            <v>6.5981187143010329</v>
          </cell>
          <cell r="AS36">
            <v>22.81</v>
          </cell>
          <cell r="AT36">
            <v>25.344444444444441</v>
          </cell>
          <cell r="AU36">
            <v>10.533964646464643</v>
          </cell>
          <cell r="AV36">
            <v>8.8707070707070699</v>
          </cell>
          <cell r="AW36">
            <v>3.6266311388427268</v>
          </cell>
          <cell r="AX36">
            <v>2.4376799393116646</v>
          </cell>
          <cell r="AY36">
            <v>8.4271717171717153</v>
          </cell>
          <cell r="AZ36">
            <v>9.363524130190795</v>
          </cell>
          <cell r="BB36">
            <v>30</v>
          </cell>
          <cell r="BC36">
            <v>30</v>
          </cell>
          <cell r="BD36">
            <v>20</v>
          </cell>
          <cell r="BE36">
            <v>15</v>
          </cell>
          <cell r="BF36">
            <v>17</v>
          </cell>
          <cell r="BG36">
            <v>37</v>
          </cell>
          <cell r="BH36">
            <v>67</v>
          </cell>
          <cell r="BI36">
            <v>89</v>
          </cell>
          <cell r="BJ36">
            <v>117</v>
          </cell>
          <cell r="BK36">
            <v>109</v>
          </cell>
        </row>
        <row r="37">
          <cell r="B37">
            <v>31</v>
          </cell>
          <cell r="C37">
            <v>4</v>
          </cell>
          <cell r="D37">
            <v>3</v>
          </cell>
          <cell r="E37">
            <v>1</v>
          </cell>
          <cell r="F37">
            <v>1</v>
          </cell>
          <cell r="G37">
            <v>14.489881549382332</v>
          </cell>
          <cell r="H37">
            <v>17.925653377748358</v>
          </cell>
          <cell r="I37">
            <v>5.9882481106880207E-2</v>
          </cell>
          <cell r="J37">
            <v>8.710179070091667E-2</v>
          </cell>
          <cell r="K37">
            <v>0.39444368217300002</v>
          </cell>
          <cell r="L37">
            <v>2.6602567111100002</v>
          </cell>
          <cell r="M37">
            <v>47.252797159800004</v>
          </cell>
          <cell r="N37">
            <v>32.711347917019999</v>
          </cell>
          <cell r="O37">
            <v>304</v>
          </cell>
          <cell r="P37">
            <v>543</v>
          </cell>
          <cell r="Q37">
            <v>7937</v>
          </cell>
          <cell r="R37">
            <v>1484</v>
          </cell>
          <cell r="S37">
            <v>11.676460606061632</v>
          </cell>
          <cell r="T37"/>
          <cell r="U37">
            <v>2.3456549388585914</v>
          </cell>
          <cell r="V37">
            <v>2.8403353950530255</v>
          </cell>
          <cell r="W37">
            <v>3.4782804997211256</v>
          </cell>
          <cell r="X37">
            <v>4.4164469793338679</v>
          </cell>
          <cell r="Y37">
            <v>22.81</v>
          </cell>
          <cell r="Z37">
            <v>8.4271717171717153</v>
          </cell>
          <cell r="AA37">
            <v>0.44307754874155336</v>
          </cell>
          <cell r="AB37">
            <v>31</v>
          </cell>
          <cell r="AC37">
            <v>18.112351936727915</v>
          </cell>
          <cell r="AD37">
            <v>18.112351936727915</v>
          </cell>
          <cell r="AE37">
            <v>15.252506894086666</v>
          </cell>
          <cell r="AF37">
            <v>14.938022215858075</v>
          </cell>
          <cell r="AG37">
            <v>14.636243989275084</v>
          </cell>
          <cell r="AH37">
            <v>6.1773286894589825</v>
          </cell>
          <cell r="AI37">
            <v>4.1658174349492718</v>
          </cell>
          <cell r="AJ37">
            <v>14.489881549382332</v>
          </cell>
          <cell r="AK37">
            <v>16.099868388202591</v>
          </cell>
          <cell r="AL37">
            <v>6.894482068364753</v>
          </cell>
          <cell r="AM37">
            <v>6.311104459342805</v>
          </cell>
          <cell r="AN37">
            <v>4.0588403894870444</v>
          </cell>
          <cell r="AO37">
            <v>28.512499999999996</v>
          </cell>
          <cell r="AP37">
            <v>24.010526315789473</v>
          </cell>
          <cell r="AQ37">
            <v>9.7243629581337618</v>
          </cell>
          <cell r="AR37">
            <v>6.5578379897276289</v>
          </cell>
          <cell r="AS37">
            <v>22.81</v>
          </cell>
          <cell r="AT37">
            <v>25.344444444444441</v>
          </cell>
          <cell r="AU37">
            <v>10.533964646464643</v>
          </cell>
          <cell r="AV37">
            <v>8.8707070707070699</v>
          </cell>
          <cell r="AW37">
            <v>3.5926732349100008</v>
          </cell>
          <cell r="AX37">
            <v>2.4227981952138049</v>
          </cell>
          <cell r="AY37">
            <v>8.4271717171717153</v>
          </cell>
          <cell r="AZ37">
            <v>9.363524130190795</v>
          </cell>
          <cell r="BB37">
            <v>31</v>
          </cell>
          <cell r="BC37">
            <v>30</v>
          </cell>
          <cell r="BD37">
            <v>20</v>
          </cell>
          <cell r="BE37">
            <v>15</v>
          </cell>
          <cell r="BF37">
            <v>17</v>
          </cell>
          <cell r="BG37">
            <v>37</v>
          </cell>
          <cell r="BH37">
            <v>67</v>
          </cell>
          <cell r="BI37">
            <v>91</v>
          </cell>
          <cell r="BJ37">
            <v>0</v>
          </cell>
          <cell r="BK37">
            <v>103</v>
          </cell>
        </row>
        <row r="38">
          <cell r="B38">
            <v>32</v>
          </cell>
          <cell r="C38">
            <v>4</v>
          </cell>
          <cell r="D38">
            <v>3</v>
          </cell>
          <cell r="E38">
            <v>2</v>
          </cell>
          <cell r="F38">
            <v>1</v>
          </cell>
          <cell r="G38">
            <v>14.500493458523133</v>
          </cell>
          <cell r="H38">
            <v>5.2576126123130233</v>
          </cell>
          <cell r="I38">
            <v>5.9787359190860367E-2</v>
          </cell>
          <cell r="J38">
            <v>8.6963431550342349E-2</v>
          </cell>
          <cell r="K38">
            <v>0.39444368217300002</v>
          </cell>
          <cell r="L38">
            <v>2.6602567111000002</v>
          </cell>
          <cell r="M38">
            <v>47.252797159800004</v>
          </cell>
          <cell r="N38">
            <v>23.650371658279997</v>
          </cell>
          <cell r="O38">
            <v>304</v>
          </cell>
          <cell r="P38">
            <v>220</v>
          </cell>
          <cell r="Q38">
            <v>7937</v>
          </cell>
          <cell r="R38">
            <v>1267</v>
          </cell>
          <cell r="S38">
            <v>11.676460606061632</v>
          </cell>
          <cell r="T38"/>
          <cell r="U38">
            <v>2.345147224634101</v>
          </cell>
          <cell r="V38">
            <v>2.5474678266559843</v>
          </cell>
          <cell r="W38">
            <v>3.4765743139020855</v>
          </cell>
          <cell r="X38">
            <v>4.26523362356936</v>
          </cell>
          <cell r="Y38">
            <v>22.81</v>
          </cell>
          <cell r="Z38">
            <v>8.4271717171717153</v>
          </cell>
          <cell r="AA38">
            <v>0.3782879071788664</v>
          </cell>
          <cell r="AB38">
            <v>32</v>
          </cell>
          <cell r="AC38">
            <v>18.125616823153916</v>
          </cell>
          <cell r="AD38">
            <v>18.125616823153916</v>
          </cell>
          <cell r="AE38">
            <v>15.263677324761193</v>
          </cell>
          <cell r="AF38">
            <v>14.948962328374364</v>
          </cell>
          <cell r="AG38">
            <v>14.646963089417307</v>
          </cell>
          <cell r="AH38">
            <v>6.183191104680243</v>
          </cell>
          <cell r="AI38">
            <v>4.1709142820674723</v>
          </cell>
          <cell r="AJ38">
            <v>14.500493458523133</v>
          </cell>
          <cell r="AK38">
            <v>16.111659398359038</v>
          </cell>
          <cell r="AL38">
            <v>2.0221586970434706</v>
          </cell>
          <cell r="AM38">
            <v>2.0638582977570312</v>
          </cell>
          <cell r="AN38">
            <v>1.2326669712204865</v>
          </cell>
          <cell r="AO38">
            <v>28.512499999999996</v>
          </cell>
          <cell r="AP38">
            <v>24.010526315789473</v>
          </cell>
          <cell r="AQ38">
            <v>9.7264682406277938</v>
          </cell>
          <cell r="AR38">
            <v>6.5610563561916777</v>
          </cell>
          <cell r="AS38">
            <v>22.81</v>
          </cell>
          <cell r="AT38">
            <v>25.344444444444441</v>
          </cell>
          <cell r="AU38">
            <v>10.533964646464643</v>
          </cell>
          <cell r="AV38">
            <v>8.8707070707070699</v>
          </cell>
          <cell r="AW38">
            <v>3.5934510331165055</v>
          </cell>
          <cell r="AX38">
            <v>2.4239872231331967</v>
          </cell>
          <cell r="AY38">
            <v>8.4271717171717153</v>
          </cell>
          <cell r="AZ38">
            <v>9.363524130190795</v>
          </cell>
          <cell r="BB38">
            <v>32</v>
          </cell>
          <cell r="BC38">
            <v>30</v>
          </cell>
          <cell r="BD38">
            <v>20</v>
          </cell>
          <cell r="BE38">
            <v>15</v>
          </cell>
          <cell r="BF38">
            <v>17</v>
          </cell>
          <cell r="BG38">
            <v>37</v>
          </cell>
          <cell r="BH38">
            <v>67</v>
          </cell>
          <cell r="BI38">
            <v>91</v>
          </cell>
          <cell r="BJ38">
            <v>117</v>
          </cell>
          <cell r="BK38">
            <v>109</v>
          </cell>
        </row>
        <row r="39">
          <cell r="B39">
            <v>33</v>
          </cell>
          <cell r="C39">
            <v>4</v>
          </cell>
          <cell r="D39">
            <v>3</v>
          </cell>
          <cell r="E39">
            <v>1</v>
          </cell>
          <cell r="F39">
            <v>2</v>
          </cell>
          <cell r="G39">
            <v>9.3379872767512104</v>
          </cell>
          <cell r="H39">
            <v>16.550913879878348</v>
          </cell>
          <cell r="I39">
            <v>5.9884213673075733E-2</v>
          </cell>
          <cell r="J39">
            <v>8.7104310797201073E-2</v>
          </cell>
          <cell r="K39">
            <v>0.39444368217300002</v>
          </cell>
          <cell r="L39">
            <v>2.1967582349799999</v>
          </cell>
          <cell r="M39">
            <v>41.443091403500006</v>
          </cell>
          <cell r="N39">
            <v>32.710952485029999</v>
          </cell>
          <cell r="O39">
            <v>223</v>
          </cell>
          <cell r="P39">
            <v>501</v>
          </cell>
          <cell r="Q39">
            <v>7937</v>
          </cell>
          <cell r="R39">
            <v>1790</v>
          </cell>
          <cell r="S39">
            <v>11.676460606061632</v>
          </cell>
          <cell r="T39"/>
          <cell r="U39">
            <v>2.2567471826918033</v>
          </cell>
          <cell r="V39">
            <v>2.8243548180735378</v>
          </cell>
          <cell r="W39">
            <v>3.3657432987630918</v>
          </cell>
          <cell r="X39">
            <v>4.3260772624513635</v>
          </cell>
          <cell r="Y39">
            <v>22.81</v>
          </cell>
          <cell r="Z39">
            <v>8.4271717171717153</v>
          </cell>
          <cell r="AA39">
            <v>5.0949626386801299</v>
          </cell>
          <cell r="AB39">
            <v>33</v>
          </cell>
          <cell r="AC39">
            <v>11.672484095939012</v>
          </cell>
          <cell r="AD39">
            <v>11.672484095939012</v>
          </cell>
          <cell r="AE39">
            <v>9.8294602913170639</v>
          </cell>
          <cell r="AF39">
            <v>9.6267910069600102</v>
          </cell>
          <cell r="AG39">
            <v>9.4323103805567783</v>
          </cell>
          <cell r="AH39">
            <v>4.1378083235770537</v>
          </cell>
          <cell r="AI39">
            <v>2.7744205210726895</v>
          </cell>
          <cell r="AJ39">
            <v>9.3379872767512104</v>
          </cell>
          <cell r="AK39">
            <v>10.375541418612455</v>
          </cell>
          <cell r="AL39">
            <v>6.3657361076455183</v>
          </cell>
          <cell r="AM39">
            <v>5.860068916966866</v>
          </cell>
          <cell r="AN39">
            <v>3.8258479624332469</v>
          </cell>
          <cell r="AO39">
            <v>28.512499999999996</v>
          </cell>
          <cell r="AP39">
            <v>24.010526315789473</v>
          </cell>
          <cell r="AQ39">
            <v>10.107468029623364</v>
          </cell>
          <cell r="AR39">
            <v>6.7771062660609491</v>
          </cell>
          <cell r="AS39">
            <v>22.81</v>
          </cell>
          <cell r="AT39">
            <v>25.344444444444441</v>
          </cell>
          <cell r="AU39">
            <v>10.533964646464643</v>
          </cell>
          <cell r="AV39">
            <v>8.8707070707070699</v>
          </cell>
          <cell r="AW39">
            <v>3.7342116927426279</v>
          </cell>
          <cell r="AX39">
            <v>2.5038070254106115</v>
          </cell>
          <cell r="AY39">
            <v>8.4271717171717153</v>
          </cell>
          <cell r="AZ39">
            <v>9.363524130190795</v>
          </cell>
          <cell r="BB39">
            <v>33</v>
          </cell>
          <cell r="BC39">
            <v>30</v>
          </cell>
          <cell r="BD39">
            <v>20</v>
          </cell>
          <cell r="BE39">
            <v>15</v>
          </cell>
          <cell r="BF39">
            <v>17</v>
          </cell>
          <cell r="BG39">
            <v>37</v>
          </cell>
          <cell r="BH39">
            <v>67</v>
          </cell>
          <cell r="BI39">
            <v>91</v>
          </cell>
          <cell r="BJ39">
            <v>0</v>
          </cell>
          <cell r="BK39">
            <v>103</v>
          </cell>
        </row>
        <row r="40">
          <cell r="B40">
            <v>34</v>
          </cell>
          <cell r="C40">
            <v>4</v>
          </cell>
          <cell r="D40">
            <v>3</v>
          </cell>
          <cell r="E40">
            <v>2</v>
          </cell>
          <cell r="F40">
            <v>2</v>
          </cell>
          <cell r="G40">
            <v>9.3485400426509404</v>
          </cell>
          <cell r="H40">
            <v>4.2269995377021417</v>
          </cell>
          <cell r="I40">
            <v>5.9789076746428804E-2</v>
          </cell>
          <cell r="J40">
            <v>8.6965929812987341E-2</v>
          </cell>
          <cell r="K40">
            <v>0.39444368217300002</v>
          </cell>
          <cell r="L40">
            <v>2.1967582349499999</v>
          </cell>
          <cell r="M40">
            <v>41.443091403500006</v>
          </cell>
          <cell r="N40">
            <v>19.2776770155</v>
          </cell>
          <cell r="O40">
            <v>223</v>
          </cell>
          <cell r="P40">
            <v>217</v>
          </cell>
          <cell r="Q40">
            <v>7937</v>
          </cell>
          <cell r="R40">
            <v>1527</v>
          </cell>
          <cell r="S40">
            <v>11.676460606061632</v>
          </cell>
          <cell r="T40"/>
          <cell r="U40">
            <v>2.2561644471864861</v>
          </cell>
          <cell r="V40">
            <v>2.5568536660189243</v>
          </cell>
          <cell r="W40">
            <v>3.3633333018082041</v>
          </cell>
          <cell r="X40">
            <v>4.2129358614348593</v>
          </cell>
          <cell r="Y40">
            <v>22.81</v>
          </cell>
          <cell r="Z40">
            <v>8.4271717171717153</v>
          </cell>
          <cell r="AA40">
            <v>5.030120055532481</v>
          </cell>
          <cell r="AB40">
            <v>34</v>
          </cell>
          <cell r="AC40">
            <v>11.685675053313675</v>
          </cell>
          <cell r="AD40">
            <v>11.685675053313675</v>
          </cell>
          <cell r="AE40">
            <v>9.8405684659483583</v>
          </cell>
          <cell r="AF40">
            <v>9.6376701470628259</v>
          </cell>
          <cell r="AG40">
            <v>9.4429697400514545</v>
          </cell>
          <cell r="AH40">
            <v>4.1435543647134798</v>
          </cell>
          <cell r="AI40">
            <v>2.7795461239672421</v>
          </cell>
          <cell r="AJ40">
            <v>9.3485400426509404</v>
          </cell>
          <cell r="AK40">
            <v>10.387266714056601</v>
          </cell>
          <cell r="AL40">
            <v>1.6257690529623621</v>
          </cell>
          <cell r="AM40">
            <v>1.6532035422596829</v>
          </cell>
          <cell r="AN40">
            <v>1.0033382127641726</v>
          </cell>
          <cell r="AO40">
            <v>28.512499999999996</v>
          </cell>
          <cell r="AP40">
            <v>24.010526315789473</v>
          </cell>
          <cell r="AQ40">
            <v>10.110078646281677</v>
          </cell>
          <cell r="AR40">
            <v>6.7819624025180101</v>
          </cell>
          <cell r="AS40">
            <v>22.81</v>
          </cell>
          <cell r="AT40">
            <v>25.344444444444441</v>
          </cell>
          <cell r="AU40">
            <v>10.533964646464643</v>
          </cell>
          <cell r="AV40">
            <v>8.8707070707070699</v>
          </cell>
          <cell r="AW40">
            <v>3.7351761870375562</v>
          </cell>
          <cell r="AX40">
            <v>2.5056011286901234</v>
          </cell>
          <cell r="AY40">
            <v>8.4271717171717153</v>
          </cell>
          <cell r="AZ40">
            <v>9.363524130190795</v>
          </cell>
          <cell r="BB40">
            <v>34</v>
          </cell>
          <cell r="BC40">
            <v>30</v>
          </cell>
          <cell r="BD40">
            <v>20</v>
          </cell>
          <cell r="BE40">
            <v>15</v>
          </cell>
          <cell r="BF40">
            <v>17</v>
          </cell>
          <cell r="BG40">
            <v>37</v>
          </cell>
          <cell r="BH40">
            <v>67</v>
          </cell>
          <cell r="BI40">
            <v>91</v>
          </cell>
          <cell r="BJ40">
            <v>117</v>
          </cell>
          <cell r="BK40">
            <v>109</v>
          </cell>
        </row>
      </sheetData>
      <sheetData sheetId="9">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26.217871520070297</v>
          </cell>
          <cell r="H7">
            <v>39.701055051227151</v>
          </cell>
          <cell r="I7">
            <v>0.19935426689287286</v>
          </cell>
          <cell r="J7">
            <v>0.28996984275326959</v>
          </cell>
          <cell r="K7">
            <v>0.398082495983</v>
          </cell>
          <cell r="L7">
            <v>3.54782715803</v>
          </cell>
          <cell r="M7">
            <v>79.821944392600003</v>
          </cell>
          <cell r="N7">
            <v>63.762490616699999</v>
          </cell>
          <cell r="O7">
            <v>325</v>
          </cell>
          <cell r="P7">
            <v>616</v>
          </cell>
          <cell r="Q7">
            <v>8000</v>
          </cell>
          <cell r="R7">
            <v>1424</v>
          </cell>
          <cell r="S7">
            <v>11.676460606061633</v>
          </cell>
          <cell r="T7"/>
          <cell r="U7">
            <v>2.602286671868308</v>
          </cell>
          <cell r="V7">
            <v>2.4601556664637276</v>
          </cell>
          <cell r="W7">
            <v>3.4937681064824977</v>
          </cell>
          <cell r="X7">
            <v>4.175979052866631</v>
          </cell>
          <cell r="Y7">
            <v>21.36</v>
          </cell>
          <cell r="Z7">
            <v>6.6509090909090904</v>
          </cell>
          <cell r="AA7">
            <v>0.5670152494988463</v>
          </cell>
          <cell r="AB7">
            <v>1</v>
          </cell>
          <cell r="AC7">
            <v>32.772339400087866</v>
          </cell>
          <cell r="AD7">
            <v>32.772339400087866</v>
          </cell>
          <cell r="AE7">
            <v>27.597759494810841</v>
          </cell>
          <cell r="AF7">
            <v>27.028733525845666</v>
          </cell>
          <cell r="AG7">
            <v>26.482698505121512</v>
          </cell>
          <cell r="AH7">
            <v>10.074935941337783</v>
          </cell>
          <cell r="AI7">
            <v>7.5041819379553134</v>
          </cell>
          <cell r="AJ7">
            <v>26.217871520070297</v>
          </cell>
          <cell r="AK7">
            <v>29.130968355633662</v>
          </cell>
          <cell r="AL7">
            <v>15.88042202049086</v>
          </cell>
          <cell r="AM7">
            <v>16.137619091516338</v>
          </cell>
          <cell r="AN7">
            <v>9.5070053150707441</v>
          </cell>
          <cell r="AO7">
            <v>26.7</v>
          </cell>
          <cell r="AP7">
            <v>22.484210526315788</v>
          </cell>
          <cell r="AQ7">
            <v>8.2081656225309789</v>
          </cell>
          <cell r="AR7">
            <v>6.1137429128074281</v>
          </cell>
          <cell r="AS7">
            <v>21.36</v>
          </cell>
          <cell r="AT7">
            <v>23.733333333333331</v>
          </cell>
          <cell r="AU7">
            <v>8.3136363636363626</v>
          </cell>
          <cell r="AV7">
            <v>7.0009569377990433</v>
          </cell>
          <cell r="AW7">
            <v>2.55579416472747</v>
          </cell>
          <cell r="AX7">
            <v>1.9036492658367017</v>
          </cell>
          <cell r="AY7">
            <v>6.6509090909090904</v>
          </cell>
          <cell r="AZ7">
            <v>7.3898989898989891</v>
          </cell>
          <cell r="BB7">
            <v>1</v>
          </cell>
          <cell r="BC7">
            <v>0</v>
          </cell>
          <cell r="BD7">
            <v>0</v>
          </cell>
          <cell r="BE7">
            <v>0</v>
          </cell>
          <cell r="BF7">
            <v>1</v>
          </cell>
          <cell r="BG7">
            <v>23</v>
          </cell>
          <cell r="BH7">
            <v>0</v>
          </cell>
          <cell r="BI7">
            <v>81</v>
          </cell>
          <cell r="BJ7">
            <v>0</v>
          </cell>
          <cell r="BK7">
            <v>103</v>
          </cell>
        </row>
        <row r="8">
          <cell r="B8">
            <v>2</v>
          </cell>
          <cell r="C8">
            <v>1</v>
          </cell>
          <cell r="D8">
            <v>1</v>
          </cell>
          <cell r="E8">
            <v>2</v>
          </cell>
          <cell r="F8">
            <v>1</v>
          </cell>
          <cell r="G8">
            <v>26.217935204160522</v>
          </cell>
          <cell r="H8">
            <v>26.14777933570377</v>
          </cell>
          <cell r="I8">
            <v>0.19921256291480982</v>
          </cell>
          <cell r="J8">
            <v>0.28976372787608701</v>
          </cell>
          <cell r="K8">
            <v>0.398082495983</v>
          </cell>
          <cell r="L8">
            <v>3.5392851758899999</v>
          </cell>
          <cell r="M8">
            <v>79.821944392600003</v>
          </cell>
          <cell r="N8">
            <v>58.390373203199999</v>
          </cell>
          <cell r="O8">
            <v>325</v>
          </cell>
          <cell r="P8">
            <v>443</v>
          </cell>
          <cell r="Q8">
            <v>8000</v>
          </cell>
          <cell r="R8">
            <v>1242</v>
          </cell>
          <cell r="S8">
            <v>11.676460606061633</v>
          </cell>
          <cell r="T8"/>
          <cell r="U8">
            <v>2.6018088674012918</v>
          </cell>
          <cell r="V8">
            <v>2.3844584185445168</v>
          </cell>
          <cell r="W8">
            <v>3.4929068097367879</v>
          </cell>
          <cell r="X8">
            <v>4.133577618807462</v>
          </cell>
          <cell r="Y8">
            <v>21.36</v>
          </cell>
          <cell r="Z8">
            <v>6.6509090909090904</v>
          </cell>
          <cell r="AA8">
            <v>0.49335490330587872</v>
          </cell>
          <cell r="AB8">
            <v>2</v>
          </cell>
          <cell r="AC8">
            <v>32.772419005200653</v>
          </cell>
          <cell r="AD8">
            <v>32.772419005200653</v>
          </cell>
          <cell r="AE8">
            <v>27.597826530695286</v>
          </cell>
          <cell r="AF8">
            <v>27.02879917954693</v>
          </cell>
          <cell r="AG8">
            <v>26.482762832485378</v>
          </cell>
          <cell r="AH8">
            <v>10.076810611513986</v>
          </cell>
          <cell r="AI8">
            <v>7.5060505854538402</v>
          </cell>
          <cell r="AJ8">
            <v>26.217935204160522</v>
          </cell>
          <cell r="AK8">
            <v>29.131039115733913</v>
          </cell>
          <cell r="AL8">
            <v>10.459111734281509</v>
          </cell>
          <cell r="AM8">
            <v>10.965919611911069</v>
          </cell>
          <cell r="AN8">
            <v>6.3257017883814193</v>
          </cell>
          <cell r="AO8">
            <v>26.7</v>
          </cell>
          <cell r="AP8">
            <v>22.484210526315788</v>
          </cell>
          <cell r="AQ8">
            <v>8.2096729962084201</v>
          </cell>
          <cell r="AR8">
            <v>6.1152504671630812</v>
          </cell>
          <cell r="AS8">
            <v>21.36</v>
          </cell>
          <cell r="AT8">
            <v>23.733333333333331</v>
          </cell>
          <cell r="AU8">
            <v>8.3136363636363626</v>
          </cell>
          <cell r="AV8">
            <v>7.0009569377990433</v>
          </cell>
          <cell r="AW8">
            <v>2.556263518907933</v>
          </cell>
          <cell r="AX8">
            <v>1.9041186762753277</v>
          </cell>
          <cell r="AY8">
            <v>6.6509090909090904</v>
          </cell>
          <cell r="AZ8">
            <v>7.3898989898989891</v>
          </cell>
          <cell r="BB8">
            <v>2</v>
          </cell>
          <cell r="BC8">
            <v>0</v>
          </cell>
          <cell r="BD8">
            <v>0</v>
          </cell>
          <cell r="BE8">
            <v>0</v>
          </cell>
          <cell r="BF8">
            <v>1</v>
          </cell>
          <cell r="BG8">
            <v>23</v>
          </cell>
          <cell r="BH8">
            <v>0</v>
          </cell>
          <cell r="BI8">
            <v>81</v>
          </cell>
          <cell r="BJ8">
            <v>117</v>
          </cell>
          <cell r="BK8">
            <v>109</v>
          </cell>
        </row>
        <row r="9">
          <cell r="B9">
            <v>3</v>
          </cell>
          <cell r="C9">
            <v>1</v>
          </cell>
          <cell r="D9">
            <v>2</v>
          </cell>
          <cell r="E9">
            <v>1</v>
          </cell>
          <cell r="F9">
            <v>1</v>
          </cell>
          <cell r="G9">
            <v>20.373575808686876</v>
          </cell>
          <cell r="H9">
            <v>37.705755949268372</v>
          </cell>
          <cell r="I9">
            <v>7.3901206041610198E-2</v>
          </cell>
          <cell r="J9">
            <v>0.10749266333325121</v>
          </cell>
          <cell r="K9">
            <v>0.398082495983</v>
          </cell>
          <cell r="L9">
            <v>3.1574245115899999</v>
          </cell>
          <cell r="M9">
            <v>69.41454621454001</v>
          </cell>
          <cell r="N9">
            <v>56.716557366299995</v>
          </cell>
          <cell r="O9">
            <v>291</v>
          </cell>
          <cell r="P9">
            <v>658</v>
          </cell>
          <cell r="Q9">
            <v>8000</v>
          </cell>
          <cell r="R9">
            <v>1519</v>
          </cell>
          <cell r="S9">
            <v>11.676460606061633</v>
          </cell>
          <cell r="T9"/>
          <cell r="U9">
            <v>2.5925096898967595</v>
          </cell>
          <cell r="V9">
            <v>2.4839452432163802</v>
          </cell>
          <cell r="W9">
            <v>3.4816915530263959</v>
          </cell>
          <cell r="X9">
            <v>4.167591605375133</v>
          </cell>
          <cell r="Y9">
            <v>21.36</v>
          </cell>
          <cell r="Z9">
            <v>6.6509090909090904</v>
          </cell>
          <cell r="AA9">
            <v>0.5382859520881268</v>
          </cell>
          <cell r="AB9">
            <v>3</v>
          </cell>
          <cell r="AC9">
            <v>25.466969760858593</v>
          </cell>
          <cell r="AD9">
            <v>25.466969760858593</v>
          </cell>
          <cell r="AE9">
            <v>21.445869272301977</v>
          </cell>
          <cell r="AF9">
            <v>21.003686400708119</v>
          </cell>
          <cell r="AG9">
            <v>20.579369503724116</v>
          </cell>
          <cell r="AH9">
            <v>7.8586305339897136</v>
          </cell>
          <cell r="AI9">
            <v>5.8516314551119626</v>
          </cell>
          <cell r="AJ9">
            <v>20.373575808686876</v>
          </cell>
          <cell r="AK9">
            <v>22.637306454096528</v>
          </cell>
          <cell r="AL9">
            <v>15.082302379707349</v>
          </cell>
          <cell r="AM9">
            <v>15.179785485304986</v>
          </cell>
          <cell r="AN9">
            <v>9.0473730440951883</v>
          </cell>
          <cell r="AO9">
            <v>26.7</v>
          </cell>
          <cell r="AP9">
            <v>22.484210526315788</v>
          </cell>
          <cell r="AQ9">
            <v>8.2391206031907291</v>
          </cell>
          <cell r="AR9">
            <v>6.134948967961626</v>
          </cell>
          <cell r="AS9">
            <v>21.36</v>
          </cell>
          <cell r="AT9">
            <v>23.733333333333331</v>
          </cell>
          <cell r="AU9">
            <v>8.3136363636363626</v>
          </cell>
          <cell r="AV9">
            <v>7.0009569377990433</v>
          </cell>
          <cell r="AW9">
            <v>2.5654326835607497</v>
          </cell>
          <cell r="AX9">
            <v>1.9102522407902305</v>
          </cell>
          <cell r="AY9">
            <v>6.6509090909090904</v>
          </cell>
          <cell r="AZ9">
            <v>7.3898989898989891</v>
          </cell>
          <cell r="BB9">
            <v>3</v>
          </cell>
          <cell r="BC9">
            <v>0</v>
          </cell>
          <cell r="BD9">
            <v>0</v>
          </cell>
          <cell r="BE9">
            <v>0</v>
          </cell>
          <cell r="BF9">
            <v>1</v>
          </cell>
          <cell r="BG9">
            <v>23</v>
          </cell>
          <cell r="BH9">
            <v>0</v>
          </cell>
          <cell r="BI9">
            <v>89</v>
          </cell>
          <cell r="BJ9">
            <v>0</v>
          </cell>
          <cell r="BK9">
            <v>103</v>
          </cell>
        </row>
        <row r="10">
          <cell r="B10">
            <v>4</v>
          </cell>
          <cell r="C10">
            <v>1</v>
          </cell>
          <cell r="D10">
            <v>2</v>
          </cell>
          <cell r="E10">
            <v>2</v>
          </cell>
          <cell r="F10">
            <v>1</v>
          </cell>
          <cell r="G10">
            <v>20.373500584662995</v>
          </cell>
          <cell r="H10">
            <v>24.236656117965907</v>
          </cell>
          <cell r="I10">
            <v>7.3842770583832276E-2</v>
          </cell>
          <cell r="J10">
            <v>0.10740766630375603</v>
          </cell>
          <cell r="K10">
            <v>0.398082495983</v>
          </cell>
          <cell r="L10">
            <v>3.1574245115899999</v>
          </cell>
          <cell r="M10">
            <v>69.41454621454001</v>
          </cell>
          <cell r="N10">
            <v>52.383964013899998</v>
          </cell>
          <cell r="O10">
            <v>291</v>
          </cell>
          <cell r="P10">
            <v>458</v>
          </cell>
          <cell r="Q10">
            <v>8000</v>
          </cell>
          <cell r="R10">
            <v>1326</v>
          </cell>
          <cell r="S10">
            <v>11.676460606061633</v>
          </cell>
          <cell r="T10"/>
          <cell r="U10">
            <v>2.5918530375354236</v>
          </cell>
          <cell r="V10">
            <v>2.3975841895854182</v>
          </cell>
          <cell r="W10">
            <v>3.4805083563746093</v>
          </cell>
          <cell r="X10">
            <v>4.125443979659666</v>
          </cell>
          <cell r="Y10">
            <v>21.36</v>
          </cell>
          <cell r="Z10">
            <v>6.6509090909090904</v>
          </cell>
          <cell r="AA10">
            <v>0.46989280610194617</v>
          </cell>
          <cell r="AB10">
            <v>4</v>
          </cell>
          <cell r="AC10">
            <v>25.466875730828743</v>
          </cell>
          <cell r="AD10">
            <v>25.466875730828743</v>
          </cell>
          <cell r="AE10">
            <v>21.445790089118944</v>
          </cell>
          <cell r="AF10">
            <v>21.003608850168035</v>
          </cell>
          <cell r="AG10">
            <v>20.579293519861611</v>
          </cell>
          <cell r="AH10">
            <v>7.8605925141635442</v>
          </cell>
          <cell r="AI10">
            <v>5.8535991006453374</v>
          </cell>
          <cell r="AJ10">
            <v>20.373500584662995</v>
          </cell>
          <cell r="AK10">
            <v>22.637222871847772</v>
          </cell>
          <cell r="AL10">
            <v>9.6946624471863636</v>
          </cell>
          <cell r="AM10">
            <v>10.108782091258629</v>
          </cell>
          <cell r="AN10">
            <v>5.8749206721661364</v>
          </cell>
          <cell r="AO10">
            <v>26.7</v>
          </cell>
          <cell r="AP10">
            <v>22.484210526315788</v>
          </cell>
          <cell r="AQ10">
            <v>8.2412080047220133</v>
          </cell>
          <cell r="AR10">
            <v>6.1370345400489565</v>
          </cell>
          <cell r="AS10">
            <v>21.36</v>
          </cell>
          <cell r="AT10">
            <v>23.733333333333331</v>
          </cell>
          <cell r="AU10">
            <v>8.3136363636363626</v>
          </cell>
          <cell r="AV10">
            <v>7.0009569377990433</v>
          </cell>
          <cell r="AW10">
            <v>2.5660826422602252</v>
          </cell>
          <cell r="AX10">
            <v>1.9109016298518116</v>
          </cell>
          <cell r="AY10">
            <v>6.6509090909090904</v>
          </cell>
          <cell r="AZ10">
            <v>7.3898989898989891</v>
          </cell>
          <cell r="BB10">
            <v>4</v>
          </cell>
          <cell r="BC10">
            <v>0</v>
          </cell>
          <cell r="BD10">
            <v>0</v>
          </cell>
          <cell r="BE10">
            <v>0</v>
          </cell>
          <cell r="BF10">
            <v>1</v>
          </cell>
          <cell r="BG10">
            <v>23</v>
          </cell>
          <cell r="BH10">
            <v>0</v>
          </cell>
          <cell r="BI10">
            <v>89</v>
          </cell>
          <cell r="BJ10">
            <v>117</v>
          </cell>
          <cell r="BK10">
            <v>109</v>
          </cell>
        </row>
        <row r="11">
          <cell r="B11">
            <v>5</v>
          </cell>
          <cell r="C11">
            <v>1</v>
          </cell>
          <cell r="D11">
            <v>2</v>
          </cell>
          <cell r="E11">
            <v>1</v>
          </cell>
          <cell r="F11">
            <v>2</v>
          </cell>
          <cell r="G11">
            <v>16.166883603633721</v>
          </cell>
          <cell r="H11">
            <v>34.992664139496412</v>
          </cell>
          <cell r="I11">
            <v>7.3901923008816886E-2</v>
          </cell>
          <cell r="J11">
            <v>0.10749370619464275</v>
          </cell>
          <cell r="K11">
            <v>0.398082495983</v>
          </cell>
          <cell r="L11">
            <v>3.0726244736299999</v>
          </cell>
          <cell r="M11">
            <v>63.314789301800005</v>
          </cell>
          <cell r="N11">
            <v>51.776195650099993</v>
          </cell>
          <cell r="O11">
            <v>253</v>
          </cell>
          <cell r="P11">
            <v>669</v>
          </cell>
          <cell r="Q11">
            <v>8000</v>
          </cell>
          <cell r="R11">
            <v>1558</v>
          </cell>
          <cell r="S11">
            <v>11.676460606061633</v>
          </cell>
          <cell r="T11"/>
          <cell r="U11">
            <v>2.556161283485431</v>
          </cell>
          <cell r="V11">
            <v>2.4982781751343226</v>
          </cell>
          <cell r="W11">
            <v>3.4340361990009778</v>
          </cell>
          <cell r="X11">
            <v>4.153418245687007</v>
          </cell>
          <cell r="Y11">
            <v>21.36</v>
          </cell>
          <cell r="Z11">
            <v>6.6509090909090904</v>
          </cell>
          <cell r="AA11">
            <v>5.2338474643825474</v>
          </cell>
          <cell r="AB11">
            <v>5</v>
          </cell>
          <cell r="AC11">
            <v>20.208604504542151</v>
          </cell>
          <cell r="AD11">
            <v>20.208604504542151</v>
          </cell>
          <cell r="AE11">
            <v>17.017772214351286</v>
          </cell>
          <cell r="AF11">
            <v>16.666890313024457</v>
          </cell>
          <cell r="AG11">
            <v>16.33018545821588</v>
          </cell>
          <cell r="AH11">
            <v>6.3246727458407905</v>
          </cell>
          <cell r="AI11">
            <v>4.7078372698391924</v>
          </cell>
          <cell r="AJ11">
            <v>16.166883603633721</v>
          </cell>
          <cell r="AK11">
            <v>17.963204004037468</v>
          </cell>
          <cell r="AL11">
            <v>13.997065655798565</v>
          </cell>
          <cell r="AM11">
            <v>14.006712498144845</v>
          </cell>
          <cell r="AN11">
            <v>8.4250277890586869</v>
          </cell>
          <cell r="AO11">
            <v>26.7</v>
          </cell>
          <cell r="AP11">
            <v>22.484210526315788</v>
          </cell>
          <cell r="AQ11">
            <v>8.356280230829082</v>
          </cell>
          <cell r="AR11">
            <v>6.2200858587961312</v>
          </cell>
          <cell r="AS11">
            <v>21.36</v>
          </cell>
          <cell r="AT11">
            <v>23.733333333333331</v>
          </cell>
          <cell r="AU11">
            <v>8.3136363636363626</v>
          </cell>
          <cell r="AV11">
            <v>7.0009569377990433</v>
          </cell>
          <cell r="AW11">
            <v>2.601912928530199</v>
          </cell>
          <cell r="AX11">
            <v>1.9367614974017915</v>
          </cell>
          <cell r="AY11">
            <v>6.6509090909090904</v>
          </cell>
          <cell r="AZ11">
            <v>7.3898989898989891</v>
          </cell>
          <cell r="BB11">
            <v>5</v>
          </cell>
          <cell r="BC11">
            <v>0</v>
          </cell>
          <cell r="BD11">
            <v>0</v>
          </cell>
          <cell r="BE11">
            <v>0</v>
          </cell>
          <cell r="BF11">
            <v>1</v>
          </cell>
          <cell r="BG11">
            <v>23</v>
          </cell>
          <cell r="BH11">
            <v>0</v>
          </cell>
          <cell r="BI11">
            <v>89</v>
          </cell>
          <cell r="BJ11">
            <v>0</v>
          </cell>
          <cell r="BK11">
            <v>103</v>
          </cell>
        </row>
        <row r="12">
          <cell r="B12">
            <v>6</v>
          </cell>
          <cell r="C12">
            <v>1</v>
          </cell>
          <cell r="D12">
            <v>2</v>
          </cell>
          <cell r="E12">
            <v>2</v>
          </cell>
          <cell r="F12">
            <v>2</v>
          </cell>
          <cell r="G12">
            <v>16.166803019802138</v>
          </cell>
          <cell r="H12">
            <v>21.825096335747705</v>
          </cell>
          <cell r="I12">
            <v>7.3843487976321329E-2</v>
          </cell>
          <cell r="J12">
            <v>0.10740870978374012</v>
          </cell>
          <cell r="K12">
            <v>0.398082495983</v>
          </cell>
          <cell r="L12">
            <v>2.8443513168700001</v>
          </cell>
          <cell r="M12">
            <v>63.314789301800005</v>
          </cell>
          <cell r="N12">
            <v>47.532669442599996</v>
          </cell>
          <cell r="O12">
            <v>253</v>
          </cell>
          <cell r="P12">
            <v>455</v>
          </cell>
          <cell r="Q12">
            <v>8000</v>
          </cell>
          <cell r="R12">
            <v>1470</v>
          </cell>
          <cell r="S12">
            <v>11.676460606061633</v>
          </cell>
          <cell r="T12"/>
          <cell r="U12">
            <v>2.555356951276055</v>
          </cell>
          <cell r="V12">
            <v>2.4013363266621548</v>
          </cell>
          <cell r="W12">
            <v>3.4325861284725572</v>
          </cell>
          <cell r="X12">
            <v>4.0964594057061898</v>
          </cell>
          <cell r="Y12">
            <v>21.36</v>
          </cell>
          <cell r="Z12">
            <v>6.6509090909090904</v>
          </cell>
          <cell r="AA12">
            <v>5.1658393281180537</v>
          </cell>
          <cell r="AB12">
            <v>6</v>
          </cell>
          <cell r="AC12">
            <v>20.208503774752671</v>
          </cell>
          <cell r="AD12">
            <v>20.208503774752671</v>
          </cell>
          <cell r="AE12">
            <v>17.017687389265408</v>
          </cell>
          <cell r="AF12">
            <v>16.66680723690942</v>
          </cell>
          <cell r="AG12">
            <v>16.3301040604062</v>
          </cell>
          <cell r="AH12">
            <v>6.3266319845174692</v>
          </cell>
          <cell r="AI12">
            <v>4.7098025846174743</v>
          </cell>
          <cell r="AJ12">
            <v>16.166803019802138</v>
          </cell>
          <cell r="AK12">
            <v>17.963114466446822</v>
          </cell>
          <cell r="AL12">
            <v>8.7300385342990818</v>
          </cell>
          <cell r="AM12">
            <v>9.088729510074284</v>
          </cell>
          <cell r="AN12">
            <v>5.3277950967477663</v>
          </cell>
          <cell r="AO12">
            <v>26.7</v>
          </cell>
          <cell r="AP12">
            <v>22.484210526315788</v>
          </cell>
          <cell r="AQ12">
            <v>8.3589104799364993</v>
          </cell>
          <cell r="AR12">
            <v>6.2227134878928263</v>
          </cell>
          <cell r="AS12">
            <v>21.36</v>
          </cell>
          <cell r="AT12">
            <v>23.733333333333331</v>
          </cell>
          <cell r="AU12">
            <v>8.3136363636363626</v>
          </cell>
          <cell r="AV12">
            <v>7.0009569377990433</v>
          </cell>
          <cell r="AW12">
            <v>2.6027319148457368</v>
          </cell>
          <cell r="AX12">
            <v>1.9375796679189614</v>
          </cell>
          <cell r="AY12">
            <v>6.6509090909090904</v>
          </cell>
          <cell r="AZ12">
            <v>7.3898989898989891</v>
          </cell>
          <cell r="BB12">
            <v>6</v>
          </cell>
          <cell r="BC12">
            <v>0</v>
          </cell>
          <cell r="BD12">
            <v>0</v>
          </cell>
          <cell r="BE12">
            <v>0</v>
          </cell>
          <cell r="BF12">
            <v>1</v>
          </cell>
          <cell r="BG12">
            <v>23</v>
          </cell>
          <cell r="BH12">
            <v>0</v>
          </cell>
          <cell r="BI12">
            <v>89</v>
          </cell>
          <cell r="BJ12">
            <v>117</v>
          </cell>
          <cell r="BK12">
            <v>109</v>
          </cell>
        </row>
        <row r="13">
          <cell r="B13">
            <v>7</v>
          </cell>
          <cell r="C13">
            <v>2</v>
          </cell>
          <cell r="D13">
            <v>1</v>
          </cell>
          <cell r="E13">
            <v>1</v>
          </cell>
          <cell r="F13">
            <v>1</v>
          </cell>
          <cell r="G13">
            <v>13.549433887138433</v>
          </cell>
          <cell r="H13">
            <v>31.555822892186175</v>
          </cell>
          <cell r="I13">
            <v>0.1995227619704005</v>
          </cell>
          <cell r="J13">
            <v>0.29021492650240072</v>
          </cell>
          <cell r="K13">
            <v>0.398082495983</v>
          </cell>
          <cell r="L13">
            <v>2.7722499728800001</v>
          </cell>
          <cell r="M13">
            <v>59.415634909440001</v>
          </cell>
          <cell r="N13">
            <v>49.734326195300007</v>
          </cell>
          <cell r="O13">
            <v>226</v>
          </cell>
          <cell r="P13">
            <v>628</v>
          </cell>
          <cell r="Q13">
            <v>8000</v>
          </cell>
          <cell r="R13">
            <v>1579</v>
          </cell>
          <cell r="S13">
            <v>11.676460606061633</v>
          </cell>
          <cell r="T13"/>
          <cell r="U13">
            <v>2.5119666298866328</v>
          </cell>
          <cell r="V13">
            <v>2.545535362735059</v>
          </cell>
          <cell r="W13">
            <v>3.4129707241959415</v>
          </cell>
          <cell r="X13">
            <v>4.2683937304930382</v>
          </cell>
          <cell r="Y13">
            <v>21.36</v>
          </cell>
          <cell r="Z13">
            <v>6.6509090909090904</v>
          </cell>
          <cell r="AA13">
            <v>0.49128874379096749</v>
          </cell>
          <cell r="AB13">
            <v>7</v>
          </cell>
          <cell r="AC13">
            <v>16.936792358923039</v>
          </cell>
          <cell r="AD13">
            <v>16.936792358923039</v>
          </cell>
          <cell r="AE13">
            <v>14.262561986461508</v>
          </cell>
          <cell r="AF13">
            <v>13.968488543441683</v>
          </cell>
          <cell r="AG13">
            <v>13.686296855695387</v>
          </cell>
          <cell r="AH13">
            <v>5.3939545716616193</v>
          </cell>
          <cell r="AI13">
            <v>3.9699824528470078</v>
          </cell>
          <cell r="AJ13">
            <v>13.549433887138433</v>
          </cell>
          <cell r="AK13">
            <v>15.054926541264924</v>
          </cell>
          <cell r="AL13">
            <v>12.62232915687447</v>
          </cell>
          <cell r="AM13">
            <v>12.396536836275146</v>
          </cell>
          <cell r="AN13">
            <v>7.3929034865631271</v>
          </cell>
          <cell r="AO13">
            <v>26.7</v>
          </cell>
          <cell r="AP13">
            <v>22.484210526315788</v>
          </cell>
          <cell r="AQ13">
            <v>8.5032976735698096</v>
          </cell>
          <cell r="AR13">
            <v>6.2584773577371315</v>
          </cell>
          <cell r="AS13">
            <v>21.36</v>
          </cell>
          <cell r="AT13">
            <v>23.733333333333331</v>
          </cell>
          <cell r="AU13">
            <v>8.3136363636363626</v>
          </cell>
          <cell r="AV13">
            <v>7.0009569377990433</v>
          </cell>
          <cell r="AW13">
            <v>2.6476900655361222</v>
          </cell>
          <cell r="AX13">
            <v>1.9487155409092973</v>
          </cell>
          <cell r="AY13">
            <v>6.6509090909090904</v>
          </cell>
          <cell r="AZ13">
            <v>7.3898989898989891</v>
          </cell>
          <cell r="BB13">
            <v>7</v>
          </cell>
          <cell r="BC13">
            <v>5</v>
          </cell>
          <cell r="BD13">
            <v>5</v>
          </cell>
          <cell r="BE13">
            <v>5</v>
          </cell>
          <cell r="BF13">
            <v>9</v>
          </cell>
          <cell r="BG13">
            <v>31</v>
          </cell>
          <cell r="BH13">
            <v>63</v>
          </cell>
          <cell r="BI13">
            <v>81</v>
          </cell>
          <cell r="BJ13">
            <v>0</v>
          </cell>
          <cell r="BK13">
            <v>103</v>
          </cell>
        </row>
        <row r="14">
          <cell r="B14">
            <v>8</v>
          </cell>
          <cell r="C14">
            <v>2</v>
          </cell>
          <cell r="D14">
            <v>1</v>
          </cell>
          <cell r="E14">
            <v>2</v>
          </cell>
          <cell r="F14">
            <v>1</v>
          </cell>
          <cell r="G14">
            <v>13.549947522257897</v>
          </cell>
          <cell r="H14">
            <v>17.075145685636503</v>
          </cell>
          <cell r="I14">
            <v>0.19935189602924361</v>
          </cell>
          <cell r="J14">
            <v>0.28996639422435433</v>
          </cell>
          <cell r="K14">
            <v>0.398082495983</v>
          </cell>
          <cell r="L14">
            <v>2.7722499728800001</v>
          </cell>
          <cell r="M14">
            <v>59.415634909450006</v>
          </cell>
          <cell r="N14">
            <v>44.017891659</v>
          </cell>
          <cell r="O14">
            <v>226</v>
          </cell>
          <cell r="P14">
            <v>384</v>
          </cell>
          <cell r="Q14">
            <v>8000</v>
          </cell>
          <cell r="R14">
            <v>1344</v>
          </cell>
          <cell r="S14">
            <v>11.676460606061633</v>
          </cell>
          <cell r="T14"/>
          <cell r="U14">
            <v>2.5110171971171691</v>
          </cell>
          <cell r="V14">
            <v>2.4071729105468518</v>
          </cell>
          <cell r="W14">
            <v>3.4112113099294397</v>
          </cell>
          <cell r="X14">
            <v>4.1768310041778278</v>
          </cell>
          <cell r="Y14">
            <v>21.36</v>
          </cell>
          <cell r="Z14">
            <v>6.6509090909090904</v>
          </cell>
          <cell r="AA14">
            <v>0.41817103968021552</v>
          </cell>
          <cell r="AB14">
            <v>8</v>
          </cell>
          <cell r="AC14">
            <v>16.937434402822369</v>
          </cell>
          <cell r="AD14">
            <v>16.937434402822369</v>
          </cell>
          <cell r="AE14">
            <v>14.263102655008312</v>
          </cell>
          <cell r="AF14">
            <v>13.9690180641834</v>
          </cell>
          <cell r="AG14">
            <v>13.686815679048381</v>
          </cell>
          <cell r="AH14">
            <v>5.3961986153715813</v>
          </cell>
          <cell r="AI14">
            <v>3.9721806394157904</v>
          </cell>
          <cell r="AJ14">
            <v>13.549947522257897</v>
          </cell>
          <cell r="AK14">
            <v>15.055497246953218</v>
          </cell>
          <cell r="AL14">
            <v>6.8300582742546014</v>
          </cell>
          <cell r="AM14">
            <v>7.093443770002148</v>
          </cell>
          <cell r="AN14">
            <v>4.0880623775674145</v>
          </cell>
          <cell r="AO14">
            <v>26.7</v>
          </cell>
          <cell r="AP14">
            <v>22.484210526315788</v>
          </cell>
          <cell r="AQ14">
            <v>8.5065128285552323</v>
          </cell>
          <cell r="AR14">
            <v>6.2617053179393416</v>
          </cell>
          <cell r="AS14">
            <v>21.36</v>
          </cell>
          <cell r="AT14">
            <v>23.733333333333331</v>
          </cell>
          <cell r="AU14">
            <v>8.3136363636363626</v>
          </cell>
          <cell r="AV14">
            <v>7.0009569377990433</v>
          </cell>
          <cell r="AW14">
            <v>2.6486911752515354</v>
          </cell>
          <cell r="AX14">
            <v>1.9497206378125731</v>
          </cell>
          <cell r="AY14">
            <v>6.6509090909090904</v>
          </cell>
          <cell r="AZ14">
            <v>7.3898989898989891</v>
          </cell>
          <cell r="BB14">
            <v>8</v>
          </cell>
          <cell r="BC14">
            <v>5</v>
          </cell>
          <cell r="BD14">
            <v>5</v>
          </cell>
          <cell r="BE14">
            <v>5</v>
          </cell>
          <cell r="BF14">
            <v>9</v>
          </cell>
          <cell r="BG14">
            <v>31</v>
          </cell>
          <cell r="BH14">
            <v>63</v>
          </cell>
          <cell r="BI14">
            <v>81</v>
          </cell>
          <cell r="BJ14">
            <v>117</v>
          </cell>
          <cell r="BK14">
            <v>109</v>
          </cell>
        </row>
        <row r="15">
          <cell r="B15">
            <v>9</v>
          </cell>
          <cell r="C15">
            <v>2</v>
          </cell>
          <cell r="D15">
            <v>2</v>
          </cell>
          <cell r="E15">
            <v>1</v>
          </cell>
          <cell r="F15">
            <v>1</v>
          </cell>
          <cell r="G15">
            <v>8.4419614334627227</v>
          </cell>
          <cell r="H15">
            <v>29.808620513209526</v>
          </cell>
          <cell r="I15">
            <v>7.4005670909689375E-2</v>
          </cell>
          <cell r="J15">
            <v>0.10764461223227545</v>
          </cell>
          <cell r="K15">
            <v>0.398082495983</v>
          </cell>
          <cell r="L15">
            <v>2.2851486104399998</v>
          </cell>
          <cell r="M15">
            <v>46.771344681970007</v>
          </cell>
          <cell r="N15">
            <v>46.433156912599998</v>
          </cell>
          <cell r="O15">
            <v>179</v>
          </cell>
          <cell r="P15">
            <v>636</v>
          </cell>
          <cell r="Q15">
            <v>8000</v>
          </cell>
          <cell r="R15">
            <v>1828</v>
          </cell>
          <cell r="S15">
            <v>11.676460606061633</v>
          </cell>
          <cell r="T15"/>
          <cell r="U15">
            <v>2.4511115606580058</v>
          </cell>
          <cell r="V15">
            <v>2.5625804429239483</v>
          </cell>
          <cell r="W15">
            <v>3.3411654714364603</v>
          </cell>
          <cell r="X15">
            <v>4.2185411805615276</v>
          </cell>
          <cell r="Y15">
            <v>21.36</v>
          </cell>
          <cell r="Z15">
            <v>6.6509090909090904</v>
          </cell>
          <cell r="AA15">
            <v>0.46882734678836357</v>
          </cell>
          <cell r="AB15">
            <v>9</v>
          </cell>
          <cell r="AC15">
            <v>10.552451791828403</v>
          </cell>
          <cell r="AD15">
            <v>10.552451791828403</v>
          </cell>
          <cell r="AE15">
            <v>8.8862751931186565</v>
          </cell>
          <cell r="AF15">
            <v>8.7030530241883746</v>
          </cell>
          <cell r="AG15">
            <v>8.5272337711744672</v>
          </cell>
          <cell r="AH15">
            <v>3.4441359458956904</v>
          </cell>
          <cell r="AI15">
            <v>2.5266517045123442</v>
          </cell>
          <cell r="AJ15">
            <v>8.4419614334627227</v>
          </cell>
          <cell r="AK15">
            <v>9.3799571482919131</v>
          </cell>
          <cell r="AL15">
            <v>11.92344820528381</v>
          </cell>
          <cell r="AM15">
            <v>11.632267231071731</v>
          </cell>
          <cell r="AN15">
            <v>7.0660968418570036</v>
          </cell>
          <cell r="AO15">
            <v>26.7</v>
          </cell>
          <cell r="AP15">
            <v>22.484210526315788</v>
          </cell>
          <cell r="AQ15">
            <v>8.7144136329175748</v>
          </cell>
          <cell r="AR15">
            <v>6.3929787921628254</v>
          </cell>
          <cell r="AS15">
            <v>21.36</v>
          </cell>
          <cell r="AT15">
            <v>23.733333333333331</v>
          </cell>
          <cell r="AU15">
            <v>8.3136363636363626</v>
          </cell>
          <cell r="AV15">
            <v>7.0009569377990433</v>
          </cell>
          <cell r="AW15">
            <v>2.7134256953704874</v>
          </cell>
          <cell r="AX15">
            <v>1.9905955415161403</v>
          </cell>
          <cell r="AY15">
            <v>6.6509090909090904</v>
          </cell>
          <cell r="AZ15">
            <v>7.3898989898989891</v>
          </cell>
          <cell r="BB15">
            <v>9</v>
          </cell>
          <cell r="BC15">
            <v>5</v>
          </cell>
          <cell r="BD15">
            <v>5</v>
          </cell>
          <cell r="BE15">
            <v>5</v>
          </cell>
          <cell r="BF15">
            <v>9</v>
          </cell>
          <cell r="BG15">
            <v>31</v>
          </cell>
          <cell r="BH15">
            <v>63</v>
          </cell>
          <cell r="BI15">
            <v>89</v>
          </cell>
          <cell r="BJ15">
            <v>0</v>
          </cell>
          <cell r="BK15">
            <v>103</v>
          </cell>
        </row>
        <row r="16">
          <cell r="B16">
            <v>10</v>
          </cell>
          <cell r="C16">
            <v>2</v>
          </cell>
          <cell r="D16">
            <v>2</v>
          </cell>
          <cell r="E16">
            <v>2</v>
          </cell>
          <cell r="F16">
            <v>1</v>
          </cell>
          <cell r="G16">
            <v>8.442003159988019</v>
          </cell>
          <cell r="H16">
            <v>15.257597470981263</v>
          </cell>
          <cell r="I16">
            <v>7.393508279878902E-2</v>
          </cell>
          <cell r="J16">
            <v>0.1075419386164204</v>
          </cell>
          <cell r="K16">
            <v>0.398082495983</v>
          </cell>
          <cell r="L16">
            <v>2.2740535873000001</v>
          </cell>
          <cell r="M16">
            <v>46.771344681970007</v>
          </cell>
          <cell r="N16">
            <v>39.522601012600006</v>
          </cell>
          <cell r="O16">
            <v>179</v>
          </cell>
          <cell r="P16">
            <v>382</v>
          </cell>
          <cell r="Q16">
            <v>8000</v>
          </cell>
          <cell r="R16">
            <v>1567</v>
          </cell>
          <cell r="S16">
            <v>11.676460606061633</v>
          </cell>
          <cell r="T16"/>
          <cell r="U16">
            <v>2.4495430358732793</v>
          </cell>
          <cell r="V16">
            <v>2.4132468021454998</v>
          </cell>
          <cell r="W16">
            <v>3.3382508164474332</v>
          </cell>
          <cell r="X16">
            <v>4.1450790814912439</v>
          </cell>
          <cell r="Y16">
            <v>21.36</v>
          </cell>
          <cell r="Z16">
            <v>6.6509090909090904</v>
          </cell>
          <cell r="AA16">
            <v>0.39993737051617284</v>
          </cell>
          <cell r="AB16">
            <v>10</v>
          </cell>
          <cell r="AC16">
            <v>10.552503949985024</v>
          </cell>
          <cell r="AD16">
            <v>10.552503949985024</v>
          </cell>
          <cell r="AE16">
            <v>8.8863191157768622</v>
          </cell>
          <cell r="AF16">
            <v>8.7030960412247627</v>
          </cell>
          <cell r="AG16">
            <v>8.527275919179818</v>
          </cell>
          <cell r="AH16">
            <v>3.4463583763811627</v>
          </cell>
          <cell r="AI16">
            <v>2.5288702449781768</v>
          </cell>
          <cell r="AJ16">
            <v>8.442003159988019</v>
          </cell>
          <cell r="AK16">
            <v>9.3800035110977991</v>
          </cell>
          <cell r="AL16">
            <v>6.1030389883925054</v>
          </cell>
          <cell r="AM16">
            <v>6.3224355906807705</v>
          </cell>
          <cell r="AN16">
            <v>3.6808941810326457</v>
          </cell>
          <cell r="AO16">
            <v>26.7</v>
          </cell>
          <cell r="AP16">
            <v>22.484210526315788</v>
          </cell>
          <cell r="AQ16">
            <v>8.7199937650350403</v>
          </cell>
          <cell r="AR16">
            <v>6.3985605559534662</v>
          </cell>
          <cell r="AS16">
            <v>21.36</v>
          </cell>
          <cell r="AT16">
            <v>23.733333333333331</v>
          </cell>
          <cell r="AU16">
            <v>8.3136363636363626</v>
          </cell>
          <cell r="AV16">
            <v>7.0009569377990433</v>
          </cell>
          <cell r="AW16">
            <v>2.7151631930965419</v>
          </cell>
          <cell r="AX16">
            <v>1.9923335472997767</v>
          </cell>
          <cell r="AY16">
            <v>6.6509090909090904</v>
          </cell>
          <cell r="AZ16">
            <v>7.3898989898989891</v>
          </cell>
          <cell r="BB16">
            <v>10</v>
          </cell>
          <cell r="BC16">
            <v>5</v>
          </cell>
          <cell r="BD16">
            <v>5</v>
          </cell>
          <cell r="BE16">
            <v>5</v>
          </cell>
          <cell r="BF16">
            <v>9</v>
          </cell>
          <cell r="BG16">
            <v>31</v>
          </cell>
          <cell r="BH16">
            <v>63</v>
          </cell>
          <cell r="BI16">
            <v>89</v>
          </cell>
          <cell r="BJ16">
            <v>117</v>
          </cell>
          <cell r="BK16">
            <v>109</v>
          </cell>
        </row>
        <row r="17">
          <cell r="B17">
            <v>11</v>
          </cell>
          <cell r="C17">
            <v>2</v>
          </cell>
          <cell r="D17">
            <v>2</v>
          </cell>
          <cell r="E17">
            <v>1</v>
          </cell>
          <cell r="F17">
            <v>2</v>
          </cell>
          <cell r="G17">
            <v>5.8356760367294696</v>
          </cell>
          <cell r="H17">
            <v>27.241884394709761</v>
          </cell>
          <cell r="I17">
            <v>7.4006744603000857E-2</v>
          </cell>
          <cell r="J17">
            <v>0.10764617396800125</v>
          </cell>
          <cell r="K17">
            <v>0.398082495983</v>
          </cell>
          <cell r="L17">
            <v>2.2851486322599999</v>
          </cell>
          <cell r="M17">
            <v>39.910216990740004</v>
          </cell>
          <cell r="N17">
            <v>46.434314339699995</v>
          </cell>
          <cell r="O17">
            <v>145</v>
          </cell>
          <cell r="P17">
            <v>581</v>
          </cell>
          <cell r="Q17">
            <v>8000</v>
          </cell>
          <cell r="R17">
            <v>1826</v>
          </cell>
          <cell r="S17">
            <v>11.676460606061633</v>
          </cell>
          <cell r="T17"/>
          <cell r="U17">
            <v>2.3768387415547632</v>
          </cell>
          <cell r="V17">
            <v>2.5393464470892448</v>
          </cell>
          <cell r="W17">
            <v>3.243077392487367</v>
          </cell>
          <cell r="X17">
            <v>4.1224535093648349</v>
          </cell>
          <cell r="Y17">
            <v>21.36</v>
          </cell>
          <cell r="Z17">
            <v>6.6509090909090904</v>
          </cell>
          <cell r="AA17">
            <v>5.1648836565925613</v>
          </cell>
          <cell r="AB17">
            <v>11</v>
          </cell>
          <cell r="AC17">
            <v>7.2945950459118363</v>
          </cell>
          <cell r="AD17">
            <v>7.2945950459118363</v>
          </cell>
          <cell r="AE17">
            <v>6.1428168807678629</v>
          </cell>
          <cell r="AF17">
            <v>6.016160862607701</v>
          </cell>
          <cell r="AG17">
            <v>5.8946222593226967</v>
          </cell>
          <cell r="AH17">
            <v>2.4552258993019338</v>
          </cell>
          <cell r="AI17">
            <v>1.7994254624474557</v>
          </cell>
          <cell r="AJ17">
            <v>5.8356760367294696</v>
          </cell>
          <cell r="AK17">
            <v>6.4840844852549662</v>
          </cell>
          <cell r="AL17">
            <v>10.896753757883904</v>
          </cell>
          <cell r="AM17">
            <v>10.727911674256218</v>
          </cell>
          <cell r="AN17">
            <v>6.6081726168228014</v>
          </cell>
          <cell r="AO17">
            <v>26.7</v>
          </cell>
          <cell r="AP17">
            <v>22.484210526315788</v>
          </cell>
          <cell r="AQ17">
            <v>8.9867266241325936</v>
          </cell>
          <cell r="AR17">
            <v>6.5863368075892144</v>
          </cell>
          <cell r="AS17">
            <v>21.36</v>
          </cell>
          <cell r="AT17">
            <v>23.733333333333331</v>
          </cell>
          <cell r="AU17">
            <v>8.3136363636363626</v>
          </cell>
          <cell r="AV17">
            <v>7.0009569377990433</v>
          </cell>
          <cell r="AW17">
            <v>2.7982163764961721</v>
          </cell>
          <cell r="AX17">
            <v>2.0508018421996379</v>
          </cell>
          <cell r="AY17">
            <v>6.6509090909090904</v>
          </cell>
          <cell r="AZ17">
            <v>7.3898989898989891</v>
          </cell>
          <cell r="BB17">
            <v>11</v>
          </cell>
          <cell r="BC17">
            <v>5</v>
          </cell>
          <cell r="BD17">
            <v>5</v>
          </cell>
          <cell r="BE17">
            <v>5</v>
          </cell>
          <cell r="BF17">
            <v>9</v>
          </cell>
          <cell r="BG17">
            <v>31</v>
          </cell>
          <cell r="BH17">
            <v>63</v>
          </cell>
          <cell r="BI17">
            <v>89</v>
          </cell>
          <cell r="BJ17">
            <v>0</v>
          </cell>
          <cell r="BK17">
            <v>103</v>
          </cell>
        </row>
        <row r="18">
          <cell r="B18">
            <v>12</v>
          </cell>
          <cell r="C18">
            <v>2</v>
          </cell>
          <cell r="D18">
            <v>2</v>
          </cell>
          <cell r="E18">
            <v>2</v>
          </cell>
          <cell r="F18">
            <v>2</v>
          </cell>
          <cell r="G18">
            <v>5.8357157100704313</v>
          </cell>
          <cell r="H18">
            <v>13.064146474168307</v>
          </cell>
          <cell r="I18">
            <v>7.393613476751236E-2</v>
          </cell>
          <cell r="J18">
            <v>0.10754346875274526</v>
          </cell>
          <cell r="K18">
            <v>0.398082495983</v>
          </cell>
          <cell r="L18">
            <v>2.02034143284</v>
          </cell>
          <cell r="M18">
            <v>39.910216990740004</v>
          </cell>
          <cell r="N18">
            <v>39.522508479700001</v>
          </cell>
          <cell r="O18">
            <v>145</v>
          </cell>
          <cell r="P18">
            <v>327</v>
          </cell>
          <cell r="Q18">
            <v>8000</v>
          </cell>
          <cell r="R18">
            <v>1761</v>
          </cell>
          <cell r="S18">
            <v>11.676460606061633</v>
          </cell>
          <cell r="T18"/>
          <cell r="U18">
            <v>2.3746940049271341</v>
          </cell>
          <cell r="V18">
            <v>2.3581534963443853</v>
          </cell>
          <cell r="W18">
            <v>3.2390845998676765</v>
          </cell>
          <cell r="X18">
            <v>3.9981808394367988</v>
          </cell>
          <cell r="Y18">
            <v>21.36</v>
          </cell>
          <cell r="Z18">
            <v>6.6509090909090904</v>
          </cell>
          <cell r="AA18">
            <v>5.0958757846199996</v>
          </cell>
          <cell r="AB18">
            <v>12</v>
          </cell>
          <cell r="AC18">
            <v>7.2946446375880392</v>
          </cell>
          <cell r="AD18">
            <v>7.2946446375880392</v>
          </cell>
          <cell r="AE18">
            <v>6.1428586421794016</v>
          </cell>
          <cell r="AF18">
            <v>6.0162017629592075</v>
          </cell>
          <cell r="AG18">
            <v>5.8946623334044759</v>
          </cell>
          <cell r="AH18">
            <v>2.4574600761033616</v>
          </cell>
          <cell r="AI18">
            <v>1.8016558475529885</v>
          </cell>
          <cell r="AJ18">
            <v>5.8357157100704313</v>
          </cell>
          <cell r="AK18">
            <v>6.4841285667449231</v>
          </cell>
          <cell r="AL18">
            <v>5.2256585896673231</v>
          </cell>
          <cell r="AM18">
            <v>5.5399898668260468</v>
          </cell>
          <cell r="AN18">
            <v>3.2675226556306991</v>
          </cell>
          <cell r="AO18">
            <v>26.7</v>
          </cell>
          <cell r="AP18">
            <v>22.484210526315788</v>
          </cell>
          <cell r="AQ18">
            <v>8.9948431063881085</v>
          </cell>
          <cell r="AR18">
            <v>6.5944557301382618</v>
          </cell>
          <cell r="AS18">
            <v>21.36</v>
          </cell>
          <cell r="AT18">
            <v>23.733333333333331</v>
          </cell>
          <cell r="AU18">
            <v>8.3136363636363626</v>
          </cell>
          <cell r="AV18">
            <v>7.0009569377990433</v>
          </cell>
          <cell r="AW18">
            <v>2.800743623013934</v>
          </cell>
          <cell r="AX18">
            <v>2.0533298485568405</v>
          </cell>
          <cell r="AY18">
            <v>6.6509090909090904</v>
          </cell>
          <cell r="AZ18">
            <v>7.3898989898989891</v>
          </cell>
          <cell r="BB18">
            <v>12</v>
          </cell>
          <cell r="BC18">
            <v>5</v>
          </cell>
          <cell r="BD18">
            <v>5</v>
          </cell>
          <cell r="BE18">
            <v>5</v>
          </cell>
          <cell r="BF18">
            <v>9</v>
          </cell>
          <cell r="BG18">
            <v>31</v>
          </cell>
          <cell r="BH18">
            <v>63</v>
          </cell>
          <cell r="BI18">
            <v>89</v>
          </cell>
          <cell r="BJ18">
            <v>117</v>
          </cell>
          <cell r="BK18">
            <v>109</v>
          </cell>
        </row>
        <row r="19">
          <cell r="B19">
            <v>13</v>
          </cell>
          <cell r="C19">
            <v>2</v>
          </cell>
          <cell r="D19">
            <v>3</v>
          </cell>
          <cell r="E19">
            <v>1</v>
          </cell>
          <cell r="F19">
            <v>1</v>
          </cell>
          <cell r="G19">
            <v>6.4210547376985785</v>
          </cell>
          <cell r="H19">
            <v>30.786602378371516</v>
          </cell>
          <cell r="I19">
            <v>5.9271073338293595E-2</v>
          </cell>
          <cell r="J19">
            <v>8.6212470310245232E-2</v>
          </cell>
          <cell r="K19">
            <v>0.398082495983</v>
          </cell>
          <cell r="L19">
            <v>2.5622651146600002</v>
          </cell>
          <cell r="M19">
            <v>41.542086543000003</v>
          </cell>
          <cell r="N19">
            <v>45.890357009500001</v>
          </cell>
          <cell r="O19">
            <v>153</v>
          </cell>
          <cell r="P19">
            <v>664</v>
          </cell>
          <cell r="Q19">
            <v>8000</v>
          </cell>
          <cell r="R19">
            <v>1637</v>
          </cell>
          <cell r="S19">
            <v>11.676460606061633</v>
          </cell>
          <cell r="T19"/>
          <cell r="U19">
            <v>2.3908625226873315</v>
          </cell>
          <cell r="V19">
            <v>2.5886324268796788</v>
          </cell>
          <cell r="W19">
            <v>3.258574397908625</v>
          </cell>
          <cell r="X19">
            <v>4.2247042310107856</v>
          </cell>
          <cell r="Y19">
            <v>21.36</v>
          </cell>
          <cell r="Z19">
            <v>6.6509090909090904</v>
          </cell>
          <cell r="AA19">
            <v>0.4707551058022918</v>
          </cell>
          <cell r="AB19">
            <v>13</v>
          </cell>
          <cell r="AC19">
            <v>8.0263184221232233</v>
          </cell>
          <cell r="AD19">
            <v>8.0263184221232233</v>
          </cell>
          <cell r="AE19">
            <v>6.7590049870511359</v>
          </cell>
          <cell r="AF19">
            <v>6.619644059483071</v>
          </cell>
          <cell r="AG19">
            <v>6.4859138764632105</v>
          </cell>
          <cell r="AH19">
            <v>2.6856645569404414</v>
          </cell>
          <cell r="AI19">
            <v>1.9705103992161894</v>
          </cell>
          <cell r="AJ19">
            <v>6.4210547376985785</v>
          </cell>
          <cell r="AK19">
            <v>7.1345052641095315</v>
          </cell>
          <cell r="AL19">
            <v>12.314640951348606</v>
          </cell>
          <cell r="AM19">
            <v>11.892998812303953</v>
          </cell>
          <cell r="AN19">
            <v>7.28727993604552</v>
          </cell>
          <cell r="AO19">
            <v>26.7</v>
          </cell>
          <cell r="AP19">
            <v>22.484210526315788</v>
          </cell>
          <cell r="AQ19">
            <v>8.9340143137930585</v>
          </cell>
          <cell r="AR19">
            <v>6.55501375500556</v>
          </cell>
          <cell r="AS19">
            <v>21.36</v>
          </cell>
          <cell r="AT19">
            <v>23.733333333333331</v>
          </cell>
          <cell r="AU19">
            <v>8.3136363636363626</v>
          </cell>
          <cell r="AV19">
            <v>7.0009569377990433</v>
          </cell>
          <cell r="AW19">
            <v>2.7818032311759451</v>
          </cell>
          <cell r="AX19">
            <v>2.0410487160206281</v>
          </cell>
          <cell r="AY19">
            <v>6.6509090909090904</v>
          </cell>
          <cell r="AZ19">
            <v>7.3898989898989891</v>
          </cell>
          <cell r="BB19">
            <v>13</v>
          </cell>
          <cell r="BC19">
            <v>5</v>
          </cell>
          <cell r="BD19">
            <v>5</v>
          </cell>
          <cell r="BE19">
            <v>5</v>
          </cell>
          <cell r="BF19">
            <v>9</v>
          </cell>
          <cell r="BG19">
            <v>31</v>
          </cell>
          <cell r="BH19">
            <v>63</v>
          </cell>
          <cell r="BI19">
            <v>91</v>
          </cell>
          <cell r="BJ19">
            <v>0</v>
          </cell>
          <cell r="BK19">
            <v>103</v>
          </cell>
        </row>
        <row r="20">
          <cell r="B20">
            <v>14</v>
          </cell>
          <cell r="C20">
            <v>2</v>
          </cell>
          <cell r="D20">
            <v>3</v>
          </cell>
          <cell r="E20">
            <v>2</v>
          </cell>
          <cell r="F20">
            <v>1</v>
          </cell>
          <cell r="G20">
            <v>6.4209987702503861</v>
          </cell>
          <cell r="H20">
            <v>14.891511210665247</v>
          </cell>
          <cell r="I20">
            <v>5.9214296926139755E-2</v>
          </cell>
          <cell r="J20">
            <v>8.6129886438021455E-2</v>
          </cell>
          <cell r="K20">
            <v>0.398082495983</v>
          </cell>
          <cell r="L20">
            <v>2.0999731131899999</v>
          </cell>
          <cell r="M20">
            <v>41.542086543000003</v>
          </cell>
          <cell r="N20">
            <v>40.7870371303</v>
          </cell>
          <cell r="O20">
            <v>153</v>
          </cell>
          <cell r="P20">
            <v>361</v>
          </cell>
          <cell r="Q20">
            <v>8000</v>
          </cell>
          <cell r="R20">
            <v>1674</v>
          </cell>
          <cell r="S20">
            <v>11.676460606061633</v>
          </cell>
          <cell r="T20"/>
          <cell r="U20">
            <v>2.3887416776031771</v>
          </cell>
          <cell r="V20">
            <v>2.3907901712132649</v>
          </cell>
          <cell r="W20">
            <v>3.2546372464207427</v>
          </cell>
          <cell r="X20">
            <v>4.0821818524384881</v>
          </cell>
          <cell r="Y20">
            <v>21.36</v>
          </cell>
          <cell r="Z20">
            <v>6.6509090909090904</v>
          </cell>
          <cell r="AA20">
            <v>0.39454040308418176</v>
          </cell>
          <cell r="AB20">
            <v>14</v>
          </cell>
          <cell r="AC20">
            <v>8.0262484628129815</v>
          </cell>
          <cell r="AD20">
            <v>8.0262484628129815</v>
          </cell>
          <cell r="AE20">
            <v>6.7589460739477749</v>
          </cell>
          <cell r="AF20">
            <v>6.6195863610828729</v>
          </cell>
          <cell r="AG20">
            <v>6.4858573436872584</v>
          </cell>
          <cell r="AH20">
            <v>2.6880255954227361</v>
          </cell>
          <cell r="AI20">
            <v>1.9728769396072696</v>
          </cell>
          <cell r="AJ20">
            <v>6.4209987702503861</v>
          </cell>
          <cell r="AK20">
            <v>7.134443078055984</v>
          </cell>
          <cell r="AL20">
            <v>5.9566044842660988</v>
          </cell>
          <cell r="AM20">
            <v>6.2286985240148391</v>
          </cell>
          <cell r="AN20">
            <v>3.647929403676569</v>
          </cell>
          <cell r="AO20">
            <v>26.7</v>
          </cell>
          <cell r="AP20">
            <v>22.484210526315788</v>
          </cell>
          <cell r="AQ20">
            <v>8.9419463813400952</v>
          </cell>
          <cell r="AR20">
            <v>6.562943389003018</v>
          </cell>
          <cell r="AS20">
            <v>21.36</v>
          </cell>
          <cell r="AT20">
            <v>23.733333333333331</v>
          </cell>
          <cell r="AU20">
            <v>8.3136363636363626</v>
          </cell>
          <cell r="AV20">
            <v>7.0009569377990433</v>
          </cell>
          <cell r="AW20">
            <v>2.7842730560897233</v>
          </cell>
          <cell r="AX20">
            <v>2.043517783194845</v>
          </cell>
          <cell r="AY20">
            <v>6.6509090909090904</v>
          </cell>
          <cell r="AZ20">
            <v>7.3898989898989891</v>
          </cell>
          <cell r="BB20">
            <v>14</v>
          </cell>
          <cell r="BC20">
            <v>5</v>
          </cell>
          <cell r="BD20">
            <v>5</v>
          </cell>
          <cell r="BE20">
            <v>5</v>
          </cell>
          <cell r="BF20">
            <v>9</v>
          </cell>
          <cell r="BG20">
            <v>31</v>
          </cell>
          <cell r="BH20">
            <v>63</v>
          </cell>
          <cell r="BI20">
            <v>91</v>
          </cell>
          <cell r="BJ20">
            <v>117</v>
          </cell>
          <cell r="BK20">
            <v>109</v>
          </cell>
        </row>
        <row r="21">
          <cell r="B21">
            <v>15</v>
          </cell>
          <cell r="C21">
            <v>2</v>
          </cell>
          <cell r="D21">
            <v>3</v>
          </cell>
          <cell r="E21">
            <v>1</v>
          </cell>
          <cell r="F21">
            <v>2</v>
          </cell>
          <cell r="G21">
            <v>4.2906230350433949</v>
          </cell>
          <cell r="H21">
            <v>28.216186760164884</v>
          </cell>
          <cell r="I21">
            <v>5.9271900937169109E-2</v>
          </cell>
          <cell r="J21">
            <v>8.6213674090427794E-2</v>
          </cell>
          <cell r="K21">
            <v>0.398082495983</v>
          </cell>
          <cell r="L21">
            <v>2.5622651266799998</v>
          </cell>
          <cell r="M21">
            <v>35.089484328569995</v>
          </cell>
          <cell r="N21">
            <v>45.896995896599996</v>
          </cell>
          <cell r="O21">
            <v>121</v>
          </cell>
          <cell r="P21">
            <v>609</v>
          </cell>
          <cell r="Q21">
            <v>8000</v>
          </cell>
          <cell r="R21">
            <v>1636</v>
          </cell>
          <cell r="S21">
            <v>11.676460606061633</v>
          </cell>
          <cell r="T21"/>
          <cell r="U21">
            <v>2.2944385133135659</v>
          </cell>
          <cell r="V21">
            <v>2.5702505544128589</v>
          </cell>
          <cell r="W21">
            <v>3.1209826389935693</v>
          </cell>
          <cell r="X21">
            <v>4.1332487098448212</v>
          </cell>
          <cell r="Y21">
            <v>21.36</v>
          </cell>
          <cell r="Z21">
            <v>6.6509090909090904</v>
          </cell>
          <cell r="AA21">
            <v>5.1670367817038656</v>
          </cell>
          <cell r="AB21">
            <v>15</v>
          </cell>
          <cell r="AC21">
            <v>5.363278793804243</v>
          </cell>
          <cell r="AD21">
            <v>5.363278793804243</v>
          </cell>
          <cell r="AE21">
            <v>4.516445300045679</v>
          </cell>
          <cell r="AF21">
            <v>4.4233227165395821</v>
          </cell>
          <cell r="AG21">
            <v>4.3339626616599949</v>
          </cell>
          <cell r="AH21">
            <v>1.8700100308406145</v>
          </cell>
          <cell r="AI21">
            <v>1.3747667101496606</v>
          </cell>
          <cell r="AJ21">
            <v>4.2906230350433949</v>
          </cell>
          <cell r="AK21">
            <v>4.7673589278259945</v>
          </cell>
          <cell r="AL21">
            <v>11.286474704065954</v>
          </cell>
          <cell r="AM21">
            <v>10.977990730016792</v>
          </cell>
          <cell r="AN21">
            <v>6.8266365614432702</v>
          </cell>
          <cell r="AO21">
            <v>26.7</v>
          </cell>
          <cell r="AP21">
            <v>22.484210526315788</v>
          </cell>
          <cell r="AQ21">
            <v>9.3094671642137268</v>
          </cell>
          <cell r="AR21">
            <v>6.8439983398587598</v>
          </cell>
          <cell r="AS21">
            <v>21.36</v>
          </cell>
          <cell r="AT21">
            <v>23.733333333333331</v>
          </cell>
          <cell r="AU21">
            <v>8.3136363636363626</v>
          </cell>
          <cell r="AV21">
            <v>7.0009569377990433</v>
          </cell>
          <cell r="AW21">
            <v>2.8987087918534056</v>
          </cell>
          <cell r="AX21">
            <v>2.1310304670755316</v>
          </cell>
          <cell r="AY21">
            <v>6.6509090909090904</v>
          </cell>
          <cell r="AZ21">
            <v>7.3898989898989891</v>
          </cell>
          <cell r="BB21">
            <v>15</v>
          </cell>
          <cell r="BC21">
            <v>5</v>
          </cell>
          <cell r="BD21">
            <v>5</v>
          </cell>
          <cell r="BE21">
            <v>5</v>
          </cell>
          <cell r="BF21">
            <v>9</v>
          </cell>
          <cell r="BG21">
            <v>31</v>
          </cell>
          <cell r="BH21">
            <v>63</v>
          </cell>
          <cell r="BI21">
            <v>91</v>
          </cell>
          <cell r="BJ21">
            <v>0</v>
          </cell>
          <cell r="BK21">
            <v>103</v>
          </cell>
        </row>
        <row r="22">
          <cell r="B22">
            <v>16</v>
          </cell>
          <cell r="C22">
            <v>2</v>
          </cell>
          <cell r="D22">
            <v>3</v>
          </cell>
          <cell r="E22">
            <v>2</v>
          </cell>
          <cell r="F22">
            <v>2</v>
          </cell>
          <cell r="G22">
            <v>4.2905653385035452</v>
          </cell>
          <cell r="H22">
            <v>12.711891700144557</v>
          </cell>
          <cell r="I22">
            <v>5.9215115254459473E-2</v>
          </cell>
          <cell r="J22">
            <v>8.6131076733759235E-2</v>
          </cell>
          <cell r="K22">
            <v>0.398082495983</v>
          </cell>
          <cell r="L22">
            <v>1.75303591394</v>
          </cell>
          <cell r="M22">
            <v>35.089484328569995</v>
          </cell>
          <cell r="N22">
            <v>40.786829427799994</v>
          </cell>
          <cell r="O22">
            <v>121</v>
          </cell>
          <cell r="P22">
            <v>309</v>
          </cell>
          <cell r="Q22">
            <v>8000</v>
          </cell>
          <cell r="R22">
            <v>2003</v>
          </cell>
          <cell r="S22">
            <v>11.676460606061633</v>
          </cell>
          <cell r="T22"/>
          <cell r="U22">
            <v>2.2915465327783675</v>
          </cell>
          <cell r="V22">
            <v>2.3355056274089736</v>
          </cell>
          <cell r="W22">
            <v>3.1156361665673904</v>
          </cell>
          <cell r="X22">
            <v>3.929848574086118</v>
          </cell>
          <cell r="Y22">
            <v>21.36</v>
          </cell>
          <cell r="Z22">
            <v>6.6509090909090904</v>
          </cell>
          <cell r="AA22">
            <v>5.0906580149668663</v>
          </cell>
          <cell r="AB22">
            <v>16</v>
          </cell>
          <cell r="AC22">
            <v>5.3632066731294312</v>
          </cell>
          <cell r="AD22">
            <v>5.3632066731294312</v>
          </cell>
          <cell r="AE22">
            <v>4.5163845668458373</v>
          </cell>
          <cell r="AF22">
            <v>4.4232632355706656</v>
          </cell>
          <cell r="AG22">
            <v>4.3339043823268133</v>
          </cell>
          <cell r="AH22">
            <v>1.8723448453396594</v>
          </cell>
          <cell r="AI22">
            <v>1.3771073094297197</v>
          </cell>
          <cell r="AJ22">
            <v>4.2905653385035452</v>
          </cell>
          <cell r="AK22">
            <v>4.7672948205594947</v>
          </cell>
          <cell r="AL22">
            <v>5.084756680057823</v>
          </cell>
          <cell r="AM22">
            <v>5.4428863501593101</v>
          </cell>
          <cell r="AN22">
            <v>3.2347026763240345</v>
          </cell>
          <cell r="AO22">
            <v>26.7</v>
          </cell>
          <cell r="AP22">
            <v>22.484210526315788</v>
          </cell>
          <cell r="AQ22">
            <v>9.321215910070233</v>
          </cell>
          <cell r="AR22">
            <v>6.8557427305554386</v>
          </cell>
          <cell r="AS22">
            <v>21.36</v>
          </cell>
          <cell r="AT22">
            <v>23.733333333333331</v>
          </cell>
          <cell r="AU22">
            <v>8.3136363636363626</v>
          </cell>
          <cell r="AV22">
            <v>7.0009569377990433</v>
          </cell>
          <cell r="AW22">
            <v>2.9023670240923489</v>
          </cell>
          <cell r="AX22">
            <v>2.1346873432390017</v>
          </cell>
          <cell r="AY22">
            <v>6.6509090909090904</v>
          </cell>
          <cell r="AZ22">
            <v>7.3898989898989891</v>
          </cell>
          <cell r="BB22">
            <v>16</v>
          </cell>
          <cell r="BC22">
            <v>5</v>
          </cell>
          <cell r="BD22">
            <v>5</v>
          </cell>
          <cell r="BE22">
            <v>5</v>
          </cell>
          <cell r="BF22">
            <v>9</v>
          </cell>
          <cell r="BG22">
            <v>31</v>
          </cell>
          <cell r="BH22">
            <v>63</v>
          </cell>
          <cell r="BI22">
            <v>91</v>
          </cell>
          <cell r="BJ22">
            <v>117</v>
          </cell>
          <cell r="BK22">
            <v>109</v>
          </cell>
        </row>
        <row r="23">
          <cell r="B23">
            <v>17</v>
          </cell>
          <cell r="C23">
            <v>3</v>
          </cell>
          <cell r="D23">
            <v>1</v>
          </cell>
          <cell r="E23">
            <v>1</v>
          </cell>
          <cell r="F23">
            <v>1</v>
          </cell>
          <cell r="G23">
            <v>10.78437721574015</v>
          </cell>
          <cell r="H23">
            <v>29.951035335942684</v>
          </cell>
          <cell r="I23">
            <v>0.19961230502892882</v>
          </cell>
          <cell r="J23">
            <v>0.29034517095116918</v>
          </cell>
          <cell r="K23">
            <v>0.398082495983</v>
          </cell>
          <cell r="L23">
            <v>2.6473806716300001</v>
          </cell>
          <cell r="M23">
            <v>54.20390940139</v>
          </cell>
          <cell r="N23">
            <v>47.576738668400004</v>
          </cell>
          <cell r="O23">
            <v>197</v>
          </cell>
          <cell r="P23">
            <v>623</v>
          </cell>
          <cell r="Q23">
            <v>8000</v>
          </cell>
          <cell r="R23">
            <v>1616</v>
          </cell>
          <cell r="S23">
            <v>11.676460606061633</v>
          </cell>
          <cell r="T23"/>
          <cell r="U23">
            <v>2.4814995726360172</v>
          </cell>
          <cell r="V23">
            <v>2.5561274510189169</v>
          </cell>
          <cell r="W23">
            <v>3.3911878080809634</v>
          </cell>
          <cell r="X23">
            <v>4.2920489246683804</v>
          </cell>
          <cell r="Y23">
            <v>21.36</v>
          </cell>
          <cell r="Z23">
            <v>6.6509090909090904</v>
          </cell>
          <cell r="AA23">
            <v>0.48015344167834789</v>
          </cell>
          <cell r="AB23">
            <v>17</v>
          </cell>
          <cell r="AC23">
            <v>13.480471519675188</v>
          </cell>
          <cell r="AD23">
            <v>13.480471519675188</v>
          </cell>
          <cell r="AE23">
            <v>11.35197601656858</v>
          </cell>
          <cell r="AF23">
            <v>11.117914655402217</v>
          </cell>
          <cell r="AG23">
            <v>10.893310318929444</v>
          </cell>
          <cell r="AH23">
            <v>4.3459113733734211</v>
          </cell>
          <cell r="AI23">
            <v>3.1801179486555515</v>
          </cell>
          <cell r="AJ23">
            <v>10.78437721574015</v>
          </cell>
          <cell r="AK23">
            <v>11.982641350822389</v>
          </cell>
          <cell r="AL23">
            <v>11.980414134377074</v>
          </cell>
          <cell r="AM23">
            <v>11.717348179960151</v>
          </cell>
          <cell r="AN23">
            <v>6.9782604675823476</v>
          </cell>
          <cell r="AO23">
            <v>26.7</v>
          </cell>
          <cell r="AP23">
            <v>22.484210526315788</v>
          </cell>
          <cell r="AQ23">
            <v>8.6076984399034</v>
          </cell>
          <cell r="AR23">
            <v>6.2986779880196</v>
          </cell>
          <cell r="AS23">
            <v>21.36</v>
          </cell>
          <cell r="AT23">
            <v>23.733333333333331</v>
          </cell>
          <cell r="AU23">
            <v>8.3136363636363626</v>
          </cell>
          <cell r="AV23">
            <v>7.0009569377990433</v>
          </cell>
          <cell r="AW23">
            <v>2.6801975564493223</v>
          </cell>
          <cell r="AX23">
            <v>1.9612328975294258</v>
          </cell>
          <cell r="AY23">
            <v>6.6509090909090904</v>
          </cell>
          <cell r="AZ23">
            <v>7.3898989898989891</v>
          </cell>
          <cell r="BB23">
            <v>17</v>
          </cell>
          <cell r="BC23">
            <v>10</v>
          </cell>
          <cell r="BD23">
            <v>10</v>
          </cell>
          <cell r="BE23">
            <v>10</v>
          </cell>
          <cell r="BF23">
            <v>11</v>
          </cell>
          <cell r="BG23">
            <v>33</v>
          </cell>
          <cell r="BH23">
            <v>65</v>
          </cell>
          <cell r="BI23">
            <v>81</v>
          </cell>
          <cell r="BJ23">
            <v>0</v>
          </cell>
          <cell r="BK23">
            <v>103</v>
          </cell>
        </row>
        <row r="24">
          <cell r="B24">
            <v>18</v>
          </cell>
          <cell r="C24">
            <v>3</v>
          </cell>
          <cell r="D24">
            <v>1</v>
          </cell>
          <cell r="E24">
            <v>2</v>
          </cell>
          <cell r="F24">
            <v>1</v>
          </cell>
          <cell r="G24">
            <v>10.784841766364881</v>
          </cell>
          <cell r="H24">
            <v>15.412207509310788</v>
          </cell>
          <cell r="I24">
            <v>0.19943472620398403</v>
          </cell>
          <cell r="J24">
            <v>0.29008687447852222</v>
          </cell>
          <cell r="K24">
            <v>0.398082495983</v>
          </cell>
          <cell r="L24">
            <v>2.6473806716300001</v>
          </cell>
          <cell r="M24">
            <v>54.20390940139</v>
          </cell>
          <cell r="N24">
            <v>41.670024435600006</v>
          </cell>
          <cell r="O24">
            <v>197</v>
          </cell>
          <cell r="P24">
            <v>366</v>
          </cell>
          <cell r="Q24">
            <v>8000</v>
          </cell>
          <cell r="R24">
            <v>1371</v>
          </cell>
          <cell r="S24">
            <v>11.676460606061633</v>
          </cell>
          <cell r="T24"/>
          <cell r="U24">
            <v>2.4804119006279381</v>
          </cell>
          <cell r="V24">
            <v>2.4107896797100792</v>
          </cell>
          <cell r="W24">
            <v>3.3891483836811243</v>
          </cell>
          <cell r="X24">
            <v>4.1938947762469594</v>
          </cell>
          <cell r="Y24">
            <v>21.36</v>
          </cell>
          <cell r="Z24">
            <v>6.6509090909090904</v>
          </cell>
          <cell r="AA24">
            <v>0.40735790132488547</v>
          </cell>
          <cell r="AB24">
            <v>18</v>
          </cell>
          <cell r="AC24">
            <v>13.4810522079561</v>
          </cell>
          <cell r="AD24">
            <v>13.4810522079561</v>
          </cell>
          <cell r="AE24">
            <v>11.352465017226191</v>
          </cell>
          <cell r="AF24">
            <v>11.118393573572042</v>
          </cell>
          <cell r="AG24">
            <v>10.893779561984728</v>
          </cell>
          <cell r="AH24">
            <v>4.348004363160249</v>
          </cell>
          <cell r="AI24">
            <v>3.1821686587386662</v>
          </cell>
          <cell r="AJ24">
            <v>10.784841766364881</v>
          </cell>
          <cell r="AK24">
            <v>11.983157518183202</v>
          </cell>
          <cell r="AL24">
            <v>6.1648830037243147</v>
          </cell>
          <cell r="AM24">
            <v>6.39301206530976</v>
          </cell>
          <cell r="AN24">
            <v>3.6749151639667255</v>
          </cell>
          <cell r="AO24">
            <v>26.7</v>
          </cell>
          <cell r="AP24">
            <v>22.484210526315788</v>
          </cell>
          <cell r="AQ24">
            <v>8.6114729551944684</v>
          </cell>
          <cell r="AR24">
            <v>6.302468225601805</v>
          </cell>
          <cell r="AS24">
            <v>21.36</v>
          </cell>
          <cell r="AT24">
            <v>23.733333333333331</v>
          </cell>
          <cell r="AU24">
            <v>8.3136363636363626</v>
          </cell>
          <cell r="AV24">
            <v>7.0009569377990433</v>
          </cell>
          <cell r="AW24">
            <v>2.6813728353848627</v>
          </cell>
          <cell r="AX24">
            <v>1.962413071948536</v>
          </cell>
          <cell r="AY24">
            <v>6.6509090909090904</v>
          </cell>
          <cell r="AZ24">
            <v>7.3898989898989891</v>
          </cell>
          <cell r="BB24">
            <v>18</v>
          </cell>
          <cell r="BC24">
            <v>10</v>
          </cell>
          <cell r="BD24">
            <v>10</v>
          </cell>
          <cell r="BE24">
            <v>10</v>
          </cell>
          <cell r="BF24">
            <v>11</v>
          </cell>
          <cell r="BG24">
            <v>33</v>
          </cell>
          <cell r="BH24">
            <v>65</v>
          </cell>
          <cell r="BI24">
            <v>81</v>
          </cell>
          <cell r="BJ24">
            <v>117</v>
          </cell>
          <cell r="BK24">
            <v>109</v>
          </cell>
        </row>
        <row r="25">
          <cell r="B25">
            <v>19</v>
          </cell>
          <cell r="C25">
            <v>3</v>
          </cell>
          <cell r="D25">
            <v>2</v>
          </cell>
          <cell r="E25">
            <v>1</v>
          </cell>
          <cell r="F25">
            <v>1</v>
          </cell>
          <cell r="G25">
            <v>5.9747148918750055</v>
          </cell>
          <cell r="H25">
            <v>28.241184702290923</v>
          </cell>
          <cell r="I25">
            <v>7.4063110058199502E-2</v>
          </cell>
          <cell r="J25">
            <v>0.10772816008465383</v>
          </cell>
          <cell r="K25">
            <v>0.398082495983</v>
          </cell>
          <cell r="L25">
            <v>2.4306136943099999</v>
          </cell>
          <cell r="M25">
            <v>41.571119345850001</v>
          </cell>
          <cell r="N25">
            <v>46.276557502300001</v>
          </cell>
          <cell r="O25">
            <v>142</v>
          </cell>
          <cell r="P25">
            <v>604</v>
          </cell>
          <cell r="Q25">
            <v>8000</v>
          </cell>
          <cell r="R25">
            <v>1683</v>
          </cell>
          <cell r="S25">
            <v>11.676460606061633</v>
          </cell>
          <cell r="T25"/>
          <cell r="U25">
            <v>2.3710581302377496</v>
          </cell>
          <cell r="V25">
            <v>2.5547839167236943</v>
          </cell>
          <cell r="W25">
            <v>3.2492241157942017</v>
          </cell>
          <cell r="X25">
            <v>4.2082723544383436</v>
          </cell>
          <cell r="Y25">
            <v>21.36</v>
          </cell>
          <cell r="Z25">
            <v>6.6509090909090904</v>
          </cell>
          <cell r="AA25">
            <v>0.45911592003633328</v>
          </cell>
          <cell r="AB25">
            <v>19</v>
          </cell>
          <cell r="AC25">
            <v>7.4683936148437562</v>
          </cell>
          <cell r="AD25">
            <v>7.4683936148437562</v>
          </cell>
          <cell r="AE25">
            <v>6.2891735703947429</v>
          </cell>
          <cell r="AF25">
            <v>6.1594998885309336</v>
          </cell>
          <cell r="AG25">
            <v>6.0350655473484904</v>
          </cell>
          <cell r="AH25">
            <v>2.519851713325945</v>
          </cell>
          <cell r="AI25">
            <v>1.8388127992871977</v>
          </cell>
          <cell r="AJ25">
            <v>5.9747148918750055</v>
          </cell>
          <cell r="AK25">
            <v>6.638572102083339</v>
          </cell>
          <cell r="AL25">
            <v>11.29647388091637</v>
          </cell>
          <cell r="AM25">
            <v>11.054236140059931</v>
          </cell>
          <cell r="AN25">
            <v>6.7108738037132412</v>
          </cell>
          <cell r="AO25">
            <v>26.7</v>
          </cell>
          <cell r="AP25">
            <v>22.484210526315788</v>
          </cell>
          <cell r="AQ25">
            <v>9.0086361559841635</v>
          </cell>
          <cell r="AR25">
            <v>6.5738770976649032</v>
          </cell>
          <cell r="AS25">
            <v>21.36</v>
          </cell>
          <cell r="AT25">
            <v>23.733333333333331</v>
          </cell>
          <cell r="AU25">
            <v>8.3136363636363626</v>
          </cell>
          <cell r="AV25">
            <v>7.0009569377990433</v>
          </cell>
          <cell r="AW25">
            <v>2.8050383945003463</v>
          </cell>
          <cell r="AX25">
            <v>2.0469222355514316</v>
          </cell>
          <cell r="AY25">
            <v>6.6509090909090904</v>
          </cell>
          <cell r="AZ25">
            <v>7.3898989898989891</v>
          </cell>
          <cell r="BB25">
            <v>19</v>
          </cell>
          <cell r="BC25">
            <v>10</v>
          </cell>
          <cell r="BD25">
            <v>10</v>
          </cell>
          <cell r="BE25">
            <v>10</v>
          </cell>
          <cell r="BF25">
            <v>11</v>
          </cell>
          <cell r="BG25">
            <v>33</v>
          </cell>
          <cell r="BH25">
            <v>65</v>
          </cell>
          <cell r="BI25">
            <v>89</v>
          </cell>
          <cell r="BJ25">
            <v>0</v>
          </cell>
          <cell r="BK25">
            <v>103</v>
          </cell>
        </row>
        <row r="26">
          <cell r="B26">
            <v>20</v>
          </cell>
          <cell r="C26">
            <v>3</v>
          </cell>
          <cell r="D26">
            <v>2</v>
          </cell>
          <cell r="E26">
            <v>2</v>
          </cell>
          <cell r="F26">
            <v>1</v>
          </cell>
          <cell r="G26">
            <v>5.9747681821450014</v>
          </cell>
          <cell r="H26">
            <v>13.584918050401233</v>
          </cell>
          <cell r="I26">
            <v>7.398965242373555E-2</v>
          </cell>
          <cell r="J26">
            <v>0.10762131261634263</v>
          </cell>
          <cell r="K26">
            <v>0.398082495983</v>
          </cell>
          <cell r="L26">
            <v>2.2659057076</v>
          </cell>
          <cell r="M26">
            <v>41.571119345859998</v>
          </cell>
          <cell r="N26">
            <v>36.202830648499997</v>
          </cell>
          <cell r="O26">
            <v>142</v>
          </cell>
          <cell r="P26">
            <v>371</v>
          </cell>
          <cell r="Q26">
            <v>8000</v>
          </cell>
          <cell r="R26">
            <v>1533</v>
          </cell>
          <cell r="S26">
            <v>11.676460606061633</v>
          </cell>
          <cell r="T26"/>
          <cell r="U26">
            <v>2.3691491882185982</v>
          </cell>
          <cell r="V26">
            <v>2.4276218889582495</v>
          </cell>
          <cell r="W26">
            <v>3.2456386994072779</v>
          </cell>
          <cell r="X26">
            <v>4.1829475621231564</v>
          </cell>
          <cell r="Y26">
            <v>21.36</v>
          </cell>
          <cell r="Z26">
            <v>6.6509090909090904</v>
          </cell>
          <cell r="AA26">
            <v>0.38985785070154877</v>
          </cell>
          <cell r="AB26">
            <v>20</v>
          </cell>
          <cell r="AC26">
            <v>7.4684602276812511</v>
          </cell>
          <cell r="AD26">
            <v>7.4684602276812511</v>
          </cell>
          <cell r="AE26">
            <v>6.2892296654157915</v>
          </cell>
          <cell r="AF26">
            <v>6.1595548269536096</v>
          </cell>
          <cell r="AG26">
            <v>6.035119375904042</v>
          </cell>
          <cell r="AH26">
            <v>2.5219045773295208</v>
          </cell>
          <cell r="AI26">
            <v>1.8408605317764175</v>
          </cell>
          <cell r="AJ26">
            <v>5.9747681821450014</v>
          </cell>
          <cell r="AK26">
            <v>6.6386313134944457</v>
          </cell>
          <cell r="AL26">
            <v>5.4339672201604934</v>
          </cell>
          <cell r="AM26">
            <v>5.5959777394455967</v>
          </cell>
          <cell r="AN26">
            <v>3.247690258757602</v>
          </cell>
          <cell r="AO26">
            <v>26.7</v>
          </cell>
          <cell r="AP26">
            <v>22.484210526315788</v>
          </cell>
          <cell r="AQ26">
            <v>9.0158948647978274</v>
          </cell>
          <cell r="AR26">
            <v>6.5811391772906784</v>
          </cell>
          <cell r="AS26">
            <v>21.36</v>
          </cell>
          <cell r="AT26">
            <v>23.733333333333331</v>
          </cell>
          <cell r="AU26">
            <v>8.3136363636363626</v>
          </cell>
          <cell r="AV26">
            <v>7.0009569377990433</v>
          </cell>
          <cell r="AW26">
            <v>2.8072985542586353</v>
          </cell>
          <cell r="AX26">
            <v>2.0491834448867294</v>
          </cell>
          <cell r="AY26">
            <v>6.6509090909090904</v>
          </cell>
          <cell r="AZ26">
            <v>7.3898989898989891</v>
          </cell>
          <cell r="BB26">
            <v>20</v>
          </cell>
          <cell r="BC26">
            <v>10</v>
          </cell>
          <cell r="BD26">
            <v>10</v>
          </cell>
          <cell r="BE26">
            <v>10</v>
          </cell>
          <cell r="BF26">
            <v>11</v>
          </cell>
          <cell r="BG26">
            <v>33</v>
          </cell>
          <cell r="BH26">
            <v>65</v>
          </cell>
          <cell r="BI26">
            <v>89</v>
          </cell>
          <cell r="BJ26">
            <v>117</v>
          </cell>
          <cell r="BK26">
            <v>109</v>
          </cell>
        </row>
        <row r="27">
          <cell r="B27">
            <v>21</v>
          </cell>
          <cell r="C27">
            <v>3</v>
          </cell>
          <cell r="D27">
            <v>2</v>
          </cell>
          <cell r="E27">
            <v>1</v>
          </cell>
          <cell r="F27">
            <v>2</v>
          </cell>
          <cell r="G27">
            <v>3.8643809110908705</v>
          </cell>
          <cell r="H27">
            <v>25.701304189645892</v>
          </cell>
          <cell r="I27">
            <v>7.4064179168162297E-2</v>
          </cell>
          <cell r="J27">
            <v>0.10772971515369062</v>
          </cell>
          <cell r="K27">
            <v>0.398082495983</v>
          </cell>
          <cell r="L27">
            <v>2.43061376029</v>
          </cell>
          <cell r="M27">
            <v>34.177741645030004</v>
          </cell>
          <cell r="N27">
            <v>46.276247837500001</v>
          </cell>
          <cell r="O27">
            <v>112</v>
          </cell>
          <cell r="P27">
            <v>550</v>
          </cell>
          <cell r="Q27">
            <v>8000</v>
          </cell>
          <cell r="R27">
            <v>1681</v>
          </cell>
          <cell r="S27">
            <v>11.676460606061633</v>
          </cell>
          <cell r="T27"/>
          <cell r="U27">
            <v>2.4311785708760891</v>
          </cell>
          <cell r="V27">
            <v>2.5302434572289534</v>
          </cell>
          <cell r="W27">
            <v>3.1520373712882748</v>
          </cell>
          <cell r="X27">
            <v>4.1095294548853802</v>
          </cell>
          <cell r="Y27">
            <v>21.36</v>
          </cell>
          <cell r="Z27">
            <v>6.6509090909090904</v>
          </cell>
          <cell r="AA27">
            <v>5.1551395857217113</v>
          </cell>
          <cell r="AB27">
            <v>21</v>
          </cell>
          <cell r="AC27">
            <v>4.8304761388635882</v>
          </cell>
          <cell r="AD27">
            <v>4.8304761388635882</v>
          </cell>
          <cell r="AE27">
            <v>4.0677693800956529</v>
          </cell>
          <cell r="AF27">
            <v>3.9838978464854335</v>
          </cell>
          <cell r="AG27">
            <v>3.9034150617079502</v>
          </cell>
          <cell r="AH27">
            <v>1.5895092846669501</v>
          </cell>
          <cell r="AI27">
            <v>1.2259946364504721</v>
          </cell>
          <cell r="AJ27">
            <v>3.8643809110908705</v>
          </cell>
          <cell r="AK27">
            <v>4.293756567878745</v>
          </cell>
          <cell r="AL27">
            <v>10.280521675858356</v>
          </cell>
          <cell r="AM27">
            <v>10.157640805755976</v>
          </cell>
          <cell r="AN27">
            <v>6.2540746992559839</v>
          </cell>
          <cell r="AO27">
            <v>26.7</v>
          </cell>
          <cell r="AP27">
            <v>22.484210526315788</v>
          </cell>
          <cell r="AQ27">
            <v>8.7858622381254374</v>
          </cell>
          <cell r="AR27">
            <v>6.7765694006571744</v>
          </cell>
          <cell r="AS27">
            <v>21.36</v>
          </cell>
          <cell r="AT27">
            <v>23.733333333333331</v>
          </cell>
          <cell r="AU27">
            <v>8.3136363636363626</v>
          </cell>
          <cell r="AV27">
            <v>7.0009569377990433</v>
          </cell>
          <cell r="AW27">
            <v>2.7356728010778726</v>
          </cell>
          <cell r="AX27">
            <v>2.1100349734085753</v>
          </cell>
          <cell r="AY27">
            <v>6.6509090909090904</v>
          </cell>
          <cell r="AZ27">
            <v>7.3898989898989891</v>
          </cell>
          <cell r="BB27">
            <v>21</v>
          </cell>
          <cell r="BC27">
            <v>10</v>
          </cell>
          <cell r="BD27">
            <v>10</v>
          </cell>
          <cell r="BE27">
            <v>10</v>
          </cell>
          <cell r="BF27">
            <v>11</v>
          </cell>
          <cell r="BG27">
            <v>33</v>
          </cell>
          <cell r="BH27">
            <v>65</v>
          </cell>
          <cell r="BI27">
            <v>89</v>
          </cell>
          <cell r="BJ27">
            <v>0</v>
          </cell>
          <cell r="BK27">
            <v>103</v>
          </cell>
        </row>
        <row r="28">
          <cell r="B28">
            <v>22</v>
          </cell>
          <cell r="C28">
            <v>3</v>
          </cell>
          <cell r="D28">
            <v>2</v>
          </cell>
          <cell r="E28">
            <v>2</v>
          </cell>
          <cell r="F28">
            <v>2</v>
          </cell>
          <cell r="G28">
            <v>3.8644329956242127</v>
          </cell>
          <cell r="H28">
            <v>11.444032429601281</v>
          </cell>
          <cell r="I28">
            <v>7.3990702032886616E-2</v>
          </cell>
          <cell r="J28">
            <v>0.10762283932056235</v>
          </cell>
          <cell r="K28">
            <v>0.398082495983</v>
          </cell>
          <cell r="L28">
            <v>1.8528621924999999</v>
          </cell>
          <cell r="M28">
            <v>34.177741644930002</v>
          </cell>
          <cell r="N28">
            <v>34.361583331400006</v>
          </cell>
          <cell r="O28">
            <v>112</v>
          </cell>
          <cell r="P28">
            <v>330</v>
          </cell>
          <cell r="Q28">
            <v>8000</v>
          </cell>
          <cell r="R28">
            <v>1873</v>
          </cell>
          <cell r="S28">
            <v>11.676460606061633</v>
          </cell>
          <cell r="T28"/>
          <cell r="U28">
            <v>2.4280457608302153</v>
          </cell>
          <cell r="V28">
            <v>2.4686293297037309</v>
          </cell>
          <cell r="W28">
            <v>3.146769209977196</v>
          </cell>
          <cell r="X28">
            <v>4.1768203787404721</v>
          </cell>
          <cell r="Y28">
            <v>21.36</v>
          </cell>
          <cell r="Z28">
            <v>6.6509090909090904</v>
          </cell>
          <cell r="AA28">
            <v>5.0860654168670552</v>
          </cell>
          <cell r="AB28">
            <v>22</v>
          </cell>
          <cell r="AC28">
            <v>4.8305412445302656</v>
          </cell>
          <cell r="AD28">
            <v>4.8305412445302656</v>
          </cell>
          <cell r="AE28">
            <v>4.0678242059202239</v>
          </cell>
          <cell r="AF28">
            <v>3.9839515418806317</v>
          </cell>
          <cell r="AG28">
            <v>3.9034676723476895</v>
          </cell>
          <cell r="AH28">
            <v>1.5915816159506224</v>
          </cell>
          <cell r="AI28">
            <v>1.2280636861996681</v>
          </cell>
          <cell r="AJ28">
            <v>3.8644329956242127</v>
          </cell>
          <cell r="AK28">
            <v>4.2938144395824587</v>
          </cell>
          <cell r="AL28">
            <v>4.5776129718405123</v>
          </cell>
          <cell r="AM28">
            <v>4.6357840328238833</v>
          </cell>
          <cell r="AN28">
            <v>2.7398909677442846</v>
          </cell>
          <cell r="AO28">
            <v>26.7</v>
          </cell>
          <cell r="AP28">
            <v>22.484210526315788</v>
          </cell>
          <cell r="AQ28">
            <v>8.7971982837326888</v>
          </cell>
          <cell r="AR28">
            <v>6.7879143892331371</v>
          </cell>
          <cell r="AS28">
            <v>21.36</v>
          </cell>
          <cell r="AT28">
            <v>23.733333333333331</v>
          </cell>
          <cell r="AU28">
            <v>8.3136363636363626</v>
          </cell>
          <cell r="AV28">
            <v>7.0009569377990433</v>
          </cell>
          <cell r="AW28">
            <v>2.7392025299535385</v>
          </cell>
          <cell r="AX28">
            <v>2.1135674868756227</v>
          </cell>
          <cell r="AY28">
            <v>6.6509090909090904</v>
          </cell>
          <cell r="AZ28">
            <v>7.3898989898989891</v>
          </cell>
          <cell r="BB28">
            <v>22</v>
          </cell>
          <cell r="BC28">
            <v>10</v>
          </cell>
          <cell r="BD28">
            <v>10</v>
          </cell>
          <cell r="BE28">
            <v>10</v>
          </cell>
          <cell r="BF28">
            <v>11</v>
          </cell>
          <cell r="BG28">
            <v>33</v>
          </cell>
          <cell r="BH28">
            <v>65</v>
          </cell>
          <cell r="BI28">
            <v>89</v>
          </cell>
          <cell r="BJ28">
            <v>117</v>
          </cell>
          <cell r="BK28">
            <v>109</v>
          </cell>
        </row>
        <row r="29">
          <cell r="B29">
            <v>23</v>
          </cell>
          <cell r="C29">
            <v>3</v>
          </cell>
          <cell r="D29">
            <v>3</v>
          </cell>
          <cell r="E29">
            <v>1</v>
          </cell>
          <cell r="F29">
            <v>1</v>
          </cell>
          <cell r="G29">
            <v>4.2358997753417693</v>
          </cell>
          <cell r="H29">
            <v>29.244416315544122</v>
          </cell>
          <cell r="I29">
            <v>5.9334165299393261E-2</v>
          </cell>
          <cell r="J29">
            <v>8.63042404354811E-2</v>
          </cell>
          <cell r="K29">
            <v>0.398082495983</v>
          </cell>
          <cell r="L29">
            <v>2.81050510204</v>
          </cell>
          <cell r="M29">
            <v>35.485848751569996</v>
          </cell>
          <cell r="N29">
            <v>46.374153633199995</v>
          </cell>
          <cell r="O29">
            <v>118</v>
          </cell>
          <cell r="P29">
            <v>624</v>
          </cell>
          <cell r="Q29">
            <v>8000</v>
          </cell>
          <cell r="R29">
            <v>1465</v>
          </cell>
          <cell r="S29">
            <v>11.676460606061633</v>
          </cell>
          <cell r="T29"/>
          <cell r="U29">
            <v>2.2837607789070469</v>
          </cell>
          <cell r="V29">
            <v>2.5764602869883499</v>
          </cell>
          <cell r="W29">
            <v>3.1139232717467964</v>
          </cell>
          <cell r="X29">
            <v>4.2049298145431129</v>
          </cell>
          <cell r="Y29">
            <v>21.36</v>
          </cell>
          <cell r="Z29">
            <v>6.6509090909090904</v>
          </cell>
          <cell r="AA29">
            <v>0.46210886357896752</v>
          </cell>
          <cell r="AB29">
            <v>23</v>
          </cell>
          <cell r="AC29">
            <v>5.2948747191772112</v>
          </cell>
          <cell r="AD29">
            <v>5.2948747191772112</v>
          </cell>
          <cell r="AE29">
            <v>4.4588418687808096</v>
          </cell>
          <cell r="AF29">
            <v>4.3669069848884217</v>
          </cell>
          <cell r="AG29">
            <v>4.2786866417593634</v>
          </cell>
          <cell r="AH29">
            <v>1.8547913662695308</v>
          </cell>
          <cell r="AI29">
            <v>1.3603096177015259</v>
          </cell>
          <cell r="AJ29">
            <v>4.2358997753417693</v>
          </cell>
          <cell r="AK29">
            <v>4.7065553059352991</v>
          </cell>
          <cell r="AL29">
            <v>11.697766526217649</v>
          </cell>
          <cell r="AM29">
            <v>11.350617924613234</v>
          </cell>
          <cell r="AN29">
            <v>6.9547929704795033</v>
          </cell>
          <cell r="AO29">
            <v>26.7</v>
          </cell>
          <cell r="AP29">
            <v>22.484210526315788</v>
          </cell>
          <cell r="AQ29">
            <v>9.3529936223102936</v>
          </cell>
          <cell r="AR29">
            <v>6.8595139108928089</v>
          </cell>
          <cell r="AS29">
            <v>21.36</v>
          </cell>
          <cell r="AT29">
            <v>23.733333333333331</v>
          </cell>
          <cell r="AU29">
            <v>8.3136363636363626</v>
          </cell>
          <cell r="AV29">
            <v>7.0009569377990433</v>
          </cell>
          <cell r="AW29">
            <v>2.9122617186253876</v>
          </cell>
          <cell r="AX29">
            <v>2.1358615837628445</v>
          </cell>
          <cell r="AY29">
            <v>6.6509090909090904</v>
          </cell>
          <cell r="AZ29">
            <v>7.3898989898989891</v>
          </cell>
          <cell r="BB29">
            <v>23</v>
          </cell>
          <cell r="BC29">
            <v>10</v>
          </cell>
          <cell r="BD29">
            <v>10</v>
          </cell>
          <cell r="BE29">
            <v>10</v>
          </cell>
          <cell r="BF29">
            <v>11</v>
          </cell>
          <cell r="BG29">
            <v>33</v>
          </cell>
          <cell r="BH29">
            <v>65</v>
          </cell>
          <cell r="BI29">
            <v>91</v>
          </cell>
          <cell r="BJ29">
            <v>0</v>
          </cell>
          <cell r="BK29">
            <v>103</v>
          </cell>
        </row>
        <row r="30">
          <cell r="B30">
            <v>24</v>
          </cell>
          <cell r="C30">
            <v>3</v>
          </cell>
          <cell r="D30">
            <v>3</v>
          </cell>
          <cell r="E30">
            <v>2</v>
          </cell>
          <cell r="F30">
            <v>1</v>
          </cell>
          <cell r="G30">
            <v>4.2358195217467243</v>
          </cell>
          <cell r="H30">
            <v>13.209545050837713</v>
          </cell>
          <cell r="I30">
            <v>5.9275117900548568E-2</v>
          </cell>
          <cell r="J30">
            <v>8.6218353309888834E-2</v>
          </cell>
          <cell r="K30">
            <v>0.398082495983</v>
          </cell>
          <cell r="L30">
            <v>2.05297713036</v>
          </cell>
          <cell r="M30">
            <v>35.485848751569996</v>
          </cell>
          <cell r="N30">
            <v>35.613814706499994</v>
          </cell>
          <cell r="O30">
            <v>118</v>
          </cell>
          <cell r="P30">
            <v>367</v>
          </cell>
          <cell r="Q30">
            <v>8000</v>
          </cell>
          <cell r="R30">
            <v>1672</v>
          </cell>
          <cell r="S30">
            <v>11.676460606061633</v>
          </cell>
          <cell r="T30"/>
          <cell r="U30">
            <v>2.2811202891023914</v>
          </cell>
          <cell r="V30">
            <v>2.4281059646217362</v>
          </cell>
          <cell r="W30">
            <v>3.1090195781281103</v>
          </cell>
          <cell r="X30">
            <v>4.1596827320787702</v>
          </cell>
          <cell r="Y30">
            <v>21.36</v>
          </cell>
          <cell r="Z30">
            <v>6.6509090909090904</v>
          </cell>
          <cell r="AA30">
            <v>0.38525002940088887</v>
          </cell>
          <cell r="AB30">
            <v>24</v>
          </cell>
          <cell r="AC30">
            <v>5.2947744021834051</v>
          </cell>
          <cell r="AD30">
            <v>5.2947744021834051</v>
          </cell>
          <cell r="AE30">
            <v>4.4587573913123419</v>
          </cell>
          <cell r="AF30">
            <v>4.366824249223427</v>
          </cell>
          <cell r="AG30">
            <v>4.2786055775219438</v>
          </cell>
          <cell r="AH30">
            <v>1.8569031812932131</v>
          </cell>
          <cell r="AI30">
            <v>1.362429349607712</v>
          </cell>
          <cell r="AJ30">
            <v>4.2358195217467243</v>
          </cell>
          <cell r="AK30">
            <v>4.7064661352741384</v>
          </cell>
          <cell r="AL30">
            <v>5.2838180203350849</v>
          </cell>
          <cell r="AM30">
            <v>5.4402671231424486</v>
          </cell>
          <cell r="AN30">
            <v>3.1756135988372223</v>
          </cell>
          <cell r="AO30">
            <v>26.7</v>
          </cell>
          <cell r="AP30">
            <v>22.484210526315788</v>
          </cell>
          <cell r="AQ30">
            <v>9.3638200940315368</v>
          </cell>
          <cell r="AR30">
            <v>6.8703330626372274</v>
          </cell>
          <cell r="AS30">
            <v>21.36</v>
          </cell>
          <cell r="AT30">
            <v>23.733333333333331</v>
          </cell>
          <cell r="AU30">
            <v>8.3136363636363626</v>
          </cell>
          <cell r="AV30">
            <v>7.0009569377990433</v>
          </cell>
          <cell r="AW30">
            <v>2.9156327803853728</v>
          </cell>
          <cell r="AX30">
            <v>2.1392303662859189</v>
          </cell>
          <cell r="AY30">
            <v>6.6509090909090904</v>
          </cell>
          <cell r="AZ30">
            <v>7.3898989898989891</v>
          </cell>
          <cell r="BB30">
            <v>24</v>
          </cell>
          <cell r="BC30">
            <v>10</v>
          </cell>
          <cell r="BD30">
            <v>10</v>
          </cell>
          <cell r="BE30">
            <v>10</v>
          </cell>
          <cell r="BF30">
            <v>11</v>
          </cell>
          <cell r="BG30">
            <v>33</v>
          </cell>
          <cell r="BH30">
            <v>65</v>
          </cell>
          <cell r="BI30">
            <v>91</v>
          </cell>
          <cell r="BJ30">
            <v>117</v>
          </cell>
          <cell r="BK30">
            <v>109</v>
          </cell>
        </row>
        <row r="31">
          <cell r="B31">
            <v>25</v>
          </cell>
          <cell r="C31">
            <v>3</v>
          </cell>
          <cell r="D31">
            <v>3</v>
          </cell>
          <cell r="E31">
            <v>1</v>
          </cell>
          <cell r="F31">
            <v>2</v>
          </cell>
          <cell r="G31">
            <v>2.6503704791250189</v>
          </cell>
          <cell r="H31">
            <v>26.700940671088457</v>
          </cell>
          <cell r="I31">
            <v>5.9335017310922882E-2</v>
          </cell>
          <cell r="J31">
            <v>8.6305479724978734E-2</v>
          </cell>
          <cell r="K31">
            <v>0.398082495983</v>
          </cell>
          <cell r="L31">
            <v>2.81050511745</v>
          </cell>
          <cell r="M31">
            <v>28.590578087599997</v>
          </cell>
          <cell r="N31">
            <v>46.374043330200003</v>
          </cell>
          <cell r="O31">
            <v>92</v>
          </cell>
          <cell r="P31">
            <v>570</v>
          </cell>
          <cell r="Q31">
            <v>8000</v>
          </cell>
          <cell r="R31">
            <v>1464</v>
          </cell>
          <cell r="S31">
            <v>11.676460606061633</v>
          </cell>
          <cell r="T31"/>
          <cell r="U31">
            <v>2.3310471630005671</v>
          </cell>
          <cell r="V31">
            <v>2.5569276126684701</v>
          </cell>
          <cell r="W31">
            <v>2.9703226492008827</v>
          </cell>
          <cell r="X31">
            <v>4.1110556256882909</v>
          </cell>
          <cell r="Y31">
            <v>21.36</v>
          </cell>
          <cell r="Z31">
            <v>6.6509090909090904</v>
          </cell>
          <cell r="AA31">
            <v>5.1583626789764043</v>
          </cell>
          <cell r="AB31">
            <v>25</v>
          </cell>
          <cell r="AC31">
            <v>3.3129630989062733</v>
          </cell>
          <cell r="AD31">
            <v>3.3129630989062733</v>
          </cell>
          <cell r="AE31">
            <v>2.7898636622368622</v>
          </cell>
          <cell r="AF31">
            <v>2.7323407001288853</v>
          </cell>
          <cell r="AG31">
            <v>2.6771418981060795</v>
          </cell>
          <cell r="AH31">
            <v>1.1369870679550786</v>
          </cell>
          <cell r="AI31">
            <v>0.8922836984857716</v>
          </cell>
          <cell r="AJ31">
            <v>2.6503704791250189</v>
          </cell>
          <cell r="AK31">
            <v>2.9448560879166874</v>
          </cell>
          <cell r="AL31">
            <v>10.680376268435383</v>
          </cell>
          <cell r="AM31">
            <v>10.442587634783576</v>
          </cell>
          <cell r="AN31">
            <v>6.4949110647506911</v>
          </cell>
          <cell r="AO31">
            <v>26.7</v>
          </cell>
          <cell r="AP31">
            <v>22.484210526315788</v>
          </cell>
          <cell r="AQ31">
            <v>9.1632637636147223</v>
          </cell>
          <cell r="AR31">
            <v>7.1911379747740742</v>
          </cell>
          <cell r="AS31">
            <v>21.36</v>
          </cell>
          <cell r="AT31">
            <v>23.733333333333331</v>
          </cell>
          <cell r="AU31">
            <v>8.3136363636363626</v>
          </cell>
          <cell r="AV31">
            <v>7.0009569377990433</v>
          </cell>
          <cell r="AW31">
            <v>2.8531851248980811</v>
          </cell>
          <cell r="AX31">
            <v>2.239120081011539</v>
          </cell>
          <cell r="AY31">
            <v>6.6509090909090904</v>
          </cell>
          <cell r="AZ31">
            <v>7.3898989898989891</v>
          </cell>
          <cell r="BB31">
            <v>25</v>
          </cell>
          <cell r="BC31">
            <v>10</v>
          </cell>
          <cell r="BD31">
            <v>10</v>
          </cell>
          <cell r="BE31">
            <v>10</v>
          </cell>
          <cell r="BF31">
            <v>11</v>
          </cell>
          <cell r="BG31">
            <v>33</v>
          </cell>
          <cell r="BH31">
            <v>65</v>
          </cell>
          <cell r="BI31">
            <v>91</v>
          </cell>
          <cell r="BJ31">
            <v>0</v>
          </cell>
          <cell r="BK31">
            <v>103</v>
          </cell>
        </row>
        <row r="32">
          <cell r="B32">
            <v>26</v>
          </cell>
          <cell r="C32">
            <v>3</v>
          </cell>
          <cell r="D32">
            <v>3</v>
          </cell>
          <cell r="E32">
            <v>2</v>
          </cell>
          <cell r="F32">
            <v>2</v>
          </cell>
          <cell r="G32">
            <v>2.6502902893538427</v>
          </cell>
          <cell r="H32">
            <v>11.083795865617178</v>
          </cell>
          <cell r="I32">
            <v>5.9275952709793044E-2</v>
          </cell>
          <cell r="J32">
            <v>8.6219567577880796E-2</v>
          </cell>
          <cell r="K32">
            <v>0.398082495983</v>
          </cell>
          <cell r="L32">
            <v>1.68897468463</v>
          </cell>
          <cell r="M32">
            <v>28.590578087599997</v>
          </cell>
          <cell r="N32">
            <v>35.6121709134</v>
          </cell>
          <cell r="O32">
            <v>92</v>
          </cell>
          <cell r="P32">
            <v>308</v>
          </cell>
          <cell r="Q32">
            <v>8000</v>
          </cell>
          <cell r="R32">
            <v>2031</v>
          </cell>
          <cell r="S32">
            <v>11.676460606061633</v>
          </cell>
          <cell r="T32"/>
          <cell r="U32">
            <v>2.3265946672916917</v>
          </cell>
          <cell r="V32">
            <v>2.3730519788387636</v>
          </cell>
          <cell r="W32">
            <v>2.9631066917900952</v>
          </cell>
          <cell r="X32">
            <v>4.0049601907698316</v>
          </cell>
          <cell r="Y32">
            <v>21.36</v>
          </cell>
          <cell r="Z32">
            <v>6.6509090909090904</v>
          </cell>
          <cell r="AA32">
            <v>5.0815644850972488</v>
          </cell>
          <cell r="AB32">
            <v>26</v>
          </cell>
          <cell r="AC32">
            <v>3.3128628616923033</v>
          </cell>
          <cell r="AD32">
            <v>3.3128628616923033</v>
          </cell>
          <cell r="AE32">
            <v>2.7897792519514133</v>
          </cell>
          <cell r="AF32">
            <v>2.7322580302616934</v>
          </cell>
          <cell r="AG32">
            <v>2.6770608983372148</v>
          </cell>
          <cell r="AH32">
            <v>1.1391284982351282</v>
          </cell>
          <cell r="AI32">
            <v>0.89442958523802885</v>
          </cell>
          <cell r="AJ32">
            <v>2.6502902893538427</v>
          </cell>
          <cell r="AK32">
            <v>2.9447669881709362</v>
          </cell>
          <cell r="AL32">
            <v>4.4335183462468715</v>
          </cell>
          <cell r="AM32">
            <v>4.6706924097975113</v>
          </cell>
          <cell r="AN32">
            <v>2.7675171131942404</v>
          </cell>
          <cell r="AO32">
            <v>26.7</v>
          </cell>
          <cell r="AP32">
            <v>22.484210526315788</v>
          </cell>
          <cell r="AQ32">
            <v>9.1807998618274294</v>
          </cell>
          <cell r="AR32">
            <v>7.2086503193362335</v>
          </cell>
          <cell r="AS32">
            <v>21.36</v>
          </cell>
          <cell r="AT32">
            <v>23.733333333333331</v>
          </cell>
          <cell r="AU32">
            <v>8.3136363636363626</v>
          </cell>
          <cell r="AV32">
            <v>7.0009569377990433</v>
          </cell>
          <cell r="AW32">
            <v>2.8586453774740157</v>
          </cell>
          <cell r="AX32">
            <v>2.2445729373622694</v>
          </cell>
          <cell r="AY32">
            <v>6.6509090909090904</v>
          </cell>
          <cell r="AZ32">
            <v>7.3898989898989891</v>
          </cell>
          <cell r="BB32">
            <v>26</v>
          </cell>
          <cell r="BC32">
            <v>10</v>
          </cell>
          <cell r="BD32">
            <v>10</v>
          </cell>
          <cell r="BE32">
            <v>10</v>
          </cell>
          <cell r="BF32">
            <v>11</v>
          </cell>
          <cell r="BG32">
            <v>33</v>
          </cell>
          <cell r="BH32">
            <v>65</v>
          </cell>
          <cell r="BI32">
            <v>91</v>
          </cell>
          <cell r="BJ32">
            <v>117</v>
          </cell>
          <cell r="BK32">
            <v>109</v>
          </cell>
        </row>
        <row r="33">
          <cell r="B33">
            <v>27</v>
          </cell>
          <cell r="C33">
            <v>4</v>
          </cell>
          <cell r="D33">
            <v>2</v>
          </cell>
          <cell r="E33">
            <v>1</v>
          </cell>
          <cell r="F33">
            <v>1</v>
          </cell>
          <cell r="G33">
            <v>4.9120189880343794</v>
          </cell>
          <cell r="H33">
            <v>27.57781121513721</v>
          </cell>
          <cell r="I33">
            <v>7.4097528524608991E-2</v>
          </cell>
          <cell r="J33">
            <v>0.10777822330852217</v>
          </cell>
          <cell r="K33">
            <v>0.398082495983</v>
          </cell>
          <cell r="L33">
            <v>2.5168063949900001</v>
          </cell>
          <cell r="M33">
            <v>38.740885209270004</v>
          </cell>
          <cell r="N33">
            <v>45.895068078500003</v>
          </cell>
          <cell r="O33">
            <v>126</v>
          </cell>
          <cell r="P33">
            <v>595</v>
          </cell>
          <cell r="Q33">
            <v>8000</v>
          </cell>
          <cell r="R33">
            <v>1610</v>
          </cell>
          <cell r="S33">
            <v>11.676460606061633</v>
          </cell>
          <cell r="T33"/>
          <cell r="U33">
            <v>2.3231656366740134</v>
          </cell>
          <cell r="V33">
            <v>2.5533676621029913</v>
          </cell>
          <cell r="W33">
            <v>3.1869513759339392</v>
          </cell>
          <cell r="X33">
            <v>4.2069797472689903</v>
          </cell>
          <cell r="Y33">
            <v>21.36</v>
          </cell>
          <cell r="Z33">
            <v>6.6509090909090904</v>
          </cell>
          <cell r="AA33">
            <v>0.45477646419011231</v>
          </cell>
          <cell r="AB33">
            <v>27</v>
          </cell>
          <cell r="AC33">
            <v>6.1400237350429743</v>
          </cell>
          <cell r="AD33">
            <v>6.1400237350429743</v>
          </cell>
          <cell r="AE33">
            <v>5.1705463031940839</v>
          </cell>
          <cell r="AF33">
            <v>5.0639371010663705</v>
          </cell>
          <cell r="AG33">
            <v>4.9616353414488685</v>
          </cell>
          <cell r="AH33">
            <v>2.1143645164564018</v>
          </cell>
          <cell r="AI33">
            <v>1.5412908477760843</v>
          </cell>
          <cell r="AJ33">
            <v>4.9120189880343794</v>
          </cell>
          <cell r="AK33">
            <v>5.4577988755937552</v>
          </cell>
          <cell r="AL33">
            <v>11.031124486054884</v>
          </cell>
          <cell r="AM33">
            <v>10.800564142973331</v>
          </cell>
          <cell r="AN33">
            <v>6.555251717824329</v>
          </cell>
          <cell r="AO33">
            <v>26.7</v>
          </cell>
          <cell r="AP33">
            <v>22.484210526315788</v>
          </cell>
          <cell r="AQ33">
            <v>9.1943508731388981</v>
          </cell>
          <cell r="AR33">
            <v>6.7023300579038265</v>
          </cell>
          <cell r="AS33">
            <v>21.36</v>
          </cell>
          <cell r="AT33">
            <v>23.733333333333331</v>
          </cell>
          <cell r="AU33">
            <v>8.3136363636363626</v>
          </cell>
          <cell r="AV33">
            <v>7.0009569377990433</v>
          </cell>
          <cell r="AW33">
            <v>2.8628647849797488</v>
          </cell>
          <cell r="AX33">
            <v>2.08691890975589</v>
          </cell>
          <cell r="AY33">
            <v>6.6509090909090904</v>
          </cell>
          <cell r="AZ33">
            <v>7.3898989898989891</v>
          </cell>
          <cell r="BB33">
            <v>27</v>
          </cell>
          <cell r="BC33">
            <v>15</v>
          </cell>
          <cell r="BD33">
            <v>15</v>
          </cell>
          <cell r="BE33">
            <v>15</v>
          </cell>
          <cell r="BF33">
            <v>13</v>
          </cell>
          <cell r="BG33">
            <v>35</v>
          </cell>
          <cell r="BH33">
            <v>67</v>
          </cell>
          <cell r="BI33">
            <v>89</v>
          </cell>
          <cell r="BJ33">
            <v>0</v>
          </cell>
          <cell r="BK33">
            <v>103</v>
          </cell>
        </row>
        <row r="34">
          <cell r="B34">
            <v>28</v>
          </cell>
          <cell r="C34">
            <v>4</v>
          </cell>
          <cell r="D34">
            <v>2</v>
          </cell>
          <cell r="E34">
            <v>2</v>
          </cell>
          <cell r="F34">
            <v>1</v>
          </cell>
          <cell r="G34">
            <v>4.9120782927039786</v>
          </cell>
          <cell r="H34">
            <v>12.85646348168614</v>
          </cell>
          <cell r="I34">
            <v>7.4022801531237498E-2</v>
          </cell>
          <cell r="J34">
            <v>0.10766952949998182</v>
          </cell>
          <cell r="K34">
            <v>0.398082495983</v>
          </cell>
          <cell r="L34">
            <v>2.2208556041500001</v>
          </cell>
          <cell r="M34">
            <v>38.740885209270004</v>
          </cell>
          <cell r="N34">
            <v>35.1663538962</v>
          </cell>
          <cell r="O34">
            <v>126</v>
          </cell>
          <cell r="P34">
            <v>362</v>
          </cell>
          <cell r="Q34">
            <v>8000</v>
          </cell>
          <cell r="R34">
            <v>1548</v>
          </cell>
          <cell r="S34">
            <v>11.676460606061633</v>
          </cell>
          <cell r="T34"/>
          <cell r="U34">
            <v>2.3209529643951359</v>
          </cell>
          <cell r="V34">
            <v>2.4304754495073246</v>
          </cell>
          <cell r="W34">
            <v>3.1827866766685982</v>
          </cell>
          <cell r="X34">
            <v>4.1915760294135067</v>
          </cell>
          <cell r="Y34">
            <v>21.36</v>
          </cell>
          <cell r="Z34">
            <v>6.6509090909090904</v>
          </cell>
          <cell r="AA34">
            <v>0.38584562011494955</v>
          </cell>
          <cell r="AB34">
            <v>28</v>
          </cell>
          <cell r="AC34">
            <v>6.140097865879973</v>
          </cell>
          <cell r="AD34">
            <v>6.140097865879973</v>
          </cell>
          <cell r="AE34">
            <v>5.1706087291620833</v>
          </cell>
          <cell r="AF34">
            <v>5.0639982399010091</v>
          </cell>
          <cell r="AG34">
            <v>4.9616952451555338</v>
          </cell>
          <cell r="AH34">
            <v>2.1164057902328564</v>
          </cell>
          <cell r="AI34">
            <v>1.5433262708782665</v>
          </cell>
          <cell r="AJ34">
            <v>4.9120782927039786</v>
          </cell>
          <cell r="AK34">
            <v>5.4578647696710876</v>
          </cell>
          <cell r="AL34">
            <v>5.142585392674456</v>
          </cell>
          <cell r="AM34">
            <v>5.2896907410820546</v>
          </cell>
          <cell r="AN34">
            <v>3.0672146685324568</v>
          </cell>
          <cell r="AO34">
            <v>26.7</v>
          </cell>
          <cell r="AP34">
            <v>22.484210526315788</v>
          </cell>
          <cell r="AQ34">
            <v>9.203116274942106</v>
          </cell>
          <cell r="AR34">
            <v>6.7111001050052685</v>
          </cell>
          <cell r="AS34">
            <v>21.36</v>
          </cell>
          <cell r="AT34">
            <v>23.733333333333331</v>
          </cell>
          <cell r="AU34">
            <v>8.3136363636363626</v>
          </cell>
          <cell r="AV34">
            <v>7.0009569377990433</v>
          </cell>
          <cell r="AW34">
            <v>2.8655940869712477</v>
          </cell>
          <cell r="AX34">
            <v>2.0896496581638808</v>
          </cell>
          <cell r="AY34">
            <v>6.6509090909090904</v>
          </cell>
          <cell r="AZ34">
            <v>7.3898989898989891</v>
          </cell>
          <cell r="BB34">
            <v>28</v>
          </cell>
          <cell r="BC34">
            <v>15</v>
          </cell>
          <cell r="BD34">
            <v>15</v>
          </cell>
          <cell r="BE34">
            <v>15</v>
          </cell>
          <cell r="BF34">
            <v>13</v>
          </cell>
          <cell r="BG34">
            <v>35</v>
          </cell>
          <cell r="BH34">
            <v>67</v>
          </cell>
          <cell r="BI34">
            <v>89</v>
          </cell>
          <cell r="BJ34">
            <v>117</v>
          </cell>
          <cell r="BK34">
            <v>109</v>
          </cell>
        </row>
        <row r="35">
          <cell r="B35">
            <v>29</v>
          </cell>
          <cell r="C35">
            <v>4</v>
          </cell>
          <cell r="D35">
            <v>2</v>
          </cell>
          <cell r="E35">
            <v>1</v>
          </cell>
          <cell r="F35">
            <v>2</v>
          </cell>
          <cell r="G35">
            <v>3.0785611332675744</v>
          </cell>
          <cell r="H35">
            <v>25.050386393562114</v>
          </cell>
          <cell r="I35">
            <v>7.4098627605151401E-2</v>
          </cell>
          <cell r="J35">
            <v>0.10777982197112933</v>
          </cell>
          <cell r="K35">
            <v>0.398082495983</v>
          </cell>
          <cell r="L35">
            <v>2.5168064536200001</v>
          </cell>
          <cell r="M35">
            <v>31.665440578030001</v>
          </cell>
          <cell r="N35">
            <v>45.894925504700005</v>
          </cell>
          <cell r="O35">
            <v>96</v>
          </cell>
          <cell r="P35">
            <v>540</v>
          </cell>
          <cell r="Q35">
            <v>8000</v>
          </cell>
          <cell r="R35">
            <v>1609</v>
          </cell>
          <cell r="S35">
            <v>11.676460606061633</v>
          </cell>
          <cell r="T35"/>
          <cell r="U35">
            <v>2.3709726067782477</v>
          </cell>
          <cell r="V35">
            <v>2.5282926169399706</v>
          </cell>
          <cell r="W35">
            <v>3.0685320360059589</v>
          </cell>
          <cell r="X35">
            <v>4.1070140648482889</v>
          </cell>
          <cell r="Y35">
            <v>21.36</v>
          </cell>
          <cell r="Z35">
            <v>6.6509090909090904</v>
          </cell>
          <cell r="AA35">
            <v>5.1510632504610037</v>
          </cell>
          <cell r="AB35">
            <v>29</v>
          </cell>
          <cell r="AC35">
            <v>3.8482014165844678</v>
          </cell>
          <cell r="AD35">
            <v>3.8482014165844678</v>
          </cell>
          <cell r="AE35">
            <v>3.2405906665974471</v>
          </cell>
          <cell r="AF35">
            <v>3.1737743641933758</v>
          </cell>
          <cell r="AG35">
            <v>3.1096577103712875</v>
          </cell>
          <cell r="AH35">
            <v>1.2984380859004609</v>
          </cell>
          <cell r="AI35">
            <v>1.0032683697429046</v>
          </cell>
          <cell r="AJ35">
            <v>3.0785611332675744</v>
          </cell>
          <cell r="AK35">
            <v>3.4206234814084158</v>
          </cell>
          <cell r="AL35">
            <v>10.020154557424846</v>
          </cell>
          <cell r="AM35">
            <v>9.9080249753214726</v>
          </cell>
          <cell r="AN35">
            <v>6.0994157794508217</v>
          </cell>
          <cell r="AO35">
            <v>26.7</v>
          </cell>
          <cell r="AP35">
            <v>22.484210526315788</v>
          </cell>
          <cell r="AQ35">
            <v>9.008961106903989</v>
          </cell>
          <cell r="AR35">
            <v>6.9609832158710168</v>
          </cell>
          <cell r="AS35">
            <v>21.36</v>
          </cell>
          <cell r="AT35">
            <v>23.733333333333331</v>
          </cell>
          <cell r="AU35">
            <v>8.3136363636363626</v>
          </cell>
          <cell r="AV35">
            <v>7.0009569377990433</v>
          </cell>
          <cell r="AW35">
            <v>2.8051395751663937</v>
          </cell>
          <cell r="AX35">
            <v>2.1674562992557185</v>
          </cell>
          <cell r="AY35">
            <v>6.6509090909090904</v>
          </cell>
          <cell r="AZ35">
            <v>7.3898989898989891</v>
          </cell>
          <cell r="BB35">
            <v>29</v>
          </cell>
          <cell r="BC35">
            <v>15</v>
          </cell>
          <cell r="BD35">
            <v>15</v>
          </cell>
          <cell r="BE35">
            <v>15</v>
          </cell>
          <cell r="BF35">
            <v>13</v>
          </cell>
          <cell r="BG35">
            <v>35</v>
          </cell>
          <cell r="BH35">
            <v>67</v>
          </cell>
          <cell r="BI35">
            <v>89</v>
          </cell>
          <cell r="BJ35">
            <v>0</v>
          </cell>
          <cell r="BK35">
            <v>103</v>
          </cell>
        </row>
        <row r="36">
          <cell r="B36">
            <v>30</v>
          </cell>
          <cell r="C36">
            <v>4</v>
          </cell>
          <cell r="D36">
            <v>2</v>
          </cell>
          <cell r="E36">
            <v>2</v>
          </cell>
          <cell r="F36">
            <v>2</v>
          </cell>
          <cell r="G36">
            <v>3.0786204600727269</v>
          </cell>
          <cell r="H36">
            <v>10.743261071754558</v>
          </cell>
          <cell r="I36">
            <v>7.402388306490576E-2</v>
          </cell>
          <cell r="J36">
            <v>0.10767110263986292</v>
          </cell>
          <cell r="K36">
            <v>0.398082495983</v>
          </cell>
          <cell r="L36">
            <v>1.8713983453900001</v>
          </cell>
          <cell r="M36">
            <v>31.665440578020004</v>
          </cell>
          <cell r="N36">
            <v>31.605938794100002</v>
          </cell>
          <cell r="O36">
            <v>96</v>
          </cell>
          <cell r="P36">
            <v>337</v>
          </cell>
          <cell r="Q36">
            <v>8000</v>
          </cell>
          <cell r="R36">
            <v>1836</v>
          </cell>
          <cell r="S36">
            <v>11.676460606061633</v>
          </cell>
          <cell r="T36"/>
          <cell r="U36">
            <v>2.3672437792060514</v>
          </cell>
          <cell r="V36">
            <v>2.4966064463272479</v>
          </cell>
          <cell r="W36">
            <v>3.0622834262470016</v>
          </cell>
          <cell r="X36">
            <v>4.2290186552993383</v>
          </cell>
          <cell r="Y36">
            <v>21.36</v>
          </cell>
          <cell r="Z36">
            <v>6.6509090909090904</v>
          </cell>
          <cell r="AA36">
            <v>5.0821907227686864</v>
          </cell>
          <cell r="AB36">
            <v>30</v>
          </cell>
          <cell r="AC36">
            <v>3.8482755750909083</v>
          </cell>
          <cell r="AD36">
            <v>3.8482755750909083</v>
          </cell>
          <cell r="AE36">
            <v>3.2406531158660283</v>
          </cell>
          <cell r="AF36">
            <v>3.1738355258481721</v>
          </cell>
          <cell r="AG36">
            <v>3.109717636437098</v>
          </cell>
          <cell r="AH36">
            <v>1.3005084170525367</v>
          </cell>
          <cell r="AI36">
            <v>1.0053349189319642</v>
          </cell>
          <cell r="AJ36">
            <v>3.0786204600727269</v>
          </cell>
          <cell r="AK36">
            <v>3.4206894000808075</v>
          </cell>
          <cell r="AL36">
            <v>4.2973044287018229</v>
          </cell>
          <cell r="AM36">
            <v>4.3031456109387785</v>
          </cell>
          <cell r="AN36">
            <v>2.5403673871933132</v>
          </cell>
          <cell r="AO36">
            <v>26.7</v>
          </cell>
          <cell r="AP36">
            <v>22.484210526315788</v>
          </cell>
          <cell r="AQ36">
            <v>9.0231518137789415</v>
          </cell>
          <cell r="AR36">
            <v>6.9751871485579198</v>
          </cell>
          <cell r="AS36">
            <v>21.36</v>
          </cell>
          <cell r="AT36">
            <v>23.733333333333331</v>
          </cell>
          <cell r="AU36">
            <v>8.3136363636363626</v>
          </cell>
          <cell r="AV36">
            <v>7.0009569377990433</v>
          </cell>
          <cell r="AW36">
            <v>2.8095581660540829</v>
          </cell>
          <cell r="AX36">
            <v>2.1718790082928896</v>
          </cell>
          <cell r="AY36">
            <v>6.6509090909090904</v>
          </cell>
          <cell r="AZ36">
            <v>7.3898989898989891</v>
          </cell>
          <cell r="BB36">
            <v>30</v>
          </cell>
          <cell r="BC36">
            <v>15</v>
          </cell>
          <cell r="BD36">
            <v>15</v>
          </cell>
          <cell r="BE36">
            <v>15</v>
          </cell>
          <cell r="BF36">
            <v>13</v>
          </cell>
          <cell r="BG36">
            <v>35</v>
          </cell>
          <cell r="BH36">
            <v>67</v>
          </cell>
          <cell r="BI36">
            <v>89</v>
          </cell>
          <cell r="BJ36">
            <v>117</v>
          </cell>
          <cell r="BK36">
            <v>109</v>
          </cell>
        </row>
        <row r="37">
          <cell r="B37">
            <v>31</v>
          </cell>
          <cell r="C37">
            <v>4</v>
          </cell>
          <cell r="D37">
            <v>3</v>
          </cell>
          <cell r="E37">
            <v>1</v>
          </cell>
          <cell r="F37">
            <v>1</v>
          </cell>
          <cell r="G37">
            <v>3.3545574495061765</v>
          </cell>
          <cell r="H37">
            <v>28.592053155710982</v>
          </cell>
          <cell r="I37">
            <v>5.9372534517831053E-2</v>
          </cell>
          <cell r="J37">
            <v>8.6360050207754266E-2</v>
          </cell>
          <cell r="K37">
            <v>0.398082495983</v>
          </cell>
          <cell r="L37">
            <v>2.9225473936799999</v>
          </cell>
          <cell r="M37">
            <v>31.719404947170002</v>
          </cell>
          <cell r="N37">
            <v>46.058152467199996</v>
          </cell>
          <cell r="O37">
            <v>105</v>
          </cell>
          <cell r="P37">
            <v>615</v>
          </cell>
          <cell r="Q37">
            <v>8000</v>
          </cell>
          <cell r="R37">
            <v>1398</v>
          </cell>
          <cell r="S37">
            <v>11.676460606061633</v>
          </cell>
          <cell r="T37"/>
          <cell r="U37">
            <v>2.3808334114213667</v>
          </cell>
          <cell r="V37">
            <v>2.5752910034529415</v>
          </cell>
          <cell r="W37">
            <v>3.0553109829624483</v>
          </cell>
          <cell r="X37">
            <v>4.2032343293056025</v>
          </cell>
          <cell r="Y37">
            <v>21.36</v>
          </cell>
          <cell r="Z37">
            <v>6.6509090909090904</v>
          </cell>
          <cell r="AA37">
            <v>0.45855457422723228</v>
          </cell>
          <cell r="AB37">
            <v>31</v>
          </cell>
          <cell r="AC37">
            <v>4.1931968118827205</v>
          </cell>
          <cell r="AD37">
            <v>4.1931968118827205</v>
          </cell>
          <cell r="AE37">
            <v>3.5311131047433437</v>
          </cell>
          <cell r="AF37">
            <v>3.4583066489754399</v>
          </cell>
          <cell r="AG37">
            <v>3.3884418681880573</v>
          </cell>
          <cell r="AH37">
            <v>1.4089845318087555</v>
          </cell>
          <cell r="AI37">
            <v>1.0979430467839242</v>
          </cell>
          <cell r="AJ37">
            <v>3.3545574495061765</v>
          </cell>
          <cell r="AK37">
            <v>3.7272860550068625</v>
          </cell>
          <cell r="AL37">
            <v>11.436821262284393</v>
          </cell>
          <cell r="AM37">
            <v>11.102455263259513</v>
          </cell>
          <cell r="AN37">
            <v>6.8023933275294093</v>
          </cell>
          <cell r="AO37">
            <v>26.7</v>
          </cell>
          <cell r="AP37">
            <v>22.484210526315788</v>
          </cell>
          <cell r="AQ37">
            <v>8.9716482881714921</v>
          </cell>
          <cell r="AR37">
            <v>6.9911050361522324</v>
          </cell>
          <cell r="AS37">
            <v>21.36</v>
          </cell>
          <cell r="AT37">
            <v>23.733333333333331</v>
          </cell>
          <cell r="AU37">
            <v>8.3136363636363626</v>
          </cell>
          <cell r="AV37">
            <v>7.0009569377990433</v>
          </cell>
          <cell r="AW37">
            <v>2.7935214026329009</v>
          </cell>
          <cell r="AX37">
            <v>2.176835395151929</v>
          </cell>
          <cell r="AY37">
            <v>6.6509090909090904</v>
          </cell>
          <cell r="AZ37">
            <v>7.3898989898989891</v>
          </cell>
          <cell r="BB37">
            <v>31</v>
          </cell>
          <cell r="BC37">
            <v>15</v>
          </cell>
          <cell r="BD37">
            <v>15</v>
          </cell>
          <cell r="BE37">
            <v>15</v>
          </cell>
          <cell r="BF37">
            <v>13</v>
          </cell>
          <cell r="BG37">
            <v>35</v>
          </cell>
          <cell r="BH37">
            <v>67</v>
          </cell>
          <cell r="BI37">
            <v>91</v>
          </cell>
          <cell r="BJ37">
            <v>0</v>
          </cell>
          <cell r="BK37">
            <v>103</v>
          </cell>
        </row>
        <row r="38">
          <cell r="B38">
            <v>32</v>
          </cell>
          <cell r="C38">
            <v>4</v>
          </cell>
          <cell r="D38">
            <v>3</v>
          </cell>
          <cell r="E38">
            <v>2</v>
          </cell>
          <cell r="F38">
            <v>1</v>
          </cell>
          <cell r="G38">
            <v>3.3543034159634599</v>
          </cell>
          <cell r="H38">
            <v>12.484294254779892</v>
          </cell>
          <cell r="I38">
            <v>5.9312486276259145E-2</v>
          </cell>
          <cell r="J38">
            <v>8.6272707310922389E-2</v>
          </cell>
          <cell r="K38">
            <v>0.398082495983</v>
          </cell>
          <cell r="L38">
            <v>1.7957922658600001</v>
          </cell>
          <cell r="M38">
            <v>31.719404947170002</v>
          </cell>
          <cell r="N38">
            <v>33.840770737</v>
          </cell>
          <cell r="O38">
            <v>105</v>
          </cell>
          <cell r="P38">
            <v>365</v>
          </cell>
          <cell r="Q38">
            <v>8000</v>
          </cell>
          <cell r="R38">
            <v>1893</v>
          </cell>
          <cell r="S38">
            <v>11.676460606061633</v>
          </cell>
          <cell r="T38"/>
          <cell r="U38">
            <v>2.3773116725012029</v>
          </cell>
          <cell r="V38">
            <v>2.5107940487420537</v>
          </cell>
          <cell r="W38">
            <v>3.0495386323605636</v>
          </cell>
          <cell r="X38">
            <v>4.2900117346136986</v>
          </cell>
          <cell r="Y38">
            <v>21.36</v>
          </cell>
          <cell r="Z38">
            <v>6.6509090909090904</v>
          </cell>
          <cell r="AA38">
            <v>0.38153027601268008</v>
          </cell>
          <cell r="AB38">
            <v>32</v>
          </cell>
          <cell r="AC38">
            <v>4.1928792699543243</v>
          </cell>
          <cell r="AD38">
            <v>4.1928792699543243</v>
          </cell>
          <cell r="AE38">
            <v>3.5308457010141687</v>
          </cell>
          <cell r="AF38">
            <v>3.4580447587252165</v>
          </cell>
          <cell r="AG38">
            <v>3.3881852686499596</v>
          </cell>
          <cell r="AH38">
            <v>1.4109649377333644</v>
          </cell>
          <cell r="AI38">
            <v>1.099937997298623</v>
          </cell>
          <cell r="AJ38">
            <v>3.3543034159634599</v>
          </cell>
          <cell r="AK38">
            <v>3.7270037955149555</v>
          </cell>
          <cell r="AL38">
            <v>4.9937177019119563</v>
          </cell>
          <cell r="AM38">
            <v>4.9722494208693515</v>
          </cell>
          <cell r="AN38">
            <v>2.9100839408086285</v>
          </cell>
          <cell r="AO38">
            <v>26.7</v>
          </cell>
          <cell r="AP38">
            <v>22.484210526315788</v>
          </cell>
          <cell r="AQ38">
            <v>8.9849388479747994</v>
          </cell>
          <cell r="AR38">
            <v>7.0043382213085179</v>
          </cell>
          <cell r="AS38">
            <v>21.36</v>
          </cell>
          <cell r="AT38">
            <v>23.733333333333331</v>
          </cell>
          <cell r="AU38">
            <v>8.3136363636363626</v>
          </cell>
          <cell r="AV38">
            <v>7.0009569377990433</v>
          </cell>
          <cell r="AW38">
            <v>2.7976597127929699</v>
          </cell>
          <cell r="AX38">
            <v>2.1809558404448892</v>
          </cell>
          <cell r="AY38">
            <v>6.6509090909090904</v>
          </cell>
          <cell r="AZ38">
            <v>7.3898989898989891</v>
          </cell>
          <cell r="BB38">
            <v>32</v>
          </cell>
          <cell r="BC38">
            <v>15</v>
          </cell>
          <cell r="BD38">
            <v>15</v>
          </cell>
          <cell r="BE38">
            <v>15</v>
          </cell>
          <cell r="BF38">
            <v>13</v>
          </cell>
          <cell r="BG38">
            <v>35</v>
          </cell>
          <cell r="BH38">
            <v>67</v>
          </cell>
          <cell r="BI38">
            <v>91</v>
          </cell>
          <cell r="BJ38">
            <v>117</v>
          </cell>
          <cell r="BK38">
            <v>109</v>
          </cell>
        </row>
        <row r="39">
          <cell r="B39">
            <v>33</v>
          </cell>
          <cell r="C39">
            <v>4</v>
          </cell>
          <cell r="D39">
            <v>3</v>
          </cell>
          <cell r="E39">
            <v>1</v>
          </cell>
          <cell r="F39">
            <v>2</v>
          </cell>
          <cell r="G39">
            <v>2.070202826093134</v>
          </cell>
          <cell r="H39">
            <v>26.063747138236046</v>
          </cell>
          <cell r="I39">
            <v>5.9373525496950082E-2</v>
          </cell>
          <cell r="J39">
            <v>8.6361491631927398E-2</v>
          </cell>
          <cell r="K39">
            <v>0.398082495983</v>
          </cell>
          <cell r="L39">
            <v>2.9225473936799999</v>
          </cell>
          <cell r="M39">
            <v>25.326064421190001</v>
          </cell>
          <cell r="N39">
            <v>46.058055382900001</v>
          </cell>
          <cell r="O39">
            <v>81</v>
          </cell>
          <cell r="P39">
            <v>560</v>
          </cell>
          <cell r="Q39">
            <v>8000</v>
          </cell>
          <cell r="R39">
            <v>1398</v>
          </cell>
          <cell r="S39">
            <v>11.676460606061633</v>
          </cell>
          <cell r="T39"/>
          <cell r="U39">
            <v>2.2854982403330353</v>
          </cell>
          <cell r="V39">
            <v>2.5553817385477728</v>
          </cell>
          <cell r="W39">
            <v>2.8553932068812369</v>
          </cell>
          <cell r="X39">
            <v>4.1082979405731281</v>
          </cell>
          <cell r="Y39">
            <v>21.36</v>
          </cell>
          <cell r="Z39">
            <v>6.6509090909090904</v>
          </cell>
          <cell r="AA39">
            <v>5.1551238197640403</v>
          </cell>
          <cell r="AB39">
            <v>33</v>
          </cell>
          <cell r="AC39">
            <v>2.5877535326164174</v>
          </cell>
          <cell r="AD39">
            <v>2.5877535326164174</v>
          </cell>
          <cell r="AE39">
            <v>2.1791608695717199</v>
          </cell>
          <cell r="AF39">
            <v>2.1342297176217877</v>
          </cell>
          <cell r="AG39">
            <v>2.0911139657506403</v>
          </cell>
          <cell r="AH39">
            <v>0.90579935243856102</v>
          </cell>
          <cell r="AI39">
            <v>0.72501497205503407</v>
          </cell>
          <cell r="AJ39">
            <v>2.070202826093134</v>
          </cell>
          <cell r="AK39">
            <v>2.3002253623257043</v>
          </cell>
          <cell r="AL39">
            <v>10.425498855294418</v>
          </cell>
          <cell r="AM39">
            <v>10.199551301892026</v>
          </cell>
          <cell r="AN39">
            <v>6.3441716047011001</v>
          </cell>
          <cell r="AO39">
            <v>26.7</v>
          </cell>
          <cell r="AP39">
            <v>22.484210526315788</v>
          </cell>
          <cell r="AQ39">
            <v>9.3458833715345548</v>
          </cell>
          <cell r="AR39">
            <v>7.480580940139645</v>
          </cell>
          <cell r="AS39">
            <v>21.36</v>
          </cell>
          <cell r="AT39">
            <v>23.733333333333331</v>
          </cell>
          <cell r="AU39">
            <v>8.3136363636363626</v>
          </cell>
          <cell r="AV39">
            <v>7.0009569377990433</v>
          </cell>
          <cell r="AW39">
            <v>2.9100477845653216</v>
          </cell>
          <cell r="AX39">
            <v>2.3292445589913875</v>
          </cell>
          <cell r="AY39">
            <v>6.6509090909090904</v>
          </cell>
          <cell r="AZ39">
            <v>7.3898989898989891</v>
          </cell>
          <cell r="BB39">
            <v>33</v>
          </cell>
          <cell r="BC39">
            <v>15</v>
          </cell>
          <cell r="BD39">
            <v>15</v>
          </cell>
          <cell r="BE39">
            <v>15</v>
          </cell>
          <cell r="BF39">
            <v>13</v>
          </cell>
          <cell r="BG39">
            <v>35</v>
          </cell>
          <cell r="BH39">
            <v>67</v>
          </cell>
          <cell r="BI39">
            <v>91</v>
          </cell>
          <cell r="BJ39">
            <v>0</v>
          </cell>
          <cell r="BK39">
            <v>103</v>
          </cell>
        </row>
        <row r="40">
          <cell r="B40">
            <v>34</v>
          </cell>
          <cell r="C40">
            <v>4</v>
          </cell>
          <cell r="D40">
            <v>3</v>
          </cell>
          <cell r="E40">
            <v>2</v>
          </cell>
          <cell r="F40">
            <v>2</v>
          </cell>
          <cell r="G40">
            <v>2.0699487748239953</v>
          </cell>
          <cell r="H40">
            <v>10.387848275983158</v>
          </cell>
          <cell r="I40">
            <v>5.9313460181532836E-2</v>
          </cell>
          <cell r="J40">
            <v>8.6274123900411406E-2</v>
          </cell>
          <cell r="K40">
            <v>0.398082495983</v>
          </cell>
          <cell r="L40">
            <v>1.62908066681</v>
          </cell>
          <cell r="M40">
            <v>25.326064421190001</v>
          </cell>
          <cell r="N40">
            <v>32.718728518600003</v>
          </cell>
          <cell r="O40">
            <v>81</v>
          </cell>
          <cell r="P40">
            <v>314</v>
          </cell>
          <cell r="Q40">
            <v>8000</v>
          </cell>
          <cell r="R40">
            <v>2085</v>
          </cell>
          <cell r="S40">
            <v>11.676460606061633</v>
          </cell>
          <cell r="T40"/>
          <cell r="U40">
            <v>2.2801922710896929</v>
          </cell>
          <cell r="V40">
            <v>2.4811294897573517</v>
          </cell>
          <cell r="W40">
            <v>2.8471590623930778</v>
          </cell>
          <cell r="X40">
            <v>4.1597137855571651</v>
          </cell>
          <cell r="Y40">
            <v>21.36</v>
          </cell>
          <cell r="Z40">
            <v>6.6509090909090904</v>
          </cell>
          <cell r="AA40">
            <v>5.0777850918105285</v>
          </cell>
          <cell r="AB40">
            <v>34</v>
          </cell>
          <cell r="AC40">
            <v>2.5874359685299941</v>
          </cell>
          <cell r="AD40">
            <v>2.5874359685299941</v>
          </cell>
          <cell r="AE40">
            <v>2.1788934471831531</v>
          </cell>
          <cell r="AF40">
            <v>2.1339678090969025</v>
          </cell>
          <cell r="AG40">
            <v>2.090857348307066</v>
          </cell>
          <cell r="AH40">
            <v>0.90779571576864293</v>
          </cell>
          <cell r="AI40">
            <v>0.72702252647738408</v>
          </cell>
          <cell r="AJ40">
            <v>2.0699487748239953</v>
          </cell>
          <cell r="AK40">
            <v>2.2999430831377725</v>
          </cell>
          <cell r="AL40">
            <v>4.1551393103932632</v>
          </cell>
          <cell r="AM40">
            <v>4.1867416911799564</v>
          </cell>
          <cell r="AN40">
            <v>2.497250727213622</v>
          </cell>
          <cell r="AO40">
            <v>26.7</v>
          </cell>
          <cell r="AP40">
            <v>22.484210526315788</v>
          </cell>
          <cell r="AQ40">
            <v>9.3676310856856642</v>
          </cell>
          <cell r="AR40">
            <v>7.5022152018604169</v>
          </cell>
          <cell r="AS40">
            <v>21.36</v>
          </cell>
          <cell r="AT40">
            <v>23.733333333333331</v>
          </cell>
          <cell r="AU40">
            <v>8.3136363636363626</v>
          </cell>
          <cell r="AV40">
            <v>7.0009569377990433</v>
          </cell>
          <cell r="AW40">
            <v>2.9168194170444464</v>
          </cell>
          <cell r="AX40">
            <v>2.3359808655435312</v>
          </cell>
          <cell r="AY40">
            <v>6.6509090909090904</v>
          </cell>
          <cell r="AZ40">
            <v>7.3898989898989891</v>
          </cell>
          <cell r="BB40">
            <v>34</v>
          </cell>
          <cell r="BC40">
            <v>15</v>
          </cell>
          <cell r="BD40">
            <v>15</v>
          </cell>
          <cell r="BE40">
            <v>15</v>
          </cell>
          <cell r="BF40">
            <v>13</v>
          </cell>
          <cell r="BG40">
            <v>35</v>
          </cell>
          <cell r="BH40">
            <v>67</v>
          </cell>
          <cell r="BI40">
            <v>91</v>
          </cell>
          <cell r="BJ40">
            <v>117</v>
          </cell>
          <cell r="BK40">
            <v>109</v>
          </cell>
        </row>
      </sheetData>
      <sheetData sheetId="10"/>
      <sheetData sheetId="11">
        <row r="2">
          <cell r="A2">
            <v>1111</v>
          </cell>
          <cell r="B2">
            <v>1</v>
          </cell>
        </row>
        <row r="3">
          <cell r="A3">
            <v>1121</v>
          </cell>
          <cell r="B3">
            <v>2</v>
          </cell>
        </row>
        <row r="4">
          <cell r="A4">
            <v>1211</v>
          </cell>
          <cell r="B4">
            <v>3</v>
          </cell>
        </row>
        <row r="5">
          <cell r="A5">
            <v>1212</v>
          </cell>
          <cell r="B5">
            <v>5</v>
          </cell>
        </row>
        <row r="6">
          <cell r="A6">
            <v>1221</v>
          </cell>
          <cell r="B6">
            <v>4</v>
          </cell>
        </row>
        <row r="7">
          <cell r="A7">
            <v>1222</v>
          </cell>
          <cell r="B7">
            <v>6</v>
          </cell>
        </row>
        <row r="8">
          <cell r="A8">
            <v>2111</v>
          </cell>
          <cell r="B8">
            <v>7</v>
          </cell>
        </row>
        <row r="9">
          <cell r="A9">
            <v>2121</v>
          </cell>
          <cell r="B9">
            <v>8</v>
          </cell>
        </row>
        <row r="10">
          <cell r="A10">
            <v>2211</v>
          </cell>
          <cell r="B10">
            <v>9</v>
          </cell>
        </row>
        <row r="11">
          <cell r="A11">
            <v>2212</v>
          </cell>
          <cell r="B11">
            <v>11</v>
          </cell>
        </row>
        <row r="12">
          <cell r="A12">
            <v>2221</v>
          </cell>
          <cell r="B12">
            <v>10</v>
          </cell>
        </row>
        <row r="13">
          <cell r="A13">
            <v>2222</v>
          </cell>
          <cell r="B13">
            <v>12</v>
          </cell>
        </row>
        <row r="14">
          <cell r="A14">
            <v>2311</v>
          </cell>
          <cell r="B14">
            <v>13</v>
          </cell>
        </row>
        <row r="15">
          <cell r="A15">
            <v>2312</v>
          </cell>
          <cell r="B15">
            <v>15</v>
          </cell>
        </row>
        <row r="16">
          <cell r="A16">
            <v>2321</v>
          </cell>
          <cell r="B16">
            <v>14</v>
          </cell>
        </row>
        <row r="17">
          <cell r="A17">
            <v>2322</v>
          </cell>
          <cell r="B17">
            <v>16</v>
          </cell>
        </row>
        <row r="18">
          <cell r="A18">
            <v>3111</v>
          </cell>
          <cell r="B18">
            <v>17</v>
          </cell>
        </row>
        <row r="19">
          <cell r="A19">
            <v>3121</v>
          </cell>
          <cell r="B19">
            <v>18</v>
          </cell>
        </row>
        <row r="20">
          <cell r="A20">
            <v>3211</v>
          </cell>
          <cell r="B20">
            <v>19</v>
          </cell>
        </row>
        <row r="21">
          <cell r="A21">
            <v>3212</v>
          </cell>
          <cell r="B21">
            <v>21</v>
          </cell>
        </row>
        <row r="22">
          <cell r="A22">
            <v>3221</v>
          </cell>
          <cell r="B22">
            <v>20</v>
          </cell>
        </row>
        <row r="23">
          <cell r="A23">
            <v>3222</v>
          </cell>
          <cell r="B23">
            <v>22</v>
          </cell>
        </row>
        <row r="24">
          <cell r="A24">
            <v>3311</v>
          </cell>
          <cell r="B24">
            <v>23</v>
          </cell>
        </row>
        <row r="25">
          <cell r="A25">
            <v>3312</v>
          </cell>
          <cell r="B25">
            <v>25</v>
          </cell>
        </row>
        <row r="26">
          <cell r="A26">
            <v>3321</v>
          </cell>
          <cell r="B26">
            <v>24</v>
          </cell>
        </row>
        <row r="27">
          <cell r="A27">
            <v>3322</v>
          </cell>
          <cell r="B27">
            <v>26</v>
          </cell>
        </row>
        <row r="28">
          <cell r="A28">
            <v>4211</v>
          </cell>
          <cell r="B28">
            <v>27</v>
          </cell>
        </row>
        <row r="29">
          <cell r="A29">
            <v>4212</v>
          </cell>
          <cell r="B29">
            <v>29</v>
          </cell>
        </row>
        <row r="30">
          <cell r="A30">
            <v>4221</v>
          </cell>
          <cell r="B30">
            <v>28</v>
          </cell>
        </row>
        <row r="31">
          <cell r="A31">
            <v>4222</v>
          </cell>
          <cell r="B31">
            <v>30</v>
          </cell>
        </row>
        <row r="32">
          <cell r="A32">
            <v>4311</v>
          </cell>
          <cell r="B32">
            <v>31</v>
          </cell>
        </row>
        <row r="33">
          <cell r="A33">
            <v>4312</v>
          </cell>
          <cell r="B33">
            <v>33</v>
          </cell>
        </row>
        <row r="34">
          <cell r="A34">
            <v>4321</v>
          </cell>
          <cell r="B34">
            <v>32</v>
          </cell>
        </row>
        <row r="35">
          <cell r="A35">
            <v>4322</v>
          </cell>
          <cell r="B35">
            <v>34</v>
          </cell>
        </row>
      </sheetData>
      <sheetData sheetId="12"/>
      <sheetData sheetId="13">
        <row r="3">
          <cell r="A3">
            <v>1</v>
          </cell>
          <cell r="B3">
            <v>0</v>
          </cell>
          <cell r="C3">
            <v>0</v>
          </cell>
          <cell r="D3">
            <v>0</v>
          </cell>
          <cell r="E3">
            <v>0</v>
          </cell>
          <cell r="F3">
            <v>0</v>
          </cell>
          <cell r="G3">
            <v>0</v>
          </cell>
          <cell r="H3">
            <v>0</v>
          </cell>
          <cell r="I3">
            <v>0</v>
          </cell>
          <cell r="J3">
            <v>0</v>
          </cell>
          <cell r="K3">
            <v>0</v>
          </cell>
        </row>
        <row r="4">
          <cell r="A4">
            <v>2</v>
          </cell>
          <cell r="B4">
            <v>0</v>
          </cell>
          <cell r="C4">
            <v>0</v>
          </cell>
          <cell r="D4">
            <v>0</v>
          </cell>
          <cell r="E4">
            <v>0</v>
          </cell>
          <cell r="F4">
            <v>0</v>
          </cell>
          <cell r="G4">
            <v>0</v>
          </cell>
          <cell r="H4">
            <v>0</v>
          </cell>
          <cell r="I4">
            <v>0</v>
          </cell>
          <cell r="J4">
            <v>0</v>
          </cell>
          <cell r="K4">
            <v>0</v>
          </cell>
        </row>
        <row r="5">
          <cell r="A5">
            <v>3</v>
          </cell>
          <cell r="B5">
            <v>0</v>
          </cell>
          <cell r="C5">
            <v>0</v>
          </cell>
          <cell r="D5">
            <v>1</v>
          </cell>
          <cell r="E5">
            <v>0</v>
          </cell>
          <cell r="F5">
            <v>0</v>
          </cell>
          <cell r="G5">
            <v>0</v>
          </cell>
          <cell r="H5">
            <v>0</v>
          </cell>
          <cell r="I5">
            <v>0</v>
          </cell>
          <cell r="J5">
            <v>0</v>
          </cell>
          <cell r="K5">
            <v>0</v>
          </cell>
        </row>
        <row r="6">
          <cell r="A6">
            <v>4</v>
          </cell>
          <cell r="B6">
            <v>0</v>
          </cell>
          <cell r="C6">
            <v>0</v>
          </cell>
          <cell r="D6">
            <v>1</v>
          </cell>
          <cell r="E6">
            <v>0</v>
          </cell>
          <cell r="F6">
            <v>0</v>
          </cell>
          <cell r="G6">
            <v>0</v>
          </cell>
          <cell r="H6">
            <v>0</v>
          </cell>
          <cell r="I6">
            <v>0</v>
          </cell>
          <cell r="J6">
            <v>0</v>
          </cell>
          <cell r="K6">
            <v>0</v>
          </cell>
        </row>
        <row r="7">
          <cell r="A7">
            <v>5</v>
          </cell>
          <cell r="B7">
            <v>0</v>
          </cell>
          <cell r="C7">
            <v>1</v>
          </cell>
          <cell r="D7">
            <v>1</v>
          </cell>
          <cell r="E7">
            <v>0</v>
          </cell>
          <cell r="F7">
            <v>1</v>
          </cell>
          <cell r="G7">
            <v>0</v>
          </cell>
          <cell r="H7">
            <v>0</v>
          </cell>
          <cell r="I7">
            <v>0</v>
          </cell>
          <cell r="J7">
            <v>0</v>
          </cell>
          <cell r="K7">
            <v>0</v>
          </cell>
        </row>
        <row r="8">
          <cell r="A8">
            <v>6</v>
          </cell>
          <cell r="B8">
            <v>0</v>
          </cell>
          <cell r="C8">
            <v>1</v>
          </cell>
          <cell r="D8">
            <v>1</v>
          </cell>
          <cell r="E8">
            <v>0</v>
          </cell>
          <cell r="F8">
            <v>1</v>
          </cell>
          <cell r="G8">
            <v>0</v>
          </cell>
          <cell r="H8">
            <v>0</v>
          </cell>
          <cell r="I8">
            <v>0</v>
          </cell>
          <cell r="J8">
            <v>0</v>
          </cell>
          <cell r="K8">
            <v>0</v>
          </cell>
        </row>
        <row r="9">
          <cell r="A9">
            <v>7</v>
          </cell>
          <cell r="B9">
            <v>1</v>
          </cell>
          <cell r="C9">
            <v>1</v>
          </cell>
          <cell r="D9">
            <v>0</v>
          </cell>
          <cell r="E9">
            <v>1</v>
          </cell>
          <cell r="F9">
            <v>1</v>
          </cell>
          <cell r="G9">
            <v>1</v>
          </cell>
          <cell r="H9">
            <v>1</v>
          </cell>
          <cell r="I9">
            <v>1</v>
          </cell>
          <cell r="J9">
            <v>1</v>
          </cell>
          <cell r="K9">
            <v>1</v>
          </cell>
        </row>
        <row r="10">
          <cell r="A10">
            <v>8</v>
          </cell>
          <cell r="B10">
            <v>1</v>
          </cell>
          <cell r="C10">
            <v>1</v>
          </cell>
          <cell r="D10">
            <v>0</v>
          </cell>
          <cell r="E10">
            <v>1</v>
          </cell>
          <cell r="F10">
            <v>1</v>
          </cell>
          <cell r="G10">
            <v>1</v>
          </cell>
          <cell r="H10">
            <v>1</v>
          </cell>
          <cell r="I10">
            <v>1</v>
          </cell>
          <cell r="J10">
            <v>1</v>
          </cell>
          <cell r="K10">
            <v>1</v>
          </cell>
        </row>
        <row r="11">
          <cell r="A11">
            <v>9</v>
          </cell>
          <cell r="B11">
            <v>2</v>
          </cell>
          <cell r="C11">
            <v>1</v>
          </cell>
          <cell r="D11">
            <v>1</v>
          </cell>
          <cell r="E11">
            <v>2</v>
          </cell>
          <cell r="F11">
            <v>2</v>
          </cell>
          <cell r="G11">
            <v>2</v>
          </cell>
          <cell r="H11">
            <v>1</v>
          </cell>
          <cell r="I11">
            <v>2</v>
          </cell>
          <cell r="J11">
            <v>2</v>
          </cell>
          <cell r="K11">
            <v>1</v>
          </cell>
        </row>
        <row r="12">
          <cell r="A12">
            <v>10</v>
          </cell>
          <cell r="B12">
            <v>2</v>
          </cell>
          <cell r="C12">
            <v>1</v>
          </cell>
          <cell r="D12">
            <v>1</v>
          </cell>
          <cell r="E12">
            <v>2</v>
          </cell>
          <cell r="F12">
            <v>2</v>
          </cell>
          <cell r="G12">
            <v>2</v>
          </cell>
          <cell r="H12">
            <v>1</v>
          </cell>
          <cell r="I12">
            <v>2</v>
          </cell>
          <cell r="J12">
            <v>2</v>
          </cell>
          <cell r="K12">
            <v>1</v>
          </cell>
        </row>
        <row r="13">
          <cell r="A13">
            <v>11</v>
          </cell>
          <cell r="B13">
            <v>2</v>
          </cell>
          <cell r="C13">
            <v>2</v>
          </cell>
          <cell r="D13">
            <v>2</v>
          </cell>
          <cell r="E13">
            <v>2</v>
          </cell>
          <cell r="F13">
            <v>2</v>
          </cell>
          <cell r="G13">
            <v>2</v>
          </cell>
          <cell r="H13">
            <v>2</v>
          </cell>
          <cell r="I13">
            <v>2</v>
          </cell>
          <cell r="J13">
            <v>2</v>
          </cell>
          <cell r="K13">
            <v>2</v>
          </cell>
        </row>
        <row r="14">
          <cell r="A14">
            <v>12</v>
          </cell>
          <cell r="B14">
            <v>2</v>
          </cell>
          <cell r="C14">
            <v>2</v>
          </cell>
          <cell r="D14">
            <v>2</v>
          </cell>
          <cell r="E14">
            <v>2</v>
          </cell>
          <cell r="F14">
            <v>2</v>
          </cell>
          <cell r="G14">
            <v>2</v>
          </cell>
          <cell r="H14">
            <v>2</v>
          </cell>
          <cell r="I14">
            <v>2</v>
          </cell>
          <cell r="J14">
            <v>2</v>
          </cell>
          <cell r="K14">
            <v>2</v>
          </cell>
        </row>
        <row r="15">
          <cell r="A15">
            <v>13</v>
          </cell>
          <cell r="B15">
            <v>2</v>
          </cell>
          <cell r="C15">
            <v>2</v>
          </cell>
          <cell r="D15">
            <v>2</v>
          </cell>
          <cell r="E15">
            <v>2</v>
          </cell>
          <cell r="F15">
            <v>2</v>
          </cell>
          <cell r="G15">
            <v>2</v>
          </cell>
          <cell r="H15">
            <v>1</v>
          </cell>
          <cell r="I15">
            <v>2</v>
          </cell>
          <cell r="J15">
            <v>2</v>
          </cell>
          <cell r="K15">
            <v>2</v>
          </cell>
        </row>
        <row r="16">
          <cell r="A16">
            <v>14</v>
          </cell>
          <cell r="B16">
            <v>2</v>
          </cell>
          <cell r="C16">
            <v>2</v>
          </cell>
          <cell r="D16">
            <v>2</v>
          </cell>
          <cell r="E16">
            <v>2</v>
          </cell>
          <cell r="F16">
            <v>2</v>
          </cell>
          <cell r="G16">
            <v>2</v>
          </cell>
          <cell r="H16">
            <v>1</v>
          </cell>
          <cell r="I16">
            <v>2</v>
          </cell>
          <cell r="J16">
            <v>2</v>
          </cell>
          <cell r="K16">
            <v>2</v>
          </cell>
        </row>
        <row r="17">
          <cell r="A17">
            <v>15</v>
          </cell>
          <cell r="B17">
            <v>2</v>
          </cell>
          <cell r="C17">
            <v>2</v>
          </cell>
          <cell r="D17">
            <v>2</v>
          </cell>
          <cell r="E17">
            <v>2</v>
          </cell>
          <cell r="F17">
            <v>2</v>
          </cell>
          <cell r="G17">
            <v>2</v>
          </cell>
          <cell r="H17">
            <v>2</v>
          </cell>
          <cell r="I17">
            <v>2</v>
          </cell>
          <cell r="J17">
            <v>2</v>
          </cell>
          <cell r="K17">
            <v>2</v>
          </cell>
        </row>
        <row r="18">
          <cell r="A18">
            <v>16</v>
          </cell>
          <cell r="B18">
            <v>2</v>
          </cell>
          <cell r="C18">
            <v>2</v>
          </cell>
          <cell r="D18">
            <v>2</v>
          </cell>
          <cell r="E18">
            <v>2</v>
          </cell>
          <cell r="F18">
            <v>2</v>
          </cell>
          <cell r="G18">
            <v>2</v>
          </cell>
          <cell r="H18">
            <v>2</v>
          </cell>
          <cell r="I18">
            <v>2</v>
          </cell>
          <cell r="J18">
            <v>2</v>
          </cell>
          <cell r="K18">
            <v>2</v>
          </cell>
        </row>
        <row r="19">
          <cell r="A19">
            <v>17</v>
          </cell>
          <cell r="B19">
            <v>1</v>
          </cell>
          <cell r="C19">
            <v>1</v>
          </cell>
          <cell r="D19">
            <v>0</v>
          </cell>
          <cell r="E19">
            <v>2</v>
          </cell>
          <cell r="F19">
            <v>1</v>
          </cell>
          <cell r="G19">
            <v>1</v>
          </cell>
          <cell r="H19">
            <v>1</v>
          </cell>
          <cell r="I19">
            <v>1</v>
          </cell>
          <cell r="J19">
            <v>1</v>
          </cell>
          <cell r="K19">
            <v>1</v>
          </cell>
        </row>
        <row r="20">
          <cell r="A20">
            <v>18</v>
          </cell>
          <cell r="B20">
            <v>1</v>
          </cell>
          <cell r="C20">
            <v>1</v>
          </cell>
          <cell r="D20">
            <v>0</v>
          </cell>
          <cell r="E20">
            <v>2</v>
          </cell>
          <cell r="F20">
            <v>1</v>
          </cell>
          <cell r="G20">
            <v>1</v>
          </cell>
          <cell r="H20">
            <v>1</v>
          </cell>
          <cell r="I20">
            <v>1</v>
          </cell>
          <cell r="J20">
            <v>1</v>
          </cell>
          <cell r="K20">
            <v>1</v>
          </cell>
        </row>
        <row r="21">
          <cell r="A21">
            <v>19</v>
          </cell>
          <cell r="B21">
            <v>2</v>
          </cell>
          <cell r="C21">
            <v>1</v>
          </cell>
          <cell r="D21">
            <v>2</v>
          </cell>
          <cell r="E21">
            <v>2</v>
          </cell>
          <cell r="F21">
            <v>2</v>
          </cell>
          <cell r="G21">
            <v>2</v>
          </cell>
          <cell r="H21">
            <v>2</v>
          </cell>
          <cell r="I21">
            <v>2</v>
          </cell>
          <cell r="J21">
            <v>2</v>
          </cell>
          <cell r="K21">
            <v>2</v>
          </cell>
        </row>
        <row r="22">
          <cell r="A22">
            <v>20</v>
          </cell>
          <cell r="B22">
            <v>2</v>
          </cell>
          <cell r="C22">
            <v>1</v>
          </cell>
          <cell r="D22">
            <v>2</v>
          </cell>
          <cell r="E22">
            <v>2</v>
          </cell>
          <cell r="F22">
            <v>2</v>
          </cell>
          <cell r="G22">
            <v>2</v>
          </cell>
          <cell r="H22">
            <v>2</v>
          </cell>
          <cell r="I22">
            <v>2</v>
          </cell>
          <cell r="J22">
            <v>2</v>
          </cell>
          <cell r="K22">
            <v>2</v>
          </cell>
        </row>
        <row r="23">
          <cell r="A23">
            <v>21</v>
          </cell>
          <cell r="B23">
            <v>2</v>
          </cell>
          <cell r="C23">
            <v>2</v>
          </cell>
          <cell r="D23">
            <v>2</v>
          </cell>
          <cell r="E23">
            <v>2</v>
          </cell>
          <cell r="F23">
            <v>2</v>
          </cell>
          <cell r="G23">
            <v>2</v>
          </cell>
          <cell r="H23">
            <v>2</v>
          </cell>
          <cell r="I23">
            <v>2</v>
          </cell>
          <cell r="J23">
            <v>2</v>
          </cell>
          <cell r="K23">
            <v>2</v>
          </cell>
        </row>
        <row r="24">
          <cell r="A24">
            <v>22</v>
          </cell>
          <cell r="B24">
            <v>2</v>
          </cell>
          <cell r="C24">
            <v>2</v>
          </cell>
          <cell r="D24">
            <v>2</v>
          </cell>
          <cell r="E24">
            <v>2</v>
          </cell>
          <cell r="F24">
            <v>2</v>
          </cell>
          <cell r="G24">
            <v>2</v>
          </cell>
          <cell r="H24">
            <v>2</v>
          </cell>
          <cell r="I24">
            <v>2</v>
          </cell>
          <cell r="J24">
            <v>2</v>
          </cell>
          <cell r="K24">
            <v>2</v>
          </cell>
        </row>
        <row r="25">
          <cell r="A25">
            <v>23</v>
          </cell>
          <cell r="B25">
            <v>2</v>
          </cell>
          <cell r="C25">
            <v>2</v>
          </cell>
          <cell r="D25">
            <v>2</v>
          </cell>
          <cell r="E25">
            <v>2</v>
          </cell>
          <cell r="F25">
            <v>2</v>
          </cell>
          <cell r="G25">
            <v>2</v>
          </cell>
          <cell r="H25">
            <v>2</v>
          </cell>
          <cell r="I25">
            <v>2</v>
          </cell>
          <cell r="J25">
            <v>2</v>
          </cell>
          <cell r="K25">
            <v>2</v>
          </cell>
        </row>
        <row r="26">
          <cell r="A26">
            <v>24</v>
          </cell>
          <cell r="B26">
            <v>2</v>
          </cell>
          <cell r="C26">
            <v>2</v>
          </cell>
          <cell r="D26">
            <v>2</v>
          </cell>
          <cell r="E26">
            <v>2</v>
          </cell>
          <cell r="F26">
            <v>2</v>
          </cell>
          <cell r="G26">
            <v>2</v>
          </cell>
          <cell r="H26">
            <v>2</v>
          </cell>
          <cell r="I26">
            <v>2</v>
          </cell>
          <cell r="J26">
            <v>2</v>
          </cell>
          <cell r="K26">
            <v>2</v>
          </cell>
        </row>
        <row r="27">
          <cell r="A27">
            <v>25</v>
          </cell>
          <cell r="B27">
            <v>2</v>
          </cell>
          <cell r="C27">
            <v>2</v>
          </cell>
          <cell r="D27">
            <v>2</v>
          </cell>
          <cell r="E27">
            <v>2</v>
          </cell>
          <cell r="F27">
            <v>2</v>
          </cell>
          <cell r="G27">
            <v>2</v>
          </cell>
          <cell r="H27">
            <v>2</v>
          </cell>
          <cell r="I27">
            <v>2</v>
          </cell>
          <cell r="J27">
            <v>2</v>
          </cell>
          <cell r="K27">
            <v>2</v>
          </cell>
        </row>
        <row r="28">
          <cell r="A28">
            <v>26</v>
          </cell>
          <cell r="B28">
            <v>2</v>
          </cell>
          <cell r="C28">
            <v>2</v>
          </cell>
          <cell r="D28">
            <v>2</v>
          </cell>
          <cell r="E28">
            <v>2</v>
          </cell>
          <cell r="F28">
            <v>2</v>
          </cell>
          <cell r="G28">
            <v>2</v>
          </cell>
          <cell r="H28">
            <v>2</v>
          </cell>
          <cell r="I28">
            <v>2</v>
          </cell>
          <cell r="J28">
            <v>2</v>
          </cell>
          <cell r="K28">
            <v>2</v>
          </cell>
        </row>
        <row r="29">
          <cell r="A29">
            <v>27</v>
          </cell>
          <cell r="B29">
            <v>2</v>
          </cell>
          <cell r="C29">
            <v>1</v>
          </cell>
          <cell r="D29">
            <v>2</v>
          </cell>
          <cell r="E29">
            <v>2</v>
          </cell>
          <cell r="F29">
            <v>2</v>
          </cell>
          <cell r="G29">
            <v>2</v>
          </cell>
          <cell r="H29">
            <v>2</v>
          </cell>
          <cell r="I29">
            <v>2</v>
          </cell>
          <cell r="J29">
            <v>2</v>
          </cell>
          <cell r="K29">
            <v>2</v>
          </cell>
        </row>
        <row r="30">
          <cell r="A30">
            <v>28</v>
          </cell>
          <cell r="B30">
            <v>2</v>
          </cell>
          <cell r="C30">
            <v>1</v>
          </cell>
          <cell r="D30">
            <v>2</v>
          </cell>
          <cell r="E30">
            <v>2</v>
          </cell>
          <cell r="F30">
            <v>2</v>
          </cell>
          <cell r="G30">
            <v>2</v>
          </cell>
          <cell r="H30">
            <v>2</v>
          </cell>
          <cell r="I30">
            <v>2</v>
          </cell>
          <cell r="J30">
            <v>2</v>
          </cell>
          <cell r="K30">
            <v>2</v>
          </cell>
        </row>
        <row r="31">
          <cell r="A31">
            <v>29</v>
          </cell>
          <cell r="B31">
            <v>2</v>
          </cell>
          <cell r="C31">
            <v>2</v>
          </cell>
          <cell r="D31">
            <v>2</v>
          </cell>
          <cell r="E31">
            <v>2</v>
          </cell>
          <cell r="F31">
            <v>2</v>
          </cell>
          <cell r="G31">
            <v>2</v>
          </cell>
          <cell r="H31">
            <v>2</v>
          </cell>
          <cell r="I31">
            <v>2</v>
          </cell>
          <cell r="J31">
            <v>2</v>
          </cell>
          <cell r="K31">
            <v>2</v>
          </cell>
        </row>
        <row r="32">
          <cell r="A32">
            <v>30</v>
          </cell>
          <cell r="B32">
            <v>2</v>
          </cell>
          <cell r="C32">
            <v>2</v>
          </cell>
          <cell r="D32">
            <v>2</v>
          </cell>
          <cell r="E32">
            <v>2</v>
          </cell>
          <cell r="F32">
            <v>2</v>
          </cell>
          <cell r="G32">
            <v>2</v>
          </cell>
          <cell r="H32">
            <v>2</v>
          </cell>
          <cell r="I32">
            <v>2</v>
          </cell>
          <cell r="J32">
            <v>2</v>
          </cell>
          <cell r="K32">
            <v>2</v>
          </cell>
        </row>
        <row r="33">
          <cell r="A33">
            <v>31</v>
          </cell>
          <cell r="B33">
            <v>2</v>
          </cell>
          <cell r="C33">
            <v>2</v>
          </cell>
          <cell r="D33">
            <v>2</v>
          </cell>
          <cell r="E33">
            <v>2</v>
          </cell>
          <cell r="F33">
            <v>2</v>
          </cell>
          <cell r="G33">
            <v>2</v>
          </cell>
          <cell r="H33">
            <v>2</v>
          </cell>
          <cell r="I33">
            <v>2</v>
          </cell>
          <cell r="J33">
            <v>2</v>
          </cell>
          <cell r="K33">
            <v>2</v>
          </cell>
        </row>
        <row r="34">
          <cell r="A34">
            <v>32</v>
          </cell>
          <cell r="B34">
            <v>2</v>
          </cell>
          <cell r="C34">
            <v>2</v>
          </cell>
          <cell r="D34">
            <v>2</v>
          </cell>
          <cell r="E34">
            <v>2</v>
          </cell>
          <cell r="F34">
            <v>2</v>
          </cell>
          <cell r="G34">
            <v>2</v>
          </cell>
          <cell r="H34">
            <v>2</v>
          </cell>
          <cell r="I34">
            <v>2</v>
          </cell>
          <cell r="J34">
            <v>2</v>
          </cell>
          <cell r="K34">
            <v>2</v>
          </cell>
        </row>
        <row r="35">
          <cell r="A35">
            <v>33</v>
          </cell>
          <cell r="B35">
            <v>2</v>
          </cell>
          <cell r="C35">
            <v>2</v>
          </cell>
          <cell r="D35">
            <v>2</v>
          </cell>
          <cell r="E35">
            <v>2</v>
          </cell>
          <cell r="F35">
            <v>2</v>
          </cell>
          <cell r="G35">
            <v>2</v>
          </cell>
          <cell r="H35">
            <v>2</v>
          </cell>
          <cell r="I35">
            <v>2</v>
          </cell>
          <cell r="J35">
            <v>2</v>
          </cell>
          <cell r="K35">
            <v>2</v>
          </cell>
        </row>
        <row r="36">
          <cell r="A36">
            <v>34</v>
          </cell>
          <cell r="B36">
            <v>2</v>
          </cell>
          <cell r="C36">
            <v>2</v>
          </cell>
          <cell r="D36">
            <v>2</v>
          </cell>
          <cell r="E36">
            <v>2</v>
          </cell>
          <cell r="F36">
            <v>2</v>
          </cell>
          <cell r="G36">
            <v>2</v>
          </cell>
          <cell r="H36">
            <v>2</v>
          </cell>
          <cell r="I36">
            <v>2</v>
          </cell>
          <cell r="J36">
            <v>2</v>
          </cell>
          <cell r="K36">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nna"/>
      <sheetName val="Prague"/>
      <sheetName val="Helsinki"/>
      <sheetName val="Paris"/>
      <sheetName val="Berlin"/>
      <sheetName val="Milan"/>
      <sheetName val="Rome"/>
      <sheetName val="Bucharest"/>
      <sheetName val="Madrid"/>
      <sheetName val="Sevilla"/>
      <sheetName val="Effs"/>
      <sheetName val="Size"/>
      <sheetName val="Performance"/>
    </sheetNames>
    <sheetDataSet>
      <sheetData sheetId="0">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199.49749785924763</v>
          </cell>
          <cell r="H7">
            <v>10.472042277050429</v>
          </cell>
          <cell r="I7">
            <v>2.823778885268911E-2</v>
          </cell>
          <cell r="J7">
            <v>0.28140080240742088</v>
          </cell>
          <cell r="K7">
            <v>5.3185319190699999E-2</v>
          </cell>
          <cell r="L7">
            <v>1.02879914437</v>
          </cell>
          <cell r="M7">
            <v>22.157611749774997</v>
          </cell>
          <cell r="N7">
            <v>12.28616458169</v>
          </cell>
          <cell r="O7">
            <v>1260</v>
          </cell>
          <cell r="P7">
            <v>119</v>
          </cell>
          <cell r="Q7">
            <v>8025</v>
          </cell>
          <cell r="R7">
            <v>1068</v>
          </cell>
          <cell r="S7">
            <v>11.353794285713454</v>
          </cell>
          <cell r="T7"/>
          <cell r="U7">
            <v>2.3933371272692954</v>
          </cell>
          <cell r="V7">
            <v>2.7189409265191586</v>
          </cell>
          <cell r="W7">
            <v>3.6235734655698324</v>
          </cell>
          <cell r="X7">
            <v>3.7300878191545741</v>
          </cell>
          <cell r="Y7">
            <v>15.72</v>
          </cell>
          <cell r="Z7">
            <v>9.3271428571428565</v>
          </cell>
          <cell r="AA7">
            <v>0.87202975094219037</v>
          </cell>
          <cell r="AB7">
            <v>1</v>
          </cell>
          <cell r="AC7">
            <v>249.37187232405952</v>
          </cell>
          <cell r="AD7">
            <v>249.37187232405952</v>
          </cell>
          <cell r="AE7">
            <v>209.99736616762908</v>
          </cell>
          <cell r="AF7">
            <v>205.66752356623468</v>
          </cell>
          <cell r="AG7">
            <v>201.51262410025012</v>
          </cell>
          <cell r="AH7">
            <v>83.355368362528395</v>
          </cell>
          <cell r="AI7">
            <v>55.055458307887584</v>
          </cell>
          <cell r="AJ7">
            <v>199.49749785924763</v>
          </cell>
          <cell r="AK7">
            <v>221.66388651027515</v>
          </cell>
          <cell r="AL7">
            <v>3.8785341766853438</v>
          </cell>
          <cell r="AM7">
            <v>3.8515151892089623</v>
          </cell>
          <cell r="AN7">
            <v>2.8074519380682896</v>
          </cell>
          <cell r="AO7">
            <v>19.649999999999999</v>
          </cell>
          <cell r="AP7">
            <v>16.547368421052632</v>
          </cell>
          <cell r="AQ7">
            <v>6.5682347133167607</v>
          </cell>
          <cell r="AR7">
            <v>4.3382589450350553</v>
          </cell>
          <cell r="AS7">
            <v>15.72</v>
          </cell>
          <cell r="AT7">
            <v>17.466666666666669</v>
          </cell>
          <cell r="AU7">
            <v>11.65892857142857</v>
          </cell>
          <cell r="AV7">
            <v>9.8180451127819541</v>
          </cell>
          <cell r="AW7">
            <v>3.8971287207601897</v>
          </cell>
          <cell r="AX7">
            <v>2.574017870968182</v>
          </cell>
          <cell r="AY7">
            <v>9.3271428571428565</v>
          </cell>
          <cell r="AZ7">
            <v>10.363492063492062</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199.54628805481852</v>
          </cell>
          <cell r="H8">
            <v>4.2770982371296355</v>
          </cell>
          <cell r="I8">
            <v>2.8218960298207474E-2</v>
          </cell>
          <cell r="J8">
            <v>0.28121316836968002</v>
          </cell>
          <cell r="K8">
            <v>5.3185319190699999E-2</v>
          </cell>
          <cell r="L8">
            <v>1.02879914437</v>
          </cell>
          <cell r="M8">
            <v>22.157611749774997</v>
          </cell>
          <cell r="N8">
            <v>10.747676270130002</v>
          </cell>
          <cell r="O8">
            <v>1261</v>
          </cell>
          <cell r="P8">
            <v>56</v>
          </cell>
          <cell r="Q8">
            <v>8025</v>
          </cell>
          <cell r="R8">
            <v>1018</v>
          </cell>
          <cell r="S8">
            <v>11.353794285713454</v>
          </cell>
          <cell r="T8"/>
          <cell r="U8">
            <v>2.3931473581390597</v>
          </cell>
          <cell r="V8">
            <v>2.3965717898085521</v>
          </cell>
          <cell r="W8">
            <v>3.6229868574869548</v>
          </cell>
          <cell r="X8">
            <v>3.2531296813688759</v>
          </cell>
          <cell r="Y8">
            <v>15.72</v>
          </cell>
          <cell r="Z8">
            <v>9.3271428571428565</v>
          </cell>
          <cell r="AA8">
            <v>0.83120438807036501</v>
          </cell>
          <cell r="AB8">
            <v>2</v>
          </cell>
          <cell r="AC8">
            <v>249.43286006852313</v>
          </cell>
          <cell r="AD8">
            <v>249.43286006852313</v>
          </cell>
          <cell r="AE8">
            <v>210.04872426823002</v>
          </cell>
          <cell r="AF8">
            <v>205.71782273692631</v>
          </cell>
          <cell r="AG8">
            <v>201.56190712607932</v>
          </cell>
          <cell r="AH8">
            <v>83.382365643371045</v>
          </cell>
          <cell r="AI8">
            <v>55.077839336472671</v>
          </cell>
          <cell r="AJ8">
            <v>199.54628805481852</v>
          </cell>
          <cell r="AK8">
            <v>221.71809783868724</v>
          </cell>
          <cell r="AL8">
            <v>1.5841104581961611</v>
          </cell>
          <cell r="AM8">
            <v>1.784673530464659</v>
          </cell>
          <cell r="AN8">
            <v>1.3147641367096952</v>
          </cell>
          <cell r="AO8">
            <v>19.649999999999999</v>
          </cell>
          <cell r="AP8">
            <v>16.547368421052632</v>
          </cell>
          <cell r="AQ8">
            <v>6.5687555538678</v>
          </cell>
          <cell r="AR8">
            <v>4.3389613648513219</v>
          </cell>
          <cell r="AS8">
            <v>15.72</v>
          </cell>
          <cell r="AT8">
            <v>17.466666666666669</v>
          </cell>
          <cell r="AU8">
            <v>11.65892857142857</v>
          </cell>
          <cell r="AV8">
            <v>9.8180451127819541</v>
          </cell>
          <cell r="AW8">
            <v>3.8974377509271956</v>
          </cell>
          <cell r="AX8">
            <v>2.5744346375058416</v>
          </cell>
          <cell r="AY8">
            <v>9.3271428571428565</v>
          </cell>
          <cell r="AZ8">
            <v>10.363492063492062</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172.32466167458807</v>
          </cell>
          <cell r="H9">
            <v>11.786173026756098</v>
          </cell>
          <cell r="I9">
            <v>1.0466584529022261E-2</v>
          </cell>
          <cell r="J9">
            <v>0.10430367973558516</v>
          </cell>
          <cell r="K9">
            <v>5.3185319190699999E-2</v>
          </cell>
          <cell r="L9">
            <v>0.99035078644999996</v>
          </cell>
          <cell r="M9">
            <v>20.513338961999001</v>
          </cell>
          <cell r="N9">
            <v>15.05261096365</v>
          </cell>
          <cell r="O9">
            <v>1176</v>
          </cell>
          <cell r="P9">
            <v>110</v>
          </cell>
          <cell r="Q9">
            <v>8025</v>
          </cell>
          <cell r="R9">
            <v>1018</v>
          </cell>
          <cell r="S9">
            <v>11.353794285713454</v>
          </cell>
          <cell r="T9"/>
          <cell r="U9">
            <v>2.3794708502709097</v>
          </cell>
          <cell r="V9">
            <v>2.6226037759678071</v>
          </cell>
          <cell r="W9">
            <v>3.6061437866514421</v>
          </cell>
          <cell r="X9">
            <v>3.5699960131361728</v>
          </cell>
          <cell r="Y9">
            <v>15.72</v>
          </cell>
          <cell r="Z9">
            <v>9.3271428571428565</v>
          </cell>
          <cell r="AA9">
            <v>0.80014055603658729</v>
          </cell>
          <cell r="AB9">
            <v>3</v>
          </cell>
          <cell r="AC9">
            <v>215.40582709323508</v>
          </cell>
          <cell r="AD9">
            <v>215.40582709323508</v>
          </cell>
          <cell r="AE9">
            <v>181.39438071009272</v>
          </cell>
          <cell r="AF9">
            <v>177.65429038617327</v>
          </cell>
          <cell r="AG9">
            <v>174.06531482281625</v>
          </cell>
          <cell r="AH9">
            <v>72.421421617738417</v>
          </cell>
          <cell r="AI9">
            <v>47.786408937011252</v>
          </cell>
          <cell r="AJ9">
            <v>172.32466167458807</v>
          </cell>
          <cell r="AK9">
            <v>191.47184630509784</v>
          </cell>
          <cell r="AL9">
            <v>4.3652492691689249</v>
          </cell>
          <cell r="AM9">
            <v>4.4940730791126473</v>
          </cell>
          <cell r="AN9">
            <v>3.3014527140612047</v>
          </cell>
          <cell r="AO9">
            <v>19.649999999999999</v>
          </cell>
          <cell r="AP9">
            <v>16.547368421052632</v>
          </cell>
          <cell r="AQ9">
            <v>6.6065108543818614</v>
          </cell>
          <cell r="AR9">
            <v>4.3592271772937607</v>
          </cell>
          <cell r="AS9">
            <v>15.72</v>
          </cell>
          <cell r="AT9">
            <v>17.466666666666669</v>
          </cell>
          <cell r="AU9">
            <v>11.65892857142857</v>
          </cell>
          <cell r="AV9">
            <v>9.8180451127819541</v>
          </cell>
          <cell r="AW9">
            <v>3.9198390919901094</v>
          </cell>
          <cell r="AX9">
            <v>2.5864589458879466</v>
          </cell>
          <cell r="AY9">
            <v>9.3271428571428565</v>
          </cell>
          <cell r="AZ9">
            <v>10.363492063492062</v>
          </cell>
          <cell r="BB9">
            <v>3</v>
          </cell>
          <cell r="BC9">
            <v>0</v>
          </cell>
          <cell r="BD9">
            <v>0</v>
          </cell>
          <cell r="BE9">
            <v>0</v>
          </cell>
          <cell r="BF9">
            <v>1</v>
          </cell>
          <cell r="BG9">
            <v>23</v>
          </cell>
          <cell r="BH9">
            <v>0</v>
          </cell>
          <cell r="BI9">
            <v>90</v>
          </cell>
          <cell r="BJ9">
            <v>0</v>
          </cell>
          <cell r="BK9">
            <v>102</v>
          </cell>
        </row>
        <row r="10">
          <cell r="B10">
            <v>4</v>
          </cell>
          <cell r="C10">
            <v>1</v>
          </cell>
          <cell r="D10">
            <v>2</v>
          </cell>
          <cell r="E10">
            <v>2</v>
          </cell>
          <cell r="F10">
            <v>1</v>
          </cell>
          <cell r="G10">
            <v>172.36288820331757</v>
          </cell>
          <cell r="H10">
            <v>4.277557005241154</v>
          </cell>
          <cell r="I10">
            <v>1.04587546973148E-2</v>
          </cell>
          <cell r="J10">
            <v>0.10422565234694334</v>
          </cell>
          <cell r="K10">
            <v>5.3185319190699999E-2</v>
          </cell>
          <cell r="L10">
            <v>0.97368220126799998</v>
          </cell>
          <cell r="M10">
            <v>20.513338961999001</v>
          </cell>
          <cell r="N10">
            <v>13.66023174048</v>
          </cell>
          <cell r="O10">
            <v>1176</v>
          </cell>
          <cell r="P10">
            <v>44</v>
          </cell>
          <cell r="Q10">
            <v>8025</v>
          </cell>
          <cell r="R10">
            <v>971</v>
          </cell>
          <cell r="S10">
            <v>11.353794285713454</v>
          </cell>
          <cell r="T10"/>
          <cell r="U10">
            <v>2.3792442192375809</v>
          </cell>
          <cell r="V10">
            <v>2.2618335090998656</v>
          </cell>
          <cell r="W10">
            <v>3.6054717190157088</v>
          </cell>
          <cell r="X10">
            <v>3.0407729168183781</v>
          </cell>
          <cell r="Y10">
            <v>15.72</v>
          </cell>
          <cell r="Z10">
            <v>9.3271428571428565</v>
          </cell>
          <cell r="AA10">
            <v>0.75035350589779992</v>
          </cell>
          <cell r="AB10">
            <v>4</v>
          </cell>
          <cell r="AC10">
            <v>215.45361025414695</v>
          </cell>
          <cell r="AD10">
            <v>215.45361025414695</v>
          </cell>
          <cell r="AE10">
            <v>181.43461916138693</v>
          </cell>
          <cell r="AF10">
            <v>177.69369917867792</v>
          </cell>
          <cell r="AG10">
            <v>174.10392747809854</v>
          </cell>
          <cell r="AH10">
            <v>72.444386671054119</v>
          </cell>
          <cell r="AI10">
            <v>47.805918791223391</v>
          </cell>
          <cell r="AJ10">
            <v>172.36288820331757</v>
          </cell>
          <cell r="AK10">
            <v>191.51432022590839</v>
          </cell>
          <cell r="AL10">
            <v>1.5842803723115384</v>
          </cell>
          <cell r="AM10">
            <v>1.8911900403064943</v>
          </cell>
          <cell r="AN10">
            <v>1.4067334596352719</v>
          </cell>
          <cell r="AO10">
            <v>19.649999999999999</v>
          </cell>
          <cell r="AP10">
            <v>16.547368421052632</v>
          </cell>
          <cell r="AQ10">
            <v>6.6071401468141051</v>
          </cell>
          <cell r="AR10">
            <v>4.3600397465581979</v>
          </cell>
          <cell r="AS10">
            <v>15.72</v>
          </cell>
          <cell r="AT10">
            <v>17.466666666666669</v>
          </cell>
          <cell r="AU10">
            <v>11.65892857142857</v>
          </cell>
          <cell r="AV10">
            <v>9.8180451127819541</v>
          </cell>
          <cell r="AW10">
            <v>3.9202124698790701</v>
          </cell>
          <cell r="AX10">
            <v>2.5869410673644557</v>
          </cell>
          <cell r="AY10">
            <v>9.3271428571428565</v>
          </cell>
          <cell r="AZ10">
            <v>10.363492063492062</v>
          </cell>
          <cell r="BB10">
            <v>4</v>
          </cell>
          <cell r="BC10">
            <v>0</v>
          </cell>
          <cell r="BD10">
            <v>0</v>
          </cell>
          <cell r="BE10">
            <v>0</v>
          </cell>
          <cell r="BF10">
            <v>1</v>
          </cell>
          <cell r="BG10">
            <v>23</v>
          </cell>
          <cell r="BH10">
            <v>0</v>
          </cell>
          <cell r="BI10">
            <v>90</v>
          </cell>
          <cell r="BJ10">
            <v>116</v>
          </cell>
          <cell r="BK10">
            <v>108</v>
          </cell>
        </row>
        <row r="11">
          <cell r="B11">
            <v>5</v>
          </cell>
          <cell r="C11">
            <v>1</v>
          </cell>
          <cell r="D11">
            <v>2</v>
          </cell>
          <cell r="E11">
            <v>1</v>
          </cell>
          <cell r="F11">
            <v>2</v>
          </cell>
          <cell r="G11">
            <v>147.87562044811446</v>
          </cell>
          <cell r="H11">
            <v>11.5860528675829</v>
          </cell>
          <cell r="I11">
            <v>1.0466676289143684E-2</v>
          </cell>
          <cell r="J11">
            <v>0.10430459416170869</v>
          </cell>
          <cell r="K11">
            <v>5.3185319190699999E-2</v>
          </cell>
          <cell r="L11">
            <v>0.990352009782</v>
          </cell>
          <cell r="M11">
            <v>19.530471648819002</v>
          </cell>
          <cell r="N11">
            <v>15.05262570284</v>
          </cell>
          <cell r="O11">
            <v>1060</v>
          </cell>
          <cell r="P11">
            <v>108</v>
          </cell>
          <cell r="Q11">
            <v>8025</v>
          </cell>
          <cell r="R11">
            <v>1016</v>
          </cell>
          <cell r="S11">
            <v>11.353794285713454</v>
          </cell>
          <cell r="T11"/>
          <cell r="U11">
            <v>2.34583075806166</v>
          </cell>
          <cell r="V11">
            <v>2.6039342374594177</v>
          </cell>
          <cell r="W11">
            <v>3.5496866033740324</v>
          </cell>
          <cell r="X11">
            <v>3.5349540270417745</v>
          </cell>
          <cell r="Y11">
            <v>15.72</v>
          </cell>
          <cell r="Z11">
            <v>9.3271428571428565</v>
          </cell>
          <cell r="AA11">
            <v>5.2357447581467422</v>
          </cell>
          <cell r="AB11">
            <v>5</v>
          </cell>
          <cell r="AC11">
            <v>184.84452556014307</v>
          </cell>
          <cell r="AD11">
            <v>184.84452556014307</v>
          </cell>
          <cell r="AE11">
            <v>155.65854784012049</v>
          </cell>
          <cell r="AF11">
            <v>152.44909324547882</v>
          </cell>
          <cell r="AG11">
            <v>149.36931358395401</v>
          </cell>
          <cell r="AH11">
            <v>63.037633870187136</v>
          </cell>
          <cell r="AI11">
            <v>41.658782019673616</v>
          </cell>
          <cell r="AJ11">
            <v>147.87562044811446</v>
          </cell>
          <cell r="AK11">
            <v>164.30624494234939</v>
          </cell>
          <cell r="AL11">
            <v>4.2911306916973704</v>
          </cell>
          <cell r="AM11">
            <v>4.4494414263269073</v>
          </cell>
          <cell r="AN11">
            <v>3.2775681887095676</v>
          </cell>
          <cell r="AO11">
            <v>19.649999999999999</v>
          </cell>
          <cell r="AP11">
            <v>16.547368421052632</v>
          </cell>
          <cell r="AQ11">
            <v>6.7012506959322602</v>
          </cell>
          <cell r="AR11">
            <v>4.4285599706345611</v>
          </cell>
          <cell r="AS11">
            <v>15.72</v>
          </cell>
          <cell r="AT11">
            <v>17.466666666666669</v>
          </cell>
          <cell r="AU11">
            <v>11.65892857142857</v>
          </cell>
          <cell r="AV11">
            <v>9.8180451127819541</v>
          </cell>
          <cell r="AW11">
            <v>3.9760510535933955</v>
          </cell>
          <cell r="AX11">
            <v>2.6275961512425523</v>
          </cell>
          <cell r="AY11">
            <v>9.3271428571428565</v>
          </cell>
          <cell r="AZ11">
            <v>10.363492063492062</v>
          </cell>
          <cell r="BB11">
            <v>5</v>
          </cell>
          <cell r="BC11">
            <v>0</v>
          </cell>
          <cell r="BD11">
            <v>0</v>
          </cell>
          <cell r="BE11">
            <v>0</v>
          </cell>
          <cell r="BF11">
            <v>1</v>
          </cell>
          <cell r="BG11">
            <v>23</v>
          </cell>
          <cell r="BH11">
            <v>0</v>
          </cell>
          <cell r="BI11">
            <v>90</v>
          </cell>
          <cell r="BJ11">
            <v>0</v>
          </cell>
          <cell r="BK11">
            <v>102</v>
          </cell>
        </row>
        <row r="12">
          <cell r="B12">
            <v>6</v>
          </cell>
          <cell r="C12">
            <v>1</v>
          </cell>
          <cell r="D12">
            <v>2</v>
          </cell>
          <cell r="E12">
            <v>2</v>
          </cell>
          <cell r="F12">
            <v>2</v>
          </cell>
          <cell r="G12">
            <v>147.90789889151532</v>
          </cell>
          <cell r="H12">
            <v>4.1433902217994198</v>
          </cell>
          <cell r="I12">
            <v>1.0458847140095007E-2</v>
          </cell>
          <cell r="J12">
            <v>0.10422657357603329</v>
          </cell>
          <cell r="K12">
            <v>5.3185319190699999E-2</v>
          </cell>
          <cell r="L12">
            <v>0.89291752519900003</v>
          </cell>
          <cell r="M12">
            <v>19.530471648819002</v>
          </cell>
          <cell r="N12">
            <v>13.660247589550002</v>
          </cell>
          <cell r="O12">
            <v>1060</v>
          </cell>
          <cell r="P12">
            <v>42</v>
          </cell>
          <cell r="Q12">
            <v>8025</v>
          </cell>
          <cell r="R12">
            <v>1057</v>
          </cell>
          <cell r="S12">
            <v>11.353794285713454</v>
          </cell>
          <cell r="T12"/>
          <cell r="U12">
            <v>2.3455951645212183</v>
          </cell>
          <cell r="V12">
            <v>2.2302647849898576</v>
          </cell>
          <cell r="W12">
            <v>3.5489929014644814</v>
          </cell>
          <cell r="X12">
            <v>2.9843628967491478</v>
          </cell>
          <cell r="Y12">
            <v>15.72</v>
          </cell>
          <cell r="Z12">
            <v>9.3271428571428565</v>
          </cell>
          <cell r="AA12">
            <v>5.1862337916362913</v>
          </cell>
          <cell r="AB12">
            <v>6</v>
          </cell>
          <cell r="AC12">
            <v>184.88487361439414</v>
          </cell>
          <cell r="AD12">
            <v>184.88487361439414</v>
          </cell>
          <cell r="AE12">
            <v>155.69252514896351</v>
          </cell>
          <cell r="AF12">
            <v>152.48236999125291</v>
          </cell>
          <cell r="AG12">
            <v>149.40191807223769</v>
          </cell>
          <cell r="AH12">
            <v>63.057726724852877</v>
          </cell>
          <cell r="AI12">
            <v>41.676019929620473</v>
          </cell>
          <cell r="AJ12">
            <v>147.90789889151532</v>
          </cell>
          <cell r="AK12">
            <v>164.34210987946145</v>
          </cell>
          <cell r="AL12">
            <v>1.5345889710368221</v>
          </cell>
          <cell r="AM12">
            <v>1.8578019299256714</v>
          </cell>
          <cell r="AN12">
            <v>1.3883667520169196</v>
          </cell>
          <cell r="AO12">
            <v>19.649999999999999</v>
          </cell>
          <cell r="AP12">
            <v>16.547368421052632</v>
          </cell>
          <cell r="AQ12">
            <v>6.7019237751578329</v>
          </cell>
          <cell r="AR12">
            <v>4.4294255966286071</v>
          </cell>
          <cell r="AS12">
            <v>15.72</v>
          </cell>
          <cell r="AT12">
            <v>17.466666666666669</v>
          </cell>
          <cell r="AU12">
            <v>11.65892857142857</v>
          </cell>
          <cell r="AV12">
            <v>9.8180451127819541</v>
          </cell>
          <cell r="AW12">
            <v>3.9764504114872303</v>
          </cell>
          <cell r="AX12">
            <v>2.6281097528524326</v>
          </cell>
          <cell r="AY12">
            <v>9.3271428571428565</v>
          </cell>
          <cell r="AZ12">
            <v>10.363492063492062</v>
          </cell>
          <cell r="BB12">
            <v>6</v>
          </cell>
          <cell r="BC12">
            <v>0</v>
          </cell>
          <cell r="BD12">
            <v>0</v>
          </cell>
          <cell r="BE12">
            <v>0</v>
          </cell>
          <cell r="BF12">
            <v>1</v>
          </cell>
          <cell r="BG12">
            <v>23</v>
          </cell>
          <cell r="BH12">
            <v>0</v>
          </cell>
          <cell r="BI12">
            <v>90</v>
          </cell>
          <cell r="BJ12">
            <v>116</v>
          </cell>
          <cell r="BK12">
            <v>108</v>
          </cell>
        </row>
        <row r="13">
          <cell r="B13">
            <v>7</v>
          </cell>
          <cell r="C13">
            <v>2</v>
          </cell>
          <cell r="D13">
            <v>1</v>
          </cell>
          <cell r="E13">
            <v>1</v>
          </cell>
          <cell r="F13">
            <v>1</v>
          </cell>
          <cell r="G13">
            <v>88.202498036040197</v>
          </cell>
          <cell r="H13">
            <v>9.3505707930653958</v>
          </cell>
          <cell r="I13">
            <v>2.8255607769329238E-2</v>
          </cell>
          <cell r="J13">
            <v>0.28157837500231214</v>
          </cell>
          <cell r="K13">
            <v>5.3185319190699999E-2</v>
          </cell>
          <cell r="L13">
            <v>0.78246810241700004</v>
          </cell>
          <cell r="M13">
            <v>13.240472044516999</v>
          </cell>
          <cell r="N13">
            <v>12.76004733704</v>
          </cell>
          <cell r="O13">
            <v>933</v>
          </cell>
          <cell r="P13">
            <v>103</v>
          </cell>
          <cell r="Q13">
            <v>8025</v>
          </cell>
          <cell r="R13">
            <v>867</v>
          </cell>
          <cell r="S13">
            <v>11.353794285713454</v>
          </cell>
          <cell r="T13"/>
          <cell r="U13">
            <v>2.3528747741897478</v>
          </cell>
          <cell r="V13">
            <v>2.5691987410915655</v>
          </cell>
          <cell r="W13">
            <v>3.5581453398421519</v>
          </cell>
          <cell r="X13">
            <v>3.4093387134731241</v>
          </cell>
          <cell r="Y13">
            <v>15.72</v>
          </cell>
          <cell r="Z13">
            <v>9.3271428571428565</v>
          </cell>
          <cell r="AA13">
            <v>0.53841257523455477</v>
          </cell>
          <cell r="AB13">
            <v>7</v>
          </cell>
          <cell r="AC13">
            <v>110.25312254505025</v>
          </cell>
          <cell r="AD13">
            <v>110.25312254505025</v>
          </cell>
          <cell r="AE13">
            <v>92.844734774779155</v>
          </cell>
          <cell r="AF13">
            <v>90.930410346433192</v>
          </cell>
          <cell r="AG13">
            <v>89.093432359636566</v>
          </cell>
          <cell r="AH13">
            <v>37.487119588170273</v>
          </cell>
          <cell r="AI13">
            <v>24.788896914467546</v>
          </cell>
          <cell r="AJ13">
            <v>88.202498036040197</v>
          </cell>
          <cell r="AK13">
            <v>98.002775595600212</v>
          </cell>
          <cell r="AL13">
            <v>3.4631743678019982</v>
          </cell>
          <cell r="AM13">
            <v>3.6394890918764249</v>
          </cell>
          <cell r="AN13">
            <v>2.7426347391397452</v>
          </cell>
          <cell r="AO13">
            <v>19.649999999999999</v>
          </cell>
          <cell r="AP13">
            <v>16.547368421052632</v>
          </cell>
          <cell r="AQ13">
            <v>6.6811885496173291</v>
          </cell>
          <cell r="AR13">
            <v>4.4180320078486108</v>
          </cell>
          <cell r="AS13">
            <v>15.72</v>
          </cell>
          <cell r="AT13">
            <v>17.466666666666669</v>
          </cell>
          <cell r="AU13">
            <v>11.65892857142857</v>
          </cell>
          <cell r="AV13">
            <v>9.8180451127819541</v>
          </cell>
          <cell r="AW13">
            <v>3.9641475863732762</v>
          </cell>
          <cell r="AX13">
            <v>2.6213495982591399</v>
          </cell>
          <cell r="AY13">
            <v>9.3271428571428565</v>
          </cell>
          <cell r="AZ13">
            <v>10.363492063492062</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88.217819424911639</v>
          </cell>
          <cell r="H14">
            <v>1.6736165398658303</v>
          </cell>
          <cell r="I14">
            <v>2.8225881000332364E-2</v>
          </cell>
          <cell r="J14">
            <v>0.28128213592026718</v>
          </cell>
          <cell r="K14">
            <v>5.3185319190699999E-2</v>
          </cell>
          <cell r="L14">
            <v>0.67235535266099999</v>
          </cell>
          <cell r="M14">
            <v>13.240472044516999</v>
          </cell>
          <cell r="N14">
            <v>11.25454334374</v>
          </cell>
          <cell r="O14">
            <v>933</v>
          </cell>
          <cell r="P14">
            <v>21</v>
          </cell>
          <cell r="Q14">
            <v>8025</v>
          </cell>
          <cell r="R14">
            <v>927</v>
          </cell>
          <cell r="S14">
            <v>11.353794285713454</v>
          </cell>
          <cell r="T14"/>
          <cell r="U14">
            <v>2.3523828545917493</v>
          </cell>
          <cell r="V14">
            <v>1.9607767345353289</v>
          </cell>
          <cell r="W14">
            <v>3.5569936660317283</v>
          </cell>
          <cell r="X14">
            <v>2.3843777292984769</v>
          </cell>
          <cell r="Y14">
            <v>15.72</v>
          </cell>
          <cell r="Z14">
            <v>9.3271428571428565</v>
          </cell>
          <cell r="AA14">
            <v>0.49466143802916418</v>
          </cell>
          <cell r="AB14">
            <v>8</v>
          </cell>
          <cell r="AC14">
            <v>110.27227428113954</v>
          </cell>
          <cell r="AD14">
            <v>110.27227428113954</v>
          </cell>
          <cell r="AE14">
            <v>92.860862552538578</v>
          </cell>
          <cell r="AF14">
            <v>90.946205592692408</v>
          </cell>
          <cell r="AG14">
            <v>89.108908510011759</v>
          </cell>
          <cell r="AH14">
            <v>37.501471859784338</v>
          </cell>
          <cell r="AI14">
            <v>24.801230395028973</v>
          </cell>
          <cell r="AJ14">
            <v>88.217819424911639</v>
          </cell>
          <cell r="AK14">
            <v>98.019799361012929</v>
          </cell>
          <cell r="AL14">
            <v>0.61985797772808526</v>
          </cell>
          <cell r="AM14">
            <v>0.85354773462387556</v>
          </cell>
          <cell r="AN14">
            <v>0.70190914774155178</v>
          </cell>
          <cell r="AO14">
            <v>19.649999999999999</v>
          </cell>
          <cell r="AP14">
            <v>16.547368421052632</v>
          </cell>
          <cell r="AQ14">
            <v>6.6825856893639752</v>
          </cell>
          <cell r="AR14">
            <v>4.4194624663297839</v>
          </cell>
          <cell r="AS14">
            <v>15.72</v>
          </cell>
          <cell r="AT14">
            <v>17.466666666666669</v>
          </cell>
          <cell r="AU14">
            <v>11.65892857142857</v>
          </cell>
          <cell r="AV14">
            <v>9.8180451127819541</v>
          </cell>
          <cell r="AW14">
            <v>3.9649765508776253</v>
          </cell>
          <cell r="AX14">
            <v>2.6221983317581929</v>
          </cell>
          <cell r="AY14">
            <v>9.3271428571428565</v>
          </cell>
          <cell r="AZ14">
            <v>10.363492063492062</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63.621926488753843</v>
          </cell>
          <cell r="H15">
            <v>11.854571296391009</v>
          </cell>
          <cell r="I15">
            <v>1.0491222317513737E-2</v>
          </cell>
          <cell r="J15">
            <v>0.10454920510186701</v>
          </cell>
          <cell r="K15">
            <v>5.3185319190699999E-2</v>
          </cell>
          <cell r="L15">
            <v>1.32192245057</v>
          </cell>
          <cell r="M15">
            <v>11.579798884418</v>
          </cell>
          <cell r="N15">
            <v>18.98569857199</v>
          </cell>
          <cell r="O15">
            <v>769</v>
          </cell>
          <cell r="P15">
            <v>87</v>
          </cell>
          <cell r="Q15">
            <v>8025</v>
          </cell>
          <cell r="R15">
            <v>481</v>
          </cell>
          <cell r="S15">
            <v>11.353794285713454</v>
          </cell>
          <cell r="T15"/>
          <cell r="U15">
            <v>2.3219216864987615</v>
          </cell>
          <cell r="V15">
            <v>2.4018646909489174</v>
          </cell>
          <cell r="W15">
            <v>3.5123413479188854</v>
          </cell>
          <cell r="X15">
            <v>3.1438084655375298</v>
          </cell>
          <cell r="Y15">
            <v>15.72</v>
          </cell>
          <cell r="Z15">
            <v>9.3271428571428565</v>
          </cell>
          <cell r="AA15">
            <v>0.5046386497810873</v>
          </cell>
          <cell r="AB15">
            <v>9</v>
          </cell>
          <cell r="AC15">
            <v>79.527408110942304</v>
          </cell>
          <cell r="AD15">
            <v>79.527408110942304</v>
          </cell>
          <cell r="AE15">
            <v>66.970448935530371</v>
          </cell>
          <cell r="AF15">
            <v>65.589614936859633</v>
          </cell>
          <cell r="AG15">
            <v>64.264572210862468</v>
          </cell>
          <cell r="AH15">
            <v>27.40054794211845</v>
          </cell>
          <cell r="AI15">
            <v>18.113822145006147</v>
          </cell>
          <cell r="AJ15">
            <v>63.621926488753843</v>
          </cell>
          <cell r="AK15">
            <v>70.691029431948706</v>
          </cell>
          <cell r="AL15">
            <v>4.3905819616262995</v>
          </cell>
          <cell r="AM15">
            <v>4.9355699932070536</v>
          </cell>
          <cell r="AN15">
            <v>3.7707676616883559</v>
          </cell>
          <cell r="AO15">
            <v>19.649999999999999</v>
          </cell>
          <cell r="AP15">
            <v>16.547368421052632</v>
          </cell>
          <cell r="AQ15">
            <v>6.7702541784276429</v>
          </cell>
          <cell r="AR15">
            <v>4.4756469952199645</v>
          </cell>
          <cell r="AS15">
            <v>15.72</v>
          </cell>
          <cell r="AT15">
            <v>17.466666666666669</v>
          </cell>
          <cell r="AU15">
            <v>11.65892857142857</v>
          </cell>
          <cell r="AV15">
            <v>9.8180451127819541</v>
          </cell>
          <cell r="AW15">
            <v>4.0169928690434462</v>
          </cell>
          <cell r="AX15">
            <v>2.6555342813332556</v>
          </cell>
          <cell r="AY15">
            <v>9.3271428571428565</v>
          </cell>
          <cell r="AZ15">
            <v>10.363492063492062</v>
          </cell>
          <cell r="BB15">
            <v>9</v>
          </cell>
          <cell r="BC15">
            <v>15</v>
          </cell>
          <cell r="BD15">
            <v>10</v>
          </cell>
          <cell r="BE15">
            <v>5</v>
          </cell>
          <cell r="BF15">
            <v>13</v>
          </cell>
          <cell r="BG15">
            <v>33</v>
          </cell>
          <cell r="BH15">
            <v>63</v>
          </cell>
          <cell r="BI15">
            <v>90</v>
          </cell>
          <cell r="BJ15">
            <v>0</v>
          </cell>
          <cell r="BK15">
            <v>102</v>
          </cell>
        </row>
        <row r="16">
          <cell r="B16">
            <v>10</v>
          </cell>
          <cell r="C16">
            <v>2</v>
          </cell>
          <cell r="D16">
            <v>2</v>
          </cell>
          <cell r="E16">
            <v>2</v>
          </cell>
          <cell r="F16">
            <v>1</v>
          </cell>
          <cell r="G16">
            <v>63.622110022929547</v>
          </cell>
          <cell r="H16">
            <v>1.8698276536664284</v>
          </cell>
          <cell r="I16">
            <v>1.0479255081730351E-2</v>
          </cell>
          <cell r="J16">
            <v>0.10442994683523672</v>
          </cell>
          <cell r="K16">
            <v>5.3185319190699999E-2</v>
          </cell>
          <cell r="L16">
            <v>1.23804409497</v>
          </cell>
          <cell r="M16">
            <v>11.579798884418</v>
          </cell>
          <cell r="N16">
            <v>18.080687603419999</v>
          </cell>
          <cell r="O16">
            <v>769</v>
          </cell>
          <cell r="P16">
            <v>14</v>
          </cell>
          <cell r="Q16">
            <v>8025</v>
          </cell>
          <cell r="R16">
            <v>453</v>
          </cell>
          <cell r="S16">
            <v>11.353794285713454</v>
          </cell>
          <cell r="T16"/>
          <cell r="U16">
            <v>2.3211453895570764</v>
          </cell>
          <cell r="V16">
            <v>1.9904974537146134</v>
          </cell>
          <cell r="W16">
            <v>3.51056662416521</v>
          </cell>
          <cell r="X16">
            <v>2.3689042295185687</v>
          </cell>
          <cell r="Y16">
            <v>15.72</v>
          </cell>
          <cell r="Z16">
            <v>9.3271428571428565</v>
          </cell>
          <cell r="AA16">
            <v>0.4451063293820714</v>
          </cell>
          <cell r="AB16">
            <v>10</v>
          </cell>
          <cell r="AC16">
            <v>79.527637528661927</v>
          </cell>
          <cell r="AD16">
            <v>79.527637528661927</v>
          </cell>
          <cell r="AE16">
            <v>66.970642129399522</v>
          </cell>
          <cell r="AF16">
            <v>65.589804147350051</v>
          </cell>
          <cell r="AG16">
            <v>64.264757598918735</v>
          </cell>
          <cell r="AH16">
            <v>27.409791006271259</v>
          </cell>
          <cell r="AI16">
            <v>18.123031645371057</v>
          </cell>
          <cell r="AJ16">
            <v>63.622110022929547</v>
          </cell>
          <cell r="AK16">
            <v>70.691233358810607</v>
          </cell>
          <cell r="AL16">
            <v>0.6925287606171957</v>
          </cell>
          <cell r="AM16">
            <v>0.93937706384753505</v>
          </cell>
          <cell r="AN16">
            <v>0.78932175913520686</v>
          </cell>
          <cell r="AO16">
            <v>19.649999999999999</v>
          </cell>
          <cell r="AP16">
            <v>16.547368421052632</v>
          </cell>
          <cell r="AQ16">
            <v>6.7725184603794721</v>
          </cell>
          <cell r="AR16">
            <v>4.4779096034783601</v>
          </cell>
          <cell r="AS16">
            <v>15.72</v>
          </cell>
          <cell r="AT16">
            <v>17.466666666666669</v>
          </cell>
          <cell r="AU16">
            <v>11.65892857142857</v>
          </cell>
          <cell r="AV16">
            <v>9.8180451127819541</v>
          </cell>
          <cell r="AW16">
            <v>4.0183363347707717</v>
          </cell>
          <cell r="AX16">
            <v>2.6568767540085614</v>
          </cell>
          <cell r="AY16">
            <v>9.3271428571428565</v>
          </cell>
          <cell r="AZ16">
            <v>10.363492063492062</v>
          </cell>
          <cell r="BB16">
            <v>10</v>
          </cell>
          <cell r="BC16">
            <v>15</v>
          </cell>
          <cell r="BD16">
            <v>10</v>
          </cell>
          <cell r="BE16">
            <v>5</v>
          </cell>
          <cell r="BF16">
            <v>13</v>
          </cell>
          <cell r="BG16">
            <v>33</v>
          </cell>
          <cell r="BH16">
            <v>63</v>
          </cell>
          <cell r="BI16">
            <v>90</v>
          </cell>
          <cell r="BJ16">
            <v>116</v>
          </cell>
          <cell r="BK16">
            <v>108</v>
          </cell>
        </row>
        <row r="17">
          <cell r="B17">
            <v>11</v>
          </cell>
          <cell r="C17">
            <v>2</v>
          </cell>
          <cell r="D17">
            <v>2</v>
          </cell>
          <cell r="E17">
            <v>1</v>
          </cell>
          <cell r="F17">
            <v>2</v>
          </cell>
          <cell r="G17">
            <v>46.235776571371431</v>
          </cell>
          <cell r="H17">
            <v>11.672089559523709</v>
          </cell>
          <cell r="I17">
            <v>1.0491519667546396E-2</v>
          </cell>
          <cell r="J17">
            <v>0.10455216831326512</v>
          </cell>
          <cell r="K17">
            <v>5.3185319190699999E-2</v>
          </cell>
          <cell r="L17">
            <v>1.32192245063</v>
          </cell>
          <cell r="M17">
            <v>10.378552599000001</v>
          </cell>
          <cell r="N17">
            <v>18.984743127710001</v>
          </cell>
          <cell r="O17">
            <v>624</v>
          </cell>
          <cell r="P17">
            <v>86</v>
          </cell>
          <cell r="Q17">
            <v>8025</v>
          </cell>
          <cell r="R17">
            <v>479</v>
          </cell>
          <cell r="S17">
            <v>11.353794285713454</v>
          </cell>
          <cell r="T17"/>
          <cell r="U17">
            <v>2.2875365082749433</v>
          </cell>
          <cell r="V17">
            <v>2.3856809413162225</v>
          </cell>
          <cell r="W17">
            <v>3.4371195100767897</v>
          </cell>
          <cell r="X17">
            <v>3.1116507920789522</v>
          </cell>
          <cell r="Y17">
            <v>15.72</v>
          </cell>
          <cell r="Z17">
            <v>9.3271428571428565</v>
          </cell>
          <cell r="AA17">
            <v>4.9397155612525028</v>
          </cell>
          <cell r="AB17">
            <v>11</v>
          </cell>
          <cell r="AC17">
            <v>57.794720714214286</v>
          </cell>
          <cell r="AD17">
            <v>57.794720714214286</v>
          </cell>
          <cell r="AE17">
            <v>48.669238496180455</v>
          </cell>
          <cell r="AF17">
            <v>47.665749042650958</v>
          </cell>
          <cell r="AG17">
            <v>46.702804617546903</v>
          </cell>
          <cell r="AH17">
            <v>20.212038760525989</v>
          </cell>
          <cell r="AI17">
            <v>13.451896693094174</v>
          </cell>
          <cell r="AJ17">
            <v>46.235776571371431</v>
          </cell>
          <cell r="AK17">
            <v>51.373085079301589</v>
          </cell>
          <cell r="AL17">
            <v>4.3229961331569289</v>
          </cell>
          <cell r="AM17">
            <v>4.8925610115676283</v>
          </cell>
          <cell r="AN17">
            <v>3.7510923749015443</v>
          </cell>
          <cell r="AO17">
            <v>19.649999999999999</v>
          </cell>
          <cell r="AP17">
            <v>16.547368421052632</v>
          </cell>
          <cell r="AQ17">
            <v>6.8720214707544178</v>
          </cell>
          <cell r="AR17">
            <v>4.5735971513102243</v>
          </cell>
          <cell r="AS17">
            <v>15.72</v>
          </cell>
          <cell r="AT17">
            <v>17.466666666666669</v>
          </cell>
          <cell r="AU17">
            <v>11.65892857142857</v>
          </cell>
          <cell r="AV17">
            <v>9.8180451127819541</v>
          </cell>
          <cell r="AW17">
            <v>4.0773744258956368</v>
          </cell>
          <cell r="AX17">
            <v>2.713651017893898</v>
          </cell>
          <cell r="AY17">
            <v>9.3271428571428565</v>
          </cell>
          <cell r="AZ17">
            <v>10.363492063492062</v>
          </cell>
          <cell r="BB17">
            <v>11</v>
          </cell>
          <cell r="BC17">
            <v>15</v>
          </cell>
          <cell r="BD17">
            <v>10</v>
          </cell>
          <cell r="BE17">
            <v>5</v>
          </cell>
          <cell r="BF17">
            <v>13</v>
          </cell>
          <cell r="BG17">
            <v>33</v>
          </cell>
          <cell r="BH17">
            <v>63</v>
          </cell>
          <cell r="BI17">
            <v>90</v>
          </cell>
          <cell r="BJ17">
            <v>0</v>
          </cell>
          <cell r="BK17">
            <v>102</v>
          </cell>
        </row>
        <row r="18">
          <cell r="B18">
            <v>12</v>
          </cell>
          <cell r="C18">
            <v>2</v>
          </cell>
          <cell r="D18">
            <v>2</v>
          </cell>
          <cell r="E18">
            <v>2</v>
          </cell>
          <cell r="F18">
            <v>2</v>
          </cell>
          <cell r="G18">
            <v>46.235805520997268</v>
          </cell>
          <cell r="H18">
            <v>1.7848373924829442</v>
          </cell>
          <cell r="I18">
            <v>1.0479552184287437E-2</v>
          </cell>
          <cell r="J18">
            <v>0.10443290758044228</v>
          </cell>
          <cell r="K18">
            <v>5.3185319190699999E-2</v>
          </cell>
          <cell r="L18">
            <v>1.23804409503</v>
          </cell>
          <cell r="M18">
            <v>10.378552599000001</v>
          </cell>
          <cell r="N18">
            <v>18.079731036159998</v>
          </cell>
          <cell r="O18">
            <v>624</v>
          </cell>
          <cell r="P18">
            <v>14</v>
          </cell>
          <cell r="Q18">
            <v>8025</v>
          </cell>
          <cell r="R18">
            <v>450</v>
          </cell>
          <cell r="S18">
            <v>11.353794285713454</v>
          </cell>
          <cell r="T18"/>
          <cell r="U18">
            <v>2.2864983582137137</v>
          </cell>
          <cell r="V18">
            <v>1.9544438653065459</v>
          </cell>
          <cell r="W18">
            <v>3.4347776076493171</v>
          </cell>
          <cell r="X18">
            <v>2.3042054887454944</v>
          </cell>
          <cell r="Y18">
            <v>15.72</v>
          </cell>
          <cell r="Z18">
            <v>9.3271428571428565</v>
          </cell>
          <cell r="AA18">
            <v>4.8793338064205427</v>
          </cell>
          <cell r="AB18">
            <v>12</v>
          </cell>
          <cell r="AC18">
            <v>57.794756901246579</v>
          </cell>
          <cell r="AD18">
            <v>57.794756901246579</v>
          </cell>
          <cell r="AE18">
            <v>48.669268969470814</v>
          </cell>
          <cell r="AF18">
            <v>47.665778887626047</v>
          </cell>
          <cell r="AG18">
            <v>46.702833859593198</v>
          </cell>
          <cell r="AH18">
            <v>20.221228392710579</v>
          </cell>
          <cell r="AI18">
            <v>13.461076902920651</v>
          </cell>
          <cell r="AJ18">
            <v>46.235805520997268</v>
          </cell>
          <cell r="AK18">
            <v>51.373117245552521</v>
          </cell>
          <cell r="AL18">
            <v>0.66105088610479412</v>
          </cell>
          <cell r="AM18">
            <v>0.91322008483625605</v>
          </cell>
          <cell r="AN18">
            <v>0.77459992227285424</v>
          </cell>
          <cell r="AO18">
            <v>19.649999999999999</v>
          </cell>
          <cell r="AP18">
            <v>16.547368421052632</v>
          </cell>
          <cell r="AQ18">
            <v>6.8751416083591561</v>
          </cell>
          <cell r="AR18">
            <v>4.576715524461104</v>
          </cell>
          <cell r="AS18">
            <v>15.72</v>
          </cell>
          <cell r="AT18">
            <v>17.466666666666669</v>
          </cell>
          <cell r="AU18">
            <v>11.65892857142857</v>
          </cell>
          <cell r="AV18">
            <v>9.8180451127819541</v>
          </cell>
          <cell r="AW18">
            <v>4.0792256961992841</v>
          </cell>
          <cell r="AX18">
            <v>2.7155012412946697</v>
          </cell>
          <cell r="AY18">
            <v>9.3271428571428565</v>
          </cell>
          <cell r="AZ18">
            <v>10.363492063492062</v>
          </cell>
          <cell r="BB18">
            <v>12</v>
          </cell>
          <cell r="BC18">
            <v>15</v>
          </cell>
          <cell r="BD18">
            <v>10</v>
          </cell>
          <cell r="BE18">
            <v>5</v>
          </cell>
          <cell r="BF18">
            <v>13</v>
          </cell>
          <cell r="BG18">
            <v>33</v>
          </cell>
          <cell r="BH18">
            <v>63</v>
          </cell>
          <cell r="BI18">
            <v>90</v>
          </cell>
          <cell r="BJ18">
            <v>116</v>
          </cell>
          <cell r="BK18">
            <v>108</v>
          </cell>
        </row>
        <row r="19">
          <cell r="B19">
            <v>13</v>
          </cell>
          <cell r="C19">
            <v>2</v>
          </cell>
          <cell r="D19">
            <v>3</v>
          </cell>
          <cell r="E19">
            <v>1</v>
          </cell>
          <cell r="F19">
            <v>1</v>
          </cell>
          <cell r="G19">
            <v>59.007329718890567</v>
          </cell>
          <cell r="H19">
            <v>10.388482308433833</v>
          </cell>
          <cell r="I19">
            <v>8.3898899100763261E-3</v>
          </cell>
          <cell r="J19">
            <v>8.3608591491418055E-2</v>
          </cell>
          <cell r="K19">
            <v>5.3185319190699999E-2</v>
          </cell>
          <cell r="L19">
            <v>1.09625803257</v>
          </cell>
          <cell r="M19">
            <v>10.947544734601001</v>
          </cell>
          <cell r="N19">
            <v>16.709018685469999</v>
          </cell>
          <cell r="O19">
            <v>755</v>
          </cell>
          <cell r="P19">
            <v>87</v>
          </cell>
          <cell r="Q19">
            <v>8025</v>
          </cell>
          <cell r="R19">
            <v>555</v>
          </cell>
          <cell r="S19">
            <v>11.353794285713454</v>
          </cell>
          <cell r="T19"/>
          <cell r="U19">
            <v>2.3287035353522927</v>
          </cell>
          <cell r="V19">
            <v>2.3893033517564053</v>
          </cell>
          <cell r="W19">
            <v>3.5140590426021383</v>
          </cell>
          <cell r="X19">
            <v>3.1158669128619247</v>
          </cell>
          <cell r="Y19">
            <v>15.72</v>
          </cell>
          <cell r="Z19">
            <v>9.3271428571428565</v>
          </cell>
          <cell r="AA19">
            <v>0.48287556196535714</v>
          </cell>
          <cell r="AB19">
            <v>13</v>
          </cell>
          <cell r="AC19">
            <v>73.7591621486132</v>
          </cell>
          <cell r="AD19">
            <v>73.7591621486132</v>
          </cell>
          <cell r="AE19">
            <v>62.112978651463756</v>
          </cell>
          <cell r="AF19">
            <v>60.832298679268625</v>
          </cell>
          <cell r="AG19">
            <v>59.603363352414718</v>
          </cell>
          <cell r="AH19">
            <v>25.339133480537175</v>
          </cell>
          <cell r="AI19">
            <v>16.791786650003473</v>
          </cell>
          <cell r="AJ19">
            <v>59.007329718890567</v>
          </cell>
          <cell r="AK19">
            <v>65.563699687656182</v>
          </cell>
          <cell r="AL19">
            <v>3.8475860401606785</v>
          </cell>
          <cell r="AM19">
            <v>4.3479126670111334</v>
          </cell>
          <cell r="AN19">
            <v>3.3340584174347834</v>
          </cell>
          <cell r="AO19">
            <v>19.649999999999999</v>
          </cell>
          <cell r="AP19">
            <v>16.547368421052632</v>
          </cell>
          <cell r="AQ19">
            <v>6.7505372673477027</v>
          </cell>
          <cell r="AR19">
            <v>4.473459270154847</v>
          </cell>
          <cell r="AS19">
            <v>15.72</v>
          </cell>
          <cell r="AT19">
            <v>17.466666666666669</v>
          </cell>
          <cell r="AU19">
            <v>11.65892857142857</v>
          </cell>
          <cell r="AV19">
            <v>9.8180451127819541</v>
          </cell>
          <cell r="AW19">
            <v>4.0052942401411435</v>
          </cell>
          <cell r="AX19">
            <v>2.6542362390804244</v>
          </cell>
          <cell r="AY19">
            <v>9.3271428571428565</v>
          </cell>
          <cell r="AZ19">
            <v>10.363492063492062</v>
          </cell>
          <cell r="BB19">
            <v>13</v>
          </cell>
          <cell r="BC19">
            <v>15</v>
          </cell>
          <cell r="BD19">
            <v>10</v>
          </cell>
          <cell r="BE19">
            <v>5</v>
          </cell>
          <cell r="BF19">
            <v>13</v>
          </cell>
          <cell r="BG19">
            <v>33</v>
          </cell>
          <cell r="BH19">
            <v>63</v>
          </cell>
          <cell r="BI19">
            <v>92</v>
          </cell>
          <cell r="BJ19">
            <v>0</v>
          </cell>
          <cell r="BK19">
            <v>102</v>
          </cell>
        </row>
        <row r="20">
          <cell r="B20">
            <v>14</v>
          </cell>
          <cell r="C20">
            <v>2</v>
          </cell>
          <cell r="D20">
            <v>3</v>
          </cell>
          <cell r="E20">
            <v>2</v>
          </cell>
          <cell r="F20">
            <v>1</v>
          </cell>
          <cell r="G20">
            <v>59.007266290176254</v>
          </cell>
          <cell r="H20">
            <v>1.6194350593793028</v>
          </cell>
          <cell r="I20">
            <v>8.380087765529811E-3</v>
          </cell>
          <cell r="J20">
            <v>8.3510909220504692E-2</v>
          </cell>
          <cell r="K20">
            <v>5.3185319190699999E-2</v>
          </cell>
          <cell r="L20">
            <v>1.00129025473</v>
          </cell>
          <cell r="M20">
            <v>10.947544734601001</v>
          </cell>
          <cell r="N20">
            <v>15.6208180669</v>
          </cell>
          <cell r="O20">
            <v>755</v>
          </cell>
          <cell r="P20">
            <v>15</v>
          </cell>
          <cell r="Q20">
            <v>8025</v>
          </cell>
          <cell r="R20">
            <v>546</v>
          </cell>
          <cell r="S20">
            <v>11.353794285713454</v>
          </cell>
          <cell r="T20"/>
          <cell r="U20">
            <v>2.3279161751935189</v>
          </cell>
          <cell r="V20">
            <v>1.9160893674011166</v>
          </cell>
          <cell r="W20">
            <v>3.5122671065061355</v>
          </cell>
          <cell r="X20">
            <v>2.2575268825448953</v>
          </cell>
          <cell r="Y20">
            <v>15.72</v>
          </cell>
          <cell r="Z20">
            <v>9.3271428571428565</v>
          </cell>
          <cell r="AA20">
            <v>0.43389244371633329</v>
          </cell>
          <cell r="AB20">
            <v>14</v>
          </cell>
          <cell r="AC20">
            <v>73.759082862720319</v>
          </cell>
          <cell r="AD20">
            <v>73.759082862720319</v>
          </cell>
          <cell r="AE20">
            <v>62.112911884396063</v>
          </cell>
          <cell r="AF20">
            <v>60.8322332888415</v>
          </cell>
          <cell r="AG20">
            <v>59.603299283006315</v>
          </cell>
          <cell r="AH20">
            <v>25.347676569699079</v>
          </cell>
          <cell r="AI20">
            <v>16.800335652396992</v>
          </cell>
          <cell r="AJ20">
            <v>59.007266290176254</v>
          </cell>
          <cell r="AK20">
            <v>65.563629211306946</v>
          </cell>
          <cell r="AL20">
            <v>0.59979076273307508</v>
          </cell>
          <cell r="AM20">
            <v>0.84517720672695962</v>
          </cell>
          <cell r="AN20">
            <v>0.71734918060143948</v>
          </cell>
          <cell r="AO20">
            <v>19.649999999999999</v>
          </cell>
          <cell r="AP20">
            <v>16.547368421052632</v>
          </cell>
          <cell r="AQ20">
            <v>6.7528204698750383</v>
          </cell>
          <cell r="AR20">
            <v>4.4757416003128636</v>
          </cell>
          <cell r="AS20">
            <v>15.72</v>
          </cell>
          <cell r="AT20">
            <v>17.466666666666669</v>
          </cell>
          <cell r="AU20">
            <v>11.65892857142857</v>
          </cell>
          <cell r="AV20">
            <v>9.8180451127819541</v>
          </cell>
          <cell r="AW20">
            <v>4.0066489320078267</v>
          </cell>
          <cell r="AX20">
            <v>2.6555904133444823</v>
          </cell>
          <cell r="AY20">
            <v>9.3271428571428565</v>
          </cell>
          <cell r="AZ20">
            <v>10.363492063492062</v>
          </cell>
          <cell r="BB20">
            <v>14</v>
          </cell>
          <cell r="BC20">
            <v>15</v>
          </cell>
          <cell r="BD20">
            <v>10</v>
          </cell>
          <cell r="BE20">
            <v>5</v>
          </cell>
          <cell r="BF20">
            <v>13</v>
          </cell>
          <cell r="BG20">
            <v>33</v>
          </cell>
          <cell r="BH20">
            <v>63</v>
          </cell>
          <cell r="BI20">
            <v>92</v>
          </cell>
          <cell r="BJ20">
            <v>116</v>
          </cell>
          <cell r="BK20">
            <v>108</v>
          </cell>
        </row>
        <row r="21">
          <cell r="B21">
            <v>15</v>
          </cell>
          <cell r="C21">
            <v>2</v>
          </cell>
          <cell r="D21">
            <v>3</v>
          </cell>
          <cell r="E21">
            <v>1</v>
          </cell>
          <cell r="F21">
            <v>2</v>
          </cell>
          <cell r="G21">
            <v>42.098003462769206</v>
          </cell>
          <cell r="H21">
            <v>10.215478933294676</v>
          </cell>
          <cell r="I21">
            <v>8.3901620041378893E-3</v>
          </cell>
          <cell r="J21">
            <v>8.3611303017014263E-2</v>
          </cell>
          <cell r="K21">
            <v>5.3185319190699999E-2</v>
          </cell>
          <cell r="L21">
            <v>1.09625803267</v>
          </cell>
          <cell r="M21">
            <v>9.7460917122609985</v>
          </cell>
          <cell r="N21">
            <v>16.709018686619999</v>
          </cell>
          <cell r="O21">
            <v>605</v>
          </cell>
          <cell r="P21">
            <v>86</v>
          </cell>
          <cell r="Q21">
            <v>8025</v>
          </cell>
          <cell r="R21">
            <v>552</v>
          </cell>
          <cell r="S21">
            <v>11.353794285713454</v>
          </cell>
          <cell r="T21"/>
          <cell r="U21">
            <v>2.2944784347862446</v>
          </cell>
          <cell r="V21">
            <v>2.3699791229350944</v>
          </cell>
          <cell r="W21">
            <v>3.4381521859248738</v>
          </cell>
          <cell r="X21">
            <v>3.0779882575643751</v>
          </cell>
          <cell r="Y21">
            <v>15.72</v>
          </cell>
          <cell r="Z21">
            <v>9.3271428571428565</v>
          </cell>
          <cell r="AA21">
            <v>4.9174406248890667</v>
          </cell>
          <cell r="AB21">
            <v>15</v>
          </cell>
          <cell r="AC21">
            <v>52.622504328461503</v>
          </cell>
          <cell r="AD21">
            <v>52.622504328461503</v>
          </cell>
          <cell r="AE21">
            <v>44.313687855546533</v>
          </cell>
          <cell r="AF21">
            <v>43.400003569865163</v>
          </cell>
          <cell r="AG21">
            <v>42.523235820978996</v>
          </cell>
          <cell r="AH21">
            <v>18.347526315579032</v>
          </cell>
          <cell r="AI21">
            <v>12.244368831347909</v>
          </cell>
          <cell r="AJ21">
            <v>42.098003462769206</v>
          </cell>
          <cell r="AK21">
            <v>46.775559403076898</v>
          </cell>
          <cell r="AL21">
            <v>3.7835107160350652</v>
          </cell>
          <cell r="AM21">
            <v>4.3103666333749571</v>
          </cell>
          <cell r="AN21">
            <v>3.3188817105424007</v>
          </cell>
          <cell r="AO21">
            <v>19.649999999999999</v>
          </cell>
          <cell r="AP21">
            <v>16.547368421052632</v>
          </cell>
          <cell r="AQ21">
            <v>6.8512302236845768</v>
          </cell>
          <cell r="AR21">
            <v>4.572223435703231</v>
          </cell>
          <cell r="AS21">
            <v>15.72</v>
          </cell>
          <cell r="AT21">
            <v>17.466666666666669</v>
          </cell>
          <cell r="AU21">
            <v>11.65892857142857</v>
          </cell>
          <cell r="AV21">
            <v>9.8180451127819541</v>
          </cell>
          <cell r="AW21">
            <v>4.065038361544584</v>
          </cell>
          <cell r="AX21">
            <v>2.712835951627262</v>
          </cell>
          <cell r="AY21">
            <v>9.3271428571428565</v>
          </cell>
          <cell r="AZ21">
            <v>10.363492063492062</v>
          </cell>
          <cell r="BB21">
            <v>15</v>
          </cell>
          <cell r="BC21">
            <v>15</v>
          </cell>
          <cell r="BD21">
            <v>10</v>
          </cell>
          <cell r="BE21">
            <v>5</v>
          </cell>
          <cell r="BF21">
            <v>13</v>
          </cell>
          <cell r="BG21">
            <v>33</v>
          </cell>
          <cell r="BH21">
            <v>63</v>
          </cell>
          <cell r="BI21">
            <v>92</v>
          </cell>
          <cell r="BJ21">
            <v>0</v>
          </cell>
          <cell r="BK21">
            <v>102</v>
          </cell>
        </row>
        <row r="22">
          <cell r="B22">
            <v>16</v>
          </cell>
          <cell r="C22">
            <v>2</v>
          </cell>
          <cell r="D22">
            <v>3</v>
          </cell>
          <cell r="E22">
            <v>2</v>
          </cell>
          <cell r="F22">
            <v>2</v>
          </cell>
          <cell r="G22">
            <v>42.097855285868079</v>
          </cell>
          <cell r="H22">
            <v>1.5414673823881204</v>
          </cell>
          <cell r="I22">
            <v>8.3803596878069195E-3</v>
          </cell>
          <cell r="J22">
            <v>8.3513619034200445E-2</v>
          </cell>
          <cell r="K22">
            <v>5.3185319190699999E-2</v>
          </cell>
          <cell r="L22">
            <v>1.00129025483</v>
          </cell>
          <cell r="M22">
            <v>9.7460917122609985</v>
          </cell>
          <cell r="N22">
            <v>15.62081806808</v>
          </cell>
          <cell r="O22">
            <v>605</v>
          </cell>
          <cell r="P22">
            <v>14</v>
          </cell>
          <cell r="Q22">
            <v>8025</v>
          </cell>
          <cell r="R22">
            <v>543</v>
          </cell>
          <cell r="S22">
            <v>11.353794285713454</v>
          </cell>
          <cell r="T22"/>
          <cell r="U22">
            <v>2.2934075656263637</v>
          </cell>
          <cell r="V22">
            <v>1.865602340985397</v>
          </cell>
          <cell r="W22">
            <v>3.4357490510250108</v>
          </cell>
          <cell r="X22">
            <v>2.174922387087642</v>
          </cell>
          <cell r="Y22">
            <v>15.72</v>
          </cell>
          <cell r="Z22">
            <v>9.3271428571428565</v>
          </cell>
          <cell r="AA22">
            <v>4.8686836203960899</v>
          </cell>
          <cell r="AB22">
            <v>16</v>
          </cell>
          <cell r="AC22">
            <v>52.622319107335095</v>
          </cell>
          <cell r="AD22">
            <v>52.622319107335095</v>
          </cell>
          <cell r="AE22">
            <v>44.313531879861138</v>
          </cell>
          <cell r="AF22">
            <v>43.399850810173277</v>
          </cell>
          <cell r="AG22">
            <v>42.523086147341495</v>
          </cell>
          <cell r="AH22">
            <v>18.356028783035139</v>
          </cell>
          <cell r="AI22">
            <v>12.252890027957291</v>
          </cell>
          <cell r="AJ22">
            <v>42.097855285868079</v>
          </cell>
          <cell r="AK22">
            <v>46.775394762075642</v>
          </cell>
          <cell r="AL22">
            <v>0.57091384532893341</v>
          </cell>
          <cell r="AM22">
            <v>0.82625720847559025</v>
          </cell>
          <cell r="AN22">
            <v>0.70874592653958668</v>
          </cell>
          <cell r="AO22">
            <v>19.649999999999999</v>
          </cell>
          <cell r="AP22">
            <v>16.547368421052632</v>
          </cell>
          <cell r="AQ22">
            <v>6.8544292936029603</v>
          </cell>
          <cell r="AR22">
            <v>4.5754214776862545</v>
          </cell>
          <cell r="AS22">
            <v>15.72</v>
          </cell>
          <cell r="AT22">
            <v>17.466666666666669</v>
          </cell>
          <cell r="AU22">
            <v>11.65892857142857</v>
          </cell>
          <cell r="AV22">
            <v>9.8180451127819541</v>
          </cell>
          <cell r="AW22">
            <v>4.0669364647340718</v>
          </cell>
          <cell r="AX22">
            <v>2.7147334449121727</v>
          </cell>
          <cell r="AY22">
            <v>9.3271428571428565</v>
          </cell>
          <cell r="AZ22">
            <v>10.363492063492062</v>
          </cell>
          <cell r="BB22">
            <v>16</v>
          </cell>
          <cell r="BC22">
            <v>15</v>
          </cell>
          <cell r="BD22">
            <v>10</v>
          </cell>
          <cell r="BE22">
            <v>5</v>
          </cell>
          <cell r="BF22">
            <v>13</v>
          </cell>
          <cell r="BG22">
            <v>33</v>
          </cell>
          <cell r="BH22">
            <v>63</v>
          </cell>
          <cell r="BI22">
            <v>92</v>
          </cell>
          <cell r="BJ22">
            <v>116</v>
          </cell>
          <cell r="BK22">
            <v>108</v>
          </cell>
        </row>
        <row r="23">
          <cell r="B23">
            <v>17</v>
          </cell>
          <cell r="C23">
            <v>3</v>
          </cell>
          <cell r="D23">
            <v>1</v>
          </cell>
          <cell r="E23">
            <v>1</v>
          </cell>
          <cell r="F23">
            <v>1</v>
          </cell>
          <cell r="G23">
            <v>78.512990183153391</v>
          </cell>
          <cell r="H23">
            <v>9.8710833290865327</v>
          </cell>
          <cell r="I23">
            <v>2.8268133392508214E-2</v>
          </cell>
          <cell r="J23">
            <v>0.28170319782153513</v>
          </cell>
          <cell r="K23">
            <v>5.3185319190699999E-2</v>
          </cell>
          <cell r="L23">
            <v>0.875101459814</v>
          </cell>
          <cell r="M23">
            <v>12.401015923086002</v>
          </cell>
          <cell r="N23">
            <v>14.002010137609998</v>
          </cell>
          <cell r="O23">
            <v>886</v>
          </cell>
          <cell r="P23">
            <v>99</v>
          </cell>
          <cell r="Q23">
            <v>8025</v>
          </cell>
          <cell r="R23">
            <v>749</v>
          </cell>
          <cell r="S23">
            <v>11.353794285713454</v>
          </cell>
          <cell r="T23"/>
          <cell r="U23">
            <v>2.3451674903998074</v>
          </cell>
          <cell r="V23">
            <v>2.5343546064271316</v>
          </cell>
          <cell r="W23">
            <v>3.5478241520113656</v>
          </cell>
          <cell r="X23">
            <v>3.3530800964655261</v>
          </cell>
          <cell r="Y23">
            <v>15.72</v>
          </cell>
          <cell r="Z23">
            <v>9.3271428571428565</v>
          </cell>
          <cell r="AA23">
            <v>0.52019920111165563</v>
          </cell>
          <cell r="AB23">
            <v>17</v>
          </cell>
          <cell r="AC23">
            <v>98.141237728941732</v>
          </cell>
          <cell r="AD23">
            <v>98.141237728941732</v>
          </cell>
          <cell r="AE23">
            <v>82.645252824371994</v>
          </cell>
          <cell r="AF23">
            <v>80.941226992941637</v>
          </cell>
          <cell r="AG23">
            <v>79.306050690053937</v>
          </cell>
          <cell r="AH23">
            <v>33.478628074350624</v>
          </cell>
          <cell r="AI23">
            <v>22.129899008281477</v>
          </cell>
          <cell r="AJ23">
            <v>78.512990183153391</v>
          </cell>
          <cell r="AK23">
            <v>87.236655759059317</v>
          </cell>
          <cell r="AL23">
            <v>3.6559567885505673</v>
          </cell>
          <cell r="AM23">
            <v>3.8949100903454603</v>
          </cell>
          <cell r="AN23">
            <v>2.9438853367957476</v>
          </cell>
          <cell r="AO23">
            <v>19.649999999999999</v>
          </cell>
          <cell r="AP23">
            <v>16.547368421052632</v>
          </cell>
          <cell r="AQ23">
            <v>6.7031459647771401</v>
          </cell>
          <cell r="AR23">
            <v>4.4308847694967834</v>
          </cell>
          <cell r="AS23">
            <v>15.72</v>
          </cell>
          <cell r="AT23">
            <v>17.466666666666669</v>
          </cell>
          <cell r="AU23">
            <v>11.65892857142857</v>
          </cell>
          <cell r="AV23">
            <v>9.8180451127819541</v>
          </cell>
          <cell r="AW23">
            <v>3.9771755728853089</v>
          </cell>
          <cell r="AX23">
            <v>2.6289755234500634</v>
          </cell>
          <cell r="AY23">
            <v>9.3271428571428565</v>
          </cell>
          <cell r="AZ23">
            <v>10.363492063492062</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78.522769525394182</v>
          </cell>
          <cell r="H24">
            <v>1.7089796409707807</v>
          </cell>
          <cell r="I24">
            <v>2.8237329043495168E-2</v>
          </cell>
          <cell r="J24">
            <v>0.28139622022583416</v>
          </cell>
          <cell r="K24">
            <v>5.3185319190699999E-2</v>
          </cell>
          <cell r="L24">
            <v>0.76700717100100002</v>
          </cell>
          <cell r="M24">
            <v>12.401015923086002</v>
          </cell>
          <cell r="N24">
            <v>12.634731450209999</v>
          </cell>
          <cell r="O24">
            <v>886</v>
          </cell>
          <cell r="P24">
            <v>19</v>
          </cell>
          <cell r="Q24">
            <v>8025</v>
          </cell>
          <cell r="R24">
            <v>778</v>
          </cell>
          <cell r="S24">
            <v>11.353794285713454</v>
          </cell>
          <cell r="T24"/>
          <cell r="U24">
            <v>2.3445910297594987</v>
          </cell>
          <cell r="V24">
            <v>1.9655765042112832</v>
          </cell>
          <cell r="W24">
            <v>3.5465012434390695</v>
          </cell>
          <cell r="X24">
            <v>2.3711512640903671</v>
          </cell>
          <cell r="Y24">
            <v>15.72</v>
          </cell>
          <cell r="Z24">
            <v>9.3271428571428565</v>
          </cell>
          <cell r="AA24">
            <v>0.47359649130061743</v>
          </cell>
          <cell r="AB24">
            <v>18</v>
          </cell>
          <cell r="AC24">
            <v>98.15346190674272</v>
          </cell>
          <cell r="AD24">
            <v>98.15346190674272</v>
          </cell>
          <cell r="AE24">
            <v>82.655546868835984</v>
          </cell>
          <cell r="AF24">
            <v>80.951308789066175</v>
          </cell>
          <cell r="AG24">
            <v>79.315928813529482</v>
          </cell>
          <cell r="AH24">
            <v>33.491030430773598</v>
          </cell>
          <cell r="AI24">
            <v>22.140911319475542</v>
          </cell>
          <cell r="AJ24">
            <v>78.522769525394182</v>
          </cell>
          <cell r="AK24">
            <v>87.247521694882423</v>
          </cell>
          <cell r="AL24">
            <v>0.63295542258177062</v>
          </cell>
          <cell r="AM24">
            <v>0.86945465480954875</v>
          </cell>
          <cell r="AN24">
            <v>0.72073834632662626</v>
          </cell>
          <cell r="AO24">
            <v>19.649999999999999</v>
          </cell>
          <cell r="AP24">
            <v>16.547368421052632</v>
          </cell>
          <cell r="AQ24">
            <v>6.7047940559648529</v>
          </cell>
          <cell r="AR24">
            <v>4.4325375689862145</v>
          </cell>
          <cell r="AS24">
            <v>15.72</v>
          </cell>
          <cell r="AT24">
            <v>17.466666666666669</v>
          </cell>
          <cell r="AU24">
            <v>11.65892857142857</v>
          </cell>
          <cell r="AV24">
            <v>9.8180451127819541</v>
          </cell>
          <cell r="AW24">
            <v>3.9781534343324716</v>
          </cell>
          <cell r="AX24">
            <v>2.6299561784724639</v>
          </cell>
          <cell r="AY24">
            <v>9.3271428571428565</v>
          </cell>
          <cell r="AZ24">
            <v>10.363492063492062</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54.383888052202565</v>
          </cell>
          <cell r="H25">
            <v>12.60677973484345</v>
          </cell>
          <cell r="I25">
            <v>1.0501039536322547E-2</v>
          </cell>
          <cell r="J25">
            <v>0.10464703759380253</v>
          </cell>
          <cell r="K25">
            <v>5.3185319190699999E-2</v>
          </cell>
          <cell r="L25">
            <v>1.56198161355</v>
          </cell>
          <cell r="M25">
            <v>10.689265192342999</v>
          </cell>
          <cell r="N25">
            <v>21.405348240880002</v>
          </cell>
          <cell r="O25">
            <v>712</v>
          </cell>
          <cell r="P25">
            <v>82</v>
          </cell>
          <cell r="Q25">
            <v>8025</v>
          </cell>
          <cell r="R25">
            <v>397</v>
          </cell>
          <cell r="S25">
            <v>11.353794285713454</v>
          </cell>
          <cell r="T25"/>
          <cell r="U25">
            <v>2.3093279394476385</v>
          </cell>
          <cell r="V25">
            <v>2.3535181975611073</v>
          </cell>
          <cell r="W25">
            <v>3.4923479501431696</v>
          </cell>
          <cell r="X25">
            <v>3.0686889536279875</v>
          </cell>
          <cell r="Y25">
            <v>15.72</v>
          </cell>
          <cell r="Z25">
            <v>9.3271428571428565</v>
          </cell>
          <cell r="AA25">
            <v>0.4921481750629762</v>
          </cell>
          <cell r="AB25">
            <v>19</v>
          </cell>
          <cell r="AC25">
            <v>67.979860065253206</v>
          </cell>
          <cell r="AD25">
            <v>67.979860065253206</v>
          </cell>
          <cell r="AE25">
            <v>57.246197949686916</v>
          </cell>
          <cell r="AF25">
            <v>56.06586397134285</v>
          </cell>
          <cell r="AG25">
            <v>54.933220254750069</v>
          </cell>
          <cell r="AH25">
            <v>23.549660108131064</v>
          </cell>
          <cell r="AI25">
            <v>15.572299446844374</v>
          </cell>
          <cell r="AJ25">
            <v>54.383888052202565</v>
          </cell>
          <cell r="AK25">
            <v>60.426542280225071</v>
          </cell>
          <cell r="AL25">
            <v>4.6691776795716473</v>
          </cell>
          <cell r="AM25">
            <v>5.3565677749624134</v>
          </cell>
          <cell r="AN25">
            <v>4.1081973198811701</v>
          </cell>
          <cell r="AO25">
            <v>19.649999999999999</v>
          </cell>
          <cell r="AP25">
            <v>16.547368421052632</v>
          </cell>
          <cell r="AQ25">
            <v>6.8071752527967169</v>
          </cell>
          <cell r="AR25">
            <v>4.501269697183397</v>
          </cell>
          <cell r="AS25">
            <v>15.72</v>
          </cell>
          <cell r="AT25">
            <v>17.466666666666669</v>
          </cell>
          <cell r="AU25">
            <v>11.65892857142857</v>
          </cell>
          <cell r="AV25">
            <v>9.8180451127819541</v>
          </cell>
          <cell r="AW25">
            <v>4.0388992389594476</v>
          </cell>
          <cell r="AX25">
            <v>2.6707369913586327</v>
          </cell>
          <cell r="AY25">
            <v>9.3271428571428565</v>
          </cell>
          <cell r="AZ25">
            <v>10.363492063492062</v>
          </cell>
          <cell r="BB25">
            <v>19</v>
          </cell>
          <cell r="BC25">
            <v>20</v>
          </cell>
          <cell r="BD25">
            <v>15</v>
          </cell>
          <cell r="BE25">
            <v>10</v>
          </cell>
          <cell r="BF25">
            <v>15</v>
          </cell>
          <cell r="BG25">
            <v>35</v>
          </cell>
          <cell r="BH25">
            <v>65</v>
          </cell>
          <cell r="BI25">
            <v>90</v>
          </cell>
          <cell r="BJ25">
            <v>0</v>
          </cell>
          <cell r="BK25">
            <v>102</v>
          </cell>
        </row>
        <row r="26">
          <cell r="B26">
            <v>20</v>
          </cell>
          <cell r="C26">
            <v>3</v>
          </cell>
          <cell r="D26">
            <v>2</v>
          </cell>
          <cell r="E26">
            <v>2</v>
          </cell>
          <cell r="F26">
            <v>1</v>
          </cell>
          <cell r="G26">
            <v>54.383547770794223</v>
          </cell>
          <cell r="H26">
            <v>1.9620271293898428</v>
          </cell>
          <cell r="I26">
            <v>1.048874029421081E-2</v>
          </cell>
          <cell r="J26">
            <v>0.10452447075199699</v>
          </cell>
          <cell r="K26">
            <v>5.3185319190699999E-2</v>
          </cell>
          <cell r="L26">
            <v>1.48450078701</v>
          </cell>
          <cell r="M26">
            <v>10.689265192342999</v>
          </cell>
          <cell r="N26">
            <v>20.662465573950001</v>
          </cell>
          <cell r="O26">
            <v>712</v>
          </cell>
          <cell r="P26">
            <v>13</v>
          </cell>
          <cell r="Q26">
            <v>8025</v>
          </cell>
          <cell r="R26">
            <v>363</v>
          </cell>
          <cell r="S26">
            <v>11.353794285713454</v>
          </cell>
          <cell r="T26"/>
          <cell r="U26">
            <v>2.3084366351795049</v>
          </cell>
          <cell r="V26">
            <v>2.032004439021315</v>
          </cell>
          <cell r="W26">
            <v>3.4903101889659429</v>
          </cell>
          <cell r="X26">
            <v>2.4029623215578342</v>
          </cell>
          <cell r="Y26">
            <v>15.72</v>
          </cell>
          <cell r="Z26">
            <v>9.3271428571428565</v>
          </cell>
          <cell r="AA26">
            <v>0.42767760768621427</v>
          </cell>
          <cell r="AB26">
            <v>20</v>
          </cell>
          <cell r="AC26">
            <v>67.979434713492779</v>
          </cell>
          <cell r="AD26">
            <v>67.979434713492779</v>
          </cell>
          <cell r="AE26">
            <v>57.245839758730767</v>
          </cell>
          <cell r="AF26">
            <v>56.065513165767243</v>
          </cell>
          <cell r="AG26">
            <v>54.932876536155781</v>
          </cell>
          <cell r="AH26">
            <v>23.558605396402982</v>
          </cell>
          <cell r="AI26">
            <v>15.581293588953528</v>
          </cell>
          <cell r="AJ26">
            <v>54.383547770794223</v>
          </cell>
          <cell r="AK26">
            <v>60.426164189771356</v>
          </cell>
          <cell r="AL26">
            <v>0.72667671458883065</v>
          </cell>
          <cell r="AM26">
            <v>0.9655624228531825</v>
          </cell>
          <cell r="AN26">
            <v>0.81650349312088499</v>
          </cell>
          <cell r="AO26">
            <v>19.649999999999999</v>
          </cell>
          <cell r="AP26">
            <v>16.547368421052632</v>
          </cell>
          <cell r="AQ26">
            <v>6.809803552947689</v>
          </cell>
          <cell r="AR26">
            <v>4.5038976907256743</v>
          </cell>
          <cell r="AS26">
            <v>15.72</v>
          </cell>
          <cell r="AT26">
            <v>17.466666666666669</v>
          </cell>
          <cell r="AU26">
            <v>11.65892857142857</v>
          </cell>
          <cell r="AV26">
            <v>9.8180451127819541</v>
          </cell>
          <cell r="AW26">
            <v>4.0404586874950432</v>
          </cell>
          <cell r="AX26">
            <v>2.672296257974184</v>
          </cell>
          <cell r="AY26">
            <v>9.3271428571428565</v>
          </cell>
          <cell r="AZ26">
            <v>10.363492063492062</v>
          </cell>
          <cell r="BB26">
            <v>20</v>
          </cell>
          <cell r="BC26">
            <v>20</v>
          </cell>
          <cell r="BD26">
            <v>15</v>
          </cell>
          <cell r="BE26">
            <v>10</v>
          </cell>
          <cell r="BF26">
            <v>15</v>
          </cell>
          <cell r="BG26">
            <v>35</v>
          </cell>
          <cell r="BH26">
            <v>65</v>
          </cell>
          <cell r="BI26">
            <v>90</v>
          </cell>
          <cell r="BJ26">
            <v>116</v>
          </cell>
          <cell r="BK26">
            <v>108</v>
          </cell>
        </row>
        <row r="27">
          <cell r="B27">
            <v>21</v>
          </cell>
          <cell r="C27">
            <v>3</v>
          </cell>
          <cell r="D27">
            <v>2</v>
          </cell>
          <cell r="E27">
            <v>1</v>
          </cell>
          <cell r="F27">
            <v>2</v>
          </cell>
          <cell r="G27">
            <v>38.367251286855179</v>
          </cell>
          <cell r="H27">
            <v>12.422390687123018</v>
          </cell>
          <cell r="I27">
            <v>1.0501369978489709E-2</v>
          </cell>
          <cell r="J27">
            <v>0.10465033058148913</v>
          </cell>
          <cell r="K27">
            <v>5.3185319190699999E-2</v>
          </cell>
          <cell r="L27">
            <v>1.56198161369</v>
          </cell>
          <cell r="M27">
            <v>9.4955221858240009</v>
          </cell>
          <cell r="N27">
            <v>21.403722780920003</v>
          </cell>
          <cell r="O27">
            <v>566</v>
          </cell>
          <cell r="P27">
            <v>81</v>
          </cell>
          <cell r="Q27">
            <v>8025</v>
          </cell>
          <cell r="R27">
            <v>395</v>
          </cell>
          <cell r="S27">
            <v>11.353794285713454</v>
          </cell>
          <cell r="T27"/>
          <cell r="U27">
            <v>2.2703424003115535</v>
          </cell>
          <cell r="V27">
            <v>2.3381231338778856</v>
          </cell>
          <cell r="W27">
            <v>3.4061343303346354</v>
          </cell>
          <cell r="X27">
            <v>3.0381146098446923</v>
          </cell>
          <cell r="Y27">
            <v>15.72</v>
          </cell>
          <cell r="Z27">
            <v>9.3271428571428565</v>
          </cell>
          <cell r="AA27">
            <v>4.9268440402650269</v>
          </cell>
          <cell r="AB27">
            <v>21</v>
          </cell>
          <cell r="AC27">
            <v>47.959064108568974</v>
          </cell>
          <cell r="AD27">
            <v>47.959064108568974</v>
          </cell>
          <cell r="AE27">
            <v>40.386580301952819</v>
          </cell>
          <cell r="AF27">
            <v>39.553867306036267</v>
          </cell>
          <cell r="AG27">
            <v>38.754799279651699</v>
          </cell>
          <cell r="AH27">
            <v>16.899323767899563</v>
          </cell>
          <cell r="AI27">
            <v>11.264162703496721</v>
          </cell>
          <cell r="AJ27">
            <v>38.367251286855179</v>
          </cell>
          <cell r="AK27">
            <v>42.630279207616866</v>
          </cell>
          <cell r="AL27">
            <v>4.6008854396751913</v>
          </cell>
          <cell r="AM27">
            <v>5.3129753977156486</v>
          </cell>
          <cell r="AN27">
            <v>4.0888486059313109</v>
          </cell>
          <cell r="AO27">
            <v>19.649999999999999</v>
          </cell>
          <cell r="AP27">
            <v>16.547368421052632</v>
          </cell>
          <cell r="AQ27">
            <v>6.9240657258758782</v>
          </cell>
          <cell r="AR27">
            <v>4.6152025949180899</v>
          </cell>
          <cell r="AS27">
            <v>15.72</v>
          </cell>
          <cell r="AT27">
            <v>17.466666666666669</v>
          </cell>
          <cell r="AU27">
            <v>11.65892857142857</v>
          </cell>
          <cell r="AV27">
            <v>9.8180451127819541</v>
          </cell>
          <cell r="AW27">
            <v>4.1082538280846608</v>
          </cell>
          <cell r="AX27">
            <v>2.7383367631970379</v>
          </cell>
          <cell r="AY27">
            <v>9.3271428571428565</v>
          </cell>
          <cell r="AZ27">
            <v>10.363492063492062</v>
          </cell>
          <cell r="BB27">
            <v>21</v>
          </cell>
          <cell r="BC27">
            <v>20</v>
          </cell>
          <cell r="BD27">
            <v>15</v>
          </cell>
          <cell r="BE27">
            <v>10</v>
          </cell>
          <cell r="BF27">
            <v>15</v>
          </cell>
          <cell r="BG27">
            <v>35</v>
          </cell>
          <cell r="BH27">
            <v>65</v>
          </cell>
          <cell r="BI27">
            <v>90</v>
          </cell>
          <cell r="BJ27">
            <v>0</v>
          </cell>
          <cell r="BK27">
            <v>102</v>
          </cell>
        </row>
        <row r="28">
          <cell r="B28">
            <v>22</v>
          </cell>
          <cell r="C28">
            <v>3</v>
          </cell>
          <cell r="D28">
            <v>2</v>
          </cell>
          <cell r="E28">
            <v>2</v>
          </cell>
          <cell r="F28">
            <v>2</v>
          </cell>
          <cell r="G28">
            <v>38.366899335485293</v>
          </cell>
          <cell r="H28">
            <v>1.8776054021481983</v>
          </cell>
          <cell r="I28">
            <v>1.0489070327170112E-2</v>
          </cell>
          <cell r="J28">
            <v>0.10452775966176443</v>
          </cell>
          <cell r="K28">
            <v>5.3185319190699999E-2</v>
          </cell>
          <cell r="L28">
            <v>1.48450078714</v>
          </cell>
          <cell r="M28">
            <v>9.4955221858240009</v>
          </cell>
          <cell r="N28">
            <v>20.660830136009999</v>
          </cell>
          <cell r="O28">
            <v>566</v>
          </cell>
          <cell r="P28">
            <v>13</v>
          </cell>
          <cell r="Q28">
            <v>8025</v>
          </cell>
          <cell r="R28">
            <v>361</v>
          </cell>
          <cell r="S28">
            <v>11.353794285713454</v>
          </cell>
          <cell r="T28"/>
          <cell r="U28">
            <v>2.2691184588308349</v>
          </cell>
          <cell r="V28">
            <v>1.9949009242837958</v>
          </cell>
          <cell r="W28">
            <v>3.4033805329772866</v>
          </cell>
          <cell r="X28">
            <v>2.3378875622375173</v>
          </cell>
          <cell r="Y28">
            <v>15.72</v>
          </cell>
          <cell r="Z28">
            <v>9.3271428571428565</v>
          </cell>
          <cell r="AA28">
            <v>4.8624964583205745</v>
          </cell>
          <cell r="AB28">
            <v>22</v>
          </cell>
          <cell r="AC28">
            <v>47.958624169356611</v>
          </cell>
          <cell r="AD28">
            <v>47.958624169356611</v>
          </cell>
          <cell r="AE28">
            <v>40.386209826826629</v>
          </cell>
          <cell r="AF28">
            <v>39.553504469572466</v>
          </cell>
          <cell r="AG28">
            <v>38.754443773217467</v>
          </cell>
          <cell r="AH28">
            <v>16.908284001732493</v>
          </cell>
          <cell r="AI28">
            <v>11.273173529591128</v>
          </cell>
          <cell r="AJ28">
            <v>38.366899335485293</v>
          </cell>
          <cell r="AK28">
            <v>42.629888150539216</v>
          </cell>
          <cell r="AL28">
            <v>0.69540940820303632</v>
          </cell>
          <cell r="AM28">
            <v>0.94120233205179915</v>
          </cell>
          <cell r="AN28">
            <v>0.80312048897304633</v>
          </cell>
          <cell r="AO28">
            <v>19.649999999999999</v>
          </cell>
          <cell r="AP28">
            <v>16.547368421052632</v>
          </cell>
          <cell r="AQ28">
            <v>6.9278005027995517</v>
          </cell>
          <cell r="AR28">
            <v>4.6189369210054512</v>
          </cell>
          <cell r="AS28">
            <v>15.72</v>
          </cell>
          <cell r="AT28">
            <v>17.466666666666669</v>
          </cell>
          <cell r="AU28">
            <v>11.65892857142857</v>
          </cell>
          <cell r="AV28">
            <v>9.8180451127819541</v>
          </cell>
          <cell r="AW28">
            <v>4.1104697821499698</v>
          </cell>
          <cell r="AX28">
            <v>2.7405524497677742</v>
          </cell>
          <cell r="AY28">
            <v>9.3271428571428565</v>
          </cell>
          <cell r="AZ28">
            <v>10.363492063492062</v>
          </cell>
          <cell r="BB28">
            <v>22</v>
          </cell>
          <cell r="BC28">
            <v>20</v>
          </cell>
          <cell r="BD28">
            <v>15</v>
          </cell>
          <cell r="BE28">
            <v>10</v>
          </cell>
          <cell r="BF28">
            <v>15</v>
          </cell>
          <cell r="BG28">
            <v>35</v>
          </cell>
          <cell r="BH28">
            <v>65</v>
          </cell>
          <cell r="BI28">
            <v>90</v>
          </cell>
          <cell r="BJ28">
            <v>116</v>
          </cell>
          <cell r="BK28">
            <v>108</v>
          </cell>
        </row>
        <row r="29">
          <cell r="B29">
            <v>23</v>
          </cell>
          <cell r="C29">
            <v>3</v>
          </cell>
          <cell r="D29">
            <v>3</v>
          </cell>
          <cell r="E29">
            <v>1</v>
          </cell>
          <cell r="F29">
            <v>1</v>
          </cell>
          <cell r="G29">
            <v>49.760937884681482</v>
          </cell>
          <cell r="H29">
            <v>11.118839721494387</v>
          </cell>
          <cell r="I29">
            <v>8.3979778790142026E-3</v>
          </cell>
          <cell r="J29">
            <v>8.3689191320279938E-2</v>
          </cell>
          <cell r="K29">
            <v>5.3185319190699999E-2</v>
          </cell>
          <cell r="L29">
            <v>1.30158940669</v>
          </cell>
          <cell r="M29">
            <v>10.017255349539001</v>
          </cell>
          <cell r="N29">
            <v>18.999391770640003</v>
          </cell>
          <cell r="O29">
            <v>695</v>
          </cell>
          <cell r="P29">
            <v>82</v>
          </cell>
          <cell r="Q29">
            <v>8025</v>
          </cell>
          <cell r="R29">
            <v>455</v>
          </cell>
          <cell r="S29">
            <v>11.353794285713454</v>
          </cell>
          <cell r="T29"/>
          <cell r="U29">
            <v>2.3167541545064201</v>
          </cell>
          <cell r="V29">
            <v>2.3377166917667211</v>
          </cell>
          <cell r="W29">
            <v>3.4958112466798901</v>
          </cell>
          <cell r="X29">
            <v>3.0365122516728302</v>
          </cell>
          <cell r="Y29">
            <v>15.72</v>
          </cell>
          <cell r="Z29">
            <v>9.3271428571428565</v>
          </cell>
          <cell r="AA29">
            <v>0.47001839686027785</v>
          </cell>
          <cell r="AB29">
            <v>23</v>
          </cell>
          <cell r="AC29">
            <v>62.201172355851853</v>
          </cell>
          <cell r="AD29">
            <v>62.201172355851853</v>
          </cell>
          <cell r="AE29">
            <v>52.379934615454196</v>
          </cell>
          <cell r="AF29">
            <v>51.299935963589157</v>
          </cell>
          <cell r="AG29">
            <v>50.263573620890384</v>
          </cell>
          <cell r="AH29">
            <v>21.478730398687016</v>
          </cell>
          <cell r="AI29">
            <v>14.234446419823556</v>
          </cell>
          <cell r="AJ29">
            <v>49.760937884681482</v>
          </cell>
          <cell r="AK29">
            <v>55.289930982979421</v>
          </cell>
          <cell r="AL29">
            <v>4.1180887857386619</v>
          </cell>
          <cell r="AM29">
            <v>4.756281956942936</v>
          </cell>
          <cell r="AN29">
            <v>3.6617140982615699</v>
          </cell>
          <cell r="AO29">
            <v>19.649999999999999</v>
          </cell>
          <cell r="AP29">
            <v>16.547368421052632</v>
          </cell>
          <cell r="AQ29">
            <v>6.7853552650039886</v>
          </cell>
          <cell r="AR29">
            <v>4.4968102940139874</v>
          </cell>
          <cell r="AS29">
            <v>15.72</v>
          </cell>
          <cell r="AT29">
            <v>17.466666666666669</v>
          </cell>
          <cell r="AU29">
            <v>11.65892857142857</v>
          </cell>
          <cell r="AV29">
            <v>9.8180451127819541</v>
          </cell>
          <cell r="AW29">
            <v>4.025952792185663</v>
          </cell>
          <cell r="AX29">
            <v>2.6680910950215666</v>
          </cell>
          <cell r="AY29">
            <v>9.3271428571428565</v>
          </cell>
          <cell r="AZ29">
            <v>10.363492063492062</v>
          </cell>
          <cell r="BB29">
            <v>23</v>
          </cell>
          <cell r="BC29">
            <v>20</v>
          </cell>
          <cell r="BD29">
            <v>15</v>
          </cell>
          <cell r="BE29">
            <v>10</v>
          </cell>
          <cell r="BF29">
            <v>15</v>
          </cell>
          <cell r="BG29">
            <v>35</v>
          </cell>
          <cell r="BH29">
            <v>65</v>
          </cell>
          <cell r="BI29">
            <v>92</v>
          </cell>
          <cell r="BJ29">
            <v>0</v>
          </cell>
          <cell r="BK29">
            <v>102</v>
          </cell>
        </row>
        <row r="30">
          <cell r="B30">
            <v>24</v>
          </cell>
          <cell r="C30">
            <v>3</v>
          </cell>
          <cell r="D30">
            <v>3</v>
          </cell>
          <cell r="E30">
            <v>2</v>
          </cell>
          <cell r="F30">
            <v>1</v>
          </cell>
          <cell r="G30">
            <v>49.760585506259822</v>
          </cell>
          <cell r="H30">
            <v>1.7044846678084224</v>
          </cell>
          <cell r="I30">
            <v>8.3878615593961578E-3</v>
          </cell>
          <cell r="J30">
            <v>8.3588378169761016E-2</v>
          </cell>
          <cell r="K30">
            <v>5.3185319190699999E-2</v>
          </cell>
          <cell r="L30">
            <v>1.2161388610299999</v>
          </cell>
          <cell r="M30">
            <v>10.017255349539001</v>
          </cell>
          <cell r="N30">
            <v>18.114318292019998</v>
          </cell>
          <cell r="O30">
            <v>695</v>
          </cell>
          <cell r="P30">
            <v>13</v>
          </cell>
          <cell r="Q30">
            <v>8025</v>
          </cell>
          <cell r="R30">
            <v>433</v>
          </cell>
          <cell r="S30">
            <v>11.353794285713454</v>
          </cell>
          <cell r="T30"/>
          <cell r="U30">
            <v>2.3157691644041756</v>
          </cell>
          <cell r="V30">
            <v>1.950997639401248</v>
          </cell>
          <cell r="W30">
            <v>3.4935693608719034</v>
          </cell>
          <cell r="X30">
            <v>2.2823741876177834</v>
          </cell>
          <cell r="Y30">
            <v>15.72</v>
          </cell>
          <cell r="Z30">
            <v>9.3271428571428565</v>
          </cell>
          <cell r="AA30">
            <v>0.41792708478253177</v>
          </cell>
          <cell r="AB30">
            <v>24</v>
          </cell>
          <cell r="AC30">
            <v>62.200731882824776</v>
          </cell>
          <cell r="AD30">
            <v>62.200731882824776</v>
          </cell>
          <cell r="AE30">
            <v>52.379563690799813</v>
          </cell>
          <cell r="AF30">
            <v>51.299572686865801</v>
          </cell>
          <cell r="AG30">
            <v>50.26321768309073</v>
          </cell>
          <cell r="AH30">
            <v>21.487714004976279</v>
          </cell>
          <cell r="AI30">
            <v>14.243480053260166</v>
          </cell>
          <cell r="AJ30">
            <v>49.760585506259822</v>
          </cell>
          <cell r="AK30">
            <v>55.289539451399804</v>
          </cell>
          <cell r="AL30">
            <v>0.63129061770682304</v>
          </cell>
          <cell r="AM30">
            <v>0.87364773456697808</v>
          </cell>
          <cell r="AN30">
            <v>0.74680334059835729</v>
          </cell>
          <cell r="AO30">
            <v>19.649999999999999</v>
          </cell>
          <cell r="AP30">
            <v>16.547368421052632</v>
          </cell>
          <cell r="AQ30">
            <v>6.7882413504908206</v>
          </cell>
          <cell r="AR30">
            <v>4.4996959774334355</v>
          </cell>
          <cell r="AS30">
            <v>15.72</v>
          </cell>
          <cell r="AT30">
            <v>17.466666666666669</v>
          </cell>
          <cell r="AU30">
            <v>11.65892857142857</v>
          </cell>
          <cell r="AV30">
            <v>9.8180451127819541</v>
          </cell>
          <cell r="AW30">
            <v>4.0276651924168085</v>
          </cell>
          <cell r="AX30">
            <v>2.6698032566941925</v>
          </cell>
          <cell r="AY30">
            <v>9.3271428571428565</v>
          </cell>
          <cell r="AZ30">
            <v>10.363492063492062</v>
          </cell>
          <cell r="BB30">
            <v>24</v>
          </cell>
          <cell r="BC30">
            <v>20</v>
          </cell>
          <cell r="BD30">
            <v>15</v>
          </cell>
          <cell r="BE30">
            <v>10</v>
          </cell>
          <cell r="BF30">
            <v>15</v>
          </cell>
          <cell r="BG30">
            <v>35</v>
          </cell>
          <cell r="BH30">
            <v>65</v>
          </cell>
          <cell r="BI30">
            <v>92</v>
          </cell>
          <cell r="BJ30">
            <v>116</v>
          </cell>
          <cell r="BK30">
            <v>108</v>
          </cell>
        </row>
        <row r="31">
          <cell r="B31">
            <v>25</v>
          </cell>
          <cell r="C31">
            <v>3</v>
          </cell>
          <cell r="D31">
            <v>3</v>
          </cell>
          <cell r="E31">
            <v>1</v>
          </cell>
          <cell r="F31">
            <v>2</v>
          </cell>
          <cell r="G31">
            <v>34.373807345607148</v>
          </cell>
          <cell r="H31">
            <v>10.943864897621891</v>
          </cell>
          <cell r="I31">
            <v>8.3982734883859649E-3</v>
          </cell>
          <cell r="J31">
            <v>8.3692137185299581E-2</v>
          </cell>
          <cell r="K31">
            <v>5.3185319190699999E-2</v>
          </cell>
          <cell r="L31">
            <v>1.30158940705</v>
          </cell>
          <cell r="M31">
            <v>8.8206349304029992</v>
          </cell>
          <cell r="N31">
            <v>18.99889094377</v>
          </cell>
          <cell r="O31">
            <v>546</v>
          </cell>
          <cell r="P31">
            <v>81</v>
          </cell>
          <cell r="Q31">
            <v>8025</v>
          </cell>
          <cell r="R31">
            <v>452</v>
          </cell>
          <cell r="S31">
            <v>11.353794285713454</v>
          </cell>
          <cell r="T31"/>
          <cell r="U31">
            <v>2.2765768217400995</v>
          </cell>
          <cell r="V31">
            <v>2.3202739384964559</v>
          </cell>
          <cell r="W31">
            <v>3.4061684306870657</v>
          </cell>
          <cell r="X31">
            <v>3.0021396937147058</v>
          </cell>
          <cell r="Y31">
            <v>15.72</v>
          </cell>
          <cell r="Z31">
            <v>9.3271428571428565</v>
          </cell>
          <cell r="AA31">
            <v>4.9040945756452254</v>
          </cell>
          <cell r="AB31">
            <v>25</v>
          </cell>
          <cell r="AC31">
            <v>42.967259182008931</v>
          </cell>
          <cell r="AD31">
            <v>42.967259182008931</v>
          </cell>
          <cell r="AE31">
            <v>36.182955100639106</v>
          </cell>
          <cell r="AF31">
            <v>35.436914789285723</v>
          </cell>
          <cell r="AG31">
            <v>34.721017520815302</v>
          </cell>
          <cell r="AH31">
            <v>15.098900690438182</v>
          </cell>
          <cell r="AI31">
            <v>10.091634646109831</v>
          </cell>
          <cell r="AJ31">
            <v>34.373807345607148</v>
          </cell>
          <cell r="AK31">
            <v>38.19311927289683</v>
          </cell>
          <cell r="AL31">
            <v>4.0532832954155147</v>
          </cell>
          <cell r="AM31">
            <v>4.7166262207442395</v>
          </cell>
          <cell r="AN31">
            <v>3.6453549848243303</v>
          </cell>
          <cell r="AO31">
            <v>19.649999999999999</v>
          </cell>
          <cell r="AP31">
            <v>16.547368421052632</v>
          </cell>
          <cell r="AQ31">
            <v>6.9051041238241337</v>
          </cell>
          <cell r="AR31">
            <v>4.6151563904986004</v>
          </cell>
          <cell r="AS31">
            <v>15.72</v>
          </cell>
          <cell r="AT31">
            <v>17.466666666666669</v>
          </cell>
          <cell r="AU31">
            <v>11.65892857142857</v>
          </cell>
          <cell r="AV31">
            <v>9.8180451127819541</v>
          </cell>
          <cell r="AW31">
            <v>4.0970033464601752</v>
          </cell>
          <cell r="AX31">
            <v>2.7383093487427628</v>
          </cell>
          <cell r="AY31">
            <v>9.3271428571428565</v>
          </cell>
          <cell r="AZ31">
            <v>10.363492063492062</v>
          </cell>
          <cell r="BB31">
            <v>25</v>
          </cell>
          <cell r="BC31">
            <v>20</v>
          </cell>
          <cell r="BD31">
            <v>15</v>
          </cell>
          <cell r="BE31">
            <v>10</v>
          </cell>
          <cell r="BF31">
            <v>15</v>
          </cell>
          <cell r="BG31">
            <v>35</v>
          </cell>
          <cell r="BH31">
            <v>65</v>
          </cell>
          <cell r="BI31">
            <v>92</v>
          </cell>
          <cell r="BJ31">
            <v>0</v>
          </cell>
          <cell r="BK31">
            <v>102</v>
          </cell>
        </row>
        <row r="32">
          <cell r="B32">
            <v>26</v>
          </cell>
          <cell r="C32">
            <v>3</v>
          </cell>
          <cell r="D32">
            <v>3</v>
          </cell>
          <cell r="E32">
            <v>2</v>
          </cell>
          <cell r="F32">
            <v>2</v>
          </cell>
          <cell r="G32">
            <v>34.37343265742669</v>
          </cell>
          <cell r="H32">
            <v>1.6270830672905725</v>
          </cell>
          <cell r="I32">
            <v>8.3881564509702255E-3</v>
          </cell>
          <cell r="J32">
            <v>8.3591316881640995E-2</v>
          </cell>
          <cell r="K32">
            <v>5.3185319190699999E-2</v>
          </cell>
          <cell r="L32">
            <v>1.2161388613899999</v>
          </cell>
          <cell r="M32">
            <v>8.8206349304029992</v>
          </cell>
          <cell r="N32">
            <v>18.113816688229999</v>
          </cell>
          <cell r="O32">
            <v>546</v>
          </cell>
          <cell r="P32">
            <v>13</v>
          </cell>
          <cell r="Q32">
            <v>8025</v>
          </cell>
          <cell r="R32">
            <v>429</v>
          </cell>
          <cell r="S32">
            <v>11.353794285713454</v>
          </cell>
          <cell r="T32"/>
          <cell r="U32">
            <v>2.2752000234838952</v>
          </cell>
          <cell r="V32">
            <v>1.9030463660676999</v>
          </cell>
          <cell r="W32">
            <v>3.4030877128613084</v>
          </cell>
          <cell r="X32">
            <v>2.2046994361323722</v>
          </cell>
          <cell r="Y32">
            <v>15.72</v>
          </cell>
          <cell r="Z32">
            <v>9.3271428571428565</v>
          </cell>
          <cell r="AA32">
            <v>4.8512415276688046</v>
          </cell>
          <cell r="AB32">
            <v>26</v>
          </cell>
          <cell r="AC32">
            <v>42.966790821783363</v>
          </cell>
          <cell r="AD32">
            <v>42.966790821783363</v>
          </cell>
          <cell r="AE32">
            <v>36.182560692028098</v>
          </cell>
          <cell r="AF32">
            <v>35.436528512811023</v>
          </cell>
          <cell r="AG32">
            <v>34.720639047905749</v>
          </cell>
          <cell r="AH32">
            <v>15.107872847501314</v>
          </cell>
          <cell r="AI32">
            <v>10.100660211465895</v>
          </cell>
          <cell r="AJ32">
            <v>34.37343265742669</v>
          </cell>
          <cell r="AK32">
            <v>38.192702952696322</v>
          </cell>
          <cell r="AL32">
            <v>0.60262335825576752</v>
          </cell>
          <cell r="AM32">
            <v>0.85498866254774675</v>
          </cell>
          <cell r="AN32">
            <v>0.73800675077275291</v>
          </cell>
          <cell r="AO32">
            <v>19.649999999999999</v>
          </cell>
          <cell r="AP32">
            <v>16.547368421052632</v>
          </cell>
          <cell r="AQ32">
            <v>6.9092826291065101</v>
          </cell>
          <cell r="AR32">
            <v>4.619334359378783</v>
          </cell>
          <cell r="AS32">
            <v>15.72</v>
          </cell>
          <cell r="AT32">
            <v>17.466666666666669</v>
          </cell>
          <cell r="AU32">
            <v>11.65892857142857</v>
          </cell>
          <cell r="AV32">
            <v>9.8180451127819541</v>
          </cell>
          <cell r="AW32">
            <v>4.0994825777386765</v>
          </cell>
          <cell r="AX32">
            <v>2.7407882617579129</v>
          </cell>
          <cell r="AY32">
            <v>9.3271428571428565</v>
          </cell>
          <cell r="AZ32">
            <v>10.363492063492062</v>
          </cell>
          <cell r="BB32">
            <v>26</v>
          </cell>
          <cell r="BC32">
            <v>20</v>
          </cell>
          <cell r="BD32">
            <v>15</v>
          </cell>
          <cell r="BE32">
            <v>10</v>
          </cell>
          <cell r="BF32">
            <v>15</v>
          </cell>
          <cell r="BG32">
            <v>35</v>
          </cell>
          <cell r="BH32">
            <v>65</v>
          </cell>
          <cell r="BI32">
            <v>92</v>
          </cell>
          <cell r="BJ32">
            <v>116</v>
          </cell>
          <cell r="BK32">
            <v>108</v>
          </cell>
        </row>
        <row r="33">
          <cell r="B33">
            <v>27</v>
          </cell>
          <cell r="C33">
            <v>4</v>
          </cell>
          <cell r="D33">
            <v>2</v>
          </cell>
          <cell r="E33">
            <v>1</v>
          </cell>
          <cell r="F33">
            <v>1</v>
          </cell>
          <cell r="G33">
            <v>48.540559870796692</v>
          </cell>
          <cell r="H33">
            <v>13.01892827203984</v>
          </cell>
          <cell r="I33">
            <v>1.0508349048912661E-2</v>
          </cell>
          <cell r="J33">
            <v>0.1047198797953926</v>
          </cell>
          <cell r="K33">
            <v>5.3185319190699999E-2</v>
          </cell>
          <cell r="L33">
            <v>1.72807266478</v>
          </cell>
          <cell r="M33">
            <v>10.113619727267</v>
          </cell>
          <cell r="N33">
            <v>22.911739909990001</v>
          </cell>
          <cell r="O33">
            <v>672</v>
          </cell>
          <cell r="P33">
            <v>80</v>
          </cell>
          <cell r="Q33">
            <v>8025</v>
          </cell>
          <cell r="R33">
            <v>353</v>
          </cell>
          <cell r="S33">
            <v>11.353794285713454</v>
          </cell>
          <cell r="T33"/>
          <cell r="U33">
            <v>2.2967281719251837</v>
          </cell>
          <cell r="V33">
            <v>2.3248531892547382</v>
          </cell>
          <cell r="W33">
            <v>3.4721933209316682</v>
          </cell>
          <cell r="X33">
            <v>3.0240491399944243</v>
          </cell>
          <cell r="Y33">
            <v>15.72</v>
          </cell>
          <cell r="Z33">
            <v>9.3271428571428565</v>
          </cell>
          <cell r="AA33">
            <v>0.48413464338677781</v>
          </cell>
          <cell r="AB33">
            <v>27</v>
          </cell>
          <cell r="AC33">
            <v>60.675699838495859</v>
          </cell>
          <cell r="AD33">
            <v>60.675699838495859</v>
          </cell>
          <cell r="AE33">
            <v>51.095326179785992</v>
          </cell>
          <cell r="AF33">
            <v>50.041814299790403</v>
          </cell>
          <cell r="AG33">
            <v>49.030868556360296</v>
          </cell>
          <cell r="AH33">
            <v>21.13465601378007</v>
          </cell>
          <cell r="AI33">
            <v>13.979797604636875</v>
          </cell>
          <cell r="AJ33">
            <v>48.540559870796692</v>
          </cell>
          <cell r="AK33">
            <v>53.933955411996322</v>
          </cell>
          <cell r="AL33">
            <v>4.8218252859406814</v>
          </cell>
          <cell r="AM33">
            <v>5.5998926436353713</v>
          </cell>
          <cell r="AN33">
            <v>4.3051311897874269</v>
          </cell>
          <cell r="AO33">
            <v>19.649999999999999</v>
          </cell>
          <cell r="AP33">
            <v>16.547368421052632</v>
          </cell>
          <cell r="AQ33">
            <v>6.8445191695554657</v>
          </cell>
          <cell r="AR33">
            <v>4.5273976841191459</v>
          </cell>
          <cell r="AS33">
            <v>15.72</v>
          </cell>
          <cell r="AT33">
            <v>17.466666666666669</v>
          </cell>
          <cell r="AU33">
            <v>11.65892857142857</v>
          </cell>
          <cell r="AV33">
            <v>9.8180451127819541</v>
          </cell>
          <cell r="AW33">
            <v>4.0610564938229397</v>
          </cell>
          <cell r="AX33">
            <v>2.6862395019641858</v>
          </cell>
          <cell r="AY33">
            <v>9.3271428571428565</v>
          </cell>
          <cell r="AZ33">
            <v>10.363492063492062</v>
          </cell>
          <cell r="BB33">
            <v>27</v>
          </cell>
          <cell r="BC33">
            <v>30</v>
          </cell>
          <cell r="BD33">
            <v>20</v>
          </cell>
          <cell r="BE33">
            <v>15</v>
          </cell>
          <cell r="BF33">
            <v>17</v>
          </cell>
          <cell r="BG33">
            <v>37</v>
          </cell>
          <cell r="BH33">
            <v>67</v>
          </cell>
          <cell r="BI33">
            <v>90</v>
          </cell>
          <cell r="BJ33">
            <v>0</v>
          </cell>
          <cell r="BK33">
            <v>102</v>
          </cell>
        </row>
        <row r="34">
          <cell r="B34">
            <v>28</v>
          </cell>
          <cell r="C34">
            <v>4</v>
          </cell>
          <cell r="D34">
            <v>2</v>
          </cell>
          <cell r="E34">
            <v>2</v>
          </cell>
          <cell r="F34">
            <v>1</v>
          </cell>
          <cell r="G34">
            <v>48.540099499363414</v>
          </cell>
          <cell r="H34">
            <v>2.0010406533984195</v>
          </cell>
          <cell r="I34">
            <v>1.0495819279151768E-2</v>
          </cell>
          <cell r="J34">
            <v>0.10459501565383075</v>
          </cell>
          <cell r="K34">
            <v>5.3185319190699999E-2</v>
          </cell>
          <cell r="L34">
            <v>1.6550116693500001</v>
          </cell>
          <cell r="M34">
            <v>10.113619727267</v>
          </cell>
          <cell r="N34">
            <v>22.24638282634</v>
          </cell>
          <cell r="O34">
            <v>672</v>
          </cell>
          <cell r="P34">
            <v>13</v>
          </cell>
          <cell r="Q34">
            <v>8025</v>
          </cell>
          <cell r="R34">
            <v>318</v>
          </cell>
          <cell r="S34">
            <v>11.353794285713454</v>
          </cell>
          <cell r="T34"/>
          <cell r="U34">
            <v>2.2957850791428833</v>
          </cell>
          <cell r="V34">
            <v>2.0578527489696441</v>
          </cell>
          <cell r="W34">
            <v>3.4700386985842719</v>
          </cell>
          <cell r="X34">
            <v>2.4223862328343722</v>
          </cell>
          <cell r="Y34">
            <v>15.72</v>
          </cell>
          <cell r="Z34">
            <v>9.3271428571428565</v>
          </cell>
          <cell r="AA34">
            <v>0.41769342131214282</v>
          </cell>
          <cell r="AB34">
            <v>28</v>
          </cell>
          <cell r="AC34">
            <v>60.675124374204266</v>
          </cell>
          <cell r="AD34">
            <v>60.675124374204266</v>
          </cell>
          <cell r="AE34">
            <v>51.094841578277283</v>
          </cell>
          <cell r="AF34">
            <v>50.041339690065378</v>
          </cell>
          <cell r="AG34">
            <v>49.030403534710523</v>
          </cell>
          <cell r="AH34">
            <v>21.143137456701979</v>
          </cell>
          <cell r="AI34">
            <v>13.988345294006983</v>
          </cell>
          <cell r="AJ34">
            <v>48.540099499363414</v>
          </cell>
          <cell r="AK34">
            <v>53.933443888181571</v>
          </cell>
          <cell r="AL34">
            <v>0.74112616792534047</v>
          </cell>
          <cell r="AM34">
            <v>0.97239253605503595</v>
          </cell>
          <cell r="AN34">
            <v>0.82606176763853756</v>
          </cell>
          <cell r="AO34">
            <v>19.649999999999999</v>
          </cell>
          <cell r="AP34">
            <v>16.547368421052632</v>
          </cell>
          <cell r="AQ34">
            <v>6.8473308511391506</v>
          </cell>
          <cell r="AR34">
            <v>4.5302088436113248</v>
          </cell>
          <cell r="AS34">
            <v>15.72</v>
          </cell>
          <cell r="AT34">
            <v>17.466666666666669</v>
          </cell>
          <cell r="AU34">
            <v>11.65892857142857</v>
          </cell>
          <cell r="AV34">
            <v>9.8180451127819541</v>
          </cell>
          <cell r="AW34">
            <v>4.0627247480086792</v>
          </cell>
          <cell r="AX34">
            <v>2.6879074463775297</v>
          </cell>
          <cell r="AY34">
            <v>9.3271428571428565</v>
          </cell>
          <cell r="AZ34">
            <v>10.363492063492062</v>
          </cell>
          <cell r="BB34">
            <v>28</v>
          </cell>
          <cell r="BC34">
            <v>30</v>
          </cell>
          <cell r="BD34">
            <v>20</v>
          </cell>
          <cell r="BE34">
            <v>15</v>
          </cell>
          <cell r="BF34">
            <v>17</v>
          </cell>
          <cell r="BG34">
            <v>37</v>
          </cell>
          <cell r="BH34">
            <v>67</v>
          </cell>
          <cell r="BI34">
            <v>90</v>
          </cell>
          <cell r="BJ34">
            <v>116</v>
          </cell>
          <cell r="BK34">
            <v>108</v>
          </cell>
        </row>
        <row r="35">
          <cell r="B35">
            <v>29</v>
          </cell>
          <cell r="C35">
            <v>4</v>
          </cell>
          <cell r="D35">
            <v>2</v>
          </cell>
          <cell r="E35">
            <v>1</v>
          </cell>
          <cell r="F35">
            <v>2</v>
          </cell>
          <cell r="G35">
            <v>33.531216114226602</v>
          </cell>
          <cell r="H35">
            <v>12.833847365721676</v>
          </cell>
          <cell r="I35">
            <v>1.0508697104351873E-2</v>
          </cell>
          <cell r="J35">
            <v>0.10472334830634393</v>
          </cell>
          <cell r="K35">
            <v>5.3185319190699999E-2</v>
          </cell>
          <cell r="L35">
            <v>1.72807266513</v>
          </cell>
          <cell r="M35">
            <v>8.8554103019760007</v>
          </cell>
          <cell r="N35">
            <v>22.909227002489999</v>
          </cell>
          <cell r="O35">
            <v>530</v>
          </cell>
          <cell r="P35">
            <v>78</v>
          </cell>
          <cell r="Q35">
            <v>8025</v>
          </cell>
          <cell r="R35">
            <v>351</v>
          </cell>
          <cell r="S35">
            <v>11.353794285713454</v>
          </cell>
          <cell r="T35"/>
          <cell r="U35">
            <v>2.2568145148986387</v>
          </cell>
          <cell r="V35">
            <v>2.3102445195455874</v>
          </cell>
          <cell r="W35">
            <v>3.380685092408525</v>
          </cell>
          <cell r="X35">
            <v>2.9949231851944509</v>
          </cell>
          <cell r="Y35">
            <v>15.72</v>
          </cell>
          <cell r="Z35">
            <v>9.3271428571428565</v>
          </cell>
          <cell r="AA35">
            <v>4.9185668720531854</v>
          </cell>
          <cell r="AB35">
            <v>29</v>
          </cell>
          <cell r="AC35">
            <v>41.914020142783251</v>
          </cell>
          <cell r="AD35">
            <v>41.914020142783251</v>
          </cell>
          <cell r="AE35">
            <v>35.296016962343792</v>
          </cell>
          <cell r="AF35">
            <v>34.568264035285161</v>
          </cell>
          <cell r="AG35">
            <v>33.869915266895561</v>
          </cell>
          <cell r="AH35">
            <v>14.857763406281798</v>
          </cell>
          <cell r="AI35">
            <v>9.9184677654604396</v>
          </cell>
          <cell r="AJ35">
            <v>33.531216114226602</v>
          </cell>
          <cell r="AK35">
            <v>37.256906793585109</v>
          </cell>
          <cell r="AL35">
            <v>4.7532768021191387</v>
          </cell>
          <cell r="AM35">
            <v>5.5551900489936124</v>
          </cell>
          <cell r="AN35">
            <v>4.2852008456064672</v>
          </cell>
          <cell r="AO35">
            <v>19.649999999999999</v>
          </cell>
          <cell r="AP35">
            <v>16.547368421052632</v>
          </cell>
          <cell r="AQ35">
            <v>6.9655702301728768</v>
          </cell>
          <cell r="AR35">
            <v>4.6499450763101073</v>
          </cell>
          <cell r="AS35">
            <v>15.72</v>
          </cell>
          <cell r="AT35">
            <v>17.466666666666669</v>
          </cell>
          <cell r="AU35">
            <v>11.65892857142857</v>
          </cell>
          <cell r="AV35">
            <v>9.8180451127819541</v>
          </cell>
          <cell r="AW35">
            <v>4.1328796830969381</v>
          </cell>
          <cell r="AX35">
            <v>2.7589505091992628</v>
          </cell>
          <cell r="AY35">
            <v>9.3271428571428565</v>
          </cell>
          <cell r="AZ35">
            <v>10.363492063492062</v>
          </cell>
          <cell r="BB35">
            <v>29</v>
          </cell>
          <cell r="BC35">
            <v>30</v>
          </cell>
          <cell r="BD35">
            <v>20</v>
          </cell>
          <cell r="BE35">
            <v>15</v>
          </cell>
          <cell r="BF35">
            <v>17</v>
          </cell>
          <cell r="BG35">
            <v>37</v>
          </cell>
          <cell r="BH35">
            <v>67</v>
          </cell>
          <cell r="BI35">
            <v>90</v>
          </cell>
          <cell r="BJ35">
            <v>0</v>
          </cell>
          <cell r="BK35">
            <v>102</v>
          </cell>
        </row>
        <row r="36">
          <cell r="B36">
            <v>30</v>
          </cell>
          <cell r="C36">
            <v>4</v>
          </cell>
          <cell r="D36">
            <v>2</v>
          </cell>
          <cell r="E36">
            <v>2</v>
          </cell>
          <cell r="F36">
            <v>2</v>
          </cell>
          <cell r="G36">
            <v>33.530746066002841</v>
          </cell>
          <cell r="H36">
            <v>1.9182833649495938</v>
          </cell>
          <cell r="I36">
            <v>1.0496163293368345E-2</v>
          </cell>
          <cell r="J36">
            <v>0.10459844389239042</v>
          </cell>
          <cell r="K36">
            <v>5.3185319190699999E-2</v>
          </cell>
          <cell r="L36">
            <v>1.6550116696999999</v>
          </cell>
          <cell r="M36">
            <v>8.8554103019760007</v>
          </cell>
          <cell r="N36">
            <v>22.243857852080001</v>
          </cell>
          <cell r="O36">
            <v>530</v>
          </cell>
          <cell r="P36">
            <v>12</v>
          </cell>
          <cell r="Q36">
            <v>8025</v>
          </cell>
          <cell r="R36">
            <v>316</v>
          </cell>
          <cell r="S36">
            <v>11.353794285713454</v>
          </cell>
          <cell r="T36"/>
          <cell r="U36">
            <v>2.2554929149114429</v>
          </cell>
          <cell r="V36">
            <v>2.0207740297297816</v>
          </cell>
          <cell r="W36">
            <v>3.3777208641104379</v>
          </cell>
          <cell r="X36">
            <v>2.3583377553508056</v>
          </cell>
          <cell r="Y36">
            <v>15.72</v>
          </cell>
          <cell r="Z36">
            <v>9.3271428571428565</v>
          </cell>
          <cell r="AA36">
            <v>4.852241619802844</v>
          </cell>
          <cell r="AB36">
            <v>30</v>
          </cell>
          <cell r="AC36">
            <v>41.913432582503546</v>
          </cell>
          <cell r="AD36">
            <v>41.913432582503546</v>
          </cell>
          <cell r="AE36">
            <v>35.295522174739837</v>
          </cell>
          <cell r="AF36">
            <v>34.567779449487468</v>
          </cell>
          <cell r="AG36">
            <v>33.869440470709939</v>
          </cell>
          <cell r="AH36">
            <v>14.866260871105132</v>
          </cell>
          <cell r="AI36">
            <v>9.9270328766002258</v>
          </cell>
          <cell r="AJ36">
            <v>33.530746066002841</v>
          </cell>
          <cell r="AK36">
            <v>37.256384517780937</v>
          </cell>
          <cell r="AL36">
            <v>0.71047532035170136</v>
          </cell>
          <cell r="AM36">
            <v>0.94928148161430359</v>
          </cell>
          <cell r="AN36">
            <v>0.81340484864698559</v>
          </cell>
          <cell r="AO36">
            <v>19.649999999999999</v>
          </cell>
          <cell r="AP36">
            <v>16.547368421052632</v>
          </cell>
          <cell r="AQ36">
            <v>6.9696516872531218</v>
          </cell>
          <cell r="AR36">
            <v>4.6540257861538965</v>
          </cell>
          <cell r="AS36">
            <v>15.72</v>
          </cell>
          <cell r="AT36">
            <v>17.466666666666669</v>
          </cell>
          <cell r="AU36">
            <v>11.65892857142857</v>
          </cell>
          <cell r="AV36">
            <v>9.8180451127819541</v>
          </cell>
          <cell r="AW36">
            <v>4.1353013327949499</v>
          </cell>
          <cell r="AX36">
            <v>2.7613717155396937</v>
          </cell>
          <cell r="AY36">
            <v>9.3271428571428565</v>
          </cell>
          <cell r="AZ36">
            <v>10.363492063492062</v>
          </cell>
          <cell r="BB36">
            <v>30</v>
          </cell>
          <cell r="BC36">
            <v>30</v>
          </cell>
          <cell r="BD36">
            <v>20</v>
          </cell>
          <cell r="BE36">
            <v>15</v>
          </cell>
          <cell r="BF36">
            <v>17</v>
          </cell>
          <cell r="BG36">
            <v>37</v>
          </cell>
          <cell r="BH36">
            <v>67</v>
          </cell>
          <cell r="BI36">
            <v>90</v>
          </cell>
          <cell r="BJ36">
            <v>116</v>
          </cell>
          <cell r="BK36">
            <v>108</v>
          </cell>
        </row>
        <row r="37">
          <cell r="B37">
            <v>31</v>
          </cell>
          <cell r="C37">
            <v>4</v>
          </cell>
          <cell r="D37">
            <v>3</v>
          </cell>
          <cell r="E37">
            <v>1</v>
          </cell>
          <cell r="F37">
            <v>1</v>
          </cell>
          <cell r="G37">
            <v>43.942224607305022</v>
          </cell>
          <cell r="H37">
            <v>11.521381115188889</v>
          </cell>
          <cell r="I37">
            <v>8.4041133187808866E-3</v>
          </cell>
          <cell r="J37">
            <v>8.375033341899292E-2</v>
          </cell>
          <cell r="K37">
            <v>5.3185319190699999E-2</v>
          </cell>
          <cell r="L37">
            <v>1.4430565877199999</v>
          </cell>
          <cell r="M37">
            <v>9.3933002849539982</v>
          </cell>
          <cell r="N37">
            <v>20.447658095649999</v>
          </cell>
          <cell r="O37">
            <v>655</v>
          </cell>
          <cell r="P37">
            <v>79</v>
          </cell>
          <cell r="Q37">
            <v>8025</v>
          </cell>
          <cell r="R37">
            <v>404</v>
          </cell>
          <cell r="S37">
            <v>11.353794285713454</v>
          </cell>
          <cell r="T37"/>
          <cell r="U37">
            <v>2.3043739624008488</v>
          </cell>
          <cell r="V37">
            <v>2.3078181165724581</v>
          </cell>
          <cell r="W37">
            <v>3.4760965847064802</v>
          </cell>
          <cell r="X37">
            <v>2.9906660962736344</v>
          </cell>
          <cell r="Y37">
            <v>15.72</v>
          </cell>
          <cell r="Z37">
            <v>9.3271428571428565</v>
          </cell>
          <cell r="AA37">
            <v>0.46269433447530151</v>
          </cell>
          <cell r="AB37">
            <v>31</v>
          </cell>
          <cell r="AC37">
            <v>54.927780759131274</v>
          </cell>
          <cell r="AD37">
            <v>54.927780759131274</v>
          </cell>
          <cell r="AE37">
            <v>46.254973270847394</v>
          </cell>
          <cell r="AF37">
            <v>45.301262481757753</v>
          </cell>
          <cell r="AG37">
            <v>44.386085461924267</v>
          </cell>
          <cell r="AH37">
            <v>19.069050997921845</v>
          </cell>
          <cell r="AI37">
            <v>12.641255366906176</v>
          </cell>
          <cell r="AJ37">
            <v>43.942224607305022</v>
          </cell>
          <cell r="AK37">
            <v>48.824694008116687</v>
          </cell>
          <cell r="AL37">
            <v>4.2671781908106992</v>
          </cell>
          <cell r="AM37">
            <v>4.9923263156891657</v>
          </cell>
          <cell r="AN37">
            <v>3.8524464932894089</v>
          </cell>
          <cell r="AO37">
            <v>19.649999999999999</v>
          </cell>
          <cell r="AP37">
            <v>16.547368421052632</v>
          </cell>
          <cell r="AQ37">
            <v>6.8218094183037321</v>
          </cell>
          <cell r="AR37">
            <v>4.5223139279737214</v>
          </cell>
          <cell r="AS37">
            <v>15.72</v>
          </cell>
          <cell r="AT37">
            <v>17.466666666666669</v>
          </cell>
          <cell r="AU37">
            <v>11.65892857142857</v>
          </cell>
          <cell r="AV37">
            <v>9.8180451127819541</v>
          </cell>
          <cell r="AW37">
            <v>4.0475821239644727</v>
          </cell>
          <cell r="AX37">
            <v>2.6832231584642332</v>
          </cell>
          <cell r="AY37">
            <v>9.3271428571428565</v>
          </cell>
          <cell r="AZ37">
            <v>10.363492063492062</v>
          </cell>
          <cell r="BB37">
            <v>31</v>
          </cell>
          <cell r="BC37">
            <v>30</v>
          </cell>
          <cell r="BD37">
            <v>20</v>
          </cell>
          <cell r="BE37">
            <v>15</v>
          </cell>
          <cell r="BF37">
            <v>17</v>
          </cell>
          <cell r="BG37">
            <v>37</v>
          </cell>
          <cell r="BH37">
            <v>67</v>
          </cell>
          <cell r="BI37">
            <v>92</v>
          </cell>
          <cell r="BJ37">
            <v>0</v>
          </cell>
          <cell r="BK37">
            <v>102</v>
          </cell>
        </row>
        <row r="38">
          <cell r="B38">
            <v>32</v>
          </cell>
          <cell r="C38">
            <v>4</v>
          </cell>
          <cell r="D38">
            <v>3</v>
          </cell>
          <cell r="E38">
            <v>2</v>
          </cell>
          <cell r="F38">
            <v>1</v>
          </cell>
          <cell r="G38">
            <v>43.941753481908897</v>
          </cell>
          <cell r="H38">
            <v>1.7380133194146066</v>
          </cell>
          <cell r="I38">
            <v>8.3937932032689348E-3</v>
          </cell>
          <cell r="J38">
            <v>8.3647489361295957E-2</v>
          </cell>
          <cell r="K38">
            <v>5.3185319190699999E-2</v>
          </cell>
          <cell r="L38">
            <v>1.36258409149</v>
          </cell>
          <cell r="M38">
            <v>9.3933002849539982</v>
          </cell>
          <cell r="N38">
            <v>19.659988601290003</v>
          </cell>
          <cell r="O38">
            <v>655</v>
          </cell>
          <cell r="P38">
            <v>12</v>
          </cell>
          <cell r="Q38">
            <v>8025</v>
          </cell>
          <cell r="R38">
            <v>377</v>
          </cell>
          <cell r="S38">
            <v>11.353794285713454</v>
          </cell>
          <cell r="T38"/>
          <cell r="U38">
            <v>2.3033381736910563</v>
          </cell>
          <cell r="V38">
            <v>1.9749224563641072</v>
          </cell>
          <cell r="W38">
            <v>3.4737405884602461</v>
          </cell>
          <cell r="X38">
            <v>2.2996020676709543</v>
          </cell>
          <cell r="Y38">
            <v>15.72</v>
          </cell>
          <cell r="Z38">
            <v>9.3271428571428565</v>
          </cell>
          <cell r="AA38">
            <v>0.40769381150137302</v>
          </cell>
          <cell r="AB38">
            <v>32</v>
          </cell>
          <cell r="AC38">
            <v>54.927191852386116</v>
          </cell>
          <cell r="AD38">
            <v>54.927191852386116</v>
          </cell>
          <cell r="AE38">
            <v>46.254477349377787</v>
          </cell>
          <cell r="AF38">
            <v>45.30077678547309</v>
          </cell>
          <cell r="AG38">
            <v>44.385609577685756</v>
          </cell>
          <cell r="AH38">
            <v>19.077421623891667</v>
          </cell>
          <cell r="AI38">
            <v>12.649693424973426</v>
          </cell>
          <cell r="AJ38">
            <v>43.941753481908897</v>
          </cell>
          <cell r="AK38">
            <v>48.824170535454329</v>
          </cell>
          <cell r="AL38">
            <v>0.64370863682022461</v>
          </cell>
          <cell r="AM38">
            <v>0.88004129671720999</v>
          </cell>
          <cell r="AN38">
            <v>0.75578872703609679</v>
          </cell>
          <cell r="AO38">
            <v>19.649999999999999</v>
          </cell>
          <cell r="AP38">
            <v>16.547368421052632</v>
          </cell>
          <cell r="AQ38">
            <v>6.824877119458753</v>
          </cell>
          <cell r="AR38">
            <v>4.5253810984682579</v>
          </cell>
          <cell r="AS38">
            <v>15.72</v>
          </cell>
          <cell r="AT38">
            <v>17.466666666666669</v>
          </cell>
          <cell r="AU38">
            <v>11.65892857142857</v>
          </cell>
          <cell r="AV38">
            <v>9.8180451127819541</v>
          </cell>
          <cell r="AW38">
            <v>4.0494022821652305</v>
          </cell>
          <cell r="AX38">
            <v>2.6850430018083653</v>
          </cell>
          <cell r="AY38">
            <v>9.3271428571428565</v>
          </cell>
          <cell r="AZ38">
            <v>10.363492063492062</v>
          </cell>
          <cell r="BB38">
            <v>32</v>
          </cell>
          <cell r="BC38">
            <v>30</v>
          </cell>
          <cell r="BD38">
            <v>20</v>
          </cell>
          <cell r="BE38">
            <v>15</v>
          </cell>
          <cell r="BF38">
            <v>17</v>
          </cell>
          <cell r="BG38">
            <v>37</v>
          </cell>
          <cell r="BH38">
            <v>67</v>
          </cell>
          <cell r="BI38">
            <v>92</v>
          </cell>
          <cell r="BJ38">
            <v>116</v>
          </cell>
          <cell r="BK38">
            <v>108</v>
          </cell>
        </row>
        <row r="39">
          <cell r="B39">
            <v>33</v>
          </cell>
          <cell r="C39">
            <v>4</v>
          </cell>
          <cell r="D39">
            <v>3</v>
          </cell>
          <cell r="E39">
            <v>1</v>
          </cell>
          <cell r="F39">
            <v>2</v>
          </cell>
          <cell r="G39">
            <v>29.618725486565328</v>
          </cell>
          <cell r="H39">
            <v>11.345746020430248</v>
          </cell>
          <cell r="I39">
            <v>8.4044190660140187E-3</v>
          </cell>
          <cell r="J39">
            <v>8.3753380311835199E-2</v>
          </cell>
          <cell r="K39">
            <v>5.3185319190699999E-2</v>
          </cell>
          <cell r="L39">
            <v>1.44305658891</v>
          </cell>
          <cell r="M39">
            <v>8.1440801872600002</v>
          </cell>
          <cell r="N39">
            <v>20.446774560950001</v>
          </cell>
          <cell r="O39">
            <v>509</v>
          </cell>
          <cell r="P39">
            <v>78</v>
          </cell>
          <cell r="Q39">
            <v>8025</v>
          </cell>
          <cell r="R39">
            <v>401</v>
          </cell>
          <cell r="S39">
            <v>11.353794285713454</v>
          </cell>
          <cell r="T39"/>
          <cell r="U39">
            <v>2.2615614964231781</v>
          </cell>
          <cell r="V39">
            <v>2.2908816030615768</v>
          </cell>
          <cell r="W39">
            <v>3.3793254487233715</v>
          </cell>
          <cell r="X39">
            <v>2.9573057643529284</v>
          </cell>
          <cell r="Y39">
            <v>15.72</v>
          </cell>
          <cell r="Z39">
            <v>9.3271428571428565</v>
          </cell>
          <cell r="AA39">
            <v>4.8964336868883285</v>
          </cell>
          <cell r="AB39">
            <v>33</v>
          </cell>
          <cell r="AC39">
            <v>37.023406858206656</v>
          </cell>
          <cell r="AD39">
            <v>37.023406858206656</v>
          </cell>
          <cell r="AE39">
            <v>31.177605775331926</v>
          </cell>
          <cell r="AF39">
            <v>30.534768542850856</v>
          </cell>
          <cell r="AG39">
            <v>29.917904531884169</v>
          </cell>
          <cell r="AH39">
            <v>13.096581956055349</v>
          </cell>
          <cell r="AI39">
            <v>8.7646857149418906</v>
          </cell>
          <cell r="AJ39">
            <v>29.618725486565328</v>
          </cell>
          <cell r="AK39">
            <v>32.909694985072584</v>
          </cell>
          <cell r="AL39">
            <v>4.2021281557149059</v>
          </cell>
          <cell r="AM39">
            <v>4.9525676077138083</v>
          </cell>
          <cell r="AN39">
            <v>3.8365143561381951</v>
          </cell>
          <cell r="AO39">
            <v>19.649999999999999</v>
          </cell>
          <cell r="AP39">
            <v>16.547368421052632</v>
          </cell>
          <cell r="AQ39">
            <v>6.9509496093129943</v>
          </cell>
          <cell r="AR39">
            <v>4.6518159433086392</v>
          </cell>
          <cell r="AS39">
            <v>15.72</v>
          </cell>
          <cell r="AT39">
            <v>17.466666666666669</v>
          </cell>
          <cell r="AU39">
            <v>11.65892857142857</v>
          </cell>
          <cell r="AV39">
            <v>9.8180451127819541</v>
          </cell>
          <cell r="AW39">
            <v>4.1242048345333098</v>
          </cell>
          <cell r="AX39">
            <v>2.7600605501510453</v>
          </cell>
          <cell r="AY39">
            <v>9.3271428571428565</v>
          </cell>
          <cell r="AZ39">
            <v>10.363492063492062</v>
          </cell>
          <cell r="BB39">
            <v>33</v>
          </cell>
          <cell r="BC39">
            <v>30</v>
          </cell>
          <cell r="BD39">
            <v>20</v>
          </cell>
          <cell r="BE39">
            <v>15</v>
          </cell>
          <cell r="BF39">
            <v>17</v>
          </cell>
          <cell r="BG39">
            <v>37</v>
          </cell>
          <cell r="BH39">
            <v>67</v>
          </cell>
          <cell r="BI39">
            <v>92</v>
          </cell>
          <cell r="BJ39">
            <v>0</v>
          </cell>
          <cell r="BK39">
            <v>102</v>
          </cell>
        </row>
        <row r="40">
          <cell r="B40">
            <v>34</v>
          </cell>
          <cell r="C40">
            <v>4</v>
          </cell>
          <cell r="D40">
            <v>3</v>
          </cell>
          <cell r="E40">
            <v>2</v>
          </cell>
          <cell r="F40">
            <v>2</v>
          </cell>
          <cell r="G40">
            <v>29.618232810703439</v>
          </cell>
          <cell r="H40">
            <v>1.6623226007781944</v>
          </cell>
          <cell r="I40">
            <v>8.3940970846933527E-3</v>
          </cell>
          <cell r="J40">
            <v>8.3650517660611962E-2</v>
          </cell>
          <cell r="K40">
            <v>5.3185319190699999E-2</v>
          </cell>
          <cell r="L40">
            <v>1.3625840926899999</v>
          </cell>
          <cell r="M40">
            <v>8.1440801872600002</v>
          </cell>
          <cell r="N40">
            <v>19.659104033299997</v>
          </cell>
          <cell r="O40">
            <v>509</v>
          </cell>
          <cell r="P40">
            <v>12</v>
          </cell>
          <cell r="Q40">
            <v>8025</v>
          </cell>
          <cell r="R40">
            <v>373</v>
          </cell>
          <cell r="S40">
            <v>11.353794285713454</v>
          </cell>
          <cell r="T40"/>
          <cell r="U40">
            <v>2.2600775725449114</v>
          </cell>
          <cell r="V40">
            <v>1.9252212607318386</v>
          </cell>
          <cell r="W40">
            <v>3.3760137744077299</v>
          </cell>
          <cell r="X40">
            <v>2.2207444479900742</v>
          </cell>
          <cell r="Y40">
            <v>15.72</v>
          </cell>
          <cell r="Z40">
            <v>9.3271428571428565</v>
          </cell>
          <cell r="AA40">
            <v>4.8405433491267882</v>
          </cell>
          <cell r="AB40">
            <v>34</v>
          </cell>
          <cell r="AC40">
            <v>37.022791013379297</v>
          </cell>
          <cell r="AD40">
            <v>37.022791013379297</v>
          </cell>
          <cell r="AE40">
            <v>31.177087169161517</v>
          </cell>
          <cell r="AF40">
            <v>30.534260629591177</v>
          </cell>
          <cell r="AG40">
            <v>29.917406879498422</v>
          </cell>
          <cell r="AH40">
            <v>13.104962931583128</v>
          </cell>
          <cell r="AI40">
            <v>8.7731374306668837</v>
          </cell>
          <cell r="AJ40">
            <v>29.618232810703439</v>
          </cell>
          <cell r="AK40">
            <v>32.909147567448265</v>
          </cell>
          <cell r="AL40">
            <v>0.61567503732525719</v>
          </cell>
          <cell r="AM40">
            <v>0.86344496327985287</v>
          </cell>
          <cell r="AN40">
            <v>0.74854295021775696</v>
          </cell>
          <cell r="AO40">
            <v>19.649999999999999</v>
          </cell>
          <cell r="AP40">
            <v>16.547368421052632</v>
          </cell>
          <cell r="AQ40">
            <v>6.9555134704066086</v>
          </cell>
          <cell r="AR40">
            <v>4.6563791057866268</v>
          </cell>
          <cell r="AS40">
            <v>15.72</v>
          </cell>
          <cell r="AT40">
            <v>17.466666666666669</v>
          </cell>
          <cell r="AU40">
            <v>11.65892857142857</v>
          </cell>
          <cell r="AV40">
            <v>9.8180451127819541</v>
          </cell>
          <cell r="AW40">
            <v>4.1269127088590283</v>
          </cell>
          <cell r="AX40">
            <v>2.762768009967365</v>
          </cell>
          <cell r="AY40">
            <v>9.3271428571428565</v>
          </cell>
          <cell r="AZ40">
            <v>10.363492063492062</v>
          </cell>
          <cell r="BB40">
            <v>34</v>
          </cell>
          <cell r="BC40">
            <v>30</v>
          </cell>
          <cell r="BD40">
            <v>20</v>
          </cell>
          <cell r="BE40">
            <v>15</v>
          </cell>
          <cell r="BF40">
            <v>17</v>
          </cell>
          <cell r="BG40">
            <v>37</v>
          </cell>
          <cell r="BH40">
            <v>67</v>
          </cell>
          <cell r="BI40">
            <v>92</v>
          </cell>
          <cell r="BJ40">
            <v>116</v>
          </cell>
          <cell r="BK40">
            <v>108</v>
          </cell>
        </row>
      </sheetData>
      <sheetData sheetId="1">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239.42214840955464</v>
          </cell>
          <cell r="H7">
            <v>5.1723410061468131</v>
          </cell>
          <cell r="I7">
            <v>2.8358391820135106E-2</v>
          </cell>
          <cell r="J7">
            <v>0.28260265896882042</v>
          </cell>
          <cell r="K7">
            <v>5.34478095684E-2</v>
          </cell>
          <cell r="L7">
            <v>0.93224391761799996</v>
          </cell>
          <cell r="M7">
            <v>22.470503421726995</v>
          </cell>
          <cell r="N7">
            <v>8.0947291076449996</v>
          </cell>
          <cell r="O7">
            <v>1492</v>
          </cell>
          <cell r="P7">
            <v>89</v>
          </cell>
          <cell r="Q7">
            <v>7929</v>
          </cell>
          <cell r="R7">
            <v>1304</v>
          </cell>
          <cell r="S7">
            <v>11.353794285713454</v>
          </cell>
          <cell r="T7"/>
          <cell r="U7">
            <v>2.4012856056064131</v>
          </cell>
          <cell r="V7">
            <v>2.7059311420915559</v>
          </cell>
          <cell r="W7">
            <v>3.6650790134198781</v>
          </cell>
          <cell r="X7">
            <v>3.663291198349119</v>
          </cell>
          <cell r="Y7">
            <v>15.72</v>
          </cell>
          <cell r="Z7">
            <v>9.9414285714285722</v>
          </cell>
          <cell r="AA7">
            <v>0.96479846712212058</v>
          </cell>
          <cell r="AB7">
            <v>1</v>
          </cell>
          <cell r="AC7">
            <v>239.42214840955464</v>
          </cell>
          <cell r="AD7">
            <v>299.27768551194328</v>
          </cell>
          <cell r="AE7">
            <v>252.02331411532069</v>
          </cell>
          <cell r="AF7">
            <v>246.82695712325221</v>
          </cell>
          <cell r="AG7">
            <v>241.8405539490451</v>
          </cell>
          <cell r="AH7">
            <v>99.705819187256452</v>
          </cell>
          <cell r="AI7">
            <v>65.325235153975655</v>
          </cell>
          <cell r="AJ7">
            <v>239.42214840955464</v>
          </cell>
          <cell r="AK7">
            <v>266.02460934394958</v>
          </cell>
          <cell r="AL7">
            <v>1.9156818541284493</v>
          </cell>
          <cell r="AM7">
            <v>1.911482862845076</v>
          </cell>
          <cell r="AN7">
            <v>1.4119382615495473</v>
          </cell>
          <cell r="AO7">
            <v>15.72</v>
          </cell>
          <cell r="AP7">
            <v>16.547368421052632</v>
          </cell>
          <cell r="AQ7">
            <v>6.5464932464916519</v>
          </cell>
          <cell r="AR7">
            <v>4.2891299048234428</v>
          </cell>
          <cell r="AS7">
            <v>15.72</v>
          </cell>
          <cell r="AT7">
            <v>17.466666666666669</v>
          </cell>
          <cell r="AU7">
            <v>9.9414285714285722</v>
          </cell>
          <cell r="AV7">
            <v>10.464661654135339</v>
          </cell>
          <cell r="AW7">
            <v>4.1400442114081617</v>
          </cell>
          <cell r="AX7">
            <v>2.7124731922633898</v>
          </cell>
          <cell r="AY7">
            <v>9.9414285714285722</v>
          </cell>
          <cell r="AZ7">
            <v>11.046031746031746</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239.46099110074559</v>
          </cell>
          <cell r="H8">
            <v>1.4521584015557236</v>
          </cell>
          <cell r="I8">
            <v>2.8326080027507451E-2</v>
          </cell>
          <cell r="J8">
            <v>0.2822806590976521</v>
          </cell>
          <cell r="K8">
            <v>5.34478095684E-2</v>
          </cell>
          <cell r="L8">
            <v>0.93224391761799996</v>
          </cell>
          <cell r="M8">
            <v>22.470503421726995</v>
          </cell>
          <cell r="N8">
            <v>6.5040697290909995</v>
          </cell>
          <cell r="O8">
            <v>1492</v>
          </cell>
          <cell r="P8">
            <v>31</v>
          </cell>
          <cell r="Q8">
            <v>7929</v>
          </cell>
          <cell r="R8">
            <v>1271</v>
          </cell>
          <cell r="S8">
            <v>11.353794285713454</v>
          </cell>
          <cell r="T8"/>
          <cell r="U8">
            <v>2.4011685999533143</v>
          </cell>
          <cell r="V8">
            <v>2.0704654038189503</v>
          </cell>
          <cell r="W8">
            <v>3.6647308557768272</v>
          </cell>
          <cell r="X8">
            <v>2.7068843249159502</v>
          </cell>
          <cell r="Y8">
            <v>15.72</v>
          </cell>
          <cell r="Z8">
            <v>9.9414285714285722</v>
          </cell>
          <cell r="AA8">
            <v>0.94038255499403001</v>
          </cell>
          <cell r="AB8">
            <v>2</v>
          </cell>
          <cell r="AC8">
            <v>239.46099110074559</v>
          </cell>
          <cell r="AD8">
            <v>299.32623887593195</v>
          </cell>
          <cell r="AE8">
            <v>252.06420115867957</v>
          </cell>
          <cell r="AF8">
            <v>246.86700113478926</v>
          </cell>
          <cell r="AG8">
            <v>241.87978899065212</v>
          </cell>
          <cell r="AH8">
            <v>99.726854293114357</v>
          </cell>
          <cell r="AI8">
            <v>65.34204025468226</v>
          </cell>
          <cell r="AJ8">
            <v>239.46099110074559</v>
          </cell>
          <cell r="AK8">
            <v>266.06776788971729</v>
          </cell>
          <cell r="AL8">
            <v>0.53783644502063832</v>
          </cell>
          <cell r="AM8">
            <v>0.70136810732371269</v>
          </cell>
          <cell r="AN8">
            <v>0.53646858426460975</v>
          </cell>
          <cell r="AO8">
            <v>15.72</v>
          </cell>
          <cell r="AP8">
            <v>16.547368421052632</v>
          </cell>
          <cell r="AQ8">
            <v>6.5468122481301991</v>
          </cell>
          <cell r="AR8">
            <v>4.2895373817752764</v>
          </cell>
          <cell r="AS8">
            <v>15.72</v>
          </cell>
          <cell r="AT8">
            <v>17.466666666666669</v>
          </cell>
          <cell r="AU8">
            <v>9.9414285714285722</v>
          </cell>
          <cell r="AV8">
            <v>10.464661654135339</v>
          </cell>
          <cell r="AW8">
            <v>4.1402459500852471</v>
          </cell>
          <cell r="AX8">
            <v>2.712730883294634</v>
          </cell>
          <cell r="AY8">
            <v>9.9414285714285722</v>
          </cell>
          <cell r="AZ8">
            <v>11.046031746031746</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224.31372495515026</v>
          </cell>
          <cell r="H9">
            <v>5.3937082119692432</v>
          </cell>
          <cell r="I9">
            <v>1.0506615558239056E-2</v>
          </cell>
          <cell r="J9">
            <v>0.10470260487103282</v>
          </cell>
          <cell r="K9">
            <v>5.34478095684E-2</v>
          </cell>
          <cell r="L9">
            <v>0.91258447665099995</v>
          </cell>
          <cell r="M9">
            <v>21.525669408601999</v>
          </cell>
          <cell r="N9">
            <v>7.8298226679199994</v>
          </cell>
          <cell r="O9">
            <v>1459</v>
          </cell>
          <cell r="P9">
            <v>96</v>
          </cell>
          <cell r="Q9">
            <v>7929</v>
          </cell>
          <cell r="R9">
            <v>1270</v>
          </cell>
          <cell r="S9">
            <v>11.353794285713454</v>
          </cell>
          <cell r="T9"/>
          <cell r="U9">
            <v>2.3990110902516233</v>
          </cell>
          <cell r="V9">
            <v>2.7280033669237116</v>
          </cell>
          <cell r="W9">
            <v>3.6597941165528236</v>
          </cell>
          <cell r="X9">
            <v>3.6847173793825072</v>
          </cell>
          <cell r="Y9">
            <v>15.72</v>
          </cell>
          <cell r="Z9">
            <v>9.9414285714285722</v>
          </cell>
          <cell r="AA9">
            <v>0.91982721059267458</v>
          </cell>
          <cell r="AB9">
            <v>3</v>
          </cell>
          <cell r="AC9">
            <v>224.31372495515026</v>
          </cell>
          <cell r="AD9">
            <v>280.39215619393781</v>
          </cell>
          <cell r="AE9">
            <v>236.11971047910555</v>
          </cell>
          <cell r="AF9">
            <v>231.25126284036111</v>
          </cell>
          <cell r="AG9">
            <v>226.57952015671745</v>
          </cell>
          <cell r="AH9">
            <v>93.502579403091815</v>
          </cell>
          <cell r="AI9">
            <v>61.29135077315015</v>
          </cell>
          <cell r="AJ9">
            <v>224.31372495515026</v>
          </cell>
          <cell r="AK9">
            <v>249.23747217238918</v>
          </cell>
          <cell r="AL9">
            <v>1.9976697081367567</v>
          </cell>
          <cell r="AM9">
            <v>1.977163326616993</v>
          </cell>
          <cell r="AN9">
            <v>1.4638051325589405</v>
          </cell>
          <cell r="AO9">
            <v>15.72</v>
          </cell>
          <cell r="AP9">
            <v>16.547368421052632</v>
          </cell>
          <cell r="AQ9">
            <v>6.5527000120500434</v>
          </cell>
          <cell r="AR9">
            <v>4.2953235890784862</v>
          </cell>
          <cell r="AS9">
            <v>15.72</v>
          </cell>
          <cell r="AT9">
            <v>17.466666666666669</v>
          </cell>
          <cell r="AU9">
            <v>9.9414285714285722</v>
          </cell>
          <cell r="AV9">
            <v>10.464661654135339</v>
          </cell>
          <cell r="AW9">
            <v>4.1439694096561484</v>
          </cell>
          <cell r="AX9">
            <v>2.7163901178114491</v>
          </cell>
          <cell r="AY9">
            <v>9.9414285714285722</v>
          </cell>
          <cell r="AZ9">
            <v>11.046031746031746</v>
          </cell>
          <cell r="BB9">
            <v>3</v>
          </cell>
          <cell r="BC9">
            <v>0</v>
          </cell>
          <cell r="BD9">
            <v>0</v>
          </cell>
          <cell r="BE9">
            <v>0</v>
          </cell>
          <cell r="BF9">
            <v>1</v>
          </cell>
          <cell r="BG9">
            <v>23</v>
          </cell>
          <cell r="BH9">
            <v>0</v>
          </cell>
          <cell r="BI9">
            <v>90</v>
          </cell>
          <cell r="BJ9">
            <v>0</v>
          </cell>
          <cell r="BK9">
            <v>102</v>
          </cell>
        </row>
        <row r="10">
          <cell r="B10">
            <v>4</v>
          </cell>
          <cell r="C10">
            <v>1</v>
          </cell>
          <cell r="D10">
            <v>2</v>
          </cell>
          <cell r="E10">
            <v>2</v>
          </cell>
          <cell r="F10">
            <v>1</v>
          </cell>
          <cell r="G10">
            <v>224.34858398836727</v>
          </cell>
          <cell r="H10">
            <v>1.45807053149133</v>
          </cell>
          <cell r="I10">
            <v>1.0493984344823333E-2</v>
          </cell>
          <cell r="J10">
            <v>0.10457672980308373</v>
          </cell>
          <cell r="K10">
            <v>5.34478095684E-2</v>
          </cell>
          <cell r="L10">
            <v>0.91258447665099995</v>
          </cell>
          <cell r="M10">
            <v>21.525669408601999</v>
          </cell>
          <cell r="N10">
            <v>6.3112855134620007</v>
          </cell>
          <cell r="O10">
            <v>1459</v>
          </cell>
          <cell r="P10">
            <v>32</v>
          </cell>
          <cell r="Q10">
            <v>7929</v>
          </cell>
          <cell r="R10">
            <v>1234</v>
          </cell>
          <cell r="S10">
            <v>11.353794285713454</v>
          </cell>
          <cell r="T10"/>
          <cell r="U10">
            <v>2.3988991738862873</v>
          </cell>
          <cell r="V10">
            <v>2.0691254320306585</v>
          </cell>
          <cell r="W10">
            <v>3.659456367074442</v>
          </cell>
          <cell r="X10">
            <v>2.6991006584895274</v>
          </cell>
          <cell r="Y10">
            <v>15.72</v>
          </cell>
          <cell r="Z10">
            <v>9.9414285714285722</v>
          </cell>
          <cell r="AA10">
            <v>0.89375336840264608</v>
          </cell>
          <cell r="AB10">
            <v>4</v>
          </cell>
          <cell r="AC10">
            <v>224.34858398836727</v>
          </cell>
          <cell r="AD10">
            <v>280.43572998545909</v>
          </cell>
          <cell r="AE10">
            <v>236.15640419828134</v>
          </cell>
          <cell r="AF10">
            <v>231.2871999880075</v>
          </cell>
          <cell r="AG10">
            <v>226.61473130138108</v>
          </cell>
          <cell r="AH10">
            <v>93.521472861619259</v>
          </cell>
          <cell r="AI10">
            <v>61.306533398490302</v>
          </cell>
          <cell r="AJ10">
            <v>224.34858398836727</v>
          </cell>
          <cell r="AK10">
            <v>249.27620443151918</v>
          </cell>
          <cell r="AL10">
            <v>0.54002612277456663</v>
          </cell>
          <cell r="AM10">
            <v>0.70467962401891049</v>
          </cell>
          <cell r="AN10">
            <v>0.5402060597129773</v>
          </cell>
          <cell r="AO10">
            <v>15.72</v>
          </cell>
          <cell r="AP10">
            <v>16.547368421052632</v>
          </cell>
          <cell r="AQ10">
            <v>6.5530057165900546</v>
          </cell>
          <cell r="AR10">
            <v>4.295720025913953</v>
          </cell>
          <cell r="AS10">
            <v>15.72</v>
          </cell>
          <cell r="AT10">
            <v>17.466666666666669</v>
          </cell>
          <cell r="AU10">
            <v>9.9414285714285722</v>
          </cell>
          <cell r="AV10">
            <v>10.464661654135339</v>
          </cell>
          <cell r="AW10">
            <v>4.1441627391630496</v>
          </cell>
          <cell r="AX10">
            <v>2.7166408270024713</v>
          </cell>
          <cell r="AY10">
            <v>9.9414285714285722</v>
          </cell>
          <cell r="AZ10">
            <v>11.046031746031746</v>
          </cell>
          <cell r="BB10">
            <v>4</v>
          </cell>
          <cell r="BC10">
            <v>0</v>
          </cell>
          <cell r="BD10">
            <v>0</v>
          </cell>
          <cell r="BE10">
            <v>0</v>
          </cell>
          <cell r="BF10">
            <v>1</v>
          </cell>
          <cell r="BG10">
            <v>23</v>
          </cell>
          <cell r="BH10">
            <v>0</v>
          </cell>
          <cell r="BI10">
            <v>90</v>
          </cell>
          <cell r="BJ10">
            <v>116</v>
          </cell>
          <cell r="BK10">
            <v>108</v>
          </cell>
        </row>
        <row r="11">
          <cell r="B11">
            <v>5</v>
          </cell>
          <cell r="C11">
            <v>1</v>
          </cell>
          <cell r="D11">
            <v>2</v>
          </cell>
          <cell r="E11">
            <v>1</v>
          </cell>
          <cell r="F11">
            <v>2</v>
          </cell>
          <cell r="G11">
            <v>195.4216904511822</v>
          </cell>
          <cell r="H11">
            <v>5.30956150129626</v>
          </cell>
          <cell r="I11">
            <v>1.0506696405572384E-2</v>
          </cell>
          <cell r="J11">
            <v>0.10470341054688051</v>
          </cell>
          <cell r="K11">
            <v>5.34478095684E-2</v>
          </cell>
          <cell r="L11">
            <v>0.87704769347300005</v>
          </cell>
          <cell r="M11">
            <v>20.169168299025998</v>
          </cell>
          <cell r="N11">
            <v>7.4990655487820002</v>
          </cell>
          <cell r="O11">
            <v>1356</v>
          </cell>
          <cell r="P11">
            <v>99</v>
          </cell>
          <cell r="Q11">
            <v>7929</v>
          </cell>
          <cell r="R11">
            <v>1319</v>
          </cell>
          <cell r="S11">
            <v>11.353794285713454</v>
          </cell>
          <cell r="T11"/>
          <cell r="U11">
            <v>2.378660349547506</v>
          </cell>
          <cell r="V11">
            <v>2.7296686411854094</v>
          </cell>
          <cell r="W11">
            <v>3.623717134857499</v>
          </cell>
          <cell r="X11">
            <v>3.6751577830502691</v>
          </cell>
          <cell r="Y11">
            <v>15.72</v>
          </cell>
          <cell r="Z11">
            <v>9.9414285714285722</v>
          </cell>
          <cell r="AA11">
            <v>5.3771901980326149</v>
          </cell>
          <cell r="AB11">
            <v>5</v>
          </cell>
          <cell r="AC11">
            <v>195.4216904511822</v>
          </cell>
          <cell r="AD11">
            <v>244.27711306397774</v>
          </cell>
          <cell r="AE11">
            <v>205.7070425801918</v>
          </cell>
          <cell r="AF11">
            <v>201.46566025895072</v>
          </cell>
          <cell r="AG11">
            <v>197.39564692038607</v>
          </cell>
          <cell r="AH11">
            <v>82.156197915502048</v>
          </cell>
          <cell r="AI11">
            <v>53.928516818095147</v>
          </cell>
          <cell r="AJ11">
            <v>195.4216904511822</v>
          </cell>
          <cell r="AK11">
            <v>217.13521161242465</v>
          </cell>
          <cell r="AL11">
            <v>1.9665042597393554</v>
          </cell>
          <cell r="AM11">
            <v>1.9451304166319925</v>
          </cell>
          <cell r="AN11">
            <v>1.4447166121095039</v>
          </cell>
          <cell r="AO11">
            <v>15.72</v>
          </cell>
          <cell r="AP11">
            <v>16.547368421052632</v>
          </cell>
          <cell r="AQ11">
            <v>6.6087619457693592</v>
          </cell>
          <cell r="AR11">
            <v>4.3380869463527212</v>
          </cell>
          <cell r="AS11">
            <v>15.72</v>
          </cell>
          <cell r="AT11">
            <v>17.466666666666669</v>
          </cell>
          <cell r="AU11">
            <v>9.9414285714285722</v>
          </cell>
          <cell r="AV11">
            <v>10.464661654135339</v>
          </cell>
          <cell r="AW11">
            <v>4.1794233352061951</v>
          </cell>
          <cell r="AX11">
            <v>2.743433938537676</v>
          </cell>
          <cell r="AY11">
            <v>9.9414285714285722</v>
          </cell>
          <cell r="AZ11">
            <v>11.046031746031746</v>
          </cell>
          <cell r="BB11">
            <v>5</v>
          </cell>
          <cell r="BC11">
            <v>0</v>
          </cell>
          <cell r="BD11">
            <v>0</v>
          </cell>
          <cell r="BE11">
            <v>0</v>
          </cell>
          <cell r="BF11">
            <v>1</v>
          </cell>
          <cell r="BG11">
            <v>23</v>
          </cell>
          <cell r="BH11">
            <v>0</v>
          </cell>
          <cell r="BI11">
            <v>90</v>
          </cell>
          <cell r="BJ11">
            <v>0</v>
          </cell>
          <cell r="BK11">
            <v>102</v>
          </cell>
        </row>
        <row r="12">
          <cell r="B12">
            <v>6</v>
          </cell>
          <cell r="C12">
            <v>1</v>
          </cell>
          <cell r="D12">
            <v>2</v>
          </cell>
          <cell r="E12">
            <v>2</v>
          </cell>
          <cell r="F12">
            <v>2</v>
          </cell>
          <cell r="G12">
            <v>195.44913641546509</v>
          </cell>
          <cell r="H12">
            <v>1.4061989275635893</v>
          </cell>
          <cell r="I12">
            <v>1.0494065229854977E-2</v>
          </cell>
          <cell r="J12">
            <v>0.10457753585461015</v>
          </cell>
          <cell r="K12">
            <v>5.34478095684E-2</v>
          </cell>
          <cell r="L12">
            <v>0.87704769347300005</v>
          </cell>
          <cell r="M12">
            <v>20.169168299025998</v>
          </cell>
          <cell r="N12">
            <v>6.0107321367360003</v>
          </cell>
          <cell r="O12">
            <v>1357</v>
          </cell>
          <cell r="P12">
            <v>33</v>
          </cell>
          <cell r="Q12">
            <v>7929</v>
          </cell>
          <cell r="R12">
            <v>1281</v>
          </cell>
          <cell r="S12">
            <v>11.353794285713454</v>
          </cell>
          <cell r="T12"/>
          <cell r="U12">
            <v>2.3785277895476891</v>
          </cell>
          <cell r="V12">
            <v>2.0379361485980656</v>
          </cell>
          <cell r="W12">
            <v>3.6233314847036167</v>
          </cell>
          <cell r="X12">
            <v>2.642583228476723</v>
          </cell>
          <cell r="Y12">
            <v>15.72</v>
          </cell>
          <cell r="Z12">
            <v>9.9414285714285722</v>
          </cell>
          <cell r="AA12">
            <v>5.3507395533088262</v>
          </cell>
          <cell r="AB12">
            <v>6</v>
          </cell>
          <cell r="AC12">
            <v>195.44913641546509</v>
          </cell>
          <cell r="AD12">
            <v>244.31142051933136</v>
          </cell>
          <cell r="AE12">
            <v>205.73593306891064</v>
          </cell>
          <cell r="AF12">
            <v>201.49395506748979</v>
          </cell>
          <cell r="AG12">
            <v>197.42337011663142</v>
          </cell>
          <cell r="AH12">
            <v>82.172315696438645</v>
          </cell>
          <cell r="AI12">
            <v>53.941831499706836</v>
          </cell>
          <cell r="AJ12">
            <v>195.44913641546509</v>
          </cell>
          <cell r="AK12">
            <v>217.16570712829454</v>
          </cell>
          <cell r="AL12">
            <v>0.52081441761614411</v>
          </cell>
          <cell r="AM12">
            <v>0.69001127858247169</v>
          </cell>
          <cell r="AN12">
            <v>0.53213042163072055</v>
          </cell>
          <cell r="AO12">
            <v>15.72</v>
          </cell>
          <cell r="AP12">
            <v>16.547368421052632</v>
          </cell>
          <cell r="AQ12">
            <v>6.6091302649818449</v>
          </cell>
          <cell r="AR12">
            <v>4.3385486716752535</v>
          </cell>
          <cell r="AS12">
            <v>15.72</v>
          </cell>
          <cell r="AT12">
            <v>17.466666666666669</v>
          </cell>
          <cell r="AU12">
            <v>9.9414285714285722</v>
          </cell>
          <cell r="AV12">
            <v>10.464661654135339</v>
          </cell>
          <cell r="AW12">
            <v>4.1796562626325571</v>
          </cell>
          <cell r="AX12">
            <v>2.7437259365856135</v>
          </cell>
          <cell r="AY12">
            <v>9.9414285714285722</v>
          </cell>
          <cell r="AZ12">
            <v>11.046031746031746</v>
          </cell>
          <cell r="BB12">
            <v>6</v>
          </cell>
          <cell r="BC12">
            <v>0</v>
          </cell>
          <cell r="BD12">
            <v>0</v>
          </cell>
          <cell r="BE12">
            <v>0</v>
          </cell>
          <cell r="BF12">
            <v>1</v>
          </cell>
          <cell r="BG12">
            <v>23</v>
          </cell>
          <cell r="BH12">
            <v>0</v>
          </cell>
          <cell r="BI12">
            <v>90</v>
          </cell>
          <cell r="BJ12">
            <v>116</v>
          </cell>
          <cell r="BK12">
            <v>108</v>
          </cell>
        </row>
        <row r="13">
          <cell r="B13">
            <v>7</v>
          </cell>
          <cell r="C13">
            <v>2</v>
          </cell>
          <cell r="D13">
            <v>1</v>
          </cell>
          <cell r="E13">
            <v>1</v>
          </cell>
          <cell r="F13">
            <v>1</v>
          </cell>
          <cell r="G13">
            <v>105.10523354005754</v>
          </cell>
          <cell r="H13">
            <v>4.6597109688942275</v>
          </cell>
          <cell r="I13">
            <v>2.8359972707038245E-2</v>
          </cell>
          <cell r="J13">
            <v>0.28261841313588287</v>
          </cell>
          <cell r="K13">
            <v>5.34478095684E-2</v>
          </cell>
          <cell r="L13">
            <v>0.59872269112400001</v>
          </cell>
          <cell r="M13">
            <v>13.573068614350001</v>
          </cell>
          <cell r="N13">
            <v>5.183587426011</v>
          </cell>
          <cell r="O13">
            <v>1084</v>
          </cell>
          <cell r="P13">
            <v>126</v>
          </cell>
          <cell r="Q13">
            <v>7929</v>
          </cell>
          <cell r="R13">
            <v>1152</v>
          </cell>
          <cell r="S13">
            <v>11.353794285713454</v>
          </cell>
          <cell r="T13"/>
          <cell r="U13">
            <v>2.3508798363709733</v>
          </cell>
          <cell r="V13">
            <v>2.6838255105304101</v>
          </cell>
          <cell r="W13">
            <v>3.5796973510556618</v>
          </cell>
          <cell r="X13">
            <v>3.5030315172663244</v>
          </cell>
          <cell r="Y13">
            <v>15.72</v>
          </cell>
          <cell r="Z13">
            <v>9.9414285714285722</v>
          </cell>
          <cell r="AA13">
            <v>0.54740360331337146</v>
          </cell>
          <cell r="AB13">
            <v>7</v>
          </cell>
          <cell r="AC13">
            <v>105.10523354005754</v>
          </cell>
          <cell r="AD13">
            <v>131.38154192507193</v>
          </cell>
          <cell r="AE13">
            <v>110.63708793690267</v>
          </cell>
          <cell r="AF13">
            <v>108.3559108660387</v>
          </cell>
          <cell r="AG13">
            <v>106.16690256571469</v>
          </cell>
          <cell r="AH13">
            <v>44.708892353386851</v>
          </cell>
          <cell r="AI13">
            <v>29.361485967259704</v>
          </cell>
          <cell r="AJ13">
            <v>105.10523354005754</v>
          </cell>
          <cell r="AK13">
            <v>116.78359282228615</v>
          </cell>
          <cell r="AL13">
            <v>1.7258188773682324</v>
          </cell>
          <cell r="AM13">
            <v>1.7362197917156392</v>
          </cell>
          <cell r="AN13">
            <v>1.3301938466515841</v>
          </cell>
          <cell r="AO13">
            <v>15.72</v>
          </cell>
          <cell r="AP13">
            <v>16.547368421052632</v>
          </cell>
          <cell r="AQ13">
            <v>6.686858152761558</v>
          </cell>
          <cell r="AR13">
            <v>4.3914326990141035</v>
          </cell>
          <cell r="AS13">
            <v>15.72</v>
          </cell>
          <cell r="AT13">
            <v>17.466666666666669</v>
          </cell>
          <cell r="AU13">
            <v>9.9414285714285722</v>
          </cell>
          <cell r="AV13">
            <v>10.464661654135339</v>
          </cell>
          <cell r="AW13">
            <v>4.2288118761421014</v>
          </cell>
          <cell r="AX13">
            <v>2.7771701338094461</v>
          </cell>
          <cell r="AY13">
            <v>9.9414285714285722</v>
          </cell>
          <cell r="AZ13">
            <v>11.046031746031746</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105.1368657171983</v>
          </cell>
          <cell r="H14">
            <v>0.1453636449183616</v>
          </cell>
          <cell r="I14">
            <v>2.8299596635190195E-2</v>
          </cell>
          <cell r="J14">
            <v>0.28201674155483653</v>
          </cell>
          <cell r="K14">
            <v>5.34478095684E-2</v>
          </cell>
          <cell r="L14">
            <v>0.59872269112400001</v>
          </cell>
          <cell r="M14">
            <v>13.573068614350001</v>
          </cell>
          <cell r="N14">
            <v>2.3801958286169995</v>
          </cell>
          <cell r="O14">
            <v>1084</v>
          </cell>
          <cell r="P14">
            <v>9</v>
          </cell>
          <cell r="Q14">
            <v>7929</v>
          </cell>
          <cell r="R14">
            <v>1101</v>
          </cell>
          <cell r="S14">
            <v>11.353794285713454</v>
          </cell>
          <cell r="T14"/>
          <cell r="U14">
            <v>2.3506440623259985</v>
          </cell>
          <cell r="V14">
            <v>0.54590176592126871</v>
          </cell>
          <cell r="W14">
            <v>3.5790810470125978</v>
          </cell>
          <cell r="X14">
            <v>0.58714996369441075</v>
          </cell>
          <cell r="Y14">
            <v>15.72</v>
          </cell>
          <cell r="Z14">
            <v>9.9414285714285722</v>
          </cell>
          <cell r="AA14">
            <v>0.52316958962501903</v>
          </cell>
          <cell r="AB14">
            <v>8</v>
          </cell>
          <cell r="AC14">
            <v>105.1368657171983</v>
          </cell>
          <cell r="AD14">
            <v>131.42108214649787</v>
          </cell>
          <cell r="AE14">
            <v>110.67038496547191</v>
          </cell>
          <cell r="AF14">
            <v>108.3885213579364</v>
          </cell>
          <cell r="AG14">
            <v>106.19885425979626</v>
          </cell>
          <cell r="AH14">
            <v>44.726833552657801</v>
          </cell>
          <cell r="AI14">
            <v>29.375379974967146</v>
          </cell>
          <cell r="AJ14">
            <v>105.1368657171983</v>
          </cell>
          <cell r="AK14">
            <v>116.8187396857759</v>
          </cell>
          <cell r="AL14">
            <v>5.3838387006800589E-2</v>
          </cell>
          <cell r="AM14">
            <v>0.26628169021040737</v>
          </cell>
          <cell r="AN14">
            <v>0.24757498749334481</v>
          </cell>
          <cell r="AO14">
            <v>15.72</v>
          </cell>
          <cell r="AP14">
            <v>16.547368421052632</v>
          </cell>
          <cell r="AQ14">
            <v>6.6875288572804248</v>
          </cell>
          <cell r="AR14">
            <v>4.3921888868991203</v>
          </cell>
          <cell r="AS14">
            <v>15.72</v>
          </cell>
          <cell r="AT14">
            <v>17.466666666666669</v>
          </cell>
          <cell r="AU14">
            <v>9.9414285714285722</v>
          </cell>
          <cell r="AV14">
            <v>10.464661654135339</v>
          </cell>
          <cell r="AW14">
            <v>4.2292360339707811</v>
          </cell>
          <cell r="AX14">
            <v>2.7776483518657744</v>
          </cell>
          <cell r="AY14">
            <v>9.9414285714285722</v>
          </cell>
          <cell r="AZ14">
            <v>11.046031746031746</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91.370530146372275</v>
          </cell>
          <cell r="H15">
            <v>5.4222280791698294</v>
          </cell>
          <cell r="I15">
            <v>1.0512392799429138E-2</v>
          </cell>
          <cell r="J15">
            <v>0.10476017737839417</v>
          </cell>
          <cell r="K15">
            <v>5.34478095684E-2</v>
          </cell>
          <cell r="L15">
            <v>0.57254810705799997</v>
          </cell>
          <cell r="M15">
            <v>12.651485806600002</v>
          </cell>
          <cell r="N15">
            <v>4.9919658390289996</v>
          </cell>
          <cell r="O15">
            <v>1011</v>
          </cell>
          <cell r="P15">
            <v>152</v>
          </cell>
          <cell r="Q15">
            <v>7929</v>
          </cell>
          <cell r="R15">
            <v>1150</v>
          </cell>
          <cell r="S15">
            <v>11.353794285713454</v>
          </cell>
          <cell r="T15"/>
          <cell r="U15">
            <v>2.3448373581997553</v>
          </cell>
          <cell r="V15">
            <v>2.7604971632089836</v>
          </cell>
          <cell r="W15">
            <v>3.5671763202049052</v>
          </cell>
          <cell r="X15">
            <v>3.5896469636435948</v>
          </cell>
          <cell r="Y15">
            <v>15.72</v>
          </cell>
          <cell r="Z15">
            <v>9.9414285714285722</v>
          </cell>
          <cell r="AA15">
            <v>0.52256374850531728</v>
          </cell>
          <cell r="AB15">
            <v>9</v>
          </cell>
          <cell r="AC15">
            <v>91.370530146372275</v>
          </cell>
          <cell r="AD15">
            <v>114.21316268296533</v>
          </cell>
          <cell r="AE15">
            <v>96.179505417233983</v>
          </cell>
          <cell r="AF15">
            <v>94.196422831311622</v>
          </cell>
          <cell r="AG15">
            <v>92.293464794315426</v>
          </cell>
          <cell r="AH15">
            <v>38.966681346514299</v>
          </cell>
          <cell r="AI15">
            <v>25.614245538926369</v>
          </cell>
          <cell r="AJ15">
            <v>91.370530146372275</v>
          </cell>
          <cell r="AK15">
            <v>101.52281127374697</v>
          </cell>
          <cell r="AL15">
            <v>2.0082326219147517</v>
          </cell>
          <cell r="AM15">
            <v>1.9642215726339216</v>
          </cell>
          <cell r="AN15">
            <v>1.5105184810893248</v>
          </cell>
          <cell r="AO15">
            <v>15.72</v>
          </cell>
          <cell r="AP15">
            <v>16.547368421052632</v>
          </cell>
          <cell r="AQ15">
            <v>6.704089707982563</v>
          </cell>
          <cell r="AR15">
            <v>4.4068469256650076</v>
          </cell>
          <cell r="AS15">
            <v>15.72</v>
          </cell>
          <cell r="AT15">
            <v>17.466666666666669</v>
          </cell>
          <cell r="AU15">
            <v>9.9414285714285722</v>
          </cell>
          <cell r="AV15">
            <v>10.464661654135339</v>
          </cell>
          <cell r="AW15">
            <v>4.2397092219057297</v>
          </cell>
          <cell r="AX15">
            <v>2.7869181893586683</v>
          </cell>
          <cell r="AY15">
            <v>9.9414285714285722</v>
          </cell>
          <cell r="AZ15">
            <v>11.046031746031746</v>
          </cell>
          <cell r="BB15">
            <v>9</v>
          </cell>
          <cell r="BC15">
            <v>15</v>
          </cell>
          <cell r="BD15">
            <v>10</v>
          </cell>
          <cell r="BE15">
            <v>5</v>
          </cell>
          <cell r="BF15">
            <v>13</v>
          </cell>
          <cell r="BG15">
            <v>33</v>
          </cell>
          <cell r="BH15">
            <v>63</v>
          </cell>
          <cell r="BI15">
            <v>90</v>
          </cell>
          <cell r="BJ15">
            <v>0</v>
          </cell>
          <cell r="BK15">
            <v>102</v>
          </cell>
        </row>
        <row r="16">
          <cell r="B16">
            <v>10</v>
          </cell>
          <cell r="C16">
            <v>2</v>
          </cell>
          <cell r="D16">
            <v>2</v>
          </cell>
          <cell r="E16">
            <v>2</v>
          </cell>
          <cell r="F16">
            <v>1</v>
          </cell>
          <cell r="G16">
            <v>91.382167368222696</v>
          </cell>
          <cell r="H16">
            <v>0.14198362898916247</v>
          </cell>
          <cell r="I16">
            <v>1.0488663771575483E-2</v>
          </cell>
          <cell r="J16">
            <v>0.10452370817348579</v>
          </cell>
          <cell r="K16">
            <v>5.34478095684E-2</v>
          </cell>
          <cell r="L16">
            <v>0.57254810705799997</v>
          </cell>
          <cell r="M16">
            <v>12.651485806600002</v>
          </cell>
          <cell r="N16">
            <v>2.2704553286009999</v>
          </cell>
          <cell r="O16">
            <v>1011</v>
          </cell>
          <cell r="P16">
            <v>9</v>
          </cell>
          <cell r="Q16">
            <v>7929</v>
          </cell>
          <cell r="R16">
            <v>1086</v>
          </cell>
          <cell r="S16">
            <v>11.353794285713454</v>
          </cell>
          <cell r="T16"/>
          <cell r="U16">
            <v>2.3445235710696499</v>
          </cell>
          <cell r="V16">
            <v>0.52293270303415351</v>
          </cell>
          <cell r="W16">
            <v>3.5663951727341638</v>
          </cell>
          <cell r="X16">
            <v>0.56080078628913099</v>
          </cell>
          <cell r="Y16">
            <v>15.72</v>
          </cell>
          <cell r="Z16">
            <v>9.9414285714285722</v>
          </cell>
          <cell r="AA16">
            <v>0.49348193989284761</v>
          </cell>
          <cell r="AB16">
            <v>10</v>
          </cell>
          <cell r="AC16">
            <v>91.382167368222696</v>
          </cell>
          <cell r="AD16">
            <v>114.22770921027836</v>
          </cell>
          <cell r="AE16">
            <v>96.191755124444953</v>
          </cell>
          <cell r="AF16">
            <v>94.208419967239891</v>
          </cell>
          <cell r="AG16">
            <v>92.305219563861314</v>
          </cell>
          <cell r="AH16">
            <v>38.976860158642424</v>
          </cell>
          <cell r="AI16">
            <v>25.623118847529419</v>
          </cell>
          <cell r="AJ16">
            <v>91.382167368222696</v>
          </cell>
          <cell r="AK16">
            <v>101.53574152024744</v>
          </cell>
          <cell r="AL16">
            <v>5.2586529255245359E-2</v>
          </cell>
          <cell r="AM16">
            <v>0.27151415118111155</v>
          </cell>
          <cell r="AN16">
            <v>0.25318015320320941</v>
          </cell>
          <cell r="AO16">
            <v>15.72</v>
          </cell>
          <cell r="AP16">
            <v>16.547368421052632</v>
          </cell>
          <cell r="AQ16">
            <v>6.7049869721838675</v>
          </cell>
          <cell r="AR16">
            <v>4.4078121572681246</v>
          </cell>
          <cell r="AS16">
            <v>15.72</v>
          </cell>
          <cell r="AT16">
            <v>17.466666666666669</v>
          </cell>
          <cell r="AU16">
            <v>9.9414285714285722</v>
          </cell>
          <cell r="AV16">
            <v>10.464661654135339</v>
          </cell>
          <cell r="AW16">
            <v>4.2402766575270388</v>
          </cell>
          <cell r="AX16">
            <v>2.7875286079997164</v>
          </cell>
          <cell r="AY16">
            <v>9.9414285714285722</v>
          </cell>
          <cell r="AZ16">
            <v>11.046031746031746</v>
          </cell>
          <cell r="BB16">
            <v>10</v>
          </cell>
          <cell r="BC16">
            <v>15</v>
          </cell>
          <cell r="BD16">
            <v>10</v>
          </cell>
          <cell r="BE16">
            <v>5</v>
          </cell>
          <cell r="BF16">
            <v>13</v>
          </cell>
          <cell r="BG16">
            <v>33</v>
          </cell>
          <cell r="BH16">
            <v>63</v>
          </cell>
          <cell r="BI16">
            <v>90</v>
          </cell>
          <cell r="BJ16">
            <v>116</v>
          </cell>
          <cell r="BK16">
            <v>108</v>
          </cell>
        </row>
        <row r="17">
          <cell r="B17">
            <v>11</v>
          </cell>
          <cell r="C17">
            <v>2</v>
          </cell>
          <cell r="D17">
            <v>2</v>
          </cell>
          <cell r="E17">
            <v>1</v>
          </cell>
          <cell r="F17">
            <v>2</v>
          </cell>
          <cell r="G17">
            <v>69.158508479377275</v>
          </cell>
          <cell r="H17">
            <v>5.348144651385236</v>
          </cell>
          <cell r="I17">
            <v>1.0512667900621751E-2</v>
          </cell>
          <cell r="J17">
            <v>0.1047629188712479</v>
          </cell>
          <cell r="K17">
            <v>5.34478095684E-2</v>
          </cell>
          <cell r="L17">
            <v>0.52376273442099996</v>
          </cell>
          <cell r="M17">
            <v>11.307657792937</v>
          </cell>
          <cell r="N17">
            <v>4.7392952102460004</v>
          </cell>
          <cell r="O17">
            <v>856</v>
          </cell>
          <cell r="P17">
            <v>158</v>
          </cell>
          <cell r="Q17">
            <v>7929</v>
          </cell>
          <cell r="R17">
            <v>1251</v>
          </cell>
          <cell r="S17">
            <v>11.353794285713454</v>
          </cell>
          <cell r="T17"/>
          <cell r="U17">
            <v>2.3208245652920638</v>
          </cell>
          <cell r="V17">
            <v>2.7610562570713304</v>
          </cell>
          <cell r="W17">
            <v>3.5118341398479918</v>
          </cell>
          <cell r="X17">
            <v>3.5729329672636445</v>
          </cell>
          <cell r="Y17">
            <v>15.72</v>
          </cell>
          <cell r="Z17">
            <v>9.9414285714285722</v>
          </cell>
          <cell r="AA17">
            <v>4.9790959703102207</v>
          </cell>
          <cell r="AB17">
            <v>11</v>
          </cell>
          <cell r="AC17">
            <v>69.158508479377275</v>
          </cell>
          <cell r="AD17">
            <v>86.448135599221587</v>
          </cell>
          <cell r="AE17">
            <v>72.798429978291878</v>
          </cell>
          <cell r="AF17">
            <v>71.297431422038429</v>
          </cell>
          <cell r="AG17">
            <v>69.857079272098261</v>
          </cell>
          <cell r="AH17">
            <v>29.79911084777493</v>
          </cell>
          <cell r="AI17">
            <v>19.692988257802735</v>
          </cell>
          <cell r="AJ17">
            <v>69.158508479377275</v>
          </cell>
          <cell r="AK17">
            <v>76.842787199308077</v>
          </cell>
          <cell r="AL17">
            <v>1.9807943153278651</v>
          </cell>
          <cell r="AM17">
            <v>1.9369922788382612</v>
          </cell>
          <cell r="AN17">
            <v>1.4968499830214139</v>
          </cell>
          <cell r="AO17">
            <v>15.72</v>
          </cell>
          <cell r="AP17">
            <v>16.547368421052632</v>
          </cell>
          <cell r="AQ17">
            <v>6.7734546742966417</v>
          </cell>
          <cell r="AR17">
            <v>4.4762934050981213</v>
          </cell>
          <cell r="AS17">
            <v>15.72</v>
          </cell>
          <cell r="AT17">
            <v>17.466666666666669</v>
          </cell>
          <cell r="AU17">
            <v>9.9414285714285722</v>
          </cell>
          <cell r="AV17">
            <v>10.464661654135339</v>
          </cell>
          <cell r="AW17">
            <v>4.2835760703771655</v>
          </cell>
          <cell r="AX17">
            <v>2.8308365872480761</v>
          </cell>
          <cell r="AY17">
            <v>9.9414285714285722</v>
          </cell>
          <cell r="AZ17">
            <v>11.046031746031746</v>
          </cell>
          <cell r="BB17">
            <v>11</v>
          </cell>
          <cell r="BC17">
            <v>15</v>
          </cell>
          <cell r="BD17">
            <v>10</v>
          </cell>
          <cell r="BE17">
            <v>5</v>
          </cell>
          <cell r="BF17">
            <v>13</v>
          </cell>
          <cell r="BG17">
            <v>33</v>
          </cell>
          <cell r="BH17">
            <v>63</v>
          </cell>
          <cell r="BI17">
            <v>90</v>
          </cell>
          <cell r="BJ17">
            <v>0</v>
          </cell>
          <cell r="BK17">
            <v>102</v>
          </cell>
        </row>
        <row r="18">
          <cell r="B18">
            <v>12</v>
          </cell>
          <cell r="C18">
            <v>2</v>
          </cell>
          <cell r="D18">
            <v>2</v>
          </cell>
          <cell r="E18">
            <v>2</v>
          </cell>
          <cell r="F18">
            <v>2</v>
          </cell>
          <cell r="G18">
            <v>69.163465532444647</v>
          </cell>
          <cell r="H18">
            <v>0.12396958866104726</v>
          </cell>
          <cell r="I18">
            <v>1.048894127479422E-2</v>
          </cell>
          <cell r="J18">
            <v>0.10452647360348566</v>
          </cell>
          <cell r="K18">
            <v>5.34478095684E-2</v>
          </cell>
          <cell r="L18">
            <v>0.52376273442099996</v>
          </cell>
          <cell r="M18">
            <v>11.307657792937</v>
          </cell>
          <cell r="N18">
            <v>2.0324910840070003</v>
          </cell>
          <cell r="O18">
            <v>856</v>
          </cell>
          <cell r="P18">
            <v>9</v>
          </cell>
          <cell r="Q18">
            <v>7929</v>
          </cell>
          <cell r="R18">
            <v>1181</v>
          </cell>
          <cell r="S18">
            <v>11.353794285713454</v>
          </cell>
          <cell r="T18"/>
          <cell r="U18">
            <v>2.3205135299610222</v>
          </cell>
          <cell r="V18">
            <v>0.44933136141042207</v>
          </cell>
          <cell r="W18">
            <v>3.5111050871296312</v>
          </cell>
          <cell r="X18">
            <v>0.47713655863003485</v>
          </cell>
          <cell r="Y18">
            <v>15.72</v>
          </cell>
          <cell r="Z18">
            <v>9.9414285714285722</v>
          </cell>
          <cell r="AA18">
            <v>4.9499980406201658</v>
          </cell>
          <cell r="AB18">
            <v>12</v>
          </cell>
          <cell r="AC18">
            <v>69.163465532444647</v>
          </cell>
          <cell r="AD18">
            <v>86.454331915555798</v>
          </cell>
          <cell r="AE18">
            <v>72.803647928889106</v>
          </cell>
          <cell r="AF18">
            <v>71.302541786025415</v>
          </cell>
          <cell r="AG18">
            <v>69.862086396408742</v>
          </cell>
          <cell r="AH18">
            <v>29.805241227620158</v>
          </cell>
          <cell r="AI18">
            <v>19.698489169683775</v>
          </cell>
          <cell r="AJ18">
            <v>69.163465532444647</v>
          </cell>
          <cell r="AK18">
            <v>76.848295036049606</v>
          </cell>
          <cell r="AL18">
            <v>4.5914662467054536E-2</v>
          </cell>
          <cell r="AM18">
            <v>0.27589792146249204</v>
          </cell>
          <cell r="AN18">
            <v>0.25981993292861799</v>
          </cell>
          <cell r="AO18">
            <v>15.72</v>
          </cell>
          <cell r="AP18">
            <v>16.547368421052632</v>
          </cell>
          <cell r="AQ18">
            <v>6.7743625697644827</v>
          </cell>
          <cell r="AR18">
            <v>4.4772228714040798</v>
          </cell>
          <cell r="AS18">
            <v>15.72</v>
          </cell>
          <cell r="AT18">
            <v>17.466666666666669</v>
          </cell>
          <cell r="AU18">
            <v>9.9414285714285722</v>
          </cell>
          <cell r="AV18">
            <v>10.464661654135339</v>
          </cell>
          <cell r="AW18">
            <v>4.2841502292794473</v>
          </cell>
          <cell r="AX18">
            <v>2.8314243876863863</v>
          </cell>
          <cell r="AY18">
            <v>9.9414285714285722</v>
          </cell>
          <cell r="AZ18">
            <v>11.046031746031746</v>
          </cell>
          <cell r="BB18">
            <v>12</v>
          </cell>
          <cell r="BC18">
            <v>15</v>
          </cell>
          <cell r="BD18">
            <v>10</v>
          </cell>
          <cell r="BE18">
            <v>5</v>
          </cell>
          <cell r="BF18">
            <v>13</v>
          </cell>
          <cell r="BG18">
            <v>33</v>
          </cell>
          <cell r="BH18">
            <v>63</v>
          </cell>
          <cell r="BI18">
            <v>90</v>
          </cell>
          <cell r="BJ18">
            <v>116</v>
          </cell>
          <cell r="BK18">
            <v>108</v>
          </cell>
        </row>
        <row r="19">
          <cell r="B19">
            <v>13</v>
          </cell>
          <cell r="C19">
            <v>2</v>
          </cell>
          <cell r="D19">
            <v>3</v>
          </cell>
          <cell r="E19">
            <v>1</v>
          </cell>
          <cell r="F19">
            <v>1</v>
          </cell>
          <cell r="G19">
            <v>75.051304788989526</v>
          </cell>
          <cell r="H19">
            <v>7.9343761214408639</v>
          </cell>
          <cell r="I19">
            <v>8.420305481815436E-3</v>
          </cell>
          <cell r="J19">
            <v>8.3911694766880471E-2</v>
          </cell>
          <cell r="K19">
            <v>5.34478095684E-2</v>
          </cell>
          <cell r="L19">
            <v>0.53944025490600001</v>
          </cell>
          <cell r="M19">
            <v>11.800112506120998</v>
          </cell>
          <cell r="N19">
            <v>5.2712619595489993</v>
          </cell>
          <cell r="O19">
            <v>890</v>
          </cell>
          <cell r="P19">
            <v>211</v>
          </cell>
          <cell r="Q19">
            <v>7929</v>
          </cell>
          <cell r="R19">
            <v>1176</v>
          </cell>
          <cell r="S19">
            <v>11.353794285713454</v>
          </cell>
          <cell r="T19"/>
          <cell r="U19">
            <v>2.3222749416296944</v>
          </cell>
          <cell r="V19">
            <v>2.9099306835485788</v>
          </cell>
          <cell r="W19">
            <v>3.5389855308458489</v>
          </cell>
          <cell r="X19">
            <v>3.7530681090807936</v>
          </cell>
          <cell r="Y19">
            <v>15.72</v>
          </cell>
          <cell r="Z19">
            <v>9.9414285714285722</v>
          </cell>
          <cell r="AA19">
            <v>0.50347757124559989</v>
          </cell>
          <cell r="AB19">
            <v>13</v>
          </cell>
          <cell r="AC19">
            <v>75.051304788989526</v>
          </cell>
          <cell r="AD19">
            <v>93.814130986236904</v>
          </cell>
          <cell r="AE19">
            <v>79.001373462094236</v>
          </cell>
          <cell r="AF19">
            <v>77.372479163906732</v>
          </cell>
          <cell r="AG19">
            <v>75.809398776757092</v>
          </cell>
          <cell r="AH19">
            <v>32.318010001141829</v>
          </cell>
          <cell r="AI19">
            <v>21.207010917349415</v>
          </cell>
          <cell r="AJ19">
            <v>75.051304788989526</v>
          </cell>
          <cell r="AK19">
            <v>83.39033865443281</v>
          </cell>
          <cell r="AL19">
            <v>2.9386578227558755</v>
          </cell>
          <cell r="AM19">
            <v>2.7266546816040012</v>
          </cell>
          <cell r="AN19">
            <v>2.1141039519754843</v>
          </cell>
          <cell r="AO19">
            <v>15.72</v>
          </cell>
          <cell r="AP19">
            <v>16.547368421052632</v>
          </cell>
          <cell r="AQ19">
            <v>6.76922431457157</v>
          </cell>
          <cell r="AR19">
            <v>4.4419509102210943</v>
          </cell>
          <cell r="AS19">
            <v>15.72</v>
          </cell>
          <cell r="AT19">
            <v>17.466666666666669</v>
          </cell>
          <cell r="AU19">
            <v>9.9414285714285722</v>
          </cell>
          <cell r="AV19">
            <v>10.464661654135339</v>
          </cell>
          <cell r="AW19">
            <v>4.2809007638225696</v>
          </cell>
          <cell r="AX19">
            <v>2.8091181737757722</v>
          </cell>
          <cell r="AY19">
            <v>9.9414285714285722</v>
          </cell>
          <cell r="AZ19">
            <v>11.046031746031746</v>
          </cell>
          <cell r="BB19">
            <v>13</v>
          </cell>
          <cell r="BC19">
            <v>15</v>
          </cell>
          <cell r="BD19">
            <v>10</v>
          </cell>
          <cell r="BE19">
            <v>5</v>
          </cell>
          <cell r="BF19">
            <v>13</v>
          </cell>
          <cell r="BG19">
            <v>33</v>
          </cell>
          <cell r="BH19">
            <v>63</v>
          </cell>
          <cell r="BI19">
            <v>92</v>
          </cell>
          <cell r="BJ19">
            <v>0</v>
          </cell>
          <cell r="BK19">
            <v>102</v>
          </cell>
        </row>
        <row r="20">
          <cell r="B20">
            <v>14</v>
          </cell>
          <cell r="C20">
            <v>2</v>
          </cell>
          <cell r="D20">
            <v>3</v>
          </cell>
          <cell r="E20">
            <v>2</v>
          </cell>
          <cell r="F20">
            <v>1</v>
          </cell>
          <cell r="G20">
            <v>75.049736731152763</v>
          </cell>
          <cell r="H20">
            <v>0.1266016753384531</v>
          </cell>
          <cell r="I20">
            <v>8.399738295911079E-3</v>
          </cell>
          <cell r="J20">
            <v>8.3706734575169237E-2</v>
          </cell>
          <cell r="K20">
            <v>5.34478095684E-2</v>
          </cell>
          <cell r="L20">
            <v>0.53944025490600001</v>
          </cell>
          <cell r="M20">
            <v>11.800112506120998</v>
          </cell>
          <cell r="N20">
            <v>2.2463548450120001</v>
          </cell>
          <cell r="O20">
            <v>890</v>
          </cell>
          <cell r="P20">
            <v>8</v>
          </cell>
          <cell r="Q20">
            <v>7929</v>
          </cell>
          <cell r="R20">
            <v>1069</v>
          </cell>
          <cell r="S20">
            <v>11.353794285713454</v>
          </cell>
          <cell r="T20"/>
          <cell r="U20">
            <v>2.3219539551682677</v>
          </cell>
          <cell r="V20">
            <v>0.45036547739354316</v>
          </cell>
          <cell r="W20">
            <v>3.53822023289425</v>
          </cell>
          <cell r="X20">
            <v>0.47843055919781591</v>
          </cell>
          <cell r="Y20">
            <v>15.72</v>
          </cell>
          <cell r="Z20">
            <v>9.9414285714285722</v>
          </cell>
          <cell r="AA20">
            <v>0.45766796229723333</v>
          </cell>
          <cell r="AB20">
            <v>14</v>
          </cell>
          <cell r="AC20">
            <v>75.049736731152763</v>
          </cell>
          <cell r="AD20">
            <v>93.812170913940946</v>
          </cell>
          <cell r="AE20">
            <v>78.999722874897643</v>
          </cell>
          <cell r="AF20">
            <v>77.370862609435846</v>
          </cell>
          <cell r="AG20">
            <v>75.807814879952289</v>
          </cell>
          <cell r="AH20">
            <v>32.321802318303959</v>
          </cell>
          <cell r="AI20">
            <v>21.211154702420085</v>
          </cell>
          <cell r="AJ20">
            <v>75.049736731152763</v>
          </cell>
          <cell r="AK20">
            <v>83.388596367947514</v>
          </cell>
          <cell r="AL20">
            <v>4.6889509384612255E-2</v>
          </cell>
          <cell r="AM20">
            <v>0.28110874765790422</v>
          </cell>
          <cell r="AN20">
            <v>0.26461870569205698</v>
          </cell>
          <cell r="AO20">
            <v>15.72</v>
          </cell>
          <cell r="AP20">
            <v>16.547368421052632</v>
          </cell>
          <cell r="AQ20">
            <v>6.7701600908191999</v>
          </cell>
          <cell r="AR20">
            <v>4.442911680243574</v>
          </cell>
          <cell r="AS20">
            <v>15.72</v>
          </cell>
          <cell r="AT20">
            <v>17.466666666666669</v>
          </cell>
          <cell r="AU20">
            <v>9.9414285714285722</v>
          </cell>
          <cell r="AV20">
            <v>10.464661654135339</v>
          </cell>
          <cell r="AW20">
            <v>4.281492554708362</v>
          </cell>
          <cell r="AX20">
            <v>2.8097257708846808</v>
          </cell>
          <cell r="AY20">
            <v>9.9414285714285722</v>
          </cell>
          <cell r="AZ20">
            <v>11.046031746031746</v>
          </cell>
          <cell r="BB20">
            <v>14</v>
          </cell>
          <cell r="BC20">
            <v>15</v>
          </cell>
          <cell r="BD20">
            <v>10</v>
          </cell>
          <cell r="BE20">
            <v>5</v>
          </cell>
          <cell r="BF20">
            <v>13</v>
          </cell>
          <cell r="BG20">
            <v>33</v>
          </cell>
          <cell r="BH20">
            <v>63</v>
          </cell>
          <cell r="BI20">
            <v>92</v>
          </cell>
          <cell r="BJ20">
            <v>116</v>
          </cell>
          <cell r="BK20">
            <v>108</v>
          </cell>
        </row>
        <row r="21">
          <cell r="B21">
            <v>15</v>
          </cell>
          <cell r="C21">
            <v>2</v>
          </cell>
          <cell r="D21">
            <v>3</v>
          </cell>
          <cell r="E21">
            <v>1</v>
          </cell>
          <cell r="F21">
            <v>2</v>
          </cell>
          <cell r="G21">
            <v>54.758676369100847</v>
          </cell>
          <cell r="H21">
            <v>7.8551298962425822</v>
          </cell>
          <cell r="I21">
            <v>8.4205780333037206E-3</v>
          </cell>
          <cell r="J21">
            <v>8.3914410850915971E-2</v>
          </cell>
          <cell r="K21">
            <v>5.34478095684E-2</v>
          </cell>
          <cell r="L21">
            <v>0.490955340144</v>
          </cell>
          <cell r="M21">
            <v>10.451815373914</v>
          </cell>
          <cell r="N21">
            <v>5.0742420269480011</v>
          </cell>
          <cell r="O21">
            <v>733</v>
          </cell>
          <cell r="P21">
            <v>217</v>
          </cell>
          <cell r="Q21">
            <v>7929</v>
          </cell>
          <cell r="R21">
            <v>1284</v>
          </cell>
          <cell r="S21">
            <v>11.353794285713454</v>
          </cell>
          <cell r="T21"/>
          <cell r="U21">
            <v>2.2971394572514607</v>
          </cell>
          <cell r="V21">
            <v>2.9100550822567612</v>
          </cell>
          <cell r="W21">
            <v>3.4792547141946919</v>
          </cell>
          <cell r="X21">
            <v>3.737853556902361</v>
          </cell>
          <cell r="Y21">
            <v>15.72</v>
          </cell>
          <cell r="Z21">
            <v>9.9414285714285722</v>
          </cell>
          <cell r="AA21">
            <v>4.9593812687103993</v>
          </cell>
          <cell r="AB21">
            <v>15</v>
          </cell>
          <cell r="AC21">
            <v>54.758676369100847</v>
          </cell>
          <cell r="AD21">
            <v>68.44834546137605</v>
          </cell>
          <cell r="AE21">
            <v>57.64071196747458</v>
          </cell>
          <cell r="AF21">
            <v>56.452243679485413</v>
          </cell>
          <cell r="AG21">
            <v>55.311794312223078</v>
          </cell>
          <cell r="AH21">
            <v>23.837767531371338</v>
          </cell>
          <cell r="AI21">
            <v>15.73862245431355</v>
          </cell>
          <cell r="AJ21">
            <v>54.758676369100847</v>
          </cell>
          <cell r="AK21">
            <v>60.842973743445384</v>
          </cell>
          <cell r="AL21">
            <v>2.9093073689787339</v>
          </cell>
          <cell r="AM21">
            <v>2.6993062585437015</v>
          </cell>
          <cell r="AN21">
            <v>2.1015081989333728</v>
          </cell>
          <cell r="AO21">
            <v>15.72</v>
          </cell>
          <cell r="AP21">
            <v>16.547368421052632</v>
          </cell>
          <cell r="AQ21">
            <v>6.8432937105216336</v>
          </cell>
          <cell r="AR21">
            <v>4.5182090106439796</v>
          </cell>
          <cell r="AS21">
            <v>15.72</v>
          </cell>
          <cell r="AT21">
            <v>17.466666666666669</v>
          </cell>
          <cell r="AU21">
            <v>9.9414285714285722</v>
          </cell>
          <cell r="AV21">
            <v>10.464661654135339</v>
          </cell>
          <cell r="AW21">
            <v>4.3277427236932073</v>
          </cell>
          <cell r="AX21">
            <v>2.8573442843576387</v>
          </cell>
          <cell r="AY21">
            <v>9.9414285714285722</v>
          </cell>
          <cell r="AZ21">
            <v>11.046031746031746</v>
          </cell>
          <cell r="BB21">
            <v>15</v>
          </cell>
          <cell r="BC21">
            <v>15</v>
          </cell>
          <cell r="BD21">
            <v>10</v>
          </cell>
          <cell r="BE21">
            <v>5</v>
          </cell>
          <cell r="BF21">
            <v>13</v>
          </cell>
          <cell r="BG21">
            <v>33</v>
          </cell>
          <cell r="BH21">
            <v>63</v>
          </cell>
          <cell r="BI21">
            <v>92</v>
          </cell>
          <cell r="BJ21">
            <v>0</v>
          </cell>
          <cell r="BK21">
            <v>102</v>
          </cell>
        </row>
        <row r="22">
          <cell r="B22">
            <v>16</v>
          </cell>
          <cell r="C22">
            <v>2</v>
          </cell>
          <cell r="D22">
            <v>3</v>
          </cell>
          <cell r="E22">
            <v>2</v>
          </cell>
          <cell r="F22">
            <v>2</v>
          </cell>
          <cell r="G22">
            <v>54.755868294041569</v>
          </cell>
          <cell r="H22">
            <v>0.10938718973947022</v>
          </cell>
          <cell r="I22">
            <v>8.4000105067932058E-3</v>
          </cell>
          <cell r="J22">
            <v>8.3709447264928835E-2</v>
          </cell>
          <cell r="K22">
            <v>5.34478095684E-2</v>
          </cell>
          <cell r="L22">
            <v>0.490955340144</v>
          </cell>
          <cell r="M22">
            <v>10.451815373914</v>
          </cell>
          <cell r="N22">
            <v>2.0088113226840001</v>
          </cell>
          <cell r="O22">
            <v>733</v>
          </cell>
          <cell r="P22">
            <v>8</v>
          </cell>
          <cell r="Q22">
            <v>7929</v>
          </cell>
          <cell r="R22">
            <v>1167</v>
          </cell>
          <cell r="S22">
            <v>11.353794285713454</v>
          </cell>
          <cell r="T22"/>
          <cell r="U22">
            <v>2.2966845068695103</v>
          </cell>
          <cell r="V22">
            <v>0.379687119747674</v>
          </cell>
          <cell r="W22">
            <v>3.4782006884335654</v>
          </cell>
          <cell r="X22">
            <v>0.39953712879823633</v>
          </cell>
          <cell r="Y22">
            <v>15.72</v>
          </cell>
          <cell r="Z22">
            <v>9.9414285714285722</v>
          </cell>
          <cell r="AA22">
            <v>4.9137925585541709</v>
          </cell>
          <cell r="AB22">
            <v>16</v>
          </cell>
          <cell r="AC22">
            <v>54.755868294041569</v>
          </cell>
          <cell r="AD22">
            <v>68.44483536755196</v>
          </cell>
          <cell r="AE22">
            <v>57.637756098991126</v>
          </cell>
          <cell r="AF22">
            <v>56.449348756743888</v>
          </cell>
          <cell r="AG22">
            <v>55.308957872769263</v>
          </cell>
          <cell r="AH22">
            <v>23.841266891583821</v>
          </cell>
          <cell r="AI22">
            <v>15.742584513920415</v>
          </cell>
          <cell r="AJ22">
            <v>54.755868294041569</v>
          </cell>
          <cell r="AK22">
            <v>60.839853660046188</v>
          </cell>
          <cell r="AL22">
            <v>4.051377397758156E-2</v>
          </cell>
          <cell r="AM22">
            <v>0.28809823681183838</v>
          </cell>
          <cell r="AN22">
            <v>0.27378479208802153</v>
          </cell>
          <cell r="AO22">
            <v>15.72</v>
          </cell>
          <cell r="AP22">
            <v>16.547368421052632</v>
          </cell>
          <cell r="AQ22">
            <v>6.8446492990136916</v>
          </cell>
          <cell r="AR22">
            <v>4.5195781980825336</v>
          </cell>
          <cell r="AS22">
            <v>15.72</v>
          </cell>
          <cell r="AT22">
            <v>17.466666666666669</v>
          </cell>
          <cell r="AU22">
            <v>9.9414285714285722</v>
          </cell>
          <cell r="AV22">
            <v>10.464661654135339</v>
          </cell>
          <cell r="AW22">
            <v>4.3286000065281973</v>
          </cell>
          <cell r="AX22">
            <v>2.8582101672533944</v>
          </cell>
          <cell r="AY22">
            <v>9.9414285714285722</v>
          </cell>
          <cell r="AZ22">
            <v>11.046031746031746</v>
          </cell>
          <cell r="BB22">
            <v>16</v>
          </cell>
          <cell r="BC22">
            <v>15</v>
          </cell>
          <cell r="BD22">
            <v>10</v>
          </cell>
          <cell r="BE22">
            <v>5</v>
          </cell>
          <cell r="BF22">
            <v>13</v>
          </cell>
          <cell r="BG22">
            <v>33</v>
          </cell>
          <cell r="BH22">
            <v>63</v>
          </cell>
          <cell r="BI22">
            <v>92</v>
          </cell>
          <cell r="BJ22">
            <v>116</v>
          </cell>
          <cell r="BK22">
            <v>108</v>
          </cell>
        </row>
        <row r="23">
          <cell r="B23">
            <v>17</v>
          </cell>
          <cell r="C23">
            <v>3</v>
          </cell>
          <cell r="D23">
            <v>1</v>
          </cell>
          <cell r="E23">
            <v>1</v>
          </cell>
          <cell r="F23">
            <v>1</v>
          </cell>
          <cell r="G23">
            <v>94.044910471098248</v>
          </cell>
          <cell r="H23">
            <v>5.2109451338297044</v>
          </cell>
          <cell r="I23">
            <v>2.8367463926835767E-2</v>
          </cell>
          <cell r="J23">
            <v>0.28269306612210038</v>
          </cell>
          <cell r="K23">
            <v>5.34478095684E-2</v>
          </cell>
          <cell r="L23">
            <v>0.57289346655899998</v>
          </cell>
          <cell r="M23">
            <v>12.745052910472999</v>
          </cell>
          <cell r="N23">
            <v>5.1601464912730002</v>
          </cell>
          <cell r="O23">
            <v>1033</v>
          </cell>
          <cell r="P23">
            <v>141</v>
          </cell>
          <cell r="Q23">
            <v>7929</v>
          </cell>
          <cell r="R23">
            <v>1154</v>
          </cell>
          <cell r="S23">
            <v>11.353794285713454</v>
          </cell>
          <cell r="T23"/>
          <cell r="U23">
            <v>2.3440154298370408</v>
          </cell>
          <cell r="V23">
            <v>2.7339350371866065</v>
          </cell>
          <cell r="W23">
            <v>3.5697836669987519</v>
          </cell>
          <cell r="X23">
            <v>3.561804057682135</v>
          </cell>
          <cell r="Y23">
            <v>15.72</v>
          </cell>
          <cell r="Z23">
            <v>9.9414285714285722</v>
          </cell>
          <cell r="AA23">
            <v>0.52469766699133802</v>
          </cell>
          <cell r="AB23">
            <v>17</v>
          </cell>
          <cell r="AC23">
            <v>94.044910471098248</v>
          </cell>
          <cell r="AD23">
            <v>117.5561380888728</v>
          </cell>
          <cell r="AE23">
            <v>98.994642601156059</v>
          </cell>
          <cell r="AF23">
            <v>96.953515949585821</v>
          </cell>
          <cell r="AG23">
            <v>94.994859061715403</v>
          </cell>
          <cell r="AH23">
            <v>40.121284729613059</v>
          </cell>
          <cell r="AI23">
            <v>26.344708599713343</v>
          </cell>
          <cell r="AJ23">
            <v>94.044910471098248</v>
          </cell>
          <cell r="AK23">
            <v>104.49434496788695</v>
          </cell>
          <cell r="AL23">
            <v>1.9299796791961867</v>
          </cell>
          <cell r="AM23">
            <v>1.9060237580451433</v>
          </cell>
          <cell r="AN23">
            <v>1.4630072428017722</v>
          </cell>
          <cell r="AO23">
            <v>15.72</v>
          </cell>
          <cell r="AP23">
            <v>16.547368421052632</v>
          </cell>
          <cell r="AQ23">
            <v>6.7064404951860226</v>
          </cell>
          <cell r="AR23">
            <v>4.4036281933062851</v>
          </cell>
          <cell r="AS23">
            <v>15.72</v>
          </cell>
          <cell r="AT23">
            <v>17.466666666666669</v>
          </cell>
          <cell r="AU23">
            <v>9.9414285714285722</v>
          </cell>
          <cell r="AV23">
            <v>10.464661654135339</v>
          </cell>
          <cell r="AW23">
            <v>4.2411958747727674</v>
          </cell>
          <cell r="AX23">
            <v>2.7848826424226139</v>
          </cell>
          <cell r="AY23">
            <v>9.9414285714285722</v>
          </cell>
          <cell r="AZ23">
            <v>11.046031746031746</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94.065269225126045</v>
          </cell>
          <cell r="H24">
            <v>0.13291137086555552</v>
          </cell>
          <cell r="I24">
            <v>2.8303395061512276E-2</v>
          </cell>
          <cell r="J24">
            <v>0.2820545943846206</v>
          </cell>
          <cell r="K24">
            <v>5.34478095684E-2</v>
          </cell>
          <cell r="L24">
            <v>0.57289346655899998</v>
          </cell>
          <cell r="M24">
            <v>12.745052910472999</v>
          </cell>
          <cell r="N24">
            <v>2.2038063356379998</v>
          </cell>
          <cell r="O24">
            <v>1033</v>
          </cell>
          <cell r="P24">
            <v>8</v>
          </cell>
          <cell r="Q24">
            <v>7929</v>
          </cell>
          <cell r="R24">
            <v>1093</v>
          </cell>
          <cell r="S24">
            <v>11.353794285713454</v>
          </cell>
          <cell r="T24"/>
          <cell r="U24">
            <v>2.3438034091124247</v>
          </cell>
          <cell r="V24">
            <v>0.49788067324270524</v>
          </cell>
          <cell r="W24">
            <v>3.5692371836172581</v>
          </cell>
          <cell r="X24">
            <v>0.53211114942761317</v>
          </cell>
          <cell r="Y24">
            <v>15.72</v>
          </cell>
          <cell r="Z24">
            <v>9.9414285714285722</v>
          </cell>
          <cell r="AA24">
            <v>0.49696234837221187</v>
          </cell>
          <cell r="AB24">
            <v>18</v>
          </cell>
          <cell r="AC24">
            <v>94.065269225126045</v>
          </cell>
          <cell r="AD24">
            <v>117.58158653140755</v>
          </cell>
          <cell r="AE24">
            <v>99.016072868553735</v>
          </cell>
          <cell r="AF24">
            <v>96.97450435580005</v>
          </cell>
          <cell r="AG24">
            <v>95.01542345972328</v>
          </cell>
          <cell r="AH24">
            <v>40.133600309399512</v>
          </cell>
          <cell r="AI24">
            <v>26.354446170426591</v>
          </cell>
          <cell r="AJ24">
            <v>94.065269225126045</v>
          </cell>
          <cell r="AK24">
            <v>104.51696580569561</v>
          </cell>
          <cell r="AL24">
            <v>4.9226433653909447E-2</v>
          </cell>
          <cell r="AM24">
            <v>0.26695426837901037</v>
          </cell>
          <cell r="AN24">
            <v>0.24978121771837894</v>
          </cell>
          <cell r="AO24">
            <v>15.72</v>
          </cell>
          <cell r="AP24">
            <v>16.547368421052632</v>
          </cell>
          <cell r="AQ24">
            <v>6.7070471605607098</v>
          </cell>
          <cell r="AR24">
            <v>4.4043024297053028</v>
          </cell>
          <cell r="AS24">
            <v>15.72</v>
          </cell>
          <cell r="AT24">
            <v>17.466666666666669</v>
          </cell>
          <cell r="AU24">
            <v>9.9414285714285722</v>
          </cell>
          <cell r="AV24">
            <v>10.464661654135339</v>
          </cell>
          <cell r="AW24">
            <v>4.2415795338369673</v>
          </cell>
          <cell r="AX24">
            <v>2.7853090338348965</v>
          </cell>
          <cell r="AY24">
            <v>9.9414285714285722</v>
          </cell>
          <cell r="AZ24">
            <v>11.046031746031746</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80.524388281337892</v>
          </cell>
          <cell r="H25">
            <v>6.148875720267192</v>
          </cell>
          <cell r="I25">
            <v>1.0516376043473278E-2</v>
          </cell>
          <cell r="J25">
            <v>0.10479987199032194</v>
          </cell>
          <cell r="K25">
            <v>5.34478095684E-2</v>
          </cell>
          <cell r="L25">
            <v>0.546524342</v>
          </cell>
          <cell r="M25">
            <v>11.816159200503</v>
          </cell>
          <cell r="N25">
            <v>4.9727331444980001</v>
          </cell>
          <cell r="O25">
            <v>954</v>
          </cell>
          <cell r="P25">
            <v>173</v>
          </cell>
          <cell r="Q25">
            <v>7929</v>
          </cell>
          <cell r="R25">
            <v>1159</v>
          </cell>
          <cell r="S25">
            <v>11.353794285713454</v>
          </cell>
          <cell r="T25"/>
          <cell r="U25">
            <v>2.3366403726443492</v>
          </cell>
          <cell r="V25">
            <v>2.8170601813178835</v>
          </cell>
          <cell r="W25">
            <v>3.5548981554859416</v>
          </cell>
          <cell r="X25">
            <v>3.6539024777822635</v>
          </cell>
          <cell r="Y25">
            <v>15.72</v>
          </cell>
          <cell r="Z25">
            <v>9.9414285714285722</v>
          </cell>
          <cell r="AA25">
            <v>0.50271564474444441</v>
          </cell>
          <cell r="AB25">
            <v>19</v>
          </cell>
          <cell r="AC25">
            <v>80.524388281337892</v>
          </cell>
          <cell r="AD25">
            <v>100.65548535167235</v>
          </cell>
          <cell r="AE25">
            <v>84.762513980355678</v>
          </cell>
          <cell r="AF25">
            <v>83.014833279729785</v>
          </cell>
          <cell r="AG25">
            <v>81.337765940745342</v>
          </cell>
          <cell r="AH25">
            <v>34.461609593011254</v>
          </cell>
          <cell r="AI25">
            <v>22.651672357215674</v>
          </cell>
          <cell r="AJ25">
            <v>80.524388281337892</v>
          </cell>
          <cell r="AK25">
            <v>89.471542534819875</v>
          </cell>
          <cell r="AL25">
            <v>2.2773613778767374</v>
          </cell>
          <cell r="AM25">
            <v>2.1827278526192546</v>
          </cell>
          <cell r="AN25">
            <v>1.6828242564369842</v>
          </cell>
          <cell r="AO25">
            <v>15.72</v>
          </cell>
          <cell r="AP25">
            <v>16.547368421052632</v>
          </cell>
          <cell r="AQ25">
            <v>6.727607801370759</v>
          </cell>
          <cell r="AR25">
            <v>4.4220676127502543</v>
          </cell>
          <cell r="AS25">
            <v>15.72</v>
          </cell>
          <cell r="AT25">
            <v>17.466666666666669</v>
          </cell>
          <cell r="AU25">
            <v>9.9414285714285722</v>
          </cell>
          <cell r="AV25">
            <v>10.464661654135339</v>
          </cell>
          <cell r="AW25">
            <v>4.2545822146255103</v>
          </cell>
          <cell r="AX25">
            <v>2.7965438492483661</v>
          </cell>
          <cell r="AY25">
            <v>9.9414285714285722</v>
          </cell>
          <cell r="AZ25">
            <v>11.046031746031746</v>
          </cell>
          <cell r="BB25">
            <v>19</v>
          </cell>
          <cell r="BC25">
            <v>20</v>
          </cell>
          <cell r="BD25">
            <v>15</v>
          </cell>
          <cell r="BE25">
            <v>10</v>
          </cell>
          <cell r="BF25">
            <v>15</v>
          </cell>
          <cell r="BG25">
            <v>35</v>
          </cell>
          <cell r="BH25">
            <v>65</v>
          </cell>
          <cell r="BI25">
            <v>90</v>
          </cell>
          <cell r="BJ25">
            <v>0</v>
          </cell>
          <cell r="BK25">
            <v>102</v>
          </cell>
        </row>
        <row r="26">
          <cell r="B26">
            <v>20</v>
          </cell>
          <cell r="C26">
            <v>3</v>
          </cell>
          <cell r="D26">
            <v>2</v>
          </cell>
          <cell r="E26">
            <v>2</v>
          </cell>
          <cell r="F26">
            <v>1</v>
          </cell>
          <cell r="G26">
            <v>80.530040910746948</v>
          </cell>
          <cell r="H26">
            <v>0.13172928230630671</v>
          </cell>
          <cell r="I26">
            <v>1.0491316784246172E-2</v>
          </cell>
          <cell r="J26">
            <v>0.10455014650044628</v>
          </cell>
          <cell r="K26">
            <v>5.34478095684E-2</v>
          </cell>
          <cell r="L26">
            <v>0.546524342</v>
          </cell>
          <cell r="M26">
            <v>11.816159200503</v>
          </cell>
          <cell r="N26">
            <v>2.0841089973620002</v>
          </cell>
          <cell r="O26">
            <v>954</v>
          </cell>
          <cell r="P26">
            <v>9</v>
          </cell>
          <cell r="Q26">
            <v>7929</v>
          </cell>
          <cell r="R26">
            <v>1082</v>
          </cell>
          <cell r="S26">
            <v>11.353794285713454</v>
          </cell>
          <cell r="T26"/>
          <cell r="U26">
            <v>2.3363597927167135</v>
          </cell>
          <cell r="V26">
            <v>0.47960277496954573</v>
          </cell>
          <cell r="W26">
            <v>3.5542190806674654</v>
          </cell>
          <cell r="X26">
            <v>0.51135767442573343</v>
          </cell>
          <cell r="Y26">
            <v>15.72</v>
          </cell>
          <cell r="Z26">
            <v>9.9414285714285722</v>
          </cell>
          <cell r="AA26">
            <v>0.46931693495555543</v>
          </cell>
          <cell r="AB26">
            <v>20</v>
          </cell>
          <cell r="AC26">
            <v>80.530040910746948</v>
          </cell>
          <cell r="AD26">
            <v>100.66255113843368</v>
          </cell>
          <cell r="AE26">
            <v>84.768464116575743</v>
          </cell>
          <cell r="AF26">
            <v>83.020660732728814</v>
          </cell>
          <cell r="AG26">
            <v>81.34347566742116</v>
          </cell>
          <cell r="AH26">
            <v>34.468167600636036</v>
          </cell>
          <cell r="AI26">
            <v>22.657590622023161</v>
          </cell>
          <cell r="AJ26">
            <v>80.530040910746948</v>
          </cell>
          <cell r="AK26">
            <v>89.477823234163267</v>
          </cell>
          <cell r="AL26">
            <v>4.8788623076409889E-2</v>
          </cell>
          <cell r="AM26">
            <v>0.2746633030108539</v>
          </cell>
          <cell r="AN26">
            <v>0.25760693325712136</v>
          </cell>
          <cell r="AO26">
            <v>15.72</v>
          </cell>
          <cell r="AP26">
            <v>16.547368421052632</v>
          </cell>
          <cell r="AQ26">
            <v>6.7284157384513206</v>
          </cell>
          <cell r="AR26">
            <v>4.4229125001061727</v>
          </cell>
          <cell r="AS26">
            <v>15.72</v>
          </cell>
          <cell r="AT26">
            <v>17.466666666666669</v>
          </cell>
          <cell r="AU26">
            <v>9.9414285714285722</v>
          </cell>
          <cell r="AV26">
            <v>10.464661654135339</v>
          </cell>
          <cell r="AW26">
            <v>4.2550931592041756</v>
          </cell>
          <cell r="AX26">
            <v>2.7970781614175624</v>
          </cell>
          <cell r="AY26">
            <v>9.9414285714285722</v>
          </cell>
          <cell r="AZ26">
            <v>11.046031746031746</v>
          </cell>
          <cell r="BB26">
            <v>20</v>
          </cell>
          <cell r="BC26">
            <v>20</v>
          </cell>
          <cell r="BD26">
            <v>15</v>
          </cell>
          <cell r="BE26">
            <v>10</v>
          </cell>
          <cell r="BF26">
            <v>15</v>
          </cell>
          <cell r="BG26">
            <v>35</v>
          </cell>
          <cell r="BH26">
            <v>65</v>
          </cell>
          <cell r="BI26">
            <v>90</v>
          </cell>
          <cell r="BJ26">
            <v>116</v>
          </cell>
          <cell r="BK26">
            <v>108</v>
          </cell>
        </row>
        <row r="27">
          <cell r="B27">
            <v>21</v>
          </cell>
          <cell r="C27">
            <v>3</v>
          </cell>
          <cell r="D27">
            <v>2</v>
          </cell>
          <cell r="E27">
            <v>1</v>
          </cell>
          <cell r="F27">
            <v>2</v>
          </cell>
          <cell r="G27">
            <v>59.514479370349761</v>
          </cell>
          <cell r="H27">
            <v>6.0731251635361376</v>
          </cell>
          <cell r="I27">
            <v>1.0516682713171023E-2</v>
          </cell>
          <cell r="J27">
            <v>0.10480292807589116</v>
          </cell>
          <cell r="K27">
            <v>5.34478095684E-2</v>
          </cell>
          <cell r="L27">
            <v>0.495156027547</v>
          </cell>
          <cell r="M27">
            <v>10.508116546072999</v>
          </cell>
          <cell r="N27">
            <v>4.7768183503349988</v>
          </cell>
          <cell r="O27">
            <v>793</v>
          </cell>
          <cell r="P27">
            <v>178</v>
          </cell>
          <cell r="Q27">
            <v>7929</v>
          </cell>
          <cell r="R27">
            <v>1272</v>
          </cell>
          <cell r="S27">
            <v>11.353794285713454</v>
          </cell>
          <cell r="T27"/>
          <cell r="U27">
            <v>2.3089869876348432</v>
          </cell>
          <cell r="V27">
            <v>2.8142092492781789</v>
          </cell>
          <cell r="W27">
            <v>3.4913832799310782</v>
          </cell>
          <cell r="X27">
            <v>3.6334402218382413</v>
          </cell>
          <cell r="Y27">
            <v>15.72</v>
          </cell>
          <cell r="Z27">
            <v>9.9414285714285722</v>
          </cell>
          <cell r="AA27">
            <v>4.958946197515866</v>
          </cell>
          <cell r="AB27">
            <v>21</v>
          </cell>
          <cell r="AC27">
            <v>59.514479370349761</v>
          </cell>
          <cell r="AD27">
            <v>74.393099212937202</v>
          </cell>
          <cell r="AE27">
            <v>62.646820389841857</v>
          </cell>
          <cell r="AF27">
            <v>61.355133371494603</v>
          </cell>
          <cell r="AG27">
            <v>60.115635727626021</v>
          </cell>
          <cell r="AH27">
            <v>25.775147148538945</v>
          </cell>
          <cell r="AI27">
            <v>17.046103105450115</v>
          </cell>
          <cell r="AJ27">
            <v>59.514479370349761</v>
          </cell>
          <cell r="AK27">
            <v>66.127199300388625</v>
          </cell>
          <cell r="AL27">
            <v>2.2493056161244951</v>
          </cell>
          <cell r="AM27">
            <v>2.1580218901966308</v>
          </cell>
          <cell r="AN27">
            <v>1.67145316635032</v>
          </cell>
          <cell r="AO27">
            <v>15.72</v>
          </cell>
          <cell r="AP27">
            <v>16.547368421052632</v>
          </cell>
          <cell r="AQ27">
            <v>6.8081804203246783</v>
          </cell>
          <cell r="AR27">
            <v>4.5025133993052524</v>
          </cell>
          <cell r="AS27">
            <v>15.72</v>
          </cell>
          <cell r="AT27">
            <v>17.466666666666669</v>
          </cell>
          <cell r="AU27">
            <v>9.9414285714285722</v>
          </cell>
          <cell r="AV27">
            <v>10.464661654135339</v>
          </cell>
          <cell r="AW27">
            <v>4.3055368543292838</v>
          </cell>
          <cell r="AX27">
            <v>2.8474182793316296</v>
          </cell>
          <cell r="AY27">
            <v>9.9414285714285722</v>
          </cell>
          <cell r="AZ27">
            <v>11.046031746031746</v>
          </cell>
          <cell r="BB27">
            <v>21</v>
          </cell>
          <cell r="BC27">
            <v>20</v>
          </cell>
          <cell r="BD27">
            <v>15</v>
          </cell>
          <cell r="BE27">
            <v>10</v>
          </cell>
          <cell r="BF27">
            <v>15</v>
          </cell>
          <cell r="BG27">
            <v>35</v>
          </cell>
          <cell r="BH27">
            <v>65</v>
          </cell>
          <cell r="BI27">
            <v>90</v>
          </cell>
          <cell r="BJ27">
            <v>0</v>
          </cell>
          <cell r="BK27">
            <v>102</v>
          </cell>
        </row>
        <row r="28">
          <cell r="B28">
            <v>22</v>
          </cell>
          <cell r="C28">
            <v>3</v>
          </cell>
          <cell r="D28">
            <v>2</v>
          </cell>
          <cell r="E28">
            <v>2</v>
          </cell>
          <cell r="F28">
            <v>2</v>
          </cell>
          <cell r="G28">
            <v>59.51653951408224</v>
          </cell>
          <cell r="H28">
            <v>0.1146764636271807</v>
          </cell>
          <cell r="I28">
            <v>1.0491623954144304E-2</v>
          </cell>
          <cell r="J28">
            <v>0.10455320757071139</v>
          </cell>
          <cell r="K28">
            <v>5.34478095684E-2</v>
          </cell>
          <cell r="L28">
            <v>0.495156027547</v>
          </cell>
          <cell r="M28">
            <v>10.508116546072999</v>
          </cell>
          <cell r="N28">
            <v>1.8502453473380001</v>
          </cell>
          <cell r="O28">
            <v>793</v>
          </cell>
          <cell r="P28">
            <v>9</v>
          </cell>
          <cell r="Q28">
            <v>7929</v>
          </cell>
          <cell r="R28">
            <v>1187</v>
          </cell>
          <cell r="S28">
            <v>11.353794285713454</v>
          </cell>
          <cell r="T28"/>
          <cell r="U28">
            <v>2.3086175572909342</v>
          </cell>
          <cell r="V28">
            <v>0.41022258425982189</v>
          </cell>
          <cell r="W28">
            <v>3.4905170515708437</v>
          </cell>
          <cell r="X28">
            <v>0.43330636832139441</v>
          </cell>
          <cell r="Y28">
            <v>15.72</v>
          </cell>
          <cell r="Z28">
            <v>9.9414285714285722</v>
          </cell>
          <cell r="AA28">
            <v>4.9255428147051559</v>
          </cell>
          <cell r="AB28">
            <v>22</v>
          </cell>
          <cell r="AC28">
            <v>59.51653951408224</v>
          </cell>
          <cell r="AD28">
            <v>74.3956743926028</v>
          </cell>
          <cell r="AE28">
            <v>62.648988962191837</v>
          </cell>
          <cell r="AF28">
            <v>61.357257231012618</v>
          </cell>
          <cell r="AG28">
            <v>60.117716680891149</v>
          </cell>
          <cell r="AH28">
            <v>25.780164118617552</v>
          </cell>
          <cell r="AI28">
            <v>17.050923583741813</v>
          </cell>
          <cell r="AJ28">
            <v>59.51653951408224</v>
          </cell>
          <cell r="AK28">
            <v>66.12948834898026</v>
          </cell>
          <cell r="AL28">
            <v>4.2472764306363223E-2</v>
          </cell>
          <cell r="AM28">
            <v>0.27954692897782607</v>
          </cell>
          <cell r="AN28">
            <v>0.26465446162591877</v>
          </cell>
          <cell r="AO28">
            <v>15.72</v>
          </cell>
          <cell r="AP28">
            <v>16.547368421052632</v>
          </cell>
          <cell r="AQ28">
            <v>6.8092698811693877</v>
          </cell>
          <cell r="AR28">
            <v>4.503630770955696</v>
          </cell>
          <cell r="AS28">
            <v>15.72</v>
          </cell>
          <cell r="AT28">
            <v>17.466666666666669</v>
          </cell>
          <cell r="AU28">
            <v>9.9414285714285722</v>
          </cell>
          <cell r="AV28">
            <v>10.464661654135339</v>
          </cell>
          <cell r="AW28">
            <v>4.3062258363374921</v>
          </cell>
          <cell r="AX28">
            <v>2.848124912311949</v>
          </cell>
          <cell r="AY28">
            <v>9.9414285714285722</v>
          </cell>
          <cell r="AZ28">
            <v>11.046031746031746</v>
          </cell>
          <cell r="BB28">
            <v>22</v>
          </cell>
          <cell r="BC28">
            <v>20</v>
          </cell>
          <cell r="BD28">
            <v>15</v>
          </cell>
          <cell r="BE28">
            <v>10</v>
          </cell>
          <cell r="BF28">
            <v>15</v>
          </cell>
          <cell r="BG28">
            <v>35</v>
          </cell>
          <cell r="BH28">
            <v>65</v>
          </cell>
          <cell r="BI28">
            <v>90</v>
          </cell>
          <cell r="BJ28">
            <v>116</v>
          </cell>
          <cell r="BK28">
            <v>108</v>
          </cell>
        </row>
        <row r="29">
          <cell r="B29">
            <v>23</v>
          </cell>
          <cell r="C29">
            <v>3</v>
          </cell>
          <cell r="D29">
            <v>3</v>
          </cell>
          <cell r="E29">
            <v>1</v>
          </cell>
          <cell r="F29">
            <v>1</v>
          </cell>
          <cell r="G29">
            <v>64.513418497346052</v>
          </cell>
          <cell r="H29">
            <v>9.1173977344193826</v>
          </cell>
          <cell r="I29">
            <v>8.4253699285732463E-3</v>
          </cell>
          <cell r="J29">
            <v>8.3962163994086333E-2</v>
          </cell>
          <cell r="K29">
            <v>5.34478095684E-2</v>
          </cell>
          <cell r="L29">
            <v>0.52274986977899995</v>
          </cell>
          <cell r="M29">
            <v>10.930615457401</v>
          </cell>
          <cell r="N29">
            <v>5.3120781700450008</v>
          </cell>
          <cell r="O29">
            <v>826</v>
          </cell>
          <cell r="P29">
            <v>240</v>
          </cell>
          <cell r="Q29">
            <v>7929</v>
          </cell>
          <cell r="R29">
            <v>1179</v>
          </cell>
          <cell r="S29">
            <v>11.353794285713454</v>
          </cell>
          <cell r="T29"/>
          <cell r="U29">
            <v>2.3118999534718894</v>
          </cell>
          <cell r="V29">
            <v>2.9700220102743762</v>
          </cell>
          <cell r="W29">
            <v>3.5231490766216047</v>
          </cell>
          <cell r="X29">
            <v>3.8165418573238639</v>
          </cell>
          <cell r="Y29">
            <v>15.72</v>
          </cell>
          <cell r="Z29">
            <v>9.9414285714285722</v>
          </cell>
          <cell r="AA29">
            <v>0.48914452100749284</v>
          </cell>
          <cell r="AB29">
            <v>23</v>
          </cell>
          <cell r="AC29">
            <v>64.513418497346052</v>
          </cell>
          <cell r="AD29">
            <v>80.641773121682562</v>
          </cell>
          <cell r="AE29">
            <v>67.90886157615374</v>
          </cell>
          <cell r="AF29">
            <v>66.508678863243361</v>
          </cell>
          <cell r="AG29">
            <v>65.165069189238437</v>
          </cell>
          <cell r="AH29">
            <v>27.90493524620873</v>
          </cell>
          <cell r="AI29">
            <v>18.31129398566604</v>
          </cell>
          <cell r="AJ29">
            <v>64.513418497346052</v>
          </cell>
          <cell r="AK29">
            <v>71.681576108162275</v>
          </cell>
          <cell r="AL29">
            <v>3.3768139757108822</v>
          </cell>
          <cell r="AM29">
            <v>3.0698081370707082</v>
          </cell>
          <cell r="AN29">
            <v>2.3889159546156393</v>
          </cell>
          <cell r="AO29">
            <v>15.72</v>
          </cell>
          <cell r="AP29">
            <v>16.547368421052632</v>
          </cell>
          <cell r="AQ29">
            <v>6.7996021957578803</v>
          </cell>
          <cell r="AR29">
            <v>4.461917352380139</v>
          </cell>
          <cell r="AS29">
            <v>15.72</v>
          </cell>
          <cell r="AT29">
            <v>17.466666666666669</v>
          </cell>
          <cell r="AU29">
            <v>9.9414285714285722</v>
          </cell>
          <cell r="AV29">
            <v>10.464661654135339</v>
          </cell>
          <cell r="AW29">
            <v>4.3001119302325606</v>
          </cell>
          <cell r="AX29">
            <v>2.8217450795359311</v>
          </cell>
          <cell r="AY29">
            <v>9.9414285714285722</v>
          </cell>
          <cell r="AZ29">
            <v>11.046031746031746</v>
          </cell>
          <cell r="BB29">
            <v>23</v>
          </cell>
          <cell r="BC29">
            <v>20</v>
          </cell>
          <cell r="BD29">
            <v>15</v>
          </cell>
          <cell r="BE29">
            <v>10</v>
          </cell>
          <cell r="BF29">
            <v>15</v>
          </cell>
          <cell r="BG29">
            <v>35</v>
          </cell>
          <cell r="BH29">
            <v>65</v>
          </cell>
          <cell r="BI29">
            <v>92</v>
          </cell>
          <cell r="BJ29">
            <v>0</v>
          </cell>
          <cell r="BK29">
            <v>102</v>
          </cell>
        </row>
        <row r="30">
          <cell r="B30">
            <v>24</v>
          </cell>
          <cell r="C30">
            <v>3</v>
          </cell>
          <cell r="D30">
            <v>3</v>
          </cell>
          <cell r="E30">
            <v>2</v>
          </cell>
          <cell r="F30">
            <v>1</v>
          </cell>
          <cell r="G30">
            <v>64.511508973243849</v>
          </cell>
          <cell r="H30">
            <v>0.11735859397864555</v>
          </cell>
          <cell r="I30">
            <v>8.4040594371568578E-3</v>
          </cell>
          <cell r="J30">
            <v>8.374979646716868E-2</v>
          </cell>
          <cell r="K30">
            <v>5.34478095684E-2</v>
          </cell>
          <cell r="L30">
            <v>0.52274986977899995</v>
          </cell>
          <cell r="M30">
            <v>10.930615457401</v>
          </cell>
          <cell r="N30">
            <v>2.0528308083010001</v>
          </cell>
          <cell r="O30">
            <v>826</v>
          </cell>
          <cell r="P30">
            <v>8</v>
          </cell>
          <cell r="Q30">
            <v>7929</v>
          </cell>
          <cell r="R30">
            <v>1050</v>
          </cell>
          <cell r="S30">
            <v>11.353794285713454</v>
          </cell>
          <cell r="T30"/>
          <cell r="U30">
            <v>2.31140263727122</v>
          </cell>
          <cell r="V30">
            <v>0.40840298649277168</v>
          </cell>
          <cell r="W30">
            <v>3.521977277990346</v>
          </cell>
          <cell r="X30">
            <v>0.43144142488053483</v>
          </cell>
          <cell r="Y30">
            <v>15.72</v>
          </cell>
          <cell r="Z30">
            <v>9.9414285714285722</v>
          </cell>
          <cell r="AA30">
            <v>0.43562489148249994</v>
          </cell>
          <cell r="AB30">
            <v>24</v>
          </cell>
          <cell r="AC30">
            <v>64.511508973243849</v>
          </cell>
          <cell r="AD30">
            <v>80.639386216554811</v>
          </cell>
          <cell r="AE30">
            <v>67.906851550783003</v>
          </cell>
          <cell r="AF30">
            <v>66.506710281694694</v>
          </cell>
          <cell r="AG30">
            <v>65.163140377013988</v>
          </cell>
          <cell r="AH30">
            <v>27.91011307722847</v>
          </cell>
          <cell r="AI30">
            <v>18.316844170571812</v>
          </cell>
          <cell r="AJ30">
            <v>64.511508973243849</v>
          </cell>
          <cell r="AK30">
            <v>71.67945441471538</v>
          </cell>
          <cell r="AL30">
            <v>4.3466145918016869E-2</v>
          </cell>
          <cell r="AM30">
            <v>0.28735978398807005</v>
          </cell>
          <cell r="AN30">
            <v>0.27201512699236491</v>
          </cell>
          <cell r="AO30">
            <v>15.72</v>
          </cell>
          <cell r="AP30">
            <v>16.547368421052632</v>
          </cell>
          <cell r="AQ30">
            <v>6.8010651828963091</v>
          </cell>
          <cell r="AR30">
            <v>4.4634018788928405</v>
          </cell>
          <cell r="AS30">
            <v>15.72</v>
          </cell>
          <cell r="AT30">
            <v>17.466666666666669</v>
          </cell>
          <cell r="AU30">
            <v>9.9414285714285722</v>
          </cell>
          <cell r="AV30">
            <v>10.464661654135339</v>
          </cell>
          <cell r="AW30">
            <v>4.3010371326586165</v>
          </cell>
          <cell r="AX30">
            <v>2.8226839036000797</v>
          </cell>
          <cell r="AY30">
            <v>9.9414285714285722</v>
          </cell>
          <cell r="AZ30">
            <v>11.046031746031746</v>
          </cell>
          <cell r="BB30">
            <v>24</v>
          </cell>
          <cell r="BC30">
            <v>20</v>
          </cell>
          <cell r="BD30">
            <v>15</v>
          </cell>
          <cell r="BE30">
            <v>10</v>
          </cell>
          <cell r="BF30">
            <v>15</v>
          </cell>
          <cell r="BG30">
            <v>35</v>
          </cell>
          <cell r="BH30">
            <v>65</v>
          </cell>
          <cell r="BI30">
            <v>92</v>
          </cell>
          <cell r="BJ30">
            <v>116</v>
          </cell>
          <cell r="BK30">
            <v>108</v>
          </cell>
        </row>
        <row r="31">
          <cell r="B31">
            <v>25</v>
          </cell>
          <cell r="C31">
            <v>3</v>
          </cell>
          <cell r="D31">
            <v>3</v>
          </cell>
          <cell r="E31">
            <v>1</v>
          </cell>
          <cell r="F31">
            <v>2</v>
          </cell>
          <cell r="G31">
            <v>45.690473449235462</v>
          </cell>
          <cell r="H31">
            <v>9.0361550339751151</v>
          </cell>
          <cell r="I31">
            <v>8.4256699736763759E-3</v>
          </cell>
          <cell r="J31">
            <v>8.396515406293413E-2</v>
          </cell>
          <cell r="K31">
            <v>5.34478095684E-2</v>
          </cell>
          <cell r="L31">
            <v>0.46159259988500001</v>
          </cell>
          <cell r="M31">
            <v>9.6102941861550004</v>
          </cell>
          <cell r="N31">
            <v>5.1145263257679998</v>
          </cell>
          <cell r="O31">
            <v>666</v>
          </cell>
          <cell r="P31">
            <v>247</v>
          </cell>
          <cell r="Q31">
            <v>7929</v>
          </cell>
          <cell r="R31">
            <v>1326</v>
          </cell>
          <cell r="S31">
            <v>11.353794285713454</v>
          </cell>
          <cell r="T31"/>
          <cell r="U31">
            <v>2.2822098387894934</v>
          </cell>
          <cell r="V31">
            <v>2.9720164586743207</v>
          </cell>
          <cell r="W31">
            <v>3.4532281511243412</v>
          </cell>
          <cell r="X31">
            <v>3.8045325012157636</v>
          </cell>
          <cell r="Y31">
            <v>15.72</v>
          </cell>
          <cell r="Z31">
            <v>9.9414285714285722</v>
          </cell>
          <cell r="AA31">
            <v>4.9448456581569182</v>
          </cell>
          <cell r="AB31">
            <v>25</v>
          </cell>
          <cell r="AC31">
            <v>45.690473449235462</v>
          </cell>
          <cell r="AD31">
            <v>57.113091811544322</v>
          </cell>
          <cell r="AE31">
            <v>48.095235209721544</v>
          </cell>
          <cell r="AF31">
            <v>47.103580875500477</v>
          </cell>
          <cell r="AG31">
            <v>46.15199338306612</v>
          </cell>
          <cell r="AH31">
            <v>20.020277133442796</v>
          </cell>
          <cell r="AI31">
            <v>13.231235079083621</v>
          </cell>
          <cell r="AJ31">
            <v>45.690473449235462</v>
          </cell>
          <cell r="AK31">
            <v>50.767192721372737</v>
          </cell>
          <cell r="AL31">
            <v>3.3467240866574497</v>
          </cell>
          <cell r="AM31">
            <v>3.0404121779344813</v>
          </cell>
          <cell r="AN31">
            <v>2.375102599619678</v>
          </cell>
          <cell r="AO31">
            <v>15.72</v>
          </cell>
          <cell r="AP31">
            <v>16.547368421052632</v>
          </cell>
          <cell r="AQ31">
            <v>6.8880607439401995</v>
          </cell>
          <cell r="AR31">
            <v>4.5522622056934479</v>
          </cell>
          <cell r="AS31">
            <v>15.72</v>
          </cell>
          <cell r="AT31">
            <v>17.466666666666669</v>
          </cell>
          <cell r="AU31">
            <v>9.9414285714285722</v>
          </cell>
          <cell r="AV31">
            <v>10.464661654135339</v>
          </cell>
          <cell r="AW31">
            <v>4.3560536820319751</v>
          </cell>
          <cell r="AX31">
            <v>2.8788797427681483</v>
          </cell>
          <cell r="AY31">
            <v>9.9414285714285722</v>
          </cell>
          <cell r="AZ31">
            <v>11.046031746031746</v>
          </cell>
          <cell r="BB31">
            <v>25</v>
          </cell>
          <cell r="BC31">
            <v>20</v>
          </cell>
          <cell r="BD31">
            <v>15</v>
          </cell>
          <cell r="BE31">
            <v>10</v>
          </cell>
          <cell r="BF31">
            <v>15</v>
          </cell>
          <cell r="BG31">
            <v>35</v>
          </cell>
          <cell r="BH31">
            <v>65</v>
          </cell>
          <cell r="BI31">
            <v>92</v>
          </cell>
          <cell r="BJ31">
            <v>0</v>
          </cell>
          <cell r="BK31">
            <v>102</v>
          </cell>
        </row>
        <row r="32">
          <cell r="B32">
            <v>26</v>
          </cell>
          <cell r="C32">
            <v>3</v>
          </cell>
          <cell r="D32">
            <v>3</v>
          </cell>
          <cell r="E32">
            <v>2</v>
          </cell>
          <cell r="F32">
            <v>2</v>
          </cell>
          <cell r="G32">
            <v>45.687229619078536</v>
          </cell>
          <cell r="H32">
            <v>0.10118420216621757</v>
          </cell>
          <cell r="I32">
            <v>8.4043593350587413E-3</v>
          </cell>
          <cell r="J32">
            <v>8.3752785069097488E-2</v>
          </cell>
          <cell r="K32">
            <v>5.34478095684E-2</v>
          </cell>
          <cell r="L32">
            <v>0.46159259988500001</v>
          </cell>
          <cell r="M32">
            <v>9.6102941861550004</v>
          </cell>
          <cell r="N32">
            <v>1.820806129478</v>
          </cell>
          <cell r="O32">
            <v>666</v>
          </cell>
          <cell r="P32">
            <v>8</v>
          </cell>
          <cell r="Q32">
            <v>7929</v>
          </cell>
          <cell r="R32">
            <v>1181</v>
          </cell>
          <cell r="S32">
            <v>11.353794285713454</v>
          </cell>
          <cell r="T32"/>
          <cell r="U32">
            <v>2.2815902027422843</v>
          </cell>
          <cell r="V32">
            <v>0.34189071661999071</v>
          </cell>
          <cell r="W32">
            <v>3.4517962539418412</v>
          </cell>
          <cell r="X32">
            <v>0.35795162490546995</v>
          </cell>
          <cell r="Y32">
            <v>15.72</v>
          </cell>
          <cell r="Z32">
            <v>9.9414285714285722</v>
          </cell>
          <cell r="AA32">
            <v>4.8917258748368191</v>
          </cell>
          <cell r="AB32">
            <v>26</v>
          </cell>
          <cell r="AC32">
            <v>45.687229619078536</v>
          </cell>
          <cell r="AD32">
            <v>57.109037023848167</v>
          </cell>
          <cell r="AE32">
            <v>48.091820651661621</v>
          </cell>
          <cell r="AF32">
            <v>47.10023672069952</v>
          </cell>
          <cell r="AG32">
            <v>46.148716786948015</v>
          </cell>
          <cell r="AH32">
            <v>20.024292515003893</v>
          </cell>
          <cell r="AI32">
            <v>13.235783997072589</v>
          </cell>
          <cell r="AJ32">
            <v>45.687229619078536</v>
          </cell>
          <cell r="AK32">
            <v>50.763588465642819</v>
          </cell>
          <cell r="AL32">
            <v>3.747563043193243E-2</v>
          </cell>
          <cell r="AM32">
            <v>0.29595481025793147</v>
          </cell>
          <cell r="AN32">
            <v>0.28267563303543852</v>
          </cell>
          <cell r="AO32">
            <v>15.72</v>
          </cell>
          <cell r="AP32">
            <v>16.547368421052632</v>
          </cell>
          <cell r="AQ32">
            <v>6.8899314088506562</v>
          </cell>
          <cell r="AR32">
            <v>4.5541506055139447</v>
          </cell>
          <cell r="AS32">
            <v>15.72</v>
          </cell>
          <cell r="AT32">
            <v>17.466666666666669</v>
          </cell>
          <cell r="AU32">
            <v>9.9414285714285722</v>
          </cell>
          <cell r="AV32">
            <v>10.464661654135339</v>
          </cell>
          <cell r="AW32">
            <v>4.3572367024892511</v>
          </cell>
          <cell r="AX32">
            <v>2.8800739788959961</v>
          </cell>
          <cell r="AY32">
            <v>9.9414285714285722</v>
          </cell>
          <cell r="AZ32">
            <v>11.046031746031746</v>
          </cell>
          <cell r="BB32">
            <v>26</v>
          </cell>
          <cell r="BC32">
            <v>20</v>
          </cell>
          <cell r="BD32">
            <v>15</v>
          </cell>
          <cell r="BE32">
            <v>10</v>
          </cell>
          <cell r="BF32">
            <v>15</v>
          </cell>
          <cell r="BG32">
            <v>35</v>
          </cell>
          <cell r="BH32">
            <v>65</v>
          </cell>
          <cell r="BI32">
            <v>92</v>
          </cell>
          <cell r="BJ32">
            <v>116</v>
          </cell>
          <cell r="BK32">
            <v>108</v>
          </cell>
        </row>
        <row r="33">
          <cell r="B33">
            <v>27</v>
          </cell>
          <cell r="C33">
            <v>4</v>
          </cell>
          <cell r="D33">
            <v>2</v>
          </cell>
          <cell r="E33">
            <v>1</v>
          </cell>
          <cell r="F33">
            <v>1</v>
          </cell>
          <cell r="G33">
            <v>73.50320769036496</v>
          </cell>
          <cell r="H33">
            <v>6.6519911877059226</v>
          </cell>
          <cell r="I33">
            <v>1.0519344470957556E-2</v>
          </cell>
          <cell r="J33">
            <v>0.10482945355141095</v>
          </cell>
          <cell r="K33">
            <v>5.34478095684E-2</v>
          </cell>
          <cell r="L33">
            <v>0.54274800954699998</v>
          </cell>
          <cell r="M33">
            <v>11.208415392926</v>
          </cell>
          <cell r="N33">
            <v>4.9748343331280003</v>
          </cell>
          <cell r="O33">
            <v>918</v>
          </cell>
          <cell r="P33">
            <v>187</v>
          </cell>
          <cell r="Q33">
            <v>7929</v>
          </cell>
          <cell r="R33">
            <v>1140</v>
          </cell>
          <cell r="S33">
            <v>11.353794285713454</v>
          </cell>
          <cell r="T33"/>
          <cell r="U33">
            <v>2.3316768686295251</v>
          </cell>
          <cell r="V33">
            <v>2.851854422557937</v>
          </cell>
          <cell r="W33">
            <v>3.547172248242402</v>
          </cell>
          <cell r="X33">
            <v>3.6925723917576811</v>
          </cell>
          <cell r="Y33">
            <v>15.72</v>
          </cell>
          <cell r="Z33">
            <v>9.9414285714285722</v>
          </cell>
          <cell r="AA33">
            <v>0.4910577229234761</v>
          </cell>
          <cell r="AB33">
            <v>27</v>
          </cell>
          <cell r="AC33">
            <v>73.50320769036496</v>
          </cell>
          <cell r="AD33">
            <v>91.879009612956196</v>
          </cell>
          <cell r="AE33">
            <v>77.371797568805221</v>
          </cell>
          <cell r="AF33">
            <v>75.776502773572119</v>
          </cell>
          <cell r="AG33">
            <v>74.245664333701981</v>
          </cell>
          <cell r="AH33">
            <v>31.52375386112891</v>
          </cell>
          <cell r="AI33">
            <v>20.7216347406826</v>
          </cell>
          <cell r="AJ33">
            <v>73.50320769036496</v>
          </cell>
          <cell r="AK33">
            <v>81.670230767072169</v>
          </cell>
          <cell r="AL33">
            <v>2.4637004398910824</v>
          </cell>
          <cell r="AM33">
            <v>2.3325142879276068</v>
          </cell>
          <cell r="AN33">
            <v>1.8014518016096484</v>
          </cell>
          <cell r="AO33">
            <v>15.72</v>
          </cell>
          <cell r="AP33">
            <v>16.547368421052632</v>
          </cell>
          <cell r="AQ33">
            <v>6.7419290432124264</v>
          </cell>
          <cell r="AR33">
            <v>4.4316990830623313</v>
          </cell>
          <cell r="AS33">
            <v>15.72</v>
          </cell>
          <cell r="AT33">
            <v>17.466666666666669</v>
          </cell>
          <cell r="AU33">
            <v>9.9414285714285722</v>
          </cell>
          <cell r="AV33">
            <v>10.464661654135339</v>
          </cell>
          <cell r="AW33">
            <v>4.2636390595888107</v>
          </cell>
          <cell r="AX33">
            <v>2.8026348526927265</v>
          </cell>
          <cell r="AY33">
            <v>9.9414285714285722</v>
          </cell>
          <cell r="AZ33">
            <v>11.046031746031746</v>
          </cell>
          <cell r="BB33">
            <v>27</v>
          </cell>
          <cell r="BC33">
            <v>30</v>
          </cell>
          <cell r="BD33">
            <v>20</v>
          </cell>
          <cell r="BE33">
            <v>15</v>
          </cell>
          <cell r="BF33">
            <v>17</v>
          </cell>
          <cell r="BG33">
            <v>37</v>
          </cell>
          <cell r="BH33">
            <v>67</v>
          </cell>
          <cell r="BI33">
            <v>90</v>
          </cell>
          <cell r="BJ33">
            <v>0</v>
          </cell>
          <cell r="BK33">
            <v>102</v>
          </cell>
        </row>
        <row r="34">
          <cell r="B34">
            <v>28</v>
          </cell>
          <cell r="C34">
            <v>4</v>
          </cell>
          <cell r="D34">
            <v>2</v>
          </cell>
          <cell r="E34">
            <v>2</v>
          </cell>
          <cell r="F34">
            <v>1</v>
          </cell>
          <cell r="G34">
            <v>73.504145919963008</v>
          </cell>
          <cell r="H34">
            <v>0.12358580089969053</v>
          </cell>
          <cell r="I34">
            <v>1.0493478120102978E-2</v>
          </cell>
          <cell r="J34">
            <v>0.10457168507230649</v>
          </cell>
          <cell r="K34">
            <v>5.34478095684E-2</v>
          </cell>
          <cell r="L34">
            <v>0.54274800954699998</v>
          </cell>
          <cell r="M34">
            <v>11.208415392926</v>
          </cell>
          <cell r="N34">
            <v>1.8926172985700001</v>
          </cell>
          <cell r="O34">
            <v>918</v>
          </cell>
          <cell r="P34">
            <v>9</v>
          </cell>
          <cell r="Q34">
            <v>7929</v>
          </cell>
          <cell r="R34">
            <v>1055</v>
          </cell>
          <cell r="S34">
            <v>11.353794285713454</v>
          </cell>
          <cell r="T34"/>
          <cell r="U34">
            <v>2.3313970421012429</v>
          </cell>
          <cell r="V34">
            <v>0.44726478555410537</v>
          </cell>
          <cell r="W34">
            <v>3.546506455387854</v>
          </cell>
          <cell r="X34">
            <v>0.47469778499418813</v>
          </cell>
          <cell r="Y34">
            <v>15.72</v>
          </cell>
          <cell r="Z34">
            <v>9.9414285714285722</v>
          </cell>
          <cell r="AA34">
            <v>0.45444376989848018</v>
          </cell>
          <cell r="AB34">
            <v>28</v>
          </cell>
          <cell r="AC34">
            <v>73.504145919963008</v>
          </cell>
          <cell r="AD34">
            <v>91.880182399953753</v>
          </cell>
          <cell r="AE34">
            <v>77.37278517890843</v>
          </cell>
          <cell r="AF34">
            <v>75.777470020580424</v>
          </cell>
          <cell r="AG34">
            <v>74.246612040366671</v>
          </cell>
          <cell r="AH34">
            <v>31.527939940129265</v>
          </cell>
          <cell r="AI34">
            <v>20.725789405598142</v>
          </cell>
          <cell r="AJ34">
            <v>73.504145919963008</v>
          </cell>
          <cell r="AK34">
            <v>81.671273244403338</v>
          </cell>
          <cell r="AL34">
            <v>4.5772518851737228E-2</v>
          </cell>
          <cell r="AM34">
            <v>0.27631462366656723</v>
          </cell>
          <cell r="AN34">
            <v>0.26034627673942828</v>
          </cell>
          <cell r="AO34">
            <v>15.72</v>
          </cell>
          <cell r="AP34">
            <v>16.547368421052632</v>
          </cell>
          <cell r="AQ34">
            <v>6.742738244976012</v>
          </cell>
          <cell r="AR34">
            <v>4.4325310549253816</v>
          </cell>
          <cell r="AS34">
            <v>15.72</v>
          </cell>
          <cell r="AT34">
            <v>17.466666666666669</v>
          </cell>
          <cell r="AU34">
            <v>9.9414285714285722</v>
          </cell>
          <cell r="AV34">
            <v>10.464661654135339</v>
          </cell>
          <cell r="AW34">
            <v>4.2641508039611118</v>
          </cell>
          <cell r="AX34">
            <v>2.803160997021604</v>
          </cell>
          <cell r="AY34">
            <v>9.9414285714285722</v>
          </cell>
          <cell r="AZ34">
            <v>11.046031746031746</v>
          </cell>
          <cell r="BB34">
            <v>28</v>
          </cell>
          <cell r="BC34">
            <v>30</v>
          </cell>
          <cell r="BD34">
            <v>20</v>
          </cell>
          <cell r="BE34">
            <v>15</v>
          </cell>
          <cell r="BF34">
            <v>17</v>
          </cell>
          <cell r="BG34">
            <v>37</v>
          </cell>
          <cell r="BH34">
            <v>67</v>
          </cell>
          <cell r="BI34">
            <v>90</v>
          </cell>
          <cell r="BJ34">
            <v>116</v>
          </cell>
          <cell r="BK34">
            <v>108</v>
          </cell>
        </row>
        <row r="35">
          <cell r="B35">
            <v>29</v>
          </cell>
          <cell r="C35">
            <v>4</v>
          </cell>
          <cell r="D35">
            <v>2</v>
          </cell>
          <cell r="E35">
            <v>1</v>
          </cell>
          <cell r="F35">
            <v>2</v>
          </cell>
          <cell r="G35">
            <v>53.406259225603826</v>
          </cell>
          <cell r="H35">
            <v>6.5754465169624003</v>
          </cell>
          <cell r="I35">
            <v>1.05196848892147E-2</v>
          </cell>
          <cell r="J35">
            <v>0.10483284595480392</v>
          </cell>
          <cell r="K35">
            <v>5.34478095684E-2</v>
          </cell>
          <cell r="L35">
            <v>0.476126163464</v>
          </cell>
          <cell r="M35">
            <v>9.9361850348520004</v>
          </cell>
          <cell r="N35">
            <v>4.7817892683260004</v>
          </cell>
          <cell r="O35">
            <v>752</v>
          </cell>
          <cell r="P35">
            <v>193</v>
          </cell>
          <cell r="Q35">
            <v>7929</v>
          </cell>
          <cell r="R35">
            <v>1290</v>
          </cell>
          <cell r="S35">
            <v>11.353794285713454</v>
          </cell>
          <cell r="T35"/>
          <cell r="U35">
            <v>2.300892603100424</v>
          </cell>
          <cell r="V35">
            <v>2.8500630464287782</v>
          </cell>
          <cell r="W35">
            <v>3.4765170897021909</v>
          </cell>
          <cell r="X35">
            <v>3.6739089927972817</v>
          </cell>
          <cell r="Y35">
            <v>15.72</v>
          </cell>
          <cell r="Z35">
            <v>9.9414285714285722</v>
          </cell>
          <cell r="AA35">
            <v>4.9465368989672758</v>
          </cell>
          <cell r="AB35">
            <v>29</v>
          </cell>
          <cell r="AC35">
            <v>53.406259225603826</v>
          </cell>
          <cell r="AD35">
            <v>66.757824032004777</v>
          </cell>
          <cell r="AE35">
            <v>56.21711497431982</v>
          </cell>
          <cell r="AF35">
            <v>55.057999201653431</v>
          </cell>
          <cell r="AG35">
            <v>53.945716389498813</v>
          </cell>
          <cell r="AH35">
            <v>23.211104748496108</v>
          </cell>
          <cell r="AI35">
            <v>15.362001062442287</v>
          </cell>
          <cell r="AJ35">
            <v>53.406259225603826</v>
          </cell>
          <cell r="AK35">
            <v>59.340288028448697</v>
          </cell>
          <cell r="AL35">
            <v>2.4353505618379261</v>
          </cell>
          <cell r="AM35">
            <v>2.3071231793281375</v>
          </cell>
          <cell r="AN35">
            <v>1.789768480888775</v>
          </cell>
          <cell r="AO35">
            <v>15.72</v>
          </cell>
          <cell r="AP35">
            <v>16.547368421052632</v>
          </cell>
          <cell r="AQ35">
            <v>6.8321311385057681</v>
          </cell>
          <cell r="AR35">
            <v>4.5217669277577528</v>
          </cell>
          <cell r="AS35">
            <v>15.72</v>
          </cell>
          <cell r="AT35">
            <v>17.466666666666669</v>
          </cell>
          <cell r="AU35">
            <v>9.9414285714285722</v>
          </cell>
          <cell r="AV35">
            <v>10.464661654135339</v>
          </cell>
          <cell r="AW35">
            <v>4.3206834417358815</v>
          </cell>
          <cell r="AX35">
            <v>2.8595943339027814</v>
          </cell>
          <cell r="AY35">
            <v>9.9414285714285722</v>
          </cell>
          <cell r="AZ35">
            <v>11.046031746031746</v>
          </cell>
          <cell r="BB35">
            <v>29</v>
          </cell>
          <cell r="BC35">
            <v>30</v>
          </cell>
          <cell r="BD35">
            <v>20</v>
          </cell>
          <cell r="BE35">
            <v>15</v>
          </cell>
          <cell r="BF35">
            <v>17</v>
          </cell>
          <cell r="BG35">
            <v>37</v>
          </cell>
          <cell r="BH35">
            <v>67</v>
          </cell>
          <cell r="BI35">
            <v>90</v>
          </cell>
          <cell r="BJ35">
            <v>0</v>
          </cell>
          <cell r="BK35">
            <v>102</v>
          </cell>
        </row>
        <row r="36">
          <cell r="B36">
            <v>30</v>
          </cell>
          <cell r="C36">
            <v>4</v>
          </cell>
          <cell r="D36">
            <v>2</v>
          </cell>
          <cell r="E36">
            <v>2</v>
          </cell>
          <cell r="F36">
            <v>2</v>
          </cell>
          <cell r="G36">
            <v>53.406421844370158</v>
          </cell>
          <cell r="H36">
            <v>0.10777982089240319</v>
          </cell>
          <cell r="I36">
            <v>1.0493816671752336E-2</v>
          </cell>
          <cell r="J36">
            <v>0.10457505887421012</v>
          </cell>
          <cell r="K36">
            <v>5.34478095684E-2</v>
          </cell>
          <cell r="L36">
            <v>0.476126163464</v>
          </cell>
          <cell r="M36">
            <v>9.9361850348520004</v>
          </cell>
          <cell r="N36">
            <v>1.6669802795720001</v>
          </cell>
          <cell r="O36">
            <v>752</v>
          </cell>
          <cell r="P36">
            <v>9</v>
          </cell>
          <cell r="Q36">
            <v>7929</v>
          </cell>
          <cell r="R36">
            <v>1194</v>
          </cell>
          <cell r="S36">
            <v>11.353794285713454</v>
          </cell>
          <cell r="T36"/>
          <cell r="U36">
            <v>2.3005798414310012</v>
          </cell>
          <cell r="V36">
            <v>0.38161865021730607</v>
          </cell>
          <cell r="W36">
            <v>3.4757770664028822</v>
          </cell>
          <cell r="X36">
            <v>0.40143104039187633</v>
          </cell>
          <cell r="Y36">
            <v>15.72</v>
          </cell>
          <cell r="Z36">
            <v>9.9414285714285722</v>
          </cell>
          <cell r="AA36">
            <v>4.9102606198462091</v>
          </cell>
          <cell r="AB36">
            <v>30</v>
          </cell>
          <cell r="AC36">
            <v>53.406421844370158</v>
          </cell>
          <cell r="AD36">
            <v>66.75802730546269</v>
          </cell>
          <cell r="AE36">
            <v>56.217286151968587</v>
          </cell>
          <cell r="AF36">
            <v>55.05816684986614</v>
          </cell>
          <cell r="AG36">
            <v>53.945880650878948</v>
          </cell>
          <cell r="AH36">
            <v>23.214330962384867</v>
          </cell>
          <cell r="AI36">
            <v>15.365318552964911</v>
          </cell>
          <cell r="AJ36">
            <v>53.406421844370158</v>
          </cell>
          <cell r="AK36">
            <v>59.340468715966843</v>
          </cell>
          <cell r="AL36">
            <v>3.9918452182371549E-2</v>
          </cell>
          <cell r="AM36">
            <v>0.28242807533392267</v>
          </cell>
          <cell r="AN36">
            <v>0.26848900570117523</v>
          </cell>
          <cell r="AO36">
            <v>15.72</v>
          </cell>
          <cell r="AP36">
            <v>16.547368421052632</v>
          </cell>
          <cell r="AQ36">
            <v>6.8330599603193445</v>
          </cell>
          <cell r="AR36">
            <v>4.5227296514355544</v>
          </cell>
          <cell r="AS36">
            <v>15.72</v>
          </cell>
          <cell r="AT36">
            <v>17.466666666666669</v>
          </cell>
          <cell r="AU36">
            <v>9.9414285714285722</v>
          </cell>
          <cell r="AV36">
            <v>10.464661654135339</v>
          </cell>
          <cell r="AW36">
            <v>4.3212708345930864</v>
          </cell>
          <cell r="AX36">
            <v>2.8602031665158143</v>
          </cell>
          <cell r="AY36">
            <v>9.9414285714285722</v>
          </cell>
          <cell r="AZ36">
            <v>11.046031746031746</v>
          </cell>
          <cell r="BB36">
            <v>30</v>
          </cell>
          <cell r="BC36">
            <v>30</v>
          </cell>
          <cell r="BD36">
            <v>20</v>
          </cell>
          <cell r="BE36">
            <v>15</v>
          </cell>
          <cell r="BF36">
            <v>17</v>
          </cell>
          <cell r="BG36">
            <v>37</v>
          </cell>
          <cell r="BH36">
            <v>67</v>
          </cell>
          <cell r="BI36">
            <v>90</v>
          </cell>
          <cell r="BJ36">
            <v>116</v>
          </cell>
          <cell r="BK36">
            <v>108</v>
          </cell>
        </row>
        <row r="37">
          <cell r="B37">
            <v>31</v>
          </cell>
          <cell r="C37">
            <v>4</v>
          </cell>
          <cell r="D37">
            <v>3</v>
          </cell>
          <cell r="E37">
            <v>1</v>
          </cell>
          <cell r="F37">
            <v>1</v>
          </cell>
          <cell r="G37">
            <v>57.713682406110181</v>
          </cell>
          <cell r="H37">
            <v>9.9535145844973165</v>
          </cell>
          <cell r="I37">
            <v>8.4291862073037002E-3</v>
          </cell>
          <cell r="J37">
            <v>8.4000194730223715E-2</v>
          </cell>
          <cell r="K37">
            <v>5.34478095684E-2</v>
          </cell>
          <cell r="L37">
            <v>0.50305646388299996</v>
          </cell>
          <cell r="M37">
            <v>10.282034521556001</v>
          </cell>
          <cell r="N37">
            <v>5.3176750754090003</v>
          </cell>
          <cell r="O37">
            <v>786</v>
          </cell>
          <cell r="P37">
            <v>262</v>
          </cell>
          <cell r="Q37">
            <v>7929</v>
          </cell>
          <cell r="R37">
            <v>1206</v>
          </cell>
          <cell r="S37">
            <v>11.353794285713454</v>
          </cell>
          <cell r="T37"/>
          <cell r="U37">
            <v>2.3046981903630464</v>
          </cell>
          <cell r="V37">
            <v>3.0101383964316093</v>
          </cell>
          <cell r="W37">
            <v>3.5118161322472936</v>
          </cell>
          <cell r="X37">
            <v>3.8579353235213496</v>
          </cell>
          <cell r="Y37">
            <v>15.72</v>
          </cell>
          <cell r="Z37">
            <v>9.9414285714285722</v>
          </cell>
          <cell r="AA37">
            <v>0.48149690114515703</v>
          </cell>
          <cell r="AB37">
            <v>31</v>
          </cell>
          <cell r="AC37">
            <v>57.713682406110181</v>
          </cell>
          <cell r="AD37">
            <v>72.142103007637715</v>
          </cell>
          <cell r="AE37">
            <v>60.751244638010718</v>
          </cell>
          <cell r="AF37">
            <v>59.498641655783693</v>
          </cell>
          <cell r="AG37">
            <v>58.296648895060791</v>
          </cell>
          <cell r="AH37">
            <v>25.041752819278635</v>
          </cell>
          <cell r="AI37">
            <v>16.434141262736851</v>
          </cell>
          <cell r="AJ37">
            <v>57.713682406110181</v>
          </cell>
          <cell r="AK37">
            <v>64.126313784566861</v>
          </cell>
          <cell r="AL37">
            <v>3.686486883147154</v>
          </cell>
          <cell r="AM37">
            <v>3.306663439892592</v>
          </cell>
          <cell r="AN37">
            <v>2.5800107440402078</v>
          </cell>
          <cell r="AO37">
            <v>15.72</v>
          </cell>
          <cell r="AP37">
            <v>16.547368421052632</v>
          </cell>
          <cell r="AQ37">
            <v>6.8208497172133917</v>
          </cell>
          <cell r="AR37">
            <v>4.4763163582657173</v>
          </cell>
          <cell r="AS37">
            <v>15.72</v>
          </cell>
          <cell r="AT37">
            <v>17.466666666666669</v>
          </cell>
          <cell r="AU37">
            <v>9.9414285714285722</v>
          </cell>
          <cell r="AV37">
            <v>10.464661654135339</v>
          </cell>
          <cell r="AW37">
            <v>4.3135489987357323</v>
          </cell>
          <cell r="AX37">
            <v>2.83085110297811</v>
          </cell>
          <cell r="AY37">
            <v>9.9414285714285722</v>
          </cell>
          <cell r="AZ37">
            <v>11.046031746031746</v>
          </cell>
          <cell r="BB37">
            <v>31</v>
          </cell>
          <cell r="BC37">
            <v>30</v>
          </cell>
          <cell r="BD37">
            <v>20</v>
          </cell>
          <cell r="BE37">
            <v>15</v>
          </cell>
          <cell r="BF37">
            <v>17</v>
          </cell>
          <cell r="BG37">
            <v>37</v>
          </cell>
          <cell r="BH37">
            <v>67</v>
          </cell>
          <cell r="BI37">
            <v>92</v>
          </cell>
          <cell r="BJ37">
            <v>0</v>
          </cell>
          <cell r="BK37">
            <v>102</v>
          </cell>
        </row>
        <row r="38">
          <cell r="B38">
            <v>32</v>
          </cell>
          <cell r="C38">
            <v>4</v>
          </cell>
          <cell r="D38">
            <v>3</v>
          </cell>
          <cell r="E38">
            <v>2</v>
          </cell>
          <cell r="F38">
            <v>1</v>
          </cell>
          <cell r="G38">
            <v>57.711284730997001</v>
          </cell>
          <cell r="H38">
            <v>0.1087763248173533</v>
          </cell>
          <cell r="I38">
            <v>8.4075040442366591E-3</v>
          </cell>
          <cell r="J38">
            <v>8.3784123347410311E-2</v>
          </cell>
          <cell r="K38">
            <v>5.34478095684E-2</v>
          </cell>
          <cell r="L38">
            <v>0.50305646388299996</v>
          </cell>
          <cell r="M38">
            <v>10.282034521556001</v>
          </cell>
          <cell r="N38">
            <v>1.8361611477239999</v>
          </cell>
          <cell r="O38">
            <v>786</v>
          </cell>
          <cell r="P38">
            <v>8</v>
          </cell>
          <cell r="Q38">
            <v>7929</v>
          </cell>
          <cell r="R38">
            <v>1059</v>
          </cell>
          <cell r="S38">
            <v>11.353794285713454</v>
          </cell>
          <cell r="T38"/>
          <cell r="U38">
            <v>2.3040816826150041</v>
          </cell>
          <cell r="V38">
            <v>0.37637310749335129</v>
          </cell>
          <cell r="W38">
            <v>3.5103699118925005</v>
          </cell>
          <cell r="X38">
            <v>0.39583371929584937</v>
          </cell>
          <cell r="Y38">
            <v>15.72</v>
          </cell>
          <cell r="Z38">
            <v>9.9414285714285722</v>
          </cell>
          <cell r="AA38">
            <v>0.42280698035880704</v>
          </cell>
          <cell r="AB38">
            <v>32</v>
          </cell>
          <cell r="AC38">
            <v>57.711284730997001</v>
          </cell>
          <cell r="AD38">
            <v>72.139105913746249</v>
          </cell>
          <cell r="AE38">
            <v>60.74872076947053</v>
          </cell>
          <cell r="AF38">
            <v>59.496169825770103</v>
          </cell>
          <cell r="AG38">
            <v>58.294227001007073</v>
          </cell>
          <cell r="AH38">
            <v>25.047412670499561</v>
          </cell>
          <cell r="AI38">
            <v>16.440228858924971</v>
          </cell>
          <cell r="AJ38">
            <v>57.711284730997001</v>
          </cell>
          <cell r="AK38">
            <v>64.12364970110778</v>
          </cell>
          <cell r="AL38">
            <v>4.0287527710130853E-2</v>
          </cell>
          <cell r="AM38">
            <v>0.28901194759052984</v>
          </cell>
          <cell r="AN38">
            <v>0.2748030789566287</v>
          </cell>
          <cell r="AO38">
            <v>15.72</v>
          </cell>
          <cell r="AP38">
            <v>16.547368421052632</v>
          </cell>
          <cell r="AQ38">
            <v>6.8226747856259493</v>
          </cell>
          <cell r="AR38">
            <v>4.4781605342341484</v>
          </cell>
          <cell r="AS38">
            <v>15.72</v>
          </cell>
          <cell r="AT38">
            <v>17.466666666666669</v>
          </cell>
          <cell r="AU38">
            <v>9.9414285714285722</v>
          </cell>
          <cell r="AV38">
            <v>10.464661654135339</v>
          </cell>
          <cell r="AW38">
            <v>4.3147031836760252</v>
          </cell>
          <cell r="AX38">
            <v>2.8320173716589823</v>
          </cell>
          <cell r="AY38">
            <v>9.9414285714285722</v>
          </cell>
          <cell r="AZ38">
            <v>11.046031746031746</v>
          </cell>
          <cell r="BB38">
            <v>32</v>
          </cell>
          <cell r="BC38">
            <v>30</v>
          </cell>
          <cell r="BD38">
            <v>20</v>
          </cell>
          <cell r="BE38">
            <v>15</v>
          </cell>
          <cell r="BF38">
            <v>17</v>
          </cell>
          <cell r="BG38">
            <v>37</v>
          </cell>
          <cell r="BH38">
            <v>67</v>
          </cell>
          <cell r="BI38">
            <v>92</v>
          </cell>
          <cell r="BJ38">
            <v>116</v>
          </cell>
          <cell r="BK38">
            <v>108</v>
          </cell>
        </row>
        <row r="39">
          <cell r="B39">
            <v>33</v>
          </cell>
          <cell r="C39">
            <v>4</v>
          </cell>
          <cell r="D39">
            <v>3</v>
          </cell>
          <cell r="E39">
            <v>1</v>
          </cell>
          <cell r="F39">
            <v>2</v>
          </cell>
          <cell r="G39">
            <v>40.022538131978045</v>
          </cell>
          <cell r="H39">
            <v>9.8711537932826783</v>
          </cell>
          <cell r="I39">
            <v>8.4295211262888532E-3</v>
          </cell>
          <cell r="J39">
            <v>8.4003532331183045E-2</v>
          </cell>
          <cell r="K39">
            <v>5.34478095684E-2</v>
          </cell>
          <cell r="L39">
            <v>0.44083070072199998</v>
          </cell>
          <cell r="M39">
            <v>8.9892115774970005</v>
          </cell>
          <cell r="N39">
            <v>5.1200876159990001</v>
          </cell>
          <cell r="O39">
            <v>623</v>
          </cell>
          <cell r="P39">
            <v>270</v>
          </cell>
          <cell r="Q39">
            <v>7929</v>
          </cell>
          <cell r="R39">
            <v>1366</v>
          </cell>
          <cell r="S39">
            <v>11.353794285713454</v>
          </cell>
          <cell r="T39"/>
          <cell r="U39">
            <v>2.27159840709905</v>
          </cell>
          <cell r="V39">
            <v>3.0124393996416559</v>
          </cell>
          <cell r="W39">
            <v>3.4340450877144719</v>
          </cell>
          <cell r="X39">
            <v>3.8465328221470849</v>
          </cell>
          <cell r="Y39">
            <v>15.72</v>
          </cell>
          <cell r="Z39">
            <v>9.9414285714285722</v>
          </cell>
          <cell r="AA39">
            <v>4.9369908563622689</v>
          </cell>
          <cell r="AB39">
            <v>33</v>
          </cell>
          <cell r="AC39">
            <v>40.022538131978045</v>
          </cell>
          <cell r="AD39">
            <v>50.028172664972551</v>
          </cell>
          <cell r="AE39">
            <v>42.128987507345315</v>
          </cell>
          <cell r="AF39">
            <v>41.260348589668091</v>
          </cell>
          <cell r="AG39">
            <v>40.426806193917216</v>
          </cell>
          <cell r="AH39">
            <v>17.618667985900252</v>
          </cell>
          <cell r="AI39">
            <v>11.654633852992022</v>
          </cell>
          <cell r="AJ39">
            <v>40.022538131978045</v>
          </cell>
          <cell r="AK39">
            <v>44.46948681330894</v>
          </cell>
          <cell r="AL39">
            <v>3.6559828864009916</v>
          </cell>
          <cell r="AM39">
            <v>3.2767974666832798</v>
          </cell>
          <cell r="AN39">
            <v>2.5662471242797631</v>
          </cell>
          <cell r="AO39">
            <v>15.72</v>
          </cell>
          <cell r="AP39">
            <v>16.547368421052632</v>
          </cell>
          <cell r="AQ39">
            <v>6.920237287925934</v>
          </cell>
          <cell r="AR39">
            <v>4.5776917886836612</v>
          </cell>
          <cell r="AS39">
            <v>15.72</v>
          </cell>
          <cell r="AT39">
            <v>17.466666666666669</v>
          </cell>
          <cell r="AU39">
            <v>9.9414285714285722</v>
          </cell>
          <cell r="AV39">
            <v>10.464661654135339</v>
          </cell>
          <cell r="AW39">
            <v>4.3764023343035783</v>
          </cell>
          <cell r="AX39">
            <v>2.8949615737413303</v>
          </cell>
          <cell r="AY39">
            <v>9.9414285714285722</v>
          </cell>
          <cell r="AZ39">
            <v>11.046031746031746</v>
          </cell>
          <cell r="BB39">
            <v>33</v>
          </cell>
          <cell r="BC39">
            <v>30</v>
          </cell>
          <cell r="BD39">
            <v>20</v>
          </cell>
          <cell r="BE39">
            <v>15</v>
          </cell>
          <cell r="BF39">
            <v>17</v>
          </cell>
          <cell r="BG39">
            <v>37</v>
          </cell>
          <cell r="BH39">
            <v>67</v>
          </cell>
          <cell r="BI39">
            <v>92</v>
          </cell>
          <cell r="BJ39">
            <v>0</v>
          </cell>
          <cell r="BK39">
            <v>102</v>
          </cell>
        </row>
        <row r="40">
          <cell r="B40">
            <v>34</v>
          </cell>
          <cell r="C40">
            <v>4</v>
          </cell>
          <cell r="D40">
            <v>3</v>
          </cell>
          <cell r="E40">
            <v>2</v>
          </cell>
          <cell r="F40">
            <v>2</v>
          </cell>
          <cell r="G40">
            <v>40.018580545307252</v>
          </cell>
          <cell r="H40">
            <v>9.3683175667767432E-2</v>
          </cell>
          <cell r="I40">
            <v>8.4078369727794058E-3</v>
          </cell>
          <cell r="J40">
            <v>8.3787441112818981E-2</v>
          </cell>
          <cell r="K40">
            <v>5.34478095684E-2</v>
          </cell>
          <cell r="L40">
            <v>0.44083070072199998</v>
          </cell>
          <cell r="M40">
            <v>8.9892115774970005</v>
          </cell>
          <cell r="N40">
            <v>1.6159145666320001</v>
          </cell>
          <cell r="O40">
            <v>623</v>
          </cell>
          <cell r="P40">
            <v>8</v>
          </cell>
          <cell r="Q40">
            <v>7929</v>
          </cell>
          <cell r="R40">
            <v>1198</v>
          </cell>
          <cell r="S40">
            <v>11.353794285713454</v>
          </cell>
          <cell r="T40"/>
          <cell r="U40">
            <v>2.2707533467010452</v>
          </cell>
          <cell r="V40">
            <v>0.31317009525405498</v>
          </cell>
          <cell r="W40">
            <v>3.4321031190315145</v>
          </cell>
          <cell r="X40">
            <v>0.32655937409538777</v>
          </cell>
          <cell r="Y40">
            <v>15.72</v>
          </cell>
          <cell r="Z40">
            <v>9.9414285714285722</v>
          </cell>
          <cell r="AA40">
            <v>4.8782134295993362</v>
          </cell>
          <cell r="AB40">
            <v>34</v>
          </cell>
          <cell r="AC40">
            <v>40.018580545307252</v>
          </cell>
          <cell r="AD40">
            <v>50.023225681634059</v>
          </cell>
          <cell r="AE40">
            <v>42.124821626639218</v>
          </cell>
          <cell r="AF40">
            <v>41.256268603409538</v>
          </cell>
          <cell r="AG40">
            <v>40.422808631623489</v>
          </cell>
          <cell r="AH40">
            <v>17.623481917772498</v>
          </cell>
          <cell r="AI40">
            <v>11.660075224254877</v>
          </cell>
          <cell r="AJ40">
            <v>40.018580545307252</v>
          </cell>
          <cell r="AK40">
            <v>44.465089494785836</v>
          </cell>
          <cell r="AL40">
            <v>3.4697472469543494E-2</v>
          </cell>
          <cell r="AM40">
            <v>0.29914470470677679</v>
          </cell>
          <cell r="AN40">
            <v>0.28687945623144978</v>
          </cell>
          <cell r="AO40">
            <v>15.72</v>
          </cell>
          <cell r="AP40">
            <v>16.547368421052632</v>
          </cell>
          <cell r="AQ40">
            <v>6.9228126528308529</v>
          </cell>
          <cell r="AR40">
            <v>4.5802819597203523</v>
          </cell>
          <cell r="AS40">
            <v>15.72</v>
          </cell>
          <cell r="AT40">
            <v>17.466666666666669</v>
          </cell>
          <cell r="AU40">
            <v>9.9414285714285722</v>
          </cell>
          <cell r="AV40">
            <v>10.464661654135339</v>
          </cell>
          <cell r="AW40">
            <v>4.3780310115457928</v>
          </cell>
          <cell r="AX40">
            <v>2.8965996144760031</v>
          </cell>
          <cell r="AY40">
            <v>9.9414285714285722</v>
          </cell>
          <cell r="AZ40">
            <v>11.046031746031746</v>
          </cell>
          <cell r="BB40">
            <v>34</v>
          </cell>
          <cell r="BC40">
            <v>30</v>
          </cell>
          <cell r="BD40">
            <v>20</v>
          </cell>
          <cell r="BE40">
            <v>15</v>
          </cell>
          <cell r="BF40">
            <v>17</v>
          </cell>
          <cell r="BG40">
            <v>37</v>
          </cell>
          <cell r="BH40">
            <v>67</v>
          </cell>
          <cell r="BI40">
            <v>92</v>
          </cell>
          <cell r="BJ40">
            <v>116</v>
          </cell>
          <cell r="BK40">
            <v>108</v>
          </cell>
        </row>
      </sheetData>
      <sheetData sheetId="2">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165.18484986424735</v>
          </cell>
          <cell r="H7">
            <v>1.0895921330853762</v>
          </cell>
          <cell r="I7">
            <v>2.866900719037125E-2</v>
          </cell>
          <cell r="J7">
            <v>0.28569806473449549</v>
          </cell>
          <cell r="K7">
            <v>5.2479857014500003E-2</v>
          </cell>
          <cell r="L7">
            <v>0.74363889694600005</v>
          </cell>
          <cell r="M7">
            <v>17.553390874132997</v>
          </cell>
          <cell r="N7">
            <v>3.8598583375037001</v>
          </cell>
          <cell r="O7">
            <v>1317</v>
          </cell>
          <cell r="P7">
            <v>40</v>
          </cell>
          <cell r="Q7">
            <v>8027</v>
          </cell>
          <cell r="R7">
            <v>1105</v>
          </cell>
          <cell r="S7">
            <v>11.353794285713454</v>
          </cell>
          <cell r="T7"/>
          <cell r="U7">
            <v>2.1442695788384332</v>
          </cell>
          <cell r="V7">
            <v>2.2118048427064081</v>
          </cell>
          <cell r="W7">
            <v>3.5939427722523285</v>
          </cell>
          <cell r="X7">
            <v>2.6679906219034062</v>
          </cell>
          <cell r="Y7">
            <v>16.66</v>
          </cell>
          <cell r="Z7">
            <v>10.488571428571429</v>
          </cell>
          <cell r="AA7">
            <v>0.65215950882962703</v>
          </cell>
          <cell r="AB7">
            <v>1</v>
          </cell>
          <cell r="AC7">
            <v>165.18484986424735</v>
          </cell>
          <cell r="AD7">
            <v>206.48106233030919</v>
          </cell>
          <cell r="AE7">
            <v>173.8787893307867</v>
          </cell>
          <cell r="AF7">
            <v>170.29365965386324</v>
          </cell>
          <cell r="AG7">
            <v>166.85338370125996</v>
          </cell>
          <cell r="AH7">
            <v>77.035486346697709</v>
          </cell>
          <cell r="AI7">
            <v>45.96201451497398</v>
          </cell>
          <cell r="AJ7">
            <v>165.18484986424735</v>
          </cell>
          <cell r="AK7">
            <v>183.53872207138593</v>
          </cell>
          <cell r="AL7">
            <v>0.43583685323415045</v>
          </cell>
          <cell r="AM7">
            <v>0.49262580135783124</v>
          </cell>
          <cell r="AN7">
            <v>0.40839428899792607</v>
          </cell>
          <cell r="AO7">
            <v>16.66</v>
          </cell>
          <cell r="AP7">
            <v>17.536842105263158</v>
          </cell>
          <cell r="AQ7">
            <v>7.769545473393717</v>
          </cell>
          <cell r="AR7">
            <v>4.6355774300655206</v>
          </cell>
          <cell r="AS7">
            <v>16.66</v>
          </cell>
          <cell r="AT7">
            <v>18.511111111111109</v>
          </cell>
          <cell r="AU7">
            <v>10.488571428571429</v>
          </cell>
          <cell r="AV7">
            <v>11.040601503759399</v>
          </cell>
          <cell r="AW7">
            <v>4.8914425369282002</v>
          </cell>
          <cell r="AX7">
            <v>2.9184024602590508</v>
          </cell>
          <cell r="AY7">
            <v>10.488571428571429</v>
          </cell>
          <cell r="AZ7">
            <v>11.653968253968255</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165.35302256007631</v>
          </cell>
          <cell r="H8">
            <v>0.12152410922086726</v>
          </cell>
          <cell r="I8">
            <v>2.8649957456909958E-2</v>
          </cell>
          <cell r="J8">
            <v>0.28550822656020997</v>
          </cell>
          <cell r="K8">
            <v>5.2479857014500003E-2</v>
          </cell>
          <cell r="L8">
            <v>0.74363889694600005</v>
          </cell>
          <cell r="M8">
            <v>17.553390874132997</v>
          </cell>
          <cell r="N8">
            <v>1.1547721962899999</v>
          </cell>
          <cell r="O8">
            <v>1319</v>
          </cell>
          <cell r="P8">
            <v>15</v>
          </cell>
          <cell r="Q8">
            <v>8027</v>
          </cell>
          <cell r="R8">
            <v>1097</v>
          </cell>
          <cell r="S8">
            <v>11.353794285713454</v>
          </cell>
          <cell r="T8"/>
          <cell r="U8">
            <v>2.1444446570398323</v>
          </cell>
          <cell r="V8">
            <v>0.61721624508908679</v>
          </cell>
          <cell r="W8">
            <v>3.5932852444066423</v>
          </cell>
          <cell r="X8">
            <v>0.65246555952276541</v>
          </cell>
          <cell r="Y8">
            <v>16.66</v>
          </cell>
          <cell r="Z8">
            <v>10.488571428571429</v>
          </cell>
          <cell r="AA8">
            <v>0.64743799202362062</v>
          </cell>
          <cell r="AB8">
            <v>2</v>
          </cell>
          <cell r="AC8">
            <v>165.35302256007631</v>
          </cell>
          <cell r="AD8">
            <v>206.69127820009538</v>
          </cell>
          <cell r="AE8">
            <v>174.05581322113298</v>
          </cell>
          <cell r="AF8">
            <v>170.46703356708898</v>
          </cell>
          <cell r="AG8">
            <v>167.02325511118821</v>
          </cell>
          <cell r="AH8">
            <v>77.107619456278158</v>
          </cell>
          <cell r="AI8">
            <v>46.017226942243767</v>
          </cell>
          <cell r="AJ8">
            <v>165.35302256007631</v>
          </cell>
          <cell r="AK8">
            <v>183.72558062230701</v>
          </cell>
          <cell r="AL8">
            <v>4.8609643688346901E-2</v>
          </cell>
          <cell r="AM8">
            <v>0.19689065248651533</v>
          </cell>
          <cell r="AN8">
            <v>0.18625367645420848</v>
          </cell>
          <cell r="AO8">
            <v>16.66</v>
          </cell>
          <cell r="AP8">
            <v>17.536842105263158</v>
          </cell>
          <cell r="AQ8">
            <v>7.7689111469061087</v>
          </cell>
          <cell r="AR8">
            <v>4.6364256848056211</v>
          </cell>
          <cell r="AS8">
            <v>16.66</v>
          </cell>
          <cell r="AT8">
            <v>18.511111111111109</v>
          </cell>
          <cell r="AU8">
            <v>10.488571428571429</v>
          </cell>
          <cell r="AV8">
            <v>11.040601503759399</v>
          </cell>
          <cell r="AW8">
            <v>4.8910431864675568</v>
          </cell>
          <cell r="AX8">
            <v>2.9189364926978967</v>
          </cell>
          <cell r="AY8">
            <v>10.488571428571429</v>
          </cell>
          <cell r="AZ8">
            <v>11.653968253968255</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118.87859984225166</v>
          </cell>
          <cell r="H9">
            <v>1.6183814249948785</v>
          </cell>
          <cell r="I9">
            <v>8.5093689614835315E-3</v>
          </cell>
          <cell r="J9">
            <v>8.479924778225803E-2</v>
          </cell>
          <cell r="K9">
            <v>5.2479857014500003E-2</v>
          </cell>
          <cell r="L9">
            <v>0.65415992729399997</v>
          </cell>
          <cell r="M9">
            <v>14.665099461943999</v>
          </cell>
          <cell r="N9">
            <v>3.7617497884351998</v>
          </cell>
          <cell r="O9">
            <v>1135</v>
          </cell>
          <cell r="P9">
            <v>60</v>
          </cell>
          <cell r="Q9">
            <v>8027</v>
          </cell>
          <cell r="R9">
            <v>1042</v>
          </cell>
          <cell r="S9">
            <v>11.353794285713454</v>
          </cell>
          <cell r="T9"/>
          <cell r="U9">
            <v>2.1342214204699208</v>
          </cell>
          <cell r="V9">
            <v>2.4067361939762688</v>
          </cell>
          <cell r="W9">
            <v>3.5707820236561538</v>
          </cell>
          <cell r="X9">
            <v>2.8897368046397882</v>
          </cell>
          <cell r="Y9">
            <v>16.66</v>
          </cell>
          <cell r="Z9">
            <v>10.488571428571429</v>
          </cell>
          <cell r="AA9">
            <v>0.54097987638122857</v>
          </cell>
          <cell r="AB9">
            <v>3</v>
          </cell>
          <cell r="AC9">
            <v>118.87859984225166</v>
          </cell>
          <cell r="AD9">
            <v>148.59824980281456</v>
          </cell>
          <cell r="AE9">
            <v>125.13536825500175</v>
          </cell>
          <cell r="AF9">
            <v>122.55525756933162</v>
          </cell>
          <cell r="AG9">
            <v>120.07939378005219</v>
          </cell>
          <cell r="AH9">
            <v>55.701155794826825</v>
          </cell>
          <cell r="AI9">
            <v>33.292034925316123</v>
          </cell>
          <cell r="AJ9">
            <v>118.87859984225166</v>
          </cell>
          <cell r="AK9">
            <v>132.08733315805739</v>
          </cell>
          <cell r="AL9">
            <v>0.64735256999795143</v>
          </cell>
          <cell r="AM9">
            <v>0.67243822943514353</v>
          </cell>
          <cell r="AN9">
            <v>0.56004457651520034</v>
          </cell>
          <cell r="AO9">
            <v>16.66</v>
          </cell>
          <cell r="AP9">
            <v>17.536842105263158</v>
          </cell>
          <cell r="AQ9">
            <v>7.8061253814666234</v>
          </cell>
          <cell r="AR9">
            <v>4.6656446374012175</v>
          </cell>
          <cell r="AS9">
            <v>16.66</v>
          </cell>
          <cell r="AT9">
            <v>18.511111111111109</v>
          </cell>
          <cell r="AU9">
            <v>10.488571428571429</v>
          </cell>
          <cell r="AV9">
            <v>11.040601503759399</v>
          </cell>
          <cell r="AW9">
            <v>4.9144720074367996</v>
          </cell>
          <cell r="AX9">
            <v>2.9373317550848688</v>
          </cell>
          <cell r="AY9">
            <v>10.488571428571429</v>
          </cell>
          <cell r="AZ9">
            <v>11.653968253968255</v>
          </cell>
          <cell r="BB9">
            <v>3</v>
          </cell>
          <cell r="BC9">
            <v>0</v>
          </cell>
          <cell r="BD9">
            <v>0</v>
          </cell>
          <cell r="BE9">
            <v>0</v>
          </cell>
          <cell r="BF9">
            <v>1</v>
          </cell>
          <cell r="BG9">
            <v>23</v>
          </cell>
          <cell r="BH9">
            <v>0</v>
          </cell>
          <cell r="BI9">
            <v>92</v>
          </cell>
          <cell r="BJ9">
            <v>0</v>
          </cell>
          <cell r="BK9">
            <v>102</v>
          </cell>
        </row>
        <row r="10">
          <cell r="B10">
            <v>4</v>
          </cell>
          <cell r="C10">
            <v>1</v>
          </cell>
          <cell r="D10">
            <v>2</v>
          </cell>
          <cell r="E10">
            <v>2</v>
          </cell>
          <cell r="F10">
            <v>1</v>
          </cell>
          <cell r="G10">
            <v>119.01573861791066</v>
          </cell>
          <cell r="H10">
            <v>0.17535632655528913</v>
          </cell>
          <cell r="I10">
            <v>8.5029107328285988E-3</v>
          </cell>
          <cell r="J10">
            <v>8.4734888963828248E-2</v>
          </cell>
          <cell r="K10">
            <v>5.2479857014500003E-2</v>
          </cell>
          <cell r="L10">
            <v>0.65415992729399997</v>
          </cell>
          <cell r="M10">
            <v>14.665099461943999</v>
          </cell>
          <cell r="N10">
            <v>1.5860635059000001</v>
          </cell>
          <cell r="O10">
            <v>1136</v>
          </cell>
          <cell r="P10">
            <v>15</v>
          </cell>
          <cell r="Q10">
            <v>8027</v>
          </cell>
          <cell r="R10">
            <v>1027</v>
          </cell>
          <cell r="S10">
            <v>11.353794285713454</v>
          </cell>
          <cell r="T10"/>
          <cell r="U10">
            <v>2.1340930164433214</v>
          </cell>
          <cell r="V10">
            <v>0.75622042014428303</v>
          </cell>
          <cell r="W10">
            <v>3.5696611943986452</v>
          </cell>
          <cell r="X10">
            <v>0.80274276076075546</v>
          </cell>
          <cell r="Y10">
            <v>16.66</v>
          </cell>
          <cell r="Z10">
            <v>10.488571428571429</v>
          </cell>
          <cell r="AA10">
            <v>0.53319225819915717</v>
          </cell>
          <cell r="AB10">
            <v>4</v>
          </cell>
          <cell r="AC10">
            <v>119.01573861791066</v>
          </cell>
          <cell r="AD10">
            <v>148.7696732723883</v>
          </cell>
          <cell r="AE10">
            <v>125.27972486095859</v>
          </cell>
          <cell r="AF10">
            <v>122.69663775042336</v>
          </cell>
          <cell r="AG10">
            <v>120.21791779586935</v>
          </cell>
          <cell r="AH10">
            <v>55.768768137511756</v>
          </cell>
          <cell r="AI10">
            <v>33.340906079452274</v>
          </cell>
          <cell r="AJ10">
            <v>119.01573861791066</v>
          </cell>
          <cell r="AK10">
            <v>132.23970957545629</v>
          </cell>
          <cell r="AL10">
            <v>7.0142530622115645E-2</v>
          </cell>
          <cell r="AM10">
            <v>0.23188520421312087</v>
          </cell>
          <cell r="AN10">
            <v>0.21844647516858923</v>
          </cell>
          <cell r="AO10">
            <v>16.66</v>
          </cell>
          <cell r="AP10">
            <v>17.536842105263158</v>
          </cell>
          <cell r="AQ10">
            <v>7.8065950601185836</v>
          </cell>
          <cell r="AR10">
            <v>4.6671095918408554</v>
          </cell>
          <cell r="AS10">
            <v>16.66</v>
          </cell>
          <cell r="AT10">
            <v>18.511111111111109</v>
          </cell>
          <cell r="AU10">
            <v>10.488571428571429</v>
          </cell>
          <cell r="AV10">
            <v>11.040601503759399</v>
          </cell>
          <cell r="AW10">
            <v>4.9147677011996782</v>
          </cell>
          <cell r="AX10">
            <v>2.9382540407559219</v>
          </cell>
          <cell r="AY10">
            <v>10.488571428571429</v>
          </cell>
          <cell r="AZ10">
            <v>11.653968253968255</v>
          </cell>
          <cell r="BB10">
            <v>4</v>
          </cell>
          <cell r="BC10">
            <v>0</v>
          </cell>
          <cell r="BD10">
            <v>0</v>
          </cell>
          <cell r="BE10">
            <v>0</v>
          </cell>
          <cell r="BF10">
            <v>1</v>
          </cell>
          <cell r="BG10">
            <v>23</v>
          </cell>
          <cell r="BH10">
            <v>0</v>
          </cell>
          <cell r="BI10">
            <v>92</v>
          </cell>
          <cell r="BJ10">
            <v>116</v>
          </cell>
          <cell r="BK10">
            <v>108</v>
          </cell>
        </row>
        <row r="11">
          <cell r="B11">
            <v>5</v>
          </cell>
          <cell r="C11">
            <v>1</v>
          </cell>
          <cell r="D11">
            <v>2</v>
          </cell>
          <cell r="E11">
            <v>1</v>
          </cell>
          <cell r="F11">
            <v>2</v>
          </cell>
          <cell r="G11">
            <v>89.003816217861626</v>
          </cell>
          <cell r="H11">
            <v>1.6061787665745384</v>
          </cell>
          <cell r="I11">
            <v>8.5096575381206543E-3</v>
          </cell>
          <cell r="J11">
            <v>8.4802123563278486E-2</v>
          </cell>
          <cell r="K11">
            <v>5.2479857014500003E-2</v>
          </cell>
          <cell r="L11">
            <v>0.59105536403799996</v>
          </cell>
          <cell r="M11">
            <v>13.168270817478</v>
          </cell>
          <cell r="N11">
            <v>3.6598254526851997</v>
          </cell>
          <cell r="O11">
            <v>946</v>
          </cell>
          <cell r="P11">
            <v>61</v>
          </cell>
          <cell r="Q11">
            <v>8027</v>
          </cell>
          <cell r="R11">
            <v>1148</v>
          </cell>
          <cell r="S11">
            <v>11.353794285713454</v>
          </cell>
          <cell r="T11"/>
          <cell r="U11">
            <v>2.1120556990296744</v>
          </cell>
          <cell r="V11">
            <v>2.3614049599241587</v>
          </cell>
          <cell r="W11">
            <v>3.5065258798367158</v>
          </cell>
          <cell r="X11">
            <v>2.819489215016719</v>
          </cell>
          <cell r="Y11">
            <v>16.66</v>
          </cell>
          <cell r="Z11">
            <v>10.488571428571429</v>
          </cell>
          <cell r="AA11">
            <v>4.9168366089522726</v>
          </cell>
          <cell r="AB11">
            <v>5</v>
          </cell>
          <cell r="AC11">
            <v>89.003816217861626</v>
          </cell>
          <cell r="AD11">
            <v>111.25477027232702</v>
          </cell>
          <cell r="AE11">
            <v>93.688227597749091</v>
          </cell>
          <cell r="AF11">
            <v>91.756511564805805</v>
          </cell>
          <cell r="AG11">
            <v>89.902844664506688</v>
          </cell>
          <cell r="AH11">
            <v>42.140847070819191</v>
          </cell>
          <cell r="AI11">
            <v>25.382335470458916</v>
          </cell>
          <cell r="AJ11">
            <v>89.003816217861626</v>
          </cell>
          <cell r="AK11">
            <v>98.893129130957362</v>
          </cell>
          <cell r="AL11">
            <v>0.64247150662981534</v>
          </cell>
          <cell r="AM11">
            <v>0.68017929742390482</v>
          </cell>
          <cell r="AN11">
            <v>0.56967012252430771</v>
          </cell>
          <cell r="AO11">
            <v>16.66</v>
          </cell>
          <cell r="AP11">
            <v>17.536842105263158</v>
          </cell>
          <cell r="AQ11">
            <v>7.8880495470143028</v>
          </cell>
          <cell r="AR11">
            <v>4.7511413207581361</v>
          </cell>
          <cell r="AS11">
            <v>16.66</v>
          </cell>
          <cell r="AT11">
            <v>18.511111111111109</v>
          </cell>
          <cell r="AU11">
            <v>10.488571428571429</v>
          </cell>
          <cell r="AV11">
            <v>11.040601503759399</v>
          </cell>
          <cell r="AW11">
            <v>4.9660486858325346</v>
          </cell>
          <cell r="AX11">
            <v>2.9911575696283861</v>
          </cell>
          <cell r="AY11">
            <v>10.488571428571429</v>
          </cell>
          <cell r="AZ11">
            <v>11.653968253968255</v>
          </cell>
          <cell r="BB11">
            <v>5</v>
          </cell>
          <cell r="BC11">
            <v>0</v>
          </cell>
          <cell r="BD11">
            <v>0</v>
          </cell>
          <cell r="BE11">
            <v>0</v>
          </cell>
          <cell r="BF11">
            <v>1</v>
          </cell>
          <cell r="BG11">
            <v>23</v>
          </cell>
          <cell r="BH11">
            <v>0</v>
          </cell>
          <cell r="BI11">
            <v>92</v>
          </cell>
          <cell r="BJ11">
            <v>0</v>
          </cell>
          <cell r="BK11">
            <v>102</v>
          </cell>
        </row>
        <row r="12">
          <cell r="B12">
            <v>6</v>
          </cell>
          <cell r="C12">
            <v>1</v>
          </cell>
          <cell r="D12">
            <v>2</v>
          </cell>
          <cell r="E12">
            <v>2</v>
          </cell>
          <cell r="F12">
            <v>2</v>
          </cell>
          <cell r="G12">
            <v>89.094146508458493</v>
          </cell>
          <cell r="H12">
            <v>0.17080816502681326</v>
          </cell>
          <cell r="I12">
            <v>8.503199644976393E-3</v>
          </cell>
          <cell r="J12">
            <v>8.4737768088346058E-2</v>
          </cell>
          <cell r="K12">
            <v>5.2479857014500003E-2</v>
          </cell>
          <cell r="L12">
            <v>0.59105536403799996</v>
          </cell>
          <cell r="M12">
            <v>13.168270817478</v>
          </cell>
          <cell r="N12">
            <v>1.4631616414800002</v>
          </cell>
          <cell r="O12">
            <v>947</v>
          </cell>
          <cell r="P12">
            <v>16</v>
          </cell>
          <cell r="Q12">
            <v>8027</v>
          </cell>
          <cell r="R12">
            <v>1130</v>
          </cell>
          <cell r="S12">
            <v>11.353794285713454</v>
          </cell>
          <cell r="T12"/>
          <cell r="U12">
            <v>2.1118286437096883</v>
          </cell>
          <cell r="V12">
            <v>0.70283891053705705</v>
          </cell>
          <cell r="W12">
            <v>3.5052798043683349</v>
          </cell>
          <cell r="X12">
            <v>0.74168482458985452</v>
          </cell>
          <cell r="Y12">
            <v>16.66</v>
          </cell>
          <cell r="Z12">
            <v>10.488571428571429</v>
          </cell>
          <cell r="AA12">
            <v>4.9083929608945871</v>
          </cell>
          <cell r="AB12">
            <v>6</v>
          </cell>
          <cell r="AC12">
            <v>89.094146508458493</v>
          </cell>
          <cell r="AD12">
            <v>111.36768313557312</v>
          </cell>
          <cell r="AE12">
            <v>93.783312114166833</v>
          </cell>
          <cell r="AF12">
            <v>91.849635575730403</v>
          </cell>
          <cell r="AG12">
            <v>89.994087382281307</v>
          </cell>
          <cell r="AH12">
            <v>42.188151379533146</v>
          </cell>
          <cell r="AI12">
            <v>25.417128298125579</v>
          </cell>
          <cell r="AJ12">
            <v>89.094146508458493</v>
          </cell>
          <cell r="AK12">
            <v>98.993496120509434</v>
          </cell>
          <cell r="AL12">
            <v>6.8323266010725303E-2</v>
          </cell>
          <cell r="AM12">
            <v>0.24302605115629469</v>
          </cell>
          <cell r="AN12">
            <v>0.23029750557626513</v>
          </cell>
          <cell r="AO12">
            <v>16.66</v>
          </cell>
          <cell r="AP12">
            <v>17.536842105263158</v>
          </cell>
          <cell r="AQ12">
            <v>7.888897638368352</v>
          </cell>
          <cell r="AR12">
            <v>4.7528302816905077</v>
          </cell>
          <cell r="AS12">
            <v>16.66</v>
          </cell>
          <cell r="AT12">
            <v>18.511111111111109</v>
          </cell>
          <cell r="AU12">
            <v>10.488571428571429</v>
          </cell>
          <cell r="AV12">
            <v>11.040601503759399</v>
          </cell>
          <cell r="AW12">
            <v>4.9665826154090587</v>
          </cell>
          <cell r="AX12">
            <v>2.9922208821961678</v>
          </cell>
          <cell r="AY12">
            <v>10.488571428571429</v>
          </cell>
          <cell r="AZ12">
            <v>11.653968253968255</v>
          </cell>
          <cell r="BB12">
            <v>6</v>
          </cell>
          <cell r="BC12">
            <v>0</v>
          </cell>
          <cell r="BD12">
            <v>0</v>
          </cell>
          <cell r="BE12">
            <v>0</v>
          </cell>
          <cell r="BF12">
            <v>1</v>
          </cell>
          <cell r="BG12">
            <v>23</v>
          </cell>
          <cell r="BH12">
            <v>0</v>
          </cell>
          <cell r="BI12">
            <v>92</v>
          </cell>
          <cell r="BJ12">
            <v>116</v>
          </cell>
          <cell r="BK12">
            <v>108</v>
          </cell>
        </row>
        <row r="13">
          <cell r="B13">
            <v>7</v>
          </cell>
          <cell r="C13">
            <v>2</v>
          </cell>
          <cell r="D13">
            <v>1</v>
          </cell>
          <cell r="E13">
            <v>1</v>
          </cell>
          <cell r="F13">
            <v>1</v>
          </cell>
          <cell r="G13">
            <v>130.84676142173092</v>
          </cell>
          <cell r="H13">
            <v>1.2883683612511243</v>
          </cell>
          <cell r="I13">
            <v>2.8673061230154281E-2</v>
          </cell>
          <cell r="J13">
            <v>0.28573846485413262</v>
          </cell>
          <cell r="K13">
            <v>5.2479857014500003E-2</v>
          </cell>
          <cell r="L13">
            <v>0.66024354468400004</v>
          </cell>
          <cell r="M13">
            <v>14.979399987810998</v>
          </cell>
          <cell r="N13">
            <v>3.4825652957719999</v>
          </cell>
          <cell r="O13">
            <v>1223</v>
          </cell>
          <cell r="P13">
            <v>52</v>
          </cell>
          <cell r="Q13">
            <v>8027</v>
          </cell>
          <cell r="R13">
            <v>1075</v>
          </cell>
          <cell r="S13">
            <v>11.353794285713454</v>
          </cell>
          <cell r="T13"/>
          <cell r="U13">
            <v>2.1396259269110876</v>
          </cell>
          <cell r="V13">
            <v>2.32440987698681</v>
          </cell>
          <cell r="W13">
            <v>3.5774991128343689</v>
          </cell>
          <cell r="X13">
            <v>2.7919224199376647</v>
          </cell>
          <cell r="Y13">
            <v>16.66</v>
          </cell>
          <cell r="Z13">
            <v>10.488571428571429</v>
          </cell>
          <cell r="AA13">
            <v>0.56330302423436507</v>
          </cell>
          <cell r="AB13">
            <v>7</v>
          </cell>
          <cell r="AC13">
            <v>130.84676142173092</v>
          </cell>
          <cell r="AD13">
            <v>163.55845177716364</v>
          </cell>
          <cell r="AE13">
            <v>137.73343307550624</v>
          </cell>
          <cell r="AF13">
            <v>134.89356847601127</v>
          </cell>
          <cell r="AG13">
            <v>132.16844588053627</v>
          </cell>
          <cell r="AH13">
            <v>61.154036215400687</v>
          </cell>
          <cell r="AI13">
            <v>36.574924911180226</v>
          </cell>
          <cell r="AJ13">
            <v>130.84676142173092</v>
          </cell>
          <cell r="AK13">
            <v>145.38529046858991</v>
          </cell>
          <cell r="AL13">
            <v>0.51534734450044972</v>
          </cell>
          <cell r="AM13">
            <v>0.5542776142911886</v>
          </cell>
          <cell r="AN13">
            <v>0.46146280858330219</v>
          </cell>
          <cell r="AO13">
            <v>16.66</v>
          </cell>
          <cell r="AP13">
            <v>17.536842105263158</v>
          </cell>
          <cell r="AQ13">
            <v>7.7864077970168983</v>
          </cell>
          <cell r="AR13">
            <v>4.6568844532293037</v>
          </cell>
          <cell r="AS13">
            <v>16.66</v>
          </cell>
          <cell r="AT13">
            <v>18.511111111111109</v>
          </cell>
          <cell r="AU13">
            <v>10.488571428571429</v>
          </cell>
          <cell r="AV13">
            <v>11.040601503759399</v>
          </cell>
          <cell r="AW13">
            <v>4.9020584844536161</v>
          </cell>
          <cell r="AX13">
            <v>2.9318166399939591</v>
          </cell>
          <cell r="AY13">
            <v>10.488571428571429</v>
          </cell>
          <cell r="AZ13">
            <v>11.653968253968255</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131.06210304269021</v>
          </cell>
          <cell r="H14">
            <v>0.11991603165126362</v>
          </cell>
          <cell r="I14">
            <v>2.8651139129841539E-2</v>
          </cell>
          <cell r="J14">
            <v>0.28552000240118902</v>
          </cell>
          <cell r="K14">
            <v>5.2479857014500003E-2</v>
          </cell>
          <cell r="L14">
            <v>0.66024354468400004</v>
          </cell>
          <cell r="M14">
            <v>14.979399987810998</v>
          </cell>
          <cell r="N14">
            <v>0.94927246155700007</v>
          </cell>
          <cell r="O14">
            <v>1225</v>
          </cell>
          <cell r="P14">
            <v>18</v>
          </cell>
          <cell r="Q14">
            <v>8027</v>
          </cell>
          <cell r="R14">
            <v>1063</v>
          </cell>
          <cell r="S14">
            <v>11.353794285713454</v>
          </cell>
          <cell r="T14"/>
          <cell r="U14">
            <v>2.1398486401063113</v>
          </cell>
          <cell r="V14">
            <v>0.60220482810107079</v>
          </cell>
          <cell r="W14">
            <v>3.5764686229525005</v>
          </cell>
          <cell r="X14">
            <v>0.63210460906392552</v>
          </cell>
          <cell r="Y14">
            <v>16.66</v>
          </cell>
          <cell r="Z14">
            <v>10.488571428571429</v>
          </cell>
          <cell r="AA14">
            <v>0.55701499047546987</v>
          </cell>
          <cell r="AB14">
            <v>8</v>
          </cell>
          <cell r="AC14">
            <v>131.06210304269021</v>
          </cell>
          <cell r="AD14">
            <v>163.82762880336276</v>
          </cell>
          <cell r="AE14">
            <v>137.96010846598969</v>
          </cell>
          <cell r="AF14">
            <v>135.11557014710331</v>
          </cell>
          <cell r="AG14">
            <v>132.38596266938404</v>
          </cell>
          <cell r="AH14">
            <v>61.248305411068152</v>
          </cell>
          <cell r="AI14">
            <v>36.645673948201406</v>
          </cell>
          <cell r="AJ14">
            <v>131.06210304269021</v>
          </cell>
          <cell r="AK14">
            <v>145.62455893632244</v>
          </cell>
          <cell r="AL14">
            <v>4.7966412660505449E-2</v>
          </cell>
          <cell r="AM14">
            <v>0.19912831325081565</v>
          </cell>
          <cell r="AN14">
            <v>0.18970915562353757</v>
          </cell>
          <cell r="AO14">
            <v>16.66</v>
          </cell>
          <cell r="AP14">
            <v>17.536842105263158</v>
          </cell>
          <cell r="AQ14">
            <v>7.7855973958851141</v>
          </cell>
          <cell r="AR14">
            <v>4.6582262439217441</v>
          </cell>
          <cell r="AS14">
            <v>16.66</v>
          </cell>
          <cell r="AT14">
            <v>18.511111111111109</v>
          </cell>
          <cell r="AU14">
            <v>10.488571428571429</v>
          </cell>
          <cell r="AV14">
            <v>11.040601503759399</v>
          </cell>
          <cell r="AW14">
            <v>4.9015482833637893</v>
          </cell>
          <cell r="AX14">
            <v>2.9326613859435304</v>
          </cell>
          <cell r="AY14">
            <v>10.488571428571429</v>
          </cell>
          <cell r="AZ14">
            <v>11.653968253968255</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85.567251597799512</v>
          </cell>
          <cell r="H15">
            <v>2.1660248433209275</v>
          </cell>
          <cell r="I15">
            <v>8.5179940691516888E-3</v>
          </cell>
          <cell r="J15">
            <v>8.4885200412307488E-2</v>
          </cell>
          <cell r="K15">
            <v>5.2479857014500003E-2</v>
          </cell>
          <cell r="L15">
            <v>0.58066951981299997</v>
          </cell>
          <cell r="M15">
            <v>11.976244013779</v>
          </cell>
          <cell r="N15">
            <v>6.0267193065590003</v>
          </cell>
          <cell r="O15">
            <v>1000</v>
          </cell>
          <cell r="P15">
            <v>50</v>
          </cell>
          <cell r="Q15">
            <v>8027</v>
          </cell>
          <cell r="R15">
            <v>1023</v>
          </cell>
          <cell r="S15">
            <v>11.353794285713454</v>
          </cell>
          <cell r="T15"/>
          <cell r="U15">
            <v>2.1266970823676665</v>
          </cell>
          <cell r="V15">
            <v>2.4551501892989624</v>
          </cell>
          <cell r="W15">
            <v>3.5463547147969559</v>
          </cell>
          <cell r="X15">
            <v>2.9149207132207882</v>
          </cell>
          <cell r="Y15">
            <v>16.66</v>
          </cell>
          <cell r="Z15">
            <v>10.488571428571429</v>
          </cell>
          <cell r="AA15">
            <v>0.47144834822912624</v>
          </cell>
          <cell r="AB15">
            <v>9</v>
          </cell>
          <cell r="AC15">
            <v>85.567251597799512</v>
          </cell>
          <cell r="AD15">
            <v>106.95906449724939</v>
          </cell>
          <cell r="AE15">
            <v>90.070791155578434</v>
          </cell>
          <cell r="AF15">
            <v>88.213661441030425</v>
          </cell>
          <cell r="AG15">
            <v>86.431567270504559</v>
          </cell>
          <cell r="AH15">
            <v>40.234809323449532</v>
          </cell>
          <cell r="AI15">
            <v>24.128227004697301</v>
          </cell>
          <cell r="AJ15">
            <v>85.567251597799512</v>
          </cell>
          <cell r="AK15">
            <v>95.074723997555012</v>
          </cell>
          <cell r="AL15">
            <v>0.86640993732837102</v>
          </cell>
          <cell r="AM15">
            <v>0.88223720600140099</v>
          </cell>
          <cell r="AN15">
            <v>0.74308190733861101</v>
          </cell>
          <cell r="AO15">
            <v>16.66</v>
          </cell>
          <cell r="AP15">
            <v>17.536842105263158</v>
          </cell>
          <cell r="AQ15">
            <v>7.8337437607486189</v>
          </cell>
          <cell r="AR15">
            <v>4.6977816207970209</v>
          </cell>
          <cell r="AS15">
            <v>16.66</v>
          </cell>
          <cell r="AT15">
            <v>18.511111111111109</v>
          </cell>
          <cell r="AU15">
            <v>10.488571428571429</v>
          </cell>
          <cell r="AV15">
            <v>11.040601503759399</v>
          </cell>
          <cell r="AW15">
            <v>4.9318596031055018</v>
          </cell>
          <cell r="AX15">
            <v>2.9575641107778878</v>
          </cell>
          <cell r="AY15">
            <v>10.488571428571429</v>
          </cell>
          <cell r="AZ15">
            <v>11.653968253968255</v>
          </cell>
          <cell r="BB15">
            <v>9</v>
          </cell>
          <cell r="BC15">
            <v>15</v>
          </cell>
          <cell r="BD15">
            <v>10</v>
          </cell>
          <cell r="BE15">
            <v>5</v>
          </cell>
          <cell r="BF15">
            <v>13</v>
          </cell>
          <cell r="BG15">
            <v>33</v>
          </cell>
          <cell r="BH15">
            <v>63</v>
          </cell>
          <cell r="BI15">
            <v>92</v>
          </cell>
          <cell r="BJ15">
            <v>0</v>
          </cell>
          <cell r="BK15">
            <v>102</v>
          </cell>
        </row>
        <row r="16">
          <cell r="B16">
            <v>10</v>
          </cell>
          <cell r="C16">
            <v>2</v>
          </cell>
          <cell r="D16">
            <v>2</v>
          </cell>
          <cell r="E16">
            <v>2</v>
          </cell>
          <cell r="F16">
            <v>1</v>
          </cell>
          <cell r="G16">
            <v>85.682747274210399</v>
          </cell>
          <cell r="H16">
            <v>0.28797687537681688</v>
          </cell>
          <cell r="I16">
            <v>8.5104875997577233E-3</v>
          </cell>
          <cell r="J16">
            <v>8.4810395457793231E-2</v>
          </cell>
          <cell r="K16">
            <v>5.2479857014500003E-2</v>
          </cell>
          <cell r="L16">
            <v>0.58066951981299997</v>
          </cell>
          <cell r="M16">
            <v>11.976244013779</v>
          </cell>
          <cell r="N16">
            <v>4.3964678117449996</v>
          </cell>
          <cell r="O16">
            <v>1002</v>
          </cell>
          <cell r="P16">
            <v>9</v>
          </cell>
          <cell r="Q16">
            <v>8027</v>
          </cell>
          <cell r="R16">
            <v>998</v>
          </cell>
          <cell r="S16">
            <v>11.353794285713454</v>
          </cell>
          <cell r="T16"/>
          <cell r="U16">
            <v>2.1262764406014045</v>
          </cell>
          <cell r="V16">
            <v>1.0418614242807023</v>
          </cell>
          <cell r="W16">
            <v>3.5445453419928445</v>
          </cell>
          <cell r="X16">
            <v>1.1001495946123356</v>
          </cell>
          <cell r="Y16">
            <v>16.66</v>
          </cell>
          <cell r="Z16">
            <v>10.488571428571429</v>
          </cell>
          <cell r="AA16">
            <v>0.45992712759791587</v>
          </cell>
          <cell r="AB16">
            <v>10</v>
          </cell>
          <cell r="AC16">
            <v>85.682747274210399</v>
          </cell>
          <cell r="AD16">
            <v>107.103434092763</v>
          </cell>
          <cell r="AE16">
            <v>90.192365551800421</v>
          </cell>
          <cell r="AF16">
            <v>88.332729148670524</v>
          </cell>
          <cell r="AG16">
            <v>86.548229569909495</v>
          </cell>
          <cell r="AH16">
            <v>40.297087263956868</v>
          </cell>
          <cell r="AI16">
            <v>24.173127723635528</v>
          </cell>
          <cell r="AJ16">
            <v>85.682747274210399</v>
          </cell>
          <cell r="AK16">
            <v>95.203052526900436</v>
          </cell>
          <cell r="AL16">
            <v>0.11519075015072675</v>
          </cell>
          <cell r="AM16">
            <v>0.27640612145289395</v>
          </cell>
          <cell r="AN16">
            <v>0.26176156114323024</v>
          </cell>
          <cell r="AO16">
            <v>16.66</v>
          </cell>
          <cell r="AP16">
            <v>17.536842105263158</v>
          </cell>
          <cell r="AQ16">
            <v>7.8352935121116323</v>
          </cell>
          <cell r="AR16">
            <v>4.7001796824619753</v>
          </cell>
          <cell r="AS16">
            <v>16.66</v>
          </cell>
          <cell r="AT16">
            <v>18.511111111111109</v>
          </cell>
          <cell r="AU16">
            <v>10.488571428571429</v>
          </cell>
          <cell r="AV16">
            <v>11.040601503759399</v>
          </cell>
          <cell r="AW16">
            <v>4.932835274045928</v>
          </cell>
          <cell r="AX16">
            <v>2.959073849137011</v>
          </cell>
          <cell r="AY16">
            <v>10.488571428571429</v>
          </cell>
          <cell r="AZ16">
            <v>11.653968253968255</v>
          </cell>
          <cell r="BB16">
            <v>10</v>
          </cell>
          <cell r="BC16">
            <v>15</v>
          </cell>
          <cell r="BD16">
            <v>10</v>
          </cell>
          <cell r="BE16">
            <v>5</v>
          </cell>
          <cell r="BF16">
            <v>13</v>
          </cell>
          <cell r="BG16">
            <v>33</v>
          </cell>
          <cell r="BH16">
            <v>63</v>
          </cell>
          <cell r="BI16">
            <v>92</v>
          </cell>
          <cell r="BJ16">
            <v>116</v>
          </cell>
          <cell r="BK16">
            <v>108</v>
          </cell>
        </row>
        <row r="17">
          <cell r="B17">
            <v>11</v>
          </cell>
          <cell r="C17">
            <v>2</v>
          </cell>
          <cell r="D17">
            <v>2</v>
          </cell>
          <cell r="E17">
            <v>1</v>
          </cell>
          <cell r="F17">
            <v>2</v>
          </cell>
          <cell r="G17">
            <v>59.32074495003004</v>
          </cell>
          <cell r="H17">
            <v>2.1541056240695022</v>
          </cell>
          <cell r="I17">
            <v>8.5183816024030651E-3</v>
          </cell>
          <cell r="J17">
            <v>8.4889062335366181E-2</v>
          </cell>
          <cell r="K17">
            <v>5.2479857014500003E-2</v>
          </cell>
          <cell r="L17">
            <v>0.48740004568599998</v>
          </cell>
          <cell r="M17">
            <v>10.495198726657</v>
          </cell>
          <cell r="N17">
            <v>6.0267193070489995</v>
          </cell>
          <cell r="O17">
            <v>791</v>
          </cell>
          <cell r="P17">
            <v>50</v>
          </cell>
          <cell r="Q17">
            <v>8027</v>
          </cell>
          <cell r="R17">
            <v>1210</v>
          </cell>
          <cell r="S17">
            <v>11.353794285713454</v>
          </cell>
          <cell r="T17"/>
          <cell r="U17">
            <v>2.1050133646311497</v>
          </cell>
          <cell r="V17">
            <v>2.4035029839998105</v>
          </cell>
          <cell r="W17">
            <v>3.466360820165316</v>
          </cell>
          <cell r="X17">
            <v>2.8395207804839924</v>
          </cell>
          <cell r="Y17">
            <v>16.66</v>
          </cell>
          <cell r="Z17">
            <v>10.488571428571429</v>
          </cell>
          <cell r="AA17">
            <v>4.8463782735272218</v>
          </cell>
          <cell r="AB17">
            <v>11</v>
          </cell>
          <cell r="AC17">
            <v>59.32074495003004</v>
          </cell>
          <cell r="AD17">
            <v>74.150931187537552</v>
          </cell>
          <cell r="AE17">
            <v>62.442889421084253</v>
          </cell>
          <cell r="AF17">
            <v>61.155407164979422</v>
          </cell>
          <cell r="AG17">
            <v>59.919944393969736</v>
          </cell>
          <cell r="AH17">
            <v>28.180697541758601</v>
          </cell>
          <cell r="AI17">
            <v>17.113263167797097</v>
          </cell>
          <cell r="AJ17">
            <v>59.32074495003004</v>
          </cell>
          <cell r="AK17">
            <v>65.911938833366705</v>
          </cell>
          <cell r="AL17">
            <v>0.86164224962780089</v>
          </cell>
          <cell r="AM17">
            <v>0.89623588504339136</v>
          </cell>
          <cell r="AN17">
            <v>0.75861590409010426</v>
          </cell>
          <cell r="AO17">
            <v>16.66</v>
          </cell>
          <cell r="AP17">
            <v>17.536842105263158</v>
          </cell>
          <cell r="AQ17">
            <v>7.9144390624423631</v>
          </cell>
          <cell r="AR17">
            <v>4.80619325694013</v>
          </cell>
          <cell r="AS17">
            <v>16.66</v>
          </cell>
          <cell r="AT17">
            <v>18.511111111111109</v>
          </cell>
          <cell r="AU17">
            <v>10.488571428571429</v>
          </cell>
          <cell r="AV17">
            <v>11.040601503759399</v>
          </cell>
          <cell r="AW17">
            <v>4.9826626304623423</v>
          </cell>
          <cell r="AX17">
            <v>3.0258164030573176</v>
          </cell>
          <cell r="AY17">
            <v>10.488571428571429</v>
          </cell>
          <cell r="AZ17">
            <v>11.653968253968255</v>
          </cell>
          <cell r="BB17">
            <v>11</v>
          </cell>
          <cell r="BC17">
            <v>15</v>
          </cell>
          <cell r="BD17">
            <v>10</v>
          </cell>
          <cell r="BE17">
            <v>5</v>
          </cell>
          <cell r="BF17">
            <v>13</v>
          </cell>
          <cell r="BG17">
            <v>33</v>
          </cell>
          <cell r="BH17">
            <v>63</v>
          </cell>
          <cell r="BI17">
            <v>92</v>
          </cell>
          <cell r="BJ17">
            <v>0</v>
          </cell>
          <cell r="BK17">
            <v>102</v>
          </cell>
        </row>
        <row r="18">
          <cell r="B18">
            <v>12</v>
          </cell>
          <cell r="C18">
            <v>2</v>
          </cell>
          <cell r="D18">
            <v>2</v>
          </cell>
          <cell r="E18">
            <v>2</v>
          </cell>
          <cell r="F18">
            <v>2</v>
          </cell>
          <cell r="G18">
            <v>59.396197886700321</v>
          </cell>
          <cell r="H18">
            <v>0.28217916255968728</v>
          </cell>
          <cell r="I18">
            <v>8.5108775459408065E-3</v>
          </cell>
          <cell r="J18">
            <v>8.4814281426676547E-2</v>
          </cell>
          <cell r="K18">
            <v>5.2479857014500003E-2</v>
          </cell>
          <cell r="L18">
            <v>0.48740004568599998</v>
          </cell>
          <cell r="M18">
            <v>10.495198726657</v>
          </cell>
          <cell r="N18">
            <v>4.3964678122459997</v>
          </cell>
          <cell r="O18">
            <v>792</v>
          </cell>
          <cell r="P18">
            <v>9</v>
          </cell>
          <cell r="Q18">
            <v>8027</v>
          </cell>
          <cell r="R18">
            <v>1181</v>
          </cell>
          <cell r="S18">
            <v>11.353794285713454</v>
          </cell>
          <cell r="T18"/>
          <cell r="U18">
            <v>2.1044920789810719</v>
          </cell>
          <cell r="V18">
            <v>0.96637905746302288</v>
          </cell>
          <cell r="W18">
            <v>3.4643992581914902</v>
          </cell>
          <cell r="X18">
            <v>1.0148594913816682</v>
          </cell>
          <cell r="Y18">
            <v>16.66</v>
          </cell>
          <cell r="Z18">
            <v>10.488571428571429</v>
          </cell>
          <cell r="AA18">
            <v>4.8351603359677826</v>
          </cell>
          <cell r="AB18">
            <v>12</v>
          </cell>
          <cell r="AC18">
            <v>59.396197886700321</v>
          </cell>
          <cell r="AD18">
            <v>74.245247358375394</v>
          </cell>
          <cell r="AE18">
            <v>62.522313564947709</v>
          </cell>
          <cell r="AF18">
            <v>61.233193697629197</v>
          </cell>
          <cell r="AG18">
            <v>59.996159481515477</v>
          </cell>
          <cell r="AH18">
            <v>28.223531216833123</v>
          </cell>
          <cell r="AI18">
            <v>17.144732307126382</v>
          </cell>
          <cell r="AJ18">
            <v>59.396197886700321</v>
          </cell>
          <cell r="AK18">
            <v>65.99577542966702</v>
          </cell>
          <cell r="AL18">
            <v>0.11287166502387491</v>
          </cell>
          <cell r="AM18">
            <v>0.29199635524022566</v>
          </cell>
          <cell r="AN18">
            <v>0.27804751786428866</v>
          </cell>
          <cell r="AO18">
            <v>16.66</v>
          </cell>
          <cell r="AP18">
            <v>17.536842105263158</v>
          </cell>
          <cell r="AQ18">
            <v>7.9163994801378594</v>
          </cell>
          <cell r="AR18">
            <v>4.808914550079014</v>
          </cell>
          <cell r="AS18">
            <v>16.66</v>
          </cell>
          <cell r="AT18">
            <v>18.511111111111109</v>
          </cell>
          <cell r="AU18">
            <v>10.488571428571429</v>
          </cell>
          <cell r="AV18">
            <v>11.040601503759399</v>
          </cell>
          <cell r="AW18">
            <v>4.9838968430091031</v>
          </cell>
          <cell r="AX18">
            <v>3.0275296369988101</v>
          </cell>
          <cell r="AY18">
            <v>10.488571428571429</v>
          </cell>
          <cell r="AZ18">
            <v>11.653968253968255</v>
          </cell>
          <cell r="BB18">
            <v>12</v>
          </cell>
          <cell r="BC18">
            <v>15</v>
          </cell>
          <cell r="BD18">
            <v>10</v>
          </cell>
          <cell r="BE18">
            <v>5</v>
          </cell>
          <cell r="BF18">
            <v>13</v>
          </cell>
          <cell r="BG18">
            <v>33</v>
          </cell>
          <cell r="BH18">
            <v>63</v>
          </cell>
          <cell r="BI18">
            <v>92</v>
          </cell>
          <cell r="BJ18">
            <v>116</v>
          </cell>
          <cell r="BK18">
            <v>108</v>
          </cell>
        </row>
        <row r="19">
          <cell r="B19">
            <v>13</v>
          </cell>
          <cell r="C19">
            <v>2</v>
          </cell>
          <cell r="D19">
            <v>3</v>
          </cell>
          <cell r="E19">
            <v>1</v>
          </cell>
          <cell r="F19">
            <v>1</v>
          </cell>
          <cell r="G19">
            <v>81.304636706287582</v>
          </cell>
          <cell r="H19">
            <v>2.0881671602271217</v>
          </cell>
          <cell r="I19">
            <v>8.5160760782502145E-3</v>
          </cell>
          <cell r="J19">
            <v>8.4866086869759924E-2</v>
          </cell>
          <cell r="K19">
            <v>5.2479857014500003E-2</v>
          </cell>
          <cell r="L19">
            <v>0.57341554761299995</v>
          </cell>
          <cell r="M19">
            <v>11.443975773052999</v>
          </cell>
          <cell r="N19">
            <v>5.9533783491049999</v>
          </cell>
          <cell r="O19">
            <v>995</v>
          </cell>
          <cell r="P19">
            <v>49</v>
          </cell>
          <cell r="Q19">
            <v>8027</v>
          </cell>
          <cell r="R19">
            <v>1011</v>
          </cell>
          <cell r="S19">
            <v>11.353794285713454</v>
          </cell>
          <cell r="T19"/>
          <cell r="U19">
            <v>2.1269470390134324</v>
          </cell>
          <cell r="V19">
            <v>2.4100729237345537</v>
          </cell>
          <cell r="W19">
            <v>3.5424333569248634</v>
          </cell>
          <cell r="X19">
            <v>2.8518766633462378</v>
          </cell>
          <cell r="Y19">
            <v>16.66</v>
          </cell>
          <cell r="Z19">
            <v>10.488571428571429</v>
          </cell>
          <cell r="AA19">
            <v>0.46009771320376425</v>
          </cell>
          <cell r="AB19">
            <v>13</v>
          </cell>
          <cell r="AC19">
            <v>81.304636706287582</v>
          </cell>
          <cell r="AD19">
            <v>101.63079588285947</v>
          </cell>
          <cell r="AE19">
            <v>85.583828111881672</v>
          </cell>
          <cell r="AF19">
            <v>83.819213099265554</v>
          </cell>
          <cell r="AG19">
            <v>82.125895662916747</v>
          </cell>
          <cell r="AH19">
            <v>38.225980814266109</v>
          </cell>
          <cell r="AI19">
            <v>22.951634798534926</v>
          </cell>
          <cell r="AJ19">
            <v>81.304636706287582</v>
          </cell>
          <cell r="AK19">
            <v>90.338485229208416</v>
          </cell>
          <cell r="AL19">
            <v>0.83526686409084872</v>
          </cell>
          <cell r="AM19">
            <v>0.86643318534585267</v>
          </cell>
          <cell r="AN19">
            <v>0.7322080884721639</v>
          </cell>
          <cell r="AO19">
            <v>16.66</v>
          </cell>
          <cell r="AP19">
            <v>17.536842105263158</v>
          </cell>
          <cell r="AQ19">
            <v>7.8328231471751222</v>
          </cell>
          <cell r="AR19">
            <v>4.7029819114119658</v>
          </cell>
          <cell r="AS19">
            <v>16.66</v>
          </cell>
          <cell r="AT19">
            <v>18.511111111111109</v>
          </cell>
          <cell r="AU19">
            <v>10.488571428571429</v>
          </cell>
          <cell r="AV19">
            <v>11.040601503759399</v>
          </cell>
          <cell r="AW19">
            <v>4.9312800159972348</v>
          </cell>
          <cell r="AX19">
            <v>2.9608380375224366</v>
          </cell>
          <cell r="AY19">
            <v>10.488571428571429</v>
          </cell>
          <cell r="AZ19">
            <v>11.653968253968255</v>
          </cell>
          <cell r="BB19">
            <v>13</v>
          </cell>
          <cell r="BC19">
            <v>15</v>
          </cell>
          <cell r="BD19">
            <v>10</v>
          </cell>
          <cell r="BE19">
            <v>5</v>
          </cell>
          <cell r="BF19">
            <v>13</v>
          </cell>
          <cell r="BG19">
            <v>33</v>
          </cell>
          <cell r="BH19">
            <v>63</v>
          </cell>
          <cell r="BI19">
            <v>94</v>
          </cell>
          <cell r="BJ19">
            <v>0</v>
          </cell>
          <cell r="BK19">
            <v>102</v>
          </cell>
        </row>
        <row r="20">
          <cell r="B20">
            <v>14</v>
          </cell>
          <cell r="C20">
            <v>2</v>
          </cell>
          <cell r="D20">
            <v>3</v>
          </cell>
          <cell r="E20">
            <v>2</v>
          </cell>
          <cell r="F20">
            <v>1</v>
          </cell>
          <cell r="G20">
            <v>81.415770356936349</v>
          </cell>
          <cell r="H20">
            <v>0.26820031218209961</v>
          </cell>
          <cell r="I20">
            <v>8.5086280474449012E-3</v>
          </cell>
          <cell r="J20">
            <v>8.4791864279035692E-2</v>
          </cell>
          <cell r="K20">
            <v>5.2479857014500003E-2</v>
          </cell>
          <cell r="L20">
            <v>0.57341554761299995</v>
          </cell>
          <cell r="M20">
            <v>11.443975773052999</v>
          </cell>
          <cell r="N20">
            <v>4.3210523774289999</v>
          </cell>
          <cell r="O20">
            <v>996</v>
          </cell>
          <cell r="P20">
            <v>9</v>
          </cell>
          <cell r="Q20">
            <v>8027</v>
          </cell>
          <cell r="R20">
            <v>989</v>
          </cell>
          <cell r="S20">
            <v>11.353794285713454</v>
          </cell>
          <cell r="T20"/>
          <cell r="U20">
            <v>2.1265556772445793</v>
          </cell>
          <cell r="V20">
            <v>0.9827547801225397</v>
          </cell>
          <cell r="W20">
            <v>3.5407527245305088</v>
          </cell>
          <cell r="X20">
            <v>1.0345654668812383</v>
          </cell>
          <cell r="Y20">
            <v>16.66</v>
          </cell>
          <cell r="Z20">
            <v>10.488571428571429</v>
          </cell>
          <cell r="AA20">
            <v>0.45008569570575951</v>
          </cell>
          <cell r="AB20">
            <v>14</v>
          </cell>
          <cell r="AC20">
            <v>81.415770356936349</v>
          </cell>
          <cell r="AD20">
            <v>101.76971294617043</v>
          </cell>
          <cell r="AE20">
            <v>85.70081090203827</v>
          </cell>
          <cell r="AF20">
            <v>83.933783873130253</v>
          </cell>
          <cell r="AG20">
            <v>82.238151875693276</v>
          </cell>
          <cell r="AH20">
            <v>38.285275682237668</v>
          </cell>
          <cell r="AI20">
            <v>22.993915896155045</v>
          </cell>
          <cell r="AJ20">
            <v>81.415770356936349</v>
          </cell>
          <cell r="AK20">
            <v>90.461967063262605</v>
          </cell>
          <cell r="AL20">
            <v>0.10728012487283985</v>
          </cell>
          <cell r="AM20">
            <v>0.27290664732117376</v>
          </cell>
          <cell r="AN20">
            <v>0.25923957523017471</v>
          </cell>
          <cell r="AO20">
            <v>16.66</v>
          </cell>
          <cell r="AP20">
            <v>17.536842105263158</v>
          </cell>
          <cell r="AQ20">
            <v>7.8342646648154988</v>
          </cell>
          <cell r="AR20">
            <v>4.7052142005225903</v>
          </cell>
          <cell r="AS20">
            <v>16.66</v>
          </cell>
          <cell r="AT20">
            <v>18.511111111111109</v>
          </cell>
          <cell r="AU20">
            <v>10.488571428571429</v>
          </cell>
          <cell r="AV20">
            <v>11.040601503759399</v>
          </cell>
          <cell r="AW20">
            <v>4.9321875466536955</v>
          </cell>
          <cell r="AX20">
            <v>2.9622434110990272</v>
          </cell>
          <cell r="AY20">
            <v>10.488571428571429</v>
          </cell>
          <cell r="AZ20">
            <v>11.653968253968255</v>
          </cell>
          <cell r="BB20">
            <v>14</v>
          </cell>
          <cell r="BC20">
            <v>15</v>
          </cell>
          <cell r="BD20">
            <v>10</v>
          </cell>
          <cell r="BE20">
            <v>5</v>
          </cell>
          <cell r="BF20">
            <v>13</v>
          </cell>
          <cell r="BG20">
            <v>33</v>
          </cell>
          <cell r="BH20">
            <v>63</v>
          </cell>
          <cell r="BI20">
            <v>94</v>
          </cell>
          <cell r="BJ20">
            <v>116</v>
          </cell>
          <cell r="BK20">
            <v>108</v>
          </cell>
        </row>
        <row r="21">
          <cell r="B21">
            <v>15</v>
          </cell>
          <cell r="C21">
            <v>2</v>
          </cell>
          <cell r="D21">
            <v>3</v>
          </cell>
          <cell r="E21">
            <v>1</v>
          </cell>
          <cell r="F21">
            <v>2</v>
          </cell>
          <cell r="G21">
            <v>55.578571238607331</v>
          </cell>
          <cell r="H21">
            <v>2.077818052047272</v>
          </cell>
          <cell r="I21">
            <v>8.5164546828768624E-3</v>
          </cell>
          <cell r="J21">
            <v>8.4869859815520282E-2</v>
          </cell>
          <cell r="K21">
            <v>5.2479857014500003E-2</v>
          </cell>
          <cell r="L21">
            <v>0.46582508266599998</v>
          </cell>
          <cell r="M21">
            <v>9.9638414722260009</v>
          </cell>
          <cell r="N21">
            <v>5.9533783503790003</v>
          </cell>
          <cell r="O21">
            <v>781</v>
          </cell>
          <cell r="P21">
            <v>49</v>
          </cell>
          <cell r="Q21">
            <v>8027</v>
          </cell>
          <cell r="R21">
            <v>1236</v>
          </cell>
          <cell r="S21">
            <v>11.353794285713454</v>
          </cell>
          <cell r="T21"/>
          <cell r="U21">
            <v>2.103729954725936</v>
          </cell>
          <cell r="V21">
            <v>2.3590264775123284</v>
          </cell>
          <cell r="W21">
            <v>3.4566227620610976</v>
          </cell>
          <cell r="X21">
            <v>2.7780601049990734</v>
          </cell>
          <cell r="Y21">
            <v>16.66</v>
          </cell>
          <cell r="Z21">
            <v>10.488571428571429</v>
          </cell>
          <cell r="AA21">
            <v>4.8352717234439808</v>
          </cell>
          <cell r="AB21">
            <v>15</v>
          </cell>
          <cell r="AC21">
            <v>55.578571238607331</v>
          </cell>
          <cell r="AD21">
            <v>69.473214048259166</v>
          </cell>
          <cell r="AE21">
            <v>58.503759198534034</v>
          </cell>
          <cell r="AF21">
            <v>57.297496122275604</v>
          </cell>
          <cell r="AG21">
            <v>56.139970948088212</v>
          </cell>
          <cell r="AH21">
            <v>26.419061588086691</v>
          </cell>
          <cell r="AI21">
            <v>16.078865142190761</v>
          </cell>
          <cell r="AJ21">
            <v>55.578571238607331</v>
          </cell>
          <cell r="AK21">
            <v>61.753968042897036</v>
          </cell>
          <cell r="AL21">
            <v>0.83112722081890877</v>
          </cell>
          <cell r="AM21">
            <v>0.88079471419854516</v>
          </cell>
          <cell r="AN21">
            <v>0.74793847991563345</v>
          </cell>
          <cell r="AO21">
            <v>16.66</v>
          </cell>
          <cell r="AP21">
            <v>17.536842105263158</v>
          </cell>
          <cell r="AQ21">
            <v>7.9192673767724076</v>
          </cell>
          <cell r="AR21">
            <v>4.819733348647528</v>
          </cell>
          <cell r="AS21">
            <v>16.66</v>
          </cell>
          <cell r="AT21">
            <v>18.511111111111109</v>
          </cell>
          <cell r="AU21">
            <v>10.488571428571429</v>
          </cell>
          <cell r="AV21">
            <v>11.040601503759399</v>
          </cell>
          <cell r="AW21">
            <v>4.9857023735433907</v>
          </cell>
          <cell r="AX21">
            <v>3.0343407859518221</v>
          </cell>
          <cell r="AY21">
            <v>10.488571428571429</v>
          </cell>
          <cell r="AZ21">
            <v>11.653968253968255</v>
          </cell>
          <cell r="BB21">
            <v>15</v>
          </cell>
          <cell r="BC21">
            <v>15</v>
          </cell>
          <cell r="BD21">
            <v>10</v>
          </cell>
          <cell r="BE21">
            <v>5</v>
          </cell>
          <cell r="BF21">
            <v>13</v>
          </cell>
          <cell r="BG21">
            <v>33</v>
          </cell>
          <cell r="BH21">
            <v>63</v>
          </cell>
          <cell r="BI21">
            <v>94</v>
          </cell>
          <cell r="BJ21">
            <v>0</v>
          </cell>
          <cell r="BK21">
            <v>102</v>
          </cell>
        </row>
        <row r="22">
          <cell r="B22">
            <v>16</v>
          </cell>
          <cell r="C22">
            <v>2</v>
          </cell>
          <cell r="D22">
            <v>3</v>
          </cell>
          <cell r="E22">
            <v>2</v>
          </cell>
          <cell r="F22">
            <v>2</v>
          </cell>
          <cell r="G22">
            <v>55.645404008793847</v>
          </cell>
          <cell r="H22">
            <v>0.26303744521666411</v>
          </cell>
          <cell r="I22">
            <v>8.5090103265859952E-3</v>
          </cell>
          <cell r="J22">
            <v>8.4795673842794697E-2</v>
          </cell>
          <cell r="K22">
            <v>5.2479857014500003E-2</v>
          </cell>
          <cell r="L22">
            <v>0.46582508266599998</v>
          </cell>
          <cell r="M22">
            <v>9.9638414722260009</v>
          </cell>
          <cell r="N22">
            <v>4.3210523787270008</v>
          </cell>
          <cell r="O22">
            <v>782</v>
          </cell>
          <cell r="P22">
            <v>9</v>
          </cell>
          <cell r="Q22">
            <v>8027</v>
          </cell>
          <cell r="R22">
            <v>1207</v>
          </cell>
          <cell r="S22">
            <v>11.353794285713454</v>
          </cell>
          <cell r="T22"/>
          <cell r="U22">
            <v>2.1032327971176019</v>
          </cell>
          <cell r="V22">
            <v>0.91126816322994197</v>
          </cell>
          <cell r="W22">
            <v>3.4548472963687584</v>
          </cell>
          <cell r="X22">
            <v>0.95437453545330875</v>
          </cell>
          <cell r="Y22">
            <v>16.66</v>
          </cell>
          <cell r="Z22">
            <v>10.488571428571429</v>
          </cell>
          <cell r="AA22">
            <v>4.8245503524937314</v>
          </cell>
          <cell r="AB22">
            <v>16</v>
          </cell>
          <cell r="AC22">
            <v>55.645404008793847</v>
          </cell>
          <cell r="AD22">
            <v>69.556755010992305</v>
          </cell>
          <cell r="AE22">
            <v>58.574109482940891</v>
          </cell>
          <cell r="AF22">
            <v>57.366395885354486</v>
          </cell>
          <cell r="AG22">
            <v>56.207478796761464</v>
          </cell>
          <cell r="AH22">
            <v>26.457082680078823</v>
          </cell>
          <cell r="AI22">
            <v>16.106472800485378</v>
          </cell>
          <cell r="AJ22">
            <v>55.645404008793847</v>
          </cell>
          <cell r="AK22">
            <v>61.828226676437609</v>
          </cell>
          <cell r="AL22">
            <v>0.10521497808666565</v>
          </cell>
          <cell r="AM22">
            <v>0.28864987917973756</v>
          </cell>
          <cell r="AN22">
            <v>0.27561238847569064</v>
          </cell>
          <cell r="AO22">
            <v>16.66</v>
          </cell>
          <cell r="AP22">
            <v>17.536842105263158</v>
          </cell>
          <cell r="AQ22">
            <v>7.921139316024302</v>
          </cell>
          <cell r="AR22">
            <v>4.8222102370517534</v>
          </cell>
          <cell r="AS22">
            <v>16.66</v>
          </cell>
          <cell r="AT22">
            <v>18.511111111111109</v>
          </cell>
          <cell r="AU22">
            <v>10.488571428571429</v>
          </cell>
          <cell r="AV22">
            <v>11.040601503759399</v>
          </cell>
          <cell r="AW22">
            <v>4.9868808830604037</v>
          </cell>
          <cell r="AX22">
            <v>3.0359001509547228</v>
          </cell>
          <cell r="AY22">
            <v>10.488571428571429</v>
          </cell>
          <cell r="AZ22">
            <v>11.653968253968255</v>
          </cell>
          <cell r="BB22">
            <v>16</v>
          </cell>
          <cell r="BC22">
            <v>15</v>
          </cell>
          <cell r="BD22">
            <v>10</v>
          </cell>
          <cell r="BE22">
            <v>5</v>
          </cell>
          <cell r="BF22">
            <v>13</v>
          </cell>
          <cell r="BG22">
            <v>33</v>
          </cell>
          <cell r="BH22">
            <v>63</v>
          </cell>
          <cell r="BI22">
            <v>94</v>
          </cell>
          <cell r="BJ22">
            <v>116</v>
          </cell>
          <cell r="BK22">
            <v>108</v>
          </cell>
        </row>
        <row r="23">
          <cell r="B23">
            <v>17</v>
          </cell>
          <cell r="C23">
            <v>3</v>
          </cell>
          <cell r="D23">
            <v>1</v>
          </cell>
          <cell r="E23">
            <v>1</v>
          </cell>
          <cell r="F23">
            <v>1</v>
          </cell>
          <cell r="G23">
            <v>125.379398391751</v>
          </cell>
          <cell r="H23">
            <v>1.3500657441760857</v>
          </cell>
          <cell r="I23">
            <v>2.8675050839736881E-2</v>
          </cell>
          <cell r="J23">
            <v>0.28575829210533638</v>
          </cell>
          <cell r="K23">
            <v>5.2479857014500003E-2</v>
          </cell>
          <cell r="L23">
            <v>0.64707952231900001</v>
          </cell>
          <cell r="M23">
            <v>14.556481127135999</v>
          </cell>
          <cell r="N23">
            <v>3.4785631971520998</v>
          </cell>
          <cell r="O23">
            <v>1206</v>
          </cell>
          <cell r="P23">
            <v>54</v>
          </cell>
          <cell r="Q23">
            <v>8027</v>
          </cell>
          <cell r="R23">
            <v>1072</v>
          </cell>
          <cell r="S23">
            <v>11.353794285713454</v>
          </cell>
          <cell r="T23"/>
          <cell r="U23">
            <v>2.137946014479863</v>
          </cell>
          <cell r="V23">
            <v>2.3595593118038489</v>
          </cell>
          <cell r="W23">
            <v>3.5750904564840664</v>
          </cell>
          <cell r="X23">
            <v>2.8343436805526356</v>
          </cell>
          <cell r="Y23">
            <v>16.66</v>
          </cell>
          <cell r="Z23">
            <v>10.488571428571429</v>
          </cell>
          <cell r="AA23">
            <v>0.5505311491475936</v>
          </cell>
          <cell r="AB23">
            <v>17</v>
          </cell>
          <cell r="AC23">
            <v>125.379398391751</v>
          </cell>
          <cell r="AD23">
            <v>156.72424798968873</v>
          </cell>
          <cell r="AE23">
            <v>131.97831409657999</v>
          </cell>
          <cell r="AF23">
            <v>129.2571117440732</v>
          </cell>
          <cell r="AG23">
            <v>126.64585696136464</v>
          </cell>
          <cell r="AH23">
            <v>58.644791562828267</v>
          </cell>
          <cell r="AI23">
            <v>35.070273023260995</v>
          </cell>
          <cell r="AJ23">
            <v>125.379398391751</v>
          </cell>
          <cell r="AK23">
            <v>139.31044265750111</v>
          </cell>
          <cell r="AL23">
            <v>0.54002629767043431</v>
          </cell>
          <cell r="AM23">
            <v>0.57216859835745348</v>
          </cell>
          <cell r="AN23">
            <v>0.476323938215161</v>
          </cell>
          <cell r="AO23">
            <v>16.66</v>
          </cell>
          <cell r="AP23">
            <v>17.536842105263158</v>
          </cell>
          <cell r="AQ23">
            <v>7.7925260447014519</v>
          </cell>
          <cell r="AR23">
            <v>4.6600219498737738</v>
          </cell>
          <cell r="AS23">
            <v>16.66</v>
          </cell>
          <cell r="AT23">
            <v>18.511111111111109</v>
          </cell>
          <cell r="AU23">
            <v>10.488571428571429</v>
          </cell>
          <cell r="AV23">
            <v>11.040601503759399</v>
          </cell>
          <cell r="AW23">
            <v>4.9059103258616075</v>
          </cell>
          <cell r="AX23">
            <v>2.9337919015583305</v>
          </cell>
          <cell r="AY23">
            <v>10.488571428571429</v>
          </cell>
          <cell r="AZ23">
            <v>11.653968253968255</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125.60158794734309</v>
          </cell>
          <cell r="H24">
            <v>0.12945985014242112</v>
          </cell>
          <cell r="I24">
            <v>2.8652657021248661E-2</v>
          </cell>
          <cell r="J24">
            <v>0.28553512879306625</v>
          </cell>
          <cell r="K24">
            <v>5.2479857014500003E-2</v>
          </cell>
          <cell r="L24">
            <v>0.64707952231900001</v>
          </cell>
          <cell r="M24">
            <v>14.556481127135999</v>
          </cell>
          <cell r="N24">
            <v>1.0638103215599999</v>
          </cell>
          <cell r="O24">
            <v>1208</v>
          </cell>
          <cell r="P24">
            <v>17</v>
          </cell>
          <cell r="Q24">
            <v>8027</v>
          </cell>
          <cell r="R24">
            <v>1059</v>
          </cell>
          <cell r="S24">
            <v>11.353794285713454</v>
          </cell>
          <cell r="T24"/>
          <cell r="U24">
            <v>2.1381829172248343</v>
          </cell>
          <cell r="V24">
            <v>0.63721059472797059</v>
          </cell>
          <cell r="W24">
            <v>3.574009722288285</v>
          </cell>
          <cell r="X24">
            <v>0.67027254850699636</v>
          </cell>
          <cell r="Y24">
            <v>16.66</v>
          </cell>
          <cell r="Z24">
            <v>10.488571428571429</v>
          </cell>
          <cell r="AA24">
            <v>0.54385493185382616</v>
          </cell>
          <cell r="AB24">
            <v>18</v>
          </cell>
          <cell r="AC24">
            <v>125.60158794734309</v>
          </cell>
          <cell r="AD24">
            <v>157.00198493417886</v>
          </cell>
          <cell r="AE24">
            <v>132.21219783930852</v>
          </cell>
          <cell r="AF24">
            <v>129.48617314159083</v>
          </cell>
          <cell r="AG24">
            <v>126.87029085590211</v>
          </cell>
          <cell r="AH24">
            <v>58.7422090671094</v>
          </cell>
          <cell r="AI24">
            <v>35.143045964331009</v>
          </cell>
          <cell r="AJ24">
            <v>125.60158794734309</v>
          </cell>
          <cell r="AK24">
            <v>139.55731994149232</v>
          </cell>
          <cell r="AL24">
            <v>5.1783940056968444E-2</v>
          </cell>
          <cell r="AM24">
            <v>0.20316650603979425</v>
          </cell>
          <cell r="AN24">
            <v>0.19314508766737865</v>
          </cell>
          <cell r="AO24">
            <v>16.66</v>
          </cell>
          <cell r="AP24">
            <v>17.536842105263158</v>
          </cell>
          <cell r="AQ24">
            <v>7.7916626616880631</v>
          </cell>
          <cell r="AR24">
            <v>4.6614310800848404</v>
          </cell>
          <cell r="AS24">
            <v>16.66</v>
          </cell>
          <cell r="AT24">
            <v>18.511111111111109</v>
          </cell>
          <cell r="AU24">
            <v>10.488571428571429</v>
          </cell>
          <cell r="AV24">
            <v>11.040601503759399</v>
          </cell>
          <cell r="AW24">
            <v>4.9053667691745639</v>
          </cell>
          <cell r="AX24">
            <v>2.9346790421868376</v>
          </cell>
          <cell r="AY24">
            <v>10.488571428571429</v>
          </cell>
          <cell r="AZ24">
            <v>11.653968253968255</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80.343253548411951</v>
          </cell>
          <cell r="H25">
            <v>2.3062782576222958</v>
          </cell>
          <cell r="I25">
            <v>8.5203979339440895E-3</v>
          </cell>
          <cell r="J25">
            <v>8.4909155881518955E-2</v>
          </cell>
          <cell r="K25">
            <v>5.2479857014500003E-2</v>
          </cell>
          <cell r="L25">
            <v>0.57997764140899999</v>
          </cell>
          <cell r="M25">
            <v>11.528226017164</v>
          </cell>
          <cell r="N25">
            <v>6.6148088779729992</v>
          </cell>
          <cell r="O25">
            <v>976</v>
          </cell>
          <cell r="P25">
            <v>49</v>
          </cell>
          <cell r="Q25">
            <v>8027</v>
          </cell>
          <cell r="R25">
            <v>1003</v>
          </cell>
          <cell r="S25">
            <v>11.353794285713454</v>
          </cell>
          <cell r="T25"/>
          <cell r="U25">
            <v>2.1236152356278928</v>
          </cell>
          <cell r="V25">
            <v>2.4675471336562653</v>
          </cell>
          <cell r="W25">
            <v>3.5409318790135602</v>
          </cell>
          <cell r="X25">
            <v>2.9263250453787997</v>
          </cell>
          <cell r="Y25">
            <v>16.66</v>
          </cell>
          <cell r="Z25">
            <v>10.488571428571429</v>
          </cell>
          <cell r="AA25">
            <v>0.46168061455018006</v>
          </cell>
          <cell r="AB25">
            <v>19</v>
          </cell>
          <cell r="AC25">
            <v>80.343253548411951</v>
          </cell>
          <cell r="AD25">
            <v>100.42906693551494</v>
          </cell>
          <cell r="AE25">
            <v>84.571845840433639</v>
          </cell>
          <cell r="AF25">
            <v>82.828096441661813</v>
          </cell>
          <cell r="AG25">
            <v>81.154801564052477</v>
          </cell>
          <cell r="AH25">
            <v>37.833244083246903</v>
          </cell>
          <cell r="AI25">
            <v>22.689861396258809</v>
          </cell>
          <cell r="AJ25">
            <v>80.343253548411951</v>
          </cell>
          <cell r="AK25">
            <v>89.270281720457717</v>
          </cell>
          <cell r="AL25">
            <v>0.92251130304891826</v>
          </cell>
          <cell r="AM25">
            <v>0.93464405448052745</v>
          </cell>
          <cell r="AN25">
            <v>0.78811417797360861</v>
          </cell>
          <cell r="AO25">
            <v>16.66</v>
          </cell>
          <cell r="AP25">
            <v>17.536842105263158</v>
          </cell>
          <cell r="AQ25">
            <v>7.845112297413948</v>
          </cell>
          <cell r="AR25">
            <v>4.7049761388352875</v>
          </cell>
          <cell r="AS25">
            <v>16.66</v>
          </cell>
          <cell r="AT25">
            <v>18.511111111111109</v>
          </cell>
          <cell r="AU25">
            <v>10.488571428571429</v>
          </cell>
          <cell r="AV25">
            <v>11.040601503759399</v>
          </cell>
          <cell r="AW25">
            <v>4.9390168485348322</v>
          </cell>
          <cell r="AX25">
            <v>2.9620935355280982</v>
          </cell>
          <cell r="AY25">
            <v>10.488571428571429</v>
          </cell>
          <cell r="AZ25">
            <v>11.653968253968255</v>
          </cell>
          <cell r="BB25">
            <v>19</v>
          </cell>
          <cell r="BC25">
            <v>20</v>
          </cell>
          <cell r="BD25">
            <v>15</v>
          </cell>
          <cell r="BE25">
            <v>10</v>
          </cell>
          <cell r="BF25">
            <v>15</v>
          </cell>
          <cell r="BG25">
            <v>35</v>
          </cell>
          <cell r="BH25">
            <v>65</v>
          </cell>
          <cell r="BI25">
            <v>92</v>
          </cell>
          <cell r="BJ25">
            <v>0</v>
          </cell>
          <cell r="BK25">
            <v>102</v>
          </cell>
        </row>
        <row r="26">
          <cell r="B26">
            <v>20</v>
          </cell>
          <cell r="C26">
            <v>3</v>
          </cell>
          <cell r="D26">
            <v>2</v>
          </cell>
          <cell r="E26">
            <v>2</v>
          </cell>
          <cell r="F26">
            <v>1</v>
          </cell>
          <cell r="G26">
            <v>80.456001051210805</v>
          </cell>
          <cell r="H26">
            <v>0.33686450822624836</v>
          </cell>
          <cell r="I26">
            <v>8.5126883192250986E-3</v>
          </cell>
          <cell r="J26">
            <v>8.4832326503004443E-2</v>
          </cell>
          <cell r="K26">
            <v>5.2479857014500003E-2</v>
          </cell>
          <cell r="L26">
            <v>0.57997764140899999</v>
          </cell>
          <cell r="M26">
            <v>11.528226017164</v>
          </cell>
          <cell r="N26">
            <v>5.0092129013360003</v>
          </cell>
          <cell r="O26">
            <v>977</v>
          </cell>
          <cell r="P26">
            <v>9</v>
          </cell>
          <cell r="Q26">
            <v>8027</v>
          </cell>
          <cell r="R26">
            <v>977</v>
          </cell>
          <cell r="S26">
            <v>11.353794285713454</v>
          </cell>
          <cell r="T26"/>
          <cell r="U26">
            <v>2.1231666754857623</v>
          </cell>
          <cell r="V26">
            <v>1.1579882387039804</v>
          </cell>
          <cell r="W26">
            <v>3.539142128840616</v>
          </cell>
          <cell r="X26">
            <v>1.2257367633391012</v>
          </cell>
          <cell r="Y26">
            <v>16.66</v>
          </cell>
          <cell r="Z26">
            <v>10.488571428571429</v>
          </cell>
          <cell r="AA26">
            <v>0.44971282194967699</v>
          </cell>
          <cell r="AB26">
            <v>20</v>
          </cell>
          <cell r="AC26">
            <v>80.456001051210805</v>
          </cell>
          <cell r="AD26">
            <v>100.5700013140135</v>
          </cell>
          <cell r="AE26">
            <v>84.690527422327165</v>
          </cell>
          <cell r="AF26">
            <v>82.944330980629701</v>
          </cell>
          <cell r="AG26">
            <v>81.268687930515966</v>
          </cell>
          <cell r="AH26">
            <v>37.894340552798646</v>
          </cell>
          <cell r="AI26">
            <v>22.733192994870571</v>
          </cell>
          <cell r="AJ26">
            <v>80.456001051210805</v>
          </cell>
          <cell r="AK26">
            <v>89.395556723567566</v>
          </cell>
          <cell r="AL26">
            <v>0.13474580329049934</v>
          </cell>
          <cell r="AM26">
            <v>0.29090494788035748</v>
          </cell>
          <cell r="AN26">
            <v>0.27482614399895788</v>
          </cell>
          <cell r="AO26">
            <v>16.66</v>
          </cell>
          <cell r="AP26">
            <v>17.536842105263158</v>
          </cell>
          <cell r="AQ26">
            <v>7.8467697295542447</v>
          </cell>
          <cell r="AR26">
            <v>4.7073554532430242</v>
          </cell>
          <cell r="AS26">
            <v>16.66</v>
          </cell>
          <cell r="AT26">
            <v>18.511111111111109</v>
          </cell>
          <cell r="AU26">
            <v>10.488571428571429</v>
          </cell>
          <cell r="AV26">
            <v>11.040601503759399</v>
          </cell>
          <cell r="AW26">
            <v>4.940060311643566</v>
          </cell>
          <cell r="AX26">
            <v>2.9635914712493814</v>
          </cell>
          <cell r="AY26">
            <v>10.488571428571429</v>
          </cell>
          <cell r="AZ26">
            <v>11.653968253968255</v>
          </cell>
          <cell r="BB26">
            <v>20</v>
          </cell>
          <cell r="BC26">
            <v>20</v>
          </cell>
          <cell r="BD26">
            <v>15</v>
          </cell>
          <cell r="BE26">
            <v>10</v>
          </cell>
          <cell r="BF26">
            <v>15</v>
          </cell>
          <cell r="BG26">
            <v>35</v>
          </cell>
          <cell r="BH26">
            <v>65</v>
          </cell>
          <cell r="BI26">
            <v>92</v>
          </cell>
          <cell r="BJ26">
            <v>116</v>
          </cell>
          <cell r="BK26">
            <v>108</v>
          </cell>
        </row>
        <row r="27">
          <cell r="B27">
            <v>21</v>
          </cell>
          <cell r="C27">
            <v>3</v>
          </cell>
          <cell r="D27">
            <v>2</v>
          </cell>
          <cell r="E27">
            <v>1</v>
          </cell>
          <cell r="F27">
            <v>2</v>
          </cell>
          <cell r="G27">
            <v>54.87118336720129</v>
          </cell>
          <cell r="H27">
            <v>2.2942426863692145</v>
          </cell>
          <cell r="I27">
            <v>8.5208181483173717E-3</v>
          </cell>
          <cell r="J27">
            <v>8.4913343484962045E-2</v>
          </cell>
          <cell r="K27">
            <v>5.2479857014500003E-2</v>
          </cell>
          <cell r="L27">
            <v>0.51069325085399997</v>
          </cell>
          <cell r="M27">
            <v>10.033976676117</v>
          </cell>
          <cell r="N27">
            <v>6.6148088783160004</v>
          </cell>
          <cell r="O27">
            <v>766</v>
          </cell>
          <cell r="P27">
            <v>49</v>
          </cell>
          <cell r="Q27">
            <v>8027</v>
          </cell>
          <cell r="R27">
            <v>1130</v>
          </cell>
          <cell r="S27">
            <v>11.353794285713454</v>
          </cell>
          <cell r="T27"/>
          <cell r="U27">
            <v>2.1013265259213356</v>
          </cell>
          <cell r="V27">
            <v>2.4169817945367544</v>
          </cell>
          <cell r="W27">
            <v>3.4567060624940509</v>
          </cell>
          <cell r="X27">
            <v>2.8526161136313961</v>
          </cell>
          <cell r="Y27">
            <v>16.66</v>
          </cell>
          <cell r="Z27">
            <v>10.488571428571429</v>
          </cell>
          <cell r="AA27">
            <v>4.8363221768486184</v>
          </cell>
          <cell r="AB27">
            <v>21</v>
          </cell>
          <cell r="AC27">
            <v>54.87118336720129</v>
          </cell>
          <cell r="AD27">
            <v>68.588979209001607</v>
          </cell>
          <cell r="AE27">
            <v>57.759140386527676</v>
          </cell>
          <cell r="AF27">
            <v>56.568230275465247</v>
          </cell>
          <cell r="AG27">
            <v>55.425437744647766</v>
          </cell>
          <cell r="AH27">
            <v>26.112640130092483</v>
          </cell>
          <cell r="AI27">
            <v>15.873835488230995</v>
          </cell>
          <cell r="AJ27">
            <v>54.87118336720129</v>
          </cell>
          <cell r="AK27">
            <v>60.967981519112541</v>
          </cell>
          <cell r="AL27">
            <v>0.91769707454768579</v>
          </cell>
          <cell r="AM27">
            <v>0.94921802537157107</v>
          </cell>
          <cell r="AN27">
            <v>0.80425917648226097</v>
          </cell>
          <cell r="AO27">
            <v>16.66</v>
          </cell>
          <cell r="AP27">
            <v>17.536842105263158</v>
          </cell>
          <cell r="AQ27">
            <v>7.9283251767334688</v>
          </cell>
          <cell r="AR27">
            <v>4.8196172016950811</v>
          </cell>
          <cell r="AS27">
            <v>16.66</v>
          </cell>
          <cell r="AT27">
            <v>18.511111111111109</v>
          </cell>
          <cell r="AU27">
            <v>10.488571428571429</v>
          </cell>
          <cell r="AV27">
            <v>11.040601503759399</v>
          </cell>
          <cell r="AW27">
            <v>4.9914048574495915</v>
          </cell>
          <cell r="AX27">
            <v>3.0342676637665313</v>
          </cell>
          <cell r="AY27">
            <v>10.488571428571429</v>
          </cell>
          <cell r="AZ27">
            <v>11.653968253968255</v>
          </cell>
          <cell r="BB27">
            <v>21</v>
          </cell>
          <cell r="BC27">
            <v>20</v>
          </cell>
          <cell r="BD27">
            <v>15</v>
          </cell>
          <cell r="BE27">
            <v>10</v>
          </cell>
          <cell r="BF27">
            <v>15</v>
          </cell>
          <cell r="BG27">
            <v>35</v>
          </cell>
          <cell r="BH27">
            <v>65</v>
          </cell>
          <cell r="BI27">
            <v>92</v>
          </cell>
          <cell r="BJ27">
            <v>0</v>
          </cell>
          <cell r="BK27">
            <v>102</v>
          </cell>
        </row>
        <row r="28">
          <cell r="B28">
            <v>22</v>
          </cell>
          <cell r="C28">
            <v>3</v>
          </cell>
          <cell r="D28">
            <v>2</v>
          </cell>
          <cell r="E28">
            <v>2</v>
          </cell>
          <cell r="F28">
            <v>2</v>
          </cell>
          <cell r="G28">
            <v>54.934184912342111</v>
          </cell>
          <cell r="H28">
            <v>0.3307642929152142</v>
          </cell>
          <cell r="I28">
            <v>8.5131102931621915E-3</v>
          </cell>
          <cell r="J28">
            <v>8.4836531641201071E-2</v>
          </cell>
          <cell r="K28">
            <v>5.2479857014500003E-2</v>
          </cell>
          <cell r="L28">
            <v>0.47028451527699999</v>
          </cell>
          <cell r="M28">
            <v>10.033976676117</v>
          </cell>
          <cell r="N28">
            <v>5.009212901692</v>
          </cell>
          <cell r="O28">
            <v>766</v>
          </cell>
          <cell r="P28">
            <v>9</v>
          </cell>
          <cell r="Q28">
            <v>8027</v>
          </cell>
          <cell r="R28">
            <v>1196</v>
          </cell>
          <cell r="S28">
            <v>11.353794285713454</v>
          </cell>
          <cell r="T28"/>
          <cell r="U28">
            <v>2.100586637792607</v>
          </cell>
          <cell r="V28">
            <v>1.0791896356479775</v>
          </cell>
          <cell r="W28">
            <v>3.4543619903269969</v>
          </cell>
          <cell r="X28">
            <v>1.136198897568621</v>
          </cell>
          <cell r="Y28">
            <v>16.66</v>
          </cell>
          <cell r="Z28">
            <v>10.488571428571429</v>
          </cell>
          <cell r="AA28">
            <v>4.8247165473297873</v>
          </cell>
          <cell r="AB28">
            <v>22</v>
          </cell>
          <cell r="AC28">
            <v>54.934184912342111</v>
          </cell>
          <cell r="AD28">
            <v>68.667731140427634</v>
          </cell>
          <cell r="AE28">
            <v>57.82545780246538</v>
          </cell>
          <cell r="AF28">
            <v>56.633180322002175</v>
          </cell>
          <cell r="AG28">
            <v>55.489075669032438</v>
          </cell>
          <cell r="AH28">
            <v>26.151830124021679</v>
          </cell>
          <cell r="AI28">
            <v>15.902845465000595</v>
          </cell>
          <cell r="AJ28">
            <v>54.934184912342111</v>
          </cell>
          <cell r="AK28">
            <v>61.037983235935677</v>
          </cell>
          <cell r="AL28">
            <v>0.13230571716608569</v>
          </cell>
          <cell r="AM28">
            <v>0.30649320748583125</v>
          </cell>
          <cell r="AN28">
            <v>0.29111478071579244</v>
          </cell>
          <cell r="AO28">
            <v>16.66</v>
          </cell>
          <cell r="AP28">
            <v>17.536842105263158</v>
          </cell>
          <cell r="AQ28">
            <v>7.931117765038767</v>
          </cell>
          <cell r="AR28">
            <v>4.8228877131730279</v>
          </cell>
          <cell r="AS28">
            <v>16.66</v>
          </cell>
          <cell r="AT28">
            <v>18.511111111111109</v>
          </cell>
          <cell r="AU28">
            <v>10.488571428571429</v>
          </cell>
          <cell r="AV28">
            <v>11.040601503759399</v>
          </cell>
          <cell r="AW28">
            <v>4.9931629764118188</v>
          </cell>
          <cell r="AX28">
            <v>3.0363266669624744</v>
          </cell>
          <cell r="AY28">
            <v>10.488571428571429</v>
          </cell>
          <cell r="AZ28">
            <v>11.653968253968255</v>
          </cell>
          <cell r="BB28">
            <v>22</v>
          </cell>
          <cell r="BC28">
            <v>20</v>
          </cell>
          <cell r="BD28">
            <v>15</v>
          </cell>
          <cell r="BE28">
            <v>10</v>
          </cell>
          <cell r="BF28">
            <v>15</v>
          </cell>
          <cell r="BG28">
            <v>35</v>
          </cell>
          <cell r="BH28">
            <v>65</v>
          </cell>
          <cell r="BI28">
            <v>92</v>
          </cell>
          <cell r="BJ28">
            <v>116</v>
          </cell>
          <cell r="BK28">
            <v>108</v>
          </cell>
        </row>
        <row r="29">
          <cell r="B29">
            <v>23</v>
          </cell>
          <cell r="C29">
            <v>3</v>
          </cell>
          <cell r="D29">
            <v>3</v>
          </cell>
          <cell r="E29">
            <v>1</v>
          </cell>
          <cell r="F29">
            <v>1</v>
          </cell>
          <cell r="G29">
            <v>76.056094583421611</v>
          </cell>
          <cell r="H29">
            <v>2.2290132987749907</v>
          </cell>
          <cell r="I29">
            <v>8.518528436201725E-3</v>
          </cell>
          <cell r="J29">
            <v>8.4890525592598506E-2</v>
          </cell>
          <cell r="K29">
            <v>5.2479857014500003E-2</v>
          </cell>
          <cell r="L29">
            <v>0.55635927995599999</v>
          </cell>
          <cell r="M29">
            <v>10.969246046336998</v>
          </cell>
          <cell r="N29">
            <v>6.5614673282479998</v>
          </cell>
          <cell r="O29">
            <v>971</v>
          </cell>
          <cell r="P29">
            <v>48</v>
          </cell>
          <cell r="Q29">
            <v>8027</v>
          </cell>
          <cell r="R29">
            <v>1022</v>
          </cell>
          <cell r="S29">
            <v>11.353794285713454</v>
          </cell>
          <cell r="T29"/>
          <cell r="U29">
            <v>2.1247584084480251</v>
          </cell>
          <cell r="V29">
            <v>2.4222010831630429</v>
          </cell>
          <cell r="W29">
            <v>3.5384053182988575</v>
          </cell>
          <cell r="X29">
            <v>2.8629227813919846</v>
          </cell>
          <cell r="Y29">
            <v>16.66</v>
          </cell>
          <cell r="Z29">
            <v>10.488571428571429</v>
          </cell>
          <cell r="AA29">
            <v>0.4512691937420889</v>
          </cell>
          <cell r="AB29">
            <v>23</v>
          </cell>
          <cell r="AC29">
            <v>76.056094583421611</v>
          </cell>
          <cell r="AD29">
            <v>95.070118229277014</v>
          </cell>
          <cell r="AE29">
            <v>80.059046929917486</v>
          </cell>
          <cell r="AF29">
            <v>78.408344931362493</v>
          </cell>
          <cell r="AG29">
            <v>76.82433796305213</v>
          </cell>
          <cell r="AH29">
            <v>35.795172891667633</v>
          </cell>
          <cell r="AI29">
            <v>21.494455197118782</v>
          </cell>
          <cell r="AJ29">
            <v>76.056094583421611</v>
          </cell>
          <cell r="AK29">
            <v>84.506771759357349</v>
          </cell>
          <cell r="AL29">
            <v>0.89160531950999622</v>
          </cell>
          <cell r="AM29">
            <v>0.92024287920151659</v>
          </cell>
          <cell r="AN29">
            <v>0.77857960866524656</v>
          </cell>
          <cell r="AO29">
            <v>16.66</v>
          </cell>
          <cell r="AP29">
            <v>17.536842105263158</v>
          </cell>
          <cell r="AQ29">
            <v>7.8408914320611478</v>
          </cell>
          <cell r="AR29">
            <v>4.7083356770471818</v>
          </cell>
          <cell r="AS29">
            <v>16.66</v>
          </cell>
          <cell r="AT29">
            <v>18.511111111111109</v>
          </cell>
          <cell r="AU29">
            <v>10.488571428571429</v>
          </cell>
          <cell r="AV29">
            <v>11.040601503759399</v>
          </cell>
          <cell r="AW29">
            <v>4.9363595347447218</v>
          </cell>
          <cell r="AX29">
            <v>2.9642085869388106</v>
          </cell>
          <cell r="AY29">
            <v>10.488571428571429</v>
          </cell>
          <cell r="AZ29">
            <v>11.653968253968255</v>
          </cell>
          <cell r="BB29">
            <v>23</v>
          </cell>
          <cell r="BC29">
            <v>20</v>
          </cell>
          <cell r="BD29">
            <v>15</v>
          </cell>
          <cell r="BE29">
            <v>10</v>
          </cell>
          <cell r="BF29">
            <v>15</v>
          </cell>
          <cell r="BG29">
            <v>35</v>
          </cell>
          <cell r="BH29">
            <v>65</v>
          </cell>
          <cell r="BI29">
            <v>94</v>
          </cell>
          <cell r="BJ29">
            <v>0</v>
          </cell>
          <cell r="BK29">
            <v>102</v>
          </cell>
        </row>
        <row r="30">
          <cell r="B30">
            <v>24</v>
          </cell>
          <cell r="C30">
            <v>3</v>
          </cell>
          <cell r="D30">
            <v>3</v>
          </cell>
          <cell r="E30">
            <v>2</v>
          </cell>
          <cell r="F30">
            <v>1</v>
          </cell>
          <cell r="G30">
            <v>76.164779490250339</v>
          </cell>
          <cell r="H30">
            <v>0.31767873688094361</v>
          </cell>
          <cell r="I30">
            <v>8.5108692626423826E-3</v>
          </cell>
          <cell r="J30">
            <v>8.4814198880311623E-2</v>
          </cell>
          <cell r="K30">
            <v>5.2479857014500003E-2</v>
          </cell>
          <cell r="L30">
            <v>0.55635927995599999</v>
          </cell>
          <cell r="M30">
            <v>10.969246046336998</v>
          </cell>
          <cell r="N30">
            <v>4.9533537740979998</v>
          </cell>
          <cell r="O30">
            <v>972</v>
          </cell>
          <cell r="P30">
            <v>9</v>
          </cell>
          <cell r="Q30">
            <v>8027</v>
          </cell>
          <cell r="R30">
            <v>997</v>
          </cell>
          <cell r="S30">
            <v>11.353794285713454</v>
          </cell>
          <cell r="T30"/>
          <cell r="U30">
            <v>2.1242270868437303</v>
          </cell>
          <cell r="V30">
            <v>1.1040905561489558</v>
          </cell>
          <cell r="W30">
            <v>3.5364032698520007</v>
          </cell>
          <cell r="X30">
            <v>1.1653901355438936</v>
          </cell>
          <cell r="Y30">
            <v>16.66</v>
          </cell>
          <cell r="Z30">
            <v>10.488571428571429</v>
          </cell>
          <cell r="AA30">
            <v>0.44023031913978727</v>
          </cell>
          <cell r="AB30">
            <v>24</v>
          </cell>
          <cell r="AC30">
            <v>76.164779490250339</v>
          </cell>
          <cell r="AD30">
            <v>95.205974362812924</v>
          </cell>
          <cell r="AE30">
            <v>80.173452095000357</v>
          </cell>
          <cell r="AF30">
            <v>78.520391227062206</v>
          </cell>
          <cell r="AG30">
            <v>76.934120697222568</v>
          </cell>
          <cell r="AH30">
            <v>35.855290595799389</v>
          </cell>
          <cell r="AI30">
            <v>21.537356935380803</v>
          </cell>
          <cell r="AJ30">
            <v>76.164779490250339</v>
          </cell>
          <cell r="AK30">
            <v>84.627532766944825</v>
          </cell>
          <cell r="AL30">
            <v>0.12707149475237745</v>
          </cell>
          <cell r="AM30">
            <v>0.2877288779545405</v>
          </cell>
          <cell r="AN30">
            <v>0.27259432458871924</v>
          </cell>
          <cell r="AO30">
            <v>16.66</v>
          </cell>
          <cell r="AP30">
            <v>17.536842105263158</v>
          </cell>
          <cell r="AQ30">
            <v>7.8428526324622654</v>
          </cell>
          <cell r="AR30">
            <v>4.7110011864391321</v>
          </cell>
          <cell r="AS30">
            <v>16.66</v>
          </cell>
          <cell r="AT30">
            <v>18.511111111111109</v>
          </cell>
          <cell r="AU30">
            <v>10.488571428571429</v>
          </cell>
          <cell r="AV30">
            <v>11.040601503759399</v>
          </cell>
          <cell r="AW30">
            <v>4.937594240056419</v>
          </cell>
          <cell r="AX30">
            <v>2.9658867013236243</v>
          </cell>
          <cell r="AY30">
            <v>10.488571428571429</v>
          </cell>
          <cell r="AZ30">
            <v>11.653968253968255</v>
          </cell>
          <cell r="BB30">
            <v>24</v>
          </cell>
          <cell r="BC30">
            <v>20</v>
          </cell>
          <cell r="BD30">
            <v>15</v>
          </cell>
          <cell r="BE30">
            <v>10</v>
          </cell>
          <cell r="BF30">
            <v>15</v>
          </cell>
          <cell r="BG30">
            <v>35</v>
          </cell>
          <cell r="BH30">
            <v>65</v>
          </cell>
          <cell r="BI30">
            <v>94</v>
          </cell>
          <cell r="BJ30">
            <v>116</v>
          </cell>
          <cell r="BK30">
            <v>108</v>
          </cell>
        </row>
        <row r="31">
          <cell r="B31">
            <v>25</v>
          </cell>
          <cell r="C31">
            <v>3</v>
          </cell>
          <cell r="D31">
            <v>3</v>
          </cell>
          <cell r="E31">
            <v>1</v>
          </cell>
          <cell r="F31">
            <v>2</v>
          </cell>
          <cell r="G31">
            <v>51.170769638841932</v>
          </cell>
          <cell r="H31">
            <v>2.2185407775475081</v>
          </cell>
          <cell r="I31">
            <v>8.5189390744895531E-3</v>
          </cell>
          <cell r="J31">
            <v>8.489461776653949E-2</v>
          </cell>
          <cell r="K31">
            <v>5.2479857014500003E-2</v>
          </cell>
          <cell r="L31">
            <v>0.50704729209699995</v>
          </cell>
          <cell r="M31">
            <v>9.4848942719640004</v>
          </cell>
          <cell r="N31">
            <v>6.5614673289909993</v>
          </cell>
          <cell r="O31">
            <v>755</v>
          </cell>
          <cell r="P31">
            <v>47</v>
          </cell>
          <cell r="Q31">
            <v>8027</v>
          </cell>
          <cell r="R31">
            <v>1112</v>
          </cell>
          <cell r="S31">
            <v>11.353794285713454</v>
          </cell>
          <cell r="T31"/>
          <cell r="U31">
            <v>2.1008320217105778</v>
          </cell>
          <cell r="V31">
            <v>2.3712994621136345</v>
          </cell>
          <cell r="W31">
            <v>3.4476375621929076</v>
          </cell>
          <cell r="X31">
            <v>2.7894943481506429</v>
          </cell>
          <cell r="Y31">
            <v>16.66</v>
          </cell>
          <cell r="Z31">
            <v>10.488571428571429</v>
          </cell>
          <cell r="AA31">
            <v>4.8258088556953203</v>
          </cell>
          <cell r="AB31">
            <v>25</v>
          </cell>
          <cell r="AC31">
            <v>51.170769638841932</v>
          </cell>
          <cell r="AD31">
            <v>63.963462048552415</v>
          </cell>
          <cell r="AE31">
            <v>53.863968040886249</v>
          </cell>
          <cell r="AF31">
            <v>52.753370761692715</v>
          </cell>
          <cell r="AG31">
            <v>51.687646099840336</v>
          </cell>
          <cell r="AH31">
            <v>24.357382746468581</v>
          </cell>
          <cell r="AI31">
            <v>14.842270602915175</v>
          </cell>
          <cell r="AJ31">
            <v>51.170769638841932</v>
          </cell>
          <cell r="AK31">
            <v>56.856410709824367</v>
          </cell>
          <cell r="AL31">
            <v>0.8874163110190032</v>
          </cell>
          <cell r="AM31">
            <v>0.9355801799786323</v>
          </cell>
          <cell r="AN31">
            <v>0.79532004752701468</v>
          </cell>
          <cell r="AO31">
            <v>16.66</v>
          </cell>
          <cell r="AP31">
            <v>17.536842105263158</v>
          </cell>
          <cell r="AQ31">
            <v>7.9301913850469541</v>
          </cell>
          <cell r="AR31">
            <v>4.8322944913627248</v>
          </cell>
          <cell r="AS31">
            <v>16.66</v>
          </cell>
          <cell r="AT31">
            <v>18.511111111111109</v>
          </cell>
          <cell r="AU31">
            <v>10.488571428571429</v>
          </cell>
          <cell r="AV31">
            <v>11.040601503759399</v>
          </cell>
          <cell r="AW31">
            <v>4.9925797589619911</v>
          </cell>
          <cell r="AX31">
            <v>3.0422488557353051</v>
          </cell>
          <cell r="AY31">
            <v>10.488571428571429</v>
          </cell>
          <cell r="AZ31">
            <v>11.653968253968255</v>
          </cell>
          <cell r="BB31">
            <v>25</v>
          </cell>
          <cell r="BC31">
            <v>20</v>
          </cell>
          <cell r="BD31">
            <v>15</v>
          </cell>
          <cell r="BE31">
            <v>10</v>
          </cell>
          <cell r="BF31">
            <v>15</v>
          </cell>
          <cell r="BG31">
            <v>35</v>
          </cell>
          <cell r="BH31">
            <v>65</v>
          </cell>
          <cell r="BI31">
            <v>94</v>
          </cell>
          <cell r="BJ31">
            <v>0</v>
          </cell>
          <cell r="BK31">
            <v>102</v>
          </cell>
        </row>
        <row r="32">
          <cell r="B32">
            <v>26</v>
          </cell>
          <cell r="C32">
            <v>3</v>
          </cell>
          <cell r="D32">
            <v>3</v>
          </cell>
          <cell r="E32">
            <v>2</v>
          </cell>
          <cell r="F32">
            <v>2</v>
          </cell>
          <cell r="G32">
            <v>51.230774348159763</v>
          </cell>
          <cell r="H32">
            <v>0.3122242603198277</v>
          </cell>
          <cell r="I32">
            <v>8.5112824073159416E-3</v>
          </cell>
          <cell r="J32">
            <v>8.4818316031383775E-2</v>
          </cell>
          <cell r="K32">
            <v>5.2479857014500003E-2</v>
          </cell>
          <cell r="L32">
            <v>0.448485772083</v>
          </cell>
          <cell r="M32">
            <v>9.4848942719640004</v>
          </cell>
          <cell r="N32">
            <v>4.953353774879</v>
          </cell>
          <cell r="O32">
            <v>756</v>
          </cell>
          <cell r="P32">
            <v>9</v>
          </cell>
          <cell r="Q32">
            <v>8027</v>
          </cell>
          <cell r="R32">
            <v>1226</v>
          </cell>
          <cell r="S32">
            <v>11.353794285713454</v>
          </cell>
          <cell r="T32"/>
          <cell r="U32">
            <v>2.100082503713411</v>
          </cell>
          <cell r="V32">
            <v>1.0263006718983851</v>
          </cell>
          <cell r="W32">
            <v>3.4452769301234372</v>
          </cell>
          <cell r="X32">
            <v>1.0776583038959631</v>
          </cell>
          <cell r="Y32">
            <v>16.66</v>
          </cell>
          <cell r="Z32">
            <v>10.488571428571429</v>
          </cell>
          <cell r="AA32">
            <v>4.8147032745539668</v>
          </cell>
          <cell r="AB32">
            <v>26</v>
          </cell>
          <cell r="AC32">
            <v>51.230774348159763</v>
          </cell>
          <cell r="AD32">
            <v>64.038467935199705</v>
          </cell>
          <cell r="AE32">
            <v>53.927130892799752</v>
          </cell>
          <cell r="AF32">
            <v>52.815231286762646</v>
          </cell>
          <cell r="AG32">
            <v>51.748256917333094</v>
          </cell>
          <cell r="AH32">
            <v>24.394648428131944</v>
          </cell>
          <cell r="AI32">
            <v>14.869856730595027</v>
          </cell>
          <cell r="AJ32">
            <v>51.230774348159763</v>
          </cell>
          <cell r="AK32">
            <v>56.923082609066398</v>
          </cell>
          <cell r="AL32">
            <v>0.12488970412793107</v>
          </cell>
          <cell r="AM32">
            <v>0.30422299124319513</v>
          </cell>
          <cell r="AN32">
            <v>0.28972472924958759</v>
          </cell>
          <cell r="AO32">
            <v>16.66</v>
          </cell>
          <cell r="AP32">
            <v>17.536842105263158</v>
          </cell>
          <cell r="AQ32">
            <v>7.9330216648828937</v>
          </cell>
          <cell r="AR32">
            <v>4.8356054790066203</v>
          </cell>
          <cell r="AS32">
            <v>16.66</v>
          </cell>
          <cell r="AT32">
            <v>18.511111111111109</v>
          </cell>
          <cell r="AU32">
            <v>10.488571428571429</v>
          </cell>
          <cell r="AV32">
            <v>11.040601503759399</v>
          </cell>
          <cell r="AW32">
            <v>4.9943616072346266</v>
          </cell>
          <cell r="AX32">
            <v>3.0443333413536791</v>
          </cell>
          <cell r="AY32">
            <v>10.488571428571429</v>
          </cell>
          <cell r="AZ32">
            <v>11.653968253968255</v>
          </cell>
          <cell r="BB32">
            <v>26</v>
          </cell>
          <cell r="BC32">
            <v>20</v>
          </cell>
          <cell r="BD32">
            <v>15</v>
          </cell>
          <cell r="BE32">
            <v>10</v>
          </cell>
          <cell r="BF32">
            <v>15</v>
          </cell>
          <cell r="BG32">
            <v>35</v>
          </cell>
          <cell r="BH32">
            <v>65</v>
          </cell>
          <cell r="BI32">
            <v>94</v>
          </cell>
          <cell r="BJ32">
            <v>116</v>
          </cell>
          <cell r="BK32">
            <v>108</v>
          </cell>
        </row>
        <row r="33">
          <cell r="B33">
            <v>27</v>
          </cell>
          <cell r="C33">
            <v>4</v>
          </cell>
          <cell r="D33">
            <v>2</v>
          </cell>
          <cell r="E33">
            <v>1</v>
          </cell>
          <cell r="F33">
            <v>1</v>
          </cell>
          <cell r="G33">
            <v>76.246818532593508</v>
          </cell>
          <cell r="H33">
            <v>2.4275863157690938</v>
          </cell>
          <cell r="I33">
            <v>8.5225453104236758E-3</v>
          </cell>
          <cell r="J33">
            <v>8.4930555342630401E-2</v>
          </cell>
          <cell r="K33">
            <v>5.2479857014500003E-2</v>
          </cell>
          <cell r="L33">
            <v>0.56629349088400005</v>
          </cell>
          <cell r="M33">
            <v>11.150908618138999</v>
          </cell>
          <cell r="N33">
            <v>7.0530291424059994</v>
          </cell>
          <cell r="O33">
            <v>957</v>
          </cell>
          <cell r="P33">
            <v>48</v>
          </cell>
          <cell r="Q33">
            <v>8027</v>
          </cell>
          <cell r="R33">
            <v>1012</v>
          </cell>
          <cell r="S33">
            <v>11.353794285713454</v>
          </cell>
          <cell r="T33"/>
          <cell r="U33">
            <v>2.1212963013469657</v>
          </cell>
          <cell r="V33">
            <v>2.4834845434266937</v>
          </cell>
          <cell r="W33">
            <v>3.536848820540782</v>
          </cell>
          <cell r="X33">
            <v>2.9425014485656025</v>
          </cell>
          <cell r="Y33">
            <v>16.66</v>
          </cell>
          <cell r="Z33">
            <v>10.488571428571429</v>
          </cell>
          <cell r="AA33">
            <v>0.45483254982111748</v>
          </cell>
          <cell r="AB33">
            <v>27</v>
          </cell>
          <cell r="AC33">
            <v>76.246818532593508</v>
          </cell>
          <cell r="AD33">
            <v>95.308523165741875</v>
          </cell>
          <cell r="AE33">
            <v>80.259808981677381</v>
          </cell>
          <cell r="AF33">
            <v>78.604967559374757</v>
          </cell>
          <cell r="AG33">
            <v>77.016988416761123</v>
          </cell>
          <cell r="AH33">
            <v>35.943502321754316</v>
          </cell>
          <cell r="AI33">
            <v>21.557839308759434</v>
          </cell>
          <cell r="AJ33">
            <v>76.246818532593508</v>
          </cell>
          <cell r="AK33">
            <v>84.718687258437228</v>
          </cell>
          <cell r="AL33">
            <v>0.97103452630763754</v>
          </cell>
          <cell r="AM33">
            <v>0.97749201709124711</v>
          </cell>
          <cell r="AN33">
            <v>0.82500768757564513</v>
          </cell>
          <cell r="AO33">
            <v>16.66</v>
          </cell>
          <cell r="AP33">
            <v>17.536842105263158</v>
          </cell>
          <cell r="AQ33">
            <v>7.8536883270014428</v>
          </cell>
          <cell r="AR33">
            <v>4.7104077231813086</v>
          </cell>
          <cell r="AS33">
            <v>16.66</v>
          </cell>
          <cell r="AT33">
            <v>18.511111111111109</v>
          </cell>
          <cell r="AU33">
            <v>10.488571428571429</v>
          </cell>
          <cell r="AV33">
            <v>11.040601503759399</v>
          </cell>
          <cell r="AW33">
            <v>4.9444160261399928</v>
          </cell>
          <cell r="AX33">
            <v>2.965513076967687</v>
          </cell>
          <cell r="AY33">
            <v>10.488571428571429</v>
          </cell>
          <cell r="AZ33">
            <v>11.653968253968255</v>
          </cell>
          <cell r="BB33">
            <v>27</v>
          </cell>
          <cell r="BC33">
            <v>30</v>
          </cell>
          <cell r="BD33">
            <v>20</v>
          </cell>
          <cell r="BE33">
            <v>15</v>
          </cell>
          <cell r="BF33">
            <v>17</v>
          </cell>
          <cell r="BG33">
            <v>37</v>
          </cell>
          <cell r="BH33">
            <v>67</v>
          </cell>
          <cell r="BI33">
            <v>92</v>
          </cell>
          <cell r="BJ33">
            <v>0</v>
          </cell>
          <cell r="BK33">
            <v>102</v>
          </cell>
        </row>
        <row r="34">
          <cell r="B34">
            <v>28</v>
          </cell>
          <cell r="C34">
            <v>4</v>
          </cell>
          <cell r="D34">
            <v>2</v>
          </cell>
          <cell r="E34">
            <v>2</v>
          </cell>
          <cell r="F34">
            <v>1</v>
          </cell>
          <cell r="G34">
            <v>76.354551391506845</v>
          </cell>
          <cell r="H34">
            <v>0.38144245272784244</v>
          </cell>
          <cell r="I34">
            <v>8.5146655080740406E-3</v>
          </cell>
          <cell r="J34">
            <v>8.4852029976654794E-2</v>
          </cell>
          <cell r="K34">
            <v>5.2479857014500003E-2</v>
          </cell>
          <cell r="L34">
            <v>0.56629349088400005</v>
          </cell>
          <cell r="M34">
            <v>11.150908618138999</v>
          </cell>
          <cell r="N34">
            <v>5.4663132535799992</v>
          </cell>
          <cell r="O34">
            <v>959</v>
          </cell>
          <cell r="P34">
            <v>10</v>
          </cell>
          <cell r="Q34">
            <v>8027</v>
          </cell>
          <cell r="R34">
            <v>984</v>
          </cell>
          <cell r="S34">
            <v>11.353794285713454</v>
          </cell>
          <cell r="T34"/>
          <cell r="U34">
            <v>2.1207412772049188</v>
          </cell>
          <cell r="V34">
            <v>1.2603011553925436</v>
          </cell>
          <cell r="W34">
            <v>3.5348415930028723</v>
          </cell>
          <cell r="X34">
            <v>1.3373515769180542</v>
          </cell>
          <cell r="Y34">
            <v>16.66</v>
          </cell>
          <cell r="Z34">
            <v>10.488571428571429</v>
          </cell>
          <cell r="AA34">
            <v>0.44224825002369533</v>
          </cell>
          <cell r="AB34">
            <v>28</v>
          </cell>
          <cell r="AC34">
            <v>76.354551391506845</v>
          </cell>
          <cell r="AD34">
            <v>95.443189239383557</v>
          </cell>
          <cell r="AE34">
            <v>80.373211991059847</v>
          </cell>
          <cell r="AF34">
            <v>78.716032362378186</v>
          </cell>
          <cell r="AG34">
            <v>77.125809486370557</v>
          </cell>
          <cell r="AH34">
            <v>36.003708803244557</v>
          </cell>
          <cell r="AI34">
            <v>21.600558153058035</v>
          </cell>
          <cell r="AJ34">
            <v>76.354551391506845</v>
          </cell>
          <cell r="AK34">
            <v>84.838390435007611</v>
          </cell>
          <cell r="AL34">
            <v>0.15257698109113699</v>
          </cell>
          <cell r="AM34">
            <v>0.30265976595810967</v>
          </cell>
          <cell r="AN34">
            <v>0.28522227012801077</v>
          </cell>
          <cell r="AO34">
            <v>16.66</v>
          </cell>
          <cell r="AP34">
            <v>17.536842105263158</v>
          </cell>
          <cell r="AQ34">
            <v>7.8557437340765306</v>
          </cell>
          <cell r="AR34">
            <v>4.7130824852174538</v>
          </cell>
          <cell r="AS34">
            <v>16.66</v>
          </cell>
          <cell r="AT34">
            <v>18.511111111111109</v>
          </cell>
          <cell r="AU34">
            <v>10.488571428571429</v>
          </cell>
          <cell r="AV34">
            <v>11.040601503759399</v>
          </cell>
          <cell r="AW34">
            <v>4.9457100407811607</v>
          </cell>
          <cell r="AX34">
            <v>2.967197016503734</v>
          </cell>
          <cell r="AY34">
            <v>10.488571428571429</v>
          </cell>
          <cell r="AZ34">
            <v>11.653968253968255</v>
          </cell>
          <cell r="BB34">
            <v>28</v>
          </cell>
          <cell r="BC34">
            <v>30</v>
          </cell>
          <cell r="BD34">
            <v>20</v>
          </cell>
          <cell r="BE34">
            <v>15</v>
          </cell>
          <cell r="BF34">
            <v>17</v>
          </cell>
          <cell r="BG34">
            <v>37</v>
          </cell>
          <cell r="BH34">
            <v>67</v>
          </cell>
          <cell r="BI34">
            <v>92</v>
          </cell>
          <cell r="BJ34">
            <v>116</v>
          </cell>
          <cell r="BK34">
            <v>108</v>
          </cell>
        </row>
        <row r="35">
          <cell r="B35">
            <v>29</v>
          </cell>
          <cell r="C35">
            <v>4</v>
          </cell>
          <cell r="D35">
            <v>2</v>
          </cell>
          <cell r="E35">
            <v>1</v>
          </cell>
          <cell r="F35">
            <v>2</v>
          </cell>
          <cell r="G35">
            <v>51.464046333970884</v>
          </cell>
          <cell r="H35">
            <v>2.4154367879197256</v>
          </cell>
          <cell r="I35">
            <v>8.5229867537299497E-3</v>
          </cell>
          <cell r="J35">
            <v>8.4934954500838253E-2</v>
          </cell>
          <cell r="K35">
            <v>5.2479857014500003E-2</v>
          </cell>
          <cell r="L35">
            <v>0.54785525812799996</v>
          </cell>
          <cell r="M35">
            <v>9.6641989165349997</v>
          </cell>
          <cell r="N35">
            <v>7.0530291421039992</v>
          </cell>
          <cell r="O35">
            <v>746</v>
          </cell>
          <cell r="P35">
            <v>48</v>
          </cell>
          <cell r="Q35">
            <v>8027</v>
          </cell>
          <cell r="R35">
            <v>1037</v>
          </cell>
          <cell r="S35">
            <v>11.353794285713454</v>
          </cell>
          <cell r="T35"/>
          <cell r="U35">
            <v>2.0975969588952945</v>
          </cell>
          <cell r="V35">
            <v>2.4318622258071727</v>
          </cell>
          <cell r="W35">
            <v>3.4478240578370363</v>
          </cell>
          <cell r="X35">
            <v>2.867454258928396</v>
          </cell>
          <cell r="Y35">
            <v>16.66</v>
          </cell>
          <cell r="Z35">
            <v>10.488571428571429</v>
          </cell>
          <cell r="AA35">
            <v>4.8292130730499805</v>
          </cell>
          <cell r="AB35">
            <v>29</v>
          </cell>
          <cell r="AC35">
            <v>51.464046333970884</v>
          </cell>
          <cell r="AD35">
            <v>64.330057917463606</v>
          </cell>
          <cell r="AE35">
            <v>54.172680351548301</v>
          </cell>
          <cell r="AF35">
            <v>53.055717870073082</v>
          </cell>
          <cell r="AG35">
            <v>51.983885185829173</v>
          </cell>
          <cell r="AH35">
            <v>24.534763990635536</v>
          </cell>
          <cell r="AI35">
            <v>14.926529158873734</v>
          </cell>
          <cell r="AJ35">
            <v>51.464046333970884</v>
          </cell>
          <cell r="AK35">
            <v>57.18227370441209</v>
          </cell>
          <cell r="AL35">
            <v>0.96617471516789022</v>
          </cell>
          <cell r="AM35">
            <v>0.99324573665681437</v>
          </cell>
          <cell r="AN35">
            <v>0.84236279633712619</v>
          </cell>
          <cell r="AO35">
            <v>16.66</v>
          </cell>
          <cell r="AP35">
            <v>17.536842105263158</v>
          </cell>
          <cell r="AQ35">
            <v>7.9424218886997417</v>
          </cell>
          <cell r="AR35">
            <v>4.8320331085721095</v>
          </cell>
          <cell r="AS35">
            <v>16.66</v>
          </cell>
          <cell r="AT35">
            <v>18.511111111111109</v>
          </cell>
          <cell r="AU35">
            <v>10.488571428571429</v>
          </cell>
          <cell r="AV35">
            <v>11.040601503759399</v>
          </cell>
          <cell r="AW35">
            <v>5.0002796695964253</v>
          </cell>
          <cell r="AX35">
            <v>3.0420842979880325</v>
          </cell>
          <cell r="AY35">
            <v>10.488571428571429</v>
          </cell>
          <cell r="AZ35">
            <v>11.653968253968255</v>
          </cell>
          <cell r="BB35">
            <v>29</v>
          </cell>
          <cell r="BC35">
            <v>30</v>
          </cell>
          <cell r="BD35">
            <v>20</v>
          </cell>
          <cell r="BE35">
            <v>15</v>
          </cell>
          <cell r="BF35">
            <v>17</v>
          </cell>
          <cell r="BG35">
            <v>37</v>
          </cell>
          <cell r="BH35">
            <v>67</v>
          </cell>
          <cell r="BI35">
            <v>92</v>
          </cell>
          <cell r="BJ35">
            <v>0</v>
          </cell>
          <cell r="BK35">
            <v>102</v>
          </cell>
        </row>
        <row r="36">
          <cell r="B36">
            <v>30</v>
          </cell>
          <cell r="C36">
            <v>4</v>
          </cell>
          <cell r="D36">
            <v>2</v>
          </cell>
          <cell r="E36">
            <v>2</v>
          </cell>
          <cell r="F36">
            <v>2</v>
          </cell>
          <cell r="G36">
            <v>51.527339340231769</v>
          </cell>
          <cell r="H36">
            <v>0.37513111133083071</v>
          </cell>
          <cell r="I36">
            <v>8.5151111695043503E-3</v>
          </cell>
          <cell r="J36">
            <v>8.4856471170147163E-2</v>
          </cell>
          <cell r="K36">
            <v>5.2479857014500003E-2</v>
          </cell>
          <cell r="L36">
            <v>0.45599815850600001</v>
          </cell>
          <cell r="M36">
            <v>9.6641989165349997</v>
          </cell>
          <cell r="N36">
            <v>5.4663132532529994</v>
          </cell>
          <cell r="O36">
            <v>746</v>
          </cell>
          <cell r="P36">
            <v>10</v>
          </cell>
          <cell r="Q36">
            <v>8027</v>
          </cell>
          <cell r="R36">
            <v>1212</v>
          </cell>
          <cell r="S36">
            <v>11.353794285713454</v>
          </cell>
          <cell r="T36"/>
          <cell r="U36">
            <v>2.0969201182340487</v>
          </cell>
          <cell r="V36">
            <v>1.1725143617168392</v>
          </cell>
          <cell r="W36">
            <v>3.445621408881296</v>
          </cell>
          <cell r="X36">
            <v>1.2372392992699479</v>
          </cell>
          <cell r="Y36">
            <v>16.66</v>
          </cell>
          <cell r="Z36">
            <v>10.488571428571429</v>
          </cell>
          <cell r="AA36">
            <v>4.8169462995821526</v>
          </cell>
          <cell r="AB36">
            <v>30</v>
          </cell>
          <cell r="AC36">
            <v>51.527339340231769</v>
          </cell>
          <cell r="AD36">
            <v>64.409174175289706</v>
          </cell>
          <cell r="AE36">
            <v>54.23930456866502</v>
          </cell>
          <cell r="AF36">
            <v>53.120968391991518</v>
          </cell>
          <cell r="AG36">
            <v>52.047817515385624</v>
          </cell>
          <cell r="AH36">
            <v>24.572867078802343</v>
          </cell>
          <cell r="AI36">
            <v>14.954440208496777</v>
          </cell>
          <cell r="AJ36">
            <v>51.527339340231769</v>
          </cell>
          <cell r="AK36">
            <v>57.252599266924186</v>
          </cell>
          <cell r="AL36">
            <v>0.1500524445323323</v>
          </cell>
          <cell r="AM36">
            <v>0.31993732748957526</v>
          </cell>
          <cell r="AN36">
            <v>0.30320012591919976</v>
          </cell>
          <cell r="AO36">
            <v>16.66</v>
          </cell>
          <cell r="AP36">
            <v>17.536842105263158</v>
          </cell>
          <cell r="AQ36">
            <v>7.9449855314614739</v>
          </cell>
          <cell r="AR36">
            <v>4.8351220354789559</v>
          </cell>
          <cell r="AS36">
            <v>16.66</v>
          </cell>
          <cell r="AT36">
            <v>18.511111111111109</v>
          </cell>
          <cell r="AU36">
            <v>10.488571428571429</v>
          </cell>
          <cell r="AV36">
            <v>11.040601503759399</v>
          </cell>
          <cell r="AW36">
            <v>5.0018936522028934</v>
          </cell>
          <cell r="AX36">
            <v>3.0440289816915191</v>
          </cell>
          <cell r="AY36">
            <v>10.488571428571429</v>
          </cell>
          <cell r="AZ36">
            <v>11.653968253968255</v>
          </cell>
          <cell r="BB36">
            <v>30</v>
          </cell>
          <cell r="BC36">
            <v>30</v>
          </cell>
          <cell r="BD36">
            <v>20</v>
          </cell>
          <cell r="BE36">
            <v>15</v>
          </cell>
          <cell r="BF36">
            <v>17</v>
          </cell>
          <cell r="BG36">
            <v>37</v>
          </cell>
          <cell r="BH36">
            <v>67</v>
          </cell>
          <cell r="BI36">
            <v>92</v>
          </cell>
          <cell r="BJ36">
            <v>116</v>
          </cell>
          <cell r="BK36">
            <v>108</v>
          </cell>
        </row>
        <row r="37">
          <cell r="B37">
            <v>31</v>
          </cell>
          <cell r="C37">
            <v>4</v>
          </cell>
          <cell r="D37">
            <v>3</v>
          </cell>
          <cell r="E37">
            <v>1</v>
          </cell>
          <cell r="F37">
            <v>1</v>
          </cell>
          <cell r="G37">
            <v>71.938133714892331</v>
          </cell>
          <cell r="H37">
            <v>2.3506189715916546</v>
          </cell>
          <cell r="I37">
            <v>8.5207520649844843E-3</v>
          </cell>
          <cell r="J37">
            <v>8.4912684938253685E-2</v>
          </cell>
          <cell r="K37">
            <v>5.2479857014500003E-2</v>
          </cell>
          <cell r="L37">
            <v>0.54569602464699996</v>
          </cell>
          <cell r="M37">
            <v>10.553809820709999</v>
          </cell>
          <cell r="N37">
            <v>7.0166673012549996</v>
          </cell>
          <cell r="O37">
            <v>954</v>
          </cell>
          <cell r="P37">
            <v>47</v>
          </cell>
          <cell r="Q37">
            <v>8027</v>
          </cell>
          <cell r="R37">
            <v>1027</v>
          </cell>
          <cell r="S37">
            <v>11.353794285713454</v>
          </cell>
          <cell r="T37"/>
          <cell r="U37">
            <v>2.1241418782074364</v>
          </cell>
          <cell r="V37">
            <v>2.4371099337031992</v>
          </cell>
          <cell r="W37">
            <v>3.537253264251166</v>
          </cell>
          <cell r="X37">
            <v>2.8775215813949728</v>
          </cell>
          <cell r="Y37">
            <v>16.66</v>
          </cell>
          <cell r="Z37">
            <v>10.488571428571429</v>
          </cell>
          <cell r="AA37">
            <v>0.44478556929561025</v>
          </cell>
          <cell r="AB37">
            <v>31</v>
          </cell>
          <cell r="AC37">
            <v>71.938133714892331</v>
          </cell>
          <cell r="AD37">
            <v>89.922667143615413</v>
          </cell>
          <cell r="AE37">
            <v>75.724351278834035</v>
          </cell>
          <cell r="AF37">
            <v>74.163024448342611</v>
          </cell>
          <cell r="AG37">
            <v>72.664781530194276</v>
          </cell>
          <cell r="AH37">
            <v>33.866915601513838</v>
          </cell>
          <cell r="AI37">
            <v>20.337286685668403</v>
          </cell>
          <cell r="AJ37">
            <v>71.938133714892331</v>
          </cell>
          <cell r="AK37">
            <v>79.931259683213696</v>
          </cell>
          <cell r="AL37">
            <v>0.9402475886366618</v>
          </cell>
          <cell r="AM37">
            <v>0.96451084913509777</v>
          </cell>
          <cell r="AN37">
            <v>0.81689012752846668</v>
          </cell>
          <cell r="AO37">
            <v>16.66</v>
          </cell>
          <cell r="AP37">
            <v>17.536842105263158</v>
          </cell>
          <cell r="AQ37">
            <v>7.8431672436397593</v>
          </cell>
          <cell r="AR37">
            <v>4.7098691429229369</v>
          </cell>
          <cell r="AS37">
            <v>16.66</v>
          </cell>
          <cell r="AT37">
            <v>18.511111111111109</v>
          </cell>
          <cell r="AU37">
            <v>10.488571428571429</v>
          </cell>
          <cell r="AV37">
            <v>11.040601503759399</v>
          </cell>
          <cell r="AW37">
            <v>4.9377923085922752</v>
          </cell>
          <cell r="AX37">
            <v>2.9651740050883384</v>
          </cell>
          <cell r="AY37">
            <v>10.488571428571429</v>
          </cell>
          <cell r="AZ37">
            <v>11.653968253968255</v>
          </cell>
          <cell r="BB37">
            <v>31</v>
          </cell>
          <cell r="BC37">
            <v>30</v>
          </cell>
          <cell r="BD37">
            <v>20</v>
          </cell>
          <cell r="BE37">
            <v>15</v>
          </cell>
          <cell r="BF37">
            <v>17</v>
          </cell>
          <cell r="BG37">
            <v>37</v>
          </cell>
          <cell r="BH37">
            <v>67</v>
          </cell>
          <cell r="BI37">
            <v>94</v>
          </cell>
          <cell r="BJ37">
            <v>0</v>
          </cell>
          <cell r="BK37">
            <v>102</v>
          </cell>
        </row>
        <row r="38">
          <cell r="B38">
            <v>32</v>
          </cell>
          <cell r="C38">
            <v>4</v>
          </cell>
          <cell r="D38">
            <v>3</v>
          </cell>
          <cell r="E38">
            <v>2</v>
          </cell>
          <cell r="F38">
            <v>1</v>
          </cell>
          <cell r="G38">
            <v>72.041689870670581</v>
          </cell>
          <cell r="H38">
            <v>0.36168718196263522</v>
          </cell>
          <cell r="I38">
            <v>8.5129124429405238E-3</v>
          </cell>
          <cell r="J38">
            <v>8.4834559985012825E-2</v>
          </cell>
          <cell r="K38">
            <v>5.2479857014500003E-2</v>
          </cell>
          <cell r="L38">
            <v>0.52759430269600005</v>
          </cell>
          <cell r="M38">
            <v>10.553809820709999</v>
          </cell>
          <cell r="N38">
            <v>5.4296243777380004</v>
          </cell>
          <cell r="O38">
            <v>956</v>
          </cell>
          <cell r="P38">
            <v>9</v>
          </cell>
          <cell r="Q38">
            <v>8027</v>
          </cell>
          <cell r="R38">
            <v>1035</v>
          </cell>
          <cell r="S38">
            <v>11.353794285713454</v>
          </cell>
          <cell r="T38"/>
          <cell r="U38">
            <v>2.1235383125693232</v>
          </cell>
          <cell r="V38">
            <v>1.202705240557042</v>
          </cell>
          <cell r="W38">
            <v>3.5351409573500745</v>
          </cell>
          <cell r="X38">
            <v>1.2723421355613269</v>
          </cell>
          <cell r="Y38">
            <v>16.66</v>
          </cell>
          <cell r="Z38">
            <v>10.488571428571429</v>
          </cell>
          <cell r="AA38">
            <v>0.43338103435742864</v>
          </cell>
          <cell r="AB38">
            <v>32</v>
          </cell>
          <cell r="AC38">
            <v>72.041689870670581</v>
          </cell>
          <cell r="AD38">
            <v>90.052112338338219</v>
          </cell>
          <cell r="AE38">
            <v>75.833357758600613</v>
          </cell>
          <cell r="AF38">
            <v>74.269783371825341</v>
          </cell>
          <cell r="AG38">
            <v>72.769383707748062</v>
          </cell>
          <cell r="AH38">
            <v>33.925307325162173</v>
          </cell>
          <cell r="AI38">
            <v>20.378731920402039</v>
          </cell>
          <cell r="AJ38">
            <v>72.041689870670581</v>
          </cell>
          <cell r="AK38">
            <v>80.046322078522863</v>
          </cell>
          <cell r="AL38">
            <v>0.14467487278505409</v>
          </cell>
          <cell r="AM38">
            <v>0.30072803357464134</v>
          </cell>
          <cell r="AN38">
            <v>0.28426880777870922</v>
          </cell>
          <cell r="AO38">
            <v>16.66</v>
          </cell>
          <cell r="AP38">
            <v>17.536842105263158</v>
          </cell>
          <cell r="AQ38">
            <v>7.8453964787866912</v>
          </cell>
          <cell r="AR38">
            <v>4.7126833699124289</v>
          </cell>
          <cell r="AS38">
            <v>16.66</v>
          </cell>
          <cell r="AT38">
            <v>18.511111111111109</v>
          </cell>
          <cell r="AU38">
            <v>10.488571428571429</v>
          </cell>
          <cell r="AV38">
            <v>11.040601503759399</v>
          </cell>
          <cell r="AW38">
            <v>4.9391957594968181</v>
          </cell>
          <cell r="AX38">
            <v>2.9669457470328466</v>
          </cell>
          <cell r="AY38">
            <v>10.488571428571429</v>
          </cell>
          <cell r="AZ38">
            <v>11.653968253968255</v>
          </cell>
          <cell r="BB38">
            <v>32</v>
          </cell>
          <cell r="BC38">
            <v>30</v>
          </cell>
          <cell r="BD38">
            <v>20</v>
          </cell>
          <cell r="BE38">
            <v>15</v>
          </cell>
          <cell r="BF38">
            <v>17</v>
          </cell>
          <cell r="BG38">
            <v>37</v>
          </cell>
          <cell r="BH38">
            <v>67</v>
          </cell>
          <cell r="BI38">
            <v>94</v>
          </cell>
          <cell r="BJ38">
            <v>116</v>
          </cell>
          <cell r="BK38">
            <v>108</v>
          </cell>
        </row>
        <row r="39">
          <cell r="B39">
            <v>33</v>
          </cell>
          <cell r="C39">
            <v>4</v>
          </cell>
          <cell r="D39">
            <v>3</v>
          </cell>
          <cell r="E39">
            <v>1</v>
          </cell>
          <cell r="F39">
            <v>2</v>
          </cell>
          <cell r="G39">
            <v>47.819098755434872</v>
          </cell>
          <cell r="H39">
            <v>2.3400260802018265</v>
          </cell>
          <cell r="I39">
            <v>8.5211834306955937E-3</v>
          </cell>
          <cell r="J39">
            <v>8.4916983669215601E-2</v>
          </cell>
          <cell r="K39">
            <v>5.2479857014500003E-2</v>
          </cell>
          <cell r="L39">
            <v>0.54569602449900001</v>
          </cell>
          <cell r="M39">
            <v>9.0763596499550001</v>
          </cell>
          <cell r="N39">
            <v>7.0166672996560004</v>
          </cell>
          <cell r="O39">
            <v>738</v>
          </cell>
          <cell r="P39">
            <v>47</v>
          </cell>
          <cell r="Q39">
            <v>8027</v>
          </cell>
          <cell r="R39">
            <v>1017</v>
          </cell>
          <cell r="S39">
            <v>11.353794285713454</v>
          </cell>
          <cell r="T39"/>
          <cell r="U39">
            <v>2.0990759960795136</v>
          </cell>
          <cell r="V39">
            <v>2.3878357612716492</v>
          </cell>
          <cell r="W39">
            <v>3.4410310130585762</v>
          </cell>
          <cell r="X39">
            <v>2.8064948083604886</v>
          </cell>
          <cell r="Y39">
            <v>16.66</v>
          </cell>
          <cell r="Z39">
            <v>10.488571428571429</v>
          </cell>
          <cell r="AA39">
            <v>4.81877414784105</v>
          </cell>
          <cell r="AB39">
            <v>33</v>
          </cell>
          <cell r="AC39">
            <v>47.819098755434872</v>
          </cell>
          <cell r="AD39">
            <v>59.773873444293585</v>
          </cell>
          <cell r="AE39">
            <v>50.335893426773552</v>
          </cell>
          <cell r="AF39">
            <v>49.29803995405657</v>
          </cell>
          <cell r="AG39">
            <v>48.302119954984718</v>
          </cell>
          <cell r="AH39">
            <v>22.781023100043811</v>
          </cell>
          <cell r="AI39">
            <v>13.896735767263733</v>
          </cell>
          <cell r="AJ39">
            <v>47.819098755434872</v>
          </cell>
          <cell r="AK39">
            <v>53.132331950483191</v>
          </cell>
          <cell r="AL39">
            <v>0.93601043208073054</v>
          </cell>
          <cell r="AM39">
            <v>0.9799778184725898</v>
          </cell>
          <cell r="AN39">
            <v>0.83378956313439034</v>
          </cell>
          <cell r="AO39">
            <v>16.66</v>
          </cell>
          <cell r="AP39">
            <v>17.536842105263158</v>
          </cell>
          <cell r="AQ39">
            <v>7.9368255513931922</v>
          </cell>
          <cell r="AR39">
            <v>4.8415721732166785</v>
          </cell>
          <cell r="AS39">
            <v>16.66</v>
          </cell>
          <cell r="AT39">
            <v>18.511111111111109</v>
          </cell>
          <cell r="AU39">
            <v>10.488571428571429</v>
          </cell>
          <cell r="AV39">
            <v>11.040601503759399</v>
          </cell>
          <cell r="AW39">
            <v>4.9967564052760096</v>
          </cell>
          <cell r="AX39">
            <v>3.0480897698299483</v>
          </cell>
          <cell r="AY39">
            <v>10.488571428571429</v>
          </cell>
          <cell r="AZ39">
            <v>11.653968253968255</v>
          </cell>
          <cell r="BB39">
            <v>33</v>
          </cell>
          <cell r="BC39">
            <v>30</v>
          </cell>
          <cell r="BD39">
            <v>20</v>
          </cell>
          <cell r="BE39">
            <v>15</v>
          </cell>
          <cell r="BF39">
            <v>17</v>
          </cell>
          <cell r="BG39">
            <v>37</v>
          </cell>
          <cell r="BH39">
            <v>67</v>
          </cell>
          <cell r="BI39">
            <v>94</v>
          </cell>
          <cell r="BJ39">
            <v>0</v>
          </cell>
          <cell r="BK39">
            <v>102</v>
          </cell>
        </row>
        <row r="40">
          <cell r="B40">
            <v>34</v>
          </cell>
          <cell r="C40">
            <v>4</v>
          </cell>
          <cell r="D40">
            <v>3</v>
          </cell>
          <cell r="E40">
            <v>2</v>
          </cell>
          <cell r="F40">
            <v>2</v>
          </cell>
          <cell r="G40">
            <v>47.876978405854501</v>
          </cell>
          <cell r="H40">
            <v>0.35601214417976307</v>
          </cell>
          <cell r="I40">
            <v>8.5133469126296244E-3</v>
          </cell>
          <cell r="J40">
            <v>8.4838889648350582E-2</v>
          </cell>
          <cell r="K40">
            <v>5.2479857014500003E-2</v>
          </cell>
          <cell r="L40">
            <v>0.43380881865299997</v>
          </cell>
          <cell r="M40">
            <v>9.0763596499550001</v>
          </cell>
          <cell r="N40">
            <v>5.4296243760639999</v>
          </cell>
          <cell r="O40">
            <v>738</v>
          </cell>
          <cell r="P40">
            <v>9</v>
          </cell>
          <cell r="Q40">
            <v>8027</v>
          </cell>
          <cell r="R40">
            <v>1246</v>
          </cell>
          <cell r="S40">
            <v>11.353794285713454</v>
          </cell>
          <cell r="T40"/>
          <cell r="U40">
            <v>2.0982140477334692</v>
          </cell>
          <cell r="V40">
            <v>1.1223327606095075</v>
          </cell>
          <cell r="W40">
            <v>3.4384034558858398</v>
          </cell>
          <cell r="X40">
            <v>1.1812469398508394</v>
          </cell>
          <cell r="Y40">
            <v>16.66</v>
          </cell>
          <cell r="Z40">
            <v>10.488571428571429</v>
          </cell>
          <cell r="AA40">
            <v>4.807308220163395</v>
          </cell>
          <cell r="AB40">
            <v>34</v>
          </cell>
          <cell r="AC40">
            <v>47.876978405854501</v>
          </cell>
          <cell r="AD40">
            <v>59.846223007318123</v>
          </cell>
          <cell r="AE40">
            <v>50.396819374583686</v>
          </cell>
          <cell r="AF40">
            <v>49.357709696757219</v>
          </cell>
          <cell r="AG40">
            <v>48.360584248337879</v>
          </cell>
          <cell r="AH40">
            <v>22.817966764435749</v>
          </cell>
          <cell r="AI40">
            <v>13.924188659099606</v>
          </cell>
          <cell r="AJ40">
            <v>47.876978405854501</v>
          </cell>
          <cell r="AK40">
            <v>53.196642673171667</v>
          </cell>
          <cell r="AL40">
            <v>0.14240485767190522</v>
          </cell>
          <cell r="AM40">
            <v>0.31720729954137922</v>
          </cell>
          <cell r="AN40">
            <v>0.30138672293594942</v>
          </cell>
          <cell r="AO40">
            <v>16.66</v>
          </cell>
          <cell r="AP40">
            <v>17.536842105263158</v>
          </cell>
          <cell r="AQ40">
            <v>7.9400860069526509</v>
          </cell>
          <cell r="AR40">
            <v>4.845272003051738</v>
          </cell>
          <cell r="AS40">
            <v>16.66</v>
          </cell>
          <cell r="AT40">
            <v>18.511111111111109</v>
          </cell>
          <cell r="AU40">
            <v>10.488571428571429</v>
          </cell>
          <cell r="AV40">
            <v>11.040601503759399</v>
          </cell>
          <cell r="AW40">
            <v>4.9988090776064453</v>
          </cell>
          <cell r="AX40">
            <v>3.0504190573148566</v>
          </cell>
          <cell r="AY40">
            <v>10.488571428571429</v>
          </cell>
          <cell r="AZ40">
            <v>11.653968253968255</v>
          </cell>
          <cell r="BB40">
            <v>34</v>
          </cell>
          <cell r="BC40">
            <v>30</v>
          </cell>
          <cell r="BD40">
            <v>20</v>
          </cell>
          <cell r="BE40">
            <v>15</v>
          </cell>
          <cell r="BF40">
            <v>17</v>
          </cell>
          <cell r="BG40">
            <v>37</v>
          </cell>
          <cell r="BH40">
            <v>67</v>
          </cell>
          <cell r="BI40">
            <v>94</v>
          </cell>
          <cell r="BJ40">
            <v>116</v>
          </cell>
          <cell r="BK40">
            <v>108</v>
          </cell>
        </row>
      </sheetData>
      <sheetData sheetId="3">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175.99225353482638</v>
          </cell>
          <cell r="H7">
            <v>7.4261195060237259</v>
          </cell>
          <cell r="I7">
            <v>2.8085314073604151E-2</v>
          </cell>
          <cell r="J7">
            <v>0.27988133056048425</v>
          </cell>
          <cell r="K7">
            <v>5.30380033539E-2</v>
          </cell>
          <cell r="L7">
            <v>0.80291310493300005</v>
          </cell>
          <cell r="M7">
            <v>19.237963090959003</v>
          </cell>
          <cell r="N7">
            <v>7.9543772980540011</v>
          </cell>
          <cell r="O7">
            <v>1281</v>
          </cell>
          <cell r="P7">
            <v>131</v>
          </cell>
          <cell r="Q7">
            <v>8097</v>
          </cell>
          <cell r="R7">
            <v>1233</v>
          </cell>
          <cell r="S7">
            <v>11.353794285713454</v>
          </cell>
          <cell r="T7"/>
          <cell r="U7">
            <v>2.624678673465437</v>
          </cell>
          <cell r="V7">
            <v>2.8132430432843898</v>
          </cell>
          <cell r="W7">
            <v>3.6391465692172353</v>
          </cell>
          <cell r="X7">
            <v>3.8029294895610217</v>
          </cell>
          <cell r="Y7">
            <v>15.72</v>
          </cell>
          <cell r="Z7">
            <v>9.555714285714286</v>
          </cell>
          <cell r="AA7">
            <v>0.7857078241130071</v>
          </cell>
          <cell r="AB7">
            <v>1</v>
          </cell>
          <cell r="AC7">
            <v>219.99031691853295</v>
          </cell>
          <cell r="AD7">
            <v>219.99031691853295</v>
          </cell>
          <cell r="AE7">
            <v>185.25500372086987</v>
          </cell>
          <cell r="AF7">
            <v>181.43531292250142</v>
          </cell>
          <cell r="AG7">
            <v>177.76995306548119</v>
          </cell>
          <cell r="AH7">
            <v>67.052875963082698</v>
          </cell>
          <cell r="AI7">
            <v>48.360858840780779</v>
          </cell>
          <cell r="AJ7">
            <v>175.99225353482638</v>
          </cell>
          <cell r="AK7">
            <v>195.54694837202931</v>
          </cell>
          <cell r="AL7">
            <v>2.6521855378656167</v>
          </cell>
          <cell r="AM7">
            <v>2.6397006557079834</v>
          </cell>
          <cell r="AN7">
            <v>1.9527365748979308</v>
          </cell>
          <cell r="AO7">
            <v>19.649999999999999</v>
          </cell>
          <cell r="AP7">
            <v>16.547368421052632</v>
          </cell>
          <cell r="AQ7">
            <v>5.9893045799943359</v>
          </cell>
          <cell r="AR7">
            <v>4.3196941098696406</v>
          </cell>
          <cell r="AS7">
            <v>15.72</v>
          </cell>
          <cell r="AT7">
            <v>17.466666666666669</v>
          </cell>
          <cell r="AU7">
            <v>11.944642857142856</v>
          </cell>
          <cell r="AV7">
            <v>10.058646616541354</v>
          </cell>
          <cell r="AW7">
            <v>3.6407177695003741</v>
          </cell>
          <cell r="AX7">
            <v>2.6258118775825174</v>
          </cell>
          <cell r="AY7">
            <v>9.555714285714286</v>
          </cell>
          <cell r="AZ7">
            <v>10.617460317460317</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176.0046614238066</v>
          </cell>
          <cell r="H8">
            <v>2.3684760186688458</v>
          </cell>
          <cell r="I8">
            <v>2.8065527906814682E-2</v>
          </cell>
          <cell r="J8">
            <v>0.27968415353503906</v>
          </cell>
          <cell r="K8">
            <v>5.30380033539E-2</v>
          </cell>
          <cell r="L8">
            <v>0.80291310493300005</v>
          </cell>
          <cell r="M8">
            <v>19.237963090959003</v>
          </cell>
          <cell r="N8">
            <v>5.5058791949790002</v>
          </cell>
          <cell r="O8">
            <v>1281</v>
          </cell>
          <cell r="P8">
            <v>60</v>
          </cell>
          <cell r="Q8">
            <v>8097</v>
          </cell>
          <cell r="R8">
            <v>1184</v>
          </cell>
          <cell r="S8">
            <v>11.353794285713454</v>
          </cell>
          <cell r="T8"/>
          <cell r="U8">
            <v>2.6244484298721669</v>
          </cell>
          <cell r="V8">
            <v>2.3748621880320533</v>
          </cell>
          <cell r="W8">
            <v>3.6386874114940806</v>
          </cell>
          <cell r="X8">
            <v>3.1135537628054335</v>
          </cell>
          <cell r="Y8">
            <v>15.72</v>
          </cell>
          <cell r="Z8">
            <v>9.555714285714286</v>
          </cell>
          <cell r="AA8">
            <v>0.75448342558783499</v>
          </cell>
          <cell r="AB8">
            <v>2</v>
          </cell>
          <cell r="AC8">
            <v>220.00582677975822</v>
          </cell>
          <cell r="AD8">
            <v>220.00582677975822</v>
          </cell>
          <cell r="AE8">
            <v>185.26806465663853</v>
          </cell>
          <cell r="AF8">
            <v>181.44810456062535</v>
          </cell>
          <cell r="AG8">
            <v>177.78248628667333</v>
          </cell>
          <cell r="AH8">
            <v>67.063486338872181</v>
          </cell>
          <cell r="AI8">
            <v>48.370371378380469</v>
          </cell>
          <cell r="AJ8">
            <v>176.0046614238066</v>
          </cell>
          <cell r="AK8">
            <v>195.56073491534065</v>
          </cell>
          <cell r="AL8">
            <v>0.84588429238173068</v>
          </cell>
          <cell r="AM8">
            <v>0.9973109305477218</v>
          </cell>
          <cell r="AN8">
            <v>0.76069860972458569</v>
          </cell>
          <cell r="AO8">
            <v>19.649999999999999</v>
          </cell>
          <cell r="AP8">
            <v>16.547368421052632</v>
          </cell>
          <cell r="AQ8">
            <v>5.9898300233568316</v>
          </cell>
          <cell r="AR8">
            <v>4.3202392022856442</v>
          </cell>
          <cell r="AS8">
            <v>15.72</v>
          </cell>
          <cell r="AT8">
            <v>17.466666666666669</v>
          </cell>
          <cell r="AU8">
            <v>11.944642857142856</v>
          </cell>
          <cell r="AV8">
            <v>10.058646616541354</v>
          </cell>
          <cell r="AW8">
            <v>3.6410371706864635</v>
          </cell>
          <cell r="AX8">
            <v>2.6261432228361206</v>
          </cell>
          <cell r="AY8">
            <v>9.555714285714286</v>
          </cell>
          <cell r="AZ8">
            <v>10.617460317460317</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154.90959372147927</v>
          </cell>
          <cell r="H9">
            <v>8.0844160298831564</v>
          </cell>
          <cell r="I9">
            <v>8.3260387618779765E-3</v>
          </cell>
          <cell r="J9">
            <v>8.2972289391725157E-2</v>
          </cell>
          <cell r="K9">
            <v>5.30380033539E-2</v>
          </cell>
          <cell r="L9">
            <v>0.76340796086700002</v>
          </cell>
          <cell r="M9">
            <v>17.968403504306</v>
          </cell>
          <cell r="N9">
            <v>7.7627693627199994</v>
          </cell>
          <cell r="O9">
            <v>1207</v>
          </cell>
          <cell r="P9">
            <v>146</v>
          </cell>
          <cell r="Q9">
            <v>8097</v>
          </cell>
          <cell r="R9">
            <v>1204</v>
          </cell>
          <cell r="S9">
            <v>11.353794285713454</v>
          </cell>
          <cell r="T9"/>
          <cell r="U9">
            <v>2.6145589969200289</v>
          </cell>
          <cell r="V9">
            <v>2.8400521336916644</v>
          </cell>
          <cell r="W9">
            <v>3.6269333543779547</v>
          </cell>
          <cell r="X9">
            <v>3.8254398709112318</v>
          </cell>
          <cell r="Y9">
            <v>15.72</v>
          </cell>
          <cell r="Z9">
            <v>9.555714285714286</v>
          </cell>
          <cell r="AA9">
            <v>0.72947871816179999</v>
          </cell>
          <cell r="AB9">
            <v>3</v>
          </cell>
          <cell r="AC9">
            <v>193.63699215184909</v>
          </cell>
          <cell r="AD9">
            <v>193.63699215184909</v>
          </cell>
          <cell r="AE9">
            <v>163.06273023313608</v>
          </cell>
          <cell r="AF9">
            <v>159.70061208399926</v>
          </cell>
          <cell r="AG9">
            <v>156.47433709240329</v>
          </cell>
          <cell r="AH9">
            <v>59.248842311060486</v>
          </cell>
          <cell r="AI9">
            <v>42.710901631123953</v>
          </cell>
          <cell r="AJ9">
            <v>154.90959372147927</v>
          </cell>
          <cell r="AK9">
            <v>172.12177080164363</v>
          </cell>
          <cell r="AL9">
            <v>2.8872914392439846</v>
          </cell>
          <cell r="AM9">
            <v>2.8465731082811372</v>
          </cell>
          <cell r="AN9">
            <v>2.1133297876035946</v>
          </cell>
          <cell r="AO9">
            <v>19.649999999999999</v>
          </cell>
          <cell r="AP9">
            <v>16.547368421052632</v>
          </cell>
          <cell r="AQ9">
            <v>6.0124862428112289</v>
          </cell>
          <cell r="AR9">
            <v>4.3342401042536096</v>
          </cell>
          <cell r="AS9">
            <v>15.72</v>
          </cell>
          <cell r="AT9">
            <v>17.466666666666669</v>
          </cell>
          <cell r="AU9">
            <v>11.944642857142856</v>
          </cell>
          <cell r="AV9">
            <v>10.058646616541354</v>
          </cell>
          <cell r="AW9">
            <v>3.654809203759025</v>
          </cell>
          <cell r="AX9">
            <v>2.6346539492323151</v>
          </cell>
          <cell r="AY9">
            <v>9.555714285714286</v>
          </cell>
          <cell r="AZ9">
            <v>10.617460317460317</v>
          </cell>
          <cell r="BB9">
            <v>3</v>
          </cell>
          <cell r="BC9">
            <v>0</v>
          </cell>
          <cell r="BD9">
            <v>0</v>
          </cell>
          <cell r="BE9">
            <v>0</v>
          </cell>
          <cell r="BF9">
            <v>1</v>
          </cell>
          <cell r="BG9">
            <v>23</v>
          </cell>
          <cell r="BH9">
            <v>0</v>
          </cell>
          <cell r="BI9">
            <v>88</v>
          </cell>
          <cell r="BJ9">
            <v>0</v>
          </cell>
          <cell r="BK9">
            <v>102</v>
          </cell>
        </row>
        <row r="10">
          <cell r="B10">
            <v>4</v>
          </cell>
          <cell r="C10">
            <v>1</v>
          </cell>
          <cell r="D10">
            <v>2</v>
          </cell>
          <cell r="E10">
            <v>2</v>
          </cell>
          <cell r="F10">
            <v>1</v>
          </cell>
          <cell r="G10">
            <v>154.91952849153549</v>
          </cell>
          <cell r="H10">
            <v>2.3330675741559026</v>
          </cell>
          <cell r="I10">
            <v>8.3195498157472309E-3</v>
          </cell>
          <cell r="J10">
            <v>8.2907624461425689E-2</v>
          </cell>
          <cell r="K10">
            <v>5.30380033539E-2</v>
          </cell>
          <cell r="L10">
            <v>0.76340796086700002</v>
          </cell>
          <cell r="M10">
            <v>17.968403504306</v>
          </cell>
          <cell r="N10">
            <v>5.2492949478849997</v>
          </cell>
          <cell r="O10">
            <v>1207</v>
          </cell>
          <cell r="P10">
            <v>62</v>
          </cell>
          <cell r="Q10">
            <v>8097</v>
          </cell>
          <cell r="R10">
            <v>1145</v>
          </cell>
          <cell r="S10">
            <v>11.353794285713454</v>
          </cell>
          <cell r="T10"/>
          <cell r="U10">
            <v>2.6142368408777341</v>
          </cell>
          <cell r="V10">
            <v>2.3589056908962847</v>
          </cell>
          <cell r="W10">
            <v>3.6263024855153554</v>
          </cell>
          <cell r="X10">
            <v>3.0792916472010354</v>
          </cell>
          <cell r="Y10">
            <v>15.72</v>
          </cell>
          <cell r="Z10">
            <v>9.555714285714286</v>
          </cell>
          <cell r="AA10">
            <v>0.6937318374545357</v>
          </cell>
          <cell r="AB10">
            <v>4</v>
          </cell>
          <cell r="AC10">
            <v>193.64941061441934</v>
          </cell>
          <cell r="AD10">
            <v>193.64941061441934</v>
          </cell>
          <cell r="AE10">
            <v>163.07318788582683</v>
          </cell>
          <cell r="AF10">
            <v>159.71085411498504</v>
          </cell>
          <cell r="AG10">
            <v>156.4843722136722</v>
          </cell>
          <cell r="AH10">
            <v>59.259943884625621</v>
          </cell>
          <cell r="AI10">
            <v>42.721071700536577</v>
          </cell>
          <cell r="AJ10">
            <v>154.91952849153549</v>
          </cell>
          <cell r="AK10">
            <v>172.13280943503943</v>
          </cell>
          <cell r="AL10">
            <v>0.83323841934139387</v>
          </cell>
          <cell r="AM10">
            <v>0.98904656644812083</v>
          </cell>
          <cell r="AN10">
            <v>0.75766372317366448</v>
          </cell>
          <cell r="AO10">
            <v>19.649999999999999</v>
          </cell>
          <cell r="AP10">
            <v>16.547368421052632</v>
          </cell>
          <cell r="AQ10">
            <v>6.0132271698542761</v>
          </cell>
          <cell r="AR10">
            <v>4.3349941332227111</v>
          </cell>
          <cell r="AS10">
            <v>15.72</v>
          </cell>
          <cell r="AT10">
            <v>17.466666666666669</v>
          </cell>
          <cell r="AU10">
            <v>11.944642857142856</v>
          </cell>
          <cell r="AV10">
            <v>10.058646616541354</v>
          </cell>
          <cell r="AW10">
            <v>3.6552595909810299</v>
          </cell>
          <cell r="AX10">
            <v>2.6351123007203485</v>
          </cell>
          <cell r="AY10">
            <v>9.555714285714286</v>
          </cell>
          <cell r="AZ10">
            <v>10.617460317460317</v>
          </cell>
          <cell r="BB10">
            <v>4</v>
          </cell>
          <cell r="BC10">
            <v>0</v>
          </cell>
          <cell r="BD10">
            <v>0</v>
          </cell>
          <cell r="BE10">
            <v>0</v>
          </cell>
          <cell r="BF10">
            <v>1</v>
          </cell>
          <cell r="BG10">
            <v>23</v>
          </cell>
          <cell r="BH10">
            <v>0</v>
          </cell>
          <cell r="BI10">
            <v>88</v>
          </cell>
          <cell r="BJ10">
            <v>116</v>
          </cell>
          <cell r="BK10">
            <v>108</v>
          </cell>
        </row>
        <row r="11">
          <cell r="B11">
            <v>5</v>
          </cell>
          <cell r="C11">
            <v>1</v>
          </cell>
          <cell r="D11">
            <v>2</v>
          </cell>
          <cell r="E11">
            <v>1</v>
          </cell>
          <cell r="F11">
            <v>2</v>
          </cell>
          <cell r="G11">
            <v>134.21244131258749</v>
          </cell>
          <cell r="H11">
            <v>7.969308123058676</v>
          </cell>
          <cell r="I11">
            <v>8.3261097872556807E-3</v>
          </cell>
          <cell r="J11">
            <v>8.2972997187876679E-2</v>
          </cell>
          <cell r="K11">
            <v>5.30380033539E-2</v>
          </cell>
          <cell r="L11">
            <v>0.73077795669300005</v>
          </cell>
          <cell r="M11">
            <v>16.929519827343999</v>
          </cell>
          <cell r="N11">
            <v>7.4879479054560001</v>
          </cell>
          <cell r="O11">
            <v>1110</v>
          </cell>
          <cell r="P11">
            <v>149</v>
          </cell>
          <cell r="Q11">
            <v>8097</v>
          </cell>
          <cell r="R11">
            <v>1255</v>
          </cell>
          <cell r="S11">
            <v>11.353794285713454</v>
          </cell>
          <cell r="T11"/>
          <cell r="U11">
            <v>2.5905865676242135</v>
          </cell>
          <cell r="V11">
            <v>2.8401516338764021</v>
          </cell>
          <cell r="W11">
            <v>3.5908615938313919</v>
          </cell>
          <cell r="X11">
            <v>3.8156506428955832</v>
          </cell>
          <cell r="Y11">
            <v>15.72</v>
          </cell>
          <cell r="Z11">
            <v>9.555714285714286</v>
          </cell>
          <cell r="AA11">
            <v>5.1527628954060978</v>
          </cell>
          <cell r="AB11">
            <v>5</v>
          </cell>
          <cell r="AC11">
            <v>167.76555164073434</v>
          </cell>
          <cell r="AD11">
            <v>167.76555164073434</v>
          </cell>
          <cell r="AE11">
            <v>141.27625401325</v>
          </cell>
          <cell r="AF11">
            <v>138.36334155936854</v>
          </cell>
          <cell r="AG11">
            <v>135.56812253796716</v>
          </cell>
          <cell r="AH11">
            <v>51.80774230435064</v>
          </cell>
          <cell r="AI11">
            <v>37.376110943163631</v>
          </cell>
          <cell r="AJ11">
            <v>134.21244131258749</v>
          </cell>
          <cell r="AK11">
            <v>149.12493479176388</v>
          </cell>
          <cell r="AL11">
            <v>2.8461814725209558</v>
          </cell>
          <cell r="AM11">
            <v>2.8059445939446923</v>
          </cell>
          <cell r="AN11">
            <v>2.088584325165316</v>
          </cell>
          <cell r="AO11">
            <v>19.649999999999999</v>
          </cell>
          <cell r="AP11">
            <v>16.547368421052632</v>
          </cell>
          <cell r="AQ11">
            <v>6.0681237973130413</v>
          </cell>
          <cell r="AR11">
            <v>4.3777794240259231</v>
          </cell>
          <cell r="AS11">
            <v>15.72</v>
          </cell>
          <cell r="AT11">
            <v>17.466666666666669</v>
          </cell>
          <cell r="AU11">
            <v>11.944642857142856</v>
          </cell>
          <cell r="AV11">
            <v>10.058646616541354</v>
          </cell>
          <cell r="AW11">
            <v>3.688629596530983</v>
          </cell>
          <cell r="AX11">
            <v>2.6611201896864234</v>
          </cell>
          <cell r="AY11">
            <v>9.555714285714286</v>
          </cell>
          <cell r="AZ11">
            <v>10.617460317460317</v>
          </cell>
          <cell r="BB11">
            <v>5</v>
          </cell>
          <cell r="BC11">
            <v>0</v>
          </cell>
          <cell r="BD11">
            <v>0</v>
          </cell>
          <cell r="BE11">
            <v>0</v>
          </cell>
          <cell r="BF11">
            <v>1</v>
          </cell>
          <cell r="BG11">
            <v>23</v>
          </cell>
          <cell r="BH11">
            <v>0</v>
          </cell>
          <cell r="BI11">
            <v>88</v>
          </cell>
          <cell r="BJ11">
            <v>0</v>
          </cell>
          <cell r="BK11">
            <v>102</v>
          </cell>
        </row>
        <row r="12">
          <cell r="B12">
            <v>6</v>
          </cell>
          <cell r="C12">
            <v>1</v>
          </cell>
          <cell r="D12">
            <v>2</v>
          </cell>
          <cell r="E12">
            <v>2</v>
          </cell>
          <cell r="F12">
            <v>2</v>
          </cell>
          <cell r="G12">
            <v>134.2199775660718</v>
          </cell>
          <cell r="H12">
            <v>2.2677172294858736</v>
          </cell>
          <cell r="I12">
            <v>8.3196205428472756E-3</v>
          </cell>
          <cell r="J12">
            <v>8.2908329285121637E-2</v>
          </cell>
          <cell r="K12">
            <v>5.30380033539E-2</v>
          </cell>
          <cell r="L12">
            <v>0.73077795669300005</v>
          </cell>
          <cell r="M12">
            <v>16.929519827343999</v>
          </cell>
          <cell r="N12">
            <v>5.1549654030120005</v>
          </cell>
          <cell r="O12">
            <v>1110</v>
          </cell>
          <cell r="P12">
            <v>62</v>
          </cell>
          <cell r="Q12">
            <v>8097</v>
          </cell>
          <cell r="R12">
            <v>1193</v>
          </cell>
          <cell r="S12">
            <v>11.353794285713454</v>
          </cell>
          <cell r="T12"/>
          <cell r="U12">
            <v>2.5901864724456303</v>
          </cell>
          <cell r="V12">
            <v>2.3261973858001266</v>
          </cell>
          <cell r="W12">
            <v>3.5900836019610591</v>
          </cell>
          <cell r="X12">
            <v>3.0220555579502362</v>
          </cell>
          <cell r="Y12">
            <v>15.72</v>
          </cell>
          <cell r="Z12">
            <v>9.555714285714286</v>
          </cell>
          <cell r="AA12">
            <v>5.1168039800767593</v>
          </cell>
          <cell r="AB12">
            <v>6</v>
          </cell>
          <cell r="AC12">
            <v>167.77497195758974</v>
          </cell>
          <cell r="AD12">
            <v>167.77497195758974</v>
          </cell>
          <cell r="AE12">
            <v>141.28418691165453</v>
          </cell>
          <cell r="AF12">
            <v>138.37111089285753</v>
          </cell>
          <cell r="AG12">
            <v>135.57573491522405</v>
          </cell>
          <cell r="AH12">
            <v>51.818654368672746</v>
          </cell>
          <cell r="AI12">
            <v>37.386309748540405</v>
          </cell>
          <cell r="AJ12">
            <v>134.2199775660718</v>
          </cell>
          <cell r="AK12">
            <v>149.13330840674644</v>
          </cell>
          <cell r="AL12">
            <v>0.80989901053066915</v>
          </cell>
          <cell r="AM12">
            <v>0.97486019171406735</v>
          </cell>
          <cell r="AN12">
            <v>0.75038899384893964</v>
          </cell>
          <cell r="AO12">
            <v>19.649999999999999</v>
          </cell>
          <cell r="AP12">
            <v>16.547368421052632</v>
          </cell>
          <cell r="AQ12">
            <v>6.069061114799708</v>
          </cell>
          <cell r="AR12">
            <v>4.3787281141344607</v>
          </cell>
          <cell r="AS12">
            <v>15.72</v>
          </cell>
          <cell r="AT12">
            <v>17.466666666666669</v>
          </cell>
          <cell r="AU12">
            <v>11.944642857142856</v>
          </cell>
          <cell r="AV12">
            <v>10.058646616541354</v>
          </cell>
          <cell r="AW12">
            <v>3.6891993635855371</v>
          </cell>
          <cell r="AX12">
            <v>2.6616968698151044</v>
          </cell>
          <cell r="AY12">
            <v>9.555714285714286</v>
          </cell>
          <cell r="AZ12">
            <v>10.617460317460317</v>
          </cell>
          <cell r="BB12">
            <v>6</v>
          </cell>
          <cell r="BC12">
            <v>0</v>
          </cell>
          <cell r="BD12">
            <v>0</v>
          </cell>
          <cell r="BE12">
            <v>0</v>
          </cell>
          <cell r="BF12">
            <v>1</v>
          </cell>
          <cell r="BG12">
            <v>23</v>
          </cell>
          <cell r="BH12">
            <v>0</v>
          </cell>
          <cell r="BI12">
            <v>88</v>
          </cell>
          <cell r="BJ12">
            <v>116</v>
          </cell>
          <cell r="BK12">
            <v>108</v>
          </cell>
        </row>
        <row r="13">
          <cell r="B13">
            <v>7</v>
          </cell>
          <cell r="C13">
            <v>2</v>
          </cell>
          <cell r="D13">
            <v>1</v>
          </cell>
          <cell r="E13">
            <v>1</v>
          </cell>
          <cell r="F13">
            <v>1</v>
          </cell>
          <cell r="G13">
            <v>79.127823610701867</v>
          </cell>
          <cell r="H13">
            <v>6.7401209563471172</v>
          </cell>
          <cell r="I13">
            <v>2.8093747228800252E-2</v>
          </cell>
          <cell r="J13">
            <v>0.27996537030776725</v>
          </cell>
          <cell r="K13">
            <v>5.30380033539E-2</v>
          </cell>
          <cell r="L13">
            <v>0.56580181731400003</v>
          </cell>
          <cell r="M13">
            <v>12.336211733872</v>
          </cell>
          <cell r="N13">
            <v>5.7140818555160005</v>
          </cell>
          <cell r="O13">
            <v>898</v>
          </cell>
          <cell r="P13">
            <v>165</v>
          </cell>
          <cell r="Q13">
            <v>8097</v>
          </cell>
          <cell r="R13">
            <v>1145</v>
          </cell>
          <cell r="S13">
            <v>11.353794285713454</v>
          </cell>
          <cell r="T13"/>
          <cell r="U13">
            <v>2.5621500521143479</v>
          </cell>
          <cell r="V13">
            <v>2.8393152060973317</v>
          </cell>
          <cell r="W13">
            <v>3.5563019602989612</v>
          </cell>
          <cell r="X13">
            <v>3.7431142872535426</v>
          </cell>
          <cell r="Y13">
            <v>15.72</v>
          </cell>
          <cell r="Z13">
            <v>9.555714285714286</v>
          </cell>
          <cell r="AA13">
            <v>0.51416117525756355</v>
          </cell>
          <cell r="AB13">
            <v>7</v>
          </cell>
          <cell r="AC13">
            <v>98.90977951337733</v>
          </cell>
          <cell r="AD13">
            <v>98.90977951337733</v>
          </cell>
          <cell r="AE13">
            <v>83.292445906001973</v>
          </cell>
          <cell r="AF13">
            <v>81.575075887321518</v>
          </cell>
          <cell r="AG13">
            <v>79.927094556264507</v>
          </cell>
          <cell r="AH13">
            <v>30.883368265415868</v>
          </cell>
          <cell r="AI13">
            <v>22.250029523378821</v>
          </cell>
          <cell r="AJ13">
            <v>79.127823610701867</v>
          </cell>
          <cell r="AK13">
            <v>87.91980401189096</v>
          </cell>
          <cell r="AL13">
            <v>2.4071860558382561</v>
          </cell>
          <cell r="AM13">
            <v>2.3738544216129789</v>
          </cell>
          <cell r="AN13">
            <v>1.8006719643317612</v>
          </cell>
          <cell r="AO13">
            <v>19.649999999999999</v>
          </cell>
          <cell r="AP13">
            <v>16.547368421052632</v>
          </cell>
          <cell r="AQ13">
            <v>6.1354720372553819</v>
          </cell>
          <cell r="AR13">
            <v>4.4203220579949001</v>
          </cell>
          <cell r="AS13">
            <v>15.72</v>
          </cell>
          <cell r="AT13">
            <v>17.466666666666669</v>
          </cell>
          <cell r="AU13">
            <v>11.944642857142856</v>
          </cell>
          <cell r="AV13">
            <v>10.058646616541354</v>
          </cell>
          <cell r="AW13">
            <v>3.7295685620866275</v>
          </cell>
          <cell r="AX13">
            <v>2.6869805748753075</v>
          </cell>
          <cell r="AY13">
            <v>9.555714285714286</v>
          </cell>
          <cell r="AZ13">
            <v>10.617460317460317</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79.130278515763194</v>
          </cell>
          <cell r="H14">
            <v>0.51421577419755482</v>
          </cell>
          <cell r="I14">
            <v>2.8061027680923528E-2</v>
          </cell>
          <cell r="J14">
            <v>0.27963930699328637</v>
          </cell>
          <cell r="K14">
            <v>5.30380033539E-2</v>
          </cell>
          <cell r="L14">
            <v>0.56580181731400003</v>
          </cell>
          <cell r="M14">
            <v>12.336211733872</v>
          </cell>
          <cell r="N14">
            <v>2.4194744597589999</v>
          </cell>
          <cell r="O14">
            <v>898</v>
          </cell>
          <cell r="P14">
            <v>30</v>
          </cell>
          <cell r="Q14">
            <v>8097</v>
          </cell>
          <cell r="R14">
            <v>1070</v>
          </cell>
          <cell r="S14">
            <v>11.353794285713454</v>
          </cell>
          <cell r="T14"/>
          <cell r="U14">
            <v>2.5615140528926403</v>
          </cell>
          <cell r="V14">
            <v>1.2546520660128289</v>
          </cell>
          <cell r="W14">
            <v>3.5550635649932754</v>
          </cell>
          <cell r="X14">
            <v>1.4363487931168102</v>
          </cell>
          <cell r="Y14">
            <v>15.72</v>
          </cell>
          <cell r="Z14">
            <v>9.555714285714286</v>
          </cell>
          <cell r="AA14">
            <v>0.48048249565553974</v>
          </cell>
          <cell r="AB14">
            <v>8</v>
          </cell>
          <cell r="AC14">
            <v>98.912848144703986</v>
          </cell>
          <cell r="AD14">
            <v>98.912848144703986</v>
          </cell>
          <cell r="AE14">
            <v>83.295030016592847</v>
          </cell>
          <cell r="AF14">
            <v>81.57760671728164</v>
          </cell>
          <cell r="AG14">
            <v>79.929574258346662</v>
          </cell>
          <cell r="AH14">
            <v>30.891994688221118</v>
          </cell>
          <cell r="AI14">
            <v>22.258470789371913</v>
          </cell>
          <cell r="AJ14">
            <v>79.130278515763194</v>
          </cell>
          <cell r="AK14">
            <v>87.922531684181322</v>
          </cell>
          <cell r="AL14">
            <v>0.18364849078484102</v>
          </cell>
          <cell r="AM14">
            <v>0.40984730996513336</v>
          </cell>
          <cell r="AN14">
            <v>0.35800202336768805</v>
          </cell>
          <cell r="AO14">
            <v>19.649999999999999</v>
          </cell>
          <cell r="AP14">
            <v>16.547368421052632</v>
          </cell>
          <cell r="AQ14">
            <v>6.1369954157572861</v>
          </cell>
          <cell r="AR14">
            <v>4.4218618633981404</v>
          </cell>
          <cell r="AS14">
            <v>15.72</v>
          </cell>
          <cell r="AT14">
            <v>17.466666666666669</v>
          </cell>
          <cell r="AU14">
            <v>11.944642857142856</v>
          </cell>
          <cell r="AV14">
            <v>10.058646616541354</v>
          </cell>
          <cell r="AW14">
            <v>3.7304945779716912</v>
          </cell>
          <cell r="AX14">
            <v>2.6879165761786767</v>
          </cell>
          <cell r="AY14">
            <v>9.555714285714286</v>
          </cell>
          <cell r="AZ14">
            <v>10.617460317460317</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60.0893280369053</v>
          </cell>
          <cell r="H15">
            <v>8.3468553057652368</v>
          </cell>
          <cell r="I15">
            <v>8.3371241701654056E-3</v>
          </cell>
          <cell r="J15">
            <v>8.3082759896458025E-2</v>
          </cell>
          <cell r="K15">
            <v>5.30380033539E-2</v>
          </cell>
          <cell r="L15">
            <v>0.52736635361700002</v>
          </cell>
          <cell r="M15">
            <v>11.031646334717001</v>
          </cell>
          <cell r="N15">
            <v>5.7341395103199995</v>
          </cell>
          <cell r="O15">
            <v>763</v>
          </cell>
          <cell r="P15">
            <v>204</v>
          </cell>
          <cell r="Q15">
            <v>8097</v>
          </cell>
          <cell r="R15">
            <v>1157</v>
          </cell>
          <cell r="S15">
            <v>11.353794285713454</v>
          </cell>
          <cell r="T15"/>
          <cell r="U15">
            <v>2.5346749096187917</v>
          </cell>
          <cell r="V15">
            <v>2.9217458158029332</v>
          </cell>
          <cell r="W15">
            <v>3.520977980391657</v>
          </cell>
          <cell r="X15">
            <v>3.8256326446837963</v>
          </cell>
          <cell r="Y15">
            <v>15.72</v>
          </cell>
          <cell r="Z15">
            <v>9.555714285714286</v>
          </cell>
          <cell r="AA15">
            <v>0.48425624693243574</v>
          </cell>
          <cell r="AB15">
            <v>9</v>
          </cell>
          <cell r="AC15">
            <v>75.111660046131618</v>
          </cell>
          <cell r="AD15">
            <v>75.111660046131618</v>
          </cell>
          <cell r="AE15">
            <v>63.251924249374007</v>
          </cell>
          <cell r="AF15">
            <v>61.947760862788968</v>
          </cell>
          <cell r="AG15">
            <v>60.69629094636899</v>
          </cell>
          <cell r="AH15">
            <v>23.70691713121608</v>
          </cell>
          <cell r="AI15">
            <v>17.066090265699771</v>
          </cell>
          <cell r="AJ15">
            <v>60.0893280369053</v>
          </cell>
          <cell r="AK15">
            <v>66.765920041005884</v>
          </cell>
          <cell r="AL15">
            <v>2.9810197520590132</v>
          </cell>
          <cell r="AM15">
            <v>2.8568040589360488</v>
          </cell>
          <cell r="AN15">
            <v>2.1818235259374044</v>
          </cell>
          <cell r="AO15">
            <v>19.649999999999999</v>
          </cell>
          <cell r="AP15">
            <v>16.547368421052632</v>
          </cell>
          <cell r="AQ15">
            <v>6.2019787785583302</v>
          </cell>
          <cell r="AR15">
            <v>4.4646686481837587</v>
          </cell>
          <cell r="AS15">
            <v>15.72</v>
          </cell>
          <cell r="AT15">
            <v>17.466666666666669</v>
          </cell>
          <cell r="AU15">
            <v>11.944642857142856</v>
          </cell>
          <cell r="AV15">
            <v>10.058646616541354</v>
          </cell>
          <cell r="AW15">
            <v>3.7699960059775237</v>
          </cell>
          <cell r="AX15">
            <v>2.7139375306889462</v>
          </cell>
          <cell r="AY15">
            <v>9.555714285714286</v>
          </cell>
          <cell r="AZ15">
            <v>10.617460317460317</v>
          </cell>
          <cell r="BB15">
            <v>9</v>
          </cell>
          <cell r="BC15">
            <v>15</v>
          </cell>
          <cell r="BD15">
            <v>10</v>
          </cell>
          <cell r="BE15">
            <v>5</v>
          </cell>
          <cell r="BF15">
            <v>13</v>
          </cell>
          <cell r="BG15">
            <v>33</v>
          </cell>
          <cell r="BH15">
            <v>63</v>
          </cell>
          <cell r="BI15">
            <v>88</v>
          </cell>
          <cell r="BJ15">
            <v>0</v>
          </cell>
          <cell r="BK15">
            <v>102</v>
          </cell>
        </row>
        <row r="16">
          <cell r="B16">
            <v>10</v>
          </cell>
          <cell r="C16">
            <v>2</v>
          </cell>
          <cell r="D16">
            <v>2</v>
          </cell>
          <cell r="E16">
            <v>2</v>
          </cell>
          <cell r="F16">
            <v>1</v>
          </cell>
          <cell r="G16">
            <v>60.091868763727042</v>
          </cell>
          <cell r="H16">
            <v>0.55856021541737544</v>
          </cell>
          <cell r="I16">
            <v>8.3264767082001472E-3</v>
          </cell>
          <cell r="J16">
            <v>8.2976653701094888E-2</v>
          </cell>
          <cell r="K16">
            <v>5.30380033539E-2</v>
          </cell>
          <cell r="L16">
            <v>0.52736635361700002</v>
          </cell>
          <cell r="M16">
            <v>11.031646334717001</v>
          </cell>
          <cell r="N16">
            <v>2.5020961720539998</v>
          </cell>
          <cell r="O16">
            <v>763</v>
          </cell>
          <cell r="P16">
            <v>31</v>
          </cell>
          <cell r="Q16">
            <v>8097</v>
          </cell>
          <cell r="R16">
            <v>1054</v>
          </cell>
          <cell r="S16">
            <v>11.353794285713454</v>
          </cell>
          <cell r="T16"/>
          <cell r="U16">
            <v>2.5335352991789648</v>
          </cell>
          <cell r="V16">
            <v>1.2713883050875088</v>
          </cell>
          <cell r="W16">
            <v>3.5187756723595216</v>
          </cell>
          <cell r="X16">
            <v>1.452195204446777</v>
          </cell>
          <cell r="Y16">
            <v>15.72</v>
          </cell>
          <cell r="Z16">
            <v>9.555714285714286</v>
          </cell>
          <cell r="AA16">
            <v>0.44114614024787141</v>
          </cell>
          <cell r="AB16">
            <v>10</v>
          </cell>
          <cell r="AC16">
            <v>75.114835954658801</v>
          </cell>
          <cell r="AD16">
            <v>75.114835954658801</v>
          </cell>
          <cell r="AE16">
            <v>63.254598698660047</v>
          </cell>
          <cell r="AF16">
            <v>61.950380168790765</v>
          </cell>
          <cell r="AG16">
            <v>60.698857337098026</v>
          </cell>
          <cell r="AH16">
            <v>23.718583586816745</v>
          </cell>
          <cell r="AI16">
            <v>17.077493525875244</v>
          </cell>
          <cell r="AJ16">
            <v>60.091868763727042</v>
          </cell>
          <cell r="AK16">
            <v>66.76874307080783</v>
          </cell>
          <cell r="AL16">
            <v>0.19948579122049123</v>
          </cell>
          <cell r="AM16">
            <v>0.43933093704124493</v>
          </cell>
          <cell r="AN16">
            <v>0.38463163471894435</v>
          </cell>
          <cell r="AO16">
            <v>19.649999999999999</v>
          </cell>
          <cell r="AP16">
            <v>16.547368421052632</v>
          </cell>
          <cell r="AQ16">
            <v>6.2047684929017306</v>
          </cell>
          <cell r="AR16">
            <v>4.467462965452107</v>
          </cell>
          <cell r="AS16">
            <v>15.72</v>
          </cell>
          <cell r="AT16">
            <v>17.466666666666669</v>
          </cell>
          <cell r="AU16">
            <v>11.944642857142856</v>
          </cell>
          <cell r="AV16">
            <v>10.058646616541354</v>
          </cell>
          <cell r="AW16">
            <v>3.7716917892602395</v>
          </cell>
          <cell r="AX16">
            <v>2.7156361119510311</v>
          </cell>
          <cell r="AY16">
            <v>9.555714285714286</v>
          </cell>
          <cell r="AZ16">
            <v>10.617460317460317</v>
          </cell>
          <cell r="BB16">
            <v>10</v>
          </cell>
          <cell r="BC16">
            <v>15</v>
          </cell>
          <cell r="BD16">
            <v>10</v>
          </cell>
          <cell r="BE16">
            <v>5</v>
          </cell>
          <cell r="BF16">
            <v>13</v>
          </cell>
          <cell r="BG16">
            <v>33</v>
          </cell>
          <cell r="BH16">
            <v>63</v>
          </cell>
          <cell r="BI16">
            <v>88</v>
          </cell>
          <cell r="BJ16">
            <v>116</v>
          </cell>
          <cell r="BK16">
            <v>108</v>
          </cell>
        </row>
        <row r="17">
          <cell r="B17">
            <v>11</v>
          </cell>
          <cell r="C17">
            <v>2</v>
          </cell>
          <cell r="D17">
            <v>2</v>
          </cell>
          <cell r="E17">
            <v>1</v>
          </cell>
          <cell r="F17">
            <v>2</v>
          </cell>
          <cell r="G17">
            <v>45.809830055661735</v>
          </cell>
          <cell r="H17">
            <v>8.2396840519133487</v>
          </cell>
          <cell r="I17">
            <v>8.3373195357517235E-3</v>
          </cell>
          <cell r="J17">
            <v>8.3084706792266302E-2</v>
          </cell>
          <cell r="K17">
            <v>5.30380033539E-2</v>
          </cell>
          <cell r="L17">
            <v>0.48949181104599998</v>
          </cell>
          <cell r="M17">
            <v>10.006926034288</v>
          </cell>
          <cell r="N17">
            <v>5.4645469967950007</v>
          </cell>
          <cell r="O17">
            <v>641</v>
          </cell>
          <cell r="P17">
            <v>211</v>
          </cell>
          <cell r="Q17">
            <v>8097</v>
          </cell>
          <cell r="R17">
            <v>1241</v>
          </cell>
          <cell r="S17">
            <v>11.353794285713454</v>
          </cell>
          <cell r="T17"/>
          <cell r="U17">
            <v>2.4975760108141976</v>
          </cell>
          <cell r="V17">
            <v>2.9261927914661876</v>
          </cell>
          <cell r="W17">
            <v>3.4586607228702015</v>
          </cell>
          <cell r="X17">
            <v>3.8179858776567706</v>
          </cell>
          <cell r="Y17">
            <v>15.72</v>
          </cell>
          <cell r="Z17">
            <v>9.555714285714286</v>
          </cell>
          <cell r="AA17">
            <v>4.9069954365635349</v>
          </cell>
          <cell r="AB17">
            <v>11</v>
          </cell>
          <cell r="AC17">
            <v>57.262287569577168</v>
          </cell>
          <cell r="AD17">
            <v>57.262287569577168</v>
          </cell>
          <cell r="AE17">
            <v>48.220873742801828</v>
          </cell>
          <cell r="AF17">
            <v>47.226628923362611</v>
          </cell>
          <cell r="AG17">
            <v>46.272555611779531</v>
          </cell>
          <cell r="AH17">
            <v>18.341716070826592</v>
          </cell>
          <cell r="AI17">
            <v>13.244962060819317</v>
          </cell>
          <cell r="AJ17">
            <v>45.809830055661735</v>
          </cell>
          <cell r="AK17">
            <v>50.899811172957484</v>
          </cell>
          <cell r="AL17">
            <v>2.9427443042547674</v>
          </cell>
          <cell r="AM17">
            <v>2.81583772468553</v>
          </cell>
          <cell r="AN17">
            <v>2.1581232398298775</v>
          </cell>
          <cell r="AO17">
            <v>19.649999999999999</v>
          </cell>
          <cell r="AP17">
            <v>16.547368421052632</v>
          </cell>
          <cell r="AQ17">
            <v>6.2941027347853797</v>
          </cell>
          <cell r="AR17">
            <v>4.5451118972301545</v>
          </cell>
          <cell r="AS17">
            <v>15.72</v>
          </cell>
          <cell r="AT17">
            <v>17.466666666666669</v>
          </cell>
          <cell r="AU17">
            <v>11.944642857142856</v>
          </cell>
          <cell r="AV17">
            <v>10.058646616541354</v>
          </cell>
          <cell r="AW17">
            <v>3.8259953828589066</v>
          </cell>
          <cell r="AX17">
            <v>2.7628365576674399</v>
          </cell>
          <cell r="AY17">
            <v>9.555714285714286</v>
          </cell>
          <cell r="AZ17">
            <v>10.617460317460317</v>
          </cell>
          <cell r="BB17">
            <v>11</v>
          </cell>
          <cell r="BC17">
            <v>15</v>
          </cell>
          <cell r="BD17">
            <v>10</v>
          </cell>
          <cell r="BE17">
            <v>5</v>
          </cell>
          <cell r="BF17">
            <v>13</v>
          </cell>
          <cell r="BG17">
            <v>33</v>
          </cell>
          <cell r="BH17">
            <v>63</v>
          </cell>
          <cell r="BI17">
            <v>88</v>
          </cell>
          <cell r="BJ17">
            <v>0</v>
          </cell>
          <cell r="BK17">
            <v>102</v>
          </cell>
        </row>
        <row r="18">
          <cell r="B18">
            <v>12</v>
          </cell>
          <cell r="C18">
            <v>2</v>
          </cell>
          <cell r="D18">
            <v>2</v>
          </cell>
          <cell r="E18">
            <v>2</v>
          </cell>
          <cell r="F18">
            <v>2</v>
          </cell>
          <cell r="G18">
            <v>45.809221493041747</v>
          </cell>
          <cell r="H18">
            <v>0.52918999362959174</v>
          </cell>
          <cell r="I18">
            <v>8.3266725700323341E-3</v>
          </cell>
          <cell r="J18">
            <v>8.2978605542190734E-2</v>
          </cell>
          <cell r="K18">
            <v>5.30380033539E-2</v>
          </cell>
          <cell r="L18">
            <v>0.48949181104599998</v>
          </cell>
          <cell r="M18">
            <v>10.006926034288</v>
          </cell>
          <cell r="N18">
            <v>2.3052776253460001</v>
          </cell>
          <cell r="O18">
            <v>641</v>
          </cell>
          <cell r="P18">
            <v>32</v>
          </cell>
          <cell r="Q18">
            <v>8097</v>
          </cell>
          <cell r="R18">
            <v>1129</v>
          </cell>
          <cell r="S18">
            <v>11.353794285713454</v>
          </cell>
          <cell r="T18"/>
          <cell r="U18">
            <v>2.4961279448411648</v>
          </cell>
          <cell r="V18">
            <v>1.2051464870802104</v>
          </cell>
          <cell r="W18">
            <v>3.4558900105603376</v>
          </cell>
          <cell r="X18">
            <v>1.363817841661614</v>
          </cell>
          <cell r="Y18">
            <v>15.72</v>
          </cell>
          <cell r="Z18">
            <v>9.555714285714286</v>
          </cell>
          <cell r="AA18">
            <v>4.8634850533594456</v>
          </cell>
          <cell r="AB18">
            <v>12</v>
          </cell>
          <cell r="AC18">
            <v>57.261526866302184</v>
          </cell>
          <cell r="AD18">
            <v>57.261526866302184</v>
          </cell>
          <cell r="AE18">
            <v>48.220233150570259</v>
          </cell>
          <cell r="AF18">
            <v>47.226001539218295</v>
          </cell>
          <cell r="AG18">
            <v>46.271940902062369</v>
          </cell>
          <cell r="AH18">
            <v>18.35211275436312</v>
          </cell>
          <cell r="AI18">
            <v>13.25540493275544</v>
          </cell>
          <cell r="AJ18">
            <v>45.809221493041747</v>
          </cell>
          <cell r="AK18">
            <v>50.899134992268607</v>
          </cell>
          <cell r="AL18">
            <v>0.18899642629628277</v>
          </cell>
          <cell r="AM18">
            <v>0.43910843976460984</v>
          </cell>
          <cell r="AN18">
            <v>0.38802102264980681</v>
          </cell>
          <cell r="AO18">
            <v>19.649999999999999</v>
          </cell>
          <cell r="AP18">
            <v>16.547368421052632</v>
          </cell>
          <cell r="AQ18">
            <v>6.2977541005015691</v>
          </cell>
          <cell r="AR18">
            <v>4.5487558782147586</v>
          </cell>
          <cell r="AS18">
            <v>15.72</v>
          </cell>
          <cell r="AT18">
            <v>17.466666666666669</v>
          </cell>
          <cell r="AU18">
            <v>11.944642857142856</v>
          </cell>
          <cell r="AV18">
            <v>10.058646616541354</v>
          </cell>
          <cell r="AW18">
            <v>3.8282149380457104</v>
          </cell>
          <cell r="AX18">
            <v>2.7650516238984482</v>
          </cell>
          <cell r="AY18">
            <v>9.555714285714286</v>
          </cell>
          <cell r="AZ18">
            <v>10.617460317460317</v>
          </cell>
          <cell r="BB18">
            <v>12</v>
          </cell>
          <cell r="BC18">
            <v>15</v>
          </cell>
          <cell r="BD18">
            <v>10</v>
          </cell>
          <cell r="BE18">
            <v>5</v>
          </cell>
          <cell r="BF18">
            <v>13</v>
          </cell>
          <cell r="BG18">
            <v>33</v>
          </cell>
          <cell r="BH18">
            <v>63</v>
          </cell>
          <cell r="BI18">
            <v>88</v>
          </cell>
          <cell r="BJ18">
            <v>116</v>
          </cell>
          <cell r="BK18">
            <v>108</v>
          </cell>
        </row>
        <row r="19">
          <cell r="B19">
            <v>13</v>
          </cell>
          <cell r="C19">
            <v>2</v>
          </cell>
          <cell r="D19">
            <v>3</v>
          </cell>
          <cell r="E19">
            <v>1</v>
          </cell>
          <cell r="F19">
            <v>1</v>
          </cell>
          <cell r="G19">
            <v>48.938553201595298</v>
          </cell>
          <cell r="H19">
            <v>10.380896912210172</v>
          </cell>
          <cell r="I19">
            <v>8.3493865754643362E-3</v>
          </cell>
          <cell r="J19">
            <v>8.3204959644765694E-2</v>
          </cell>
          <cell r="K19">
            <v>5.30380033539E-2</v>
          </cell>
          <cell r="L19">
            <v>0.51448368125300004</v>
          </cell>
          <cell r="M19">
            <v>10.360019411198</v>
          </cell>
          <cell r="N19">
            <v>6.184782278388</v>
          </cell>
          <cell r="O19">
            <v>661</v>
          </cell>
          <cell r="P19">
            <v>235</v>
          </cell>
          <cell r="Q19">
            <v>8097</v>
          </cell>
          <cell r="R19">
            <v>1164</v>
          </cell>
          <cell r="S19">
            <v>11.353794285713454</v>
          </cell>
          <cell r="T19"/>
          <cell r="U19">
            <v>2.5053702870361354</v>
          </cell>
          <cell r="V19">
            <v>2.9921606019624805</v>
          </cell>
          <cell r="W19">
            <v>3.4881873487609871</v>
          </cell>
          <cell r="X19">
            <v>3.8933551750923487</v>
          </cell>
          <cell r="Y19">
            <v>15.72</v>
          </cell>
          <cell r="Z19">
            <v>9.555714285714286</v>
          </cell>
          <cell r="AA19">
            <v>0.47528492458610483</v>
          </cell>
          <cell r="AB19">
            <v>13</v>
          </cell>
          <cell r="AC19">
            <v>61.173191501994118</v>
          </cell>
          <cell r="AD19">
            <v>61.173191501994118</v>
          </cell>
          <cell r="AE19">
            <v>51.514266527995055</v>
          </cell>
          <cell r="AF19">
            <v>50.452116702675568</v>
          </cell>
          <cell r="AG19">
            <v>49.432882021813434</v>
          </cell>
          <cell r="AH19">
            <v>19.533461163335591</v>
          </cell>
          <cell r="AI19">
            <v>14.029794936037021</v>
          </cell>
          <cell r="AJ19">
            <v>48.938553201595298</v>
          </cell>
          <cell r="AK19">
            <v>54.376170223994777</v>
          </cell>
          <cell r="AL19">
            <v>3.7074631829322047</v>
          </cell>
          <cell r="AM19">
            <v>3.4693648814845068</v>
          </cell>
          <cell r="AN19">
            <v>2.6663113035825048</v>
          </cell>
          <cell r="AO19">
            <v>19.649999999999999</v>
          </cell>
          <cell r="AP19">
            <v>16.547368421052632</v>
          </cell>
          <cell r="AQ19">
            <v>6.2745216071819998</v>
          </cell>
          <cell r="AR19">
            <v>4.5066386716825244</v>
          </cell>
          <cell r="AS19">
            <v>15.72</v>
          </cell>
          <cell r="AT19">
            <v>17.466666666666669</v>
          </cell>
          <cell r="AU19">
            <v>11.944642857142856</v>
          </cell>
          <cell r="AV19">
            <v>10.058646616541354</v>
          </cell>
          <cell r="AW19">
            <v>3.8140926054562336</v>
          </cell>
          <cell r="AX19">
            <v>2.7394498432283174</v>
          </cell>
          <cell r="AY19">
            <v>9.555714285714286</v>
          </cell>
          <cell r="AZ19">
            <v>10.617460317460317</v>
          </cell>
          <cell r="BB19">
            <v>13</v>
          </cell>
          <cell r="BC19">
            <v>15</v>
          </cell>
          <cell r="BD19">
            <v>10</v>
          </cell>
          <cell r="BE19">
            <v>5</v>
          </cell>
          <cell r="BF19">
            <v>13</v>
          </cell>
          <cell r="BG19">
            <v>33</v>
          </cell>
          <cell r="BH19">
            <v>63</v>
          </cell>
          <cell r="BI19">
            <v>90</v>
          </cell>
          <cell r="BJ19">
            <v>0</v>
          </cell>
          <cell r="BK19">
            <v>102</v>
          </cell>
        </row>
        <row r="20">
          <cell r="B20">
            <v>14</v>
          </cell>
          <cell r="C20">
            <v>2</v>
          </cell>
          <cell r="D20">
            <v>3</v>
          </cell>
          <cell r="E20">
            <v>2</v>
          </cell>
          <cell r="F20">
            <v>1</v>
          </cell>
          <cell r="G20">
            <v>48.938833813750414</v>
          </cell>
          <cell r="H20">
            <v>0.6200860514333304</v>
          </cell>
          <cell r="I20">
            <v>8.3384470467339714E-3</v>
          </cell>
          <cell r="J20">
            <v>8.3095942887867952E-2</v>
          </cell>
          <cell r="K20">
            <v>5.30380033539E-2</v>
          </cell>
          <cell r="L20">
            <v>0.51448368125300004</v>
          </cell>
          <cell r="M20">
            <v>10.360019411198</v>
          </cell>
          <cell r="N20">
            <v>2.7366372028470001</v>
          </cell>
          <cell r="O20">
            <v>661</v>
          </cell>
          <cell r="P20">
            <v>32</v>
          </cell>
          <cell r="Q20">
            <v>8097</v>
          </cell>
          <cell r="R20">
            <v>1025</v>
          </cell>
          <cell r="S20">
            <v>11.353794285713454</v>
          </cell>
          <cell r="T20"/>
          <cell r="U20">
            <v>2.5037700115064991</v>
          </cell>
          <cell r="V20">
            <v>1.3049365080242143</v>
          </cell>
          <cell r="W20">
            <v>3.4850866399961817</v>
          </cell>
          <cell r="X20">
            <v>1.4870834042220196</v>
          </cell>
          <cell r="Y20">
            <v>15.72</v>
          </cell>
          <cell r="Z20">
            <v>9.555714285714286</v>
          </cell>
          <cell r="AA20">
            <v>0.41852839149549598</v>
          </cell>
          <cell r="AB20">
            <v>14</v>
          </cell>
          <cell r="AC20">
            <v>61.173542267188012</v>
          </cell>
          <cell r="AD20">
            <v>61.173542267188012</v>
          </cell>
          <cell r="AE20">
            <v>51.514561909210961</v>
          </cell>
          <cell r="AF20">
            <v>50.452405993557129</v>
          </cell>
          <cell r="AG20">
            <v>49.433165468434758</v>
          </cell>
          <cell r="AH20">
            <v>19.546057980103491</v>
          </cell>
          <cell r="AI20">
            <v>14.042357871999426</v>
          </cell>
          <cell r="AJ20">
            <v>48.938833813750414</v>
          </cell>
          <cell r="AK20">
            <v>54.376482015278235</v>
          </cell>
          <cell r="AL20">
            <v>0.22145930408333231</v>
          </cell>
          <cell r="AM20">
            <v>0.47518484433560204</v>
          </cell>
          <cell r="AN20">
            <v>0.41698135402010872</v>
          </cell>
          <cell r="AO20">
            <v>19.649999999999999</v>
          </cell>
          <cell r="AP20">
            <v>16.547368421052632</v>
          </cell>
          <cell r="AQ20">
            <v>6.2785319449294779</v>
          </cell>
          <cell r="AR20">
            <v>4.5106482632573011</v>
          </cell>
          <cell r="AS20">
            <v>15.72</v>
          </cell>
          <cell r="AT20">
            <v>17.466666666666669</v>
          </cell>
          <cell r="AU20">
            <v>11.944642857142856</v>
          </cell>
          <cell r="AV20">
            <v>10.058646616541354</v>
          </cell>
          <cell r="AW20">
            <v>3.8165303689234165</v>
          </cell>
          <cell r="AX20">
            <v>2.7418871531196007</v>
          </cell>
          <cell r="AY20">
            <v>9.555714285714286</v>
          </cell>
          <cell r="AZ20">
            <v>10.617460317460317</v>
          </cell>
          <cell r="BB20">
            <v>14</v>
          </cell>
          <cell r="BC20">
            <v>15</v>
          </cell>
          <cell r="BD20">
            <v>10</v>
          </cell>
          <cell r="BE20">
            <v>5</v>
          </cell>
          <cell r="BF20">
            <v>13</v>
          </cell>
          <cell r="BG20">
            <v>33</v>
          </cell>
          <cell r="BH20">
            <v>63</v>
          </cell>
          <cell r="BI20">
            <v>90</v>
          </cell>
          <cell r="BJ20">
            <v>116</v>
          </cell>
          <cell r="BK20">
            <v>108</v>
          </cell>
        </row>
        <row r="21">
          <cell r="B21">
            <v>15</v>
          </cell>
          <cell r="C21">
            <v>2</v>
          </cell>
          <cell r="D21">
            <v>3</v>
          </cell>
          <cell r="E21">
            <v>1</v>
          </cell>
          <cell r="F21">
            <v>2</v>
          </cell>
          <cell r="G21">
            <v>36.232964748077364</v>
          </cell>
          <cell r="H21">
            <v>10.268635899585721</v>
          </cell>
          <cell r="I21">
            <v>8.3496001977033524E-3</v>
          </cell>
          <cell r="J21">
            <v>8.3207088475382884E-2</v>
          </cell>
          <cell r="K21">
            <v>5.30380033539E-2</v>
          </cell>
          <cell r="L21">
            <v>0.46398101556299998</v>
          </cell>
          <cell r="M21">
            <v>9.3393636263259996</v>
          </cell>
          <cell r="N21">
            <v>5.9093674261410003</v>
          </cell>
          <cell r="O21">
            <v>543</v>
          </cell>
          <cell r="P21">
            <v>243</v>
          </cell>
          <cell r="Q21">
            <v>8097</v>
          </cell>
          <cell r="R21">
            <v>1285</v>
          </cell>
          <cell r="S21">
            <v>11.353794285713454</v>
          </cell>
          <cell r="T21"/>
          <cell r="U21">
            <v>2.4631971805417199</v>
          </cell>
          <cell r="V21">
            <v>2.9985018592705548</v>
          </cell>
          <cell r="W21">
            <v>3.4173694272055721</v>
          </cell>
          <cell r="X21">
            <v>3.8889335396583875</v>
          </cell>
          <cell r="Y21">
            <v>15.72</v>
          </cell>
          <cell r="Z21">
            <v>9.555714285714286</v>
          </cell>
          <cell r="AA21">
            <v>4.8980718393336691</v>
          </cell>
          <cell r="AB21">
            <v>15</v>
          </cell>
          <cell r="AC21">
            <v>45.291205935096706</v>
          </cell>
          <cell r="AD21">
            <v>45.291205935096706</v>
          </cell>
          <cell r="AE21">
            <v>38.139962892713015</v>
          </cell>
          <cell r="AF21">
            <v>37.353571905234396</v>
          </cell>
          <cell r="AG21">
            <v>36.598954290987237</v>
          </cell>
          <cell r="AH21">
            <v>14.709729709949087</v>
          </cell>
          <cell r="AI21">
            <v>10.60258936585195</v>
          </cell>
          <cell r="AJ21">
            <v>36.232964748077364</v>
          </cell>
          <cell r="AK21">
            <v>40.258849720085962</v>
          </cell>
          <cell r="AL21">
            <v>3.667369964137758</v>
          </cell>
          <cell r="AM21">
            <v>3.4245888051854574</v>
          </cell>
          <cell r="AN21">
            <v>2.6404760572194661</v>
          </cell>
          <cell r="AO21">
            <v>19.649999999999999</v>
          </cell>
          <cell r="AP21">
            <v>16.547368421052632</v>
          </cell>
          <cell r="AQ21">
            <v>6.3819494940079347</v>
          </cell>
          <cell r="AR21">
            <v>4.6000294480466666</v>
          </cell>
          <cell r="AS21">
            <v>15.72</v>
          </cell>
          <cell r="AT21">
            <v>17.466666666666669</v>
          </cell>
          <cell r="AU21">
            <v>11.944642857142856</v>
          </cell>
          <cell r="AV21">
            <v>10.058646616541354</v>
          </cell>
          <cell r="AW21">
            <v>3.8793947805724351</v>
          </cell>
          <cell r="AX21">
            <v>2.7962192818960516</v>
          </cell>
          <cell r="AY21">
            <v>9.555714285714286</v>
          </cell>
          <cell r="AZ21">
            <v>10.617460317460317</v>
          </cell>
          <cell r="BB21">
            <v>15</v>
          </cell>
          <cell r="BC21">
            <v>15</v>
          </cell>
          <cell r="BD21">
            <v>10</v>
          </cell>
          <cell r="BE21">
            <v>5</v>
          </cell>
          <cell r="BF21">
            <v>13</v>
          </cell>
          <cell r="BG21">
            <v>33</v>
          </cell>
          <cell r="BH21">
            <v>63</v>
          </cell>
          <cell r="BI21">
            <v>90</v>
          </cell>
          <cell r="BJ21">
            <v>0</v>
          </cell>
          <cell r="BK21">
            <v>102</v>
          </cell>
        </row>
        <row r="22">
          <cell r="B22">
            <v>16</v>
          </cell>
          <cell r="C22">
            <v>2</v>
          </cell>
          <cell r="D22">
            <v>3</v>
          </cell>
          <cell r="E22">
            <v>2</v>
          </cell>
          <cell r="F22">
            <v>2</v>
          </cell>
          <cell r="G22">
            <v>36.233135449866516</v>
          </cell>
          <cell r="H22">
            <v>0.59008166821263475</v>
          </cell>
          <cell r="I22">
            <v>8.338660128286119E-3</v>
          </cell>
          <cell r="J22">
            <v>8.3098066330325335E-2</v>
          </cell>
          <cell r="K22">
            <v>5.30380033539E-2</v>
          </cell>
          <cell r="L22">
            <v>0.46398101556299998</v>
          </cell>
          <cell r="M22">
            <v>9.3393636263259996</v>
          </cell>
          <cell r="N22">
            <v>2.636588082621</v>
          </cell>
          <cell r="O22">
            <v>543</v>
          </cell>
          <cell r="P22">
            <v>31</v>
          </cell>
          <cell r="Q22">
            <v>8097</v>
          </cell>
          <cell r="R22">
            <v>1130</v>
          </cell>
          <cell r="S22">
            <v>11.353794285713454</v>
          </cell>
          <cell r="T22"/>
          <cell r="U22">
            <v>2.4610770038251495</v>
          </cell>
          <cell r="V22">
            <v>1.2343453068146584</v>
          </cell>
          <cell r="W22">
            <v>3.4132904294690252</v>
          </cell>
          <cell r="X22">
            <v>1.3944636758405415</v>
          </cell>
          <cell r="Y22">
            <v>15.72</v>
          </cell>
          <cell r="Z22">
            <v>9.555714285714286</v>
          </cell>
          <cell r="AA22">
            <v>4.8409948096413951</v>
          </cell>
          <cell r="AB22">
            <v>16</v>
          </cell>
          <cell r="AC22">
            <v>45.29141931233314</v>
          </cell>
          <cell r="AD22">
            <v>45.29141931233314</v>
          </cell>
          <cell r="AE22">
            <v>38.140142578806859</v>
          </cell>
          <cell r="AF22">
            <v>37.353747886460326</v>
          </cell>
          <cell r="AG22">
            <v>36.599126717036889</v>
          </cell>
          <cell r="AH22">
            <v>14.722471256913483</v>
          </cell>
          <cell r="AI22">
            <v>10.615309830374727</v>
          </cell>
          <cell r="AJ22">
            <v>36.233135449866516</v>
          </cell>
          <cell r="AK22">
            <v>40.259039388740575</v>
          </cell>
          <cell r="AL22">
            <v>0.21074345293308386</v>
          </cell>
          <cell r="AM22">
            <v>0.47805234479757919</v>
          </cell>
          <cell r="AN22">
            <v>0.42316030057717419</v>
          </cell>
          <cell r="AO22">
            <v>19.649999999999999</v>
          </cell>
          <cell r="AP22">
            <v>16.547368421052632</v>
          </cell>
          <cell r="AQ22">
            <v>6.3874474368607972</v>
          </cell>
          <cell r="AR22">
            <v>4.6055266391279277</v>
          </cell>
          <cell r="AS22">
            <v>15.72</v>
          </cell>
          <cell r="AT22">
            <v>17.466666666666669</v>
          </cell>
          <cell r="AU22">
            <v>11.944642857142856</v>
          </cell>
          <cell r="AV22">
            <v>10.058646616541354</v>
          </cell>
          <cell r="AW22">
            <v>3.8827368143549501</v>
          </cell>
          <cell r="AX22">
            <v>2.7995608586992646</v>
          </cell>
          <cell r="AY22">
            <v>9.555714285714286</v>
          </cell>
          <cell r="AZ22">
            <v>10.617460317460317</v>
          </cell>
          <cell r="BB22">
            <v>16</v>
          </cell>
          <cell r="BC22">
            <v>15</v>
          </cell>
          <cell r="BD22">
            <v>10</v>
          </cell>
          <cell r="BE22">
            <v>5</v>
          </cell>
          <cell r="BF22">
            <v>13</v>
          </cell>
          <cell r="BG22">
            <v>33</v>
          </cell>
          <cell r="BH22">
            <v>63</v>
          </cell>
          <cell r="BI22">
            <v>90</v>
          </cell>
          <cell r="BJ22">
            <v>116</v>
          </cell>
          <cell r="BK22">
            <v>108</v>
          </cell>
        </row>
        <row r="23">
          <cell r="B23">
            <v>17</v>
          </cell>
          <cell r="C23">
            <v>3</v>
          </cell>
          <cell r="D23">
            <v>1</v>
          </cell>
          <cell r="E23">
            <v>1</v>
          </cell>
          <cell r="F23">
            <v>1</v>
          </cell>
          <cell r="G23">
            <v>70.58303667624223</v>
          </cell>
          <cell r="H23">
            <v>7.2930123898598946</v>
          </cell>
          <cell r="I23">
            <v>2.810326438128035E-2</v>
          </cell>
          <cell r="J23">
            <v>0.28006021251933355</v>
          </cell>
          <cell r="K23">
            <v>5.30380033539E-2</v>
          </cell>
          <cell r="L23">
            <v>0.55353531814400003</v>
          </cell>
          <cell r="M23">
            <v>11.596847103005</v>
          </cell>
          <cell r="N23">
            <v>5.8564461505839995</v>
          </cell>
          <cell r="O23">
            <v>852</v>
          </cell>
          <cell r="P23">
            <v>174</v>
          </cell>
          <cell r="Q23">
            <v>8097</v>
          </cell>
          <cell r="R23">
            <v>1136</v>
          </cell>
          <cell r="S23">
            <v>11.353794285713454</v>
          </cell>
          <cell r="T23"/>
          <cell r="U23">
            <v>2.5555107192498125</v>
          </cell>
          <cell r="V23">
            <v>2.8658234419984918</v>
          </cell>
          <cell r="W23">
            <v>3.5489375736387325</v>
          </cell>
          <cell r="X23">
            <v>3.7736239562466505</v>
          </cell>
          <cell r="Y23">
            <v>15.72</v>
          </cell>
          <cell r="Z23">
            <v>9.555714285714286</v>
          </cell>
          <cell r="AA23">
            <v>0.49906041381871741</v>
          </cell>
          <cell r="AB23">
            <v>17</v>
          </cell>
          <cell r="AC23">
            <v>88.228795845302784</v>
          </cell>
          <cell r="AD23">
            <v>88.228795845302784</v>
          </cell>
          <cell r="AE23">
            <v>74.297933343412879</v>
          </cell>
          <cell r="AF23">
            <v>72.766017192002295</v>
          </cell>
          <cell r="AG23">
            <v>71.295996642668925</v>
          </cell>
          <cell r="AH23">
            <v>27.619933716013666</v>
          </cell>
          <cell r="AI23">
            <v>19.888497673368008</v>
          </cell>
          <cell r="AJ23">
            <v>70.58303667624223</v>
          </cell>
          <cell r="AK23">
            <v>78.425596306935816</v>
          </cell>
          <cell r="AL23">
            <v>2.6046472820928197</v>
          </cell>
          <cell r="AM23">
            <v>2.5448226443336255</v>
          </cell>
          <cell r="AN23">
            <v>1.9326282836919777</v>
          </cell>
          <cell r="AO23">
            <v>19.649999999999999</v>
          </cell>
          <cell r="AP23">
            <v>16.547368421052632</v>
          </cell>
          <cell r="AQ23">
            <v>6.1514122721483684</v>
          </cell>
          <cell r="AR23">
            <v>4.429494651235089</v>
          </cell>
          <cell r="AS23">
            <v>15.72</v>
          </cell>
          <cell r="AT23">
            <v>17.466666666666669</v>
          </cell>
          <cell r="AU23">
            <v>11.944642857142856</v>
          </cell>
          <cell r="AV23">
            <v>10.058646616541354</v>
          </cell>
          <cell r="AW23">
            <v>3.7392581505271205</v>
          </cell>
          <cell r="AX23">
            <v>2.6925563178945393</v>
          </cell>
          <cell r="AY23">
            <v>9.555714285714286</v>
          </cell>
          <cell r="AZ23">
            <v>10.617460317460317</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70.586134217814802</v>
          </cell>
          <cell r="H24">
            <v>0.53292202164733904</v>
          </cell>
          <cell r="I24">
            <v>2.8069191835042733E-2</v>
          </cell>
          <cell r="J24">
            <v>0.27972066603779611</v>
          </cell>
          <cell r="K24">
            <v>5.30380033539E-2</v>
          </cell>
          <cell r="L24">
            <v>0.55353531814400003</v>
          </cell>
          <cell r="M24">
            <v>11.596847103005</v>
          </cell>
          <cell r="N24">
            <v>2.4534386225859999</v>
          </cell>
          <cell r="O24">
            <v>852</v>
          </cell>
          <cell r="P24">
            <v>30</v>
          </cell>
          <cell r="Q24">
            <v>8097</v>
          </cell>
          <cell r="R24">
            <v>1053</v>
          </cell>
          <cell r="S24">
            <v>11.353794285713454</v>
          </cell>
          <cell r="T24"/>
          <cell r="U24">
            <v>2.5547401347975032</v>
          </cell>
          <cell r="V24">
            <v>1.2621984774894339</v>
          </cell>
          <cell r="W24">
            <v>3.5474386089926879</v>
          </cell>
          <cell r="X24">
            <v>1.4450140252515296</v>
          </cell>
          <cell r="Y24">
            <v>15.72</v>
          </cell>
          <cell r="Z24">
            <v>9.555714285714286</v>
          </cell>
          <cell r="AA24">
            <v>0.46259737302034298</v>
          </cell>
          <cell r="AB24">
            <v>18</v>
          </cell>
          <cell r="AC24">
            <v>88.232667772268499</v>
          </cell>
          <cell r="AD24">
            <v>88.232667772268499</v>
          </cell>
          <cell r="AE24">
            <v>74.301193913489271</v>
          </cell>
          <cell r="AF24">
            <v>72.769210533829693</v>
          </cell>
          <cell r="AG24">
            <v>71.299125472540211</v>
          </cell>
          <cell r="AH24">
            <v>27.629477165359397</v>
          </cell>
          <cell r="AI24">
            <v>19.897774703945636</v>
          </cell>
          <cell r="AJ24">
            <v>70.586134217814802</v>
          </cell>
          <cell r="AK24">
            <v>78.42903801979422</v>
          </cell>
          <cell r="AL24">
            <v>0.19032929344547825</v>
          </cell>
          <cell r="AM24">
            <v>0.42221729082366144</v>
          </cell>
          <cell r="AN24">
            <v>0.36880058763068047</v>
          </cell>
          <cell r="AO24">
            <v>19.649999999999999</v>
          </cell>
          <cell r="AP24">
            <v>16.547368421052632</v>
          </cell>
          <cell r="AQ24">
            <v>6.1532677182628666</v>
          </cell>
          <cell r="AR24">
            <v>4.4313663272847359</v>
          </cell>
          <cell r="AS24">
            <v>15.72</v>
          </cell>
          <cell r="AT24">
            <v>17.466666666666669</v>
          </cell>
          <cell r="AU24">
            <v>11.944642857142856</v>
          </cell>
          <cell r="AV24">
            <v>10.058646616541354</v>
          </cell>
          <cell r="AW24">
            <v>3.7403860203071897</v>
          </cell>
          <cell r="AX24">
            <v>2.6936940533631044</v>
          </cell>
          <cell r="AY24">
            <v>9.555714285714286</v>
          </cell>
          <cell r="AZ24">
            <v>10.617460317460317</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51.890229958092036</v>
          </cell>
          <cell r="H25">
            <v>9.1000853644834301</v>
          </cell>
          <cell r="I25">
            <v>8.3423883118103146E-3</v>
          </cell>
          <cell r="J25">
            <v>8.3135219162677187E-2</v>
          </cell>
          <cell r="K25">
            <v>5.30380033539E-2</v>
          </cell>
          <cell r="L25">
            <v>0.51568824749499997</v>
          </cell>
          <cell r="M25">
            <v>10.260165898806999</v>
          </cell>
          <cell r="N25">
            <v>5.8861528436079995</v>
          </cell>
          <cell r="O25">
            <v>708</v>
          </cell>
          <cell r="P25">
            <v>216</v>
          </cell>
          <cell r="Q25">
            <v>8097</v>
          </cell>
          <cell r="R25">
            <v>1155</v>
          </cell>
          <cell r="S25">
            <v>11.353794285713454</v>
          </cell>
          <cell r="T25"/>
          <cell r="U25">
            <v>2.5221407520933186</v>
          </cell>
          <cell r="V25">
            <v>2.9537512019468282</v>
          </cell>
          <cell r="W25">
            <v>3.5059913315090134</v>
          </cell>
          <cell r="X25">
            <v>3.8588063844259293</v>
          </cell>
          <cell r="Y25">
            <v>15.72</v>
          </cell>
          <cell r="Z25">
            <v>9.555714285714286</v>
          </cell>
          <cell r="AA25">
            <v>0.47271422687041664</v>
          </cell>
          <cell r="AB25">
            <v>19</v>
          </cell>
          <cell r="AC25">
            <v>64.862787447615034</v>
          </cell>
          <cell r="AD25">
            <v>64.862787447615034</v>
          </cell>
          <cell r="AE25">
            <v>54.621294692728462</v>
          </cell>
          <cell r="AF25">
            <v>53.495082431022716</v>
          </cell>
          <cell r="AG25">
            <v>52.414373695042464</v>
          </cell>
          <cell r="AH25">
            <v>20.573883481730487</v>
          </cell>
          <cell r="AI25">
            <v>14.800444453967879</v>
          </cell>
          <cell r="AJ25">
            <v>51.890229958092036</v>
          </cell>
          <cell r="AK25">
            <v>57.655811064546704</v>
          </cell>
          <cell r="AL25">
            <v>3.2500304873155108</v>
          </cell>
          <cell r="AM25">
            <v>3.0808571007895083</v>
          </cell>
          <cell r="AN25">
            <v>2.3582643071212916</v>
          </cell>
          <cell r="AO25">
            <v>19.649999999999999</v>
          </cell>
          <cell r="AP25">
            <v>16.547368421052632</v>
          </cell>
          <cell r="AQ25">
            <v>6.2328004442070748</v>
          </cell>
          <cell r="AR25">
            <v>4.4837532422631394</v>
          </cell>
          <cell r="AS25">
            <v>15.72</v>
          </cell>
          <cell r="AT25">
            <v>17.466666666666669</v>
          </cell>
          <cell r="AU25">
            <v>11.944642857142856</v>
          </cell>
          <cell r="AV25">
            <v>10.058646616541354</v>
          </cell>
          <cell r="AW25">
            <v>3.7887315677300184</v>
          </cell>
          <cell r="AX25">
            <v>2.7255384803251674</v>
          </cell>
          <cell r="AY25">
            <v>9.555714285714286</v>
          </cell>
          <cell r="AZ25">
            <v>10.617460317460317</v>
          </cell>
          <cell r="BB25">
            <v>19</v>
          </cell>
          <cell r="BC25">
            <v>20</v>
          </cell>
          <cell r="BD25">
            <v>15</v>
          </cell>
          <cell r="BE25">
            <v>10</v>
          </cell>
          <cell r="BF25">
            <v>15</v>
          </cell>
          <cell r="BG25">
            <v>35</v>
          </cell>
          <cell r="BH25">
            <v>65</v>
          </cell>
          <cell r="BI25">
            <v>88</v>
          </cell>
          <cell r="BJ25">
            <v>0</v>
          </cell>
          <cell r="BK25">
            <v>102</v>
          </cell>
        </row>
        <row r="26">
          <cell r="B26">
            <v>20</v>
          </cell>
          <cell r="C26">
            <v>3</v>
          </cell>
          <cell r="D26">
            <v>2</v>
          </cell>
          <cell r="E26">
            <v>2</v>
          </cell>
          <cell r="F26">
            <v>1</v>
          </cell>
          <cell r="G26">
            <v>51.891440510154219</v>
          </cell>
          <cell r="H26">
            <v>0.6071630658635413</v>
          </cell>
          <cell r="I26">
            <v>8.3314096023446027E-3</v>
          </cell>
          <cell r="J26">
            <v>8.3025811954160741E-2</v>
          </cell>
          <cell r="K26">
            <v>5.30380033539E-2</v>
          </cell>
          <cell r="L26">
            <v>0.51568824749499997</v>
          </cell>
          <cell r="M26">
            <v>10.260165898806999</v>
          </cell>
          <cell r="N26">
            <v>2.5884348948000002</v>
          </cell>
          <cell r="O26">
            <v>708</v>
          </cell>
          <cell r="P26">
            <v>33</v>
          </cell>
          <cell r="Q26">
            <v>8097</v>
          </cell>
          <cell r="R26">
            <v>1039</v>
          </cell>
          <cell r="S26">
            <v>11.353794285713454</v>
          </cell>
          <cell r="T26"/>
          <cell r="U26">
            <v>2.5208272731354011</v>
          </cell>
          <cell r="V26">
            <v>1.3129098986218928</v>
          </cell>
          <cell r="W26">
            <v>3.5034550789587948</v>
          </cell>
          <cell r="X26">
            <v>1.5009750696714654</v>
          </cell>
          <cell r="Y26">
            <v>15.72</v>
          </cell>
          <cell r="Z26">
            <v>9.555714285714286</v>
          </cell>
          <cell r="AA26">
            <v>0.42523816598992459</v>
          </cell>
          <cell r="AB26">
            <v>20</v>
          </cell>
          <cell r="AC26">
            <v>64.864300637692764</v>
          </cell>
          <cell r="AD26">
            <v>64.864300637692764</v>
          </cell>
          <cell r="AE26">
            <v>54.622568958057073</v>
          </cell>
          <cell r="AF26">
            <v>53.496330422839399</v>
          </cell>
          <cell r="AG26">
            <v>52.415596474903253</v>
          </cell>
          <cell r="AH26">
            <v>20.585083739439128</v>
          </cell>
          <cell r="AI26">
            <v>14.811504455075255</v>
          </cell>
          <cell r="AJ26">
            <v>51.891440510154219</v>
          </cell>
          <cell r="AK26">
            <v>57.657156122393573</v>
          </cell>
          <cell r="AL26">
            <v>0.21684395209412191</v>
          </cell>
          <cell r="AM26">
            <v>0.46245600440735135</v>
          </cell>
          <cell r="AN26">
            <v>0.40451242537721671</v>
          </cell>
          <cell r="AO26">
            <v>19.649999999999999</v>
          </cell>
          <cell r="AP26">
            <v>16.547368421052632</v>
          </cell>
          <cell r="AQ26">
            <v>6.2360480495942463</v>
          </cell>
          <cell r="AR26">
            <v>4.4869991610315969</v>
          </cell>
          <cell r="AS26">
            <v>15.72</v>
          </cell>
          <cell r="AT26">
            <v>17.466666666666669</v>
          </cell>
          <cell r="AU26">
            <v>11.944642857142856</v>
          </cell>
          <cell r="AV26">
            <v>10.058646616541354</v>
          </cell>
          <cell r="AW26">
            <v>3.7907056891799269</v>
          </cell>
          <cell r="AX26">
            <v>2.7275115765303846</v>
          </cell>
          <cell r="AY26">
            <v>9.555714285714286</v>
          </cell>
          <cell r="AZ26">
            <v>10.617460317460317</v>
          </cell>
          <cell r="BB26">
            <v>20</v>
          </cell>
          <cell r="BC26">
            <v>20</v>
          </cell>
          <cell r="BD26">
            <v>15</v>
          </cell>
          <cell r="BE26">
            <v>10</v>
          </cell>
          <cell r="BF26">
            <v>15</v>
          </cell>
          <cell r="BG26">
            <v>35</v>
          </cell>
          <cell r="BH26">
            <v>65</v>
          </cell>
          <cell r="BI26">
            <v>88</v>
          </cell>
          <cell r="BJ26">
            <v>116</v>
          </cell>
          <cell r="BK26">
            <v>108</v>
          </cell>
        </row>
        <row r="27">
          <cell r="B27">
            <v>21</v>
          </cell>
          <cell r="C27">
            <v>3</v>
          </cell>
          <cell r="D27">
            <v>2</v>
          </cell>
          <cell r="E27">
            <v>1</v>
          </cell>
          <cell r="F27">
            <v>2</v>
          </cell>
          <cell r="G27">
            <v>38.801668913943914</v>
          </cell>
          <cell r="H27">
            <v>8.9908158197714698</v>
          </cell>
          <cell r="I27">
            <v>8.3425953128647787E-3</v>
          </cell>
          <cell r="J27">
            <v>8.3137282010555577E-2</v>
          </cell>
          <cell r="K27">
            <v>5.30380033539E-2</v>
          </cell>
          <cell r="L27">
            <v>0.46364675939700001</v>
          </cell>
          <cell r="M27">
            <v>9.2635186341810005</v>
          </cell>
          <cell r="N27">
            <v>5.6143278698859991</v>
          </cell>
          <cell r="O27">
            <v>586</v>
          </cell>
          <cell r="P27">
            <v>224</v>
          </cell>
          <cell r="Q27">
            <v>8097</v>
          </cell>
          <cell r="R27">
            <v>1278</v>
          </cell>
          <cell r="S27">
            <v>11.353794285713454</v>
          </cell>
          <cell r="T27"/>
          <cell r="U27">
            <v>2.4793421922925996</v>
          </cell>
          <cell r="V27">
            <v>2.9594264338628502</v>
          </cell>
          <cell r="W27">
            <v>3.4341846008196844</v>
          </cell>
          <cell r="X27">
            <v>3.8531935163003355</v>
          </cell>
          <cell r="Y27">
            <v>15.72</v>
          </cell>
          <cell r="Z27">
            <v>9.555714285714286</v>
          </cell>
          <cell r="AA27">
            <v>4.8951551357709002</v>
          </cell>
          <cell r="AB27">
            <v>21</v>
          </cell>
          <cell r="AC27">
            <v>48.502086142429889</v>
          </cell>
          <cell r="AD27">
            <v>48.502086142429889</v>
          </cell>
          <cell r="AE27">
            <v>40.843862014677804</v>
          </cell>
          <cell r="AF27">
            <v>40.001720529839091</v>
          </cell>
          <cell r="AG27">
            <v>39.193604963579709</v>
          </cell>
          <cell r="AH27">
            <v>15.649985320527605</v>
          </cell>
          <cell r="AI27">
            <v>11.298655554125594</v>
          </cell>
          <cell r="AJ27">
            <v>38.801668913943914</v>
          </cell>
          <cell r="AK27">
            <v>43.112965459937683</v>
          </cell>
          <cell r="AL27">
            <v>3.2110056499183823</v>
          </cell>
          <cell r="AM27">
            <v>3.0380264624574664</v>
          </cell>
          <cell r="AN27">
            <v>2.3333413652175068</v>
          </cell>
          <cell r="AO27">
            <v>19.649999999999999</v>
          </cell>
          <cell r="AP27">
            <v>16.547368421052632</v>
          </cell>
          <cell r="AQ27">
            <v>6.3403914348200647</v>
          </cell>
          <cell r="AR27">
            <v>4.5775058208134443</v>
          </cell>
          <cell r="AS27">
            <v>15.72</v>
          </cell>
          <cell r="AT27">
            <v>17.466666666666669</v>
          </cell>
          <cell r="AU27">
            <v>11.944642857142856</v>
          </cell>
          <cell r="AV27">
            <v>10.058646616541354</v>
          </cell>
          <cell r="AW27">
            <v>3.8541328887233202</v>
          </cell>
          <cell r="AX27">
            <v>2.7825278476391433</v>
          </cell>
          <cell r="AY27">
            <v>9.555714285714286</v>
          </cell>
          <cell r="AZ27">
            <v>10.617460317460317</v>
          </cell>
          <cell r="BB27">
            <v>21</v>
          </cell>
          <cell r="BC27">
            <v>20</v>
          </cell>
          <cell r="BD27">
            <v>15</v>
          </cell>
          <cell r="BE27">
            <v>10</v>
          </cell>
          <cell r="BF27">
            <v>15</v>
          </cell>
          <cell r="BG27">
            <v>35</v>
          </cell>
          <cell r="BH27">
            <v>65</v>
          </cell>
          <cell r="BI27">
            <v>88</v>
          </cell>
          <cell r="BJ27">
            <v>0</v>
          </cell>
          <cell r="BK27">
            <v>102</v>
          </cell>
        </row>
        <row r="28">
          <cell r="B28">
            <v>22</v>
          </cell>
          <cell r="C28">
            <v>3</v>
          </cell>
          <cell r="D28">
            <v>2</v>
          </cell>
          <cell r="E28">
            <v>2</v>
          </cell>
          <cell r="F28">
            <v>2</v>
          </cell>
          <cell r="G28">
            <v>38.802343973470087</v>
          </cell>
          <cell r="H28">
            <v>0.57670265213363026</v>
          </cell>
          <cell r="I28">
            <v>8.3316165536995602E-3</v>
          </cell>
          <cell r="J28">
            <v>8.3027874306763783E-2</v>
          </cell>
          <cell r="K28">
            <v>5.30380033539E-2</v>
          </cell>
          <cell r="L28">
            <v>0.46364675939700001</v>
          </cell>
          <cell r="M28">
            <v>9.2635186341810005</v>
          </cell>
          <cell r="N28">
            <v>2.3962816345779996</v>
          </cell>
          <cell r="O28">
            <v>586</v>
          </cell>
          <cell r="P28">
            <v>34</v>
          </cell>
          <cell r="Q28">
            <v>8097</v>
          </cell>
          <cell r="R28">
            <v>1148</v>
          </cell>
          <cell r="S28">
            <v>11.353794285713454</v>
          </cell>
          <cell r="T28"/>
          <cell r="U28">
            <v>2.4776483453008247</v>
          </cell>
          <cell r="V28">
            <v>1.2472896083447087</v>
          </cell>
          <cell r="W28">
            <v>3.4309373295462828</v>
          </cell>
          <cell r="X28">
            <v>1.4131417179112302</v>
          </cell>
          <cell r="Y28">
            <v>15.72</v>
          </cell>
          <cell r="Z28">
            <v>9.555714285714286</v>
          </cell>
          <cell r="AA28">
            <v>4.8473185653569235</v>
          </cell>
          <cell r="AB28">
            <v>22</v>
          </cell>
          <cell r="AC28">
            <v>48.502929966837605</v>
          </cell>
          <cell r="AD28">
            <v>48.502929966837605</v>
          </cell>
          <cell r="AE28">
            <v>40.844572603652722</v>
          </cell>
          <cell r="AF28">
            <v>40.002416467494939</v>
          </cell>
          <cell r="AG28">
            <v>39.194286841888974</v>
          </cell>
          <cell r="AH28">
            <v>15.660956909830917</v>
          </cell>
          <cell r="AI28">
            <v>11.309546122954517</v>
          </cell>
          <cell r="AJ28">
            <v>38.802343973470087</v>
          </cell>
          <cell r="AK28">
            <v>43.113715526077875</v>
          </cell>
          <cell r="AL28">
            <v>0.20596523290486796</v>
          </cell>
          <cell r="AM28">
            <v>0.46236467318843333</v>
          </cell>
          <cell r="AN28">
            <v>0.40809965824663114</v>
          </cell>
          <cell r="AO28">
            <v>19.649999999999999</v>
          </cell>
          <cell r="AP28">
            <v>16.547368421052632</v>
          </cell>
          <cell r="AQ28">
            <v>6.3447260503351819</v>
          </cell>
          <cell r="AR28">
            <v>4.581838282099679</v>
          </cell>
          <cell r="AS28">
            <v>15.72</v>
          </cell>
          <cell r="AT28">
            <v>17.466666666666669</v>
          </cell>
          <cell r="AU28">
            <v>11.944642857142856</v>
          </cell>
          <cell r="AV28">
            <v>10.058646616541354</v>
          </cell>
          <cell r="AW28">
            <v>3.8567677708735033</v>
          </cell>
          <cell r="AX28">
            <v>2.7851614202985053</v>
          </cell>
          <cell r="AY28">
            <v>9.555714285714286</v>
          </cell>
          <cell r="AZ28">
            <v>10.617460317460317</v>
          </cell>
          <cell r="BB28">
            <v>22</v>
          </cell>
          <cell r="BC28">
            <v>20</v>
          </cell>
          <cell r="BD28">
            <v>15</v>
          </cell>
          <cell r="BE28">
            <v>10</v>
          </cell>
          <cell r="BF28">
            <v>15</v>
          </cell>
          <cell r="BG28">
            <v>35</v>
          </cell>
          <cell r="BH28">
            <v>65</v>
          </cell>
          <cell r="BI28">
            <v>88</v>
          </cell>
          <cell r="BJ28">
            <v>116</v>
          </cell>
          <cell r="BK28">
            <v>108</v>
          </cell>
        </row>
        <row r="29">
          <cell r="B29">
            <v>23</v>
          </cell>
          <cell r="C29">
            <v>3</v>
          </cell>
          <cell r="D29">
            <v>3</v>
          </cell>
          <cell r="E29">
            <v>1</v>
          </cell>
          <cell r="F29">
            <v>1</v>
          </cell>
          <cell r="G29">
            <v>41.046132674032265</v>
          </cell>
          <cell r="H29">
            <v>11.322386950832552</v>
          </cell>
          <cell r="I29">
            <v>8.3574192621409405E-3</v>
          </cell>
          <cell r="J29">
            <v>8.3285008563895882E-2</v>
          </cell>
          <cell r="K29">
            <v>5.30380033539E-2</v>
          </cell>
          <cell r="L29">
            <v>0.48335983152500001</v>
          </cell>
          <cell r="M29">
            <v>9.6287479953649999</v>
          </cell>
          <cell r="N29">
            <v>6.3564300884570004</v>
          </cell>
          <cell r="O29">
            <v>597</v>
          </cell>
          <cell r="P29">
            <v>249</v>
          </cell>
          <cell r="Q29">
            <v>8097</v>
          </cell>
          <cell r="R29">
            <v>1215</v>
          </cell>
          <cell r="S29">
            <v>11.353794285713454</v>
          </cell>
          <cell r="T29"/>
          <cell r="U29">
            <v>2.4831011827698291</v>
          </cell>
          <cell r="V29">
            <v>3.028923705692073</v>
          </cell>
          <cell r="W29">
            <v>3.4608337528045539</v>
          </cell>
          <cell r="X29">
            <v>3.9288952326171569</v>
          </cell>
          <cell r="Y29">
            <v>15.72</v>
          </cell>
          <cell r="Z29">
            <v>9.555714285714286</v>
          </cell>
          <cell r="AA29">
            <v>0.46609698039910713</v>
          </cell>
          <cell r="AB29">
            <v>23</v>
          </cell>
          <cell r="AC29">
            <v>51.307665842540331</v>
          </cell>
          <cell r="AD29">
            <v>51.307665842540331</v>
          </cell>
          <cell r="AE29">
            <v>43.206455446349757</v>
          </cell>
          <cell r="AF29">
            <v>42.315600694878626</v>
          </cell>
          <cell r="AG29">
            <v>41.460740074780063</v>
          </cell>
          <cell r="AH29">
            <v>16.530189328912673</v>
          </cell>
          <cell r="AI29">
            <v>11.860186188016034</v>
          </cell>
          <cell r="AJ29">
            <v>41.046132674032265</v>
          </cell>
          <cell r="AK29">
            <v>45.606814082258069</v>
          </cell>
          <cell r="AL29">
            <v>4.0437096252973399</v>
          </cell>
          <cell r="AM29">
            <v>3.7380891864509747</v>
          </cell>
          <cell r="AN29">
            <v>2.8818246047478251</v>
          </cell>
          <cell r="AO29">
            <v>19.649999999999999</v>
          </cell>
          <cell r="AP29">
            <v>16.547368421052632</v>
          </cell>
          <cell r="AQ29">
            <v>6.3307931666581485</v>
          </cell>
          <cell r="AR29">
            <v>4.5422580576894207</v>
          </cell>
          <cell r="AS29">
            <v>15.72</v>
          </cell>
          <cell r="AT29">
            <v>17.466666666666669</v>
          </cell>
          <cell r="AU29">
            <v>11.944642857142856</v>
          </cell>
          <cell r="AV29">
            <v>10.058646616541354</v>
          </cell>
          <cell r="AW29">
            <v>3.8482983907466699</v>
          </cell>
          <cell r="AX29">
            <v>2.7611017946096448</v>
          </cell>
          <cell r="AY29">
            <v>9.555714285714286</v>
          </cell>
          <cell r="AZ29">
            <v>10.617460317460317</v>
          </cell>
          <cell r="BB29">
            <v>23</v>
          </cell>
          <cell r="BC29">
            <v>20</v>
          </cell>
          <cell r="BD29">
            <v>15</v>
          </cell>
          <cell r="BE29">
            <v>10</v>
          </cell>
          <cell r="BF29">
            <v>15</v>
          </cell>
          <cell r="BG29">
            <v>35</v>
          </cell>
          <cell r="BH29">
            <v>65</v>
          </cell>
          <cell r="BI29">
            <v>90</v>
          </cell>
          <cell r="BJ29">
            <v>0</v>
          </cell>
          <cell r="BK29">
            <v>102</v>
          </cell>
        </row>
        <row r="30">
          <cell r="B30">
            <v>24</v>
          </cell>
          <cell r="C30">
            <v>3</v>
          </cell>
          <cell r="D30">
            <v>3</v>
          </cell>
          <cell r="E30">
            <v>2</v>
          </cell>
          <cell r="F30">
            <v>1</v>
          </cell>
          <cell r="G30">
            <v>41.046223002580703</v>
          </cell>
          <cell r="H30">
            <v>0.71761628734320915</v>
          </cell>
          <cell r="I30">
            <v>8.3462506065947201E-3</v>
          </cell>
          <cell r="J30">
            <v>8.3173708467103105E-2</v>
          </cell>
          <cell r="K30">
            <v>5.30380033539E-2</v>
          </cell>
          <cell r="L30">
            <v>0.48335983152500001</v>
          </cell>
          <cell r="M30">
            <v>9.6287479953649999</v>
          </cell>
          <cell r="N30">
            <v>3.300826182037</v>
          </cell>
          <cell r="O30">
            <v>597</v>
          </cell>
          <cell r="P30">
            <v>30</v>
          </cell>
          <cell r="Q30">
            <v>8097</v>
          </cell>
          <cell r="R30">
            <v>1052</v>
          </cell>
          <cell r="S30">
            <v>11.353794285713454</v>
          </cell>
          <cell r="T30"/>
          <cell r="U30">
            <v>2.4812095749518184</v>
          </cell>
          <cell r="V30">
            <v>1.3955535320696706</v>
          </cell>
          <cell r="W30">
            <v>3.4571601579584073</v>
          </cell>
          <cell r="X30">
            <v>1.5963506927428304</v>
          </cell>
          <cell r="Y30">
            <v>15.72</v>
          </cell>
          <cell r="Z30">
            <v>9.555714285714286</v>
          </cell>
          <cell r="AA30">
            <v>0.4035670974319841</v>
          </cell>
          <cell r="AB30">
            <v>24</v>
          </cell>
          <cell r="AC30">
            <v>51.307778753225875</v>
          </cell>
          <cell r="AD30">
            <v>51.307778753225875</v>
          </cell>
          <cell r="AE30">
            <v>43.20655052903232</v>
          </cell>
          <cell r="AF30">
            <v>42.315693817093511</v>
          </cell>
          <cell r="AG30">
            <v>41.460831315738083</v>
          </cell>
          <cell r="AH30">
            <v>16.542827908189803</v>
          </cell>
          <cell r="AI30">
            <v>11.872815006297005</v>
          </cell>
          <cell r="AJ30">
            <v>41.046223002580703</v>
          </cell>
          <cell r="AK30">
            <v>45.606914447311894</v>
          </cell>
          <cell r="AL30">
            <v>0.25629153119400327</v>
          </cell>
          <cell r="AM30">
            <v>0.51421623811087414</v>
          </cell>
          <cell r="AN30">
            <v>0.44953548778821872</v>
          </cell>
          <cell r="AO30">
            <v>19.649999999999999</v>
          </cell>
          <cell r="AP30">
            <v>16.547368421052632</v>
          </cell>
          <cell r="AQ30">
            <v>6.3356195940462872</v>
          </cell>
          <cell r="AR30">
            <v>4.5470846827308389</v>
          </cell>
          <cell r="AS30">
            <v>15.72</v>
          </cell>
          <cell r="AT30">
            <v>17.466666666666669</v>
          </cell>
          <cell r="AU30">
            <v>11.944642857142856</v>
          </cell>
          <cell r="AV30">
            <v>10.058646616541354</v>
          </cell>
          <cell r="AW30">
            <v>3.8512322305139599</v>
          </cell>
          <cell r="AX30">
            <v>2.7640357545244076</v>
          </cell>
          <cell r="AY30">
            <v>9.555714285714286</v>
          </cell>
          <cell r="AZ30">
            <v>10.617460317460317</v>
          </cell>
          <cell r="BB30">
            <v>24</v>
          </cell>
          <cell r="BC30">
            <v>20</v>
          </cell>
          <cell r="BD30">
            <v>15</v>
          </cell>
          <cell r="BE30">
            <v>10</v>
          </cell>
          <cell r="BF30">
            <v>15</v>
          </cell>
          <cell r="BG30">
            <v>35</v>
          </cell>
          <cell r="BH30">
            <v>65</v>
          </cell>
          <cell r="BI30">
            <v>90</v>
          </cell>
          <cell r="BJ30">
            <v>116</v>
          </cell>
          <cell r="BK30">
            <v>108</v>
          </cell>
        </row>
        <row r="31">
          <cell r="B31">
            <v>25</v>
          </cell>
          <cell r="C31">
            <v>3</v>
          </cell>
          <cell r="D31">
            <v>3</v>
          </cell>
          <cell r="E31">
            <v>1</v>
          </cell>
          <cell r="F31">
            <v>2</v>
          </cell>
          <cell r="G31">
            <v>29.583901731158953</v>
          </cell>
          <cell r="H31">
            <v>11.208021580226054</v>
          </cell>
          <cell r="I31">
            <v>8.3576446244922713E-3</v>
          </cell>
          <cell r="J31">
            <v>8.3287254389403945E-2</v>
          </cell>
          <cell r="K31">
            <v>5.30380033539E-2</v>
          </cell>
          <cell r="L31">
            <v>0.44205037130899999</v>
          </cell>
          <cell r="M31">
            <v>8.5637391882839999</v>
          </cell>
          <cell r="N31">
            <v>6.0785726336690002</v>
          </cell>
          <cell r="O31">
            <v>484</v>
          </cell>
          <cell r="P31">
            <v>258</v>
          </cell>
          <cell r="Q31">
            <v>8097</v>
          </cell>
          <cell r="R31">
            <v>1321</v>
          </cell>
          <cell r="S31">
            <v>11.353794285713454</v>
          </cell>
          <cell r="T31"/>
          <cell r="U31">
            <v>2.4359939466872094</v>
          </cell>
          <cell r="V31">
            <v>3.0350856496142025</v>
          </cell>
          <cell r="W31">
            <v>3.3820505186175374</v>
          </cell>
          <cell r="X31">
            <v>3.9241563638713708</v>
          </cell>
          <cell r="Y31">
            <v>15.72</v>
          </cell>
          <cell r="Z31">
            <v>9.555714285714286</v>
          </cell>
          <cell r="AA31">
            <v>4.8883360738580608</v>
          </cell>
          <cell r="AB31">
            <v>25</v>
          </cell>
          <cell r="AC31">
            <v>36.979877163948686</v>
          </cell>
          <cell r="AD31">
            <v>36.979877163948686</v>
          </cell>
          <cell r="AE31">
            <v>31.140949190693636</v>
          </cell>
          <cell r="AF31">
            <v>30.498867764081396</v>
          </cell>
          <cell r="AG31">
            <v>29.882729021372679</v>
          </cell>
          <cell r="AH31">
            <v>12.144489017056509</v>
          </cell>
          <cell r="AI31">
            <v>8.7473269746579092</v>
          </cell>
          <cell r="AJ31">
            <v>29.583901731158953</v>
          </cell>
          <cell r="AK31">
            <v>32.871001923509944</v>
          </cell>
          <cell r="AL31">
            <v>4.0028648500807336</v>
          </cell>
          <cell r="AM31">
            <v>3.6928188770062338</v>
          </cell>
          <cell r="AN31">
            <v>2.8561608001697456</v>
          </cell>
          <cell r="AO31">
            <v>19.649999999999999</v>
          </cell>
          <cell r="AP31">
            <v>16.547368421052632</v>
          </cell>
          <cell r="AQ31">
            <v>6.4532180063001228</v>
          </cell>
          <cell r="AR31">
            <v>4.6480677664228924</v>
          </cell>
          <cell r="AS31">
            <v>15.72</v>
          </cell>
          <cell r="AT31">
            <v>17.466666666666669</v>
          </cell>
          <cell r="AU31">
            <v>11.944642857142856</v>
          </cell>
          <cell r="AV31">
            <v>10.058646616541354</v>
          </cell>
          <cell r="AW31">
            <v>3.9227167615541187</v>
          </cell>
          <cell r="AX31">
            <v>2.8254203280264201</v>
          </cell>
          <cell r="AY31">
            <v>9.555714285714286</v>
          </cell>
          <cell r="AZ31">
            <v>10.617460317460317</v>
          </cell>
          <cell r="BB31">
            <v>25</v>
          </cell>
          <cell r="BC31">
            <v>20</v>
          </cell>
          <cell r="BD31">
            <v>15</v>
          </cell>
          <cell r="BE31">
            <v>10</v>
          </cell>
          <cell r="BF31">
            <v>15</v>
          </cell>
          <cell r="BG31">
            <v>35</v>
          </cell>
          <cell r="BH31">
            <v>65</v>
          </cell>
          <cell r="BI31">
            <v>90</v>
          </cell>
          <cell r="BJ31">
            <v>0</v>
          </cell>
          <cell r="BK31">
            <v>102</v>
          </cell>
        </row>
        <row r="32">
          <cell r="B32">
            <v>26</v>
          </cell>
          <cell r="C32">
            <v>3</v>
          </cell>
          <cell r="D32">
            <v>3</v>
          </cell>
          <cell r="E32">
            <v>2</v>
          </cell>
          <cell r="F32">
            <v>2</v>
          </cell>
          <cell r="G32">
            <v>29.583984567165363</v>
          </cell>
          <cell r="H32">
            <v>0.68716316933792865</v>
          </cell>
          <cell r="I32">
            <v>8.346475727230707E-3</v>
          </cell>
          <cell r="J32">
            <v>8.3175951883821583E-2</v>
          </cell>
          <cell r="K32">
            <v>5.30380033539E-2</v>
          </cell>
          <cell r="L32">
            <v>0.426462928804</v>
          </cell>
          <cell r="M32">
            <v>8.5637391882839999</v>
          </cell>
          <cell r="N32">
            <v>3.219252682444</v>
          </cell>
          <cell r="O32">
            <v>484</v>
          </cell>
          <cell r="P32">
            <v>30</v>
          </cell>
          <cell r="Q32">
            <v>8097</v>
          </cell>
          <cell r="R32">
            <v>1185</v>
          </cell>
          <cell r="S32">
            <v>11.353794285713454</v>
          </cell>
          <cell r="T32"/>
          <cell r="U32">
            <v>2.4334645856544013</v>
          </cell>
          <cell r="V32">
            <v>1.3243937254529523</v>
          </cell>
          <cell r="W32">
            <v>3.3771767853334835</v>
          </cell>
          <cell r="X32">
            <v>1.5019240435283443</v>
          </cell>
          <cell r="Y32">
            <v>15.72</v>
          </cell>
          <cell r="Z32">
            <v>9.555714285714286</v>
          </cell>
          <cell r="AA32">
            <v>4.8259630819005617</v>
          </cell>
          <cell r="AB32">
            <v>26</v>
          </cell>
          <cell r="AC32">
            <v>36.979980708956703</v>
          </cell>
          <cell r="AD32">
            <v>36.979980708956703</v>
          </cell>
          <cell r="AE32">
            <v>31.141036386489859</v>
          </cell>
          <cell r="AF32">
            <v>30.498953162026147</v>
          </cell>
          <cell r="AG32">
            <v>29.882812694106427</v>
          </cell>
          <cell r="AH32">
            <v>12.157146128843173</v>
          </cell>
          <cell r="AI32">
            <v>8.7599751057284543</v>
          </cell>
          <cell r="AJ32">
            <v>29.583984567165363</v>
          </cell>
          <cell r="AK32">
            <v>32.871093963517069</v>
          </cell>
          <cell r="AL32">
            <v>0.24541541762068883</v>
          </cell>
          <cell r="AM32">
            <v>0.51885112118219512</v>
          </cell>
          <cell r="AN32">
            <v>0.45752191816813437</v>
          </cell>
          <cell r="AO32">
            <v>19.649999999999999</v>
          </cell>
          <cell r="AP32">
            <v>16.547368421052632</v>
          </cell>
          <cell r="AQ32">
            <v>6.4599255286768917</v>
          </cell>
          <cell r="AR32">
            <v>4.6547755712017631</v>
          </cell>
          <cell r="AS32">
            <v>15.72</v>
          </cell>
          <cell r="AT32">
            <v>17.466666666666669</v>
          </cell>
          <cell r="AU32">
            <v>11.944642857142856</v>
          </cell>
          <cell r="AV32">
            <v>10.058646616541354</v>
          </cell>
          <cell r="AW32">
            <v>3.9267940622791464</v>
          </cell>
          <cell r="AX32">
            <v>2.8294978004151758</v>
          </cell>
          <cell r="AY32">
            <v>9.555714285714286</v>
          </cell>
          <cell r="AZ32">
            <v>10.617460317460317</v>
          </cell>
          <cell r="BB32">
            <v>26</v>
          </cell>
          <cell r="BC32">
            <v>20</v>
          </cell>
          <cell r="BD32">
            <v>15</v>
          </cell>
          <cell r="BE32">
            <v>10</v>
          </cell>
          <cell r="BF32">
            <v>15</v>
          </cell>
          <cell r="BG32">
            <v>35</v>
          </cell>
          <cell r="BH32">
            <v>65</v>
          </cell>
          <cell r="BI32">
            <v>90</v>
          </cell>
          <cell r="BJ32">
            <v>116</v>
          </cell>
          <cell r="BK32">
            <v>108</v>
          </cell>
        </row>
        <row r="33">
          <cell r="B33">
            <v>27</v>
          </cell>
          <cell r="C33">
            <v>4</v>
          </cell>
          <cell r="D33">
            <v>2</v>
          </cell>
          <cell r="E33">
            <v>1</v>
          </cell>
          <cell r="F33">
            <v>1</v>
          </cell>
          <cell r="G33">
            <v>46.848790307460987</v>
          </cell>
          <cell r="H33">
            <v>9.5239408413531077</v>
          </cell>
          <cell r="I33">
            <v>8.3461301809546508E-3</v>
          </cell>
          <cell r="J33">
            <v>8.3172508377679574E-2</v>
          </cell>
          <cell r="K33">
            <v>5.30380033539E-2</v>
          </cell>
          <cell r="L33">
            <v>0.49265353254499999</v>
          </cell>
          <cell r="M33">
            <v>9.7888152909390005</v>
          </cell>
          <cell r="N33">
            <v>5.9748892577930004</v>
          </cell>
          <cell r="O33">
            <v>670</v>
          </cell>
          <cell r="P33">
            <v>223</v>
          </cell>
          <cell r="Q33">
            <v>8097</v>
          </cell>
          <cell r="R33">
            <v>1190</v>
          </cell>
          <cell r="S33">
            <v>11.353794285713454</v>
          </cell>
          <cell r="T33"/>
          <cell r="U33">
            <v>2.5099438208949048</v>
          </cell>
          <cell r="V33">
            <v>2.9713528262387703</v>
          </cell>
          <cell r="W33">
            <v>3.4905781594536744</v>
          </cell>
          <cell r="X33">
            <v>3.8754984046913603</v>
          </cell>
          <cell r="Y33">
            <v>15.72</v>
          </cell>
          <cell r="Z33">
            <v>9.555714285714286</v>
          </cell>
          <cell r="AA33">
            <v>0.46528389184805558</v>
          </cell>
          <cell r="AB33">
            <v>27</v>
          </cell>
          <cell r="AC33">
            <v>58.560987884326231</v>
          </cell>
          <cell r="AD33">
            <v>58.560987884326231</v>
          </cell>
          <cell r="AE33">
            <v>49.314516113116831</v>
          </cell>
          <cell r="AF33">
            <v>48.297721966454631</v>
          </cell>
          <cell r="AG33">
            <v>47.322010411576755</v>
          </cell>
          <cell r="AH33">
            <v>18.665274464492732</v>
          </cell>
          <cell r="AI33">
            <v>13.421498722375979</v>
          </cell>
          <cell r="AJ33">
            <v>46.848790307460987</v>
          </cell>
          <cell r="AK33">
            <v>52.054211452734428</v>
          </cell>
          <cell r="AL33">
            <v>3.4014074433403958</v>
          </cell>
          <cell r="AM33">
            <v>3.2052541042084202</v>
          </cell>
          <cell r="AN33">
            <v>2.4574751030278343</v>
          </cell>
          <cell r="AO33">
            <v>19.649999999999999</v>
          </cell>
          <cell r="AP33">
            <v>16.547368421052632</v>
          </cell>
          <cell r="AQ33">
            <v>6.2630883883270076</v>
          </cell>
          <cell r="AR33">
            <v>4.5035519280451828</v>
          </cell>
          <cell r="AS33">
            <v>15.72</v>
          </cell>
          <cell r="AT33">
            <v>17.466666666666669</v>
          </cell>
          <cell r="AU33">
            <v>11.944642857142856</v>
          </cell>
          <cell r="AV33">
            <v>10.058646616541354</v>
          </cell>
          <cell r="AW33">
            <v>3.8071426962485782</v>
          </cell>
          <cell r="AX33">
            <v>2.7375735047886431</v>
          </cell>
          <cell r="AY33">
            <v>9.555714285714286</v>
          </cell>
          <cell r="AZ33">
            <v>10.617460317460317</v>
          </cell>
          <cell r="BB33">
            <v>27</v>
          </cell>
          <cell r="BC33">
            <v>30</v>
          </cell>
          <cell r="BD33">
            <v>20</v>
          </cell>
          <cell r="BE33">
            <v>15</v>
          </cell>
          <cell r="BF33">
            <v>17</v>
          </cell>
          <cell r="BG33">
            <v>37</v>
          </cell>
          <cell r="BH33">
            <v>67</v>
          </cell>
          <cell r="BI33">
            <v>88</v>
          </cell>
          <cell r="BJ33">
            <v>0</v>
          </cell>
          <cell r="BK33">
            <v>102</v>
          </cell>
        </row>
        <row r="34">
          <cell r="B34">
            <v>28</v>
          </cell>
          <cell r="C34">
            <v>4</v>
          </cell>
          <cell r="D34">
            <v>2</v>
          </cell>
          <cell r="E34">
            <v>2</v>
          </cell>
          <cell r="F34">
            <v>1</v>
          </cell>
          <cell r="G34">
            <v>46.849438934393518</v>
          </cell>
          <cell r="H34">
            <v>0.63959422268444577</v>
          </cell>
          <cell r="I34">
            <v>8.334942629603985E-3</v>
          </cell>
          <cell r="J34">
            <v>8.3061019976676392E-2</v>
          </cell>
          <cell r="K34">
            <v>5.30380033539E-2</v>
          </cell>
          <cell r="L34">
            <v>0.49265353254499999</v>
          </cell>
          <cell r="M34">
            <v>9.7888152909390005</v>
          </cell>
          <cell r="N34">
            <v>2.8342759969069999</v>
          </cell>
          <cell r="O34">
            <v>670</v>
          </cell>
          <cell r="P34">
            <v>32</v>
          </cell>
          <cell r="Q34">
            <v>8097</v>
          </cell>
          <cell r="R34">
            <v>1062</v>
          </cell>
          <cell r="S34">
            <v>11.353794285713454</v>
          </cell>
          <cell r="T34"/>
          <cell r="U34">
            <v>2.5084940452054658</v>
          </cell>
          <cell r="V34">
            <v>1.3388045534572774</v>
          </cell>
          <cell r="W34">
            <v>3.487776464946732</v>
          </cell>
          <cell r="X34">
            <v>1.5316340926174614</v>
          </cell>
          <cell r="Y34">
            <v>15.72</v>
          </cell>
          <cell r="Z34">
            <v>9.555714285714286</v>
          </cell>
          <cell r="AA34">
            <v>0.41523654885935707</v>
          </cell>
          <cell r="AB34">
            <v>28</v>
          </cell>
          <cell r="AC34">
            <v>58.561798667991894</v>
          </cell>
          <cell r="AD34">
            <v>58.561798667991894</v>
          </cell>
          <cell r="AE34">
            <v>49.315198878308969</v>
          </cell>
          <cell r="AF34">
            <v>48.298390654013936</v>
          </cell>
          <cell r="AG34">
            <v>47.322665590296481</v>
          </cell>
          <cell r="AH34">
            <v>18.676320569282506</v>
          </cell>
          <cell r="AI34">
            <v>13.43246604398113</v>
          </cell>
          <cell r="AJ34">
            <v>46.849438934393518</v>
          </cell>
          <cell r="AK34">
            <v>52.054932149326127</v>
          </cell>
          <cell r="AL34">
            <v>0.22842650810158779</v>
          </cell>
          <cell r="AM34">
            <v>0.47773532068798408</v>
          </cell>
          <cell r="AN34">
            <v>0.41758943978024249</v>
          </cell>
          <cell r="AO34">
            <v>19.649999999999999</v>
          </cell>
          <cell r="AP34">
            <v>16.547368421052632</v>
          </cell>
          <cell r="AQ34">
            <v>6.2667081191784959</v>
          </cell>
          <cell r="AR34">
            <v>4.5071695844017023</v>
          </cell>
          <cell r="AS34">
            <v>15.72</v>
          </cell>
          <cell r="AT34">
            <v>17.466666666666669</v>
          </cell>
          <cell r="AU34">
            <v>11.944642857142856</v>
          </cell>
          <cell r="AV34">
            <v>10.058646616541354</v>
          </cell>
          <cell r="AW34">
            <v>3.8093430215544308</v>
          </cell>
          <cell r="AX34">
            <v>2.7397725690715182</v>
          </cell>
          <cell r="AY34">
            <v>9.555714285714286</v>
          </cell>
          <cell r="AZ34">
            <v>10.617460317460317</v>
          </cell>
          <cell r="BB34">
            <v>28</v>
          </cell>
          <cell r="BC34">
            <v>30</v>
          </cell>
          <cell r="BD34">
            <v>20</v>
          </cell>
          <cell r="BE34">
            <v>15</v>
          </cell>
          <cell r="BF34">
            <v>17</v>
          </cell>
          <cell r="BG34">
            <v>37</v>
          </cell>
          <cell r="BH34">
            <v>67</v>
          </cell>
          <cell r="BI34">
            <v>88</v>
          </cell>
          <cell r="BJ34">
            <v>116</v>
          </cell>
          <cell r="BK34">
            <v>108</v>
          </cell>
        </row>
        <row r="35">
          <cell r="B35">
            <v>29</v>
          </cell>
          <cell r="C35">
            <v>4</v>
          </cell>
          <cell r="D35">
            <v>2</v>
          </cell>
          <cell r="E35">
            <v>1</v>
          </cell>
          <cell r="F35">
            <v>2</v>
          </cell>
          <cell r="G35">
            <v>34.50453184500526</v>
          </cell>
          <cell r="H35">
            <v>9.4136641131636178</v>
          </cell>
          <cell r="I35">
            <v>8.3463463229687205E-3</v>
          </cell>
          <cell r="J35">
            <v>8.3174662318857839E-2</v>
          </cell>
          <cell r="K35">
            <v>5.30380033539E-2</v>
          </cell>
          <cell r="L35">
            <v>0.43603712520999999</v>
          </cell>
          <cell r="M35">
            <v>8.7476678938120003</v>
          </cell>
          <cell r="N35">
            <v>5.7017797049330001</v>
          </cell>
          <cell r="O35">
            <v>552</v>
          </cell>
          <cell r="P35">
            <v>231</v>
          </cell>
          <cell r="Q35">
            <v>8097</v>
          </cell>
          <cell r="R35">
            <v>1337</v>
          </cell>
          <cell r="S35">
            <v>11.353794285713454</v>
          </cell>
          <cell r="T35"/>
          <cell r="U35">
            <v>2.465538873026262</v>
          </cell>
          <cell r="V35">
            <v>2.9761774051877543</v>
          </cell>
          <cell r="W35">
            <v>3.4164337852829991</v>
          </cell>
          <cell r="X35">
            <v>3.8684055440071377</v>
          </cell>
          <cell r="Y35">
            <v>15.72</v>
          </cell>
          <cell r="Z35">
            <v>9.555714285714286</v>
          </cell>
          <cell r="AA35">
            <v>4.887568689656935</v>
          </cell>
          <cell r="AB35">
            <v>29</v>
          </cell>
          <cell r="AC35">
            <v>43.130664806256576</v>
          </cell>
          <cell r="AD35">
            <v>43.130664806256576</v>
          </cell>
          <cell r="AE35">
            <v>36.320559836847643</v>
          </cell>
          <cell r="AF35">
            <v>35.571682314438412</v>
          </cell>
          <cell r="AG35">
            <v>34.85306246970228</v>
          </cell>
          <cell r="AH35">
            <v>13.994722298843159</v>
          </cell>
          <cell r="AI35">
            <v>10.099575760443749</v>
          </cell>
          <cell r="AJ35">
            <v>34.50453184500526</v>
          </cell>
          <cell r="AK35">
            <v>38.338368716672512</v>
          </cell>
          <cell r="AL35">
            <v>3.3620228975584352</v>
          </cell>
          <cell r="AM35">
            <v>3.1630050334885027</v>
          </cell>
          <cell r="AN35">
            <v>2.4334739483938264</v>
          </cell>
          <cell r="AO35">
            <v>19.649999999999999</v>
          </cell>
          <cell r="AP35">
            <v>16.547368421052632</v>
          </cell>
          <cell r="AQ35">
            <v>6.3758881159739706</v>
          </cell>
          <cell r="AR35">
            <v>4.6012892354938</v>
          </cell>
          <cell r="AS35">
            <v>15.72</v>
          </cell>
          <cell r="AT35">
            <v>17.466666666666669</v>
          </cell>
          <cell r="AU35">
            <v>11.944642857142856</v>
          </cell>
          <cell r="AV35">
            <v>10.058646616541354</v>
          </cell>
          <cell r="AW35">
            <v>3.8757102515221638</v>
          </cell>
          <cell r="AX35">
            <v>2.7969850687221038</v>
          </cell>
          <cell r="AY35">
            <v>9.555714285714286</v>
          </cell>
          <cell r="AZ35">
            <v>10.617460317460317</v>
          </cell>
          <cell r="BB35">
            <v>29</v>
          </cell>
          <cell r="BC35">
            <v>30</v>
          </cell>
          <cell r="BD35">
            <v>20</v>
          </cell>
          <cell r="BE35">
            <v>15</v>
          </cell>
          <cell r="BF35">
            <v>17</v>
          </cell>
          <cell r="BG35">
            <v>37</v>
          </cell>
          <cell r="BH35">
            <v>67</v>
          </cell>
          <cell r="BI35">
            <v>88</v>
          </cell>
          <cell r="BJ35">
            <v>0</v>
          </cell>
          <cell r="BK35">
            <v>102</v>
          </cell>
        </row>
        <row r="36">
          <cell r="B36">
            <v>30</v>
          </cell>
          <cell r="C36">
            <v>4</v>
          </cell>
          <cell r="D36">
            <v>2</v>
          </cell>
          <cell r="E36">
            <v>2</v>
          </cell>
          <cell r="F36">
            <v>2</v>
          </cell>
          <cell r="G36">
            <v>34.504756156319608</v>
          </cell>
          <cell r="H36">
            <v>0.60932281439310187</v>
          </cell>
          <cell r="I36">
            <v>8.3351591441977874E-3</v>
          </cell>
          <cell r="J36">
            <v>8.306317763075996E-2</v>
          </cell>
          <cell r="K36">
            <v>5.30380033539E-2</v>
          </cell>
          <cell r="L36">
            <v>0.43603712520999999</v>
          </cell>
          <cell r="M36">
            <v>8.7476678938120003</v>
          </cell>
          <cell r="N36">
            <v>2.7221850506120004</v>
          </cell>
          <cell r="O36">
            <v>552</v>
          </cell>
          <cell r="P36">
            <v>31</v>
          </cell>
          <cell r="Q36">
            <v>8097</v>
          </cell>
          <cell r="R36">
            <v>1192</v>
          </cell>
          <cell r="S36">
            <v>11.353794285713454</v>
          </cell>
          <cell r="T36"/>
          <cell r="U36">
            <v>2.4636435994137527</v>
          </cell>
          <cell r="V36">
            <v>1.2676742306732449</v>
          </cell>
          <cell r="W36">
            <v>3.4127964956311017</v>
          </cell>
          <cell r="X36">
            <v>1.4374399516605403</v>
          </cell>
          <cell r="Y36">
            <v>15.72</v>
          </cell>
          <cell r="Z36">
            <v>9.555714285714286</v>
          </cell>
          <cell r="AA36">
            <v>4.8373898141367366</v>
          </cell>
          <cell r="AB36">
            <v>30</v>
          </cell>
          <cell r="AC36">
            <v>43.130945195399505</v>
          </cell>
          <cell r="AD36">
            <v>43.130945195399505</v>
          </cell>
          <cell r="AE36">
            <v>36.320795954020639</v>
          </cell>
          <cell r="AF36">
            <v>35.571913563216093</v>
          </cell>
          <cell r="AG36">
            <v>34.853289046787481</v>
          </cell>
          <cell r="AH36">
            <v>14.005579445229149</v>
          </cell>
          <cell r="AI36">
            <v>10.110405411072984</v>
          </cell>
          <cell r="AJ36">
            <v>34.504756156319608</v>
          </cell>
          <cell r="AK36">
            <v>38.338617951466233</v>
          </cell>
          <cell r="AL36">
            <v>0.21761529085467926</v>
          </cell>
          <cell r="AM36">
            <v>0.48066198684933326</v>
          </cell>
          <cell r="AN36">
            <v>0.42389444768750728</v>
          </cell>
          <cell r="AO36">
            <v>19.649999999999999</v>
          </cell>
          <cell r="AP36">
            <v>16.547368421052632</v>
          </cell>
          <cell r="AQ36">
            <v>6.3807930675284057</v>
          </cell>
          <cell r="AR36">
            <v>4.6061931967300103</v>
          </cell>
          <cell r="AS36">
            <v>15.72</v>
          </cell>
          <cell r="AT36">
            <v>17.466666666666669</v>
          </cell>
          <cell r="AU36">
            <v>11.944642857142856</v>
          </cell>
          <cell r="AV36">
            <v>10.058646616541354</v>
          </cell>
          <cell r="AW36">
            <v>3.8786918237638588</v>
          </cell>
          <cell r="AX36">
            <v>2.7999660389791927</v>
          </cell>
          <cell r="AY36">
            <v>9.555714285714286</v>
          </cell>
          <cell r="AZ36">
            <v>10.617460317460317</v>
          </cell>
          <cell r="BB36">
            <v>30</v>
          </cell>
          <cell r="BC36">
            <v>30</v>
          </cell>
          <cell r="BD36">
            <v>20</v>
          </cell>
          <cell r="BE36">
            <v>15</v>
          </cell>
          <cell r="BF36">
            <v>17</v>
          </cell>
          <cell r="BG36">
            <v>37</v>
          </cell>
          <cell r="BH36">
            <v>67</v>
          </cell>
          <cell r="BI36">
            <v>88</v>
          </cell>
          <cell r="BJ36">
            <v>116</v>
          </cell>
          <cell r="BK36">
            <v>108</v>
          </cell>
        </row>
        <row r="37">
          <cell r="B37">
            <v>31</v>
          </cell>
          <cell r="C37">
            <v>4</v>
          </cell>
          <cell r="D37">
            <v>3</v>
          </cell>
          <cell r="E37">
            <v>1</v>
          </cell>
          <cell r="F37">
            <v>1</v>
          </cell>
          <cell r="G37">
            <v>36.163400126476709</v>
          </cell>
          <cell r="H37">
            <v>11.854452166543807</v>
          </cell>
          <cell r="I37">
            <v>8.3632748973607139E-3</v>
          </cell>
          <cell r="J37">
            <v>8.3343362298957974E-2</v>
          </cell>
          <cell r="K37">
            <v>5.30380033539E-2</v>
          </cell>
          <cell r="L37">
            <v>0.52999803160199999</v>
          </cell>
          <cell r="M37">
            <v>9.0515704514280007</v>
          </cell>
          <cell r="N37">
            <v>6.9220579172689991</v>
          </cell>
          <cell r="O37">
            <v>559</v>
          </cell>
          <cell r="P37">
            <v>240</v>
          </cell>
          <cell r="Q37">
            <v>8097</v>
          </cell>
          <cell r="R37">
            <v>1096</v>
          </cell>
          <cell r="S37">
            <v>11.353794285713454</v>
          </cell>
          <cell r="T37"/>
          <cell r="U37">
            <v>2.4685522076356556</v>
          </cell>
          <cell r="V37">
            <v>3.0122358728481338</v>
          </cell>
          <cell r="W37">
            <v>3.4425208257186699</v>
          </cell>
          <cell r="X37">
            <v>3.8981616648946136</v>
          </cell>
          <cell r="Y37">
            <v>15.72</v>
          </cell>
          <cell r="Z37">
            <v>9.555714285714286</v>
          </cell>
          <cell r="AA37">
            <v>0.46101416082205721</v>
          </cell>
          <cell r="AB37">
            <v>31</v>
          </cell>
          <cell r="AC37">
            <v>45.204250158095881</v>
          </cell>
          <cell r="AD37">
            <v>45.204250158095881</v>
          </cell>
          <cell r="AE37">
            <v>38.066736975238641</v>
          </cell>
          <cell r="AF37">
            <v>37.281855800491456</v>
          </cell>
          <cell r="AG37">
            <v>36.528686996441124</v>
          </cell>
          <cell r="AH37">
            <v>14.649639580081436</v>
          </cell>
          <cell r="AI37">
            <v>10.50491833086504</v>
          </cell>
          <cell r="AJ37">
            <v>36.163400126476709</v>
          </cell>
          <cell r="AK37">
            <v>40.181555696085233</v>
          </cell>
          <cell r="AL37">
            <v>4.2337329166227882</v>
          </cell>
          <cell r="AM37">
            <v>3.9354329033121722</v>
          </cell>
          <cell r="AN37">
            <v>3.0410365668772976</v>
          </cell>
          <cell r="AO37">
            <v>19.649999999999999</v>
          </cell>
          <cell r="AP37">
            <v>16.547368421052632</v>
          </cell>
          <cell r="AQ37">
            <v>6.3681051392696268</v>
          </cell>
          <cell r="AR37">
            <v>4.5664211767602749</v>
          </cell>
          <cell r="AS37">
            <v>15.72</v>
          </cell>
          <cell r="AT37">
            <v>17.466666666666669</v>
          </cell>
          <cell r="AU37">
            <v>11.944642857142856</v>
          </cell>
          <cell r="AV37">
            <v>10.058646616541354</v>
          </cell>
          <cell r="AW37">
            <v>3.8709792145196773</v>
          </cell>
          <cell r="AX37">
            <v>2.775789826549389</v>
          </cell>
          <cell r="AY37">
            <v>9.555714285714286</v>
          </cell>
          <cell r="AZ37">
            <v>10.617460317460317</v>
          </cell>
          <cell r="BB37">
            <v>31</v>
          </cell>
          <cell r="BC37">
            <v>30</v>
          </cell>
          <cell r="BD37">
            <v>20</v>
          </cell>
          <cell r="BE37">
            <v>15</v>
          </cell>
          <cell r="BF37">
            <v>17</v>
          </cell>
          <cell r="BG37">
            <v>37</v>
          </cell>
          <cell r="BH37">
            <v>67</v>
          </cell>
          <cell r="BI37">
            <v>90</v>
          </cell>
          <cell r="BJ37">
            <v>0</v>
          </cell>
          <cell r="BK37">
            <v>102</v>
          </cell>
        </row>
        <row r="38">
          <cell r="B38">
            <v>32</v>
          </cell>
          <cell r="C38">
            <v>4</v>
          </cell>
          <cell r="D38">
            <v>3</v>
          </cell>
          <cell r="E38">
            <v>2</v>
          </cell>
          <cell r="F38">
            <v>1</v>
          </cell>
          <cell r="G38">
            <v>36.163525525041067</v>
          </cell>
          <cell r="H38">
            <v>0.79000402252325241</v>
          </cell>
          <cell r="I38">
            <v>8.3519596151188751E-3</v>
          </cell>
          <cell r="J38">
            <v>8.3230601008797089E-2</v>
          </cell>
          <cell r="K38">
            <v>5.30380033539E-2</v>
          </cell>
          <cell r="L38">
            <v>0.471091209826</v>
          </cell>
          <cell r="M38">
            <v>9.0515704514280007</v>
          </cell>
          <cell r="N38">
            <v>3.9684769739440005</v>
          </cell>
          <cell r="O38">
            <v>559</v>
          </cell>
          <cell r="P38">
            <v>28</v>
          </cell>
          <cell r="Q38">
            <v>8097</v>
          </cell>
          <cell r="R38">
            <v>1058</v>
          </cell>
          <cell r="S38">
            <v>11.353794285713454</v>
          </cell>
          <cell r="T38"/>
          <cell r="U38">
            <v>2.4663942809775894</v>
          </cell>
          <cell r="V38">
            <v>1.4567810788358728</v>
          </cell>
          <cell r="W38">
            <v>3.4383253708142334</v>
          </cell>
          <cell r="X38">
            <v>1.6678100966066114</v>
          </cell>
          <cell r="Y38">
            <v>15.72</v>
          </cell>
          <cell r="Z38">
            <v>9.555714285714286</v>
          </cell>
          <cell r="AA38">
            <v>0.39556706348881582</v>
          </cell>
          <cell r="AB38">
            <v>32</v>
          </cell>
          <cell r="AC38">
            <v>45.20440690630133</v>
          </cell>
          <cell r="AD38">
            <v>45.20440690630133</v>
          </cell>
          <cell r="AE38">
            <v>38.066868973727438</v>
          </cell>
          <cell r="AF38">
            <v>37.281985077361924</v>
          </cell>
          <cell r="AG38">
            <v>36.528813661657644</v>
          </cell>
          <cell r="AH38">
            <v>14.662507857708441</v>
          </cell>
          <cell r="AI38">
            <v>10.517772934466974</v>
          </cell>
          <cell r="AJ38">
            <v>36.163525525041067</v>
          </cell>
          <cell r="AK38">
            <v>40.181695027823409</v>
          </cell>
          <cell r="AL38">
            <v>0.28214429375830447</v>
          </cell>
          <cell r="AM38">
            <v>0.54229426370265044</v>
          </cell>
          <cell r="AN38">
            <v>0.47367744333160233</v>
          </cell>
          <cell r="AO38">
            <v>19.649999999999999</v>
          </cell>
          <cell r="AP38">
            <v>16.547368421052632</v>
          </cell>
          <cell r="AQ38">
            <v>6.3736767966268397</v>
          </cell>
          <cell r="AR38">
            <v>4.5719931375422247</v>
          </cell>
          <cell r="AS38">
            <v>15.72</v>
          </cell>
          <cell r="AT38">
            <v>17.466666666666669</v>
          </cell>
          <cell r="AU38">
            <v>11.944642857142856</v>
          </cell>
          <cell r="AV38">
            <v>10.058646616541354</v>
          </cell>
          <cell r="AW38">
            <v>3.8743660571280385</v>
          </cell>
          <cell r="AX38">
            <v>2.7791768536005037</v>
          </cell>
          <cell r="AY38">
            <v>9.555714285714286</v>
          </cell>
          <cell r="AZ38">
            <v>10.617460317460317</v>
          </cell>
          <cell r="BB38">
            <v>32</v>
          </cell>
          <cell r="BC38">
            <v>30</v>
          </cell>
          <cell r="BD38">
            <v>20</v>
          </cell>
          <cell r="BE38">
            <v>15</v>
          </cell>
          <cell r="BF38">
            <v>17</v>
          </cell>
          <cell r="BG38">
            <v>37</v>
          </cell>
          <cell r="BH38">
            <v>67</v>
          </cell>
          <cell r="BI38">
            <v>90</v>
          </cell>
          <cell r="BJ38">
            <v>116</v>
          </cell>
          <cell r="BK38">
            <v>108</v>
          </cell>
        </row>
        <row r="39">
          <cell r="B39">
            <v>33</v>
          </cell>
          <cell r="C39">
            <v>4</v>
          </cell>
          <cell r="D39">
            <v>3</v>
          </cell>
          <cell r="E39">
            <v>1</v>
          </cell>
          <cell r="F39">
            <v>2</v>
          </cell>
          <cell r="G39">
            <v>25.56342366663737</v>
          </cell>
          <cell r="H39">
            <v>11.739093674349022</v>
          </cell>
          <cell r="I39">
            <v>8.3635110147119319E-3</v>
          </cell>
          <cell r="J39">
            <v>8.3345715302319587E-2</v>
          </cell>
          <cell r="K39">
            <v>5.30380033539E-2</v>
          </cell>
          <cell r="L39">
            <v>0.52999803167600001</v>
          </cell>
          <cell r="M39">
            <v>8.0157595071590002</v>
          </cell>
          <cell r="N39">
            <v>6.9220579181339996</v>
          </cell>
          <cell r="O39">
            <v>446</v>
          </cell>
          <cell r="P39">
            <v>237</v>
          </cell>
          <cell r="Q39">
            <v>8097</v>
          </cell>
          <cell r="R39">
            <v>1090</v>
          </cell>
          <cell r="S39">
            <v>11.353794285713454</v>
          </cell>
          <cell r="T39"/>
          <cell r="U39">
            <v>2.4144841404596429</v>
          </cell>
          <cell r="V39">
            <v>2.9941886406119074</v>
          </cell>
          <cell r="W39">
            <v>3.3530808893391715</v>
          </cell>
          <cell r="X39">
            <v>3.8619538977346024</v>
          </cell>
          <cell r="Y39">
            <v>15.72</v>
          </cell>
          <cell r="Z39">
            <v>9.555714285714286</v>
          </cell>
          <cell r="AA39">
            <v>4.8833752119752445</v>
          </cell>
          <cell r="AB39">
            <v>33</v>
          </cell>
          <cell r="AC39">
            <v>31.95427958329671</v>
          </cell>
          <cell r="AD39">
            <v>31.95427958329671</v>
          </cell>
          <cell r="AE39">
            <v>26.908867017513021</v>
          </cell>
          <cell r="AF39">
            <v>26.354045017151929</v>
          </cell>
          <cell r="AG39">
            <v>25.821640067310476</v>
          </cell>
          <cell r="AH39">
            <v>10.58753016359465</v>
          </cell>
          <cell r="AI39">
            <v>7.6238613115222025</v>
          </cell>
          <cell r="AJ39">
            <v>25.56342366663737</v>
          </cell>
          <cell r="AK39">
            <v>28.403804074041521</v>
          </cell>
          <cell r="AL39">
            <v>4.1925334551246509</v>
          </cell>
          <cell r="AM39">
            <v>3.9206259469176135</v>
          </cell>
          <cell r="AN39">
            <v>3.0396773201345306</v>
          </cell>
          <cell r="AO39">
            <v>19.649999999999999</v>
          </cell>
          <cell r="AP39">
            <v>16.547368421052632</v>
          </cell>
          <cell r="AQ39">
            <v>6.5107074992041154</v>
          </cell>
          <cell r="AR39">
            <v>4.6882257001256278</v>
          </cell>
          <cell r="AS39">
            <v>15.72</v>
          </cell>
          <cell r="AT39">
            <v>17.466666666666669</v>
          </cell>
          <cell r="AU39">
            <v>11.944642857142856</v>
          </cell>
          <cell r="AV39">
            <v>10.058646616541354</v>
          </cell>
          <cell r="AW39">
            <v>3.9576628918735306</v>
          </cell>
          <cell r="AX39">
            <v>2.8498311257851987</v>
          </cell>
          <cell r="AY39">
            <v>9.555714285714286</v>
          </cell>
          <cell r="AZ39">
            <v>10.617460317460317</v>
          </cell>
          <cell r="BB39">
            <v>33</v>
          </cell>
          <cell r="BC39">
            <v>30</v>
          </cell>
          <cell r="BD39">
            <v>20</v>
          </cell>
          <cell r="BE39">
            <v>15</v>
          </cell>
          <cell r="BF39">
            <v>17</v>
          </cell>
          <cell r="BG39">
            <v>37</v>
          </cell>
          <cell r="BH39">
            <v>67</v>
          </cell>
          <cell r="BI39">
            <v>90</v>
          </cell>
          <cell r="BJ39">
            <v>0</v>
          </cell>
          <cell r="BK39">
            <v>102</v>
          </cell>
        </row>
        <row r="40">
          <cell r="B40">
            <v>34</v>
          </cell>
          <cell r="C40">
            <v>4</v>
          </cell>
          <cell r="D40">
            <v>3</v>
          </cell>
          <cell r="E40">
            <v>2</v>
          </cell>
          <cell r="F40">
            <v>2</v>
          </cell>
          <cell r="G40">
            <v>25.563539165781751</v>
          </cell>
          <cell r="H40">
            <v>0.7599848478270278</v>
          </cell>
          <cell r="I40">
            <v>8.3521955295753191E-3</v>
          </cell>
          <cell r="J40">
            <v>8.3232951990231549E-2</v>
          </cell>
          <cell r="K40">
            <v>5.30380033539E-2</v>
          </cell>
          <cell r="L40">
            <v>0.41266322391999999</v>
          </cell>
          <cell r="M40">
            <v>8.0157595071590002</v>
          </cell>
          <cell r="N40">
            <v>3.968476974478</v>
          </cell>
          <cell r="O40">
            <v>446</v>
          </cell>
          <cell r="P40">
            <v>27</v>
          </cell>
          <cell r="Q40">
            <v>8097</v>
          </cell>
          <cell r="R40">
            <v>1200</v>
          </cell>
          <cell r="S40">
            <v>11.353794285713454</v>
          </cell>
          <cell r="T40"/>
          <cell r="U40">
            <v>2.411559952655987</v>
          </cell>
          <cell r="V40">
            <v>1.3825491805994787</v>
          </cell>
          <cell r="W40">
            <v>3.3474436727715018</v>
          </cell>
          <cell r="X40">
            <v>1.5695102858314645</v>
          </cell>
          <cell r="Y40">
            <v>15.72</v>
          </cell>
          <cell r="Z40">
            <v>9.555714285714286</v>
          </cell>
          <cell r="AA40">
            <v>4.817897445449181</v>
          </cell>
          <cell r="AB40">
            <v>34</v>
          </cell>
          <cell r="AC40">
            <v>31.954423957227188</v>
          </cell>
          <cell r="AD40">
            <v>31.954423957227188</v>
          </cell>
          <cell r="AE40">
            <v>26.908988595559741</v>
          </cell>
          <cell r="AF40">
            <v>26.354164088434796</v>
          </cell>
          <cell r="AG40">
            <v>25.821756733112881</v>
          </cell>
          <cell r="AH40">
            <v>10.600416190203848</v>
          </cell>
          <cell r="AI40">
            <v>7.6367346741988724</v>
          </cell>
          <cell r="AJ40">
            <v>25.563539165781751</v>
          </cell>
          <cell r="AK40">
            <v>28.403932406424168</v>
          </cell>
          <cell r="AL40">
            <v>0.27142315993822425</v>
          </cell>
          <cell r="AM40">
            <v>0.54969823749596769</v>
          </cell>
          <cell r="AN40">
            <v>0.48421781920621049</v>
          </cell>
          <cell r="AO40">
            <v>19.649999999999999</v>
          </cell>
          <cell r="AP40">
            <v>16.547368421052632</v>
          </cell>
          <cell r="AQ40">
            <v>6.5186021946859247</v>
          </cell>
          <cell r="AR40">
            <v>4.6961208422619078</v>
          </cell>
          <cell r="AS40">
            <v>15.72</v>
          </cell>
          <cell r="AT40">
            <v>17.466666666666669</v>
          </cell>
          <cell r="AU40">
            <v>11.944642857142856</v>
          </cell>
          <cell r="AV40">
            <v>10.058646616541354</v>
          </cell>
          <cell r="AW40">
            <v>3.9624618393542481</v>
          </cell>
          <cell r="AX40">
            <v>2.8546303447737098</v>
          </cell>
          <cell r="AY40">
            <v>9.555714285714286</v>
          </cell>
          <cell r="AZ40">
            <v>10.617460317460317</v>
          </cell>
          <cell r="BB40">
            <v>34</v>
          </cell>
          <cell r="BC40">
            <v>30</v>
          </cell>
          <cell r="BD40">
            <v>20</v>
          </cell>
          <cell r="BE40">
            <v>15</v>
          </cell>
          <cell r="BF40">
            <v>17</v>
          </cell>
          <cell r="BG40">
            <v>37</v>
          </cell>
          <cell r="BH40">
            <v>67</v>
          </cell>
          <cell r="BI40">
            <v>90</v>
          </cell>
          <cell r="BJ40">
            <v>116</v>
          </cell>
          <cell r="BK40">
            <v>108</v>
          </cell>
        </row>
      </sheetData>
      <sheetData sheetId="4">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168.74514155229167</v>
          </cell>
          <cell r="H7">
            <v>8.8684690907634849</v>
          </cell>
          <cell r="I7">
            <v>2.8200845880059659E-2</v>
          </cell>
          <cell r="J7">
            <v>0.28103265098467761</v>
          </cell>
          <cell r="K7">
            <v>5.2999491550999998E-2</v>
          </cell>
          <cell r="L7">
            <v>0.71105003138800005</v>
          </cell>
          <cell r="M7">
            <v>17.601599235544999</v>
          </cell>
          <cell r="N7">
            <v>7.9034688275400002</v>
          </cell>
          <cell r="O7">
            <v>1342</v>
          </cell>
          <cell r="P7">
            <v>157</v>
          </cell>
          <cell r="Q7">
            <v>8065</v>
          </cell>
          <cell r="R7">
            <v>1330</v>
          </cell>
          <cell r="S7">
            <v>11.353794285713454</v>
          </cell>
          <cell r="T7"/>
          <cell r="U7">
            <v>2.5228647944631963</v>
          </cell>
          <cell r="V7">
            <v>2.8148523037394848</v>
          </cell>
          <cell r="W7">
            <v>3.655357510240075</v>
          </cell>
          <cell r="X7">
            <v>3.9304346394527432</v>
          </cell>
          <cell r="Y7">
            <v>15.72</v>
          </cell>
          <cell r="Z7">
            <v>9.8557142857142868</v>
          </cell>
          <cell r="AA7">
            <v>0.75055281090955561</v>
          </cell>
          <cell r="AB7">
            <v>1</v>
          </cell>
          <cell r="AC7">
            <v>210.93142694036459</v>
          </cell>
          <cell r="AD7">
            <v>210.93142694036459</v>
          </cell>
          <cell r="AE7">
            <v>177.62646479188598</v>
          </cell>
          <cell r="AF7">
            <v>173.9640634559708</v>
          </cell>
          <cell r="AG7">
            <v>170.44963793160775</v>
          </cell>
          <cell r="AH7">
            <v>66.88631983871197</v>
          </cell>
          <cell r="AI7">
            <v>46.163785916855204</v>
          </cell>
          <cell r="AJ7">
            <v>168.74514155229167</v>
          </cell>
          <cell r="AK7">
            <v>187.49460172476853</v>
          </cell>
          <cell r="AL7">
            <v>3.1673103895583878</v>
          </cell>
          <cell r="AM7">
            <v>3.150598373840741</v>
          </cell>
          <cell r="AN7">
            <v>2.2563583685488515</v>
          </cell>
          <cell r="AO7">
            <v>19.649999999999999</v>
          </cell>
          <cell r="AP7">
            <v>16.547368421052632</v>
          </cell>
          <cell r="AQ7">
            <v>6.2310116794605435</v>
          </cell>
          <cell r="AR7">
            <v>4.300536939536606</v>
          </cell>
          <cell r="AS7">
            <v>15.72</v>
          </cell>
          <cell r="AT7">
            <v>17.466666666666669</v>
          </cell>
          <cell r="AU7">
            <v>12.319642857142858</v>
          </cell>
          <cell r="AV7">
            <v>10.374436090225565</v>
          </cell>
          <cell r="AW7">
            <v>3.9065566681750541</v>
          </cell>
          <cell r="AX7">
            <v>2.6962381266687609</v>
          </cell>
          <cell r="AY7">
            <v>9.8557142857142868</v>
          </cell>
          <cell r="AZ7">
            <v>10.950793650793651</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168.7472695850642</v>
          </cell>
          <cell r="H8">
            <v>3.3442877746633974</v>
          </cell>
          <cell r="I8">
            <v>2.8163768499580914E-2</v>
          </cell>
          <cell r="J8">
            <v>0.28066316013423193</v>
          </cell>
          <cell r="K8">
            <v>5.2999491550999998E-2</v>
          </cell>
          <cell r="L8">
            <v>0.71105003138800005</v>
          </cell>
          <cell r="M8">
            <v>17.601599235544999</v>
          </cell>
          <cell r="N8">
            <v>5.9492235605700001</v>
          </cell>
          <cell r="O8">
            <v>1342</v>
          </cell>
          <cell r="P8">
            <v>79</v>
          </cell>
          <cell r="Q8">
            <v>8065</v>
          </cell>
          <cell r="R8">
            <v>1267</v>
          </cell>
          <cell r="S8">
            <v>11.353794285713454</v>
          </cell>
          <cell r="T8"/>
          <cell r="U8">
            <v>2.5225662348989131</v>
          </cell>
          <cell r="V8">
            <v>2.5187597759701408</v>
          </cell>
          <cell r="W8">
            <v>3.6547219084391589</v>
          </cell>
          <cell r="X8">
            <v>3.5247274323205193</v>
          </cell>
          <cell r="Y8">
            <v>15.72</v>
          </cell>
          <cell r="Z8">
            <v>9.8557142857142868</v>
          </cell>
          <cell r="AA8">
            <v>0.71500030934015568</v>
          </cell>
          <cell r="AB8">
            <v>2</v>
          </cell>
          <cell r="AC8">
            <v>210.93408698133024</v>
          </cell>
          <cell r="AD8">
            <v>210.93408698133024</v>
          </cell>
          <cell r="AE8">
            <v>177.62870482638337</v>
          </cell>
          <cell r="AF8">
            <v>173.9662573041899</v>
          </cell>
          <cell r="AG8">
            <v>170.45178745966081</v>
          </cell>
          <cell r="AH8">
            <v>66.895079800283781</v>
          </cell>
          <cell r="AI8">
            <v>46.172396645394009</v>
          </cell>
          <cell r="AJ8">
            <v>168.7472695850642</v>
          </cell>
          <cell r="AK8">
            <v>187.49696620562688</v>
          </cell>
          <cell r="AL8">
            <v>1.1943884909512135</v>
          </cell>
          <cell r="AM8">
            <v>1.3277517794944502</v>
          </cell>
          <cell r="AN8">
            <v>0.94880748621792621</v>
          </cell>
          <cell r="AO8">
            <v>19.649999999999999</v>
          </cell>
          <cell r="AP8">
            <v>16.547368421052632</v>
          </cell>
          <cell r="AQ8">
            <v>6.2317491539047536</v>
          </cell>
          <cell r="AR8">
            <v>4.3012848566400566</v>
          </cell>
          <cell r="AS8">
            <v>15.72</v>
          </cell>
          <cell r="AT8">
            <v>17.466666666666669</v>
          </cell>
          <cell r="AU8">
            <v>12.319642857142858</v>
          </cell>
          <cell r="AV8">
            <v>10.374436090225565</v>
          </cell>
          <cell r="AW8">
            <v>3.9070190306060431</v>
          </cell>
          <cell r="AX8">
            <v>2.6967070361650083</v>
          </cell>
          <cell r="AY8">
            <v>9.8557142857142868</v>
          </cell>
          <cell r="AZ8">
            <v>10.950793650793651</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136.45269331203107</v>
          </cell>
          <cell r="H9">
            <v>9.1659344487725853</v>
          </cell>
          <cell r="I9">
            <v>8.3613190178786229E-3</v>
          </cell>
          <cell r="J9">
            <v>8.3323871181627804E-2</v>
          </cell>
          <cell r="K9">
            <v>5.2999491550999998E-2</v>
          </cell>
          <cell r="L9">
            <v>0.64623978980499996</v>
          </cell>
          <cell r="M9">
            <v>15.560896471442</v>
          </cell>
          <cell r="N9">
            <v>7.21475733679</v>
          </cell>
          <cell r="O9">
            <v>1228</v>
          </cell>
          <cell r="P9">
            <v>178</v>
          </cell>
          <cell r="Q9">
            <v>8065</v>
          </cell>
          <cell r="R9">
            <v>1288</v>
          </cell>
          <cell r="S9">
            <v>11.353794285713454</v>
          </cell>
          <cell r="T9"/>
          <cell r="U9">
            <v>2.5120421602548348</v>
          </cell>
          <cell r="V9">
            <v>2.8202684254467032</v>
          </cell>
          <cell r="W9">
            <v>3.6393287163229227</v>
          </cell>
          <cell r="X9">
            <v>3.8883551605801161</v>
          </cell>
          <cell r="Y9">
            <v>15.72</v>
          </cell>
          <cell r="Z9">
            <v>9.8557142857142868</v>
          </cell>
          <cell r="AA9">
            <v>0.66060067402288869</v>
          </cell>
          <cell r="AB9">
            <v>3</v>
          </cell>
          <cell r="AC9">
            <v>170.56586664003882</v>
          </cell>
          <cell r="AD9">
            <v>170.56586664003882</v>
          </cell>
          <cell r="AE9">
            <v>143.63441401266428</v>
          </cell>
          <cell r="AF9">
            <v>140.67287970312483</v>
          </cell>
          <cell r="AG9">
            <v>137.83100334548593</v>
          </cell>
          <cell r="AH9">
            <v>54.319428021935984</v>
          </cell>
          <cell r="AI9">
            <v>37.493918232783081</v>
          </cell>
          <cell r="AJ9">
            <v>136.45269331203107</v>
          </cell>
          <cell r="AK9">
            <v>151.61410368003453</v>
          </cell>
          <cell r="AL9">
            <v>3.2735480174187805</v>
          </cell>
          <cell r="AM9">
            <v>3.2500220071501849</v>
          </cell>
          <cell r="AN9">
            <v>2.357278095811878</v>
          </cell>
          <cell r="AO9">
            <v>19.649999999999999</v>
          </cell>
          <cell r="AP9">
            <v>16.547368421052632</v>
          </cell>
          <cell r="AQ9">
            <v>6.2578567544444716</v>
          </cell>
          <cell r="AR9">
            <v>4.3194779107183958</v>
          </cell>
          <cell r="AS9">
            <v>15.72</v>
          </cell>
          <cell r="AT9">
            <v>17.466666666666669</v>
          </cell>
          <cell r="AU9">
            <v>12.319642857142858</v>
          </cell>
          <cell r="AV9">
            <v>10.374436090225565</v>
          </cell>
          <cell r="AW9">
            <v>3.9233872908862608</v>
          </cell>
          <cell r="AX9">
            <v>2.7081132411892237</v>
          </cell>
          <cell r="AY9">
            <v>9.8557142857142868</v>
          </cell>
          <cell r="AZ9">
            <v>10.950793650793651</v>
          </cell>
          <cell r="BB9">
            <v>3</v>
          </cell>
          <cell r="BC9">
            <v>0</v>
          </cell>
          <cell r="BD9">
            <v>0</v>
          </cell>
          <cell r="BE9">
            <v>0</v>
          </cell>
          <cell r="BF9">
            <v>1</v>
          </cell>
          <cell r="BG9">
            <v>23</v>
          </cell>
          <cell r="BH9">
            <v>0</v>
          </cell>
          <cell r="BI9">
            <v>92</v>
          </cell>
          <cell r="BJ9">
            <v>0</v>
          </cell>
          <cell r="BK9">
            <v>102</v>
          </cell>
        </row>
        <row r="10">
          <cell r="B10">
            <v>4</v>
          </cell>
          <cell r="C10">
            <v>1</v>
          </cell>
          <cell r="D10">
            <v>2</v>
          </cell>
          <cell r="E10">
            <v>2</v>
          </cell>
          <cell r="F10">
            <v>1</v>
          </cell>
          <cell r="G10">
            <v>136.45436610757233</v>
          </cell>
          <cell r="H10">
            <v>3.0966181592553079</v>
          </cell>
          <cell r="I10">
            <v>8.3488977060465694E-3</v>
          </cell>
          <cell r="J10">
            <v>8.3200087866484848E-2</v>
          </cell>
          <cell r="K10">
            <v>5.2999491550999998E-2</v>
          </cell>
          <cell r="L10">
            <v>0.64623978980499996</v>
          </cell>
          <cell r="M10">
            <v>15.560896471442</v>
          </cell>
          <cell r="N10">
            <v>5.5450663241599996</v>
          </cell>
          <cell r="O10">
            <v>1228</v>
          </cell>
          <cell r="P10">
            <v>78</v>
          </cell>
          <cell r="Q10">
            <v>8065</v>
          </cell>
          <cell r="R10">
            <v>1214</v>
          </cell>
          <cell r="S10">
            <v>11.353794285713454</v>
          </cell>
          <cell r="T10"/>
          <cell r="U10">
            <v>2.5116358008428148</v>
          </cell>
          <cell r="V10">
            <v>2.4518063817148485</v>
          </cell>
          <cell r="W10">
            <v>3.6384606734801515</v>
          </cell>
          <cell r="X10">
            <v>3.3856443267179519</v>
          </cell>
          <cell r="Y10">
            <v>15.72</v>
          </cell>
          <cell r="Z10">
            <v>9.8557142857142868</v>
          </cell>
          <cell r="AA10">
            <v>0.6226469085898968</v>
          </cell>
          <cell r="AB10">
            <v>4</v>
          </cell>
          <cell r="AC10">
            <v>170.56795763446539</v>
          </cell>
          <cell r="AD10">
            <v>170.56795763446539</v>
          </cell>
          <cell r="AE10">
            <v>143.63617485007615</v>
          </cell>
          <cell r="AF10">
            <v>140.67460423461065</v>
          </cell>
          <cell r="AG10">
            <v>137.83269303795186</v>
          </cell>
          <cell r="AH10">
            <v>54.328882420685012</v>
          </cell>
          <cell r="AI10">
            <v>37.503323067954199</v>
          </cell>
          <cell r="AJ10">
            <v>136.45436610757233</v>
          </cell>
          <cell r="AK10">
            <v>151.61596234174704</v>
          </cell>
          <cell r="AL10">
            <v>1.1059350568768958</v>
          </cell>
          <cell r="AM10">
            <v>1.2629945750811953</v>
          </cell>
          <cell r="AN10">
            <v>0.91463185746305897</v>
          </cell>
          <cell r="AO10">
            <v>19.649999999999999</v>
          </cell>
          <cell r="AP10">
            <v>16.547368421052632</v>
          </cell>
          <cell r="AQ10">
            <v>6.2588692177125891</v>
          </cell>
          <cell r="AR10">
            <v>4.3205084267034213</v>
          </cell>
          <cell r="AS10">
            <v>15.72</v>
          </cell>
          <cell r="AT10">
            <v>17.466666666666669</v>
          </cell>
          <cell r="AU10">
            <v>12.319642857142858</v>
          </cell>
          <cell r="AV10">
            <v>10.374436090225565</v>
          </cell>
          <cell r="AW10">
            <v>3.9240220586149723</v>
          </cell>
          <cell r="AX10">
            <v>2.7087593271380324</v>
          </cell>
          <cell r="AY10">
            <v>9.8557142857142868</v>
          </cell>
          <cell r="AZ10">
            <v>10.950793650793651</v>
          </cell>
          <cell r="BB10">
            <v>4</v>
          </cell>
          <cell r="BC10">
            <v>0</v>
          </cell>
          <cell r="BD10">
            <v>0</v>
          </cell>
          <cell r="BE10">
            <v>0</v>
          </cell>
          <cell r="BF10">
            <v>1</v>
          </cell>
          <cell r="BG10">
            <v>23</v>
          </cell>
          <cell r="BH10">
            <v>0</v>
          </cell>
          <cell r="BI10">
            <v>92</v>
          </cell>
          <cell r="BJ10">
            <v>116</v>
          </cell>
          <cell r="BK10">
            <v>108</v>
          </cell>
        </row>
        <row r="11">
          <cell r="B11">
            <v>5</v>
          </cell>
          <cell r="C11">
            <v>1</v>
          </cell>
          <cell r="D11">
            <v>2</v>
          </cell>
          <cell r="E11">
            <v>1</v>
          </cell>
          <cell r="F11">
            <v>2</v>
          </cell>
          <cell r="G11">
            <v>113.27402414785205</v>
          </cell>
          <cell r="H11">
            <v>8.9509653028383802</v>
          </cell>
          <cell r="I11">
            <v>8.3614196826696779E-3</v>
          </cell>
          <cell r="J11">
            <v>8.3324874346327585E-2</v>
          </cell>
          <cell r="K11">
            <v>5.2999491550999998E-2</v>
          </cell>
          <cell r="L11">
            <v>0.60584211420699996</v>
          </cell>
          <cell r="M11">
            <v>14.324202800330999</v>
          </cell>
          <cell r="N11">
            <v>6.837840955101</v>
          </cell>
          <cell r="O11">
            <v>1107</v>
          </cell>
          <cell r="P11">
            <v>183</v>
          </cell>
          <cell r="Q11">
            <v>8065</v>
          </cell>
          <cell r="R11">
            <v>1370</v>
          </cell>
          <cell r="S11">
            <v>11.353794285713454</v>
          </cell>
          <cell r="T11"/>
          <cell r="U11">
            <v>2.489022027339586</v>
          </cell>
          <cell r="V11">
            <v>2.8241630190173406</v>
          </cell>
          <cell r="W11">
            <v>3.6000152698500285</v>
          </cell>
          <cell r="X11">
            <v>3.8749207161714931</v>
          </cell>
          <cell r="Y11">
            <v>15.72</v>
          </cell>
          <cell r="Z11">
            <v>9.8557142857142868</v>
          </cell>
          <cell r="AA11">
            <v>5.0804049589719913</v>
          </cell>
          <cell r="AB11">
            <v>5</v>
          </cell>
          <cell r="AC11">
            <v>141.59253018481505</v>
          </cell>
          <cell r="AD11">
            <v>141.59253018481505</v>
          </cell>
          <cell r="AE11">
            <v>119.23581489247584</v>
          </cell>
          <cell r="AF11">
            <v>116.77734448232169</v>
          </cell>
          <cell r="AG11">
            <v>114.41820620995156</v>
          </cell>
          <cell r="AH11">
            <v>45.509450259436242</v>
          </cell>
          <cell r="AI11">
            <v>31.464873245543451</v>
          </cell>
          <cell r="AJ11">
            <v>113.27402414785205</v>
          </cell>
          <cell r="AK11">
            <v>125.86002683094671</v>
          </cell>
          <cell r="AL11">
            <v>3.196773322442279</v>
          </cell>
          <cell r="AM11">
            <v>3.1694223182459358</v>
          </cell>
          <cell r="AN11">
            <v>2.3099737926204926</v>
          </cell>
          <cell r="AO11">
            <v>19.649999999999999</v>
          </cell>
          <cell r="AP11">
            <v>16.547368421052632</v>
          </cell>
          <cell r="AQ11">
            <v>6.3157335802296881</v>
          </cell>
          <cell r="AR11">
            <v>4.3666481449826939</v>
          </cell>
          <cell r="AS11">
            <v>15.72</v>
          </cell>
          <cell r="AT11">
            <v>17.466666666666669</v>
          </cell>
          <cell r="AU11">
            <v>12.319642857142858</v>
          </cell>
          <cell r="AV11">
            <v>10.374436090225565</v>
          </cell>
          <cell r="AW11">
            <v>3.9596733887681408</v>
          </cell>
          <cell r="AX11">
            <v>2.7376868004576163</v>
          </cell>
          <cell r="AY11">
            <v>9.8557142857142868</v>
          </cell>
          <cell r="AZ11">
            <v>10.950793650793651</v>
          </cell>
          <cell r="BB11">
            <v>5</v>
          </cell>
          <cell r="BC11">
            <v>0</v>
          </cell>
          <cell r="BD11">
            <v>0</v>
          </cell>
          <cell r="BE11">
            <v>0</v>
          </cell>
          <cell r="BF11">
            <v>1</v>
          </cell>
          <cell r="BG11">
            <v>23</v>
          </cell>
          <cell r="BH11">
            <v>0</v>
          </cell>
          <cell r="BI11">
            <v>92</v>
          </cell>
          <cell r="BJ11">
            <v>0</v>
          </cell>
          <cell r="BK11">
            <v>102</v>
          </cell>
        </row>
        <row r="12">
          <cell r="B12">
            <v>6</v>
          </cell>
          <cell r="C12">
            <v>1</v>
          </cell>
          <cell r="D12">
            <v>2</v>
          </cell>
          <cell r="E12">
            <v>2</v>
          </cell>
          <cell r="F12">
            <v>2</v>
          </cell>
          <cell r="G12">
            <v>113.27524734153093</v>
          </cell>
          <cell r="H12">
            <v>2.9396405886224635</v>
          </cell>
          <cell r="I12">
            <v>8.3489983635059769E-3</v>
          </cell>
          <cell r="J12">
            <v>8.3201090958121851E-2</v>
          </cell>
          <cell r="K12">
            <v>5.2999491550999998E-2</v>
          </cell>
          <cell r="L12">
            <v>0.60584211420699996</v>
          </cell>
          <cell r="M12">
            <v>14.324202800330999</v>
          </cell>
          <cell r="N12">
            <v>5.1475264693799998</v>
          </cell>
          <cell r="O12">
            <v>1107</v>
          </cell>
          <cell r="P12">
            <v>80</v>
          </cell>
          <cell r="Q12">
            <v>8065</v>
          </cell>
          <cell r="R12">
            <v>1292</v>
          </cell>
          <cell r="S12">
            <v>11.353794285713454</v>
          </cell>
          <cell r="T12"/>
          <cell r="U12">
            <v>2.4885417038711211</v>
          </cell>
          <cell r="V12">
            <v>2.4234186847127837</v>
          </cell>
          <cell r="W12">
            <v>3.5989939898561518</v>
          </cell>
          <cell r="X12">
            <v>3.3184301928825919</v>
          </cell>
          <cell r="Y12">
            <v>15.72</v>
          </cell>
          <cell r="Z12">
            <v>9.8557142857142868</v>
          </cell>
          <cell r="AA12">
            <v>5.0429004471401297</v>
          </cell>
          <cell r="AB12">
            <v>6</v>
          </cell>
          <cell r="AC12">
            <v>141.59405917691365</v>
          </cell>
          <cell r="AD12">
            <v>141.59405917691365</v>
          </cell>
          <cell r="AE12">
            <v>119.23710246476941</v>
          </cell>
          <cell r="AF12">
            <v>116.77860550673292</v>
          </cell>
          <cell r="AG12">
            <v>114.41944175912215</v>
          </cell>
          <cell r="AH12">
            <v>45.518725752243746</v>
          </cell>
          <cell r="AI12">
            <v>31.474141846527068</v>
          </cell>
          <cell r="AJ12">
            <v>113.27524734153093</v>
          </cell>
          <cell r="AK12">
            <v>125.86138593503436</v>
          </cell>
          <cell r="AL12">
            <v>1.049871638793737</v>
          </cell>
          <cell r="AM12">
            <v>1.2130139159056872</v>
          </cell>
          <cell r="AN12">
            <v>0.88585277307548582</v>
          </cell>
          <cell r="AO12">
            <v>19.649999999999999</v>
          </cell>
          <cell r="AP12">
            <v>16.547368421052632</v>
          </cell>
          <cell r="AQ12">
            <v>6.3169526054340626</v>
          </cell>
          <cell r="AR12">
            <v>4.3678872608032098</v>
          </cell>
          <cell r="AS12">
            <v>15.72</v>
          </cell>
          <cell r="AT12">
            <v>17.466666666666669</v>
          </cell>
          <cell r="AU12">
            <v>12.319642857142858</v>
          </cell>
          <cell r="AV12">
            <v>10.374436090225565</v>
          </cell>
          <cell r="AW12">
            <v>3.9604376612949475</v>
          </cell>
          <cell r="AX12">
            <v>2.7384636688732593</v>
          </cell>
          <cell r="AY12">
            <v>9.8557142857142868</v>
          </cell>
          <cell r="AZ12">
            <v>10.950793650793651</v>
          </cell>
          <cell r="BB12">
            <v>6</v>
          </cell>
          <cell r="BC12">
            <v>0</v>
          </cell>
          <cell r="BD12">
            <v>0</v>
          </cell>
          <cell r="BE12">
            <v>0</v>
          </cell>
          <cell r="BF12">
            <v>1</v>
          </cell>
          <cell r="BG12">
            <v>23</v>
          </cell>
          <cell r="BH12">
            <v>0</v>
          </cell>
          <cell r="BI12">
            <v>92</v>
          </cell>
          <cell r="BJ12">
            <v>116</v>
          </cell>
          <cell r="BK12">
            <v>108</v>
          </cell>
        </row>
        <row r="13">
          <cell r="B13">
            <v>7</v>
          </cell>
          <cell r="C13">
            <v>2</v>
          </cell>
          <cell r="D13">
            <v>1</v>
          </cell>
          <cell r="E13">
            <v>1</v>
          </cell>
          <cell r="F13">
            <v>1</v>
          </cell>
          <cell r="G13">
            <v>90.324134521839369</v>
          </cell>
          <cell r="H13">
            <v>8.0715939740991125</v>
          </cell>
          <cell r="I13">
            <v>2.8213376567818867E-2</v>
          </cell>
          <cell r="J13">
            <v>0.28115752427445789</v>
          </cell>
          <cell r="K13">
            <v>5.2999491550999998E-2</v>
          </cell>
          <cell r="L13">
            <v>0.50547947617199995</v>
          </cell>
          <cell r="M13">
            <v>11.965926346992999</v>
          </cell>
          <cell r="N13">
            <v>5.9283671176229999</v>
          </cell>
          <cell r="O13">
            <v>1057</v>
          </cell>
          <cell r="P13">
            <v>191</v>
          </cell>
          <cell r="Q13">
            <v>8065</v>
          </cell>
          <cell r="R13">
            <v>1330</v>
          </cell>
          <cell r="S13">
            <v>11.353794285713454</v>
          </cell>
          <cell r="T13"/>
          <cell r="U13">
            <v>2.4913570918839318</v>
          </cell>
          <cell r="V13">
            <v>2.8248622936313552</v>
          </cell>
          <cell r="W13">
            <v>3.6101926371219286</v>
          </cell>
          <cell r="X13">
            <v>3.8312574866046183</v>
          </cell>
          <cell r="Y13">
            <v>15.72</v>
          </cell>
          <cell r="Z13">
            <v>9.8557142857142868</v>
          </cell>
          <cell r="AA13">
            <v>0.53356166929266668</v>
          </cell>
          <cell r="AB13">
            <v>7</v>
          </cell>
          <cell r="AC13">
            <v>112.90516815229921</v>
          </cell>
          <cell r="AD13">
            <v>112.90516815229921</v>
          </cell>
          <cell r="AE13">
            <v>95.07803633877829</v>
          </cell>
          <cell r="AF13">
            <v>93.11766445550451</v>
          </cell>
          <cell r="AG13">
            <v>91.236499517009463</v>
          </cell>
          <cell r="AH13">
            <v>36.254993238860607</v>
          </cell>
          <cell r="AI13">
            <v>25.019200801940148</v>
          </cell>
          <cell r="AJ13">
            <v>90.324134521839369</v>
          </cell>
          <cell r="AK13">
            <v>100.3601494687104</v>
          </cell>
          <cell r="AL13">
            <v>2.8827121336068262</v>
          </cell>
          <cell r="AM13">
            <v>2.8573406895962683</v>
          </cell>
          <cell r="AN13">
            <v>2.1067740819613809</v>
          </cell>
          <cell r="AO13">
            <v>19.649999999999999</v>
          </cell>
          <cell r="AP13">
            <v>16.547368421052632</v>
          </cell>
          <cell r="AQ13">
            <v>6.3098140572505166</v>
          </cell>
          <cell r="AR13">
            <v>4.3543382805556039</v>
          </cell>
          <cell r="AS13">
            <v>15.72</v>
          </cell>
          <cell r="AT13">
            <v>17.466666666666669</v>
          </cell>
          <cell r="AU13">
            <v>12.319642857142858</v>
          </cell>
          <cell r="AV13">
            <v>10.374436090225565</v>
          </cell>
          <cell r="AW13">
            <v>3.9559621211351614</v>
          </cell>
          <cell r="AX13">
            <v>2.7299690837471022</v>
          </cell>
          <cell r="AY13">
            <v>9.8557142857142868</v>
          </cell>
          <cell r="AZ13">
            <v>10.950793650793651</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90.326417416730337</v>
          </cell>
          <cell r="H14">
            <v>1.5142284216052868</v>
          </cell>
          <cell r="I14">
            <v>2.8158513040610407E-2</v>
          </cell>
          <cell r="J14">
            <v>0.28061078739431827</v>
          </cell>
          <cell r="K14">
            <v>5.2999491550999998E-2</v>
          </cell>
          <cell r="L14">
            <v>0.50547947617199995</v>
          </cell>
          <cell r="M14">
            <v>11.965926346992999</v>
          </cell>
          <cell r="N14">
            <v>3.2728132314700003</v>
          </cell>
          <cell r="O14">
            <v>1057</v>
          </cell>
          <cell r="P14">
            <v>65</v>
          </cell>
          <cell r="Q14">
            <v>8065</v>
          </cell>
          <cell r="R14">
            <v>1234</v>
          </cell>
          <cell r="S14">
            <v>11.353794285713454</v>
          </cell>
          <cell r="T14"/>
          <cell r="U14">
            <v>2.4908374655685792</v>
          </cell>
          <cell r="V14">
            <v>2.1104929955932663</v>
          </cell>
          <cell r="W14">
            <v>3.6090875408248428</v>
          </cell>
          <cell r="X14">
            <v>2.7531855744011744</v>
          </cell>
          <cell r="Y14">
            <v>15.72</v>
          </cell>
          <cell r="Z14">
            <v>9.8557142857142868</v>
          </cell>
          <cell r="AA14">
            <v>0.49504894729860954</v>
          </cell>
          <cell r="AB14">
            <v>8</v>
          </cell>
          <cell r="AC14">
            <v>112.90802177091291</v>
          </cell>
          <cell r="AD14">
            <v>112.90802177091291</v>
          </cell>
          <cell r="AE14">
            <v>95.080439386031941</v>
          </cell>
          <cell r="AF14">
            <v>93.1200179553921</v>
          </cell>
          <cell r="AG14">
            <v>91.238805471444792</v>
          </cell>
          <cell r="AH14">
            <v>36.263473095026569</v>
          </cell>
          <cell r="AI14">
            <v>25.027494178233923</v>
          </cell>
          <cell r="AJ14">
            <v>90.326417416730337</v>
          </cell>
          <cell r="AK14">
            <v>100.36268601858926</v>
          </cell>
          <cell r="AL14">
            <v>0.54079586485903108</v>
          </cell>
          <cell r="AM14">
            <v>0.71747616541112114</v>
          </cell>
          <cell r="AN14">
            <v>0.5499914120153836</v>
          </cell>
          <cell r="AO14">
            <v>19.649999999999999</v>
          </cell>
          <cell r="AP14">
            <v>16.547368421052632</v>
          </cell>
          <cell r="AQ14">
            <v>6.3111303797623037</v>
          </cell>
          <cell r="AR14">
            <v>4.3556715713266563</v>
          </cell>
          <cell r="AS14">
            <v>15.72</v>
          </cell>
          <cell r="AT14">
            <v>17.466666666666669</v>
          </cell>
          <cell r="AU14">
            <v>12.319642857142858</v>
          </cell>
          <cell r="AV14">
            <v>10.374436090225565</v>
          </cell>
          <cell r="AW14">
            <v>3.9567873945819825</v>
          </cell>
          <cell r="AX14">
            <v>2.7308049955091422</v>
          </cell>
          <cell r="AY14">
            <v>9.8557142857142868</v>
          </cell>
          <cell r="AZ14">
            <v>10.950793650793651</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59.887529024254647</v>
          </cell>
          <cell r="H15">
            <v>9.8460368411607604</v>
          </cell>
          <cell r="I15">
            <v>8.3738035371242314E-3</v>
          </cell>
          <cell r="J15">
            <v>8.3448284383798574E-2</v>
          </cell>
          <cell r="K15">
            <v>5.2999491550999998E-2</v>
          </cell>
          <cell r="L15">
            <v>0.4525503468</v>
          </cell>
          <cell r="M15">
            <v>10.004967025054999</v>
          </cell>
          <cell r="N15">
            <v>5.5527571367500004</v>
          </cell>
          <cell r="O15">
            <v>838</v>
          </cell>
          <cell r="P15">
            <v>248</v>
          </cell>
          <cell r="Q15">
            <v>8065</v>
          </cell>
          <cell r="R15">
            <v>1341</v>
          </cell>
          <cell r="S15">
            <v>11.353794285713454</v>
          </cell>
          <cell r="T15"/>
          <cell r="U15">
            <v>2.4586376704275987</v>
          </cell>
          <cell r="V15">
            <v>2.8887453160484453</v>
          </cell>
          <cell r="W15">
            <v>3.5629793845576745</v>
          </cell>
          <cell r="X15">
            <v>3.8258380240796028</v>
          </cell>
          <cell r="Y15">
            <v>15.72</v>
          </cell>
          <cell r="Z15">
            <v>9.8557142857142868</v>
          </cell>
          <cell r="AA15">
            <v>0.48164286909428577</v>
          </cell>
          <cell r="AB15">
            <v>9</v>
          </cell>
          <cell r="AC15">
            <v>74.859411280318298</v>
          </cell>
          <cell r="AD15">
            <v>74.859411280318298</v>
          </cell>
          <cell r="AE15">
            <v>63.039504236057525</v>
          </cell>
          <cell r="AF15">
            <v>61.73972064356149</v>
          </cell>
          <cell r="AG15">
            <v>60.492453559853182</v>
          </cell>
          <cell r="AH15">
            <v>24.358013278890009</v>
          </cell>
          <cell r="AI15">
            <v>16.808272673093047</v>
          </cell>
          <cell r="AJ15">
            <v>59.887529024254647</v>
          </cell>
          <cell r="AK15">
            <v>66.541698915838495</v>
          </cell>
          <cell r="AL15">
            <v>3.5164417289859862</v>
          </cell>
          <cell r="AM15">
            <v>3.4084129142368598</v>
          </cell>
          <cell r="AN15">
            <v>2.5735634334727124</v>
          </cell>
          <cell r="AO15">
            <v>19.649999999999999</v>
          </cell>
          <cell r="AP15">
            <v>16.547368421052632</v>
          </cell>
          <cell r="AQ15">
            <v>6.3937847325287365</v>
          </cell>
          <cell r="AR15">
            <v>4.4120378771014295</v>
          </cell>
          <cell r="AS15">
            <v>15.72</v>
          </cell>
          <cell r="AT15">
            <v>17.466666666666669</v>
          </cell>
          <cell r="AU15">
            <v>12.319642857142858</v>
          </cell>
          <cell r="AV15">
            <v>10.374436090225565</v>
          </cell>
          <cell r="AW15">
            <v>4.0086078580257869</v>
          </cell>
          <cell r="AX15">
            <v>2.7661440670776778</v>
          </cell>
          <cell r="AY15">
            <v>9.8557142857142868</v>
          </cell>
          <cell r="AZ15">
            <v>10.950793650793651</v>
          </cell>
          <cell r="BB15">
            <v>9</v>
          </cell>
          <cell r="BC15">
            <v>15</v>
          </cell>
          <cell r="BD15">
            <v>10</v>
          </cell>
          <cell r="BE15">
            <v>5</v>
          </cell>
          <cell r="BF15">
            <v>13</v>
          </cell>
          <cell r="BG15">
            <v>33</v>
          </cell>
          <cell r="BH15">
            <v>63</v>
          </cell>
          <cell r="BI15">
            <v>92</v>
          </cell>
          <cell r="BJ15">
            <v>0</v>
          </cell>
          <cell r="BK15">
            <v>102</v>
          </cell>
        </row>
        <row r="16">
          <cell r="B16">
            <v>10</v>
          </cell>
          <cell r="C16">
            <v>2</v>
          </cell>
          <cell r="D16">
            <v>2</v>
          </cell>
          <cell r="E16">
            <v>2</v>
          </cell>
          <cell r="F16">
            <v>1</v>
          </cell>
          <cell r="G16">
            <v>59.884385385094639</v>
          </cell>
          <cell r="H16">
            <v>1.4260811052477971</v>
          </cell>
          <cell r="I16">
            <v>8.3555736367112981E-3</v>
          </cell>
          <cell r="J16">
            <v>8.3266616172071067E-2</v>
          </cell>
          <cell r="K16">
            <v>5.2999491550999998E-2</v>
          </cell>
          <cell r="L16">
            <v>0.4525503468</v>
          </cell>
          <cell r="M16">
            <v>10.004967025054999</v>
          </cell>
          <cell r="N16">
            <v>3.1192141898999997</v>
          </cell>
          <cell r="O16">
            <v>838</v>
          </cell>
          <cell r="P16">
            <v>64</v>
          </cell>
          <cell r="Q16">
            <v>8065</v>
          </cell>
          <cell r="R16">
            <v>1204</v>
          </cell>
          <cell r="S16">
            <v>11.353794285713454</v>
          </cell>
          <cell r="T16"/>
          <cell r="U16">
            <v>2.4576599346378298</v>
          </cell>
          <cell r="V16">
            <v>1.9988871739455409</v>
          </cell>
          <cell r="W16">
            <v>3.5609279005376329</v>
          </cell>
          <cell r="X16">
            <v>2.5285854430520929</v>
          </cell>
          <cell r="Y16">
            <v>15.72</v>
          </cell>
          <cell r="Z16">
            <v>9.8557142857142868</v>
          </cell>
          <cell r="AA16">
            <v>0.43243699805333335</v>
          </cell>
          <cell r="AB16">
            <v>10</v>
          </cell>
          <cell r="AC16">
            <v>74.8554817313683</v>
          </cell>
          <cell r="AD16">
            <v>74.8554817313683</v>
          </cell>
          <cell r="AE16">
            <v>63.036195142204889</v>
          </cell>
          <cell r="AF16">
            <v>61.736479778448086</v>
          </cell>
          <cell r="AG16">
            <v>60.489278166762261</v>
          </cell>
          <cell r="AH16">
            <v>24.366424557398918</v>
          </cell>
          <cell r="AI16">
            <v>16.817073262295828</v>
          </cell>
          <cell r="AJ16">
            <v>59.884385385094639</v>
          </cell>
          <cell r="AK16">
            <v>66.538205983438488</v>
          </cell>
          <cell r="AL16">
            <v>0.50931468044564188</v>
          </cell>
          <cell r="AM16">
            <v>0.71343751855333593</v>
          </cell>
          <cell r="AN16">
            <v>0.56398375192987993</v>
          </cell>
          <cell r="AO16">
            <v>19.649999999999999</v>
          </cell>
          <cell r="AP16">
            <v>16.547368421052632</v>
          </cell>
          <cell r="AQ16">
            <v>6.3963283847553791</v>
          </cell>
          <cell r="AR16">
            <v>4.4145796935755364</v>
          </cell>
          <cell r="AS16">
            <v>15.72</v>
          </cell>
          <cell r="AT16">
            <v>17.466666666666669</v>
          </cell>
          <cell r="AU16">
            <v>12.319642857142858</v>
          </cell>
          <cell r="AV16">
            <v>10.374436090225565</v>
          </cell>
          <cell r="AW16">
            <v>4.0102026105441082</v>
          </cell>
          <cell r="AX16">
            <v>2.7677376686639064</v>
          </cell>
          <cell r="AY16">
            <v>9.8557142857142868</v>
          </cell>
          <cell r="AZ16">
            <v>10.950793650793651</v>
          </cell>
          <cell r="BB16">
            <v>10</v>
          </cell>
          <cell r="BC16">
            <v>15</v>
          </cell>
          <cell r="BD16">
            <v>10</v>
          </cell>
          <cell r="BE16">
            <v>5</v>
          </cell>
          <cell r="BF16">
            <v>13</v>
          </cell>
          <cell r="BG16">
            <v>33</v>
          </cell>
          <cell r="BH16">
            <v>63</v>
          </cell>
          <cell r="BI16">
            <v>92</v>
          </cell>
          <cell r="BJ16">
            <v>116</v>
          </cell>
          <cell r="BK16">
            <v>108</v>
          </cell>
        </row>
        <row r="17">
          <cell r="B17">
            <v>11</v>
          </cell>
          <cell r="C17">
            <v>2</v>
          </cell>
          <cell r="D17">
            <v>2</v>
          </cell>
          <cell r="E17">
            <v>1</v>
          </cell>
          <cell r="F17">
            <v>2</v>
          </cell>
          <cell r="G17">
            <v>43.083717654347168</v>
          </cell>
          <cell r="H17">
            <v>9.6459266276011491</v>
          </cell>
          <cell r="I17">
            <v>8.3740832605965349E-3</v>
          </cell>
          <cell r="J17">
            <v>8.3451071939508722E-2</v>
          </cell>
          <cell r="K17">
            <v>5.2999491550999998E-2</v>
          </cell>
          <cell r="L17">
            <v>0.42811615696499999</v>
          </cell>
          <cell r="M17">
            <v>8.8918006705679993</v>
          </cell>
          <cell r="N17">
            <v>5.5527997623399994</v>
          </cell>
          <cell r="O17">
            <v>678</v>
          </cell>
          <cell r="P17">
            <v>243</v>
          </cell>
          <cell r="Q17">
            <v>8065</v>
          </cell>
          <cell r="R17">
            <v>1410</v>
          </cell>
          <cell r="S17">
            <v>11.353794285713454</v>
          </cell>
          <cell r="T17"/>
          <cell r="U17">
            <v>2.4225033416174431</v>
          </cell>
          <cell r="V17">
            <v>2.8655384174860035</v>
          </cell>
          <cell r="W17">
            <v>3.4947501560852441</v>
          </cell>
          <cell r="X17">
            <v>3.7702016602807724</v>
          </cell>
          <cell r="Y17">
            <v>15.72</v>
          </cell>
          <cell r="Z17">
            <v>9.8557142857142868</v>
          </cell>
          <cell r="AA17">
            <v>4.9007542326680706</v>
          </cell>
          <cell r="AB17">
            <v>11</v>
          </cell>
          <cell r="AC17">
            <v>53.854647067933961</v>
          </cell>
          <cell r="AD17">
            <v>53.854647067933961</v>
          </cell>
          <cell r="AE17">
            <v>45.351281741418077</v>
          </cell>
          <cell r="AF17">
            <v>44.416203767368216</v>
          </cell>
          <cell r="AG17">
            <v>43.5189067215628</v>
          </cell>
          <cell r="AH17">
            <v>17.784791836687944</v>
          </cell>
          <cell r="AI17">
            <v>12.328125253625791</v>
          </cell>
          <cell r="AJ17">
            <v>43.083717654347168</v>
          </cell>
          <cell r="AK17">
            <v>47.870797393719073</v>
          </cell>
          <cell r="AL17">
            <v>3.4449737955718391</v>
          </cell>
          <cell r="AM17">
            <v>3.3661829723657033</v>
          </cell>
          <cell r="AN17">
            <v>2.5584643731982237</v>
          </cell>
          <cell r="AO17">
            <v>19.649999999999999</v>
          </cell>
          <cell r="AP17">
            <v>16.547368421052632</v>
          </cell>
          <cell r="AQ17">
            <v>6.4891551354906127</v>
          </cell>
          <cell r="AR17">
            <v>4.4981756342803232</v>
          </cell>
          <cell r="AS17">
            <v>15.72</v>
          </cell>
          <cell r="AT17">
            <v>17.466666666666669</v>
          </cell>
          <cell r="AU17">
            <v>12.319642857142858</v>
          </cell>
          <cell r="AV17">
            <v>10.374436090225565</v>
          </cell>
          <cell r="AW17">
            <v>4.0684006979052834</v>
          </cell>
          <cell r="AX17">
            <v>2.8201484642766221</v>
          </cell>
          <cell r="AY17">
            <v>9.8557142857142868</v>
          </cell>
          <cell r="AZ17">
            <v>10.950793650793651</v>
          </cell>
          <cell r="BB17">
            <v>11</v>
          </cell>
          <cell r="BC17">
            <v>15</v>
          </cell>
          <cell r="BD17">
            <v>10</v>
          </cell>
          <cell r="BE17">
            <v>5</v>
          </cell>
          <cell r="BF17">
            <v>13</v>
          </cell>
          <cell r="BG17">
            <v>33</v>
          </cell>
          <cell r="BH17">
            <v>63</v>
          </cell>
          <cell r="BI17">
            <v>92</v>
          </cell>
          <cell r="BJ17">
            <v>0</v>
          </cell>
          <cell r="BK17">
            <v>102</v>
          </cell>
        </row>
        <row r="18">
          <cell r="B18">
            <v>12</v>
          </cell>
          <cell r="C18">
            <v>2</v>
          </cell>
          <cell r="D18">
            <v>2</v>
          </cell>
          <cell r="E18">
            <v>2</v>
          </cell>
          <cell r="F18">
            <v>2</v>
          </cell>
          <cell r="G18">
            <v>43.080463291562964</v>
          </cell>
          <cell r="H18">
            <v>1.314378243788954</v>
          </cell>
          <cell r="I18">
            <v>8.3558530396588733E-3</v>
          </cell>
          <cell r="J18">
            <v>8.3269400533624763E-2</v>
          </cell>
          <cell r="K18">
            <v>5.2999491550999998E-2</v>
          </cell>
          <cell r="L18">
            <v>0.41771791945999998</v>
          </cell>
          <cell r="M18">
            <v>8.8918006705679993</v>
          </cell>
          <cell r="N18">
            <v>2.9366774252900001</v>
          </cell>
          <cell r="O18">
            <v>678</v>
          </cell>
          <cell r="P18">
            <v>63</v>
          </cell>
          <cell r="Q18">
            <v>8065</v>
          </cell>
          <cell r="R18">
            <v>1297</v>
          </cell>
          <cell r="S18">
            <v>11.353794285713454</v>
          </cell>
          <cell r="T18"/>
          <cell r="U18">
            <v>2.4212296223736529</v>
          </cell>
          <cell r="V18">
            <v>1.9024087500472755</v>
          </cell>
          <cell r="W18">
            <v>3.4921018535231454</v>
          </cell>
          <cell r="X18">
            <v>2.36520821262304</v>
          </cell>
          <cell r="Y18">
            <v>15.72</v>
          </cell>
          <cell r="Z18">
            <v>9.8557142857142868</v>
          </cell>
          <cell r="AA18">
            <v>4.8516561058577299</v>
          </cell>
          <cell r="AB18">
            <v>12</v>
          </cell>
          <cell r="AC18">
            <v>53.850579114453701</v>
          </cell>
          <cell r="AD18">
            <v>53.850579114453701</v>
          </cell>
          <cell r="AE18">
            <v>45.347856096382067</v>
          </cell>
          <cell r="AF18">
            <v>44.412848754188623</v>
          </cell>
          <cell r="AG18">
            <v>43.515619486427234</v>
          </cell>
          <cell r="AH18">
            <v>17.792803662020713</v>
          </cell>
          <cell r="AI18">
            <v>12.336542603446555</v>
          </cell>
          <cell r="AJ18">
            <v>43.080463291562964</v>
          </cell>
          <cell r="AK18">
            <v>47.867181435069959</v>
          </cell>
          <cell r="AL18">
            <v>0.46942080135319786</v>
          </cell>
          <cell r="AM18">
            <v>0.6909021227726645</v>
          </cell>
          <cell r="AN18">
            <v>0.55571354639061354</v>
          </cell>
          <cell r="AO18">
            <v>19.649999999999999</v>
          </cell>
          <cell r="AP18">
            <v>16.547368421052632</v>
          </cell>
          <cell r="AQ18">
            <v>6.492568839707527</v>
          </cell>
          <cell r="AR18">
            <v>4.5015869122317422</v>
          </cell>
          <cell r="AS18">
            <v>15.72</v>
          </cell>
          <cell r="AT18">
            <v>17.466666666666669</v>
          </cell>
          <cell r="AU18">
            <v>12.319642857142858</v>
          </cell>
          <cell r="AV18">
            <v>10.374436090225565</v>
          </cell>
          <cell r="AW18">
            <v>4.0705409328555282</v>
          </cell>
          <cell r="AX18">
            <v>2.8222871780704102</v>
          </cell>
          <cell r="AY18">
            <v>9.8557142857142868</v>
          </cell>
          <cell r="AZ18">
            <v>10.950793650793651</v>
          </cell>
          <cell r="BB18">
            <v>12</v>
          </cell>
          <cell r="BC18">
            <v>15</v>
          </cell>
          <cell r="BD18">
            <v>10</v>
          </cell>
          <cell r="BE18">
            <v>5</v>
          </cell>
          <cell r="BF18">
            <v>13</v>
          </cell>
          <cell r="BG18">
            <v>33</v>
          </cell>
          <cell r="BH18">
            <v>63</v>
          </cell>
          <cell r="BI18">
            <v>92</v>
          </cell>
          <cell r="BJ18">
            <v>116</v>
          </cell>
          <cell r="BK18">
            <v>108</v>
          </cell>
        </row>
        <row r="19">
          <cell r="B19">
            <v>13</v>
          </cell>
          <cell r="C19">
            <v>2</v>
          </cell>
          <cell r="D19">
            <v>3</v>
          </cell>
          <cell r="E19">
            <v>1</v>
          </cell>
          <cell r="F19">
            <v>1</v>
          </cell>
          <cell r="G19">
            <v>57.258094744121678</v>
          </cell>
          <cell r="H19">
            <v>9.3378392122913709</v>
          </cell>
          <cell r="I19">
            <v>8.3730386842275333E-3</v>
          </cell>
          <cell r="J19">
            <v>8.3440662320329748E-2</v>
          </cell>
          <cell r="K19">
            <v>5.2999491550999998E-2</v>
          </cell>
          <cell r="L19">
            <v>0.43717809724599999</v>
          </cell>
          <cell r="M19">
            <v>9.5820198389560005</v>
          </cell>
          <cell r="N19">
            <v>5.2674065403499997</v>
          </cell>
          <cell r="O19">
            <v>837</v>
          </cell>
          <cell r="P19">
            <v>248</v>
          </cell>
          <cell r="Q19">
            <v>8065</v>
          </cell>
          <cell r="R19">
            <v>1356</v>
          </cell>
          <cell r="S19">
            <v>11.353794285713454</v>
          </cell>
          <cell r="T19"/>
          <cell r="U19">
            <v>2.4596742776938183</v>
          </cell>
          <cell r="V19">
            <v>2.8727202099098221</v>
          </cell>
          <cell r="W19">
            <v>3.5611113181842668</v>
          </cell>
          <cell r="X19">
            <v>3.7914979165221152</v>
          </cell>
          <cell r="Y19">
            <v>15.72</v>
          </cell>
          <cell r="Z19">
            <v>9.8557142857142868</v>
          </cell>
          <cell r="AA19">
            <v>0.47048690465521908</v>
          </cell>
          <cell r="AB19">
            <v>13</v>
          </cell>
          <cell r="AC19">
            <v>71.57261843015209</v>
          </cell>
          <cell r="AD19">
            <v>71.57261843015209</v>
          </cell>
          <cell r="AE19">
            <v>60.271678678022823</v>
          </cell>
          <cell r="AF19">
            <v>59.02896365373369</v>
          </cell>
          <cell r="AG19">
            <v>57.836459337496642</v>
          </cell>
          <cell r="AH19">
            <v>23.278730547122141</v>
          </cell>
          <cell r="AI19">
            <v>16.07871521784282</v>
          </cell>
          <cell r="AJ19">
            <v>57.258094744121678</v>
          </cell>
          <cell r="AK19">
            <v>63.62010527124631</v>
          </cell>
          <cell r="AL19">
            <v>3.3349425758183471</v>
          </cell>
          <cell r="AM19">
            <v>3.2505216415017655</v>
          </cell>
          <cell r="AN19">
            <v>2.4628364350670231</v>
          </cell>
          <cell r="AO19">
            <v>19.649999999999999</v>
          </cell>
          <cell r="AP19">
            <v>16.547368421052632</v>
          </cell>
          <cell r="AQ19">
            <v>6.3910901303318157</v>
          </cell>
          <cell r="AR19">
            <v>4.4143523174151396</v>
          </cell>
          <cell r="AS19">
            <v>15.72</v>
          </cell>
          <cell r="AT19">
            <v>17.466666666666669</v>
          </cell>
          <cell r="AU19">
            <v>12.319642857142858</v>
          </cell>
          <cell r="AV19">
            <v>10.374436090225565</v>
          </cell>
          <cell r="AW19">
            <v>4.0069184668447111</v>
          </cell>
          <cell r="AX19">
            <v>2.7675951143081652</v>
          </cell>
          <cell r="AY19">
            <v>9.8557142857142868</v>
          </cell>
          <cell r="AZ19">
            <v>10.950793650793651</v>
          </cell>
          <cell r="BB19">
            <v>13</v>
          </cell>
          <cell r="BC19">
            <v>15</v>
          </cell>
          <cell r="BD19">
            <v>10</v>
          </cell>
          <cell r="BE19">
            <v>5</v>
          </cell>
          <cell r="BF19">
            <v>13</v>
          </cell>
          <cell r="BG19">
            <v>33</v>
          </cell>
          <cell r="BH19">
            <v>63</v>
          </cell>
          <cell r="BI19">
            <v>94</v>
          </cell>
          <cell r="BJ19">
            <v>0</v>
          </cell>
          <cell r="BK19">
            <v>102</v>
          </cell>
        </row>
        <row r="20">
          <cell r="B20">
            <v>14</v>
          </cell>
          <cell r="C20">
            <v>2</v>
          </cell>
          <cell r="D20">
            <v>3</v>
          </cell>
          <cell r="E20">
            <v>2</v>
          </cell>
          <cell r="F20">
            <v>1</v>
          </cell>
          <cell r="G20">
            <v>57.25407407118319</v>
          </cell>
          <cell r="H20">
            <v>1.3004130425411942</v>
          </cell>
          <cell r="I20">
            <v>8.3547125953320738E-3</v>
          </cell>
          <cell r="J20">
            <v>8.3258035552098167E-2</v>
          </cell>
          <cell r="K20">
            <v>5.2999491550999998E-2</v>
          </cell>
          <cell r="L20">
            <v>0.43717809724599999</v>
          </cell>
          <cell r="M20">
            <v>9.5820198389560005</v>
          </cell>
          <cell r="N20">
            <v>2.9296343146799999</v>
          </cell>
          <cell r="O20">
            <v>837</v>
          </cell>
          <cell r="P20">
            <v>62</v>
          </cell>
          <cell r="Q20">
            <v>8065</v>
          </cell>
          <cell r="R20">
            <v>1227</v>
          </cell>
          <cell r="S20">
            <v>11.353794285713454</v>
          </cell>
          <cell r="T20"/>
          <cell r="U20">
            <v>2.4588056981559099</v>
          </cell>
          <cell r="V20">
            <v>1.9253688041488852</v>
          </cell>
          <cell r="W20">
            <v>3.5592926840384904</v>
          </cell>
          <cell r="X20">
            <v>2.414869468236275</v>
          </cell>
          <cell r="Y20">
            <v>15.72</v>
          </cell>
          <cell r="Z20">
            <v>9.8557142857142868</v>
          </cell>
          <cell r="AA20">
            <v>0.42572819469908091</v>
          </cell>
          <cell r="AB20">
            <v>14</v>
          </cell>
          <cell r="AC20">
            <v>71.567592588978982</v>
          </cell>
          <cell r="AD20">
            <v>71.567592588978982</v>
          </cell>
          <cell r="AE20">
            <v>60.267446390719151</v>
          </cell>
          <cell r="AF20">
            <v>59.024818630085761</v>
          </cell>
          <cell r="AG20">
            <v>57.832398051700196</v>
          </cell>
          <cell r="AH20">
            <v>23.285318605745633</v>
          </cell>
          <cell r="AI20">
            <v>16.085801071638997</v>
          </cell>
          <cell r="AJ20">
            <v>57.25407407118319</v>
          </cell>
          <cell r="AK20">
            <v>63.615637856870208</v>
          </cell>
          <cell r="AL20">
            <v>0.46443322947899796</v>
          </cell>
          <cell r="AM20">
            <v>0.67540984342272303</v>
          </cell>
          <cell r="AN20">
            <v>0.53850241582248515</v>
          </cell>
          <cell r="AO20">
            <v>19.649999999999999</v>
          </cell>
          <cell r="AP20">
            <v>16.547368421052632</v>
          </cell>
          <cell r="AQ20">
            <v>6.3933477996207309</v>
          </cell>
          <cell r="AR20">
            <v>4.4166078475354746</v>
          </cell>
          <cell r="AS20">
            <v>15.72</v>
          </cell>
          <cell r="AT20">
            <v>17.466666666666669</v>
          </cell>
          <cell r="AU20">
            <v>12.319642857142858</v>
          </cell>
          <cell r="AV20">
            <v>10.374436090225565</v>
          </cell>
          <cell r="AW20">
            <v>4.0083339212634881</v>
          </cell>
          <cell r="AX20">
            <v>2.7690092275669977</v>
          </cell>
          <cell r="AY20">
            <v>9.8557142857142868</v>
          </cell>
          <cell r="AZ20">
            <v>10.950793650793651</v>
          </cell>
          <cell r="BB20">
            <v>14</v>
          </cell>
          <cell r="BC20">
            <v>15</v>
          </cell>
          <cell r="BD20">
            <v>10</v>
          </cell>
          <cell r="BE20">
            <v>5</v>
          </cell>
          <cell r="BF20">
            <v>13</v>
          </cell>
          <cell r="BG20">
            <v>33</v>
          </cell>
          <cell r="BH20">
            <v>63</v>
          </cell>
          <cell r="BI20">
            <v>94</v>
          </cell>
          <cell r="BJ20">
            <v>116</v>
          </cell>
          <cell r="BK20">
            <v>108</v>
          </cell>
        </row>
        <row r="21">
          <cell r="B21">
            <v>15</v>
          </cell>
          <cell r="C21">
            <v>2</v>
          </cell>
          <cell r="D21">
            <v>3</v>
          </cell>
          <cell r="E21">
            <v>1</v>
          </cell>
          <cell r="F21">
            <v>2</v>
          </cell>
          <cell r="G21">
            <v>40.808520070919798</v>
          </cell>
          <cell r="H21">
            <v>9.1521639054584547</v>
          </cell>
          <cell r="I21">
            <v>8.3733119740077733E-3</v>
          </cell>
          <cell r="J21">
            <v>8.3443385761738362E-2</v>
          </cell>
          <cell r="K21">
            <v>5.2999491550999998E-2</v>
          </cell>
          <cell r="L21">
            <v>0.402723904593</v>
          </cell>
          <cell r="M21">
            <v>8.4841816703080006</v>
          </cell>
          <cell r="N21">
            <v>5.2672470567799996</v>
          </cell>
          <cell r="O21">
            <v>673</v>
          </cell>
          <cell r="P21">
            <v>243</v>
          </cell>
          <cell r="Q21">
            <v>8065</v>
          </cell>
          <cell r="R21">
            <v>1464</v>
          </cell>
          <cell r="S21">
            <v>11.353794285713454</v>
          </cell>
          <cell r="T21"/>
          <cell r="U21">
            <v>2.4196403489894101</v>
          </cell>
          <cell r="V21">
            <v>2.849772254321064</v>
          </cell>
          <cell r="W21">
            <v>3.486080374901841</v>
          </cell>
          <cell r="X21">
            <v>3.7362091779562432</v>
          </cell>
          <cell r="Y21">
            <v>15.72</v>
          </cell>
          <cell r="Z21">
            <v>9.8557142857142868</v>
          </cell>
          <cell r="AA21">
            <v>4.8895986890200565</v>
          </cell>
          <cell r="AB21">
            <v>15</v>
          </cell>
          <cell r="AC21">
            <v>51.010650088649747</v>
          </cell>
          <cell r="AD21">
            <v>51.010650088649747</v>
          </cell>
          <cell r="AE21">
            <v>42.956336916757685</v>
          </cell>
          <cell r="AF21">
            <v>42.070639248370924</v>
          </cell>
          <cell r="AG21">
            <v>41.220727344363432</v>
          </cell>
          <cell r="AH21">
            <v>16.865531312520861</v>
          </cell>
          <cell r="AI21">
            <v>11.706132871956189</v>
          </cell>
          <cell r="AJ21">
            <v>40.808520070919798</v>
          </cell>
          <cell r="AK21">
            <v>45.342800078799776</v>
          </cell>
          <cell r="AL21">
            <v>3.2686299662351628</v>
          </cell>
          <cell r="AM21">
            <v>3.2115422176565778</v>
          </cell>
          <cell r="AN21">
            <v>2.449585520922255</v>
          </cell>
          <cell r="AO21">
            <v>19.649999999999999</v>
          </cell>
          <cell r="AP21">
            <v>16.547368421052632</v>
          </cell>
          <cell r="AQ21">
            <v>6.4968333027532932</v>
          </cell>
          <cell r="AR21">
            <v>4.5093624671354959</v>
          </cell>
          <cell r="AS21">
            <v>15.72</v>
          </cell>
          <cell r="AT21">
            <v>17.466666666666669</v>
          </cell>
          <cell r="AU21">
            <v>12.319642857142858</v>
          </cell>
          <cell r="AV21">
            <v>10.374436090225565</v>
          </cell>
          <cell r="AW21">
            <v>4.0732145543161558</v>
          </cell>
          <cell r="AX21">
            <v>2.8271620920363314</v>
          </cell>
          <cell r="AY21">
            <v>9.8557142857142868</v>
          </cell>
          <cell r="AZ21">
            <v>10.950793650793651</v>
          </cell>
          <cell r="BB21">
            <v>15</v>
          </cell>
          <cell r="BC21">
            <v>15</v>
          </cell>
          <cell r="BD21">
            <v>10</v>
          </cell>
          <cell r="BE21">
            <v>5</v>
          </cell>
          <cell r="BF21">
            <v>13</v>
          </cell>
          <cell r="BG21">
            <v>33</v>
          </cell>
          <cell r="BH21">
            <v>63</v>
          </cell>
          <cell r="BI21">
            <v>94</v>
          </cell>
          <cell r="BJ21">
            <v>0</v>
          </cell>
          <cell r="BK21">
            <v>102</v>
          </cell>
        </row>
        <row r="22">
          <cell r="B22">
            <v>16</v>
          </cell>
          <cell r="C22">
            <v>2</v>
          </cell>
          <cell r="D22">
            <v>3</v>
          </cell>
          <cell r="E22">
            <v>2</v>
          </cell>
          <cell r="F22">
            <v>2</v>
          </cell>
          <cell r="G22">
            <v>40.804346966972069</v>
          </cell>
          <cell r="H22">
            <v>1.1955947287802293</v>
          </cell>
          <cell r="I22">
            <v>8.3549858140707419E-3</v>
          </cell>
          <cell r="J22">
            <v>8.3260758285549255E-2</v>
          </cell>
          <cell r="K22">
            <v>5.2999491550999998E-2</v>
          </cell>
          <cell r="L22">
            <v>0.402723904593</v>
          </cell>
          <cell r="M22">
            <v>8.4841816703080006</v>
          </cell>
          <cell r="N22">
            <v>2.7186818265699997</v>
          </cell>
          <cell r="O22">
            <v>673</v>
          </cell>
          <cell r="P22">
            <v>62</v>
          </cell>
          <cell r="Q22">
            <v>8065</v>
          </cell>
          <cell r="R22">
            <v>1324</v>
          </cell>
          <cell r="S22">
            <v>11.353794285713454</v>
          </cell>
          <cell r="T22"/>
          <cell r="U22">
            <v>2.4184563865197912</v>
          </cell>
          <cell r="V22">
            <v>1.8279703059456189</v>
          </cell>
          <cell r="W22">
            <v>3.483625552194682</v>
          </cell>
          <cell r="X22">
            <v>2.2524824008873829</v>
          </cell>
          <cell r="Y22">
            <v>15.72</v>
          </cell>
          <cell r="Z22">
            <v>9.8557142857142868</v>
          </cell>
          <cell r="AA22">
            <v>4.844851588509723</v>
          </cell>
          <cell r="AB22">
            <v>16</v>
          </cell>
          <cell r="AC22">
            <v>51.005433708715081</v>
          </cell>
          <cell r="AD22">
            <v>51.005433708715081</v>
          </cell>
          <cell r="AE22">
            <v>42.951944175760076</v>
          </cell>
          <cell r="AF22">
            <v>42.06633707935265</v>
          </cell>
          <cell r="AG22">
            <v>41.216512087850575</v>
          </cell>
          <cell r="AH22">
            <v>16.872062359450016</v>
          </cell>
          <cell r="AI22">
            <v>11.713183967566593</v>
          </cell>
          <cell r="AJ22">
            <v>40.804346966972069</v>
          </cell>
          <cell r="AK22">
            <v>45.338163296635635</v>
          </cell>
          <cell r="AL22">
            <v>0.4269981174215105</v>
          </cell>
          <cell r="AM22">
            <v>0.65405588093606459</v>
          </cell>
          <cell r="AN22">
            <v>0.53078982029303112</v>
          </cell>
          <cell r="AO22">
            <v>19.649999999999999</v>
          </cell>
          <cell r="AP22">
            <v>16.547368421052632</v>
          </cell>
          <cell r="AQ22">
            <v>6.5000138466922719</v>
          </cell>
          <cell r="AR22">
            <v>4.5125401006708117</v>
          </cell>
          <cell r="AS22">
            <v>15.72</v>
          </cell>
          <cell r="AT22">
            <v>17.466666666666669</v>
          </cell>
          <cell r="AU22">
            <v>12.319642857142858</v>
          </cell>
          <cell r="AV22">
            <v>10.374436090225565</v>
          </cell>
          <cell r="AW22">
            <v>4.075208608535986</v>
          </cell>
          <cell r="AX22">
            <v>2.8291543215674237</v>
          </cell>
          <cell r="AY22">
            <v>9.8557142857142868</v>
          </cell>
          <cell r="AZ22">
            <v>10.950793650793651</v>
          </cell>
          <cell r="BB22">
            <v>16</v>
          </cell>
          <cell r="BC22">
            <v>15</v>
          </cell>
          <cell r="BD22">
            <v>10</v>
          </cell>
          <cell r="BE22">
            <v>5</v>
          </cell>
          <cell r="BF22">
            <v>13</v>
          </cell>
          <cell r="BG22">
            <v>33</v>
          </cell>
          <cell r="BH22">
            <v>63</v>
          </cell>
          <cell r="BI22">
            <v>94</v>
          </cell>
          <cell r="BJ22">
            <v>116</v>
          </cell>
          <cell r="BK22">
            <v>108</v>
          </cell>
        </row>
        <row r="23">
          <cell r="B23">
            <v>17</v>
          </cell>
          <cell r="C23">
            <v>3</v>
          </cell>
          <cell r="D23">
            <v>1</v>
          </cell>
          <cell r="E23">
            <v>1</v>
          </cell>
          <cell r="F23">
            <v>1</v>
          </cell>
          <cell r="G23">
            <v>81.876340024458941</v>
          </cell>
          <cell r="H23">
            <v>8.5578324390674023</v>
          </cell>
          <cell r="I23">
            <v>2.8220535081891204E-2</v>
          </cell>
          <cell r="J23">
            <v>0.28122886171573241</v>
          </cell>
          <cell r="K23">
            <v>5.2999491550999998E-2</v>
          </cell>
          <cell r="L23">
            <v>0.48621243139199999</v>
          </cell>
          <cell r="M23">
            <v>11.354294285722998</v>
          </cell>
          <cell r="N23">
            <v>5.8569638878219994</v>
          </cell>
          <cell r="O23">
            <v>1010</v>
          </cell>
          <cell r="P23">
            <v>205</v>
          </cell>
          <cell r="Q23">
            <v>8065</v>
          </cell>
          <cell r="R23">
            <v>1343</v>
          </cell>
          <cell r="S23">
            <v>11.353794285713454</v>
          </cell>
          <cell r="T23"/>
          <cell r="U23">
            <v>2.4847691039230435</v>
          </cell>
          <cell r="V23">
            <v>2.8451694286387457</v>
          </cell>
          <cell r="W23">
            <v>3.601484793365489</v>
          </cell>
          <cell r="X23">
            <v>3.8471187247533285</v>
          </cell>
          <cell r="Y23">
            <v>15.72</v>
          </cell>
          <cell r="Z23">
            <v>9.8557142857142868</v>
          </cell>
          <cell r="AA23">
            <v>0.51824071060274279</v>
          </cell>
          <cell r="AB23">
            <v>17</v>
          </cell>
          <cell r="AC23">
            <v>102.34542503057367</v>
          </cell>
          <cell r="AD23">
            <v>102.34542503057367</v>
          </cell>
          <cell r="AE23">
            <v>86.185621078377835</v>
          </cell>
          <cell r="AF23">
            <v>84.408597963359739</v>
          </cell>
          <cell r="AG23">
            <v>82.703373762079735</v>
          </cell>
          <cell r="AH23">
            <v>32.951287061316727</v>
          </cell>
          <cell r="AI23">
            <v>22.734051293313318</v>
          </cell>
          <cell r="AJ23">
            <v>81.876340024458941</v>
          </cell>
          <cell r="AK23">
            <v>90.973711138287712</v>
          </cell>
          <cell r="AL23">
            <v>3.056368728238358</v>
          </cell>
          <cell r="AM23">
            <v>3.0078463352398126</v>
          </cell>
          <cell r="AN23">
            <v>2.224478382745029</v>
          </cell>
          <cell r="AO23">
            <v>19.649999999999999</v>
          </cell>
          <cell r="AP23">
            <v>16.547368421052632</v>
          </cell>
          <cell r="AQ23">
            <v>6.3265435710628788</v>
          </cell>
          <cell r="AR23">
            <v>4.3648664098092969</v>
          </cell>
          <cell r="AS23">
            <v>15.72</v>
          </cell>
          <cell r="AT23">
            <v>17.466666666666669</v>
          </cell>
          <cell r="AU23">
            <v>12.319642857142858</v>
          </cell>
          <cell r="AV23">
            <v>10.374436090225565</v>
          </cell>
          <cell r="AW23">
            <v>3.9664507539769902</v>
          </cell>
          <cell r="AX23">
            <v>2.7365697347577558</v>
          </cell>
          <cell r="AY23">
            <v>9.8557142857142868</v>
          </cell>
          <cell r="AZ23">
            <v>10.950793650793651</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81.876924338584786</v>
          </cell>
          <cell r="H24">
            <v>1.4955364821821693</v>
          </cell>
          <cell r="I24">
            <v>2.8163077646737786E-2</v>
          </cell>
          <cell r="J24">
            <v>0.28065627551074335</v>
          </cell>
          <cell r="K24">
            <v>5.2999491550999998E-2</v>
          </cell>
          <cell r="L24">
            <v>0.48621243139199999</v>
          </cell>
          <cell r="M24">
            <v>11.354294285722998</v>
          </cell>
          <cell r="N24">
            <v>3.1318645100899998</v>
          </cell>
          <cell r="O24">
            <v>1010</v>
          </cell>
          <cell r="P24">
            <v>67</v>
          </cell>
          <cell r="Q24">
            <v>8065</v>
          </cell>
          <cell r="R24">
            <v>1236</v>
          </cell>
          <cell r="S24">
            <v>11.353794285713454</v>
          </cell>
          <cell r="T24"/>
          <cell r="U24">
            <v>2.4842367328175294</v>
          </cell>
          <cell r="V24">
            <v>2.0941051249936522</v>
          </cell>
          <cell r="W24">
            <v>3.600353766607971</v>
          </cell>
          <cell r="X24">
            <v>2.7164483351957003</v>
          </cell>
          <cell r="Y24">
            <v>15.72</v>
          </cell>
          <cell r="Z24">
            <v>9.8557142857142868</v>
          </cell>
          <cell r="AA24">
            <v>0.47695124222262858</v>
          </cell>
          <cell r="AB24">
            <v>18</v>
          </cell>
          <cell r="AC24">
            <v>102.34615542323098</v>
          </cell>
          <cell r="AD24">
            <v>102.34615542323098</v>
          </cell>
          <cell r="AE24">
            <v>86.186236145878723</v>
          </cell>
          <cell r="AF24">
            <v>84.409200349056476</v>
          </cell>
          <cell r="AG24">
            <v>82.703963978368478</v>
          </cell>
          <cell r="AH24">
            <v>32.958583719886875</v>
          </cell>
          <cell r="AI24">
            <v>22.741355335124226</v>
          </cell>
          <cell r="AJ24">
            <v>81.876924338584786</v>
          </cell>
          <cell r="AK24">
            <v>90.974360376205311</v>
          </cell>
          <cell r="AL24">
            <v>0.53412017220791763</v>
          </cell>
          <cell r="AM24">
            <v>0.7141649501415086</v>
          </cell>
          <cell r="AN24">
            <v>0.55054847272640173</v>
          </cell>
          <cell r="AO24">
            <v>19.649999999999999</v>
          </cell>
          <cell r="AP24">
            <v>16.547368421052632</v>
          </cell>
          <cell r="AQ24">
            <v>6.3278993472457667</v>
          </cell>
          <cell r="AR24">
            <v>4.3662376030371055</v>
          </cell>
          <cell r="AS24">
            <v>15.72</v>
          </cell>
          <cell r="AT24">
            <v>17.466666666666669</v>
          </cell>
          <cell r="AU24">
            <v>12.319642857142858</v>
          </cell>
          <cell r="AV24">
            <v>10.374436090225565</v>
          </cell>
          <cell r="AW24">
            <v>3.9673007630542116</v>
          </cell>
          <cell r="AX24">
            <v>2.7374294096104137</v>
          </cell>
          <cell r="AY24">
            <v>9.8557142857142868</v>
          </cell>
          <cell r="AZ24">
            <v>10.950793650793651</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51.792868617009816</v>
          </cell>
          <cell r="H25">
            <v>10.778175847443215</v>
          </cell>
          <cell r="I25">
            <v>8.3783560006736695E-3</v>
          </cell>
          <cell r="J25">
            <v>8.3493651494602666E-2</v>
          </cell>
          <cell r="K25">
            <v>5.2999491550999998E-2</v>
          </cell>
          <cell r="L25">
            <v>0.53191154483000003</v>
          </cell>
          <cell r="M25">
            <v>9.2952934072780007</v>
          </cell>
          <cell r="N25">
            <v>6.8497532475799998</v>
          </cell>
          <cell r="O25">
            <v>780</v>
          </cell>
          <cell r="P25">
            <v>220</v>
          </cell>
          <cell r="Q25">
            <v>8065</v>
          </cell>
          <cell r="R25">
            <v>1119</v>
          </cell>
          <cell r="S25">
            <v>11.353794285713454</v>
          </cell>
          <cell r="T25"/>
          <cell r="U25">
            <v>2.4491105951635945</v>
          </cell>
          <cell r="V25">
            <v>2.8115457312111003</v>
          </cell>
          <cell r="W25">
            <v>3.549626042903486</v>
          </cell>
          <cell r="X25">
            <v>3.7028940584828933</v>
          </cell>
          <cell r="Y25">
            <v>15.72</v>
          </cell>
          <cell r="Z25">
            <v>9.8557142857142868</v>
          </cell>
          <cell r="AA25">
            <v>0.4723881100514048</v>
          </cell>
          <cell r="AB25">
            <v>19</v>
          </cell>
          <cell r="AC25">
            <v>64.741085771262263</v>
          </cell>
          <cell r="AD25">
            <v>64.741085771262263</v>
          </cell>
          <cell r="AE25">
            <v>54.518809070536648</v>
          </cell>
          <cell r="AF25">
            <v>53.394709914443112</v>
          </cell>
          <cell r="AG25">
            <v>52.316028906070521</v>
          </cell>
          <cell r="AH25">
            <v>21.14762343492707</v>
          </cell>
          <cell r="AI25">
            <v>14.591077479994153</v>
          </cell>
          <cell r="AJ25">
            <v>51.792868617009816</v>
          </cell>
          <cell r="AK25">
            <v>57.547631796677571</v>
          </cell>
          <cell r="AL25">
            <v>3.8493485169440058</v>
          </cell>
          <cell r="AM25">
            <v>3.8335410047911305</v>
          </cell>
          <cell r="AN25">
            <v>2.9107437796530222</v>
          </cell>
          <cell r="AO25">
            <v>19.649999999999999</v>
          </cell>
          <cell r="AP25">
            <v>16.547368421052632</v>
          </cell>
          <cell r="AQ25">
            <v>6.4186566466386727</v>
          </cell>
          <cell r="AR25">
            <v>4.4286355266712878</v>
          </cell>
          <cell r="AS25">
            <v>15.72</v>
          </cell>
          <cell r="AT25">
            <v>17.466666666666669</v>
          </cell>
          <cell r="AU25">
            <v>12.319642857142858</v>
          </cell>
          <cell r="AV25">
            <v>10.374436090225565</v>
          </cell>
          <cell r="AW25">
            <v>4.0242013999600328</v>
          </cell>
          <cell r="AX25">
            <v>2.7765500271269739</v>
          </cell>
          <cell r="AY25">
            <v>9.8557142857142868</v>
          </cell>
          <cell r="AZ25">
            <v>10.950793650793651</v>
          </cell>
          <cell r="BB25">
            <v>19</v>
          </cell>
          <cell r="BC25">
            <v>20</v>
          </cell>
          <cell r="BD25">
            <v>15</v>
          </cell>
          <cell r="BE25">
            <v>10</v>
          </cell>
          <cell r="BF25">
            <v>15</v>
          </cell>
          <cell r="BG25">
            <v>35</v>
          </cell>
          <cell r="BH25">
            <v>65</v>
          </cell>
          <cell r="BI25">
            <v>92</v>
          </cell>
          <cell r="BJ25">
            <v>0</v>
          </cell>
          <cell r="BK25">
            <v>102</v>
          </cell>
        </row>
        <row r="26">
          <cell r="B26">
            <v>20</v>
          </cell>
          <cell r="C26">
            <v>3</v>
          </cell>
          <cell r="D26">
            <v>2</v>
          </cell>
          <cell r="E26">
            <v>2</v>
          </cell>
          <cell r="F26">
            <v>1</v>
          </cell>
          <cell r="G26">
            <v>51.788940386018751</v>
          </cell>
          <cell r="H26">
            <v>1.4575269922326275</v>
          </cell>
          <cell r="I26">
            <v>8.3595402454686319E-3</v>
          </cell>
          <cell r="J26">
            <v>8.3306145006746227E-2</v>
          </cell>
          <cell r="K26">
            <v>5.2999491550999998E-2</v>
          </cell>
          <cell r="L26">
            <v>0.43098554732200001</v>
          </cell>
          <cell r="M26">
            <v>9.2952934072780007</v>
          </cell>
          <cell r="N26">
            <v>3.7442416949299999</v>
          </cell>
          <cell r="O26">
            <v>780</v>
          </cell>
          <cell r="P26">
            <v>54</v>
          </cell>
          <cell r="Q26">
            <v>8065</v>
          </cell>
          <cell r="R26">
            <v>1222</v>
          </cell>
          <cell r="S26">
            <v>11.353794285713454</v>
          </cell>
          <cell r="T26"/>
          <cell r="U26">
            <v>2.4479542758882875</v>
          </cell>
          <cell r="V26">
            <v>1.9739825038387817</v>
          </cell>
          <cell r="W26">
            <v>3.547199407655834</v>
          </cell>
          <cell r="X26">
            <v>2.4792290126704408</v>
          </cell>
          <cell r="Y26">
            <v>15.72</v>
          </cell>
          <cell r="Z26">
            <v>9.8557142857142868</v>
          </cell>
          <cell r="AA26">
            <v>0.41798757049800317</v>
          </cell>
          <cell r="AB26">
            <v>20</v>
          </cell>
          <cell r="AC26">
            <v>64.736175482523436</v>
          </cell>
          <cell r="AD26">
            <v>64.736175482523436</v>
          </cell>
          <cell r="AE26">
            <v>54.514674090546059</v>
          </cell>
          <cell r="AF26">
            <v>53.390660191771907</v>
          </cell>
          <cell r="AG26">
            <v>52.312060995978534</v>
          </cell>
          <cell r="AH26">
            <v>21.156008057881774</v>
          </cell>
          <cell r="AI26">
            <v>14.599951802609107</v>
          </cell>
          <cell r="AJ26">
            <v>51.788940386018751</v>
          </cell>
          <cell r="AK26">
            <v>57.54326709557639</v>
          </cell>
          <cell r="AL26">
            <v>0.52054535436879557</v>
          </cell>
          <cell r="AM26">
            <v>0.738368749164793</v>
          </cell>
          <cell r="AN26">
            <v>0.58789526291590466</v>
          </cell>
          <cell r="AO26">
            <v>19.649999999999999</v>
          </cell>
          <cell r="AP26">
            <v>16.547368421052632</v>
          </cell>
          <cell r="AQ26">
            <v>6.4216885727147393</v>
          </cell>
          <cell r="AR26">
            <v>4.4316651514070253</v>
          </cell>
          <cell r="AS26">
            <v>15.72</v>
          </cell>
          <cell r="AT26">
            <v>17.466666666666669</v>
          </cell>
          <cell r="AU26">
            <v>12.319642857142858</v>
          </cell>
          <cell r="AV26">
            <v>10.374436090225565</v>
          </cell>
          <cell r="AW26">
            <v>4.0261022776407662</v>
          </cell>
          <cell r="AX26">
            <v>2.7784494619735614</v>
          </cell>
          <cell r="AY26">
            <v>9.8557142857142868</v>
          </cell>
          <cell r="AZ26">
            <v>10.950793650793651</v>
          </cell>
          <cell r="BB26">
            <v>20</v>
          </cell>
          <cell r="BC26">
            <v>20</v>
          </cell>
          <cell r="BD26">
            <v>15</v>
          </cell>
          <cell r="BE26">
            <v>10</v>
          </cell>
          <cell r="BF26">
            <v>15</v>
          </cell>
          <cell r="BG26">
            <v>35</v>
          </cell>
          <cell r="BH26">
            <v>65</v>
          </cell>
          <cell r="BI26">
            <v>92</v>
          </cell>
          <cell r="BJ26">
            <v>116</v>
          </cell>
          <cell r="BK26">
            <v>108</v>
          </cell>
        </row>
        <row r="27">
          <cell r="B27">
            <v>21</v>
          </cell>
          <cell r="C27">
            <v>3</v>
          </cell>
          <cell r="D27">
            <v>2</v>
          </cell>
          <cell r="E27">
            <v>1</v>
          </cell>
          <cell r="F27">
            <v>2</v>
          </cell>
          <cell r="G27">
            <v>36.334737995196761</v>
          </cell>
          <cell r="H27">
            <v>10.576796567383013</v>
          </cell>
          <cell r="I27">
            <v>8.3786554125191669E-3</v>
          </cell>
          <cell r="J27">
            <v>8.3496635252786167E-2</v>
          </cell>
          <cell r="K27">
            <v>5.2999491550999998E-2</v>
          </cell>
          <cell r="L27">
            <v>0.53191709011099997</v>
          </cell>
          <cell r="M27">
            <v>8.1985051140310006</v>
          </cell>
          <cell r="N27">
            <v>6.8498199024899993</v>
          </cell>
          <cell r="O27">
            <v>620</v>
          </cell>
          <cell r="P27">
            <v>216</v>
          </cell>
          <cell r="Q27">
            <v>8065</v>
          </cell>
          <cell r="R27">
            <v>1112</v>
          </cell>
          <cell r="S27">
            <v>11.353794285713454</v>
          </cell>
          <cell r="T27"/>
          <cell r="U27">
            <v>2.4067427754763697</v>
          </cell>
          <cell r="V27">
            <v>2.7887961786792705</v>
          </cell>
          <cell r="W27">
            <v>3.4707662314122416</v>
          </cell>
          <cell r="X27">
            <v>3.6501255230212144</v>
          </cell>
          <cell r="Y27">
            <v>15.72</v>
          </cell>
          <cell r="Z27">
            <v>9.8557142857142868</v>
          </cell>
          <cell r="AA27">
            <v>4.8911098063845646</v>
          </cell>
          <cell r="AB27">
            <v>21</v>
          </cell>
          <cell r="AC27">
            <v>45.418422493995948</v>
          </cell>
          <cell r="AD27">
            <v>45.418422493995948</v>
          </cell>
          <cell r="AE27">
            <v>38.247092626522907</v>
          </cell>
          <cell r="AF27">
            <v>37.458492778553364</v>
          </cell>
          <cell r="AG27">
            <v>36.701755550703801</v>
          </cell>
          <cell r="AH27">
            <v>15.097059131300385</v>
          </cell>
          <cell r="AI27">
            <v>10.468794373515699</v>
          </cell>
          <cell r="AJ27">
            <v>36.334737995196761</v>
          </cell>
          <cell r="AK27">
            <v>40.371931105774181</v>
          </cell>
          <cell r="AL27">
            <v>3.7774273454939338</v>
          </cell>
          <cell r="AM27">
            <v>3.7926029332097033</v>
          </cell>
          <cell r="AN27">
            <v>2.8976528343136492</v>
          </cell>
          <cell r="AO27">
            <v>19.649999999999999</v>
          </cell>
          <cell r="AP27">
            <v>16.547368421052632</v>
          </cell>
          <cell r="AQ27">
            <v>6.5316493977585619</v>
          </cell>
          <cell r="AR27">
            <v>4.5292592332280446</v>
          </cell>
          <cell r="AS27">
            <v>15.72</v>
          </cell>
          <cell r="AT27">
            <v>17.466666666666669</v>
          </cell>
          <cell r="AU27">
            <v>12.319642857142858</v>
          </cell>
          <cell r="AV27">
            <v>10.374436090225565</v>
          </cell>
          <cell r="AW27">
            <v>4.0950426385983576</v>
          </cell>
          <cell r="AX27">
            <v>2.839636445841538</v>
          </cell>
          <cell r="AY27">
            <v>9.8557142857142868</v>
          </cell>
          <cell r="AZ27">
            <v>10.950793650793651</v>
          </cell>
          <cell r="BB27">
            <v>21</v>
          </cell>
          <cell r="BC27">
            <v>20</v>
          </cell>
          <cell r="BD27">
            <v>15</v>
          </cell>
          <cell r="BE27">
            <v>10</v>
          </cell>
          <cell r="BF27">
            <v>15</v>
          </cell>
          <cell r="BG27">
            <v>35</v>
          </cell>
          <cell r="BH27">
            <v>65</v>
          </cell>
          <cell r="BI27">
            <v>92</v>
          </cell>
          <cell r="BJ27">
            <v>0</v>
          </cell>
          <cell r="BK27">
            <v>102</v>
          </cell>
        </row>
        <row r="28">
          <cell r="B28">
            <v>22</v>
          </cell>
          <cell r="C28">
            <v>3</v>
          </cell>
          <cell r="D28">
            <v>2</v>
          </cell>
          <cell r="E28">
            <v>2</v>
          </cell>
          <cell r="F28">
            <v>2</v>
          </cell>
          <cell r="G28">
            <v>36.330751799629311</v>
          </cell>
          <cell r="H28">
            <v>1.3468615797591039</v>
          </cell>
          <cell r="I28">
            <v>8.3598395215314977E-3</v>
          </cell>
          <cell r="J28">
            <v>8.3309127411801784E-2</v>
          </cell>
          <cell r="K28">
            <v>5.2999491550999998E-2</v>
          </cell>
          <cell r="L28">
            <v>0.39405249128399999</v>
          </cell>
          <cell r="M28">
            <v>8.1985051140409997</v>
          </cell>
          <cell r="N28">
            <v>3.7443146446900002</v>
          </cell>
          <cell r="O28">
            <v>620</v>
          </cell>
          <cell r="P28">
            <v>50</v>
          </cell>
          <cell r="Q28">
            <v>8065</v>
          </cell>
          <cell r="R28">
            <v>1327</v>
          </cell>
          <cell r="S28">
            <v>11.353794285713454</v>
          </cell>
          <cell r="T28"/>
          <cell r="U28">
            <v>2.4051411614438583</v>
          </cell>
          <cell r="V28">
            <v>1.8687887660762745</v>
          </cell>
          <cell r="W28">
            <v>3.4674396098582263</v>
          </cell>
          <cell r="X28">
            <v>2.3082690674266098</v>
          </cell>
          <cell r="Y28">
            <v>15.72</v>
          </cell>
          <cell r="Z28">
            <v>9.8557142857142868</v>
          </cell>
          <cell r="AA28">
            <v>4.8366779426785609</v>
          </cell>
          <cell r="AB28">
            <v>22</v>
          </cell>
          <cell r="AC28">
            <v>45.413439749536636</v>
          </cell>
          <cell r="AD28">
            <v>45.413439749536636</v>
          </cell>
          <cell r="AE28">
            <v>38.242896631188749</v>
          </cell>
          <cell r="AF28">
            <v>37.454383298586919</v>
          </cell>
          <cell r="AG28">
            <v>36.697729090534658</v>
          </cell>
          <cell r="AH28">
            <v>15.105455090136653</v>
          </cell>
          <cell r="AI28">
            <v>10.477688406263194</v>
          </cell>
          <cell r="AJ28">
            <v>36.330751799629311</v>
          </cell>
          <cell r="AK28">
            <v>40.367501999588121</v>
          </cell>
          <cell r="AL28">
            <v>0.48102199277110858</v>
          </cell>
          <cell r="AM28">
            <v>0.72071365378923291</v>
          </cell>
          <cell r="AN28">
            <v>0.58349418564996935</v>
          </cell>
          <cell r="AO28">
            <v>19.649999999999999</v>
          </cell>
          <cell r="AP28">
            <v>16.547368421052632</v>
          </cell>
          <cell r="AQ28">
            <v>6.5359989060113817</v>
          </cell>
          <cell r="AR28">
            <v>4.5336045522773345</v>
          </cell>
          <cell r="AS28">
            <v>15.72</v>
          </cell>
          <cell r="AT28">
            <v>17.466666666666669</v>
          </cell>
          <cell r="AU28">
            <v>12.319642857142858</v>
          </cell>
          <cell r="AV28">
            <v>10.374436090225565</v>
          </cell>
          <cell r="AW28">
            <v>4.097769579477692</v>
          </cell>
          <cell r="AX28">
            <v>2.8423607602836545</v>
          </cell>
          <cell r="AY28">
            <v>9.8557142857142868</v>
          </cell>
          <cell r="AZ28">
            <v>10.950793650793651</v>
          </cell>
          <cell r="BB28">
            <v>22</v>
          </cell>
          <cell r="BC28">
            <v>20</v>
          </cell>
          <cell r="BD28">
            <v>15</v>
          </cell>
          <cell r="BE28">
            <v>10</v>
          </cell>
          <cell r="BF28">
            <v>15</v>
          </cell>
          <cell r="BG28">
            <v>35</v>
          </cell>
          <cell r="BH28">
            <v>65</v>
          </cell>
          <cell r="BI28">
            <v>92</v>
          </cell>
          <cell r="BJ28">
            <v>116</v>
          </cell>
          <cell r="BK28">
            <v>108</v>
          </cell>
        </row>
        <row r="29">
          <cell r="B29">
            <v>23</v>
          </cell>
          <cell r="C29">
            <v>3</v>
          </cell>
          <cell r="D29">
            <v>3</v>
          </cell>
          <cell r="E29">
            <v>1</v>
          </cell>
          <cell r="F29">
            <v>1</v>
          </cell>
          <cell r="G29">
            <v>49.148489993097243</v>
          </cell>
          <cell r="H29">
            <v>10.243617748506372</v>
          </cell>
          <cell r="I29">
            <v>8.377737796523935E-3</v>
          </cell>
          <cell r="J29">
            <v>8.348749084425236E-2</v>
          </cell>
          <cell r="K29">
            <v>5.2999491550999998E-2</v>
          </cell>
          <cell r="L29">
            <v>0.506333569353</v>
          </cell>
          <cell r="M29">
            <v>8.8572352313250011</v>
          </cell>
          <cell r="N29">
            <v>6.5489939072499999</v>
          </cell>
          <cell r="O29">
            <v>777</v>
          </cell>
          <cell r="P29">
            <v>219</v>
          </cell>
          <cell r="Q29">
            <v>8065</v>
          </cell>
          <cell r="R29">
            <v>1148</v>
          </cell>
          <cell r="S29">
            <v>11.353794285713454</v>
          </cell>
          <cell r="T29"/>
          <cell r="U29">
            <v>2.4506384374593071</v>
          </cell>
          <cell r="V29">
            <v>2.7921291388466019</v>
          </cell>
          <cell r="W29">
            <v>3.5488037291795158</v>
          </cell>
          <cell r="X29">
            <v>3.6650989893541293</v>
          </cell>
          <cell r="Y29">
            <v>15.72</v>
          </cell>
          <cell r="Z29">
            <v>9.8557142857142868</v>
          </cell>
          <cell r="AA29">
            <v>0.46132614096606667</v>
          </cell>
          <cell r="AB29">
            <v>23</v>
          </cell>
          <cell r="AC29">
            <v>61.43561249137155</v>
          </cell>
          <cell r="AD29">
            <v>61.43561249137155</v>
          </cell>
          <cell r="AE29">
            <v>51.735252624312892</v>
          </cell>
          <cell r="AF29">
            <v>50.668546384636336</v>
          </cell>
          <cell r="AG29">
            <v>49.644939386966911</v>
          </cell>
          <cell r="AH29">
            <v>20.055381994274036</v>
          </cell>
          <cell r="AI29">
            <v>13.849311977718301</v>
          </cell>
          <cell r="AJ29">
            <v>49.148489993097243</v>
          </cell>
          <cell r="AK29">
            <v>54.609433325663602</v>
          </cell>
          <cell r="AL29">
            <v>3.6584349101808473</v>
          </cell>
          <cell r="AM29">
            <v>3.6687478404877432</v>
          </cell>
          <cell r="AN29">
            <v>2.7949088901174597</v>
          </cell>
          <cell r="AO29">
            <v>19.649999999999999</v>
          </cell>
          <cell r="AP29">
            <v>16.547368421052632</v>
          </cell>
          <cell r="AQ29">
            <v>6.414654956729426</v>
          </cell>
          <cell r="AR29">
            <v>4.4296617112816401</v>
          </cell>
          <cell r="AS29">
            <v>15.72</v>
          </cell>
          <cell r="AT29">
            <v>17.466666666666669</v>
          </cell>
          <cell r="AU29">
            <v>12.319642857142858</v>
          </cell>
          <cell r="AV29">
            <v>10.374436090225565</v>
          </cell>
          <cell r="AW29">
            <v>4.0216925251250739</v>
          </cell>
          <cell r="AX29">
            <v>2.7771933975038201</v>
          </cell>
          <cell r="AY29">
            <v>9.8557142857142868</v>
          </cell>
          <cell r="AZ29">
            <v>10.950793650793651</v>
          </cell>
          <cell r="BB29">
            <v>23</v>
          </cell>
          <cell r="BC29">
            <v>20</v>
          </cell>
          <cell r="BD29">
            <v>15</v>
          </cell>
          <cell r="BE29">
            <v>10</v>
          </cell>
          <cell r="BF29">
            <v>15</v>
          </cell>
          <cell r="BG29">
            <v>35</v>
          </cell>
          <cell r="BH29">
            <v>65</v>
          </cell>
          <cell r="BI29">
            <v>94</v>
          </cell>
          <cell r="BJ29">
            <v>0</v>
          </cell>
          <cell r="BK29">
            <v>102</v>
          </cell>
        </row>
        <row r="30">
          <cell r="B30">
            <v>24</v>
          </cell>
          <cell r="C30">
            <v>3</v>
          </cell>
          <cell r="D30">
            <v>3</v>
          </cell>
          <cell r="E30">
            <v>2</v>
          </cell>
          <cell r="F30">
            <v>1</v>
          </cell>
          <cell r="G30">
            <v>49.14379404983152</v>
          </cell>
          <cell r="H30">
            <v>1.3313255024180248</v>
          </cell>
          <cell r="I30">
            <v>8.3587739126072605E-3</v>
          </cell>
          <cell r="J30">
            <v>8.3298508194840512E-2</v>
          </cell>
          <cell r="K30">
            <v>5.2999491550999998E-2</v>
          </cell>
          <cell r="L30">
            <v>0.40536725926</v>
          </cell>
          <cell r="M30">
            <v>8.8572352313150002</v>
          </cell>
          <cell r="N30">
            <v>3.4669113638</v>
          </cell>
          <cell r="O30">
            <v>777</v>
          </cell>
          <cell r="P30">
            <v>54</v>
          </cell>
          <cell r="Q30">
            <v>8065</v>
          </cell>
          <cell r="R30">
            <v>1278</v>
          </cell>
          <cell r="S30">
            <v>11.353794285713454</v>
          </cell>
          <cell r="T30"/>
          <cell r="U30">
            <v>2.4496856191315772</v>
          </cell>
          <cell r="V30">
            <v>1.906240770713626</v>
          </cell>
          <cell r="W30">
            <v>3.5468077508168423</v>
          </cell>
          <cell r="X30">
            <v>2.3731036531043914</v>
          </cell>
          <cell r="Y30">
            <v>15.72</v>
          </cell>
          <cell r="Z30">
            <v>9.8557142857142868</v>
          </cell>
          <cell r="AA30">
            <v>0.41115822010657138</v>
          </cell>
          <cell r="AB30">
            <v>24</v>
          </cell>
          <cell r="AC30">
            <v>61.429742562289398</v>
          </cell>
          <cell r="AD30">
            <v>61.429742562289398</v>
          </cell>
          <cell r="AE30">
            <v>51.730309526138441</v>
          </cell>
          <cell r="AF30">
            <v>50.663705206011876</v>
          </cell>
          <cell r="AG30">
            <v>49.640196009930825</v>
          </cell>
          <cell r="AH30">
            <v>20.061265684881302</v>
          </cell>
          <cell r="AI30">
            <v>13.855781734579082</v>
          </cell>
          <cell r="AJ30">
            <v>49.14379404983152</v>
          </cell>
          <cell r="AK30">
            <v>54.604215610923909</v>
          </cell>
          <cell r="AL30">
            <v>0.47547339372072317</v>
          </cell>
          <cell r="AM30">
            <v>0.69840364494964913</v>
          </cell>
          <cell r="AN30">
            <v>0.5610060482088266</v>
          </cell>
          <cell r="AO30">
            <v>19.649999999999999</v>
          </cell>
          <cell r="AP30">
            <v>16.547368421052632</v>
          </cell>
          <cell r="AQ30">
            <v>6.417149971094168</v>
          </cell>
          <cell r="AR30">
            <v>4.4321545187724452</v>
          </cell>
          <cell r="AS30">
            <v>15.72</v>
          </cell>
          <cell r="AT30">
            <v>17.466666666666669</v>
          </cell>
          <cell r="AU30">
            <v>12.319642857142858</v>
          </cell>
          <cell r="AV30">
            <v>10.374436090225565</v>
          </cell>
          <cell r="AW30">
            <v>4.0232567839493525</v>
          </cell>
          <cell r="AX30">
            <v>2.7787562727200203</v>
          </cell>
          <cell r="AY30">
            <v>9.8557142857142868</v>
          </cell>
          <cell r="AZ30">
            <v>10.950793650793651</v>
          </cell>
          <cell r="BB30">
            <v>24</v>
          </cell>
          <cell r="BC30">
            <v>20</v>
          </cell>
          <cell r="BD30">
            <v>15</v>
          </cell>
          <cell r="BE30">
            <v>10</v>
          </cell>
          <cell r="BF30">
            <v>15</v>
          </cell>
          <cell r="BG30">
            <v>35</v>
          </cell>
          <cell r="BH30">
            <v>65</v>
          </cell>
          <cell r="BI30">
            <v>94</v>
          </cell>
          <cell r="BJ30">
            <v>116</v>
          </cell>
          <cell r="BK30">
            <v>108</v>
          </cell>
        </row>
        <row r="31">
          <cell r="B31">
            <v>25</v>
          </cell>
          <cell r="C31">
            <v>3</v>
          </cell>
          <cell r="D31">
            <v>3</v>
          </cell>
          <cell r="E31">
            <v>1</v>
          </cell>
          <cell r="F31">
            <v>2</v>
          </cell>
          <cell r="G31">
            <v>34.115100715899381</v>
          </cell>
          <cell r="H31">
            <v>10.056557039095127</v>
          </cell>
          <cell r="I31">
            <v>8.3780299982194537E-3</v>
          </cell>
          <cell r="J31">
            <v>8.3490402750422243E-2</v>
          </cell>
          <cell r="K31">
            <v>5.2999491550999998E-2</v>
          </cell>
          <cell r="L31">
            <v>0.50634065929200001</v>
          </cell>
          <cell r="M31">
            <v>7.7500469092049995</v>
          </cell>
          <cell r="N31">
            <v>6.5490806103799999</v>
          </cell>
          <cell r="O31">
            <v>616</v>
          </cell>
          <cell r="P31">
            <v>215</v>
          </cell>
          <cell r="Q31">
            <v>8065</v>
          </cell>
          <cell r="R31">
            <v>1140</v>
          </cell>
          <cell r="S31">
            <v>11.353794285713454</v>
          </cell>
          <cell r="T31"/>
          <cell r="U31">
            <v>2.4048383941713731</v>
          </cell>
          <cell r="V31">
            <v>2.7693749226038951</v>
          </cell>
          <cell r="W31">
            <v>3.4636310240692803</v>
          </cell>
          <cell r="X31">
            <v>3.6123636373569292</v>
          </cell>
          <cell r="Y31">
            <v>15.72</v>
          </cell>
          <cell r="Z31">
            <v>9.8557142857142868</v>
          </cell>
          <cell r="AA31">
            <v>4.8797896058999992</v>
          </cell>
          <cell r="AB31">
            <v>25</v>
          </cell>
          <cell r="AC31">
            <v>42.64387589487422</v>
          </cell>
          <cell r="AD31">
            <v>42.64387589487422</v>
          </cell>
          <cell r="AE31">
            <v>35.910632332525665</v>
          </cell>
          <cell r="AF31">
            <v>35.170206923607608</v>
          </cell>
          <cell r="AG31">
            <v>34.45969769282766</v>
          </cell>
          <cell r="AH31">
            <v>14.186026303715225</v>
          </cell>
          <cell r="AI31">
            <v>9.8495193277888262</v>
          </cell>
          <cell r="AJ31">
            <v>34.115100715899381</v>
          </cell>
          <cell r="AK31">
            <v>37.905667462110422</v>
          </cell>
          <cell r="AL31">
            <v>3.5916275139625458</v>
          </cell>
          <cell r="AM31">
            <v>3.6313454552551101</v>
          </cell>
          <cell r="AN31">
            <v>2.7839271038762985</v>
          </cell>
          <cell r="AO31">
            <v>19.649999999999999</v>
          </cell>
          <cell r="AP31">
            <v>16.547368421052632</v>
          </cell>
          <cell r="AQ31">
            <v>6.5368217831604385</v>
          </cell>
          <cell r="AR31">
            <v>4.5385896738883025</v>
          </cell>
          <cell r="AS31">
            <v>15.72</v>
          </cell>
          <cell r="AT31">
            <v>17.466666666666669</v>
          </cell>
          <cell r="AU31">
            <v>12.319642857142858</v>
          </cell>
          <cell r="AV31">
            <v>10.374436090225565</v>
          </cell>
          <cell r="AW31">
            <v>4.0982854854620019</v>
          </cell>
          <cell r="AX31">
            <v>2.8454862013954378</v>
          </cell>
          <cell r="AY31">
            <v>9.8557142857142868</v>
          </cell>
          <cell r="AZ31">
            <v>10.950793650793651</v>
          </cell>
          <cell r="BB31">
            <v>25</v>
          </cell>
          <cell r="BC31">
            <v>20</v>
          </cell>
          <cell r="BD31">
            <v>15</v>
          </cell>
          <cell r="BE31">
            <v>10</v>
          </cell>
          <cell r="BF31">
            <v>15</v>
          </cell>
          <cell r="BG31">
            <v>35</v>
          </cell>
          <cell r="BH31">
            <v>65</v>
          </cell>
          <cell r="BI31">
            <v>94</v>
          </cell>
          <cell r="BJ31">
            <v>0</v>
          </cell>
          <cell r="BK31">
            <v>102</v>
          </cell>
        </row>
        <row r="32">
          <cell r="B32">
            <v>26</v>
          </cell>
          <cell r="C32">
            <v>3</v>
          </cell>
          <cell r="D32">
            <v>3</v>
          </cell>
          <cell r="E32">
            <v>2</v>
          </cell>
          <cell r="F32">
            <v>2</v>
          </cell>
          <cell r="G32">
            <v>34.110386284874252</v>
          </cell>
          <cell r="H32">
            <v>1.2275493890883071</v>
          </cell>
          <cell r="I32">
            <v>8.3590656584981073E-3</v>
          </cell>
          <cell r="J32">
            <v>8.3301415558735464E-2</v>
          </cell>
          <cell r="K32">
            <v>5.2999491550999998E-2</v>
          </cell>
          <cell r="L32">
            <v>0.373278328178</v>
          </cell>
          <cell r="M32">
            <v>7.7500469091949995</v>
          </cell>
          <cell r="N32">
            <v>3.4670006357199998</v>
          </cell>
          <cell r="O32">
            <v>616</v>
          </cell>
          <cell r="P32">
            <v>50</v>
          </cell>
          <cell r="Q32">
            <v>8065</v>
          </cell>
          <cell r="R32">
            <v>1378</v>
          </cell>
          <cell r="S32">
            <v>11.353794285713454</v>
          </cell>
          <cell r="T32"/>
          <cell r="U32">
            <v>2.4035086189849486</v>
          </cell>
          <cell r="V32">
            <v>1.7971308925623153</v>
          </cell>
          <cell r="W32">
            <v>3.4608759869358701</v>
          </cell>
          <cell r="X32">
            <v>2.1994868744752569</v>
          </cell>
          <cell r="Y32">
            <v>15.72</v>
          </cell>
          <cell r="Z32">
            <v>9.8557142857142868</v>
          </cell>
          <cell r="AA32">
            <v>4.8299080064050823</v>
          </cell>
          <cell r="AB32">
            <v>26</v>
          </cell>
          <cell r="AC32">
            <v>42.637982856092812</v>
          </cell>
          <cell r="AD32">
            <v>42.637982856092812</v>
          </cell>
          <cell r="AE32">
            <v>35.905669773551843</v>
          </cell>
          <cell r="AF32">
            <v>35.165346685437378</v>
          </cell>
          <cell r="AG32">
            <v>34.454935641287122</v>
          </cell>
          <cell r="AH32">
            <v>14.191913444970201</v>
          </cell>
          <cell r="AI32">
            <v>9.8559978495716951</v>
          </cell>
          <cell r="AJ32">
            <v>34.110386284874252</v>
          </cell>
          <cell r="AK32">
            <v>37.900429205415833</v>
          </cell>
          <cell r="AL32">
            <v>0.43841049610296684</v>
          </cell>
          <cell r="AM32">
            <v>0.68306064637177899</v>
          </cell>
          <cell r="AN32">
            <v>0.55810716732791144</v>
          </cell>
          <cell r="AO32">
            <v>19.649999999999999</v>
          </cell>
          <cell r="AP32">
            <v>16.547368421052632</v>
          </cell>
          <cell r="AQ32">
            <v>6.5404383723986319</v>
          </cell>
          <cell r="AR32">
            <v>4.5422026271209734</v>
          </cell>
          <cell r="AS32">
            <v>15.72</v>
          </cell>
          <cell r="AT32">
            <v>17.466666666666669</v>
          </cell>
          <cell r="AU32">
            <v>12.319642857142858</v>
          </cell>
          <cell r="AV32">
            <v>10.374436090225565</v>
          </cell>
          <cell r="AW32">
            <v>4.1005529199543949</v>
          </cell>
          <cell r="AX32">
            <v>2.847751356280225</v>
          </cell>
          <cell r="AY32">
            <v>9.8557142857142868</v>
          </cell>
          <cell r="AZ32">
            <v>10.950793650793651</v>
          </cell>
          <cell r="BB32">
            <v>26</v>
          </cell>
          <cell r="BC32">
            <v>20</v>
          </cell>
          <cell r="BD32">
            <v>15</v>
          </cell>
          <cell r="BE32">
            <v>10</v>
          </cell>
          <cell r="BF32">
            <v>15</v>
          </cell>
          <cell r="BG32">
            <v>35</v>
          </cell>
          <cell r="BH32">
            <v>65</v>
          </cell>
          <cell r="BI32">
            <v>94</v>
          </cell>
          <cell r="BJ32">
            <v>116</v>
          </cell>
          <cell r="BK32">
            <v>108</v>
          </cell>
        </row>
        <row r="33">
          <cell r="B33">
            <v>27</v>
          </cell>
          <cell r="C33">
            <v>4</v>
          </cell>
          <cell r="D33">
            <v>2</v>
          </cell>
          <cell r="E33">
            <v>1</v>
          </cell>
          <cell r="F33">
            <v>1</v>
          </cell>
          <cell r="G33">
            <v>46.40988711132524</v>
          </cell>
          <cell r="H33">
            <v>11.415982637238901</v>
          </cell>
          <cell r="I33">
            <v>8.3819121360906648E-3</v>
          </cell>
          <cell r="J33">
            <v>8.35290897991042E-2</v>
          </cell>
          <cell r="K33">
            <v>5.2999491550999998E-2</v>
          </cell>
          <cell r="L33">
            <v>0.594518281047</v>
          </cell>
          <cell r="M33">
            <v>8.7510254914670007</v>
          </cell>
          <cell r="N33">
            <v>7.5877130376100004</v>
          </cell>
          <cell r="O33">
            <v>742</v>
          </cell>
          <cell r="P33">
            <v>211</v>
          </cell>
          <cell r="Q33">
            <v>8065</v>
          </cell>
          <cell r="R33">
            <v>989</v>
          </cell>
          <cell r="S33">
            <v>11.353794285713454</v>
          </cell>
          <cell r="T33"/>
          <cell r="U33">
            <v>2.4429946075985454</v>
          </cell>
          <cell r="V33">
            <v>2.7762586029019625</v>
          </cell>
          <cell r="W33">
            <v>3.5412253844883139</v>
          </cell>
          <cell r="X33">
            <v>3.6424255539133505</v>
          </cell>
          <cell r="Y33">
            <v>15.72</v>
          </cell>
          <cell r="Z33">
            <v>9.8557142857142868</v>
          </cell>
          <cell r="AA33">
            <v>0.46664966663133578</v>
          </cell>
          <cell r="AB33">
            <v>27</v>
          </cell>
          <cell r="AC33">
            <v>58.012358889156545</v>
          </cell>
          <cell r="AD33">
            <v>58.012358889156545</v>
          </cell>
          <cell r="AE33">
            <v>48.852512748763409</v>
          </cell>
          <cell r="AF33">
            <v>47.845244444665198</v>
          </cell>
          <cell r="AG33">
            <v>46.878673849823478</v>
          </cell>
          <cell r="AH33">
            <v>18.997130393564802</v>
          </cell>
          <cell r="AI33">
            <v>13.105601048330673</v>
          </cell>
          <cell r="AJ33">
            <v>46.40988711132524</v>
          </cell>
          <cell r="AK33">
            <v>51.566541234805818</v>
          </cell>
          <cell r="AL33">
            <v>4.0771366561567506</v>
          </cell>
          <cell r="AM33">
            <v>4.1120026157887537</v>
          </cell>
          <cell r="AN33">
            <v>3.1341704774099757</v>
          </cell>
          <cell r="AO33">
            <v>19.649999999999999</v>
          </cell>
          <cell r="AP33">
            <v>16.547368421052632</v>
          </cell>
          <cell r="AQ33">
            <v>6.4347256236691832</v>
          </cell>
          <cell r="AR33">
            <v>4.4391413404124371</v>
          </cell>
          <cell r="AS33">
            <v>15.72</v>
          </cell>
          <cell r="AT33">
            <v>17.466666666666669</v>
          </cell>
          <cell r="AU33">
            <v>12.319642857142858</v>
          </cell>
          <cell r="AV33">
            <v>10.374436090225565</v>
          </cell>
          <cell r="AW33">
            <v>4.0342759067333418</v>
          </cell>
          <cell r="AX33">
            <v>2.7831366873414578</v>
          </cell>
          <cell r="AY33">
            <v>9.8557142857142868</v>
          </cell>
          <cell r="AZ33">
            <v>10.950793650793651</v>
          </cell>
          <cell r="BB33">
            <v>27</v>
          </cell>
          <cell r="BC33">
            <v>30</v>
          </cell>
          <cell r="BD33">
            <v>20</v>
          </cell>
          <cell r="BE33">
            <v>15</v>
          </cell>
          <cell r="BF33">
            <v>17</v>
          </cell>
          <cell r="BG33">
            <v>37</v>
          </cell>
          <cell r="BH33">
            <v>67</v>
          </cell>
          <cell r="BI33">
            <v>92</v>
          </cell>
          <cell r="BJ33">
            <v>0</v>
          </cell>
          <cell r="BK33">
            <v>102</v>
          </cell>
        </row>
        <row r="34">
          <cell r="B34">
            <v>28</v>
          </cell>
          <cell r="C34">
            <v>4</v>
          </cell>
          <cell r="D34">
            <v>2</v>
          </cell>
          <cell r="E34">
            <v>2</v>
          </cell>
          <cell r="F34">
            <v>1</v>
          </cell>
          <cell r="G34">
            <v>46.40562121496739</v>
          </cell>
          <cell r="H34">
            <v>1.4766644254009209</v>
          </cell>
          <cell r="I34">
            <v>8.3627615573838993E-3</v>
          </cell>
          <cell r="J34">
            <v>8.3338246661818785E-2</v>
          </cell>
          <cell r="K34">
            <v>5.2999491550999998E-2</v>
          </cell>
          <cell r="L34">
            <v>0.41225711007100002</v>
          </cell>
          <cell r="M34">
            <v>8.7510254914559997</v>
          </cell>
          <cell r="N34">
            <v>4.9130808263999999</v>
          </cell>
          <cell r="O34">
            <v>742</v>
          </cell>
          <cell r="P34">
            <v>42</v>
          </cell>
          <cell r="Q34">
            <v>8065</v>
          </cell>
          <cell r="R34">
            <v>1249</v>
          </cell>
          <cell r="S34">
            <v>11.353794285713454</v>
          </cell>
          <cell r="T34"/>
          <cell r="U34">
            <v>2.4416614515862736</v>
          </cell>
          <cell r="V34">
            <v>1.9283531443708755</v>
          </cell>
          <cell r="W34">
            <v>3.5384271356783281</v>
          </cell>
          <cell r="X34">
            <v>2.4092498237085711</v>
          </cell>
          <cell r="Y34">
            <v>15.72</v>
          </cell>
          <cell r="Z34">
            <v>9.8557142857142868</v>
          </cell>
          <cell r="AA34">
            <v>0.40865804006244361</v>
          </cell>
          <cell r="AB34">
            <v>28</v>
          </cell>
          <cell r="AC34">
            <v>58.007026518709232</v>
          </cell>
          <cell r="AD34">
            <v>58.007026518709232</v>
          </cell>
          <cell r="AE34">
            <v>48.84802233154462</v>
          </cell>
          <cell r="AF34">
            <v>47.840846613368441</v>
          </cell>
          <cell r="AG34">
            <v>46.874364863603425</v>
          </cell>
          <cell r="AH34">
            <v>19.005755767172005</v>
          </cell>
          <cell r="AI34">
            <v>13.114759591077824</v>
          </cell>
          <cell r="AJ34">
            <v>46.40562121496739</v>
          </cell>
          <cell r="AK34">
            <v>51.561801349963766</v>
          </cell>
          <cell r="AL34">
            <v>0.52738015192890031</v>
          </cell>
          <cell r="AM34">
            <v>0.76576452280615959</v>
          </cell>
          <cell r="AN34">
            <v>0.61291461386427892</v>
          </cell>
          <cell r="AO34">
            <v>19.649999999999999</v>
          </cell>
          <cell r="AP34">
            <v>16.547368421052632</v>
          </cell>
          <cell r="AQ34">
            <v>6.4382390072084696</v>
          </cell>
          <cell r="AR34">
            <v>4.4426518894493006</v>
          </cell>
          <cell r="AS34">
            <v>15.72</v>
          </cell>
          <cell r="AT34">
            <v>17.466666666666669</v>
          </cell>
          <cell r="AU34">
            <v>12.319642857142858</v>
          </cell>
          <cell r="AV34">
            <v>10.374436090225565</v>
          </cell>
          <cell r="AW34">
            <v>4.0364786360170148</v>
          </cell>
          <cell r="AX34">
            <v>2.7853376395229668</v>
          </cell>
          <cell r="AY34">
            <v>9.8557142857142868</v>
          </cell>
          <cell r="AZ34">
            <v>10.950793650793651</v>
          </cell>
          <cell r="BB34">
            <v>28</v>
          </cell>
          <cell r="BC34">
            <v>30</v>
          </cell>
          <cell r="BD34">
            <v>20</v>
          </cell>
          <cell r="BE34">
            <v>15</v>
          </cell>
          <cell r="BF34">
            <v>17</v>
          </cell>
          <cell r="BG34">
            <v>37</v>
          </cell>
          <cell r="BH34">
            <v>67</v>
          </cell>
          <cell r="BI34">
            <v>92</v>
          </cell>
          <cell r="BJ34">
            <v>116</v>
          </cell>
          <cell r="BK34">
            <v>108</v>
          </cell>
        </row>
        <row r="35">
          <cell r="B35">
            <v>29</v>
          </cell>
          <cell r="C35">
            <v>4</v>
          </cell>
          <cell r="D35">
            <v>2</v>
          </cell>
          <cell r="E35">
            <v>1</v>
          </cell>
          <cell r="F35">
            <v>2</v>
          </cell>
          <cell r="G35">
            <v>31.969481056046586</v>
          </cell>
          <cell r="H35">
            <v>11.214014488997551</v>
          </cell>
          <cell r="I35">
            <v>8.3822287680138958E-3</v>
          </cell>
          <cell r="J35">
            <v>8.3532245162214594E-2</v>
          </cell>
          <cell r="K35">
            <v>5.2999491550999998E-2</v>
          </cell>
          <cell r="L35">
            <v>0.59452669708100003</v>
          </cell>
          <cell r="M35">
            <v>7.6806378451740001</v>
          </cell>
          <cell r="N35">
            <v>7.5878089261900001</v>
          </cell>
          <cell r="O35">
            <v>583</v>
          </cell>
          <cell r="P35">
            <v>207</v>
          </cell>
          <cell r="Q35">
            <v>8065</v>
          </cell>
          <cell r="R35">
            <v>983</v>
          </cell>
          <cell r="S35">
            <v>11.353794285713454</v>
          </cell>
          <cell r="T35"/>
          <cell r="U35">
            <v>2.3945693178644101</v>
          </cell>
          <cell r="V35">
            <v>2.7539699382528022</v>
          </cell>
          <cell r="W35">
            <v>3.4515386463102509</v>
          </cell>
          <cell r="X35">
            <v>3.5914136207397371</v>
          </cell>
          <cell r="Y35">
            <v>15.72</v>
          </cell>
          <cell r="Z35">
            <v>9.8557142857142868</v>
          </cell>
          <cell r="AA35">
            <v>4.8854970595807474</v>
          </cell>
          <cell r="AB35">
            <v>29</v>
          </cell>
          <cell r="AC35">
            <v>39.96185132005823</v>
          </cell>
          <cell r="AD35">
            <v>39.96185132005823</v>
          </cell>
          <cell r="AE35">
            <v>33.652085322154299</v>
          </cell>
          <cell r="AF35">
            <v>32.95822789283153</v>
          </cell>
          <cell r="AG35">
            <v>32.292405107117766</v>
          </cell>
          <cell r="AH35">
            <v>13.350827147722113</v>
          </cell>
          <cell r="AI35">
            <v>9.262385368398661</v>
          </cell>
          <cell r="AJ35">
            <v>31.969481056046586</v>
          </cell>
          <cell r="AK35">
            <v>35.521645617829542</v>
          </cell>
          <cell r="AL35">
            <v>4.0050051746419824</v>
          </cell>
          <cell r="AM35">
            <v>4.0719451339080495</v>
          </cell>
          <cell r="AN35">
            <v>3.122451400261649</v>
          </cell>
          <cell r="AO35">
            <v>19.649999999999999</v>
          </cell>
          <cell r="AP35">
            <v>16.547368421052632</v>
          </cell>
          <cell r="AQ35">
            <v>6.5648548499818906</v>
          </cell>
          <cell r="AR35">
            <v>4.5544905072423072</v>
          </cell>
          <cell r="AS35">
            <v>15.72</v>
          </cell>
          <cell r="AT35">
            <v>17.466666666666669</v>
          </cell>
          <cell r="AU35">
            <v>12.319642857142858</v>
          </cell>
          <cell r="AV35">
            <v>10.374436090225565</v>
          </cell>
          <cell r="AW35">
            <v>4.1158609242116562</v>
          </cell>
          <cell r="AX35">
            <v>2.8554552898459358</v>
          </cell>
          <cell r="AY35">
            <v>9.8557142857142868</v>
          </cell>
          <cell r="AZ35">
            <v>10.950793650793651</v>
          </cell>
          <cell r="BB35">
            <v>29</v>
          </cell>
          <cell r="BC35">
            <v>30</v>
          </cell>
          <cell r="BD35">
            <v>20</v>
          </cell>
          <cell r="BE35">
            <v>15</v>
          </cell>
          <cell r="BF35">
            <v>17</v>
          </cell>
          <cell r="BG35">
            <v>37</v>
          </cell>
          <cell r="BH35">
            <v>67</v>
          </cell>
          <cell r="BI35">
            <v>92</v>
          </cell>
          <cell r="BJ35">
            <v>0</v>
          </cell>
          <cell r="BK35">
            <v>102</v>
          </cell>
        </row>
        <row r="36">
          <cell r="B36">
            <v>30</v>
          </cell>
          <cell r="C36">
            <v>4</v>
          </cell>
          <cell r="D36">
            <v>2</v>
          </cell>
          <cell r="E36">
            <v>2</v>
          </cell>
          <cell r="F36">
            <v>2</v>
          </cell>
          <cell r="G36">
            <v>31.965185061711001</v>
          </cell>
          <cell r="H36">
            <v>1.3671481095896447</v>
          </cell>
          <cell r="I36">
            <v>8.3630774408426211E-3</v>
          </cell>
          <cell r="J36">
            <v>8.3341394566182531E-2</v>
          </cell>
          <cell r="K36">
            <v>5.2999491550999998E-2</v>
          </cell>
          <cell r="L36">
            <v>0.390186564628</v>
          </cell>
          <cell r="M36">
            <v>7.6806378451940001</v>
          </cell>
          <cell r="N36">
            <v>4.9132033183800008</v>
          </cell>
          <cell r="O36">
            <v>583</v>
          </cell>
          <cell r="P36">
            <v>39</v>
          </cell>
          <cell r="Q36">
            <v>8065</v>
          </cell>
          <cell r="R36">
            <v>1309</v>
          </cell>
          <cell r="S36">
            <v>11.353794285713454</v>
          </cell>
          <cell r="T36"/>
          <cell r="U36">
            <v>2.3927404861018879</v>
          </cell>
          <cell r="V36">
            <v>1.8270804156202474</v>
          </cell>
          <cell r="W36">
            <v>3.4477436455101413</v>
          </cell>
          <cell r="X36">
            <v>2.2449109840781722</v>
          </cell>
          <cell r="Y36">
            <v>15.72</v>
          </cell>
          <cell r="Z36">
            <v>9.8557142857142868</v>
          </cell>
          <cell r="AA36">
            <v>4.8270323531263264</v>
          </cell>
          <cell r="AB36">
            <v>30</v>
          </cell>
          <cell r="AC36">
            <v>39.956481327138746</v>
          </cell>
          <cell r="AD36">
            <v>39.956481327138746</v>
          </cell>
          <cell r="AE36">
            <v>33.647563222853684</v>
          </cell>
          <cell r="AF36">
            <v>32.953799032691755</v>
          </cell>
          <cell r="AG36">
            <v>32.2880657189</v>
          </cell>
          <cell r="AH36">
            <v>13.359236092413347</v>
          </cell>
          <cell r="AI36">
            <v>9.2713346316620679</v>
          </cell>
          <cell r="AJ36">
            <v>31.965185061711001</v>
          </cell>
          <cell r="AK36">
            <v>35.516872290789998</v>
          </cell>
          <cell r="AL36">
            <v>0.4882671819963017</v>
          </cell>
          <cell r="AM36">
            <v>0.74826925947073475</v>
          </cell>
          <cell r="AN36">
            <v>0.60899880631616077</v>
          </cell>
          <cell r="AO36">
            <v>19.649999999999999</v>
          </cell>
          <cell r="AP36">
            <v>16.547368421052632</v>
          </cell>
          <cell r="AQ36">
            <v>6.5698725337364525</v>
          </cell>
          <cell r="AR36">
            <v>4.5595037265811591</v>
          </cell>
          <cell r="AS36">
            <v>15.72</v>
          </cell>
          <cell r="AT36">
            <v>17.466666666666669</v>
          </cell>
          <cell r="AU36">
            <v>12.319642857142858</v>
          </cell>
          <cell r="AV36">
            <v>10.374436090225565</v>
          </cell>
          <cell r="AW36">
            <v>4.1190067802842405</v>
          </cell>
          <cell r="AX36">
            <v>2.8585983469359704</v>
          </cell>
          <cell r="AY36">
            <v>9.8557142857142868</v>
          </cell>
          <cell r="AZ36">
            <v>10.950793650793651</v>
          </cell>
          <cell r="BB36">
            <v>30</v>
          </cell>
          <cell r="BC36">
            <v>30</v>
          </cell>
          <cell r="BD36">
            <v>20</v>
          </cell>
          <cell r="BE36">
            <v>15</v>
          </cell>
          <cell r="BF36">
            <v>17</v>
          </cell>
          <cell r="BG36">
            <v>37</v>
          </cell>
          <cell r="BH36">
            <v>67</v>
          </cell>
          <cell r="BI36">
            <v>92</v>
          </cell>
          <cell r="BJ36">
            <v>116</v>
          </cell>
          <cell r="BK36">
            <v>108</v>
          </cell>
        </row>
        <row r="37">
          <cell r="B37">
            <v>31</v>
          </cell>
          <cell r="C37">
            <v>4</v>
          </cell>
          <cell r="D37">
            <v>3</v>
          </cell>
          <cell r="E37">
            <v>1</v>
          </cell>
          <cell r="F37">
            <v>1</v>
          </cell>
          <cell r="G37">
            <v>43.707415337161486</v>
          </cell>
          <cell r="H37">
            <v>10.86831742696018</v>
          </cell>
          <cell r="I37">
            <v>8.3814523748321247E-3</v>
          </cell>
          <cell r="J37">
            <v>8.3524508095212863E-2</v>
          </cell>
          <cell r="K37">
            <v>5.2999491550999998E-2</v>
          </cell>
          <cell r="L37">
            <v>0.574523262067</v>
          </cell>
          <cell r="M37">
            <v>8.2747388315760002</v>
          </cell>
          <cell r="N37">
            <v>7.3614568633599999</v>
          </cell>
          <cell r="O37">
            <v>739</v>
          </cell>
          <cell r="P37">
            <v>207</v>
          </cell>
          <cell r="Q37">
            <v>8065</v>
          </cell>
          <cell r="R37">
            <v>1001</v>
          </cell>
          <cell r="S37">
            <v>11.353794285713454</v>
          </cell>
          <cell r="T37"/>
          <cell r="U37">
            <v>2.4450913202797926</v>
          </cell>
          <cell r="V37">
            <v>2.7482025969303616</v>
          </cell>
          <cell r="W37">
            <v>3.5414161750991542</v>
          </cell>
          <cell r="X37">
            <v>3.5937525477382275</v>
          </cell>
          <cell r="Y37">
            <v>15.72</v>
          </cell>
          <cell r="Z37">
            <v>9.8557142857142868</v>
          </cell>
          <cell r="AA37">
            <v>0.4564268137532278</v>
          </cell>
          <cell r="AB37">
            <v>31</v>
          </cell>
          <cell r="AC37">
            <v>54.634269171451855</v>
          </cell>
          <cell r="AD37">
            <v>54.634269171451855</v>
          </cell>
          <cell r="AE37">
            <v>46.007805618064722</v>
          </cell>
          <cell r="AF37">
            <v>45.059191069238643</v>
          </cell>
          <cell r="AG37">
            <v>44.148904380971196</v>
          </cell>
          <cell r="AH37">
            <v>17.875575842361599</v>
          </cell>
          <cell r="AI37">
            <v>12.341790169842929</v>
          </cell>
          <cell r="AJ37">
            <v>43.707415337161486</v>
          </cell>
          <cell r="AK37">
            <v>48.563794819068313</v>
          </cell>
          <cell r="AL37">
            <v>3.8815419382000647</v>
          </cell>
          <cell r="AM37">
            <v>3.954700224466595</v>
          </cell>
          <cell r="AN37">
            <v>3.0242253139549882</v>
          </cell>
          <cell r="AO37">
            <v>19.649999999999999</v>
          </cell>
          <cell r="AP37">
            <v>16.547368421052632</v>
          </cell>
          <cell r="AQ37">
            <v>6.4292077230887053</v>
          </cell>
          <cell r="AR37">
            <v>4.4389021856658415</v>
          </cell>
          <cell r="AS37">
            <v>15.72</v>
          </cell>
          <cell r="AT37">
            <v>17.466666666666669</v>
          </cell>
          <cell r="AU37">
            <v>12.319642857142858</v>
          </cell>
          <cell r="AV37">
            <v>10.374436090225565</v>
          </cell>
          <cell r="AW37">
            <v>4.0308164378034332</v>
          </cell>
          <cell r="AX37">
            <v>2.782986748355929</v>
          </cell>
          <cell r="AY37">
            <v>9.8557142857142868</v>
          </cell>
          <cell r="AZ37">
            <v>10.950793650793651</v>
          </cell>
          <cell r="BB37">
            <v>31</v>
          </cell>
          <cell r="BC37">
            <v>30</v>
          </cell>
          <cell r="BD37">
            <v>20</v>
          </cell>
          <cell r="BE37">
            <v>15</v>
          </cell>
          <cell r="BF37">
            <v>17</v>
          </cell>
          <cell r="BG37">
            <v>37</v>
          </cell>
          <cell r="BH37">
            <v>67</v>
          </cell>
          <cell r="BI37">
            <v>94</v>
          </cell>
          <cell r="BJ37">
            <v>0</v>
          </cell>
          <cell r="BK37">
            <v>102</v>
          </cell>
        </row>
        <row r="38">
          <cell r="B38">
            <v>32</v>
          </cell>
          <cell r="C38">
            <v>4</v>
          </cell>
          <cell r="D38">
            <v>3</v>
          </cell>
          <cell r="E38">
            <v>2</v>
          </cell>
          <cell r="F38">
            <v>1</v>
          </cell>
          <cell r="G38">
            <v>43.702330137146298</v>
          </cell>
          <cell r="H38">
            <v>1.3500151081066485</v>
          </cell>
          <cell r="I38">
            <v>8.362134332576137E-3</v>
          </cell>
          <cell r="J38">
            <v>8.3331996117021703E-2</v>
          </cell>
          <cell r="K38">
            <v>5.2999491550999998E-2</v>
          </cell>
          <cell r="L38">
            <v>0.40183762909499998</v>
          </cell>
          <cell r="M38">
            <v>8.2747388315760002</v>
          </cell>
          <cell r="N38">
            <v>4.5443197927600005</v>
          </cell>
          <cell r="O38">
            <v>739</v>
          </cell>
          <cell r="P38">
            <v>42</v>
          </cell>
          <cell r="Q38">
            <v>8065</v>
          </cell>
          <cell r="R38">
            <v>1263</v>
          </cell>
          <cell r="S38">
            <v>11.353794285713454</v>
          </cell>
          <cell r="T38"/>
          <cell r="U38">
            <v>2.4440219355495092</v>
          </cell>
          <cell r="V38">
            <v>1.8642198397085608</v>
          </cell>
          <cell r="W38">
            <v>3.5391754424581445</v>
          </cell>
          <cell r="X38">
            <v>2.3087703419888141</v>
          </cell>
          <cell r="Y38">
            <v>15.72</v>
          </cell>
          <cell r="Z38">
            <v>9.8557142857142868</v>
          </cell>
          <cell r="AA38">
            <v>0.40279438535474998</v>
          </cell>
          <cell r="AB38">
            <v>32</v>
          </cell>
          <cell r="AC38">
            <v>54.627912671432867</v>
          </cell>
          <cell r="AD38">
            <v>54.627912671432867</v>
          </cell>
          <cell r="AE38">
            <v>46.002452775943475</v>
          </cell>
          <cell r="AF38">
            <v>45.053948594996186</v>
          </cell>
          <cell r="AG38">
            <v>44.143767815299292</v>
          </cell>
          <cell r="AH38">
            <v>17.88131665328951</v>
          </cell>
          <cell r="AI38">
            <v>12.348167206651027</v>
          </cell>
          <cell r="AJ38">
            <v>43.702330137146298</v>
          </cell>
          <cell r="AK38">
            <v>48.558144596829216</v>
          </cell>
          <cell r="AL38">
            <v>0.48214825289523161</v>
          </cell>
          <cell r="AM38">
            <v>0.7241716236201523</v>
          </cell>
          <cell r="AN38">
            <v>0.58473338969857103</v>
          </cell>
          <cell r="AO38">
            <v>19.649999999999999</v>
          </cell>
          <cell r="AP38">
            <v>16.547368421052632</v>
          </cell>
          <cell r="AQ38">
            <v>6.4320208306418269</v>
          </cell>
          <cell r="AR38">
            <v>4.4417125558154389</v>
          </cell>
          <cell r="AS38">
            <v>15.72</v>
          </cell>
          <cell r="AT38">
            <v>17.466666666666669</v>
          </cell>
          <cell r="AU38">
            <v>12.319642857142858</v>
          </cell>
          <cell r="AV38">
            <v>10.374436090225565</v>
          </cell>
          <cell r="AW38">
            <v>4.0325801263720438</v>
          </cell>
          <cell r="AX38">
            <v>2.7847487206989014</v>
          </cell>
          <cell r="AY38">
            <v>9.8557142857142868</v>
          </cell>
          <cell r="AZ38">
            <v>10.950793650793651</v>
          </cell>
          <cell r="BB38">
            <v>32</v>
          </cell>
          <cell r="BC38">
            <v>30</v>
          </cell>
          <cell r="BD38">
            <v>20</v>
          </cell>
          <cell r="BE38">
            <v>15</v>
          </cell>
          <cell r="BF38">
            <v>17</v>
          </cell>
          <cell r="BG38">
            <v>37</v>
          </cell>
          <cell r="BH38">
            <v>67</v>
          </cell>
          <cell r="BI38">
            <v>94</v>
          </cell>
          <cell r="BJ38">
            <v>116</v>
          </cell>
          <cell r="BK38">
            <v>108</v>
          </cell>
        </row>
        <row r="39">
          <cell r="B39">
            <v>33</v>
          </cell>
          <cell r="C39">
            <v>4</v>
          </cell>
          <cell r="D39">
            <v>3</v>
          </cell>
          <cell r="E39">
            <v>1</v>
          </cell>
          <cell r="F39">
            <v>2</v>
          </cell>
          <cell r="G39">
            <v>29.758006777926393</v>
          </cell>
          <cell r="H39">
            <v>10.680745319142051</v>
          </cell>
          <cell r="I39">
            <v>8.3817611442334773E-3</v>
          </cell>
          <cell r="J39">
            <v>8.3527585105164059E-2</v>
          </cell>
          <cell r="K39">
            <v>5.2999491550999998E-2</v>
          </cell>
          <cell r="L39">
            <v>0.57453598747400003</v>
          </cell>
          <cell r="M39">
            <v>7.1942273512709995</v>
          </cell>
          <cell r="N39">
            <v>7.3616041191999999</v>
          </cell>
          <cell r="O39">
            <v>579</v>
          </cell>
          <cell r="P39">
            <v>203</v>
          </cell>
          <cell r="Q39">
            <v>8065</v>
          </cell>
          <cell r="R39">
            <v>994</v>
          </cell>
          <cell r="S39">
            <v>11.353794285713454</v>
          </cell>
          <cell r="T39"/>
          <cell r="U39">
            <v>2.3932559009660941</v>
          </cell>
          <cell r="V39">
            <v>2.7253034101260418</v>
          </cell>
          <cell r="W39">
            <v>3.4456908949260243</v>
          </cell>
          <cell r="X39">
            <v>3.5419412989865871</v>
          </cell>
          <cell r="Y39">
            <v>15.72</v>
          </cell>
          <cell r="Z39">
            <v>9.8557142857142868</v>
          </cell>
          <cell r="AA39">
            <v>4.8749169233256149</v>
          </cell>
          <cell r="AB39">
            <v>33</v>
          </cell>
          <cell r="AC39">
            <v>37.197508472407989</v>
          </cell>
          <cell r="AD39">
            <v>37.197508472407989</v>
          </cell>
          <cell r="AE39">
            <v>31.324217660975151</v>
          </cell>
          <cell r="AF39">
            <v>30.678357503016901</v>
          </cell>
          <cell r="AG39">
            <v>30.058592704976157</v>
          </cell>
          <cell r="AH39">
            <v>12.434109852571083</v>
          </cell>
          <cell r="AI39">
            <v>8.6362960826656714</v>
          </cell>
          <cell r="AJ39">
            <v>29.758006777926393</v>
          </cell>
          <cell r="AK39">
            <v>33.064451975473773</v>
          </cell>
          <cell r="AL39">
            <v>3.8145518996935901</v>
          </cell>
          <cell r="AM39">
            <v>3.9191032013012013</v>
          </cell>
          <cell r="AN39">
            <v>3.0155060226994741</v>
          </cell>
          <cell r="AO39">
            <v>19.649999999999999</v>
          </cell>
          <cell r="AP39">
            <v>16.547368421052632</v>
          </cell>
          <cell r="AQ39">
            <v>6.5684576370016483</v>
          </cell>
          <cell r="AR39">
            <v>4.5622200247702409</v>
          </cell>
          <cell r="AS39">
            <v>15.72</v>
          </cell>
          <cell r="AT39">
            <v>17.466666666666669</v>
          </cell>
          <cell r="AU39">
            <v>12.319642857142858</v>
          </cell>
          <cell r="AV39">
            <v>10.374436090225565</v>
          </cell>
          <cell r="AW39">
            <v>4.1181197053502698</v>
          </cell>
          <cell r="AX39">
            <v>2.8603013405025348</v>
          </cell>
          <cell r="AY39">
            <v>9.8557142857142868</v>
          </cell>
          <cell r="AZ39">
            <v>10.950793650793651</v>
          </cell>
          <cell r="BB39">
            <v>33</v>
          </cell>
          <cell r="BC39">
            <v>30</v>
          </cell>
          <cell r="BD39">
            <v>20</v>
          </cell>
          <cell r="BE39">
            <v>15</v>
          </cell>
          <cell r="BF39">
            <v>17</v>
          </cell>
          <cell r="BG39">
            <v>37</v>
          </cell>
          <cell r="BH39">
            <v>67</v>
          </cell>
          <cell r="BI39">
            <v>94</v>
          </cell>
          <cell r="BJ39">
            <v>0</v>
          </cell>
          <cell r="BK39">
            <v>102</v>
          </cell>
        </row>
        <row r="40">
          <cell r="B40">
            <v>34</v>
          </cell>
          <cell r="C40">
            <v>4</v>
          </cell>
          <cell r="D40">
            <v>3</v>
          </cell>
          <cell r="E40">
            <v>2</v>
          </cell>
          <cell r="F40">
            <v>2</v>
          </cell>
          <cell r="G40">
            <v>29.752843195055082</v>
          </cell>
          <cell r="H40">
            <v>1.2473413586160196</v>
          </cell>
          <cell r="I40">
            <v>8.3624447827772615E-3</v>
          </cell>
          <cell r="J40">
            <v>8.3335089876811458E-2</v>
          </cell>
          <cell r="K40">
            <v>5.2999491550999998E-2</v>
          </cell>
          <cell r="L40">
            <v>0.36369020288499998</v>
          </cell>
          <cell r="M40">
            <v>7.1942273512809995</v>
          </cell>
          <cell r="N40">
            <v>4.5445195417499997</v>
          </cell>
          <cell r="O40">
            <v>579</v>
          </cell>
          <cell r="P40">
            <v>38</v>
          </cell>
          <cell r="Q40">
            <v>8065</v>
          </cell>
          <cell r="R40">
            <v>1384</v>
          </cell>
          <cell r="S40">
            <v>11.353794285713454</v>
          </cell>
          <cell r="T40"/>
          <cell r="U40">
            <v>2.3917452023739667</v>
          </cell>
          <cell r="V40">
            <v>1.7577343689019049</v>
          </cell>
          <cell r="W40">
            <v>3.4425639651309283</v>
          </cell>
          <cell r="X40">
            <v>2.1398006045021978</v>
          </cell>
          <cell r="Y40">
            <v>15.72</v>
          </cell>
          <cell r="Z40">
            <v>9.8557142857142868</v>
          </cell>
          <cell r="AA40">
            <v>4.8211538036777455</v>
          </cell>
          <cell r="AB40">
            <v>34</v>
          </cell>
          <cell r="AC40">
            <v>37.191053993818848</v>
          </cell>
          <cell r="AD40">
            <v>37.191053993818848</v>
          </cell>
          <cell r="AE40">
            <v>31.318782310584297</v>
          </cell>
          <cell r="AF40">
            <v>30.673034221706271</v>
          </cell>
          <cell r="AG40">
            <v>30.053376964702103</v>
          </cell>
          <cell r="AH40">
            <v>12.439804693879347</v>
          </cell>
          <cell r="AI40">
            <v>8.6426406296051255</v>
          </cell>
          <cell r="AJ40">
            <v>29.752843195055082</v>
          </cell>
          <cell r="AK40">
            <v>33.05871466117231</v>
          </cell>
          <cell r="AL40">
            <v>0.44547905664857845</v>
          </cell>
          <cell r="AM40">
            <v>0.70963018114919207</v>
          </cell>
          <cell r="AN40">
            <v>0.58292410797135952</v>
          </cell>
          <cell r="AO40">
            <v>19.649999999999999</v>
          </cell>
          <cell r="AP40">
            <v>16.547368421052632</v>
          </cell>
          <cell r="AQ40">
            <v>6.5726064734641678</v>
          </cell>
          <cell r="AR40">
            <v>4.5663639540833145</v>
          </cell>
          <cell r="AS40">
            <v>15.72</v>
          </cell>
          <cell r="AT40">
            <v>17.466666666666669</v>
          </cell>
          <cell r="AU40">
            <v>12.319642857142858</v>
          </cell>
          <cell r="AV40">
            <v>10.374436090225565</v>
          </cell>
          <cell r="AW40">
            <v>4.1207208342811068</v>
          </cell>
          <cell r="AX40">
            <v>2.8628993928772073</v>
          </cell>
          <cell r="AY40">
            <v>9.8557142857142868</v>
          </cell>
          <cell r="AZ40">
            <v>10.950793650793651</v>
          </cell>
          <cell r="BB40">
            <v>34</v>
          </cell>
          <cell r="BC40">
            <v>30</v>
          </cell>
          <cell r="BD40">
            <v>20</v>
          </cell>
          <cell r="BE40">
            <v>15</v>
          </cell>
          <cell r="BF40">
            <v>17</v>
          </cell>
          <cell r="BG40">
            <v>37</v>
          </cell>
          <cell r="BH40">
            <v>67</v>
          </cell>
          <cell r="BI40">
            <v>94</v>
          </cell>
          <cell r="BJ40">
            <v>116</v>
          </cell>
          <cell r="BK40">
            <v>108</v>
          </cell>
        </row>
      </sheetData>
      <sheetData sheetId="5">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160.93035249797663</v>
          </cell>
          <cell r="H7">
            <v>32.420355392419438</v>
          </cell>
          <cell r="I7">
            <v>2.8092196898662353E-2</v>
          </cell>
          <cell r="J7">
            <v>0.27994992065102969</v>
          </cell>
          <cell r="K7">
            <v>5.3547877817299999E-2</v>
          </cell>
          <cell r="L7">
            <v>0.85062371691899996</v>
          </cell>
          <cell r="M7">
            <v>20.308835678890997</v>
          </cell>
          <cell r="N7">
            <v>10.233344896817002</v>
          </cell>
          <cell r="O7">
            <v>1109</v>
          </cell>
          <cell r="P7">
            <v>444</v>
          </cell>
          <cell r="Q7">
            <v>8056</v>
          </cell>
          <cell r="R7">
            <v>1348</v>
          </cell>
          <cell r="S7">
            <v>11.353794285713454</v>
          </cell>
          <cell r="T7"/>
          <cell r="U7">
            <v>2.4919293330876249</v>
          </cell>
          <cell r="V7">
            <v>3.0152643498596325</v>
          </cell>
          <cell r="W7">
            <v>3.6376676983531433</v>
          </cell>
          <cell r="X7">
            <v>4.2236125925748143</v>
          </cell>
          <cell r="Y7">
            <v>15.09</v>
          </cell>
          <cell r="Z7">
            <v>7.6257142857142854</v>
          </cell>
          <cell r="AA7">
            <v>0.91003235746572364</v>
          </cell>
          <cell r="AB7">
            <v>1</v>
          </cell>
          <cell r="AC7">
            <v>201.16294062247079</v>
          </cell>
          <cell r="AD7">
            <v>201.16294062247079</v>
          </cell>
          <cell r="AE7">
            <v>169.40037105050172</v>
          </cell>
          <cell r="AF7">
            <v>165.90757989482128</v>
          </cell>
          <cell r="AG7">
            <v>162.5559116141178</v>
          </cell>
          <cell r="AH7">
            <v>64.580624482868416</v>
          </cell>
          <cell r="AI7">
            <v>44.239981725332839</v>
          </cell>
          <cell r="AJ7">
            <v>160.93035249797663</v>
          </cell>
          <cell r="AK7">
            <v>178.81150277552959</v>
          </cell>
          <cell r="AL7">
            <v>10.80678513080648</v>
          </cell>
          <cell r="AM7">
            <v>10.752077307559677</v>
          </cell>
          <cell r="AN7">
            <v>7.6759775386158751</v>
          </cell>
          <cell r="AO7">
            <v>18.862499999999997</v>
          </cell>
          <cell r="AP7">
            <v>15.88421052631579</v>
          </cell>
          <cell r="AQ7">
            <v>6.0555489273456793</v>
          </cell>
          <cell r="AR7">
            <v>4.1482623624009403</v>
          </cell>
          <cell r="AS7">
            <v>15.09</v>
          </cell>
          <cell r="AT7">
            <v>16.766666666666666</v>
          </cell>
          <cell r="AU7">
            <v>9.5321428571428566</v>
          </cell>
          <cell r="AV7">
            <v>8.0270676691729328</v>
          </cell>
          <cell r="AW7">
            <v>3.0601647424189373</v>
          </cell>
          <cell r="AX7">
            <v>2.0963196526078023</v>
          </cell>
          <cell r="AY7">
            <v>7.6257142857142854</v>
          </cell>
          <cell r="AZ7">
            <v>8.4730158730158731</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160.96708839801389</v>
          </cell>
          <cell r="H8">
            <v>16.413661735638598</v>
          </cell>
          <cell r="I8">
            <v>2.8066876001601078E-2</v>
          </cell>
          <cell r="J8">
            <v>0.27969758783602461</v>
          </cell>
          <cell r="K8">
            <v>5.3547877817299999E-2</v>
          </cell>
          <cell r="L8">
            <v>0.85062371691899996</v>
          </cell>
          <cell r="M8">
            <v>20.308835678890997</v>
          </cell>
          <cell r="N8">
            <v>8.2270274163930015</v>
          </cell>
          <cell r="O8">
            <v>1110</v>
          </cell>
          <cell r="P8">
            <v>279</v>
          </cell>
          <cell r="Q8">
            <v>8056</v>
          </cell>
          <cell r="R8">
            <v>1188</v>
          </cell>
          <cell r="S8">
            <v>11.353794285713454</v>
          </cell>
          <cell r="T8"/>
          <cell r="U8">
            <v>2.4916173822170236</v>
          </cell>
          <cell r="V8">
            <v>2.8541111716096657</v>
          </cell>
          <cell r="W8">
            <v>3.6367259688124904</v>
          </cell>
          <cell r="X8">
            <v>4.0424303027294517</v>
          </cell>
          <cell r="Y8">
            <v>15.09</v>
          </cell>
          <cell r="Z8">
            <v>7.6257142857142854</v>
          </cell>
          <cell r="AA8">
            <v>0.80201664738077139</v>
          </cell>
          <cell r="AB8">
            <v>2</v>
          </cell>
          <cell r="AC8">
            <v>201.20886049751735</v>
          </cell>
          <cell r="AD8">
            <v>201.20886049751735</v>
          </cell>
          <cell r="AE8">
            <v>169.43904041896198</v>
          </cell>
          <cell r="AF8">
            <v>165.94545195671535</v>
          </cell>
          <cell r="AG8">
            <v>162.5930185838524</v>
          </cell>
          <cell r="AH8">
            <v>64.603453783416185</v>
          </cell>
          <cell r="AI8">
            <v>44.261539026701783</v>
          </cell>
          <cell r="AJ8">
            <v>160.96708839801389</v>
          </cell>
          <cell r="AK8">
            <v>178.85232044223764</v>
          </cell>
          <cell r="AL8">
            <v>5.4712205785461991</v>
          </cell>
          <cell r="AM8">
            <v>5.7508838124135151</v>
          </cell>
          <cell r="AN8">
            <v>4.0603450168469406</v>
          </cell>
          <cell r="AO8">
            <v>18.862499999999997</v>
          </cell>
          <cell r="AP8">
            <v>15.88421052631579</v>
          </cell>
          <cell r="AQ8">
            <v>6.0563070829811858</v>
          </cell>
          <cell r="AR8">
            <v>4.1493365541994294</v>
          </cell>
          <cell r="AS8">
            <v>15.09</v>
          </cell>
          <cell r="AT8">
            <v>16.766666666666666</v>
          </cell>
          <cell r="AU8">
            <v>9.5321428571428566</v>
          </cell>
          <cell r="AV8">
            <v>8.0270676691729328</v>
          </cell>
          <cell r="AW8">
            <v>3.0605478755044557</v>
          </cell>
          <cell r="AX8">
            <v>2.0968624942077585</v>
          </cell>
          <cell r="AY8">
            <v>7.6257142857142854</v>
          </cell>
          <cell r="AZ8">
            <v>8.4730158730158731</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146.33938878848517</v>
          </cell>
          <cell r="H9">
            <v>33.11495496097784</v>
          </cell>
          <cell r="I9">
            <v>1.0408736632845505E-2</v>
          </cell>
          <cell r="J9">
            <v>0.10372720243112477</v>
          </cell>
          <cell r="K9">
            <v>5.3547877817299999E-2</v>
          </cell>
          <cell r="L9">
            <v>0.81420982427400002</v>
          </cell>
          <cell r="M9">
            <v>19.264550307681997</v>
          </cell>
          <cell r="N9">
            <v>9.9568909215280001</v>
          </cell>
          <cell r="O9">
            <v>1063</v>
          </cell>
          <cell r="P9">
            <v>466</v>
          </cell>
          <cell r="Q9">
            <v>8056</v>
          </cell>
          <cell r="R9">
            <v>1352</v>
          </cell>
          <cell r="S9">
            <v>11.353794285713454</v>
          </cell>
          <cell r="T9"/>
          <cell r="U9">
            <v>2.4862719733835483</v>
          </cell>
          <cell r="V9">
            <v>3.0234999513838976</v>
          </cell>
          <cell r="W9">
            <v>3.6284288740113215</v>
          </cell>
          <cell r="X9">
            <v>4.2211121995441232</v>
          </cell>
          <cell r="Y9">
            <v>15.09</v>
          </cell>
          <cell r="Z9">
            <v>7.6257142857142854</v>
          </cell>
          <cell r="AA9">
            <v>0.87366006541146668</v>
          </cell>
          <cell r="AB9">
            <v>3</v>
          </cell>
          <cell r="AC9">
            <v>182.92423598560646</v>
          </cell>
          <cell r="AD9">
            <v>182.92423598560646</v>
          </cell>
          <cell r="AE9">
            <v>154.04146188261598</v>
          </cell>
          <cell r="AF9">
            <v>150.86534926647957</v>
          </cell>
          <cell r="AG9">
            <v>147.8175644328133</v>
          </cell>
          <cell r="AH9">
            <v>58.858962476793323</v>
          </cell>
          <cell r="AI9">
            <v>40.331337300461733</v>
          </cell>
          <cell r="AJ9">
            <v>146.33938878848517</v>
          </cell>
          <cell r="AK9">
            <v>162.59932087609462</v>
          </cell>
          <cell r="AL9">
            <v>11.038318320325947</v>
          </cell>
          <cell r="AM9">
            <v>10.952523728608188</v>
          </cell>
          <cell r="AN9">
            <v>7.8450781205375755</v>
          </cell>
          <cell r="AO9">
            <v>18.862499999999997</v>
          </cell>
          <cell r="AP9">
            <v>15.88421052631579</v>
          </cell>
          <cell r="AQ9">
            <v>6.0693279583022184</v>
          </cell>
          <cell r="AR9">
            <v>4.1588248037828057</v>
          </cell>
          <cell r="AS9">
            <v>15.09</v>
          </cell>
          <cell r="AT9">
            <v>16.766666666666666</v>
          </cell>
          <cell r="AU9">
            <v>9.5321428571428566</v>
          </cell>
          <cell r="AV9">
            <v>8.0270676691729328</v>
          </cell>
          <cell r="AW9">
            <v>3.0671279599940586</v>
          </cell>
          <cell r="AX9">
            <v>2.1016573703107655</v>
          </cell>
          <cell r="AY9">
            <v>7.6257142857142854</v>
          </cell>
          <cell r="AZ9">
            <v>8.4730158730158731</v>
          </cell>
          <cell r="BB9">
            <v>3</v>
          </cell>
          <cell r="BC9">
            <v>0</v>
          </cell>
          <cell r="BD9">
            <v>0</v>
          </cell>
          <cell r="BE9">
            <v>0</v>
          </cell>
          <cell r="BF9">
            <v>1</v>
          </cell>
          <cell r="BG9">
            <v>23</v>
          </cell>
          <cell r="BH9">
            <v>0</v>
          </cell>
          <cell r="BI9">
            <v>88</v>
          </cell>
          <cell r="BJ9">
            <v>0</v>
          </cell>
          <cell r="BK9">
            <v>102</v>
          </cell>
        </row>
        <row r="10">
          <cell r="B10">
            <v>4</v>
          </cell>
          <cell r="C10">
            <v>1</v>
          </cell>
          <cell r="D10">
            <v>2</v>
          </cell>
          <cell r="E10">
            <v>2</v>
          </cell>
          <cell r="F10">
            <v>1</v>
          </cell>
          <cell r="G10">
            <v>146.37855226334921</v>
          </cell>
          <cell r="H10">
            <v>16.285935088370088</v>
          </cell>
          <cell r="I10">
            <v>1.0398803560046674E-2</v>
          </cell>
          <cell r="J10">
            <v>0.10362821540807758</v>
          </cell>
          <cell r="K10">
            <v>5.3547877817299999E-2</v>
          </cell>
          <cell r="L10">
            <v>0.81420982427400002</v>
          </cell>
          <cell r="M10">
            <v>19.264550307681997</v>
          </cell>
          <cell r="N10">
            <v>7.9670974584229999</v>
          </cell>
          <cell r="O10">
            <v>1064</v>
          </cell>
          <cell r="P10">
            <v>286</v>
          </cell>
          <cell r="Q10">
            <v>8056</v>
          </cell>
          <cell r="R10">
            <v>1175</v>
          </cell>
          <cell r="S10">
            <v>11.353794285713454</v>
          </cell>
          <cell r="T10"/>
          <cell r="U10">
            <v>2.4859516848862713</v>
          </cell>
          <cell r="V10">
            <v>2.8509940504197182</v>
          </cell>
          <cell r="W10">
            <v>3.6274361577974816</v>
          </cell>
          <cell r="X10">
            <v>4.0282524147676577</v>
          </cell>
          <cell r="Y10">
            <v>15.09</v>
          </cell>
          <cell r="Z10">
            <v>7.6257142857142854</v>
          </cell>
          <cell r="AA10">
            <v>0.75928297104916664</v>
          </cell>
          <cell r="AB10">
            <v>4</v>
          </cell>
          <cell r="AC10">
            <v>182.97319032918651</v>
          </cell>
          <cell r="AD10">
            <v>182.97319032918651</v>
          </cell>
          <cell r="AE10">
            <v>154.08268659299918</v>
          </cell>
          <cell r="AF10">
            <v>150.90572398283425</v>
          </cell>
          <cell r="AG10">
            <v>147.85712349833253</v>
          </cell>
          <cell r="AH10">
            <v>58.882299745920371</v>
          </cell>
          <cell r="AI10">
            <v>40.353171191916388</v>
          </cell>
          <cell r="AJ10">
            <v>146.37855226334921</v>
          </cell>
          <cell r="AK10">
            <v>162.64283584816579</v>
          </cell>
          <cell r="AL10">
            <v>5.4286450294566961</v>
          </cell>
          <cell r="AM10">
            <v>5.7123707732650306</v>
          </cell>
          <cell r="AN10">
            <v>4.042928151340643</v>
          </cell>
          <cell r="AO10">
            <v>18.862499999999997</v>
          </cell>
          <cell r="AP10">
            <v>15.88421052631579</v>
          </cell>
          <cell r="AQ10">
            <v>6.0701099268107237</v>
          </cell>
          <cell r="AR10">
            <v>4.1599629445063462</v>
          </cell>
          <cell r="AS10">
            <v>15.09</v>
          </cell>
          <cell r="AT10">
            <v>16.766666666666666</v>
          </cell>
          <cell r="AU10">
            <v>9.5321428571428566</v>
          </cell>
          <cell r="AV10">
            <v>8.0270676691729328</v>
          </cell>
          <cell r="AW10">
            <v>3.0675231268877821</v>
          </cell>
          <cell r="AX10">
            <v>2.1022325284270451</v>
          </cell>
          <cell r="AY10">
            <v>7.6257142857142854</v>
          </cell>
          <cell r="AZ10">
            <v>8.4730158730158731</v>
          </cell>
          <cell r="BB10">
            <v>4</v>
          </cell>
          <cell r="BC10">
            <v>0</v>
          </cell>
          <cell r="BD10">
            <v>0</v>
          </cell>
          <cell r="BE10">
            <v>0</v>
          </cell>
          <cell r="BF10">
            <v>1</v>
          </cell>
          <cell r="BG10">
            <v>23</v>
          </cell>
          <cell r="BH10">
            <v>0</v>
          </cell>
          <cell r="BI10">
            <v>88</v>
          </cell>
          <cell r="BJ10">
            <v>116</v>
          </cell>
          <cell r="BK10">
            <v>108</v>
          </cell>
        </row>
        <row r="11">
          <cell r="B11">
            <v>5</v>
          </cell>
          <cell r="C11">
            <v>1</v>
          </cell>
          <cell r="D11">
            <v>2</v>
          </cell>
          <cell r="E11">
            <v>1</v>
          </cell>
          <cell r="F11">
            <v>2</v>
          </cell>
          <cell r="G11">
            <v>126.30919027205059</v>
          </cell>
          <cell r="H11">
            <v>32.607540181836654</v>
          </cell>
          <cell r="I11">
            <v>1.0408814803650501E-2</v>
          </cell>
          <cell r="J11">
            <v>0.10372798143430256</v>
          </cell>
          <cell r="K11">
            <v>5.3547877817299999E-2</v>
          </cell>
          <cell r="L11">
            <v>0.78772372175299998</v>
          </cell>
          <cell r="M11">
            <v>18.083414822410003</v>
          </cell>
          <cell r="N11">
            <v>9.6586723816800006</v>
          </cell>
          <cell r="O11">
            <v>978</v>
          </cell>
          <cell r="P11">
            <v>473</v>
          </cell>
          <cell r="Q11">
            <v>8056</v>
          </cell>
          <cell r="R11">
            <v>1395</v>
          </cell>
          <cell r="S11">
            <v>11.353794285713454</v>
          </cell>
          <cell r="T11"/>
          <cell r="U11">
            <v>2.464456290697794</v>
          </cell>
          <cell r="V11">
            <v>3.0275628506903205</v>
          </cell>
          <cell r="W11">
            <v>3.5914315857878347</v>
          </cell>
          <cell r="X11">
            <v>4.2193143828744004</v>
          </cell>
          <cell r="Y11">
            <v>15.09</v>
          </cell>
          <cell r="Z11">
            <v>7.6257142857142854</v>
          </cell>
          <cell r="AA11">
            <v>5.3395456412698499</v>
          </cell>
          <cell r="AB11">
            <v>5</v>
          </cell>
          <cell r="AC11">
            <v>157.88648784006321</v>
          </cell>
          <cell r="AD11">
            <v>157.88648784006321</v>
          </cell>
          <cell r="AE11">
            <v>132.9570423916322</v>
          </cell>
          <cell r="AF11">
            <v>130.21566007427896</v>
          </cell>
          <cell r="AG11">
            <v>127.58504067883898</v>
          </cell>
          <cell r="AH11">
            <v>51.252355640800182</v>
          </cell>
          <cell r="AI11">
            <v>35.169593866659376</v>
          </cell>
          <cell r="AJ11">
            <v>126.30919027205059</v>
          </cell>
          <cell r="AK11">
            <v>140.34354474672287</v>
          </cell>
          <cell r="AL11">
            <v>10.869180060612218</v>
          </cell>
          <cell r="AM11">
            <v>10.770227337940067</v>
          </cell>
          <cell r="AN11">
            <v>7.7281608391605143</v>
          </cell>
          <cell r="AO11">
            <v>18.862499999999997</v>
          </cell>
          <cell r="AP11">
            <v>15.88421052631579</v>
          </cell>
          <cell r="AQ11">
            <v>6.1230544266327271</v>
          </cell>
          <cell r="AR11">
            <v>4.2016671178464842</v>
          </cell>
          <cell r="AS11">
            <v>15.09</v>
          </cell>
          <cell r="AT11">
            <v>16.766666666666666</v>
          </cell>
          <cell r="AU11">
            <v>9.5321428571428566</v>
          </cell>
          <cell r="AV11">
            <v>8.0270676691729328</v>
          </cell>
          <cell r="AW11">
            <v>3.0942785694751018</v>
          </cell>
          <cell r="AX11">
            <v>2.1233076848494301</v>
          </cell>
          <cell r="AY11">
            <v>7.6257142857142854</v>
          </cell>
          <cell r="AZ11">
            <v>8.4730158730158731</v>
          </cell>
          <cell r="BB11">
            <v>5</v>
          </cell>
          <cell r="BC11">
            <v>0</v>
          </cell>
          <cell r="BD11">
            <v>0</v>
          </cell>
          <cell r="BE11">
            <v>0</v>
          </cell>
          <cell r="BF11">
            <v>1</v>
          </cell>
          <cell r="BG11">
            <v>23</v>
          </cell>
          <cell r="BH11">
            <v>0</v>
          </cell>
          <cell r="BI11">
            <v>88</v>
          </cell>
          <cell r="BJ11">
            <v>0</v>
          </cell>
          <cell r="BK11">
            <v>102</v>
          </cell>
        </row>
        <row r="12">
          <cell r="B12">
            <v>6</v>
          </cell>
          <cell r="C12">
            <v>1</v>
          </cell>
          <cell r="D12">
            <v>2</v>
          </cell>
          <cell r="E12">
            <v>2</v>
          </cell>
          <cell r="F12">
            <v>2</v>
          </cell>
          <cell r="G12">
            <v>126.34620359034498</v>
          </cell>
          <cell r="H12">
            <v>15.900447855576926</v>
          </cell>
          <cell r="I12">
            <v>1.0398881246377431E-2</v>
          </cell>
          <cell r="J12">
            <v>0.10362898958327682</v>
          </cell>
          <cell r="K12">
            <v>5.3547877817299999E-2</v>
          </cell>
          <cell r="L12">
            <v>0.78772372175299998</v>
          </cell>
          <cell r="M12">
            <v>18.083414822410003</v>
          </cell>
          <cell r="N12">
            <v>7.7317256565230004</v>
          </cell>
          <cell r="O12">
            <v>978</v>
          </cell>
          <cell r="P12">
            <v>288</v>
          </cell>
          <cell r="Q12">
            <v>8056</v>
          </cell>
          <cell r="R12">
            <v>1212</v>
          </cell>
          <cell r="S12">
            <v>11.353794285713454</v>
          </cell>
          <cell r="T12"/>
          <cell r="U12">
            <v>2.4640742259259576</v>
          </cell>
          <cell r="V12">
            <v>2.8448383610712433</v>
          </cell>
          <cell r="W12">
            <v>3.590274149801552</v>
          </cell>
          <cell r="X12">
            <v>4.0104359129517295</v>
          </cell>
          <cell r="Y12">
            <v>15.09</v>
          </cell>
          <cell r="Z12">
            <v>7.6257142857142854</v>
          </cell>
          <cell r="AA12">
            <v>5.2251381483485808</v>
          </cell>
          <cell r="AB12">
            <v>6</v>
          </cell>
          <cell r="AC12">
            <v>157.93275448793122</v>
          </cell>
          <cell r="AD12">
            <v>157.93275448793122</v>
          </cell>
          <cell r="AE12">
            <v>132.99600377931051</v>
          </cell>
          <cell r="AF12">
            <v>130.25381813437627</v>
          </cell>
          <cell r="AG12">
            <v>127.62242786903533</v>
          </cell>
          <cell r="AH12">
            <v>51.275323714270911</v>
          </cell>
          <cell r="AI12">
            <v>35.191241202939509</v>
          </cell>
          <cell r="AJ12">
            <v>126.34620359034498</v>
          </cell>
          <cell r="AK12">
            <v>140.38467065593886</v>
          </cell>
          <cell r="AL12">
            <v>5.3001492851923091</v>
          </cell>
          <cell r="AM12">
            <v>5.5892271677570831</v>
          </cell>
          <cell r="AN12">
            <v>3.9647679705406396</v>
          </cell>
          <cell r="AO12">
            <v>18.862499999999997</v>
          </cell>
          <cell r="AP12">
            <v>15.88421052631579</v>
          </cell>
          <cell r="AQ12">
            <v>6.1240038312277028</v>
          </cell>
          <cell r="AR12">
            <v>4.2030216552777961</v>
          </cell>
          <cell r="AS12">
            <v>15.09</v>
          </cell>
          <cell r="AT12">
            <v>16.766666666666666</v>
          </cell>
          <cell r="AU12">
            <v>9.5321428571428566</v>
          </cell>
          <cell r="AV12">
            <v>8.0270676691729328</v>
          </cell>
          <cell r="AW12">
            <v>3.094758350004116</v>
          </cell>
          <cell r="AX12">
            <v>2.123992198795122</v>
          </cell>
          <cell r="AY12">
            <v>7.6257142857142854</v>
          </cell>
          <cell r="AZ12">
            <v>8.4730158730158731</v>
          </cell>
          <cell r="BB12">
            <v>6</v>
          </cell>
          <cell r="BC12">
            <v>0</v>
          </cell>
          <cell r="BD12">
            <v>0</v>
          </cell>
          <cell r="BE12">
            <v>0</v>
          </cell>
          <cell r="BF12">
            <v>1</v>
          </cell>
          <cell r="BG12">
            <v>23</v>
          </cell>
          <cell r="BH12">
            <v>0</v>
          </cell>
          <cell r="BI12">
            <v>88</v>
          </cell>
          <cell r="BJ12">
            <v>116</v>
          </cell>
          <cell r="BK12">
            <v>108</v>
          </cell>
        </row>
        <row r="13">
          <cell r="B13">
            <v>7</v>
          </cell>
          <cell r="C13">
            <v>2</v>
          </cell>
          <cell r="D13">
            <v>1</v>
          </cell>
          <cell r="E13">
            <v>1</v>
          </cell>
          <cell r="F13">
            <v>1</v>
          </cell>
          <cell r="G13">
            <v>76.471913578228026</v>
          </cell>
          <cell r="H13">
            <v>24.802996344741548</v>
          </cell>
          <cell r="I13">
            <v>2.8087998775588093E-2</v>
          </cell>
          <cell r="J13">
            <v>0.27990808468406125</v>
          </cell>
          <cell r="K13">
            <v>5.3547877817299999E-2</v>
          </cell>
          <cell r="L13">
            <v>0.58871293077999998</v>
          </cell>
          <cell r="M13">
            <v>13.05451425205</v>
          </cell>
          <cell r="N13">
            <v>8.021692688369999</v>
          </cell>
          <cell r="O13">
            <v>820</v>
          </cell>
          <cell r="P13">
            <v>433</v>
          </cell>
          <cell r="Q13">
            <v>8056</v>
          </cell>
          <cell r="R13">
            <v>1301</v>
          </cell>
          <cell r="S13">
            <v>11.353794285713454</v>
          </cell>
          <cell r="T13"/>
          <cell r="U13">
            <v>2.4311798689160402</v>
          </cell>
          <cell r="V13">
            <v>3.0230398913974525</v>
          </cell>
          <cell r="W13">
            <v>3.5511173628644266</v>
          </cell>
          <cell r="X13">
            <v>4.1702881331049513</v>
          </cell>
          <cell r="Y13">
            <v>15.09</v>
          </cell>
          <cell r="Z13">
            <v>7.6257142857142854</v>
          </cell>
          <cell r="AA13">
            <v>0.60786946265458719</v>
          </cell>
          <cell r="AB13">
            <v>7</v>
          </cell>
          <cell r="AC13">
            <v>95.589891972785026</v>
          </cell>
          <cell r="AD13">
            <v>95.589891972785026</v>
          </cell>
          <cell r="AE13">
            <v>80.496751134976876</v>
          </cell>
          <cell r="AF13">
            <v>78.837024307451571</v>
          </cell>
          <cell r="AG13">
            <v>77.244357149725275</v>
          </cell>
          <cell r="AH13">
            <v>31.454650705183571</v>
          </cell>
          <cell r="AI13">
            <v>21.53460608706656</v>
          </cell>
          <cell r="AJ13">
            <v>76.471913578228026</v>
          </cell>
          <cell r="AK13">
            <v>84.968792864697804</v>
          </cell>
          <cell r="AL13">
            <v>8.2676654482471825</v>
          </cell>
          <cell r="AM13">
            <v>8.2046540025232453</v>
          </cell>
          <cell r="AN13">
            <v>5.9475497982617078</v>
          </cell>
          <cell r="AO13">
            <v>18.862499999999997</v>
          </cell>
          <cell r="AP13">
            <v>15.88421052631579</v>
          </cell>
          <cell r="AQ13">
            <v>6.2068628458691499</v>
          </cell>
          <cell r="AR13">
            <v>4.2493667367355048</v>
          </cell>
          <cell r="AS13">
            <v>15.09</v>
          </cell>
          <cell r="AT13">
            <v>16.766666666666666</v>
          </cell>
          <cell r="AU13">
            <v>9.5321428571428566</v>
          </cell>
          <cell r="AV13">
            <v>8.0270676691729328</v>
          </cell>
          <cell r="AW13">
            <v>3.1366310585297286</v>
          </cell>
          <cell r="AX13">
            <v>2.1474126328404926</v>
          </cell>
          <cell r="AY13">
            <v>7.6257142857142854</v>
          </cell>
          <cell r="AZ13">
            <v>8.4730158730158731</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76.584272987757615</v>
          </cell>
          <cell r="H14">
            <v>6.794163687367833</v>
          </cell>
          <cell r="I14">
            <v>2.8048881192646806E-2</v>
          </cell>
          <cell r="J14">
            <v>0.27951826240423117</v>
          </cell>
          <cell r="K14">
            <v>5.3547877817299999E-2</v>
          </cell>
          <cell r="L14">
            <v>0.58871293077999998</v>
          </cell>
          <cell r="M14">
            <v>13.05451425205</v>
          </cell>
          <cell r="N14">
            <v>5.2396264941999995</v>
          </cell>
          <cell r="O14">
            <v>821</v>
          </cell>
          <cell r="P14">
            <v>182</v>
          </cell>
          <cell r="Q14">
            <v>8056</v>
          </cell>
          <cell r="R14">
            <v>1069</v>
          </cell>
          <cell r="S14">
            <v>11.353794285713454</v>
          </cell>
          <cell r="T14"/>
          <cell r="U14">
            <v>2.4304094904531919</v>
          </cell>
          <cell r="V14">
            <v>2.6179346147416371</v>
          </cell>
          <cell r="W14">
            <v>3.5486247868687988</v>
          </cell>
          <cell r="X14">
            <v>3.6181250788083061</v>
          </cell>
          <cell r="Y14">
            <v>15.09</v>
          </cell>
          <cell r="Z14">
            <v>7.6257142857142854</v>
          </cell>
          <cell r="AA14">
            <v>0.49947152619350782</v>
          </cell>
          <cell r="AB14">
            <v>8</v>
          </cell>
          <cell r="AC14">
            <v>95.730341234697008</v>
          </cell>
          <cell r="AD14">
            <v>95.730341234697008</v>
          </cell>
          <cell r="AE14">
            <v>80.615024197639599</v>
          </cell>
          <cell r="AF14">
            <v>78.952858750265591</v>
          </cell>
          <cell r="AG14">
            <v>77.357851502785465</v>
          </cell>
          <cell r="AH14">
            <v>31.510851685111366</v>
          </cell>
          <cell r="AI14">
            <v>21.581394931114513</v>
          </cell>
          <cell r="AJ14">
            <v>76.584272987757615</v>
          </cell>
          <cell r="AK14">
            <v>85.09363665306401</v>
          </cell>
          <cell r="AL14">
            <v>2.2647212291226109</v>
          </cell>
          <cell r="AM14">
            <v>2.5952381121781172</v>
          </cell>
          <cell r="AN14">
            <v>1.8778133810690734</v>
          </cell>
          <cell r="AO14">
            <v>18.862499999999997</v>
          </cell>
          <cell r="AP14">
            <v>15.88421052631579</v>
          </cell>
          <cell r="AQ14">
            <v>6.2088302647247353</v>
          </cell>
          <cell r="AR14">
            <v>4.2523515182102329</v>
          </cell>
          <cell r="AS14">
            <v>15.09</v>
          </cell>
          <cell r="AT14">
            <v>16.766666666666666</v>
          </cell>
          <cell r="AU14">
            <v>9.5321428571428566</v>
          </cell>
          <cell r="AV14">
            <v>8.0270676691729328</v>
          </cell>
          <cell r="AW14">
            <v>3.1376252914040172</v>
          </cell>
          <cell r="AX14">
            <v>2.1489209887537841</v>
          </cell>
          <cell r="AY14">
            <v>7.6257142857142854</v>
          </cell>
          <cell r="AZ14">
            <v>8.4730158730158731</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62.867991628290035</v>
          </cell>
          <cell r="H15">
            <v>26.26988682114963</v>
          </cell>
          <cell r="I15">
            <v>1.0411916531715915E-2</v>
          </cell>
          <cell r="J15">
            <v>0.10375889138872607</v>
          </cell>
          <cell r="K15">
            <v>5.3547877817299999E-2</v>
          </cell>
          <cell r="L15">
            <v>0.54841609357099996</v>
          </cell>
          <cell r="M15">
            <v>11.931638173436001</v>
          </cell>
          <cell r="N15">
            <v>8.1762360630700002</v>
          </cell>
          <cell r="O15">
            <v>738</v>
          </cell>
          <cell r="P15">
            <v>450</v>
          </cell>
          <cell r="Q15">
            <v>8056</v>
          </cell>
          <cell r="R15">
            <v>1358</v>
          </cell>
          <cell r="S15">
            <v>11.353794285713454</v>
          </cell>
          <cell r="T15"/>
          <cell r="U15">
            <v>2.4199762260245898</v>
          </cell>
          <cell r="V15">
            <v>3.0257920970957586</v>
          </cell>
          <cell r="W15">
            <v>3.5347935902040799</v>
          </cell>
          <cell r="X15">
            <v>4.1462349107050471</v>
          </cell>
          <cell r="Y15">
            <v>15.09</v>
          </cell>
          <cell r="Z15">
            <v>7.6257142857142854</v>
          </cell>
          <cell r="AA15">
            <v>0.59107067862652218</v>
          </cell>
          <cell r="AB15">
            <v>9</v>
          </cell>
          <cell r="AC15">
            <v>78.584989535362539</v>
          </cell>
          <cell r="AD15">
            <v>78.584989535362539</v>
          </cell>
          <cell r="AE15">
            <v>66.176833292936877</v>
          </cell>
          <cell r="AF15">
            <v>64.812362503391796</v>
          </cell>
          <cell r="AG15">
            <v>63.503021846757612</v>
          </cell>
          <cell r="AH15">
            <v>25.978764151566182</v>
          </cell>
          <cell r="AI15">
            <v>17.785477432830916</v>
          </cell>
          <cell r="AJ15">
            <v>62.867991628290035</v>
          </cell>
          <cell r="AK15">
            <v>69.853324031433374</v>
          </cell>
          <cell r="AL15">
            <v>8.7566289403832105</v>
          </cell>
          <cell r="AM15">
            <v>8.6819867255136973</v>
          </cell>
          <cell r="AN15">
            <v>6.3358414047704219</v>
          </cell>
          <cell r="AO15">
            <v>18.862499999999997</v>
          </cell>
          <cell r="AP15">
            <v>15.88421052631579</v>
          </cell>
          <cell r="AQ15">
            <v>6.235598448332305</v>
          </cell>
          <cell r="AR15">
            <v>4.2689904275651873</v>
          </cell>
          <cell r="AS15">
            <v>15.09</v>
          </cell>
          <cell r="AT15">
            <v>16.766666666666666</v>
          </cell>
          <cell r="AU15">
            <v>9.5321428571428566</v>
          </cell>
          <cell r="AV15">
            <v>8.0270676691729328</v>
          </cell>
          <cell r="AW15">
            <v>3.1511525624536443</v>
          </cell>
          <cell r="AX15">
            <v>2.1573294426150689</v>
          </cell>
          <cell r="AY15">
            <v>7.6257142857142854</v>
          </cell>
          <cell r="AZ15">
            <v>8.4730158730158731</v>
          </cell>
          <cell r="BB15">
            <v>9</v>
          </cell>
          <cell r="BC15">
            <v>15</v>
          </cell>
          <cell r="BD15">
            <v>10</v>
          </cell>
          <cell r="BE15">
            <v>5</v>
          </cell>
          <cell r="BF15">
            <v>13</v>
          </cell>
          <cell r="BG15">
            <v>33</v>
          </cell>
          <cell r="BH15">
            <v>63</v>
          </cell>
          <cell r="BI15">
            <v>88</v>
          </cell>
          <cell r="BJ15">
            <v>0</v>
          </cell>
          <cell r="BK15">
            <v>102</v>
          </cell>
        </row>
        <row r="16">
          <cell r="B16">
            <v>10</v>
          </cell>
          <cell r="C16">
            <v>2</v>
          </cell>
          <cell r="D16">
            <v>2</v>
          </cell>
          <cell r="E16">
            <v>2</v>
          </cell>
          <cell r="F16">
            <v>1</v>
          </cell>
          <cell r="G16">
            <v>62.964663351466562</v>
          </cell>
          <cell r="H16">
            <v>6.8430306445660642</v>
          </cell>
          <cell r="I16">
            <v>1.039661979173072E-2</v>
          </cell>
          <cell r="J16">
            <v>0.10360645328783555</v>
          </cell>
          <cell r="K16">
            <v>5.3547877817299999E-2</v>
          </cell>
          <cell r="L16">
            <v>0.54841609357099996</v>
          </cell>
          <cell r="M16">
            <v>11.931638173436001</v>
          </cell>
          <cell r="N16">
            <v>5.9920880667200001</v>
          </cell>
          <cell r="O16">
            <v>739</v>
          </cell>
          <cell r="P16">
            <v>160</v>
          </cell>
          <cell r="Q16">
            <v>8056</v>
          </cell>
          <cell r="R16">
            <v>1085</v>
          </cell>
          <cell r="S16">
            <v>11.353794285713454</v>
          </cell>
          <cell r="T16"/>
          <cell r="U16">
            <v>2.4188818103987493</v>
          </cell>
          <cell r="V16">
            <v>2.5418781984174226</v>
          </cell>
          <cell r="W16">
            <v>3.5315587964015345</v>
          </cell>
          <cell r="X16">
            <v>3.4862058330917356</v>
          </cell>
          <cell r="Y16">
            <v>15.09</v>
          </cell>
          <cell r="Z16">
            <v>7.6257142857142854</v>
          </cell>
          <cell r="AA16">
            <v>0.47224719168613882</v>
          </cell>
          <cell r="AB16">
            <v>10</v>
          </cell>
          <cell r="AC16">
            <v>78.705829189333201</v>
          </cell>
          <cell r="AD16">
            <v>78.705829189333201</v>
          </cell>
          <cell r="AE16">
            <v>66.278593001543754</v>
          </cell>
          <cell r="AF16">
            <v>64.912024073676875</v>
          </cell>
          <cell r="AG16">
            <v>63.600670051986427</v>
          </cell>
          <cell r="AH16">
            <v>26.030483622962514</v>
          </cell>
          <cell r="AI16">
            <v>17.829142025222435</v>
          </cell>
          <cell r="AJ16">
            <v>62.964663351466562</v>
          </cell>
          <cell r="AK16">
            <v>69.960737057185071</v>
          </cell>
          <cell r="AL16">
            <v>2.2810102148553546</v>
          </cell>
          <cell r="AM16">
            <v>2.6921158727536771</v>
          </cell>
          <cell r="AN16">
            <v>1.9628877272852632</v>
          </cell>
          <cell r="AO16">
            <v>18.862499999999997</v>
          </cell>
          <cell r="AP16">
            <v>15.88421052631579</v>
          </cell>
          <cell r="AQ16">
            <v>6.2384197256468825</v>
          </cell>
          <cell r="AR16">
            <v>4.2729006849258422</v>
          </cell>
          <cell r="AS16">
            <v>15.09</v>
          </cell>
          <cell r="AT16">
            <v>16.766666666666666</v>
          </cell>
          <cell r="AU16">
            <v>9.5321428571428566</v>
          </cell>
          <cell r="AV16">
            <v>8.0270676691729328</v>
          </cell>
          <cell r="AW16">
            <v>3.1525782917261251</v>
          </cell>
          <cell r="AX16">
            <v>2.159305486711554</v>
          </cell>
          <cell r="AY16">
            <v>7.6257142857142854</v>
          </cell>
          <cell r="AZ16">
            <v>8.4730158730158731</v>
          </cell>
          <cell r="BB16">
            <v>10</v>
          </cell>
          <cell r="BC16">
            <v>15</v>
          </cell>
          <cell r="BD16">
            <v>10</v>
          </cell>
          <cell r="BE16">
            <v>5</v>
          </cell>
          <cell r="BF16">
            <v>13</v>
          </cell>
          <cell r="BG16">
            <v>33</v>
          </cell>
          <cell r="BH16">
            <v>63</v>
          </cell>
          <cell r="BI16">
            <v>88</v>
          </cell>
          <cell r="BJ16">
            <v>116</v>
          </cell>
          <cell r="BK16">
            <v>108</v>
          </cell>
        </row>
        <row r="17">
          <cell r="B17">
            <v>11</v>
          </cell>
          <cell r="C17">
            <v>2</v>
          </cell>
          <cell r="D17">
            <v>2</v>
          </cell>
          <cell r="E17">
            <v>1</v>
          </cell>
          <cell r="F17">
            <v>2</v>
          </cell>
          <cell r="G17">
            <v>47.721539976644607</v>
          </cell>
          <cell r="H17">
            <v>25.831580592531921</v>
          </cell>
          <cell r="I17">
            <v>1.0412117789355725E-2</v>
          </cell>
          <cell r="J17">
            <v>0.10376089700119201</v>
          </cell>
          <cell r="K17">
            <v>5.3547877817299999E-2</v>
          </cell>
          <cell r="L17">
            <v>0.492519120428</v>
          </cell>
          <cell r="M17">
            <v>10.739264728704001</v>
          </cell>
          <cell r="N17">
            <v>8.0324969968599991</v>
          </cell>
          <cell r="O17">
            <v>622</v>
          </cell>
          <cell r="P17">
            <v>450</v>
          </cell>
          <cell r="Q17">
            <v>8056</v>
          </cell>
          <cell r="R17">
            <v>1507</v>
          </cell>
          <cell r="S17">
            <v>11.353794285713454</v>
          </cell>
          <cell r="T17"/>
          <cell r="U17">
            <v>2.3939899061049719</v>
          </cell>
          <cell r="V17">
            <v>3.0225925055960721</v>
          </cell>
          <cell r="W17">
            <v>3.4843164654887837</v>
          </cell>
          <cell r="X17">
            <v>4.1306630472212298</v>
          </cell>
          <cell r="Y17">
            <v>15.09</v>
          </cell>
          <cell r="Z17">
            <v>7.6257142857142854</v>
          </cell>
          <cell r="AA17">
            <v>5.0564914528885492</v>
          </cell>
          <cell r="AB17">
            <v>11</v>
          </cell>
          <cell r="AC17">
            <v>59.651924970805759</v>
          </cell>
          <cell r="AD17">
            <v>59.651924970805759</v>
          </cell>
          <cell r="AE17">
            <v>50.233199975415381</v>
          </cell>
          <cell r="AF17">
            <v>49.197463893448052</v>
          </cell>
          <cell r="AG17">
            <v>48.203575733984451</v>
          </cell>
          <cell r="AH17">
            <v>19.933893561935555</v>
          </cell>
          <cell r="AI17">
            <v>13.696098058059194</v>
          </cell>
          <cell r="AJ17">
            <v>47.721539976644607</v>
          </cell>
          <cell r="AK17">
            <v>53.023933307382897</v>
          </cell>
          <cell r="AL17">
            <v>8.6105268641773076</v>
          </cell>
          <cell r="AM17">
            <v>8.5461670882551832</v>
          </cell>
          <cell r="AN17">
            <v>6.2536160169029724</v>
          </cell>
          <cell r="AO17">
            <v>18.862499999999997</v>
          </cell>
          <cell r="AP17">
            <v>15.88421052631579</v>
          </cell>
          <cell r="AQ17">
            <v>6.3032847220945349</v>
          </cell>
          <cell r="AR17">
            <v>4.3308350861531624</v>
          </cell>
          <cell r="AS17">
            <v>15.09</v>
          </cell>
          <cell r="AT17">
            <v>16.766666666666666</v>
          </cell>
          <cell r="AU17">
            <v>9.5321428571428566</v>
          </cell>
          <cell r="AV17">
            <v>8.0270676691729328</v>
          </cell>
          <cell r="AW17">
            <v>3.1853577436846185</v>
          </cell>
          <cell r="AX17">
            <v>2.1885825702816986</v>
          </cell>
          <cell r="AY17">
            <v>7.6257142857142854</v>
          </cell>
          <cell r="AZ17">
            <v>8.4730158730158731</v>
          </cell>
          <cell r="BB17">
            <v>11</v>
          </cell>
          <cell r="BC17">
            <v>15</v>
          </cell>
          <cell r="BD17">
            <v>10</v>
          </cell>
          <cell r="BE17">
            <v>5</v>
          </cell>
          <cell r="BF17">
            <v>13</v>
          </cell>
          <cell r="BG17">
            <v>33</v>
          </cell>
          <cell r="BH17">
            <v>63</v>
          </cell>
          <cell r="BI17">
            <v>88</v>
          </cell>
          <cell r="BJ17">
            <v>0</v>
          </cell>
          <cell r="BK17">
            <v>102</v>
          </cell>
        </row>
        <row r="18">
          <cell r="B18">
            <v>12</v>
          </cell>
          <cell r="C18">
            <v>2</v>
          </cell>
          <cell r="D18">
            <v>2</v>
          </cell>
          <cell r="E18">
            <v>2</v>
          </cell>
          <cell r="F18">
            <v>2</v>
          </cell>
          <cell r="G18">
            <v>47.796659761774315</v>
          </cell>
          <cell r="H18">
            <v>6.5595062442556573</v>
          </cell>
          <cell r="I18">
            <v>1.0396822774206078E-2</v>
          </cell>
          <cell r="J18">
            <v>0.10360847608897407</v>
          </cell>
          <cell r="K18">
            <v>5.3547877817299999E-2</v>
          </cell>
          <cell r="L18">
            <v>0.492519120428</v>
          </cell>
          <cell r="M18">
            <v>10.739264728704001</v>
          </cell>
          <cell r="N18">
            <v>5.8703579429900001</v>
          </cell>
          <cell r="O18">
            <v>623</v>
          </cell>
          <cell r="P18">
            <v>156</v>
          </cell>
          <cell r="Q18">
            <v>8056</v>
          </cell>
          <cell r="R18">
            <v>1202</v>
          </cell>
          <cell r="S18">
            <v>11.353794285713454</v>
          </cell>
          <cell r="T18"/>
          <cell r="U18">
            <v>2.3926784589684722</v>
          </cell>
          <cell r="V18">
            <v>2.5080502097157469</v>
          </cell>
          <cell r="W18">
            <v>3.4807090397278913</v>
          </cell>
          <cell r="X18">
            <v>3.4201978825753323</v>
          </cell>
          <cell r="Y18">
            <v>15.09</v>
          </cell>
          <cell r="Z18">
            <v>7.6257142857142854</v>
          </cell>
          <cell r="AA18">
            <v>4.9372705546897082</v>
          </cell>
          <cell r="AB18">
            <v>12</v>
          </cell>
          <cell r="AC18">
            <v>59.745824702217888</v>
          </cell>
          <cell r="AD18">
            <v>59.745824702217888</v>
          </cell>
          <cell r="AE18">
            <v>50.312273433446649</v>
          </cell>
          <cell r="AF18">
            <v>49.274906970901355</v>
          </cell>
          <cell r="AG18">
            <v>48.279454304822544</v>
          </cell>
          <cell r="AH18">
            <v>19.976215183706856</v>
          </cell>
          <cell r="AI18">
            <v>13.731874516437857</v>
          </cell>
          <cell r="AJ18">
            <v>47.796659761774315</v>
          </cell>
          <cell r="AK18">
            <v>53.107399735304796</v>
          </cell>
          <cell r="AL18">
            <v>2.1865020814185523</v>
          </cell>
          <cell r="AM18">
            <v>2.6153807522852932</v>
          </cell>
          <cell r="AN18">
            <v>1.9178733130249459</v>
          </cell>
          <cell r="AO18">
            <v>18.862499999999997</v>
          </cell>
          <cell r="AP18">
            <v>15.88421052631579</v>
          </cell>
          <cell r="AQ18">
            <v>6.3067396053314981</v>
          </cell>
          <cell r="AR18">
            <v>4.3353235871676539</v>
          </cell>
          <cell r="AS18">
            <v>15.09</v>
          </cell>
          <cell r="AT18">
            <v>16.766666666666666</v>
          </cell>
          <cell r="AU18">
            <v>9.5321428571428566</v>
          </cell>
          <cell r="AV18">
            <v>8.0270676691729328</v>
          </cell>
          <cell r="AW18">
            <v>3.1871036649871756</v>
          </cell>
          <cell r="AX18">
            <v>2.1908508291490043</v>
          </cell>
          <cell r="AY18">
            <v>7.6257142857142854</v>
          </cell>
          <cell r="AZ18">
            <v>8.4730158730158731</v>
          </cell>
          <cell r="BB18">
            <v>12</v>
          </cell>
          <cell r="BC18">
            <v>15</v>
          </cell>
          <cell r="BD18">
            <v>10</v>
          </cell>
          <cell r="BE18">
            <v>5</v>
          </cell>
          <cell r="BF18">
            <v>13</v>
          </cell>
          <cell r="BG18">
            <v>33</v>
          </cell>
          <cell r="BH18">
            <v>63</v>
          </cell>
          <cell r="BI18">
            <v>88</v>
          </cell>
          <cell r="BJ18">
            <v>116</v>
          </cell>
          <cell r="BK18">
            <v>108</v>
          </cell>
        </row>
        <row r="19">
          <cell r="B19">
            <v>13</v>
          </cell>
          <cell r="C19">
            <v>2</v>
          </cell>
          <cell r="D19">
            <v>3</v>
          </cell>
          <cell r="E19">
            <v>1</v>
          </cell>
          <cell r="F19">
            <v>1</v>
          </cell>
          <cell r="G19">
            <v>51.175666716509255</v>
          </cell>
          <cell r="H19">
            <v>29.589244756288181</v>
          </cell>
          <cell r="I19">
            <v>8.3380473027096867E-3</v>
          </cell>
          <cell r="J19">
            <v>8.3091959279598268E-2</v>
          </cell>
          <cell r="K19">
            <v>5.3547877817299999E-2</v>
          </cell>
          <cell r="L19">
            <v>0.62987186965499997</v>
          </cell>
          <cell r="M19">
            <v>11.083297809437999</v>
          </cell>
          <cell r="N19">
            <v>8.5674993215100006</v>
          </cell>
          <cell r="O19">
            <v>646</v>
          </cell>
          <cell r="P19">
            <v>484</v>
          </cell>
          <cell r="Q19">
            <v>8056</v>
          </cell>
          <cell r="R19">
            <v>1183</v>
          </cell>
          <cell r="S19">
            <v>11.353794285713454</v>
          </cell>
          <cell r="T19"/>
          <cell r="U19">
            <v>2.4021249155833337</v>
          </cell>
          <cell r="V19">
            <v>3.0557580817319225</v>
          </cell>
          <cell r="W19">
            <v>3.5147268135798204</v>
          </cell>
          <cell r="X19">
            <v>4.1537279460658976</v>
          </cell>
          <cell r="Y19">
            <v>15.09</v>
          </cell>
          <cell r="Z19">
            <v>7.6257142857142854</v>
          </cell>
          <cell r="AA19">
            <v>0.59137969984275007</v>
          </cell>
          <cell r="AB19">
            <v>13</v>
          </cell>
          <cell r="AC19">
            <v>63.969583395636562</v>
          </cell>
          <cell r="AD19">
            <v>63.969583395636562</v>
          </cell>
          <cell r="AE19">
            <v>53.869122859483426</v>
          </cell>
          <cell r="AF19">
            <v>52.758419295370366</v>
          </cell>
          <cell r="AG19">
            <v>51.692592642938642</v>
          </cell>
          <cell r="AH19">
            <v>21.304332003933993</v>
          </cell>
          <cell r="AI19">
            <v>14.560354027739017</v>
          </cell>
          <cell r="AJ19">
            <v>51.175666716509255</v>
          </cell>
          <cell r="AK19">
            <v>56.861851907232506</v>
          </cell>
          <cell r="AL19">
            <v>9.8630815854293932</v>
          </cell>
          <cell r="AM19">
            <v>9.6831110202015012</v>
          </cell>
          <cell r="AN19">
            <v>7.1235394182021272</v>
          </cell>
          <cell r="AO19">
            <v>18.862499999999997</v>
          </cell>
          <cell r="AP19">
            <v>15.88421052631579</v>
          </cell>
          <cell r="AQ19">
            <v>6.2819380882761182</v>
          </cell>
          <cell r="AR19">
            <v>4.2933635529500878</v>
          </cell>
          <cell r="AS19">
            <v>15.09</v>
          </cell>
          <cell r="AT19">
            <v>16.766666666666666</v>
          </cell>
          <cell r="AU19">
            <v>9.5321428571428566</v>
          </cell>
          <cell r="AV19">
            <v>8.0270676691729328</v>
          </cell>
          <cell r="AW19">
            <v>3.1745702466361752</v>
          </cell>
          <cell r="AX19">
            <v>2.1696463737240905</v>
          </cell>
          <cell r="AY19">
            <v>7.6257142857142854</v>
          </cell>
          <cell r="AZ19">
            <v>8.4730158730158731</v>
          </cell>
          <cell r="BB19">
            <v>13</v>
          </cell>
          <cell r="BC19">
            <v>15</v>
          </cell>
          <cell r="BD19">
            <v>10</v>
          </cell>
          <cell r="BE19">
            <v>5</v>
          </cell>
          <cell r="BF19">
            <v>13</v>
          </cell>
          <cell r="BG19">
            <v>33</v>
          </cell>
          <cell r="BH19">
            <v>63</v>
          </cell>
          <cell r="BI19">
            <v>90</v>
          </cell>
          <cell r="BJ19">
            <v>0</v>
          </cell>
          <cell r="BK19">
            <v>102</v>
          </cell>
        </row>
        <row r="20">
          <cell r="B20">
            <v>14</v>
          </cell>
          <cell r="C20">
            <v>2</v>
          </cell>
          <cell r="D20">
            <v>3</v>
          </cell>
          <cell r="E20">
            <v>2</v>
          </cell>
          <cell r="F20">
            <v>1</v>
          </cell>
          <cell r="G20">
            <v>51.248634149105534</v>
          </cell>
          <cell r="H20">
            <v>6.9466753756105559</v>
          </cell>
          <cell r="I20">
            <v>8.3255255128425985E-3</v>
          </cell>
          <cell r="J20">
            <v>8.2967174660853571E-2</v>
          </cell>
          <cell r="K20">
            <v>5.3547877817299999E-2</v>
          </cell>
          <cell r="L20">
            <v>0.57020144314499999</v>
          </cell>
          <cell r="M20">
            <v>11.083297809437999</v>
          </cell>
          <cell r="N20">
            <v>6.98975216963</v>
          </cell>
          <cell r="O20">
            <v>647</v>
          </cell>
          <cell r="P20">
            <v>139</v>
          </cell>
          <cell r="Q20">
            <v>8056</v>
          </cell>
          <cell r="R20">
            <v>991</v>
          </cell>
          <cell r="S20">
            <v>11.353794285713454</v>
          </cell>
          <cell r="T20"/>
          <cell r="U20">
            <v>2.4002335378293114</v>
          </cell>
          <cell r="V20">
            <v>2.4850008952000664</v>
          </cell>
          <cell r="W20">
            <v>3.5100378127301139</v>
          </cell>
          <cell r="X20">
            <v>3.3665899260098975</v>
          </cell>
          <cell r="Y20">
            <v>15.09</v>
          </cell>
          <cell r="Z20">
            <v>7.6257142857142854</v>
          </cell>
          <cell r="AA20">
            <v>0.44846796044182141</v>
          </cell>
          <cell r="AB20">
            <v>14</v>
          </cell>
          <cell r="AC20">
            <v>64.060792686381916</v>
          </cell>
          <cell r="AD20">
            <v>64.060792686381916</v>
          </cell>
          <cell r="AE20">
            <v>53.945930683268983</v>
          </cell>
          <cell r="AF20">
            <v>52.833643452686118</v>
          </cell>
          <cell r="AG20">
            <v>51.766297120308622</v>
          </cell>
          <cell r="AH20">
            <v>21.351519900623103</v>
          </cell>
          <cell r="AI20">
            <v>14.600593179719693</v>
          </cell>
          <cell r="AJ20">
            <v>51.248634149105534</v>
          </cell>
          <cell r="AK20">
            <v>56.942926832339481</v>
          </cell>
          <cell r="AL20">
            <v>2.3155584585368518</v>
          </cell>
          <cell r="AM20">
            <v>2.7954418000526644</v>
          </cell>
          <cell r="AN20">
            <v>2.0634159574771251</v>
          </cell>
          <cell r="AO20">
            <v>18.862499999999997</v>
          </cell>
          <cell r="AP20">
            <v>15.88421052631579</v>
          </cell>
          <cell r="AQ20">
            <v>6.2868882390698015</v>
          </cell>
          <cell r="AR20">
            <v>4.2990989855641955</v>
          </cell>
          <cell r="AS20">
            <v>15.09</v>
          </cell>
          <cell r="AT20">
            <v>16.766666666666666</v>
          </cell>
          <cell r="AU20">
            <v>9.5321428571428566</v>
          </cell>
          <cell r="AV20">
            <v>8.0270676691729328</v>
          </cell>
          <cell r="AW20">
            <v>3.177071799692758</v>
          </cell>
          <cell r="AX20">
            <v>2.172544768052795</v>
          </cell>
          <cell r="AY20">
            <v>7.6257142857142854</v>
          </cell>
          <cell r="AZ20">
            <v>8.4730158730158731</v>
          </cell>
          <cell r="BB20">
            <v>14</v>
          </cell>
          <cell r="BC20">
            <v>15</v>
          </cell>
          <cell r="BD20">
            <v>10</v>
          </cell>
          <cell r="BE20">
            <v>5</v>
          </cell>
          <cell r="BF20">
            <v>13</v>
          </cell>
          <cell r="BG20">
            <v>33</v>
          </cell>
          <cell r="BH20">
            <v>63</v>
          </cell>
          <cell r="BI20">
            <v>90</v>
          </cell>
          <cell r="BJ20">
            <v>116</v>
          </cell>
          <cell r="BK20">
            <v>108</v>
          </cell>
        </row>
        <row r="21">
          <cell r="B21">
            <v>15</v>
          </cell>
          <cell r="C21">
            <v>2</v>
          </cell>
          <cell r="D21">
            <v>3</v>
          </cell>
          <cell r="E21">
            <v>1</v>
          </cell>
          <cell r="F21">
            <v>2</v>
          </cell>
          <cell r="G21">
            <v>37.564453962029525</v>
          </cell>
          <cell r="H21">
            <v>29.139854123362426</v>
          </cell>
          <cell r="I21">
            <v>8.3382456514455409E-3</v>
          </cell>
          <cell r="J21">
            <v>8.3093935903678751E-2</v>
          </cell>
          <cell r="K21">
            <v>5.3547877817299999E-2</v>
          </cell>
          <cell r="L21">
            <v>0.62987197497000003</v>
          </cell>
          <cell r="M21">
            <v>9.8835402166009985</v>
          </cell>
          <cell r="N21">
            <v>8.4204970557899994</v>
          </cell>
          <cell r="O21">
            <v>532</v>
          </cell>
          <cell r="P21">
            <v>484</v>
          </cell>
          <cell r="Q21">
            <v>8056</v>
          </cell>
          <cell r="R21">
            <v>1179</v>
          </cell>
          <cell r="S21">
            <v>11.353794285713454</v>
          </cell>
          <cell r="T21"/>
          <cell r="U21">
            <v>2.3764799613681817</v>
          </cell>
          <cell r="V21">
            <v>3.0542679254714531</v>
          </cell>
          <cell r="W21">
            <v>3.4627774676358052</v>
          </cell>
          <cell r="X21">
            <v>4.1405115791528804</v>
          </cell>
          <cell r="Y21">
            <v>15.09</v>
          </cell>
          <cell r="Z21">
            <v>7.6257142857142854</v>
          </cell>
          <cell r="AA21">
            <v>5.0568031544795291</v>
          </cell>
          <cell r="AB21">
            <v>15</v>
          </cell>
          <cell r="AC21">
            <v>46.955567452536904</v>
          </cell>
          <cell r="AD21">
            <v>46.955567452536904</v>
          </cell>
          <cell r="AE21">
            <v>39.541530486346872</v>
          </cell>
          <cell r="AF21">
            <v>38.726241197968584</v>
          </cell>
          <cell r="AG21">
            <v>37.943892890938912</v>
          </cell>
          <cell r="AH21">
            <v>15.806762342907787</v>
          </cell>
          <cell r="AI21">
            <v>10.84807046167956</v>
          </cell>
          <cell r="AJ21">
            <v>37.564453962029525</v>
          </cell>
          <cell r="AK21">
            <v>41.738282180032805</v>
          </cell>
          <cell r="AL21">
            <v>9.7132847077874747</v>
          </cell>
          <cell r="AM21">
            <v>9.5407000415212213</v>
          </cell>
          <cell r="AN21">
            <v>7.0377424543573515</v>
          </cell>
          <cell r="AO21">
            <v>18.862499999999997</v>
          </cell>
          <cell r="AP21">
            <v>15.88421052631579</v>
          </cell>
          <cell r="AQ21">
            <v>6.3497274310330889</v>
          </cell>
          <cell r="AR21">
            <v>4.3577735332506435</v>
          </cell>
          <cell r="AS21">
            <v>15.09</v>
          </cell>
          <cell r="AT21">
            <v>16.766666666666666</v>
          </cell>
          <cell r="AU21">
            <v>9.5321428571428566</v>
          </cell>
          <cell r="AV21">
            <v>8.0270676691729328</v>
          </cell>
          <cell r="AW21">
            <v>3.2088275136660638</v>
          </cell>
          <cell r="AX21">
            <v>2.2021958837917199</v>
          </cell>
          <cell r="AY21">
            <v>7.6257142857142854</v>
          </cell>
          <cell r="AZ21">
            <v>8.4730158730158731</v>
          </cell>
          <cell r="BB21">
            <v>15</v>
          </cell>
          <cell r="BC21">
            <v>15</v>
          </cell>
          <cell r="BD21">
            <v>10</v>
          </cell>
          <cell r="BE21">
            <v>5</v>
          </cell>
          <cell r="BF21">
            <v>13</v>
          </cell>
          <cell r="BG21">
            <v>33</v>
          </cell>
          <cell r="BH21">
            <v>63</v>
          </cell>
          <cell r="BI21">
            <v>90</v>
          </cell>
          <cell r="BJ21">
            <v>0</v>
          </cell>
          <cell r="BK21">
            <v>102</v>
          </cell>
        </row>
        <row r="22">
          <cell r="B22">
            <v>16</v>
          </cell>
          <cell r="C22">
            <v>2</v>
          </cell>
          <cell r="D22">
            <v>3</v>
          </cell>
          <cell r="E22">
            <v>2</v>
          </cell>
          <cell r="F22">
            <v>2</v>
          </cell>
          <cell r="G22">
            <v>37.617840315185553</v>
          </cell>
          <cell r="H22">
            <v>6.6635138175608573</v>
          </cell>
          <cell r="I22">
            <v>8.3257265503458491E-3</v>
          </cell>
          <cell r="J22">
            <v>8.296917807957109E-2</v>
          </cell>
          <cell r="K22">
            <v>5.3547877817299999E-2</v>
          </cell>
          <cell r="L22">
            <v>0.57020154410500001</v>
          </cell>
          <cell r="M22">
            <v>9.8835402166009985</v>
          </cell>
          <cell r="N22">
            <v>6.9897550154399992</v>
          </cell>
          <cell r="O22">
            <v>533</v>
          </cell>
          <cell r="P22">
            <v>133</v>
          </cell>
          <cell r="Q22">
            <v>8056</v>
          </cell>
          <cell r="R22">
            <v>987</v>
          </cell>
          <cell r="S22">
            <v>11.353794285713454</v>
          </cell>
          <cell r="T22"/>
          <cell r="U22">
            <v>2.37411483746533</v>
          </cell>
          <cell r="V22">
            <v>2.4428457513472202</v>
          </cell>
          <cell r="W22">
            <v>3.4571732565175939</v>
          </cell>
          <cell r="X22">
            <v>3.2886560065994779</v>
          </cell>
          <cell r="Y22">
            <v>15.09</v>
          </cell>
          <cell r="Z22">
            <v>7.6257142857142854</v>
          </cell>
          <cell r="AA22">
            <v>4.9140808255446125</v>
          </cell>
          <cell r="AB22">
            <v>16</v>
          </cell>
          <cell r="AC22">
            <v>47.022300393981936</v>
          </cell>
          <cell r="AD22">
            <v>47.022300393981936</v>
          </cell>
          <cell r="AE22">
            <v>39.597726647563739</v>
          </cell>
          <cell r="AF22">
            <v>38.781278675449023</v>
          </cell>
          <cell r="AG22">
            <v>37.997818500187428</v>
          </cell>
          <cell r="AH22">
            <v>15.844996089299281</v>
          </cell>
          <cell r="AI22">
            <v>10.8810977998476</v>
          </cell>
          <cell r="AJ22">
            <v>37.617840315185553</v>
          </cell>
          <cell r="AK22">
            <v>41.797600350206167</v>
          </cell>
          <cell r="AL22">
            <v>2.2211712725202859</v>
          </cell>
          <cell r="AM22">
            <v>2.7277669144218191</v>
          </cell>
          <cell r="AN22">
            <v>2.0262118641137645</v>
          </cell>
          <cell r="AO22">
            <v>18.862499999999997</v>
          </cell>
          <cell r="AP22">
            <v>15.88421052631579</v>
          </cell>
          <cell r="AQ22">
            <v>6.3560531116137993</v>
          </cell>
          <cell r="AR22">
            <v>4.3648376521343737</v>
          </cell>
          <cell r="AS22">
            <v>15.09</v>
          </cell>
          <cell r="AT22">
            <v>16.766666666666666</v>
          </cell>
          <cell r="AU22">
            <v>9.5321428571428566</v>
          </cell>
          <cell r="AV22">
            <v>8.0270676691729328</v>
          </cell>
          <cell r="AW22">
            <v>3.212024189131351</v>
          </cell>
          <cell r="AX22">
            <v>2.2057657282110466</v>
          </cell>
          <cell r="AY22">
            <v>7.6257142857142854</v>
          </cell>
          <cell r="AZ22">
            <v>8.4730158730158731</v>
          </cell>
          <cell r="BB22">
            <v>16</v>
          </cell>
          <cell r="BC22">
            <v>15</v>
          </cell>
          <cell r="BD22">
            <v>10</v>
          </cell>
          <cell r="BE22">
            <v>5</v>
          </cell>
          <cell r="BF22">
            <v>13</v>
          </cell>
          <cell r="BG22">
            <v>33</v>
          </cell>
          <cell r="BH22">
            <v>63</v>
          </cell>
          <cell r="BI22">
            <v>90</v>
          </cell>
          <cell r="BJ22">
            <v>116</v>
          </cell>
          <cell r="BK22">
            <v>108</v>
          </cell>
        </row>
        <row r="23">
          <cell r="B23">
            <v>17</v>
          </cell>
          <cell r="C23">
            <v>3</v>
          </cell>
          <cell r="D23">
            <v>1</v>
          </cell>
          <cell r="E23">
            <v>1</v>
          </cell>
          <cell r="F23">
            <v>1</v>
          </cell>
          <cell r="G23">
            <v>68.477076083485713</v>
          </cell>
          <cell r="H23">
            <v>25.40477303566497</v>
          </cell>
          <cell r="I23">
            <v>2.8092969812996277E-2</v>
          </cell>
          <cell r="J23">
            <v>0.27995762304992827</v>
          </cell>
          <cell r="K23">
            <v>5.3547877817299999E-2</v>
          </cell>
          <cell r="L23">
            <v>0.562705949554</v>
          </cell>
          <cell r="M23">
            <v>12.331523386628</v>
          </cell>
          <cell r="N23">
            <v>7.7854639414499998</v>
          </cell>
          <cell r="O23">
            <v>777</v>
          </cell>
          <cell r="P23">
            <v>457</v>
          </cell>
          <cell r="Q23">
            <v>8056</v>
          </cell>
          <cell r="R23">
            <v>1331</v>
          </cell>
          <cell r="S23">
            <v>11.353794285713454</v>
          </cell>
          <cell r="T23"/>
          <cell r="U23">
            <v>2.4216136603612157</v>
          </cell>
          <cell r="V23">
            <v>3.0501606420897569</v>
          </cell>
          <cell r="W23">
            <v>3.5406286673813425</v>
          </cell>
          <cell r="X23">
            <v>4.1993466694861388</v>
          </cell>
          <cell r="Y23">
            <v>15.09</v>
          </cell>
          <cell r="Z23">
            <v>7.6257142857142854</v>
          </cell>
          <cell r="AA23">
            <v>0.59441398321934447</v>
          </cell>
          <cell r="AB23">
            <v>17</v>
          </cell>
          <cell r="AC23">
            <v>85.596345104357141</v>
          </cell>
          <cell r="AD23">
            <v>85.596345104357141</v>
          </cell>
          <cell r="AE23">
            <v>72.081132719458651</v>
          </cell>
          <cell r="AF23">
            <v>70.594923797407958</v>
          </cell>
          <cell r="AG23">
            <v>69.168763720692638</v>
          </cell>
          <cell r="AH23">
            <v>28.277456971923197</v>
          </cell>
          <cell r="AI23">
            <v>19.340372153211852</v>
          </cell>
          <cell r="AJ23">
            <v>68.477076083485713</v>
          </cell>
          <cell r="AK23">
            <v>76.085640092761906</v>
          </cell>
          <cell r="AL23">
            <v>8.4682576785549895</v>
          </cell>
          <cell r="AM23">
            <v>8.3289950978645493</v>
          </cell>
          <cell r="AN23">
            <v>6.0496965445278832</v>
          </cell>
          <cell r="AO23">
            <v>18.862499999999997</v>
          </cell>
          <cell r="AP23">
            <v>15.88421052631579</v>
          </cell>
          <cell r="AQ23">
            <v>6.2313820932729325</v>
          </cell>
          <cell r="AR23">
            <v>4.2619549852881358</v>
          </cell>
          <cell r="AS23">
            <v>15.09</v>
          </cell>
          <cell r="AT23">
            <v>16.766666666666666</v>
          </cell>
          <cell r="AU23">
            <v>9.5321428571428566</v>
          </cell>
          <cell r="AV23">
            <v>8.0270676691729328</v>
          </cell>
          <cell r="AW23">
            <v>3.1490218322343</v>
          </cell>
          <cell r="AX23">
            <v>2.153774089886213</v>
          </cell>
          <cell r="AY23">
            <v>7.6257142857142854</v>
          </cell>
          <cell r="AZ23">
            <v>8.4730158730158731</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68.590973277226539</v>
          </cell>
          <cell r="H24">
            <v>6.6516463440151181</v>
          </cell>
          <cell r="I24">
            <v>2.805267100273013E-2</v>
          </cell>
          <cell r="J24">
            <v>0.27955602936976737</v>
          </cell>
          <cell r="K24">
            <v>5.3547877817299999E-2</v>
          </cell>
          <cell r="L24">
            <v>0.562705949554</v>
          </cell>
          <cell r="M24">
            <v>12.331523386628</v>
          </cell>
          <cell r="N24">
            <v>4.9872941735700005</v>
          </cell>
          <cell r="O24">
            <v>779</v>
          </cell>
          <cell r="P24">
            <v>187</v>
          </cell>
          <cell r="Q24">
            <v>8056</v>
          </cell>
          <cell r="R24">
            <v>1078</v>
          </cell>
          <cell r="S24">
            <v>11.353794285713454</v>
          </cell>
          <cell r="T24"/>
          <cell r="U24">
            <v>2.4206742452331103</v>
          </cell>
          <cell r="V24">
            <v>2.6261387863064725</v>
          </cell>
          <cell r="W24">
            <v>3.5377725789841818</v>
          </cell>
          <cell r="X24">
            <v>3.6165788518530002</v>
          </cell>
          <cell r="Y24">
            <v>15.09</v>
          </cell>
          <cell r="Z24">
            <v>7.6257142857142854</v>
          </cell>
          <cell r="AA24">
            <v>0.48142620128508895</v>
          </cell>
          <cell r="AB24">
            <v>18</v>
          </cell>
          <cell r="AC24">
            <v>85.738716596533166</v>
          </cell>
          <cell r="AD24">
            <v>85.738716596533166</v>
          </cell>
          <cell r="AE24">
            <v>72.201024502343728</v>
          </cell>
          <cell r="AF24">
            <v>70.712343584769627</v>
          </cell>
          <cell r="AG24">
            <v>69.283811391137917</v>
          </cell>
          <cell r="AH24">
            <v>28.335482732671966</v>
          </cell>
          <cell r="AI24">
            <v>19.3881804852819</v>
          </cell>
          <cell r="AJ24">
            <v>68.590973277226539</v>
          </cell>
          <cell r="AK24">
            <v>76.212192530251713</v>
          </cell>
          <cell r="AL24">
            <v>2.2172154480050392</v>
          </cell>
          <cell r="AM24">
            <v>2.5328616974468101</v>
          </cell>
          <cell r="AN24">
            <v>1.8392095448456938</v>
          </cell>
          <cell r="AO24">
            <v>18.862499999999997</v>
          </cell>
          <cell r="AP24">
            <v>15.88421052631579</v>
          </cell>
          <cell r="AQ24">
            <v>6.2338003676933562</v>
          </cell>
          <cell r="AR24">
            <v>4.2653957152703317</v>
          </cell>
          <cell r="AS24">
            <v>15.09</v>
          </cell>
          <cell r="AT24">
            <v>16.766666666666666</v>
          </cell>
          <cell r="AU24">
            <v>9.5321428571428566</v>
          </cell>
          <cell r="AV24">
            <v>8.0270676691729328</v>
          </cell>
          <cell r="AW24">
            <v>3.1502439044539559</v>
          </cell>
          <cell r="AX24">
            <v>2.1555128588576191</v>
          </cell>
          <cell r="AY24">
            <v>7.6257142857142854</v>
          </cell>
          <cell r="AZ24">
            <v>8.4730158730158731</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55.09703253357663</v>
          </cell>
          <cell r="H25">
            <v>27.012292082133108</v>
          </cell>
          <cell r="I25">
            <v>1.0415061946016706E-2</v>
          </cell>
          <cell r="J25">
            <v>0.1037902366938689</v>
          </cell>
          <cell r="K25">
            <v>5.3547877817299999E-2</v>
          </cell>
          <cell r="L25">
            <v>0.51757197008199995</v>
          </cell>
          <cell r="M25">
            <v>11.201350210193999</v>
          </cell>
          <cell r="N25">
            <v>7.9337227547799998</v>
          </cell>
          <cell r="O25">
            <v>689</v>
          </cell>
          <cell r="P25">
            <v>477</v>
          </cell>
          <cell r="Q25">
            <v>8056</v>
          </cell>
          <cell r="R25">
            <v>1413</v>
          </cell>
          <cell r="S25">
            <v>11.353794285713454</v>
          </cell>
          <cell r="T25"/>
          <cell r="U25">
            <v>2.4083652330795799</v>
          </cell>
          <cell r="V25">
            <v>3.0565131257069353</v>
          </cell>
          <cell r="W25">
            <v>3.5213813014673261</v>
          </cell>
          <cell r="X25">
            <v>4.178193060663598</v>
          </cell>
          <cell r="Y25">
            <v>15.09</v>
          </cell>
          <cell r="Z25">
            <v>7.6257142857142854</v>
          </cell>
          <cell r="AA25">
            <v>0.58041999502052843</v>
          </cell>
          <cell r="AB25">
            <v>19</v>
          </cell>
          <cell r="AC25">
            <v>68.871290666970779</v>
          </cell>
          <cell r="AD25">
            <v>68.871290666970779</v>
          </cell>
          <cell r="AE25">
            <v>57.996876351133295</v>
          </cell>
          <cell r="AF25">
            <v>56.801064467604775</v>
          </cell>
          <cell r="AG25">
            <v>55.653568215733969</v>
          </cell>
          <cell r="AH25">
            <v>22.877357543948587</v>
          </cell>
          <cell r="AI25">
            <v>15.64642616538522</v>
          </cell>
          <cell r="AJ25">
            <v>55.09703253357663</v>
          </cell>
          <cell r="AK25">
            <v>61.218925037307365</v>
          </cell>
          <cell r="AL25">
            <v>9.0040973607110359</v>
          </cell>
          <cell r="AM25">
            <v>8.8376169089362193</v>
          </cell>
          <cell r="AN25">
            <v>6.4650655654104465</v>
          </cell>
          <cell r="AO25">
            <v>18.862499999999997</v>
          </cell>
          <cell r="AP25">
            <v>15.88421052631579</v>
          </cell>
          <cell r="AQ25">
            <v>6.2656609523898483</v>
          </cell>
          <cell r="AR25">
            <v>4.2852502209039791</v>
          </cell>
          <cell r="AS25">
            <v>15.09</v>
          </cell>
          <cell r="AT25">
            <v>16.766666666666666</v>
          </cell>
          <cell r="AU25">
            <v>9.5321428571428566</v>
          </cell>
          <cell r="AV25">
            <v>8.0270676691729328</v>
          </cell>
          <cell r="AW25">
            <v>3.1663446145845886</v>
          </cell>
          <cell r="AX25">
            <v>2.165546310630071</v>
          </cell>
          <cell r="AY25">
            <v>7.6257142857142854</v>
          </cell>
          <cell r="AZ25">
            <v>8.4730158730158731</v>
          </cell>
          <cell r="BB25">
            <v>19</v>
          </cell>
          <cell r="BC25">
            <v>20</v>
          </cell>
          <cell r="BD25">
            <v>15</v>
          </cell>
          <cell r="BE25">
            <v>10</v>
          </cell>
          <cell r="BF25">
            <v>15</v>
          </cell>
          <cell r="BG25">
            <v>35</v>
          </cell>
          <cell r="BH25">
            <v>65</v>
          </cell>
          <cell r="BI25">
            <v>88</v>
          </cell>
          <cell r="BJ25">
            <v>0</v>
          </cell>
          <cell r="BK25">
            <v>102</v>
          </cell>
        </row>
        <row r="26">
          <cell r="B26">
            <v>20</v>
          </cell>
          <cell r="C26">
            <v>3</v>
          </cell>
          <cell r="D26">
            <v>2</v>
          </cell>
          <cell r="E26">
            <v>2</v>
          </cell>
          <cell r="F26">
            <v>1</v>
          </cell>
          <cell r="G26">
            <v>55.190866956175469</v>
          </cell>
          <cell r="H26">
            <v>6.7384453692351736</v>
          </cell>
          <cell r="I26">
            <v>1.0399350016252071E-2</v>
          </cell>
          <cell r="J26">
            <v>0.10363366106161233</v>
          </cell>
          <cell r="K26">
            <v>5.3547877817299999E-2</v>
          </cell>
          <cell r="L26">
            <v>0.51757197008199995</v>
          </cell>
          <cell r="M26">
            <v>11.201350210193999</v>
          </cell>
          <cell r="N26">
            <v>5.6837396544600001</v>
          </cell>
          <cell r="O26">
            <v>690</v>
          </cell>
          <cell r="P26">
            <v>166</v>
          </cell>
          <cell r="Q26">
            <v>8056</v>
          </cell>
          <cell r="R26">
            <v>1110</v>
          </cell>
          <cell r="S26">
            <v>11.353794285713454</v>
          </cell>
          <cell r="T26"/>
          <cell r="U26">
            <v>2.4070451229602865</v>
          </cell>
          <cell r="V26">
            <v>2.5656630051903986</v>
          </cell>
          <cell r="W26">
            <v>3.5177002200031486</v>
          </cell>
          <cell r="X26">
            <v>3.499055926467519</v>
          </cell>
          <cell r="Y26">
            <v>15.09</v>
          </cell>
          <cell r="Z26">
            <v>7.6257142857142854</v>
          </cell>
          <cell r="AA26">
            <v>0.45595625935795236</v>
          </cell>
          <cell r="AB26">
            <v>20</v>
          </cell>
          <cell r="AC26">
            <v>68.988583695219333</v>
          </cell>
          <cell r="AD26">
            <v>68.988583695219333</v>
          </cell>
          <cell r="AE26">
            <v>58.095649427553127</v>
          </cell>
          <cell r="AF26">
            <v>56.897800985747907</v>
          </cell>
          <cell r="AG26">
            <v>55.7483504607833</v>
          </cell>
          <cell r="AH26">
            <v>22.928887551679711</v>
          </cell>
          <cell r="AI26">
            <v>15.689474231583631</v>
          </cell>
          <cell r="AJ26">
            <v>55.190866956175469</v>
          </cell>
          <cell r="AK26">
            <v>61.323185506861634</v>
          </cell>
          <cell r="AL26">
            <v>2.2461484564117247</v>
          </cell>
          <cell r="AM26">
            <v>2.626395343271168</v>
          </cell>
          <cell r="AN26">
            <v>1.925789558910534</v>
          </cell>
          <cell r="AO26">
            <v>18.862499999999997</v>
          </cell>
          <cell r="AP26">
            <v>15.88421052631579</v>
          </cell>
          <cell r="AQ26">
            <v>6.2690972662123077</v>
          </cell>
          <cell r="AR26">
            <v>4.2897345015905</v>
          </cell>
          <cell r="AS26">
            <v>15.09</v>
          </cell>
          <cell r="AT26">
            <v>16.766666666666666</v>
          </cell>
          <cell r="AU26">
            <v>9.5321428571428566</v>
          </cell>
          <cell r="AV26">
            <v>8.0270676691729328</v>
          </cell>
          <cell r="AW26">
            <v>3.1680811518547096</v>
          </cell>
          <cell r="AX26">
            <v>2.1678124367594518</v>
          </cell>
          <cell r="AY26">
            <v>7.6257142857142854</v>
          </cell>
          <cell r="AZ26">
            <v>8.4730158730158731</v>
          </cell>
          <cell r="BB26">
            <v>20</v>
          </cell>
          <cell r="BC26">
            <v>20</v>
          </cell>
          <cell r="BD26">
            <v>15</v>
          </cell>
          <cell r="BE26">
            <v>10</v>
          </cell>
          <cell r="BF26">
            <v>15</v>
          </cell>
          <cell r="BG26">
            <v>35</v>
          </cell>
          <cell r="BH26">
            <v>65</v>
          </cell>
          <cell r="BI26">
            <v>88</v>
          </cell>
          <cell r="BJ26">
            <v>116</v>
          </cell>
          <cell r="BK26">
            <v>108</v>
          </cell>
        </row>
        <row r="27">
          <cell r="B27">
            <v>21</v>
          </cell>
          <cell r="C27">
            <v>3</v>
          </cell>
          <cell r="D27">
            <v>2</v>
          </cell>
          <cell r="E27">
            <v>1</v>
          </cell>
          <cell r="F27">
            <v>2</v>
          </cell>
          <cell r="G27">
            <v>40.885518662173084</v>
          </cell>
          <cell r="H27">
            <v>26.572684614222826</v>
          </cell>
          <cell r="I27">
            <v>1.0415289957553354E-2</v>
          </cell>
          <cell r="J27">
            <v>0.10379250891956283</v>
          </cell>
          <cell r="K27">
            <v>5.3547877817299999E-2</v>
          </cell>
          <cell r="L27">
            <v>0.51427301887200005</v>
          </cell>
          <cell r="M27">
            <v>9.9754103261719997</v>
          </cell>
          <cell r="N27">
            <v>7.7935247765799991</v>
          </cell>
          <cell r="O27">
            <v>574</v>
          </cell>
          <cell r="P27">
            <v>477</v>
          </cell>
          <cell r="Q27">
            <v>8056</v>
          </cell>
          <cell r="R27">
            <v>1416</v>
          </cell>
          <cell r="S27">
            <v>11.353794285713454</v>
          </cell>
          <cell r="T27"/>
          <cell r="U27">
            <v>2.3821118616686858</v>
          </cell>
          <cell r="V27">
            <v>3.0541310485861946</v>
          </cell>
          <cell r="W27">
            <v>3.4689672424971874</v>
          </cell>
          <cell r="X27">
            <v>4.1636068412659997</v>
          </cell>
          <cell r="Y27">
            <v>15.09</v>
          </cell>
          <cell r="Z27">
            <v>7.6257142857142854</v>
          </cell>
          <cell r="AA27">
            <v>5.0453678657756571</v>
          </cell>
          <cell r="AB27">
            <v>21</v>
          </cell>
          <cell r="AC27">
            <v>51.106898327716351</v>
          </cell>
          <cell r="AD27">
            <v>51.106898327716351</v>
          </cell>
          <cell r="AE27">
            <v>43.037388065445356</v>
          </cell>
          <cell r="AF27">
            <v>42.150019239353696</v>
          </cell>
          <cell r="AG27">
            <v>41.298503699164733</v>
          </cell>
          <cell r="AH27">
            <v>17.163559495284364</v>
          </cell>
          <cell r="AI27">
            <v>11.786078046888974</v>
          </cell>
          <cell r="AJ27">
            <v>40.885518662173084</v>
          </cell>
          <cell r="AK27">
            <v>45.428354069081202</v>
          </cell>
          <cell r="AL27">
            <v>8.8575615380742754</v>
          </cell>
          <cell r="AM27">
            <v>8.7005711907888639</v>
          </cell>
          <cell r="AN27">
            <v>6.3821310770406576</v>
          </cell>
          <cell r="AO27">
            <v>18.862499999999997</v>
          </cell>
          <cell r="AP27">
            <v>15.88421052631579</v>
          </cell>
          <cell r="AQ27">
            <v>6.3347151083951827</v>
          </cell>
          <cell r="AR27">
            <v>4.3499978365714522</v>
          </cell>
          <cell r="AS27">
            <v>15.09</v>
          </cell>
          <cell r="AT27">
            <v>16.766666666666666</v>
          </cell>
          <cell r="AU27">
            <v>9.5321428571428566</v>
          </cell>
          <cell r="AV27">
            <v>8.0270676691729328</v>
          </cell>
          <cell r="AW27">
            <v>3.2012410535466711</v>
          </cell>
          <cell r="AX27">
            <v>2.1982664443452058</v>
          </cell>
          <cell r="AY27">
            <v>7.6257142857142854</v>
          </cell>
          <cell r="AZ27">
            <v>8.4730158730158731</v>
          </cell>
          <cell r="BB27">
            <v>21</v>
          </cell>
          <cell r="BC27">
            <v>20</v>
          </cell>
          <cell r="BD27">
            <v>15</v>
          </cell>
          <cell r="BE27">
            <v>10</v>
          </cell>
          <cell r="BF27">
            <v>15</v>
          </cell>
          <cell r="BG27">
            <v>35</v>
          </cell>
          <cell r="BH27">
            <v>65</v>
          </cell>
          <cell r="BI27">
            <v>88</v>
          </cell>
          <cell r="BJ27">
            <v>0</v>
          </cell>
          <cell r="BK27">
            <v>102</v>
          </cell>
        </row>
        <row r="28">
          <cell r="B28">
            <v>22</v>
          </cell>
          <cell r="C28">
            <v>3</v>
          </cell>
          <cell r="D28">
            <v>2</v>
          </cell>
          <cell r="E28">
            <v>2</v>
          </cell>
          <cell r="F28">
            <v>2</v>
          </cell>
          <cell r="G28">
            <v>40.956026171189876</v>
          </cell>
          <cell r="H28">
            <v>6.4573330764469432</v>
          </cell>
          <cell r="I28">
            <v>1.0399578464383439E-2</v>
          </cell>
          <cell r="J28">
            <v>0.10363593763814638</v>
          </cell>
          <cell r="K28">
            <v>5.3547877817299999E-2</v>
          </cell>
          <cell r="L28">
            <v>0.47033223227499998</v>
          </cell>
          <cell r="M28">
            <v>9.9754103261719997</v>
          </cell>
          <cell r="N28">
            <v>5.6837412242500003</v>
          </cell>
          <cell r="O28">
            <v>575</v>
          </cell>
          <cell r="P28">
            <v>159</v>
          </cell>
          <cell r="Q28">
            <v>8056</v>
          </cell>
          <cell r="R28">
            <v>1215</v>
          </cell>
          <cell r="S28">
            <v>11.353794285713454</v>
          </cell>
          <cell r="T28"/>
          <cell r="U28">
            <v>2.3803536620897376</v>
          </cell>
          <cell r="V28">
            <v>2.5226969735269229</v>
          </cell>
          <cell r="W28">
            <v>3.4643677126612733</v>
          </cell>
          <cell r="X28">
            <v>3.4197828596569937</v>
          </cell>
          <cell r="Y28">
            <v>15.09</v>
          </cell>
          <cell r="Z28">
            <v>7.6257142857142854</v>
          </cell>
          <cell r="AA28">
            <v>4.9209576018799215</v>
          </cell>
          <cell r="AB28">
            <v>22</v>
          </cell>
          <cell r="AC28">
            <v>51.195032713987345</v>
          </cell>
          <cell r="AD28">
            <v>51.195032713987345</v>
          </cell>
          <cell r="AE28">
            <v>43.111606495989342</v>
          </cell>
          <cell r="AF28">
            <v>42.222707392979252</v>
          </cell>
          <cell r="AG28">
            <v>41.369723405242297</v>
          </cell>
          <cell r="AH28">
            <v>17.205857609929335</v>
          </cell>
          <cell r="AI28">
            <v>11.822078245766843</v>
          </cell>
          <cell r="AJ28">
            <v>40.956026171189876</v>
          </cell>
          <cell r="AK28">
            <v>45.506695745766528</v>
          </cell>
          <cell r="AL28">
            <v>2.1524443588156479</v>
          </cell>
          <cell r="AM28">
            <v>2.5596943050274876</v>
          </cell>
          <cell r="AN28">
            <v>1.888228972846135</v>
          </cell>
          <cell r="AO28">
            <v>18.862499999999997</v>
          </cell>
          <cell r="AP28">
            <v>15.88421052631579</v>
          </cell>
          <cell r="AQ28">
            <v>6.339394116230749</v>
          </cell>
          <cell r="AR28">
            <v>4.3557731891018276</v>
          </cell>
          <cell r="AS28">
            <v>15.09</v>
          </cell>
          <cell r="AT28">
            <v>16.766666666666666</v>
          </cell>
          <cell r="AU28">
            <v>9.5321428571428566</v>
          </cell>
          <cell r="AV28">
            <v>8.0270676691729328</v>
          </cell>
          <cell r="AW28">
            <v>3.203605584818682</v>
          </cell>
          <cell r="AX28">
            <v>2.201185012158057</v>
          </cell>
          <cell r="AY28">
            <v>7.6257142857142854</v>
          </cell>
          <cell r="AZ28">
            <v>8.4730158730158731</v>
          </cell>
          <cell r="BB28">
            <v>22</v>
          </cell>
          <cell r="BC28">
            <v>20</v>
          </cell>
          <cell r="BD28">
            <v>15</v>
          </cell>
          <cell r="BE28">
            <v>10</v>
          </cell>
          <cell r="BF28">
            <v>15</v>
          </cell>
          <cell r="BG28">
            <v>35</v>
          </cell>
          <cell r="BH28">
            <v>65</v>
          </cell>
          <cell r="BI28">
            <v>88</v>
          </cell>
          <cell r="BJ28">
            <v>116</v>
          </cell>
          <cell r="BK28">
            <v>108</v>
          </cell>
        </row>
        <row r="29">
          <cell r="B29">
            <v>23</v>
          </cell>
          <cell r="C29">
            <v>3</v>
          </cell>
          <cell r="D29">
            <v>3</v>
          </cell>
          <cell r="E29">
            <v>1</v>
          </cell>
          <cell r="F29">
            <v>1</v>
          </cell>
          <cell r="G29">
            <v>43.642167699798939</v>
          </cell>
          <cell r="H29">
            <v>30.537631968114894</v>
          </cell>
          <cell r="I29">
            <v>8.3422538018621366E-3</v>
          </cell>
          <cell r="J29">
            <v>8.3133878717518872E-2</v>
          </cell>
          <cell r="K29">
            <v>5.3547877817299999E-2</v>
          </cell>
          <cell r="L29">
            <v>0.72886801151699998</v>
          </cell>
          <cell r="M29">
            <v>10.319322965283</v>
          </cell>
          <cell r="N29">
            <v>9.1818728558277805</v>
          </cell>
          <cell r="O29">
            <v>592</v>
          </cell>
          <cell r="P29">
            <v>466</v>
          </cell>
          <cell r="Q29">
            <v>8056</v>
          </cell>
          <cell r="R29">
            <v>1009</v>
          </cell>
          <cell r="S29">
            <v>11.353794285713454</v>
          </cell>
          <cell r="T29"/>
          <cell r="U29">
            <v>2.3881509341643339</v>
          </cell>
          <cell r="V29">
            <v>3.0337250764697803</v>
          </cell>
          <cell r="W29">
            <v>3.496347709845999</v>
          </cell>
          <cell r="X29">
            <v>4.1104403462074286</v>
          </cell>
          <cell r="Y29">
            <v>15.09</v>
          </cell>
          <cell r="Z29">
            <v>7.6257142857142854</v>
          </cell>
          <cell r="AA29">
            <v>0.58367287588940708</v>
          </cell>
          <cell r="AB29">
            <v>23</v>
          </cell>
          <cell r="AC29">
            <v>54.552709624748672</v>
          </cell>
          <cell r="AD29">
            <v>54.552709624748672</v>
          </cell>
          <cell r="AE29">
            <v>45.939123894525203</v>
          </cell>
          <cell r="AF29">
            <v>44.991925463710245</v>
          </cell>
          <cell r="AG29">
            <v>44.082997676564588</v>
          </cell>
          <cell r="AH29">
            <v>18.27445957266109</v>
          </cell>
          <cell r="AI29">
            <v>12.482216107081985</v>
          </cell>
          <cell r="AJ29">
            <v>43.642167699798939</v>
          </cell>
          <cell r="AK29">
            <v>48.49129744422104</v>
          </cell>
          <cell r="AL29">
            <v>10.179210656038299</v>
          </cell>
          <cell r="AM29">
            <v>10.066051207135178</v>
          </cell>
          <cell r="AN29">
            <v>7.4292847957983348</v>
          </cell>
          <cell r="AO29">
            <v>18.862499999999997</v>
          </cell>
          <cell r="AP29">
            <v>15.88421052631579</v>
          </cell>
          <cell r="AQ29">
            <v>6.318696102547773</v>
          </cell>
          <cell r="AR29">
            <v>4.3159322962945978</v>
          </cell>
          <cell r="AS29">
            <v>15.09</v>
          </cell>
          <cell r="AT29">
            <v>16.766666666666666</v>
          </cell>
          <cell r="AU29">
            <v>9.5321428571428566</v>
          </cell>
          <cell r="AV29">
            <v>8.0270676691729328</v>
          </cell>
          <cell r="AW29">
            <v>3.1931458672157542</v>
          </cell>
          <cell r="AX29">
            <v>2.1810514624273938</v>
          </cell>
          <cell r="AY29">
            <v>7.6257142857142854</v>
          </cell>
          <cell r="AZ29">
            <v>8.4730158730158731</v>
          </cell>
          <cell r="BB29">
            <v>23</v>
          </cell>
          <cell r="BC29">
            <v>20</v>
          </cell>
          <cell r="BD29">
            <v>15</v>
          </cell>
          <cell r="BE29">
            <v>10</v>
          </cell>
          <cell r="BF29">
            <v>15</v>
          </cell>
          <cell r="BG29">
            <v>35</v>
          </cell>
          <cell r="BH29">
            <v>65</v>
          </cell>
          <cell r="BI29">
            <v>90</v>
          </cell>
          <cell r="BJ29">
            <v>0</v>
          </cell>
          <cell r="BK29">
            <v>102</v>
          </cell>
        </row>
        <row r="30">
          <cell r="B30">
            <v>24</v>
          </cell>
          <cell r="C30">
            <v>3</v>
          </cell>
          <cell r="D30">
            <v>3</v>
          </cell>
          <cell r="E30">
            <v>2</v>
          </cell>
          <cell r="F30">
            <v>1</v>
          </cell>
          <cell r="G30">
            <v>43.708186304376298</v>
          </cell>
          <cell r="H30">
            <v>6.8953264460188839</v>
          </cell>
          <cell r="I30">
            <v>8.3294737867786947E-3</v>
          </cell>
          <cell r="J30">
            <v>8.3006520781739243E-2</v>
          </cell>
          <cell r="K30">
            <v>5.3547877817299999E-2</v>
          </cell>
          <cell r="L30">
            <v>0.66461677268899999</v>
          </cell>
          <cell r="M30">
            <v>10.319322965283</v>
          </cell>
          <cell r="N30">
            <v>9.1818728558277805</v>
          </cell>
          <cell r="O30">
            <v>593</v>
          </cell>
          <cell r="P30">
            <v>105</v>
          </cell>
          <cell r="Q30">
            <v>8056</v>
          </cell>
          <cell r="R30">
            <v>824</v>
          </cell>
          <cell r="S30">
            <v>11.353794285713454</v>
          </cell>
          <cell r="T30"/>
          <cell r="U30">
            <v>2.3860450296101257</v>
          </cell>
          <cell r="V30">
            <v>2.3471166281467157</v>
          </cell>
          <cell r="W30">
            <v>3.4912267560148447</v>
          </cell>
          <cell r="X30">
            <v>3.1581775139714363</v>
          </cell>
          <cell r="Y30">
            <v>15.09</v>
          </cell>
          <cell r="Z30">
            <v>7.6257142857142854</v>
          </cell>
          <cell r="AA30">
            <v>0.43463827039344122</v>
          </cell>
          <cell r="AB30">
            <v>24</v>
          </cell>
          <cell r="AC30">
            <v>54.635232880470369</v>
          </cell>
          <cell r="AD30">
            <v>54.635232880470369</v>
          </cell>
          <cell r="AE30">
            <v>46.008617162501366</v>
          </cell>
          <cell r="AF30">
            <v>45.059985880800305</v>
          </cell>
          <cell r="AG30">
            <v>44.149683135733632</v>
          </cell>
          <cell r="AH30">
            <v>18.318257099916558</v>
          </cell>
          <cell r="AI30">
            <v>12.519434960526079</v>
          </cell>
          <cell r="AJ30">
            <v>43.708186304376298</v>
          </cell>
          <cell r="AK30">
            <v>48.564651449306993</v>
          </cell>
          <cell r="AL30">
            <v>2.2984421486729611</v>
          </cell>
          <cell r="AM30">
            <v>2.9377860321595679</v>
          </cell>
          <cell r="AN30">
            <v>2.1833245330620916</v>
          </cell>
          <cell r="AO30">
            <v>18.862499999999997</v>
          </cell>
          <cell r="AP30">
            <v>15.88421052631579</v>
          </cell>
          <cell r="AQ30">
            <v>6.3242729339712715</v>
          </cell>
          <cell r="AR30">
            <v>4.322262933509621</v>
          </cell>
          <cell r="AS30">
            <v>15.09</v>
          </cell>
          <cell r="AT30">
            <v>16.766666666666666</v>
          </cell>
          <cell r="AU30">
            <v>9.5321428571428566</v>
          </cell>
          <cell r="AV30">
            <v>8.0270676691729328</v>
          </cell>
          <cell r="AW30">
            <v>3.195964112613713</v>
          </cell>
          <cell r="AX30">
            <v>2.1842506427221768</v>
          </cell>
          <cell r="AY30">
            <v>7.6257142857142854</v>
          </cell>
          <cell r="AZ30">
            <v>8.4730158730158731</v>
          </cell>
          <cell r="BB30">
            <v>24</v>
          </cell>
          <cell r="BC30">
            <v>20</v>
          </cell>
          <cell r="BD30">
            <v>15</v>
          </cell>
          <cell r="BE30">
            <v>10</v>
          </cell>
          <cell r="BF30">
            <v>15</v>
          </cell>
          <cell r="BG30">
            <v>35</v>
          </cell>
          <cell r="BH30">
            <v>65</v>
          </cell>
          <cell r="BI30">
            <v>90</v>
          </cell>
          <cell r="BJ30">
            <v>116</v>
          </cell>
          <cell r="BK30">
            <v>108</v>
          </cell>
        </row>
        <row r="31">
          <cell r="B31">
            <v>25</v>
          </cell>
          <cell r="C31">
            <v>3</v>
          </cell>
          <cell r="D31">
            <v>3</v>
          </cell>
          <cell r="E31">
            <v>1</v>
          </cell>
          <cell r="F31">
            <v>2</v>
          </cell>
          <cell r="G31">
            <v>31.184208026090797</v>
          </cell>
          <cell r="H31">
            <v>30.08627488602443</v>
          </cell>
          <cell r="I31">
            <v>8.3424808478296825E-3</v>
          </cell>
          <cell r="J31">
            <v>8.3136141320932472E-2</v>
          </cell>
          <cell r="K31">
            <v>5.3547877817299999E-2</v>
          </cell>
          <cell r="L31">
            <v>0.728868096307</v>
          </cell>
          <cell r="M31">
            <v>9.1188591265239989</v>
          </cell>
          <cell r="N31">
            <v>9.1818754405594092</v>
          </cell>
          <cell r="O31">
            <v>479</v>
          </cell>
          <cell r="P31">
            <v>459</v>
          </cell>
          <cell r="Q31">
            <v>8056</v>
          </cell>
          <cell r="R31">
            <v>1005</v>
          </cell>
          <cell r="S31">
            <v>11.353794285713454</v>
          </cell>
          <cell r="T31"/>
          <cell r="U31">
            <v>2.3602068715238769</v>
          </cell>
          <cell r="V31">
            <v>3.0218575824284084</v>
          </cell>
          <cell r="W31">
            <v>3.43957095286838</v>
          </cell>
          <cell r="X31">
            <v>4.0829468854725688</v>
          </cell>
          <cell r="Y31">
            <v>15.09</v>
          </cell>
          <cell r="Z31">
            <v>7.6257142857142854</v>
          </cell>
          <cell r="AA31">
            <v>5.048782026145326</v>
          </cell>
          <cell r="AB31">
            <v>25</v>
          </cell>
          <cell r="AC31">
            <v>38.980260032613494</v>
          </cell>
          <cell r="AD31">
            <v>38.980260032613494</v>
          </cell>
          <cell r="AE31">
            <v>32.825482132727153</v>
          </cell>
          <cell r="AF31">
            <v>32.148668068134846</v>
          </cell>
          <cell r="AG31">
            <v>31.499200026354341</v>
          </cell>
          <cell r="AH31">
            <v>13.212489295888114</v>
          </cell>
          <cell r="AI31">
            <v>9.0663075288751287</v>
          </cell>
          <cell r="AJ31">
            <v>31.184208026090797</v>
          </cell>
          <cell r="AK31">
            <v>34.649120028989771</v>
          </cell>
          <cell r="AL31">
            <v>10.028758295341477</v>
          </cell>
          <cell r="AM31">
            <v>9.9562186719093049</v>
          </cell>
          <cell r="AN31">
            <v>7.3687647010725641</v>
          </cell>
          <cell r="AO31">
            <v>18.862499999999997</v>
          </cell>
          <cell r="AP31">
            <v>15.88421052631579</v>
          </cell>
          <cell r="AQ31">
            <v>6.3935073582160538</v>
          </cell>
          <cell r="AR31">
            <v>4.3871750886301433</v>
          </cell>
          <cell r="AS31">
            <v>15.09</v>
          </cell>
          <cell r="AT31">
            <v>16.766666666666666</v>
          </cell>
          <cell r="AU31">
            <v>9.5321428571428566</v>
          </cell>
          <cell r="AV31">
            <v>8.0270676691729328</v>
          </cell>
          <cell r="AW31">
            <v>3.2309516499249549</v>
          </cell>
          <cell r="AX31">
            <v>2.2170539262622078</v>
          </cell>
          <cell r="AY31">
            <v>7.6257142857142854</v>
          </cell>
          <cell r="AZ31">
            <v>8.4730158730158731</v>
          </cell>
          <cell r="BB31">
            <v>25</v>
          </cell>
          <cell r="BC31">
            <v>20</v>
          </cell>
          <cell r="BD31">
            <v>15</v>
          </cell>
          <cell r="BE31">
            <v>10</v>
          </cell>
          <cell r="BF31">
            <v>15</v>
          </cell>
          <cell r="BG31">
            <v>35</v>
          </cell>
          <cell r="BH31">
            <v>65</v>
          </cell>
          <cell r="BI31">
            <v>90</v>
          </cell>
          <cell r="BJ31">
            <v>0</v>
          </cell>
          <cell r="BK31">
            <v>102</v>
          </cell>
        </row>
        <row r="32">
          <cell r="B32">
            <v>26</v>
          </cell>
          <cell r="C32">
            <v>3</v>
          </cell>
          <cell r="D32">
            <v>3</v>
          </cell>
          <cell r="E32">
            <v>2</v>
          </cell>
          <cell r="F32">
            <v>2</v>
          </cell>
          <cell r="G32">
            <v>31.233148089982954</v>
          </cell>
          <cell r="H32">
            <v>6.6141315300706554</v>
          </cell>
          <cell r="I32">
            <v>8.3297015299026115E-3</v>
          </cell>
          <cell r="J32">
            <v>8.3008790332593507E-2</v>
          </cell>
          <cell r="K32">
            <v>5.3547877817299999E-2</v>
          </cell>
          <cell r="L32">
            <v>0.66461685445100005</v>
          </cell>
          <cell r="M32">
            <v>9.1188591265239989</v>
          </cell>
          <cell r="N32">
            <v>9.1818754405594092</v>
          </cell>
          <cell r="O32">
            <v>480</v>
          </cell>
          <cell r="P32">
            <v>101</v>
          </cell>
          <cell r="Q32">
            <v>8056</v>
          </cell>
          <cell r="R32">
            <v>819</v>
          </cell>
          <cell r="S32">
            <v>11.353794285713454</v>
          </cell>
          <cell r="T32"/>
          <cell r="U32">
            <v>2.3573774613426131</v>
          </cell>
          <cell r="V32">
            <v>2.3049213449240682</v>
          </cell>
          <cell r="W32">
            <v>3.4330858130578199</v>
          </cell>
          <cell r="X32">
            <v>3.080788848484139</v>
          </cell>
          <cell r="Y32">
            <v>15.09</v>
          </cell>
          <cell r="Z32">
            <v>7.6257142857142854</v>
          </cell>
          <cell r="AA32">
            <v>4.8994239047221786</v>
          </cell>
          <cell r="AB32">
            <v>26</v>
          </cell>
          <cell r="AC32">
            <v>39.041435112478688</v>
          </cell>
          <cell r="AD32">
            <v>39.041435112478688</v>
          </cell>
          <cell r="AE32">
            <v>32.876997989455745</v>
          </cell>
          <cell r="AF32">
            <v>32.199121742250469</v>
          </cell>
          <cell r="AG32">
            <v>31.548634434326218</v>
          </cell>
          <cell r="AH32">
            <v>13.249107791246349</v>
          </cell>
          <cell r="AI32">
            <v>9.0976893065669859</v>
          </cell>
          <cell r="AJ32">
            <v>31.233148089982954</v>
          </cell>
          <cell r="AK32">
            <v>34.703497877758835</v>
          </cell>
          <cell r="AL32">
            <v>2.2047105100235518</v>
          </cell>
          <cell r="AM32">
            <v>2.8695692998966726</v>
          </cell>
          <cell r="AN32">
            <v>2.1468954398887319</v>
          </cell>
          <cell r="AO32">
            <v>18.862499999999997</v>
          </cell>
          <cell r="AP32">
            <v>15.88421052631579</v>
          </cell>
          <cell r="AQ32">
            <v>6.4011810783181451</v>
          </cell>
          <cell r="AR32">
            <v>4.395462514395895</v>
          </cell>
          <cell r="AS32">
            <v>15.09</v>
          </cell>
          <cell r="AT32">
            <v>16.766666666666666</v>
          </cell>
          <cell r="AU32">
            <v>9.5321428571428566</v>
          </cell>
          <cell r="AV32">
            <v>8.0270676691729328</v>
          </cell>
          <cell r="AW32">
            <v>3.2348295556245632</v>
          </cell>
          <cell r="AX32">
            <v>2.2212419674188473</v>
          </cell>
          <cell r="AY32">
            <v>7.6257142857142854</v>
          </cell>
          <cell r="AZ32">
            <v>8.4730158730158731</v>
          </cell>
          <cell r="BB32">
            <v>26</v>
          </cell>
          <cell r="BC32">
            <v>20</v>
          </cell>
          <cell r="BD32">
            <v>15</v>
          </cell>
          <cell r="BE32">
            <v>10</v>
          </cell>
          <cell r="BF32">
            <v>15</v>
          </cell>
          <cell r="BG32">
            <v>35</v>
          </cell>
          <cell r="BH32">
            <v>65</v>
          </cell>
          <cell r="BI32">
            <v>90</v>
          </cell>
          <cell r="BJ32">
            <v>116</v>
          </cell>
          <cell r="BK32">
            <v>108</v>
          </cell>
        </row>
        <row r="33">
          <cell r="B33">
            <v>27</v>
          </cell>
          <cell r="C33">
            <v>4</v>
          </cell>
          <cell r="D33">
            <v>2</v>
          </cell>
          <cell r="E33">
            <v>1</v>
          </cell>
          <cell r="F33">
            <v>1</v>
          </cell>
          <cell r="G33">
            <v>50.064310135998149</v>
          </cell>
          <cell r="H33">
            <v>27.285622901032976</v>
          </cell>
          <cell r="I33">
            <v>1.0417200105924984E-2</v>
          </cell>
          <cell r="J33">
            <v>0.10381154430817977</v>
          </cell>
          <cell r="K33">
            <v>5.3547877817299999E-2</v>
          </cell>
          <cell r="L33">
            <v>0.56909049854100002</v>
          </cell>
          <cell r="M33">
            <v>10.675781074928</v>
          </cell>
          <cell r="N33">
            <v>7.6686982439099989</v>
          </cell>
          <cell r="O33">
            <v>657</v>
          </cell>
          <cell r="P33">
            <v>498</v>
          </cell>
          <cell r="Q33">
            <v>8056</v>
          </cell>
          <cell r="R33">
            <v>1268</v>
          </cell>
          <cell r="S33">
            <v>11.353794285713454</v>
          </cell>
          <cell r="T33"/>
          <cell r="U33">
            <v>2.4000224613635766</v>
          </cell>
          <cell r="V33">
            <v>3.079850756160238</v>
          </cell>
          <cell r="W33">
            <v>3.5116253104731925</v>
          </cell>
          <cell r="X33">
            <v>4.2041016114262018</v>
          </cell>
          <cell r="Y33">
            <v>15.09</v>
          </cell>
          <cell r="Z33">
            <v>7.6257142857142854</v>
          </cell>
          <cell r="AA33">
            <v>0.57270377154760954</v>
          </cell>
          <cell r="AB33">
            <v>27</v>
          </cell>
          <cell r="AC33">
            <v>62.580387669997684</v>
          </cell>
          <cell r="AD33">
            <v>62.580387669997684</v>
          </cell>
          <cell r="AE33">
            <v>52.699273827366476</v>
          </cell>
          <cell r="AF33">
            <v>51.612690861853764</v>
          </cell>
          <cell r="AG33">
            <v>50.570010238381968</v>
          </cell>
          <cell r="AH33">
            <v>20.859933997265188</v>
          </cell>
          <cell r="AI33">
            <v>14.256734619916488</v>
          </cell>
          <cell r="AJ33">
            <v>50.064310135998149</v>
          </cell>
          <cell r="AK33">
            <v>55.627011262220165</v>
          </cell>
          <cell r="AL33">
            <v>9.0952076336776582</v>
          </cell>
          <cell r="AM33">
            <v>8.8593977634977854</v>
          </cell>
          <cell r="AN33">
            <v>6.4902386818801432</v>
          </cell>
          <cell r="AO33">
            <v>18.862499999999997</v>
          </cell>
          <cell r="AP33">
            <v>15.88421052631579</v>
          </cell>
          <cell r="AQ33">
            <v>6.2874411564575912</v>
          </cell>
          <cell r="AR33">
            <v>4.2971554952047599</v>
          </cell>
          <cell r="AS33">
            <v>15.09</v>
          </cell>
          <cell r="AT33">
            <v>16.766666666666666</v>
          </cell>
          <cell r="AU33">
            <v>9.5321428571428566</v>
          </cell>
          <cell r="AV33">
            <v>8.0270676691729328</v>
          </cell>
          <cell r="AW33">
            <v>3.177351215863923</v>
          </cell>
          <cell r="AX33">
            <v>2.1715626274167383</v>
          </cell>
          <cell r="AY33">
            <v>7.6257142857142854</v>
          </cell>
          <cell r="AZ33">
            <v>8.4730158730158731</v>
          </cell>
          <cell r="BB33">
            <v>27</v>
          </cell>
          <cell r="BC33">
            <v>30</v>
          </cell>
          <cell r="BD33">
            <v>20</v>
          </cell>
          <cell r="BE33">
            <v>15</v>
          </cell>
          <cell r="BF33">
            <v>17</v>
          </cell>
          <cell r="BG33">
            <v>37</v>
          </cell>
          <cell r="BH33">
            <v>67</v>
          </cell>
          <cell r="BI33">
            <v>88</v>
          </cell>
          <cell r="BJ33">
            <v>0</v>
          </cell>
          <cell r="BK33">
            <v>102</v>
          </cell>
        </row>
        <row r="34">
          <cell r="B34">
            <v>28</v>
          </cell>
          <cell r="C34">
            <v>4</v>
          </cell>
          <cell r="D34">
            <v>2</v>
          </cell>
          <cell r="E34">
            <v>2</v>
          </cell>
          <cell r="F34">
            <v>1</v>
          </cell>
          <cell r="G34">
            <v>50.156458484548459</v>
          </cell>
          <cell r="H34">
            <v>6.5680585036424128</v>
          </cell>
          <cell r="I34">
            <v>1.0401189834633326E-2</v>
          </cell>
          <cell r="J34">
            <v>0.1036519955838892</v>
          </cell>
          <cell r="K34">
            <v>5.3547877817299999E-2</v>
          </cell>
          <cell r="L34">
            <v>0.52375762213199994</v>
          </cell>
          <cell r="M34">
            <v>10.675781074928</v>
          </cell>
          <cell r="N34">
            <v>6.3344773362</v>
          </cell>
          <cell r="O34">
            <v>658</v>
          </cell>
          <cell r="P34">
            <v>145</v>
          </cell>
          <cell r="Q34">
            <v>8056</v>
          </cell>
          <cell r="R34">
            <v>1072</v>
          </cell>
          <cell r="S34">
            <v>11.353794285713454</v>
          </cell>
          <cell r="T34"/>
          <cell r="U34">
            <v>2.3985048246228455</v>
          </cell>
          <cell r="V34">
            <v>2.5008074197422827</v>
          </cell>
          <cell r="W34">
            <v>3.5074416685607295</v>
          </cell>
          <cell r="X34">
            <v>3.3965354562428316</v>
          </cell>
          <cell r="Y34">
            <v>15.09</v>
          </cell>
          <cell r="Z34">
            <v>7.6257142857142854</v>
          </cell>
          <cell r="AA34">
            <v>0.44560965946468567</v>
          </cell>
          <cell r="AB34">
            <v>28</v>
          </cell>
          <cell r="AC34">
            <v>62.695573105685568</v>
          </cell>
          <cell r="AD34">
            <v>62.695573105685568</v>
          </cell>
          <cell r="AE34">
            <v>52.796272088998379</v>
          </cell>
          <cell r="AF34">
            <v>51.707689159328311</v>
          </cell>
          <cell r="AG34">
            <v>50.663089378331776</v>
          </cell>
          <cell r="AH34">
            <v>20.911552050947133</v>
          </cell>
          <cell r="AI34">
            <v>14.300012152484362</v>
          </cell>
          <cell r="AJ34">
            <v>50.156458484548459</v>
          </cell>
          <cell r="AK34">
            <v>55.729398316164954</v>
          </cell>
          <cell r="AL34">
            <v>2.1893528345474711</v>
          </cell>
          <cell r="AM34">
            <v>2.626375166592906</v>
          </cell>
          <cell r="AN34">
            <v>1.9337523745174874</v>
          </cell>
          <cell r="AO34">
            <v>18.862499999999997</v>
          </cell>
          <cell r="AP34">
            <v>15.88421052631579</v>
          </cell>
          <cell r="AQ34">
            <v>6.2914194897952047</v>
          </cell>
          <cell r="AR34">
            <v>4.3022810999996324</v>
          </cell>
          <cell r="AS34">
            <v>15.09</v>
          </cell>
          <cell r="AT34">
            <v>16.766666666666666</v>
          </cell>
          <cell r="AU34">
            <v>9.5321428571428566</v>
          </cell>
          <cell r="AV34">
            <v>8.0270676691729328</v>
          </cell>
          <cell r="AW34">
            <v>3.1793616620777052</v>
          </cell>
          <cell r="AX34">
            <v>2.1741528459526682</v>
          </cell>
          <cell r="AY34">
            <v>7.6257142857142854</v>
          </cell>
          <cell r="AZ34">
            <v>8.4730158730158731</v>
          </cell>
          <cell r="BB34">
            <v>28</v>
          </cell>
          <cell r="BC34">
            <v>30</v>
          </cell>
          <cell r="BD34">
            <v>20</v>
          </cell>
          <cell r="BE34">
            <v>15</v>
          </cell>
          <cell r="BF34">
            <v>17</v>
          </cell>
          <cell r="BG34">
            <v>37</v>
          </cell>
          <cell r="BH34">
            <v>67</v>
          </cell>
          <cell r="BI34">
            <v>88</v>
          </cell>
          <cell r="BJ34">
            <v>116</v>
          </cell>
          <cell r="BK34">
            <v>108</v>
          </cell>
        </row>
        <row r="35">
          <cell r="B35">
            <v>29</v>
          </cell>
          <cell r="C35">
            <v>4</v>
          </cell>
          <cell r="D35">
            <v>2</v>
          </cell>
          <cell r="E35">
            <v>1</v>
          </cell>
          <cell r="F35">
            <v>2</v>
          </cell>
          <cell r="G35">
            <v>36.560132417029642</v>
          </cell>
          <cell r="H35">
            <v>26.846358096881321</v>
          </cell>
          <cell r="I35">
            <v>1.0417461900184243E-2</v>
          </cell>
          <cell r="J35">
            <v>0.10381415319214747</v>
          </cell>
          <cell r="K35">
            <v>5.3547877817299999E-2</v>
          </cell>
          <cell r="L35">
            <v>0.56909073939699995</v>
          </cell>
          <cell r="M35">
            <v>9.4741620735959984</v>
          </cell>
          <cell r="N35">
            <v>7.5318287309</v>
          </cell>
          <cell r="O35">
            <v>540</v>
          </cell>
          <cell r="P35">
            <v>499</v>
          </cell>
          <cell r="Q35">
            <v>8056</v>
          </cell>
          <cell r="R35">
            <v>1262</v>
          </cell>
          <cell r="S35">
            <v>11.353794285713454</v>
          </cell>
          <cell r="T35"/>
          <cell r="U35">
            <v>2.3718370485577762</v>
          </cell>
          <cell r="V35">
            <v>3.0779249233623416</v>
          </cell>
          <cell r="W35">
            <v>3.4547396947064022</v>
          </cell>
          <cell r="X35">
            <v>4.1899831134319587</v>
          </cell>
          <cell r="Y35">
            <v>15.09</v>
          </cell>
          <cell r="Z35">
            <v>7.6257142857142854</v>
          </cell>
          <cell r="AA35">
            <v>5.0374170073599922</v>
          </cell>
          <cell r="AB35">
            <v>29</v>
          </cell>
          <cell r="AC35">
            <v>45.700165521287047</v>
          </cell>
          <cell r="AD35">
            <v>45.700165521287047</v>
          </cell>
          <cell r="AE35">
            <v>38.484349912662786</v>
          </cell>
          <cell r="AF35">
            <v>37.690858161886233</v>
          </cell>
          <cell r="AG35">
            <v>36.929426683868328</v>
          </cell>
          <cell r="AH35">
            <v>15.414268210061255</v>
          </cell>
          <cell r="AI35">
            <v>10.582601193673051</v>
          </cell>
          <cell r="AJ35">
            <v>36.560132417029642</v>
          </cell>
          <cell r="AK35">
            <v>40.622369352255156</v>
          </cell>
          <cell r="AL35">
            <v>8.9487860322937731</v>
          </cell>
          <cell r="AM35">
            <v>8.7222264237537726</v>
          </cell>
          <cell r="AN35">
            <v>6.4072711918143819</v>
          </cell>
          <cell r="AO35">
            <v>18.862499999999997</v>
          </cell>
          <cell r="AP35">
            <v>15.88421052631579</v>
          </cell>
          <cell r="AQ35">
            <v>6.3621571343510528</v>
          </cell>
          <cell r="AR35">
            <v>4.3679122983193119</v>
          </cell>
          <cell r="AS35">
            <v>15.09</v>
          </cell>
          <cell r="AT35">
            <v>16.766666666666666</v>
          </cell>
          <cell r="AU35">
            <v>9.5321428571428566</v>
          </cell>
          <cell r="AV35">
            <v>8.0270676691729328</v>
          </cell>
          <cell r="AW35">
            <v>3.2151088500583089</v>
          </cell>
          <cell r="AX35">
            <v>2.2073194971531276</v>
          </cell>
          <cell r="AY35">
            <v>7.6257142857142854</v>
          </cell>
          <cell r="AZ35">
            <v>8.4730158730158731</v>
          </cell>
          <cell r="BB35">
            <v>29</v>
          </cell>
          <cell r="BC35">
            <v>30</v>
          </cell>
          <cell r="BD35">
            <v>20</v>
          </cell>
          <cell r="BE35">
            <v>15</v>
          </cell>
          <cell r="BF35">
            <v>17</v>
          </cell>
          <cell r="BG35">
            <v>37</v>
          </cell>
          <cell r="BH35">
            <v>67</v>
          </cell>
          <cell r="BI35">
            <v>88</v>
          </cell>
          <cell r="BJ35">
            <v>0</v>
          </cell>
          <cell r="BK35">
            <v>102</v>
          </cell>
        </row>
        <row r="36">
          <cell r="B36">
            <v>30</v>
          </cell>
          <cell r="C36">
            <v>4</v>
          </cell>
          <cell r="D36">
            <v>2</v>
          </cell>
          <cell r="E36">
            <v>2</v>
          </cell>
          <cell r="F36">
            <v>2</v>
          </cell>
          <cell r="G36">
            <v>36.621565232647811</v>
          </cell>
          <cell r="H36">
            <v>6.2904648392530085</v>
          </cell>
          <cell r="I36">
            <v>1.0401453062624712E-2</v>
          </cell>
          <cell r="J36">
            <v>0.10365461875556806</v>
          </cell>
          <cell r="K36">
            <v>5.3547877817299999E-2</v>
          </cell>
          <cell r="L36">
            <v>0.52375785522399998</v>
          </cell>
          <cell r="M36">
            <v>9.4741620735959984</v>
          </cell>
          <cell r="N36">
            <v>6.3344801111099995</v>
          </cell>
          <cell r="O36">
            <v>541</v>
          </cell>
          <cell r="P36">
            <v>139</v>
          </cell>
          <cell r="Q36">
            <v>8056</v>
          </cell>
          <cell r="R36">
            <v>1066</v>
          </cell>
          <cell r="S36">
            <v>11.353794285713454</v>
          </cell>
          <cell r="T36"/>
          <cell r="U36">
            <v>2.3697456675398363</v>
          </cell>
          <cell r="V36">
            <v>2.4570541437686049</v>
          </cell>
          <cell r="W36">
            <v>3.4494864238969951</v>
          </cell>
          <cell r="X36">
            <v>3.3163070809098447</v>
          </cell>
          <cell r="Y36">
            <v>15.09</v>
          </cell>
          <cell r="Z36">
            <v>7.6257142857142854</v>
          </cell>
          <cell r="AA36">
            <v>4.9105387220820322</v>
          </cell>
          <cell r="AB36">
            <v>30</v>
          </cell>
          <cell r="AC36">
            <v>45.776956540809763</v>
          </cell>
          <cell r="AD36">
            <v>45.776956540809763</v>
          </cell>
          <cell r="AE36">
            <v>38.549016034366119</v>
          </cell>
          <cell r="AF36">
            <v>37.75419096149259</v>
          </cell>
          <cell r="AG36">
            <v>36.991480032977584</v>
          </cell>
          <cell r="AH36">
            <v>15.453795626374825</v>
          </cell>
          <cell r="AI36">
            <v>10.616526848444661</v>
          </cell>
          <cell r="AJ36">
            <v>36.621565232647811</v>
          </cell>
          <cell r="AK36">
            <v>40.690628036275342</v>
          </cell>
          <cell r="AL36">
            <v>2.096821613084336</v>
          </cell>
          <cell r="AM36">
            <v>2.5601653326225677</v>
          </cell>
          <cell r="AN36">
            <v>1.8968282145714894</v>
          </cell>
          <cell r="AO36">
            <v>18.862499999999997</v>
          </cell>
          <cell r="AP36">
            <v>15.88421052631579</v>
          </cell>
          <cell r="AQ36">
            <v>6.3677719540535174</v>
          </cell>
          <cell r="AR36">
            <v>4.3745642526554267</v>
          </cell>
          <cell r="AS36">
            <v>15.09</v>
          </cell>
          <cell r="AT36">
            <v>16.766666666666666</v>
          </cell>
          <cell r="AU36">
            <v>9.5321428571428566</v>
          </cell>
          <cell r="AV36">
            <v>8.0270676691729328</v>
          </cell>
          <cell r="AW36">
            <v>3.2179462927897071</v>
          </cell>
          <cell r="AX36">
            <v>2.2106810546885041</v>
          </cell>
          <cell r="AY36">
            <v>7.6257142857142854</v>
          </cell>
          <cell r="AZ36">
            <v>8.4730158730158731</v>
          </cell>
          <cell r="BB36">
            <v>30</v>
          </cell>
          <cell r="BC36">
            <v>30</v>
          </cell>
          <cell r="BD36">
            <v>20</v>
          </cell>
          <cell r="BE36">
            <v>15</v>
          </cell>
          <cell r="BF36">
            <v>17</v>
          </cell>
          <cell r="BG36">
            <v>37</v>
          </cell>
          <cell r="BH36">
            <v>67</v>
          </cell>
          <cell r="BI36">
            <v>88</v>
          </cell>
          <cell r="BJ36">
            <v>116</v>
          </cell>
          <cell r="BK36">
            <v>108</v>
          </cell>
        </row>
        <row r="37">
          <cell r="B37">
            <v>31</v>
          </cell>
          <cell r="C37">
            <v>4</v>
          </cell>
          <cell r="D37">
            <v>3</v>
          </cell>
          <cell r="E37">
            <v>1</v>
          </cell>
          <cell r="F37">
            <v>1</v>
          </cell>
          <cell r="G37">
            <v>38.817043337569196</v>
          </cell>
          <cell r="H37">
            <v>30.920142699267622</v>
          </cell>
          <cell r="I37">
            <v>8.3453538799809282E-3</v>
          </cell>
          <cell r="J37">
            <v>8.3164772229567724E-2</v>
          </cell>
          <cell r="K37">
            <v>5.3547877817299999E-2</v>
          </cell>
          <cell r="L37">
            <v>0.788931403305</v>
          </cell>
          <cell r="M37">
            <v>9.6950736396549999</v>
          </cell>
          <cell r="N37">
            <v>10.55607291383841</v>
          </cell>
          <cell r="O37">
            <v>561</v>
          </cell>
          <cell r="P37">
            <v>410</v>
          </cell>
          <cell r="Q37">
            <v>8056</v>
          </cell>
          <cell r="R37">
            <v>924</v>
          </cell>
          <cell r="S37">
            <v>11.353794285713454</v>
          </cell>
          <cell r="T37"/>
          <cell r="U37">
            <v>2.3817526096002606</v>
          </cell>
          <cell r="V37">
            <v>2.9542432946719321</v>
          </cell>
          <cell r="W37">
            <v>3.4880568288754303</v>
          </cell>
          <cell r="X37">
            <v>3.9939805868075755</v>
          </cell>
          <cell r="Y37">
            <v>15.09</v>
          </cell>
          <cell r="Z37">
            <v>7.6257142857142854</v>
          </cell>
          <cell r="AA37">
            <v>0.57854969575699999</v>
          </cell>
          <cell r="AB37">
            <v>31</v>
          </cell>
          <cell r="AC37">
            <v>48.521304171961489</v>
          </cell>
          <cell r="AD37">
            <v>48.521304171961489</v>
          </cell>
          <cell r="AE37">
            <v>40.860045618493892</v>
          </cell>
          <cell r="AF37">
            <v>40.017570451102266</v>
          </cell>
          <cell r="AG37">
            <v>39.209134684413328</v>
          </cell>
          <cell r="AH37">
            <v>16.297680615991439</v>
          </cell>
          <cell r="AI37">
            <v>11.128558174920572</v>
          </cell>
          <cell r="AJ37">
            <v>38.817043337569196</v>
          </cell>
          <cell r="AK37">
            <v>43.130048152854663</v>
          </cell>
          <cell r="AL37">
            <v>10.306714233089208</v>
          </cell>
          <cell r="AM37">
            <v>10.466349455724599</v>
          </cell>
          <cell r="AN37">
            <v>7.7416857761901063</v>
          </cell>
          <cell r="AO37">
            <v>18.862499999999997</v>
          </cell>
          <cell r="AP37">
            <v>15.88421052631579</v>
          </cell>
          <cell r="AQ37">
            <v>6.3356706062484873</v>
          </cell>
          <cell r="AR37">
            <v>4.326190982635195</v>
          </cell>
          <cell r="AS37">
            <v>15.09</v>
          </cell>
          <cell r="AT37">
            <v>16.766666666666666</v>
          </cell>
          <cell r="AU37">
            <v>9.5321428571428566</v>
          </cell>
          <cell r="AV37">
            <v>8.0270676691729328</v>
          </cell>
          <cell r="AW37">
            <v>3.2017239132968309</v>
          </cell>
          <cell r="AX37">
            <v>2.186235677866768</v>
          </cell>
          <cell r="AY37">
            <v>7.6257142857142854</v>
          </cell>
          <cell r="AZ37">
            <v>8.4730158730158731</v>
          </cell>
          <cell r="BB37">
            <v>31</v>
          </cell>
          <cell r="BC37">
            <v>30</v>
          </cell>
          <cell r="BD37">
            <v>20</v>
          </cell>
          <cell r="BE37">
            <v>15</v>
          </cell>
          <cell r="BF37">
            <v>17</v>
          </cell>
          <cell r="BG37">
            <v>37</v>
          </cell>
          <cell r="BH37">
            <v>67</v>
          </cell>
          <cell r="BI37">
            <v>90</v>
          </cell>
          <cell r="BJ37">
            <v>0</v>
          </cell>
          <cell r="BK37">
            <v>102</v>
          </cell>
        </row>
        <row r="38">
          <cell r="B38">
            <v>32</v>
          </cell>
          <cell r="C38">
            <v>4</v>
          </cell>
          <cell r="D38">
            <v>3</v>
          </cell>
          <cell r="E38">
            <v>2</v>
          </cell>
          <cell r="F38">
            <v>1</v>
          </cell>
          <cell r="G38">
            <v>38.882293497042816</v>
          </cell>
          <cell r="H38">
            <v>6.7553203813708347</v>
          </cell>
          <cell r="I38">
            <v>8.3323867078496372E-3</v>
          </cell>
          <cell r="J38">
            <v>8.3035549199332023E-2</v>
          </cell>
          <cell r="K38">
            <v>5.3547877817299999E-2</v>
          </cell>
          <cell r="L38">
            <v>0.76195290993099996</v>
          </cell>
          <cell r="M38">
            <v>9.6950736396549999</v>
          </cell>
          <cell r="N38">
            <v>10.55607291383841</v>
          </cell>
          <cell r="O38">
            <v>561</v>
          </cell>
          <cell r="P38">
            <v>90</v>
          </cell>
          <cell r="Q38">
            <v>8056</v>
          </cell>
          <cell r="R38">
            <v>704</v>
          </cell>
          <cell r="S38">
            <v>11.353794285713454</v>
          </cell>
          <cell r="T38"/>
          <cell r="U38">
            <v>2.3794332816476342</v>
          </cell>
          <cell r="V38">
            <v>2.2686001840858614</v>
          </cell>
          <cell r="W38">
            <v>3.4826341288453282</v>
          </cell>
          <cell r="X38">
            <v>3.0348196749205703</v>
          </cell>
          <cell r="Y38">
            <v>15.09</v>
          </cell>
          <cell r="Z38">
            <v>7.6257142857142854</v>
          </cell>
          <cell r="AA38">
            <v>0.42572607031065396</v>
          </cell>
          <cell r="AB38">
            <v>32</v>
          </cell>
          <cell r="AC38">
            <v>48.602866871303519</v>
          </cell>
          <cell r="AD38">
            <v>48.602866871303519</v>
          </cell>
          <cell r="AE38">
            <v>40.928729996887178</v>
          </cell>
          <cell r="AF38">
            <v>40.08483865674517</v>
          </cell>
          <cell r="AG38">
            <v>39.275043936406888</v>
          </cell>
          <cell r="AH38">
            <v>16.340989174581456</v>
          </cell>
          <cell r="AI38">
            <v>11.164621966745123</v>
          </cell>
          <cell r="AJ38">
            <v>38.882293497042816</v>
          </cell>
          <cell r="AK38">
            <v>43.20254833004757</v>
          </cell>
          <cell r="AL38">
            <v>2.251773460456945</v>
          </cell>
          <cell r="AM38">
            <v>2.9777483175568502</v>
          </cell>
          <cell r="AN38">
            <v>2.2259379814873648</v>
          </cell>
          <cell r="AO38">
            <v>18.862499999999997</v>
          </cell>
          <cell r="AP38">
            <v>15.88421052631579</v>
          </cell>
          <cell r="AQ38">
            <v>6.3418462355670497</v>
          </cell>
          <cell r="AR38">
            <v>4.3329271585020352</v>
          </cell>
          <cell r="AS38">
            <v>15.09</v>
          </cell>
          <cell r="AT38">
            <v>16.766666666666666</v>
          </cell>
          <cell r="AU38">
            <v>9.5321428571428566</v>
          </cell>
          <cell r="AV38">
            <v>8.0270676691729328</v>
          </cell>
          <cell r="AW38">
            <v>3.2048447605279664</v>
          </cell>
          <cell r="AX38">
            <v>2.189639796656619</v>
          </cell>
          <cell r="AY38">
            <v>7.6257142857142854</v>
          </cell>
          <cell r="AZ38">
            <v>8.4730158730158731</v>
          </cell>
          <cell r="BB38">
            <v>32</v>
          </cell>
          <cell r="BC38">
            <v>30</v>
          </cell>
          <cell r="BD38">
            <v>20</v>
          </cell>
          <cell r="BE38">
            <v>15</v>
          </cell>
          <cell r="BF38">
            <v>17</v>
          </cell>
          <cell r="BG38">
            <v>37</v>
          </cell>
          <cell r="BH38">
            <v>67</v>
          </cell>
          <cell r="BI38">
            <v>90</v>
          </cell>
          <cell r="BJ38">
            <v>116</v>
          </cell>
          <cell r="BK38">
            <v>108</v>
          </cell>
        </row>
        <row r="39">
          <cell r="B39">
            <v>33</v>
          </cell>
          <cell r="C39">
            <v>4</v>
          </cell>
          <cell r="D39">
            <v>3</v>
          </cell>
          <cell r="E39">
            <v>1</v>
          </cell>
          <cell r="F39">
            <v>2</v>
          </cell>
          <cell r="G39">
            <v>27.231930561012653</v>
          </cell>
          <cell r="H39">
            <v>30.468828534083595</v>
          </cell>
          <cell r="I39">
            <v>8.3456069502160363E-3</v>
          </cell>
          <cell r="J39">
            <v>8.3167294175163275E-2</v>
          </cell>
          <cell r="K39">
            <v>5.3547877817299999E-2</v>
          </cell>
          <cell r="L39">
            <v>0.78893145125999997</v>
          </cell>
          <cell r="M39">
            <v>8.5386932411309981</v>
          </cell>
          <cell r="N39">
            <v>10.55607440750296</v>
          </cell>
          <cell r="O39">
            <v>446</v>
          </cell>
          <cell r="P39">
            <v>404</v>
          </cell>
          <cell r="Q39">
            <v>8056</v>
          </cell>
          <cell r="R39">
            <v>919</v>
          </cell>
          <cell r="S39">
            <v>11.353794285713454</v>
          </cell>
          <cell r="T39"/>
          <cell r="U39">
            <v>2.3487997943714154</v>
          </cell>
          <cell r="V39">
            <v>2.9419482228640899</v>
          </cell>
          <cell r="W39">
            <v>3.4210087651793408</v>
          </cell>
          <cell r="X39">
            <v>3.9665216227896671</v>
          </cell>
          <cell r="Y39">
            <v>15.09</v>
          </cell>
          <cell r="Z39">
            <v>7.6257142857142854</v>
          </cell>
          <cell r="AA39">
            <v>5.0428419998908858</v>
          </cell>
          <cell r="AB39">
            <v>33</v>
          </cell>
          <cell r="AC39">
            <v>34.039913201265811</v>
          </cell>
          <cell r="AD39">
            <v>34.039913201265811</v>
          </cell>
          <cell r="AE39">
            <v>28.665190064223847</v>
          </cell>
          <cell r="AF39">
            <v>28.07415521753882</v>
          </cell>
          <cell r="AG39">
            <v>27.507000566679448</v>
          </cell>
          <cell r="AH39">
            <v>11.593976900998685</v>
          </cell>
          <cell r="AI39">
            <v>7.9602048489884716</v>
          </cell>
          <cell r="AJ39">
            <v>27.231930561012653</v>
          </cell>
          <cell r="AK39">
            <v>30.257700623347393</v>
          </cell>
          <cell r="AL39">
            <v>10.156276178027865</v>
          </cell>
          <cell r="AM39">
            <v>10.356684151436601</v>
          </cell>
          <cell r="AN39">
            <v>7.6814981567287592</v>
          </cell>
          <cell r="AO39">
            <v>18.862499999999997</v>
          </cell>
          <cell r="AP39">
            <v>15.88421052631579</v>
          </cell>
          <cell r="AQ39">
            <v>6.4245577831542588</v>
          </cell>
          <cell r="AR39">
            <v>4.4109796366478857</v>
          </cell>
          <cell r="AS39">
            <v>15.09</v>
          </cell>
          <cell r="AT39">
            <v>16.766666666666666</v>
          </cell>
          <cell r="AU39">
            <v>9.5321428571428566</v>
          </cell>
          <cell r="AV39">
            <v>8.0270676691729328</v>
          </cell>
          <cell r="AW39">
            <v>3.2466429467459466</v>
          </cell>
          <cell r="AX39">
            <v>2.2290835274473553</v>
          </cell>
          <cell r="AY39">
            <v>7.6257142857142854</v>
          </cell>
          <cell r="AZ39">
            <v>8.4730158730158731</v>
          </cell>
          <cell r="BB39">
            <v>33</v>
          </cell>
          <cell r="BC39">
            <v>30</v>
          </cell>
          <cell r="BD39">
            <v>20</v>
          </cell>
          <cell r="BE39">
            <v>15</v>
          </cell>
          <cell r="BF39">
            <v>17</v>
          </cell>
          <cell r="BG39">
            <v>37</v>
          </cell>
          <cell r="BH39">
            <v>67</v>
          </cell>
          <cell r="BI39">
            <v>90</v>
          </cell>
          <cell r="BJ39">
            <v>0</v>
          </cell>
          <cell r="BK39">
            <v>102</v>
          </cell>
        </row>
        <row r="40">
          <cell r="B40">
            <v>34</v>
          </cell>
          <cell r="C40">
            <v>4</v>
          </cell>
          <cell r="D40">
            <v>3</v>
          </cell>
          <cell r="E40">
            <v>2</v>
          </cell>
          <cell r="F40">
            <v>2</v>
          </cell>
          <cell r="G40">
            <v>27.275746089402485</v>
          </cell>
          <cell r="H40">
            <v>6.4773504954790546</v>
          </cell>
          <cell r="I40">
            <v>8.3326359569421242E-3</v>
          </cell>
          <cell r="J40">
            <v>8.3038033065720829E-2</v>
          </cell>
          <cell r="K40">
            <v>5.3547877817299999E-2</v>
          </cell>
          <cell r="L40">
            <v>0.76195302933200004</v>
          </cell>
          <cell r="M40">
            <v>8.5386932411309981</v>
          </cell>
          <cell r="N40">
            <v>10.55607440750296</v>
          </cell>
          <cell r="O40">
            <v>447</v>
          </cell>
          <cell r="P40">
            <v>86</v>
          </cell>
          <cell r="Q40">
            <v>8056</v>
          </cell>
          <cell r="R40">
            <v>699</v>
          </cell>
          <cell r="S40">
            <v>11.353794285713454</v>
          </cell>
          <cell r="T40"/>
          <cell r="U40">
            <v>2.3456029430575112</v>
          </cell>
          <cell r="V40">
            <v>2.2282469769533075</v>
          </cell>
          <cell r="W40">
            <v>3.4139746311047059</v>
          </cell>
          <cell r="X40">
            <v>2.9605616387617477</v>
          </cell>
          <cell r="Y40">
            <v>15.09</v>
          </cell>
          <cell r="Z40">
            <v>7.6257142857142854</v>
          </cell>
          <cell r="AA40">
            <v>4.8901254632203521</v>
          </cell>
          <cell r="AB40">
            <v>34</v>
          </cell>
          <cell r="AC40">
            <v>34.094682611753107</v>
          </cell>
          <cell r="AD40">
            <v>34.094682611753107</v>
          </cell>
          <cell r="AE40">
            <v>28.711311673055249</v>
          </cell>
          <cell r="AF40">
            <v>28.119325865363386</v>
          </cell>
          <cell r="AG40">
            <v>27.551258676164128</v>
          </cell>
          <cell r="AH40">
            <v>11.628458333126213</v>
          </cell>
          <cell r="AI40">
            <v>7.9894401794592431</v>
          </cell>
          <cell r="AJ40">
            <v>27.275746089402485</v>
          </cell>
          <cell r="AK40">
            <v>30.306384543780538</v>
          </cell>
          <cell r="AL40">
            <v>2.1591168318263514</v>
          </cell>
          <cell r="AM40">
            <v>2.9069266389561386</v>
          </cell>
          <cell r="AN40">
            <v>2.1878789519775714</v>
          </cell>
          <cell r="AO40">
            <v>18.862499999999997</v>
          </cell>
          <cell r="AP40">
            <v>15.88421052631579</v>
          </cell>
          <cell r="AQ40">
            <v>6.4333138925593563</v>
          </cell>
          <cell r="AR40">
            <v>4.4200679942126939</v>
          </cell>
          <cell r="AS40">
            <v>15.09</v>
          </cell>
          <cell r="AT40">
            <v>16.766666666666666</v>
          </cell>
          <cell r="AU40">
            <v>9.5321428571428566</v>
          </cell>
          <cell r="AV40">
            <v>8.0270676691729328</v>
          </cell>
          <cell r="AW40">
            <v>3.2510678366450674</v>
          </cell>
          <cell r="AX40">
            <v>2.2336763185749655</v>
          </cell>
          <cell r="AY40">
            <v>7.6257142857142854</v>
          </cell>
          <cell r="AZ40">
            <v>8.4730158730158731</v>
          </cell>
          <cell r="BB40">
            <v>34</v>
          </cell>
          <cell r="BC40">
            <v>30</v>
          </cell>
          <cell r="BD40">
            <v>20</v>
          </cell>
          <cell r="BE40">
            <v>15</v>
          </cell>
          <cell r="BF40">
            <v>17</v>
          </cell>
          <cell r="BG40">
            <v>37</v>
          </cell>
          <cell r="BH40">
            <v>67</v>
          </cell>
          <cell r="BI40">
            <v>90</v>
          </cell>
          <cell r="BJ40">
            <v>116</v>
          </cell>
          <cell r="BK40">
            <v>108</v>
          </cell>
        </row>
      </sheetData>
      <sheetData sheetId="6">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67.053157916298133</v>
          </cell>
          <cell r="H7">
            <v>45.758622737466084</v>
          </cell>
          <cell r="I7">
            <v>2.774079077581558E-2</v>
          </cell>
          <cell r="J7">
            <v>0.27644801880397535</v>
          </cell>
          <cell r="K7">
            <v>5.34476426271E-2</v>
          </cell>
          <cell r="L7">
            <v>0.77023092945500005</v>
          </cell>
          <cell r="M7">
            <v>17.146386365428999</v>
          </cell>
          <cell r="N7">
            <v>10.01479137344</v>
          </cell>
          <cell r="O7">
            <v>547</v>
          </cell>
          <cell r="P7">
            <v>640</v>
          </cell>
          <cell r="Q7">
            <v>8211</v>
          </cell>
          <cell r="R7">
            <v>1170</v>
          </cell>
          <cell r="S7">
            <v>11.353794285713454</v>
          </cell>
          <cell r="T7"/>
          <cell r="U7">
            <v>2.6654449550600967</v>
          </cell>
          <cell r="V7">
            <v>3.1054697841786618</v>
          </cell>
          <cell r="W7">
            <v>3.3933852952781893</v>
          </cell>
          <cell r="X7">
            <v>4.339264302592901</v>
          </cell>
          <cell r="Y7">
            <v>14.46</v>
          </cell>
          <cell r="Z7">
            <v>6.3314285714285727</v>
          </cell>
          <cell r="AA7">
            <v>0.71521443449392863</v>
          </cell>
          <cell r="AB7">
            <v>1</v>
          </cell>
          <cell r="AC7">
            <v>83.816447395372663</v>
          </cell>
          <cell r="AD7">
            <v>83.816447395372663</v>
          </cell>
          <cell r="AE7">
            <v>70.582271490840142</v>
          </cell>
          <cell r="AF7">
            <v>69.126966924018703</v>
          </cell>
          <cell r="AG7">
            <v>67.730462541715283</v>
          </cell>
          <cell r="AH7">
            <v>25.156459445543611</v>
          </cell>
          <cell r="AI7">
            <v>19.759960063951748</v>
          </cell>
          <cell r="AJ7">
            <v>67.053157916298133</v>
          </cell>
          <cell r="AK7">
            <v>74.503508795886816</v>
          </cell>
          <cell r="AL7">
            <v>15.252874245822028</v>
          </cell>
          <cell r="AM7">
            <v>14.734847194647033</v>
          </cell>
          <cell r="AN7">
            <v>10.545249043743036</v>
          </cell>
          <cell r="AO7">
            <v>18.074999999999999</v>
          </cell>
          <cell r="AP7">
            <v>15.221052631578949</v>
          </cell>
          <cell r="AQ7">
            <v>5.4249854128666399</v>
          </cell>
          <cell r="AR7">
            <v>4.2612314080928941</v>
          </cell>
          <cell r="AS7">
            <v>14.46</v>
          </cell>
          <cell r="AT7">
            <v>16.066666666666666</v>
          </cell>
          <cell r="AU7">
            <v>7.9142857142857155</v>
          </cell>
          <cell r="AV7">
            <v>6.6646616541353403</v>
          </cell>
          <cell r="AW7">
            <v>2.375373972517778</v>
          </cell>
          <cell r="AX7">
            <v>1.8658148192716568</v>
          </cell>
          <cell r="AY7">
            <v>6.3314285714285727</v>
          </cell>
          <cell r="AZ7">
            <v>7.0349206349206366</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67.056460572636936</v>
          </cell>
          <cell r="H8">
            <v>23.563734228516733</v>
          </cell>
          <cell r="I8">
            <v>2.7718498287978822E-2</v>
          </cell>
          <cell r="J8">
            <v>0.27622586529196891</v>
          </cell>
          <cell r="K8">
            <v>5.34476426271E-2</v>
          </cell>
          <cell r="L8">
            <v>0.77023092945500005</v>
          </cell>
          <cell r="M8">
            <v>17.146386365428999</v>
          </cell>
          <cell r="N8">
            <v>7.3678785330799998</v>
          </cell>
          <cell r="O8">
            <v>548</v>
          </cell>
          <cell r="P8">
            <v>448</v>
          </cell>
          <cell r="Q8">
            <v>8211</v>
          </cell>
          <cell r="R8">
            <v>942</v>
          </cell>
          <cell r="S8">
            <v>11.353794285713454</v>
          </cell>
          <cell r="T8"/>
          <cell r="U8">
            <v>2.6644735105338651</v>
          </cell>
          <cell r="V8">
            <v>3.0037699604831989</v>
          </cell>
          <cell r="W8">
            <v>3.3918071391835793</v>
          </cell>
          <cell r="X8">
            <v>4.2003027033150273</v>
          </cell>
          <cell r="Y8">
            <v>14.46</v>
          </cell>
          <cell r="Z8">
            <v>6.3314285714285727</v>
          </cell>
          <cell r="AA8">
            <v>0.57583931392588106</v>
          </cell>
          <cell r="AB8">
            <v>2</v>
          </cell>
          <cell r="AC8">
            <v>83.820575715796167</v>
          </cell>
          <cell r="AD8">
            <v>83.820575715796167</v>
          </cell>
          <cell r="AE8">
            <v>70.585747971196781</v>
          </cell>
          <cell r="AF8">
            <v>69.130371724367976</v>
          </cell>
          <cell r="AG8">
            <v>67.733798558219135</v>
          </cell>
          <cell r="AH8">
            <v>25.166870793623023</v>
          </cell>
          <cell r="AI8">
            <v>19.770127787624645</v>
          </cell>
          <cell r="AJ8">
            <v>67.056460572636936</v>
          </cell>
          <cell r="AK8">
            <v>74.507178414041036</v>
          </cell>
          <cell r="AL8">
            <v>7.8545780761722446</v>
          </cell>
          <cell r="AM8">
            <v>7.8447199813950377</v>
          </cell>
          <cell r="AN8">
            <v>5.6100085857905908</v>
          </cell>
          <cell r="AO8">
            <v>18.074999999999999</v>
          </cell>
          <cell r="AP8">
            <v>15.221052631578949</v>
          </cell>
          <cell r="AQ8">
            <v>5.426963316705196</v>
          </cell>
          <cell r="AR8">
            <v>4.2632140940302925</v>
          </cell>
          <cell r="AS8">
            <v>14.46</v>
          </cell>
          <cell r="AT8">
            <v>16.066666666666666</v>
          </cell>
          <cell r="AU8">
            <v>7.9142857142857155</v>
          </cell>
          <cell r="AV8">
            <v>6.6646616541353403</v>
          </cell>
          <cell r="AW8">
            <v>2.3762400137954387</v>
          </cell>
          <cell r="AX8">
            <v>1.8666829544301777</v>
          </cell>
          <cell r="AY8">
            <v>6.3314285714285727</v>
          </cell>
          <cell r="AZ8">
            <v>7.0349206349206366</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59.378385301573772</v>
          </cell>
          <cell r="H9">
            <v>45.826364497393826</v>
          </cell>
          <cell r="I9">
            <v>1.0279950940967902E-2</v>
          </cell>
          <cell r="J9">
            <v>0.10244380176466283</v>
          </cell>
          <cell r="K9">
            <v>5.34476426271E-2</v>
          </cell>
          <cell r="L9">
            <v>0.74495700385200003</v>
          </cell>
          <cell r="M9">
            <v>16.235877110497999</v>
          </cell>
          <cell r="N9">
            <v>9.5241038177600004</v>
          </cell>
          <cell r="O9">
            <v>512</v>
          </cell>
          <cell r="P9">
            <v>674</v>
          </cell>
          <cell r="Q9">
            <v>8211</v>
          </cell>
          <cell r="R9">
            <v>1189</v>
          </cell>
          <cell r="S9">
            <v>11.353794285713454</v>
          </cell>
          <cell r="T9"/>
          <cell r="U9">
            <v>2.6617340139179984</v>
          </cell>
          <cell r="V9">
            <v>3.1158628267815813</v>
          </cell>
          <cell r="W9">
            <v>3.3852731888932301</v>
          </cell>
          <cell r="X9">
            <v>4.3447123820191482</v>
          </cell>
          <cell r="Y9">
            <v>14.46</v>
          </cell>
          <cell r="Z9">
            <v>6.3314285714285727</v>
          </cell>
          <cell r="AA9">
            <v>0.70297926792065724</v>
          </cell>
          <cell r="AB9">
            <v>3</v>
          </cell>
          <cell r="AC9">
            <v>74.222981626967211</v>
          </cell>
          <cell r="AD9">
            <v>74.222981626967211</v>
          </cell>
          <cell r="AE9">
            <v>62.503563475340819</v>
          </cell>
          <cell r="AF9">
            <v>61.214830207808014</v>
          </cell>
          <cell r="AG9">
            <v>59.97816697128664</v>
          </cell>
          <cell r="AH9">
            <v>22.308158888562438</v>
          </cell>
          <cell r="AI9">
            <v>17.540204878114061</v>
          </cell>
          <cell r="AJ9">
            <v>59.378385301573772</v>
          </cell>
          <cell r="AK9">
            <v>65.975983668415296</v>
          </cell>
          <cell r="AL9">
            <v>15.275454832464609</v>
          </cell>
          <cell r="AM9">
            <v>14.707439654758012</v>
          </cell>
          <cell r="AN9">
            <v>10.547617533222446</v>
          </cell>
          <cell r="AO9">
            <v>18.074999999999999</v>
          </cell>
          <cell r="AP9">
            <v>15.221052631578949</v>
          </cell>
          <cell r="AQ9">
            <v>5.4325488288423243</v>
          </cell>
          <cell r="AR9">
            <v>4.2714425670111149</v>
          </cell>
          <cell r="AS9">
            <v>14.46</v>
          </cell>
          <cell r="AT9">
            <v>16.066666666666666</v>
          </cell>
          <cell r="AU9">
            <v>7.9142857142857155</v>
          </cell>
          <cell r="AV9">
            <v>6.6646616541353403</v>
          </cell>
          <cell r="AW9">
            <v>2.3786856756993862</v>
          </cell>
          <cell r="AX9">
            <v>1.8702858582289332</v>
          </cell>
          <cell r="AY9">
            <v>6.3314285714285727</v>
          </cell>
          <cell r="AZ9">
            <v>7.0349206349206366</v>
          </cell>
          <cell r="BB9">
            <v>3</v>
          </cell>
          <cell r="BC9">
            <v>0</v>
          </cell>
          <cell r="BD9">
            <v>0</v>
          </cell>
          <cell r="BE9">
            <v>0</v>
          </cell>
          <cell r="BF9">
            <v>1</v>
          </cell>
          <cell r="BG9">
            <v>23</v>
          </cell>
          <cell r="BH9">
            <v>0</v>
          </cell>
          <cell r="BI9">
            <v>88</v>
          </cell>
          <cell r="BJ9">
            <v>0</v>
          </cell>
          <cell r="BK9">
            <v>102</v>
          </cell>
        </row>
        <row r="10">
          <cell r="B10">
            <v>4</v>
          </cell>
          <cell r="C10">
            <v>1</v>
          </cell>
          <cell r="D10">
            <v>2</v>
          </cell>
          <cell r="E10">
            <v>2</v>
          </cell>
          <cell r="F10">
            <v>1</v>
          </cell>
          <cell r="G10">
            <v>59.380946471897069</v>
          </cell>
          <cell r="H10">
            <v>22.868394108896954</v>
          </cell>
          <cell r="I10">
            <v>1.0271112600703526E-2</v>
          </cell>
          <cell r="J10">
            <v>0.10235572418694172</v>
          </cell>
          <cell r="K10">
            <v>5.34476426271E-2</v>
          </cell>
          <cell r="L10">
            <v>0.74495700385200003</v>
          </cell>
          <cell r="M10">
            <v>16.235877110497999</v>
          </cell>
          <cell r="N10">
            <v>6.9864122404400009</v>
          </cell>
          <cell r="O10">
            <v>512</v>
          </cell>
          <cell r="P10">
            <v>458</v>
          </cell>
          <cell r="Q10">
            <v>8211</v>
          </cell>
          <cell r="R10">
            <v>943</v>
          </cell>
          <cell r="S10">
            <v>11.353794285713454</v>
          </cell>
          <cell r="T10"/>
          <cell r="U10">
            <v>2.6604353461107246</v>
          </cell>
          <cell r="V10">
            <v>3.0012127811785243</v>
          </cell>
          <cell r="W10">
            <v>3.3831696437166219</v>
          </cell>
          <cell r="X10">
            <v>4.1893060933559134</v>
          </cell>
          <cell r="Y10">
            <v>14.46</v>
          </cell>
          <cell r="Z10">
            <v>6.3314285714285727</v>
          </cell>
          <cell r="AA10">
            <v>0.5575352814543143</v>
          </cell>
          <cell r="AB10">
            <v>4</v>
          </cell>
          <cell r="AC10">
            <v>74.226183089871327</v>
          </cell>
          <cell r="AD10">
            <v>74.226183089871327</v>
          </cell>
          <cell r="AE10">
            <v>62.506259444102177</v>
          </cell>
          <cell r="AF10">
            <v>61.217470589584607</v>
          </cell>
          <cell r="AG10">
            <v>59.980754012017243</v>
          </cell>
          <cell r="AH10">
            <v>22.320011105966451</v>
          </cell>
          <cell r="AI10">
            <v>17.551867841502446</v>
          </cell>
          <cell r="AJ10">
            <v>59.380946471897069</v>
          </cell>
          <cell r="AK10">
            <v>65.978829413218961</v>
          </cell>
          <cell r="AL10">
            <v>7.6227980362989847</v>
          </cell>
          <cell r="AM10">
            <v>7.6197176862338072</v>
          </cell>
          <cell r="AN10">
            <v>5.4587546479750886</v>
          </cell>
          <cell r="AO10">
            <v>18.074999999999999</v>
          </cell>
          <cell r="AP10">
            <v>15.221052631578949</v>
          </cell>
          <cell r="AQ10">
            <v>5.4352006791441081</v>
          </cell>
          <cell r="AR10">
            <v>4.2740984114869258</v>
          </cell>
          <cell r="AS10">
            <v>14.46</v>
          </cell>
          <cell r="AT10">
            <v>16.066666666666666</v>
          </cell>
          <cell r="AU10">
            <v>7.9142857142857155</v>
          </cell>
          <cell r="AV10">
            <v>6.6646616541353403</v>
          </cell>
          <cell r="AW10">
            <v>2.3798468099156977</v>
          </cell>
          <cell r="AX10">
            <v>1.8714487413268184</v>
          </cell>
          <cell r="AY10">
            <v>6.3314285714285727</v>
          </cell>
          <cell r="AZ10">
            <v>7.0349206349206366</v>
          </cell>
          <cell r="BB10">
            <v>4</v>
          </cell>
          <cell r="BC10">
            <v>0</v>
          </cell>
          <cell r="BD10">
            <v>0</v>
          </cell>
          <cell r="BE10">
            <v>0</v>
          </cell>
          <cell r="BF10">
            <v>1</v>
          </cell>
          <cell r="BG10">
            <v>23</v>
          </cell>
          <cell r="BH10">
            <v>0</v>
          </cell>
          <cell r="BI10">
            <v>88</v>
          </cell>
          <cell r="BJ10">
            <v>116</v>
          </cell>
          <cell r="BK10">
            <v>108</v>
          </cell>
        </row>
        <row r="11">
          <cell r="B11">
            <v>5</v>
          </cell>
          <cell r="C11">
            <v>1</v>
          </cell>
          <cell r="D11">
            <v>2</v>
          </cell>
          <cell r="E11">
            <v>1</v>
          </cell>
          <cell r="F11">
            <v>2</v>
          </cell>
          <cell r="G11">
            <v>50.408461635739769</v>
          </cell>
          <cell r="H11">
            <v>45.080188532543879</v>
          </cell>
          <cell r="I11">
            <v>1.0280024735284976E-2</v>
          </cell>
          <cell r="J11">
            <v>0.10244453715439698</v>
          </cell>
          <cell r="K11">
            <v>5.34476426271E-2</v>
          </cell>
          <cell r="L11">
            <v>0.69505515657899997</v>
          </cell>
          <cell r="M11">
            <v>15.320767296894001</v>
          </cell>
          <cell r="N11">
            <v>9.22211541197</v>
          </cell>
          <cell r="O11">
            <v>461</v>
          </cell>
          <cell r="P11">
            <v>684</v>
          </cell>
          <cell r="Q11">
            <v>8211</v>
          </cell>
          <cell r="R11">
            <v>1272</v>
          </cell>
          <cell r="S11">
            <v>11.353794285713454</v>
          </cell>
          <cell r="T11"/>
          <cell r="U11">
            <v>2.637571031280205</v>
          </cell>
          <cell r="V11">
            <v>3.1209551233531707</v>
          </cell>
          <cell r="W11">
            <v>3.3466295507564761</v>
          </cell>
          <cell r="X11">
            <v>4.3457397553340744</v>
          </cell>
          <cell r="Y11">
            <v>14.46</v>
          </cell>
          <cell r="Z11">
            <v>6.3314285714285727</v>
          </cell>
          <cell r="AA11">
            <v>5.1607352001025717</v>
          </cell>
          <cell r="AB11">
            <v>5</v>
          </cell>
          <cell r="AC11">
            <v>63.010577044674712</v>
          </cell>
          <cell r="AD11">
            <v>63.010577044674712</v>
          </cell>
          <cell r="AE11">
            <v>53.061538563936601</v>
          </cell>
          <cell r="AF11">
            <v>51.967486222412134</v>
          </cell>
          <cell r="AG11">
            <v>50.91763801589876</v>
          </cell>
          <cell r="AH11">
            <v>19.111698239752382</v>
          </cell>
          <cell r="AI11">
            <v>15.062456382226525</v>
          </cell>
          <cell r="AJ11">
            <v>50.408461635739769</v>
          </cell>
          <cell r="AK11">
            <v>56.00940181748863</v>
          </cell>
          <cell r="AL11">
            <v>15.026729510847959</v>
          </cell>
          <cell r="AM11">
            <v>14.444356535351103</v>
          </cell>
          <cell r="AN11">
            <v>10.373421113680653</v>
          </cell>
          <cell r="AO11">
            <v>18.074999999999999</v>
          </cell>
          <cell r="AP11">
            <v>15.221052631578949</v>
          </cell>
          <cell r="AQ11">
            <v>5.482316809106563</v>
          </cell>
          <cell r="AR11">
            <v>4.320765050536127</v>
          </cell>
          <cell r="AS11">
            <v>14.46</v>
          </cell>
          <cell r="AT11">
            <v>16.066666666666666</v>
          </cell>
          <cell r="AU11">
            <v>7.9142857142857155</v>
          </cell>
          <cell r="AV11">
            <v>6.6646616541353403</v>
          </cell>
          <cell r="AW11">
            <v>2.4004769905117853</v>
          </cell>
          <cell r="AX11">
            <v>1.8918821086718156</v>
          </cell>
          <cell r="AY11">
            <v>6.3314285714285727</v>
          </cell>
          <cell r="AZ11">
            <v>7.0349206349206366</v>
          </cell>
          <cell r="BB11">
            <v>5</v>
          </cell>
          <cell r="BC11">
            <v>0</v>
          </cell>
          <cell r="BD11">
            <v>0</v>
          </cell>
          <cell r="BE11">
            <v>0</v>
          </cell>
          <cell r="BF11">
            <v>1</v>
          </cell>
          <cell r="BG11">
            <v>23</v>
          </cell>
          <cell r="BH11">
            <v>0</v>
          </cell>
          <cell r="BI11">
            <v>88</v>
          </cell>
          <cell r="BJ11">
            <v>0</v>
          </cell>
          <cell r="BK11">
            <v>102</v>
          </cell>
        </row>
        <row r="12">
          <cell r="B12">
            <v>6</v>
          </cell>
          <cell r="C12">
            <v>1</v>
          </cell>
          <cell r="D12">
            <v>2</v>
          </cell>
          <cell r="E12">
            <v>2</v>
          </cell>
          <cell r="F12">
            <v>2</v>
          </cell>
          <cell r="G12">
            <v>50.410681836494</v>
          </cell>
          <cell r="H12">
            <v>22.326118830562638</v>
          </cell>
          <cell r="I12">
            <v>1.0271185995110548E-2</v>
          </cell>
          <cell r="J12">
            <v>0.10235645559141308</v>
          </cell>
          <cell r="K12">
            <v>5.34476426271E-2</v>
          </cell>
          <cell r="L12">
            <v>0.69505515657899997</v>
          </cell>
          <cell r="M12">
            <v>15.320767296894001</v>
          </cell>
          <cell r="N12">
            <v>6.8169900523200004</v>
          </cell>
          <cell r="O12">
            <v>461</v>
          </cell>
          <cell r="P12">
            <v>459</v>
          </cell>
          <cell r="Q12">
            <v>8211</v>
          </cell>
          <cell r="R12">
            <v>1009</v>
          </cell>
          <cell r="S12">
            <v>11.353794285713454</v>
          </cell>
          <cell r="T12"/>
          <cell r="U12">
            <v>2.6360455616265481</v>
          </cell>
          <cell r="V12">
            <v>2.9956040096175456</v>
          </cell>
          <cell r="W12">
            <v>3.3441700483061432</v>
          </cell>
          <cell r="X12">
            <v>4.1731558262278359</v>
          </cell>
          <cell r="Y12">
            <v>14.46</v>
          </cell>
          <cell r="Z12">
            <v>6.3314285714285727</v>
          </cell>
          <cell r="AA12">
            <v>5.015656226943622</v>
          </cell>
          <cell r="AB12">
            <v>6</v>
          </cell>
          <cell r="AC12">
            <v>63.013352295617494</v>
          </cell>
          <cell r="AD12">
            <v>63.013352295617494</v>
          </cell>
          <cell r="AE12">
            <v>53.063875617362108</v>
          </cell>
          <cell r="AF12">
            <v>51.969775089169076</v>
          </cell>
          <cell r="AG12">
            <v>50.919880642923232</v>
          </cell>
          <cell r="AH12">
            <v>19.123600354384067</v>
          </cell>
          <cell r="AI12">
            <v>15.074198114425291</v>
          </cell>
          <cell r="AJ12">
            <v>50.410681836494</v>
          </cell>
          <cell r="AK12">
            <v>56.011868707215555</v>
          </cell>
          <cell r="AL12">
            <v>7.4420396101875461</v>
          </cell>
          <cell r="AM12">
            <v>7.4529606579786414</v>
          </cell>
          <cell r="AN12">
            <v>5.3499365372951999</v>
          </cell>
          <cell r="AO12">
            <v>18.074999999999999</v>
          </cell>
          <cell r="AP12">
            <v>15.221052631578949</v>
          </cell>
          <cell r="AQ12">
            <v>5.4854894052277263</v>
          </cell>
          <cell r="AR12">
            <v>4.3239427992975834</v>
          </cell>
          <cell r="AS12">
            <v>14.46</v>
          </cell>
          <cell r="AT12">
            <v>16.066666666666666</v>
          </cell>
          <cell r="AU12">
            <v>7.9142857142857155</v>
          </cell>
          <cell r="AV12">
            <v>6.6646616541353403</v>
          </cell>
          <cell r="AW12">
            <v>2.4018661375191943</v>
          </cell>
          <cell r="AX12">
            <v>1.8932735118046724</v>
          </cell>
          <cell r="AY12">
            <v>6.3314285714285727</v>
          </cell>
          <cell r="AZ12">
            <v>7.0349206349206366</v>
          </cell>
          <cell r="BB12">
            <v>6</v>
          </cell>
          <cell r="BC12">
            <v>0</v>
          </cell>
          <cell r="BD12">
            <v>0</v>
          </cell>
          <cell r="BE12">
            <v>0</v>
          </cell>
          <cell r="BF12">
            <v>1</v>
          </cell>
          <cell r="BG12">
            <v>23</v>
          </cell>
          <cell r="BH12">
            <v>0</v>
          </cell>
          <cell r="BI12">
            <v>88</v>
          </cell>
          <cell r="BJ12">
            <v>116</v>
          </cell>
          <cell r="BK12">
            <v>108</v>
          </cell>
        </row>
        <row r="13">
          <cell r="B13">
            <v>7</v>
          </cell>
          <cell r="C13">
            <v>2</v>
          </cell>
          <cell r="D13">
            <v>1</v>
          </cell>
          <cell r="E13">
            <v>1</v>
          </cell>
          <cell r="F13">
            <v>1</v>
          </cell>
          <cell r="G13">
            <v>33.2963109503238</v>
          </cell>
          <cell r="H13">
            <v>38.881711491327998</v>
          </cell>
          <cell r="I13">
            <v>2.7765606230787006E-2</v>
          </cell>
          <cell r="J13">
            <v>0.27669531468742758</v>
          </cell>
          <cell r="K13">
            <v>5.34476426271E-2</v>
          </cell>
          <cell r="L13">
            <v>0.55835099672400001</v>
          </cell>
          <cell r="M13">
            <v>11.889687831887999</v>
          </cell>
          <cell r="N13">
            <v>8.30495876162</v>
          </cell>
          <cell r="O13">
            <v>392</v>
          </cell>
          <cell r="P13">
            <v>655</v>
          </cell>
          <cell r="Q13">
            <v>8211</v>
          </cell>
          <cell r="R13">
            <v>1326</v>
          </cell>
          <cell r="S13">
            <v>11.353794285713454</v>
          </cell>
          <cell r="T13"/>
          <cell r="U13">
            <v>2.6060449081897605</v>
          </cell>
          <cell r="V13">
            <v>3.1247318936066244</v>
          </cell>
          <cell r="W13">
            <v>3.3022198457320782</v>
          </cell>
          <cell r="X13">
            <v>4.3379049503411116</v>
          </cell>
          <cell r="Y13">
            <v>14.46</v>
          </cell>
          <cell r="Z13">
            <v>6.3314285714285727</v>
          </cell>
          <cell r="AA13">
            <v>0.58759795369525714</v>
          </cell>
          <cell r="AB13">
            <v>7</v>
          </cell>
          <cell r="AC13">
            <v>41.62038868790475</v>
          </cell>
          <cell r="AD13">
            <v>41.62038868790475</v>
          </cell>
          <cell r="AE13">
            <v>35.048748368761899</v>
          </cell>
          <cell r="AF13">
            <v>34.326093763220413</v>
          </cell>
          <cell r="AG13">
            <v>33.632637323559393</v>
          </cell>
          <cell r="AH13">
            <v>12.776568372128494</v>
          </cell>
          <cell r="AI13">
            <v>10.083008553581704</v>
          </cell>
          <cell r="AJ13">
            <v>33.2963109503238</v>
          </cell>
          <cell r="AK13">
            <v>36.995901055915333</v>
          </cell>
          <cell r="AL13">
            <v>12.960570497109332</v>
          </cell>
          <cell r="AM13">
            <v>12.443215231003386</v>
          </cell>
          <cell r="AN13">
            <v>8.9632465294728352</v>
          </cell>
          <cell r="AO13">
            <v>18.074999999999999</v>
          </cell>
          <cell r="AP13">
            <v>15.221052631578949</v>
          </cell>
          <cell r="AQ13">
            <v>5.5486380739479904</v>
          </cell>
          <cell r="AR13">
            <v>4.3788725994996023</v>
          </cell>
          <cell r="AS13">
            <v>14.46</v>
          </cell>
          <cell r="AT13">
            <v>16.066666666666666</v>
          </cell>
          <cell r="AU13">
            <v>7.9142857142857155</v>
          </cell>
          <cell r="AV13">
            <v>6.6646616541353403</v>
          </cell>
          <cell r="AW13">
            <v>2.4295162955678222</v>
          </cell>
          <cell r="AX13">
            <v>1.9173249714465759</v>
          </cell>
          <cell r="AY13">
            <v>6.3314285714285727</v>
          </cell>
          <cell r="AZ13">
            <v>7.0349206349206366</v>
          </cell>
          <cell r="BB13">
            <v>7</v>
          </cell>
          <cell r="BC13">
            <v>15</v>
          </cell>
          <cell r="BD13">
            <v>10</v>
          </cell>
          <cell r="BE13">
            <v>5</v>
          </cell>
          <cell r="BF13">
            <v>9</v>
          </cell>
          <cell r="BG13">
            <v>31</v>
          </cell>
          <cell r="BH13">
            <v>63</v>
          </cell>
          <cell r="BI13">
            <v>80</v>
          </cell>
          <cell r="BJ13">
            <v>0</v>
          </cell>
          <cell r="BK13">
            <v>102</v>
          </cell>
        </row>
        <row r="14">
          <cell r="B14">
            <v>8</v>
          </cell>
          <cell r="C14">
            <v>2</v>
          </cell>
          <cell r="D14">
            <v>1</v>
          </cell>
          <cell r="E14">
            <v>2</v>
          </cell>
          <cell r="F14">
            <v>1</v>
          </cell>
          <cell r="G14">
            <v>33.297430747982482</v>
          </cell>
          <cell r="H14">
            <v>14.054740486820169</v>
          </cell>
          <cell r="I14">
            <v>2.7736121842082906E-2</v>
          </cell>
          <cell r="J14">
            <v>0.27640149102144901</v>
          </cell>
          <cell r="K14">
            <v>5.34476426271E-2</v>
          </cell>
          <cell r="L14">
            <v>0.55835099672400001</v>
          </cell>
          <cell r="M14">
            <v>11.889687831887999</v>
          </cell>
          <cell r="N14">
            <v>4.848838087919999</v>
          </cell>
          <cell r="O14">
            <v>392</v>
          </cell>
          <cell r="P14">
            <v>406</v>
          </cell>
          <cell r="Q14">
            <v>8211</v>
          </cell>
          <cell r="R14">
            <v>996</v>
          </cell>
          <cell r="S14">
            <v>11.353794285713454</v>
          </cell>
          <cell r="T14"/>
          <cell r="U14">
            <v>2.6042503275854996</v>
          </cell>
          <cell r="V14">
            <v>2.9143749562926247</v>
          </cell>
          <cell r="W14">
            <v>3.299333694160385</v>
          </cell>
          <cell r="X14">
            <v>4.0368268423867733</v>
          </cell>
          <cell r="Y14">
            <v>14.46</v>
          </cell>
          <cell r="Z14">
            <v>6.3314285714285727</v>
          </cell>
          <cell r="AA14">
            <v>0.44136316883897142</v>
          </cell>
          <cell r="AB14">
            <v>8</v>
          </cell>
          <cell r="AC14">
            <v>41.6217884349781</v>
          </cell>
          <cell r="AD14">
            <v>41.6217884349781</v>
          </cell>
          <cell r="AE14">
            <v>35.049927103139453</v>
          </cell>
          <cell r="AF14">
            <v>34.327248193796372</v>
          </cell>
          <cell r="AG14">
            <v>33.633768432305537</v>
          </cell>
          <cell r="AH14">
            <v>12.785802653178049</v>
          </cell>
          <cell r="AI14">
            <v>10.092168248066832</v>
          </cell>
          <cell r="AJ14">
            <v>33.297430747982482</v>
          </cell>
          <cell r="AK14">
            <v>36.997145275536091</v>
          </cell>
          <cell r="AL14">
            <v>4.6849134956067227</v>
          </cell>
          <cell r="AM14">
            <v>4.822557391413766</v>
          </cell>
          <cell r="AN14">
            <v>3.4816307549397649</v>
          </cell>
          <cell r="AO14">
            <v>18.074999999999999</v>
          </cell>
          <cell r="AP14">
            <v>15.221052631578949</v>
          </cell>
          <cell r="AQ14">
            <v>5.5524616227682007</v>
          </cell>
          <cell r="AR14">
            <v>4.3827030971718015</v>
          </cell>
          <cell r="AS14">
            <v>14.46</v>
          </cell>
          <cell r="AT14">
            <v>16.066666666666666</v>
          </cell>
          <cell r="AU14">
            <v>7.9142857142857155</v>
          </cell>
          <cell r="AV14">
            <v>6.6646616541353403</v>
          </cell>
          <cell r="AW14">
            <v>2.4311904675072782</v>
          </cell>
          <cell r="AX14">
            <v>1.9190021859973747</v>
          </cell>
          <cell r="AY14">
            <v>6.3314285714285727</v>
          </cell>
          <cell r="AZ14">
            <v>7.0349206349206366</v>
          </cell>
          <cell r="BB14">
            <v>8</v>
          </cell>
          <cell r="BC14">
            <v>15</v>
          </cell>
          <cell r="BD14">
            <v>10</v>
          </cell>
          <cell r="BE14">
            <v>5</v>
          </cell>
          <cell r="BF14">
            <v>9</v>
          </cell>
          <cell r="BG14">
            <v>31</v>
          </cell>
          <cell r="BH14">
            <v>63</v>
          </cell>
          <cell r="BI14">
            <v>80</v>
          </cell>
          <cell r="BJ14">
            <v>116</v>
          </cell>
          <cell r="BK14">
            <v>108</v>
          </cell>
        </row>
        <row r="15">
          <cell r="B15">
            <v>9</v>
          </cell>
          <cell r="C15">
            <v>2</v>
          </cell>
          <cell r="D15">
            <v>2</v>
          </cell>
          <cell r="E15">
            <v>1</v>
          </cell>
          <cell r="F15">
            <v>1</v>
          </cell>
          <cell r="G15">
            <v>26.548799715177459</v>
          </cell>
          <cell r="H15">
            <v>39.543336239213104</v>
          </cell>
          <cell r="I15">
            <v>1.0294334026586959E-2</v>
          </cell>
          <cell r="J15">
            <v>0.1025871349362299</v>
          </cell>
          <cell r="K15">
            <v>5.34476426271E-2</v>
          </cell>
          <cell r="L15">
            <v>0.50862251725499996</v>
          </cell>
          <cell r="M15">
            <v>10.820695956212999</v>
          </cell>
          <cell r="N15">
            <v>7.8969175151200011</v>
          </cell>
          <cell r="O15">
            <v>343</v>
          </cell>
          <cell r="P15">
            <v>701</v>
          </cell>
          <cell r="Q15">
            <v>8211</v>
          </cell>
          <cell r="R15">
            <v>1447</v>
          </cell>
          <cell r="S15">
            <v>11.353794285713454</v>
          </cell>
          <cell r="T15"/>
          <cell r="U15">
            <v>2.5888907194231994</v>
          </cell>
          <cell r="V15">
            <v>3.1445955892234871</v>
          </cell>
          <cell r="W15">
            <v>3.2767295121575692</v>
          </cell>
          <cell r="X15">
            <v>4.3484902607621407</v>
          </cell>
          <cell r="Y15">
            <v>14.46</v>
          </cell>
          <cell r="Z15">
            <v>6.3314285714285727</v>
          </cell>
          <cell r="AA15">
            <v>0.58410855751427371</v>
          </cell>
          <cell r="AB15">
            <v>9</v>
          </cell>
          <cell r="AC15">
            <v>33.185999643971819</v>
          </cell>
          <cell r="AD15">
            <v>33.185999643971819</v>
          </cell>
          <cell r="AE15">
            <v>27.946104963344695</v>
          </cell>
          <cell r="AF15">
            <v>27.369896613585009</v>
          </cell>
          <cell r="AG15">
            <v>26.816969409270161</v>
          </cell>
          <cell r="AH15">
            <v>10.254893926574271</v>
          </cell>
          <cell r="AI15">
            <v>8.1022249827683659</v>
          </cell>
          <cell r="AJ15">
            <v>26.548799715177459</v>
          </cell>
          <cell r="AK15">
            <v>29.498666350197176</v>
          </cell>
          <cell r="AL15">
            <v>13.181112079737701</v>
          </cell>
          <cell r="AM15">
            <v>12.575014852379718</v>
          </cell>
          <cell r="AN15">
            <v>9.0935782002378271</v>
          </cell>
          <cell r="AO15">
            <v>18.074999999999999</v>
          </cell>
          <cell r="AP15">
            <v>15.221052631578949</v>
          </cell>
          <cell r="AQ15">
            <v>5.5854037760317921</v>
          </cell>
          <cell r="AR15">
            <v>4.4129367243617201</v>
          </cell>
          <cell r="AS15">
            <v>14.46</v>
          </cell>
          <cell r="AT15">
            <v>16.066666666666666</v>
          </cell>
          <cell r="AU15">
            <v>7.9142857142857155</v>
          </cell>
          <cell r="AV15">
            <v>6.6646616541353403</v>
          </cell>
          <cell r="AW15">
            <v>2.4456144571599392</v>
          </cell>
          <cell r="AX15">
            <v>1.9322402254861832</v>
          </cell>
          <cell r="AY15">
            <v>6.3314285714285727</v>
          </cell>
          <cell r="AZ15">
            <v>7.0349206349206366</v>
          </cell>
          <cell r="BB15">
            <v>9</v>
          </cell>
          <cell r="BC15">
            <v>15</v>
          </cell>
          <cell r="BD15">
            <v>10</v>
          </cell>
          <cell r="BE15">
            <v>5</v>
          </cell>
          <cell r="BF15">
            <v>9</v>
          </cell>
          <cell r="BG15">
            <v>31</v>
          </cell>
          <cell r="BH15">
            <v>63</v>
          </cell>
          <cell r="BI15">
            <v>88</v>
          </cell>
          <cell r="BJ15">
            <v>0</v>
          </cell>
          <cell r="BK15">
            <v>102</v>
          </cell>
        </row>
        <row r="16">
          <cell r="B16">
            <v>10</v>
          </cell>
          <cell r="C16">
            <v>2</v>
          </cell>
          <cell r="D16">
            <v>2</v>
          </cell>
          <cell r="E16">
            <v>2</v>
          </cell>
          <cell r="F16">
            <v>1</v>
          </cell>
          <cell r="G16">
            <v>26.549820855988504</v>
          </cell>
          <cell r="H16">
            <v>13.725216763233368</v>
          </cell>
          <cell r="I16">
            <v>1.0282758341148373E-2</v>
          </cell>
          <cell r="J16">
            <v>0.10247177862459279</v>
          </cell>
          <cell r="K16">
            <v>5.34476426271E-2</v>
          </cell>
          <cell r="L16">
            <v>0.50862251725499996</v>
          </cell>
          <cell r="M16">
            <v>10.820695956212999</v>
          </cell>
          <cell r="N16">
            <v>4.6201680880299998</v>
          </cell>
          <cell r="O16">
            <v>344</v>
          </cell>
          <cell r="P16">
            <v>416</v>
          </cell>
          <cell r="Q16">
            <v>8211</v>
          </cell>
          <cell r="R16">
            <v>1063</v>
          </cell>
          <cell r="S16">
            <v>11.353794285713454</v>
          </cell>
          <cell r="T16"/>
          <cell r="U16">
            <v>2.5862835682737577</v>
          </cell>
          <cell r="V16">
            <v>2.9065501706610295</v>
          </cell>
          <cell r="W16">
            <v>3.2725475273631166</v>
          </cell>
          <cell r="X16">
            <v>4.011128689544071</v>
          </cell>
          <cell r="Y16">
            <v>14.46</v>
          </cell>
          <cell r="Z16">
            <v>6.3314285714285727</v>
          </cell>
          <cell r="AA16">
            <v>0.42909979035084511</v>
          </cell>
          <cell r="AB16">
            <v>10</v>
          </cell>
          <cell r="AC16">
            <v>33.187276069985629</v>
          </cell>
          <cell r="AD16">
            <v>33.187276069985629</v>
          </cell>
          <cell r="AE16">
            <v>27.947179848408954</v>
          </cell>
          <cell r="AF16">
            <v>27.370949336070623</v>
          </cell>
          <cell r="AG16">
            <v>26.818000864634854</v>
          </cell>
          <cell r="AH16">
            <v>10.265626392124302</v>
          </cell>
          <cell r="AI16">
            <v>8.1128908393215156</v>
          </cell>
          <cell r="AJ16">
            <v>26.549820855988504</v>
          </cell>
          <cell r="AK16">
            <v>29.499800951098337</v>
          </cell>
          <cell r="AL16">
            <v>4.5750722544111229</v>
          </cell>
          <cell r="AM16">
            <v>4.7221675035156458</v>
          </cell>
          <cell r="AN16">
            <v>3.4217841973036918</v>
          </cell>
          <cell r="AO16">
            <v>18.074999999999999</v>
          </cell>
          <cell r="AP16">
            <v>15.221052631578949</v>
          </cell>
          <cell r="AQ16">
            <v>5.5910342459668803</v>
          </cell>
          <cell r="AR16">
            <v>4.4185760112248911</v>
          </cell>
          <cell r="AS16">
            <v>14.46</v>
          </cell>
          <cell r="AT16">
            <v>16.066666666666666</v>
          </cell>
          <cell r="AU16">
            <v>7.9142857142857155</v>
          </cell>
          <cell r="AV16">
            <v>6.6646616541353403</v>
          </cell>
          <cell r="AW16">
            <v>2.4480798042012664</v>
          </cell>
          <cell r="AX16">
            <v>1.9347094330911601</v>
          </cell>
          <cell r="AY16">
            <v>6.3314285714285727</v>
          </cell>
          <cell r="AZ16">
            <v>7.0349206349206366</v>
          </cell>
          <cell r="BB16">
            <v>10</v>
          </cell>
          <cell r="BC16">
            <v>15</v>
          </cell>
          <cell r="BD16">
            <v>10</v>
          </cell>
          <cell r="BE16">
            <v>5</v>
          </cell>
          <cell r="BF16">
            <v>9</v>
          </cell>
          <cell r="BG16">
            <v>31</v>
          </cell>
          <cell r="BH16">
            <v>63</v>
          </cell>
          <cell r="BI16">
            <v>88</v>
          </cell>
          <cell r="BJ16">
            <v>116</v>
          </cell>
          <cell r="BK16">
            <v>108</v>
          </cell>
        </row>
        <row r="17">
          <cell r="B17">
            <v>11</v>
          </cell>
          <cell r="C17">
            <v>2</v>
          </cell>
          <cell r="D17">
            <v>2</v>
          </cell>
          <cell r="E17">
            <v>1</v>
          </cell>
          <cell r="F17">
            <v>2</v>
          </cell>
          <cell r="G17">
            <v>20.624652903621982</v>
          </cell>
          <cell r="H17">
            <v>38.851904320895535</v>
          </cell>
          <cell r="I17">
            <v>1.0294453481100876E-2</v>
          </cell>
          <cell r="J17">
            <v>0.10258832534799489</v>
          </cell>
          <cell r="K17">
            <v>5.34476426271E-2</v>
          </cell>
          <cell r="L17">
            <v>0.46175835651300001</v>
          </cell>
          <cell r="M17">
            <v>9.8274286411360006</v>
          </cell>
          <cell r="N17">
            <v>7.6148667774200005</v>
          </cell>
          <cell r="O17">
            <v>294</v>
          </cell>
          <cell r="P17">
            <v>714</v>
          </cell>
          <cell r="Q17">
            <v>8211</v>
          </cell>
          <cell r="R17">
            <v>1591</v>
          </cell>
          <cell r="S17">
            <v>11.353794285713454</v>
          </cell>
          <cell r="T17"/>
          <cell r="U17">
            <v>2.5545068251005203</v>
          </cell>
          <cell r="V17">
            <v>3.1519745001341213</v>
          </cell>
          <cell r="W17">
            <v>3.2228219053348548</v>
          </cell>
          <cell r="X17">
            <v>4.3507353231658294</v>
          </cell>
          <cell r="Y17">
            <v>14.46</v>
          </cell>
          <cell r="Z17">
            <v>6.3314285714285727</v>
          </cell>
          <cell r="AA17">
            <v>5.042122014422965</v>
          </cell>
          <cell r="AB17">
            <v>11</v>
          </cell>
          <cell r="AC17">
            <v>25.780816129527476</v>
          </cell>
          <cell r="AD17">
            <v>25.780816129527476</v>
          </cell>
          <cell r="AE17">
            <v>21.710160951181035</v>
          </cell>
          <cell r="AF17">
            <v>21.262528766620601</v>
          </cell>
          <cell r="AG17">
            <v>20.832982730931295</v>
          </cell>
          <cell r="AH17">
            <v>8.0738296335577022</v>
          </cell>
          <cell r="AI17">
            <v>6.3995633359327861</v>
          </cell>
          <cell r="AJ17">
            <v>20.624652903621982</v>
          </cell>
          <cell r="AK17">
            <v>22.916281004024423</v>
          </cell>
          <cell r="AL17">
            <v>12.950634773631846</v>
          </cell>
          <cell r="AM17">
            <v>12.326211496711769</v>
          </cell>
          <cell r="AN17">
            <v>8.9299627384882605</v>
          </cell>
          <cell r="AO17">
            <v>18.074999999999999</v>
          </cell>
          <cell r="AP17">
            <v>15.221052631578949</v>
          </cell>
          <cell r="AQ17">
            <v>5.6605838191217188</v>
          </cell>
          <cell r="AR17">
            <v>4.4867511841296084</v>
          </cell>
          <cell r="AS17">
            <v>14.46</v>
          </cell>
          <cell r="AT17">
            <v>16.066666666666666</v>
          </cell>
          <cell r="AU17">
            <v>7.9142857142857155</v>
          </cell>
          <cell r="AV17">
            <v>6.6646616541353403</v>
          </cell>
          <cell r="AW17">
            <v>2.4785326503010734</v>
          </cell>
          <cell r="AX17">
            <v>1.9645604868664719</v>
          </cell>
          <cell r="AY17">
            <v>6.3314285714285727</v>
          </cell>
          <cell r="AZ17">
            <v>7.0349206349206366</v>
          </cell>
          <cell r="BB17">
            <v>11</v>
          </cell>
          <cell r="BC17">
            <v>15</v>
          </cell>
          <cell r="BD17">
            <v>10</v>
          </cell>
          <cell r="BE17">
            <v>5</v>
          </cell>
          <cell r="BF17">
            <v>9</v>
          </cell>
          <cell r="BG17">
            <v>31</v>
          </cell>
          <cell r="BH17">
            <v>63</v>
          </cell>
          <cell r="BI17">
            <v>88</v>
          </cell>
          <cell r="BJ17">
            <v>0</v>
          </cell>
          <cell r="BK17">
            <v>102</v>
          </cell>
        </row>
        <row r="18">
          <cell r="B18">
            <v>12</v>
          </cell>
          <cell r="C18">
            <v>2</v>
          </cell>
          <cell r="D18">
            <v>2</v>
          </cell>
          <cell r="E18">
            <v>2</v>
          </cell>
          <cell r="F18">
            <v>2</v>
          </cell>
          <cell r="G18">
            <v>20.625668733182554</v>
          </cell>
          <cell r="H18">
            <v>13.265457408923243</v>
          </cell>
          <cell r="I18">
            <v>1.0282877423015481E-2</v>
          </cell>
          <cell r="J18">
            <v>0.10247296532278402</v>
          </cell>
          <cell r="K18">
            <v>5.34476426271E-2</v>
          </cell>
          <cell r="L18">
            <v>0.46175835651300001</v>
          </cell>
          <cell r="M18">
            <v>9.8274286411360006</v>
          </cell>
          <cell r="N18">
            <v>4.6128186542799998</v>
          </cell>
          <cell r="O18">
            <v>294</v>
          </cell>
          <cell r="P18">
            <v>403</v>
          </cell>
          <cell r="Q18">
            <v>8211</v>
          </cell>
          <cell r="R18">
            <v>1168</v>
          </cell>
          <cell r="S18">
            <v>11.353794285713454</v>
          </cell>
          <cell r="T18"/>
          <cell r="U18">
            <v>2.551242414109312</v>
          </cell>
          <cell r="V18">
            <v>2.8799133538191435</v>
          </cell>
          <cell r="W18">
            <v>3.2176194367541324</v>
          </cell>
          <cell r="X18">
            <v>3.960787797822158</v>
          </cell>
          <cell r="Y18">
            <v>14.46</v>
          </cell>
          <cell r="Z18">
            <v>6.3314285714285727</v>
          </cell>
          <cell r="AA18">
            <v>4.8871031375936003</v>
          </cell>
          <cell r="AB18">
            <v>12</v>
          </cell>
          <cell r="AC18">
            <v>25.782085916478191</v>
          </cell>
          <cell r="AD18">
            <v>25.782085916478191</v>
          </cell>
          <cell r="AE18">
            <v>21.711230245455322</v>
          </cell>
          <cell r="AF18">
            <v>21.263576013590264</v>
          </cell>
          <cell r="AG18">
            <v>20.83400882139652</v>
          </cell>
          <cell r="AH18">
            <v>8.0845585739383274</v>
          </cell>
          <cell r="AI18">
            <v>6.4102262988531979</v>
          </cell>
          <cell r="AJ18">
            <v>20.625668733182554</v>
          </cell>
          <cell r="AK18">
            <v>22.917409703536169</v>
          </cell>
          <cell r="AL18">
            <v>4.4218191363077475</v>
          </cell>
          <cell r="AM18">
            <v>4.6062001800614949</v>
          </cell>
          <cell r="AN18">
            <v>3.3491966967322169</v>
          </cell>
          <cell r="AO18">
            <v>18.074999999999999</v>
          </cell>
          <cell r="AP18">
            <v>15.221052631578949</v>
          </cell>
          <cell r="AQ18">
            <v>5.6678267498340675</v>
          </cell>
          <cell r="AR18">
            <v>4.4940056722764421</v>
          </cell>
          <cell r="AS18">
            <v>14.46</v>
          </cell>
          <cell r="AT18">
            <v>16.066666666666666</v>
          </cell>
          <cell r="AU18">
            <v>7.9142857142857155</v>
          </cell>
          <cell r="AV18">
            <v>6.6646616541353403</v>
          </cell>
          <cell r="AW18">
            <v>2.481704026404326</v>
          </cell>
          <cell r="AX18">
            <v>1.9677369234863853</v>
          </cell>
          <cell r="AY18">
            <v>6.3314285714285727</v>
          </cell>
          <cell r="AZ18">
            <v>7.0349206349206366</v>
          </cell>
          <cell r="BB18">
            <v>12</v>
          </cell>
          <cell r="BC18">
            <v>15</v>
          </cell>
          <cell r="BD18">
            <v>10</v>
          </cell>
          <cell r="BE18">
            <v>5</v>
          </cell>
          <cell r="BF18">
            <v>9</v>
          </cell>
          <cell r="BG18">
            <v>31</v>
          </cell>
          <cell r="BH18">
            <v>63</v>
          </cell>
          <cell r="BI18">
            <v>88</v>
          </cell>
          <cell r="BJ18">
            <v>116</v>
          </cell>
          <cell r="BK18">
            <v>108</v>
          </cell>
        </row>
        <row r="19">
          <cell r="B19">
            <v>13</v>
          </cell>
          <cell r="C19">
            <v>2</v>
          </cell>
          <cell r="D19">
            <v>3</v>
          </cell>
          <cell r="E19">
            <v>1</v>
          </cell>
          <cell r="F19">
            <v>1</v>
          </cell>
          <cell r="G19">
            <v>20.123420885739861</v>
          </cell>
          <cell r="H19">
            <v>42.884013431019426</v>
          </cell>
          <cell r="I19">
            <v>8.2465128870797128E-3</v>
          </cell>
          <cell r="J19">
            <v>8.2179782404116164E-2</v>
          </cell>
          <cell r="K19">
            <v>5.34476426271E-2</v>
          </cell>
          <cell r="L19">
            <v>0.49431038726600002</v>
          </cell>
          <cell r="M19">
            <v>9.8100815192120017</v>
          </cell>
          <cell r="N19">
            <v>8.0846282189499998</v>
          </cell>
          <cell r="O19">
            <v>287</v>
          </cell>
          <cell r="P19">
            <v>743</v>
          </cell>
          <cell r="Q19">
            <v>8211</v>
          </cell>
          <cell r="R19">
            <v>1520</v>
          </cell>
          <cell r="S19">
            <v>11.353794285713454</v>
          </cell>
          <cell r="T19"/>
          <cell r="U19">
            <v>2.5562933111293611</v>
          </cell>
          <cell r="V19">
            <v>3.1680162395174714</v>
          </cell>
          <cell r="W19">
            <v>3.2374715199960202</v>
          </cell>
          <cell r="X19">
            <v>4.3625113494337455</v>
          </cell>
          <cell r="Y19">
            <v>14.46</v>
          </cell>
          <cell r="Z19">
            <v>6.3314285714285727</v>
          </cell>
          <cell r="AA19">
            <v>0.59631094336850798</v>
          </cell>
          <cell r="AB19">
            <v>13</v>
          </cell>
          <cell r="AC19">
            <v>25.154276107174827</v>
          </cell>
          <cell r="AD19">
            <v>25.154276107174827</v>
          </cell>
          <cell r="AE19">
            <v>21.182548300778802</v>
          </cell>
          <cell r="AF19">
            <v>20.745794727566867</v>
          </cell>
          <cell r="AG19">
            <v>20.326687763373599</v>
          </cell>
          <cell r="AH19">
            <v>7.872109510332133</v>
          </cell>
          <cell r="AI19">
            <v>6.2157831386157181</v>
          </cell>
          <cell r="AJ19">
            <v>20.123420885739861</v>
          </cell>
          <cell r="AK19">
            <v>22.359356539710955</v>
          </cell>
          <cell r="AL19">
            <v>14.294671143673142</v>
          </cell>
          <cell r="AM19">
            <v>13.536551011351886</v>
          </cell>
          <cell r="AN19">
            <v>9.830120771281381</v>
          </cell>
          <cell r="AO19">
            <v>18.074999999999999</v>
          </cell>
          <cell r="AP19">
            <v>15.221052631578949</v>
          </cell>
          <cell r="AQ19">
            <v>5.6566278748394589</v>
          </cell>
          <cell r="AR19">
            <v>4.4664485573660819</v>
          </cell>
          <cell r="AS19">
            <v>14.46</v>
          </cell>
          <cell r="AT19">
            <v>16.066666666666666</v>
          </cell>
          <cell r="AU19">
            <v>7.9142857142857155</v>
          </cell>
          <cell r="AV19">
            <v>6.6646616541353403</v>
          </cell>
          <cell r="AW19">
            <v>2.4768005079320772</v>
          </cell>
          <cell r="AX19">
            <v>1.955670816661379</v>
          </cell>
          <cell r="AY19">
            <v>6.3314285714285727</v>
          </cell>
          <cell r="AZ19">
            <v>7.0349206349206366</v>
          </cell>
          <cell r="BB19">
            <v>13</v>
          </cell>
          <cell r="BC19">
            <v>15</v>
          </cell>
          <cell r="BD19">
            <v>10</v>
          </cell>
          <cell r="BE19">
            <v>5</v>
          </cell>
          <cell r="BF19">
            <v>9</v>
          </cell>
          <cell r="BG19">
            <v>31</v>
          </cell>
          <cell r="BH19">
            <v>63</v>
          </cell>
          <cell r="BI19">
            <v>90</v>
          </cell>
          <cell r="BJ19">
            <v>0</v>
          </cell>
          <cell r="BK19">
            <v>102</v>
          </cell>
        </row>
        <row r="20">
          <cell r="B20">
            <v>14</v>
          </cell>
          <cell r="C20">
            <v>2</v>
          </cell>
          <cell r="D20">
            <v>3</v>
          </cell>
          <cell r="E20">
            <v>2</v>
          </cell>
          <cell r="F20">
            <v>1</v>
          </cell>
          <cell r="G20">
            <v>20.124514217633067</v>
          </cell>
          <cell r="H20">
            <v>13.76221629636891</v>
          </cell>
          <cell r="I20">
            <v>8.2371903968939623E-3</v>
          </cell>
          <cell r="J20">
            <v>8.2086880079773744E-2</v>
          </cell>
          <cell r="K20">
            <v>5.34476426271E-2</v>
          </cell>
          <cell r="L20">
            <v>0.45516012679399998</v>
          </cell>
          <cell r="M20">
            <v>9.8100815192120017</v>
          </cell>
          <cell r="N20">
            <v>5.0693268169000003</v>
          </cell>
          <cell r="O20">
            <v>287</v>
          </cell>
          <cell r="P20">
            <v>380</v>
          </cell>
          <cell r="Q20">
            <v>8211</v>
          </cell>
          <cell r="R20">
            <v>1154</v>
          </cell>
          <cell r="S20">
            <v>11.353794285713454</v>
          </cell>
          <cell r="T20"/>
          <cell r="U20">
            <v>2.5522349897676713</v>
          </cell>
          <cell r="V20">
            <v>2.8582499327922104</v>
          </cell>
          <cell r="W20">
            <v>3.2309552659370833</v>
          </cell>
          <cell r="X20">
            <v>3.9263007191178323</v>
          </cell>
          <cell r="Y20">
            <v>14.46</v>
          </cell>
          <cell r="Z20">
            <v>6.3314285714285727</v>
          </cell>
          <cell r="AA20">
            <v>0.4168688780319651</v>
          </cell>
          <cell r="AB20">
            <v>14</v>
          </cell>
          <cell r="AC20">
            <v>25.155642772041332</v>
          </cell>
          <cell r="AD20">
            <v>25.155642772041332</v>
          </cell>
          <cell r="AE20">
            <v>21.18369917645586</v>
          </cell>
          <cell r="AF20">
            <v>20.746921873848525</v>
          </cell>
          <cell r="AG20">
            <v>20.327792139023298</v>
          </cell>
          <cell r="AH20">
            <v>7.8850553723757981</v>
          </cell>
          <cell r="AI20">
            <v>6.2286576449384219</v>
          </cell>
          <cell r="AJ20">
            <v>20.124514217633067</v>
          </cell>
          <cell r="AK20">
            <v>22.360571352925628</v>
          </cell>
          <cell r="AL20">
            <v>4.5874054321229698</v>
          </cell>
          <cell r="AM20">
            <v>4.8149100393486819</v>
          </cell>
          <cell r="AN20">
            <v>3.5051355667583781</v>
          </cell>
          <cell r="AO20">
            <v>18.074999999999999</v>
          </cell>
          <cell r="AP20">
            <v>15.221052631578949</v>
          </cell>
          <cell r="AQ20">
            <v>5.6656225065374128</v>
          </cell>
          <cell r="AR20">
            <v>4.4754565785689158</v>
          </cell>
          <cell r="AS20">
            <v>14.46</v>
          </cell>
          <cell r="AT20">
            <v>16.066666666666666</v>
          </cell>
          <cell r="AU20">
            <v>7.9142857142857155</v>
          </cell>
          <cell r="AV20">
            <v>6.6646616541353403</v>
          </cell>
          <cell r="AW20">
            <v>2.4807388805546151</v>
          </cell>
          <cell r="AX20">
            <v>1.9596150519874964</v>
          </cell>
          <cell r="AY20">
            <v>6.3314285714285727</v>
          </cell>
          <cell r="AZ20">
            <v>7.0349206349206366</v>
          </cell>
          <cell r="BB20">
            <v>14</v>
          </cell>
          <cell r="BC20">
            <v>15</v>
          </cell>
          <cell r="BD20">
            <v>10</v>
          </cell>
          <cell r="BE20">
            <v>5</v>
          </cell>
          <cell r="BF20">
            <v>9</v>
          </cell>
          <cell r="BG20">
            <v>31</v>
          </cell>
          <cell r="BH20">
            <v>63</v>
          </cell>
          <cell r="BI20">
            <v>90</v>
          </cell>
          <cell r="BJ20">
            <v>116</v>
          </cell>
          <cell r="BK20">
            <v>108</v>
          </cell>
        </row>
        <row r="21">
          <cell r="B21">
            <v>15</v>
          </cell>
          <cell r="C21">
            <v>2</v>
          </cell>
          <cell r="D21">
            <v>3</v>
          </cell>
          <cell r="E21">
            <v>1</v>
          </cell>
          <cell r="F21">
            <v>2</v>
          </cell>
          <cell r="G21">
            <v>15.191207507287498</v>
          </cell>
          <cell r="H21">
            <v>42.175477291800803</v>
          </cell>
          <cell r="I21">
            <v>8.2466088938124935E-3</v>
          </cell>
          <cell r="J21">
            <v>8.2180739149411708E-2</v>
          </cell>
          <cell r="K21">
            <v>5.34476426271E-2</v>
          </cell>
          <cell r="L21">
            <v>0.494310387337</v>
          </cell>
          <cell r="M21">
            <v>8.7516217126430007</v>
          </cell>
          <cell r="N21">
            <v>7.7997906001600006</v>
          </cell>
          <cell r="O21">
            <v>243</v>
          </cell>
          <cell r="P21">
            <v>757</v>
          </cell>
          <cell r="Q21">
            <v>8211</v>
          </cell>
          <cell r="R21">
            <v>1518</v>
          </cell>
          <cell r="S21">
            <v>11.353794285713454</v>
          </cell>
          <cell r="T21"/>
          <cell r="U21">
            <v>2.5182042323957146</v>
          </cell>
          <cell r="V21">
            <v>3.1765166656658881</v>
          </cell>
          <cell r="W21">
            <v>3.1765910416445244</v>
          </cell>
          <cell r="X21">
            <v>4.3662784764836005</v>
          </cell>
          <cell r="Y21">
            <v>14.46</v>
          </cell>
          <cell r="Z21">
            <v>6.3314285714285727</v>
          </cell>
          <cell r="AA21">
            <v>5.0545867943954912</v>
          </cell>
          <cell r="AB21">
            <v>15</v>
          </cell>
          <cell r="AC21">
            <v>18.989009384109369</v>
          </cell>
          <cell r="AD21">
            <v>18.989009384109369</v>
          </cell>
          <cell r="AE21">
            <v>15.990744744513156</v>
          </cell>
          <cell r="AF21">
            <v>15.661038667306698</v>
          </cell>
          <cell r="AG21">
            <v>15.344654047765149</v>
          </cell>
          <cell r="AH21">
            <v>6.0325557839425983</v>
          </cell>
          <cell r="AI21">
            <v>4.782235833361475</v>
          </cell>
          <cell r="AJ21">
            <v>15.191207507287498</v>
          </cell>
          <cell r="AK21">
            <v>16.879119452541662</v>
          </cell>
          <cell r="AL21">
            <v>14.058492430600268</v>
          </cell>
          <cell r="AM21">
            <v>13.277272475118473</v>
          </cell>
          <cell r="AN21">
            <v>9.6593649532328936</v>
          </cell>
          <cell r="AO21">
            <v>18.074999999999999</v>
          </cell>
          <cell r="AP21">
            <v>15.221052631578949</v>
          </cell>
          <cell r="AQ21">
            <v>5.7421871562193987</v>
          </cell>
          <cell r="AR21">
            <v>4.5520496061444673</v>
          </cell>
          <cell r="AS21">
            <v>14.46</v>
          </cell>
          <cell r="AT21">
            <v>16.066666666666666</v>
          </cell>
          <cell r="AU21">
            <v>7.9142857142857155</v>
          </cell>
          <cell r="AV21">
            <v>6.6646616541353403</v>
          </cell>
          <cell r="AW21">
            <v>2.5142633349500469</v>
          </cell>
          <cell r="AX21">
            <v>1.9931519318743611</v>
          </cell>
          <cell r="AY21">
            <v>6.3314285714285727</v>
          </cell>
          <cell r="AZ21">
            <v>7.0349206349206366</v>
          </cell>
          <cell r="BB21">
            <v>15</v>
          </cell>
          <cell r="BC21">
            <v>15</v>
          </cell>
          <cell r="BD21">
            <v>10</v>
          </cell>
          <cell r="BE21">
            <v>5</v>
          </cell>
          <cell r="BF21">
            <v>9</v>
          </cell>
          <cell r="BG21">
            <v>31</v>
          </cell>
          <cell r="BH21">
            <v>63</v>
          </cell>
          <cell r="BI21">
            <v>90</v>
          </cell>
          <cell r="BJ21">
            <v>0</v>
          </cell>
          <cell r="BK21">
            <v>102</v>
          </cell>
        </row>
        <row r="22">
          <cell r="B22">
            <v>16</v>
          </cell>
          <cell r="C22">
            <v>2</v>
          </cell>
          <cell r="D22">
            <v>3</v>
          </cell>
          <cell r="E22">
            <v>2</v>
          </cell>
          <cell r="F22">
            <v>2</v>
          </cell>
          <cell r="G22">
            <v>15.192299438322232</v>
          </cell>
          <cell r="H22">
            <v>13.303143427903887</v>
          </cell>
          <cell r="I22">
            <v>8.2372862943821453E-3</v>
          </cell>
          <cell r="J22">
            <v>8.2087835736403394E-2</v>
          </cell>
          <cell r="K22">
            <v>5.34476426271E-2</v>
          </cell>
          <cell r="L22">
            <v>0.41161058772800002</v>
          </cell>
          <cell r="M22">
            <v>8.7516217126430007</v>
          </cell>
          <cell r="N22">
            <v>5.0600589622099994</v>
          </cell>
          <cell r="O22">
            <v>243</v>
          </cell>
          <cell r="P22">
            <v>368</v>
          </cell>
          <cell r="Q22">
            <v>8211</v>
          </cell>
          <cell r="R22">
            <v>1273</v>
          </cell>
          <cell r="S22">
            <v>11.353794285713454</v>
          </cell>
          <cell r="T22"/>
          <cell r="U22">
            <v>2.5129941837876903</v>
          </cell>
          <cell r="V22">
            <v>2.832275005435053</v>
          </cell>
          <cell r="W22">
            <v>3.1682925237330974</v>
          </cell>
          <cell r="X22">
            <v>3.8770674543692465</v>
          </cell>
          <cell r="Y22">
            <v>14.46</v>
          </cell>
          <cell r="Z22">
            <v>6.3314285714285727</v>
          </cell>
          <cell r="AA22">
            <v>4.8749178342369017</v>
          </cell>
          <cell r="AB22">
            <v>16</v>
          </cell>
          <cell r="AC22">
            <v>18.99037429790279</v>
          </cell>
          <cell r="AD22">
            <v>18.99037429790279</v>
          </cell>
          <cell r="AE22">
            <v>15.99189414560235</v>
          </cell>
          <cell r="AF22">
            <v>15.662164369404364</v>
          </cell>
          <cell r="AG22">
            <v>15.345757008406295</v>
          </cell>
          <cell r="AH22">
            <v>6.0454972543644176</v>
          </cell>
          <cell r="AI22">
            <v>4.7951062992193769</v>
          </cell>
          <cell r="AJ22">
            <v>15.192299438322232</v>
          </cell>
          <cell r="AK22">
            <v>16.880332709246925</v>
          </cell>
          <cell r="AL22">
            <v>4.4343811426346287</v>
          </cell>
          <cell r="AM22">
            <v>4.6969815439445473</v>
          </cell>
          <cell r="AN22">
            <v>3.4312385803120242</v>
          </cell>
          <cell r="AO22">
            <v>18.074999999999999</v>
          </cell>
          <cell r="AP22">
            <v>15.221052631578949</v>
          </cell>
          <cell r="AQ22">
            <v>5.7540921078477316</v>
          </cell>
          <cell r="AR22">
            <v>4.5639725156950615</v>
          </cell>
          <cell r="AS22">
            <v>14.46</v>
          </cell>
          <cell r="AT22">
            <v>16.066666666666666</v>
          </cell>
          <cell r="AU22">
            <v>7.9142857142857155</v>
          </cell>
          <cell r="AV22">
            <v>6.6646616541353403</v>
          </cell>
          <cell r="AW22">
            <v>2.5194760148173434</v>
          </cell>
          <cell r="AX22">
            <v>1.9983724747639318</v>
          </cell>
          <cell r="AY22">
            <v>6.3314285714285727</v>
          </cell>
          <cell r="AZ22">
            <v>7.0349206349206366</v>
          </cell>
          <cell r="BB22">
            <v>16</v>
          </cell>
          <cell r="BC22">
            <v>15</v>
          </cell>
          <cell r="BD22">
            <v>10</v>
          </cell>
          <cell r="BE22">
            <v>5</v>
          </cell>
          <cell r="BF22">
            <v>9</v>
          </cell>
          <cell r="BG22">
            <v>31</v>
          </cell>
          <cell r="BH22">
            <v>63</v>
          </cell>
          <cell r="BI22">
            <v>90</v>
          </cell>
          <cell r="BJ22">
            <v>116</v>
          </cell>
          <cell r="BK22">
            <v>108</v>
          </cell>
        </row>
        <row r="23">
          <cell r="B23">
            <v>17</v>
          </cell>
          <cell r="C23">
            <v>3</v>
          </cell>
          <cell r="D23">
            <v>1</v>
          </cell>
          <cell r="E23">
            <v>1</v>
          </cell>
          <cell r="F23">
            <v>1</v>
          </cell>
          <cell r="G23">
            <v>25.858312381304568</v>
          </cell>
          <cell r="H23">
            <v>38.641365545575937</v>
          </cell>
          <cell r="I23">
            <v>2.7779958768239736E-2</v>
          </cell>
          <cell r="J23">
            <v>0.27683834343436137</v>
          </cell>
          <cell r="K23">
            <v>5.34476426271E-2</v>
          </cell>
          <cell r="L23">
            <v>0.50876777530200001</v>
          </cell>
          <cell r="M23">
            <v>10.641779044244</v>
          </cell>
          <cell r="N23">
            <v>8.1761986014500003</v>
          </cell>
          <cell r="O23">
            <v>340</v>
          </cell>
          <cell r="P23">
            <v>662</v>
          </cell>
          <cell r="Q23">
            <v>8211</v>
          </cell>
          <cell r="R23">
            <v>1417</v>
          </cell>
          <cell r="S23">
            <v>11.353794285713454</v>
          </cell>
          <cell r="T23"/>
          <cell r="U23">
            <v>2.5700414173690813</v>
          </cell>
          <cell r="V23">
            <v>3.1289679034141322</v>
          </cell>
          <cell r="W23">
            <v>3.26435577394109</v>
          </cell>
          <cell r="X23">
            <v>4.3391917609305732</v>
          </cell>
          <cell r="Y23">
            <v>14.46</v>
          </cell>
          <cell r="Z23">
            <v>6.3314285714285727</v>
          </cell>
          <cell r="AA23">
            <v>0.57216185524042384</v>
          </cell>
          <cell r="AB23">
            <v>17</v>
          </cell>
          <cell r="AC23">
            <v>32.322890476630711</v>
          </cell>
          <cell r="AD23">
            <v>32.322890476630711</v>
          </cell>
          <cell r="AE23">
            <v>27.219276190846916</v>
          </cell>
          <cell r="AF23">
            <v>26.658054001344915</v>
          </cell>
          <cell r="AG23">
            <v>26.1195074558632</v>
          </cell>
          <cell r="AH23">
            <v>10.061438001172522</v>
          </cell>
          <cell r="AI23">
            <v>7.9214136485146547</v>
          </cell>
          <cell r="AJ23">
            <v>25.858312381304568</v>
          </cell>
          <cell r="AK23">
            <v>28.73145820144952</v>
          </cell>
          <cell r="AL23">
            <v>12.880455181858645</v>
          </cell>
          <cell r="AM23">
            <v>12.349556383564343</v>
          </cell>
          <cell r="AN23">
            <v>8.9051988652580309</v>
          </cell>
          <cell r="AO23">
            <v>18.074999999999999</v>
          </cell>
          <cell r="AP23">
            <v>15.221052631578949</v>
          </cell>
          <cell r="AQ23">
            <v>5.62636847105854</v>
          </cell>
          <cell r="AR23">
            <v>4.4296642282168577</v>
          </cell>
          <cell r="AS23">
            <v>14.46</v>
          </cell>
          <cell r="AT23">
            <v>16.066666666666666</v>
          </cell>
          <cell r="AU23">
            <v>7.9142857142857155</v>
          </cell>
          <cell r="AV23">
            <v>6.6646616541353403</v>
          </cell>
          <cell r="AW23">
            <v>2.4635511819533149</v>
          </cell>
          <cell r="AX23">
            <v>1.9395644990572136</v>
          </cell>
          <cell r="AY23">
            <v>6.3314285714285727</v>
          </cell>
          <cell r="AZ23">
            <v>7.0349206349206366</v>
          </cell>
          <cell r="BB23">
            <v>17</v>
          </cell>
          <cell r="BC23">
            <v>20</v>
          </cell>
          <cell r="BD23">
            <v>15</v>
          </cell>
          <cell r="BE23">
            <v>10</v>
          </cell>
          <cell r="BF23">
            <v>11</v>
          </cell>
          <cell r="BG23">
            <v>33</v>
          </cell>
          <cell r="BH23">
            <v>65</v>
          </cell>
          <cell r="BI23">
            <v>80</v>
          </cell>
          <cell r="BJ23">
            <v>0</v>
          </cell>
          <cell r="BK23">
            <v>102</v>
          </cell>
        </row>
        <row r="24">
          <cell r="B24">
            <v>18</v>
          </cell>
          <cell r="C24">
            <v>3</v>
          </cell>
          <cell r="D24">
            <v>1</v>
          </cell>
          <cell r="E24">
            <v>2</v>
          </cell>
          <cell r="F24">
            <v>1</v>
          </cell>
          <cell r="G24">
            <v>25.859393082039702</v>
          </cell>
          <cell r="H24">
            <v>12.957799204164909</v>
          </cell>
          <cell r="I24">
            <v>2.7749629812429375E-2</v>
          </cell>
          <cell r="J24">
            <v>0.27653610332109546</v>
          </cell>
          <cell r="K24">
            <v>5.34476426271E-2</v>
          </cell>
          <cell r="L24">
            <v>0.50876777530200001</v>
          </cell>
          <cell r="M24">
            <v>10.641779044244</v>
          </cell>
          <cell r="N24">
            <v>4.5736123863899998</v>
          </cell>
          <cell r="O24">
            <v>340</v>
          </cell>
          <cell r="P24">
            <v>397</v>
          </cell>
          <cell r="Q24">
            <v>8211</v>
          </cell>
          <cell r="R24">
            <v>1046</v>
          </cell>
          <cell r="S24">
            <v>11.353794285713454</v>
          </cell>
          <cell r="T24"/>
          <cell r="U24">
            <v>2.568196238920863</v>
          </cell>
          <cell r="V24">
            <v>2.88273863056554</v>
          </cell>
          <cell r="W24">
            <v>3.2613719987301732</v>
          </cell>
          <cell r="X24">
            <v>3.9802481647244652</v>
          </cell>
          <cell r="Y24">
            <v>14.46</v>
          </cell>
          <cell r="Z24">
            <v>6.3314285714285727</v>
          </cell>
          <cell r="AA24">
            <v>0.42235801029039044</v>
          </cell>
          <cell r="AB24">
            <v>18</v>
          </cell>
          <cell r="AC24">
            <v>32.324241352549627</v>
          </cell>
          <cell r="AD24">
            <v>32.324241352549627</v>
          </cell>
          <cell r="AE24">
            <v>27.220413770568108</v>
          </cell>
          <cell r="AF24">
            <v>26.659168125814126</v>
          </cell>
          <cell r="AG24">
            <v>26.120599072767376</v>
          </cell>
          <cell r="AH24">
            <v>10.069087669447576</v>
          </cell>
          <cell r="AI24">
            <v>7.9289921824643583</v>
          </cell>
          <cell r="AJ24">
            <v>25.859393082039702</v>
          </cell>
          <cell r="AK24">
            <v>28.732658980044114</v>
          </cell>
          <cell r="AL24">
            <v>4.3192664013883029</v>
          </cell>
          <cell r="AM24">
            <v>4.4949615156830323</v>
          </cell>
          <cell r="AN24">
            <v>3.2555254516553291</v>
          </cell>
          <cell r="AO24">
            <v>18.074999999999999</v>
          </cell>
          <cell r="AP24">
            <v>15.221052631578949</v>
          </cell>
          <cell r="AQ24">
            <v>5.6304108622462534</v>
          </cell>
          <cell r="AR24">
            <v>4.4337168546335874</v>
          </cell>
          <cell r="AS24">
            <v>14.46</v>
          </cell>
          <cell r="AT24">
            <v>16.066666666666666</v>
          </cell>
          <cell r="AU24">
            <v>7.9142857142857155</v>
          </cell>
          <cell r="AV24">
            <v>6.6646616541353403</v>
          </cell>
          <cell r="AW24">
            <v>2.4653211758027465</v>
          </cell>
          <cell r="AX24">
            <v>1.9413389744848908</v>
          </cell>
          <cell r="AY24">
            <v>6.3314285714285727</v>
          </cell>
          <cell r="AZ24">
            <v>7.0349206349206366</v>
          </cell>
          <cell r="BB24">
            <v>18</v>
          </cell>
          <cell r="BC24">
            <v>20</v>
          </cell>
          <cell r="BD24">
            <v>15</v>
          </cell>
          <cell r="BE24">
            <v>10</v>
          </cell>
          <cell r="BF24">
            <v>11</v>
          </cell>
          <cell r="BG24">
            <v>33</v>
          </cell>
          <cell r="BH24">
            <v>65</v>
          </cell>
          <cell r="BI24">
            <v>80</v>
          </cell>
          <cell r="BJ24">
            <v>116</v>
          </cell>
          <cell r="BK24">
            <v>108</v>
          </cell>
        </row>
        <row r="25">
          <cell r="B25">
            <v>19</v>
          </cell>
          <cell r="C25">
            <v>3</v>
          </cell>
          <cell r="D25">
            <v>2</v>
          </cell>
          <cell r="E25">
            <v>1</v>
          </cell>
          <cell r="F25">
            <v>1</v>
          </cell>
          <cell r="G25">
            <v>19.4519149867754</v>
          </cell>
          <cell r="H25">
            <v>39.392974384749408</v>
          </cell>
          <cell r="I25">
            <v>1.0302496035784441E-2</v>
          </cell>
          <cell r="J25">
            <v>0.10266847260574113</v>
          </cell>
          <cell r="K25">
            <v>5.34476426271E-2</v>
          </cell>
          <cell r="L25">
            <v>0.465868412718</v>
          </cell>
          <cell r="M25">
            <v>9.4905606716259996</v>
          </cell>
          <cell r="N25">
            <v>7.7823745593</v>
          </cell>
          <cell r="O25">
            <v>287</v>
          </cell>
          <cell r="P25">
            <v>709</v>
          </cell>
          <cell r="Q25">
            <v>8211</v>
          </cell>
          <cell r="R25">
            <v>1544</v>
          </cell>
          <cell r="S25">
            <v>11.353794285713454</v>
          </cell>
          <cell r="T25"/>
          <cell r="U25">
            <v>2.5335605497005083</v>
          </cell>
          <cell r="V25">
            <v>3.1522424405114338</v>
          </cell>
          <cell r="W25">
            <v>3.2143246421871021</v>
          </cell>
          <cell r="X25">
            <v>4.3532037573991014</v>
          </cell>
          <cell r="Y25">
            <v>14.46</v>
          </cell>
          <cell r="Z25">
            <v>6.3314285714285727</v>
          </cell>
          <cell r="AA25">
            <v>0.57087367399729527</v>
          </cell>
          <cell r="AB25">
            <v>19</v>
          </cell>
          <cell r="AC25">
            <v>24.314893733469248</v>
          </cell>
          <cell r="AD25">
            <v>24.314893733469248</v>
          </cell>
          <cell r="AE25">
            <v>20.47569998607937</v>
          </cell>
          <cell r="AF25">
            <v>20.053520604923094</v>
          </cell>
          <cell r="AG25">
            <v>19.648398976540808</v>
          </cell>
          <cell r="AH25">
            <v>7.677698876813821</v>
          </cell>
          <cell r="AI25">
            <v>6.0516335940292141</v>
          </cell>
          <cell r="AJ25">
            <v>19.4519149867754</v>
          </cell>
          <cell r="AK25">
            <v>21.613238874194888</v>
          </cell>
          <cell r="AL25">
            <v>13.130991461583136</v>
          </cell>
          <cell r="AM25">
            <v>12.496809851452326</v>
          </cell>
          <cell r="AN25">
            <v>9.0491914874863184</v>
          </cell>
          <cell r="AO25">
            <v>18.074999999999999</v>
          </cell>
          <cell r="AP25">
            <v>15.221052631578949</v>
          </cell>
          <cell r="AQ25">
            <v>5.7073828378442801</v>
          </cell>
          <cell r="AR25">
            <v>4.4986121844124236</v>
          </cell>
          <cell r="AS25">
            <v>14.46</v>
          </cell>
          <cell r="AT25">
            <v>16.066666666666666</v>
          </cell>
          <cell r="AU25">
            <v>7.9142857142857155</v>
          </cell>
          <cell r="AV25">
            <v>6.6646616541353403</v>
          </cell>
          <cell r="AW25">
            <v>2.499023981162404</v>
          </cell>
          <cell r="AX25">
            <v>1.9697539222797731</v>
          </cell>
          <cell r="AY25">
            <v>6.3314285714285727</v>
          </cell>
          <cell r="AZ25">
            <v>7.0349206349206366</v>
          </cell>
          <cell r="BB25">
            <v>19</v>
          </cell>
          <cell r="BC25">
            <v>20</v>
          </cell>
          <cell r="BD25">
            <v>15</v>
          </cell>
          <cell r="BE25">
            <v>10</v>
          </cell>
          <cell r="BF25">
            <v>11</v>
          </cell>
          <cell r="BG25">
            <v>33</v>
          </cell>
          <cell r="BH25">
            <v>65</v>
          </cell>
          <cell r="BI25">
            <v>88</v>
          </cell>
          <cell r="BJ25">
            <v>0</v>
          </cell>
          <cell r="BK25">
            <v>102</v>
          </cell>
        </row>
        <row r="26">
          <cell r="B26">
            <v>20</v>
          </cell>
          <cell r="C26">
            <v>3</v>
          </cell>
          <cell r="D26">
            <v>2</v>
          </cell>
          <cell r="E26">
            <v>2</v>
          </cell>
          <cell r="F26">
            <v>1</v>
          </cell>
          <cell r="G26">
            <v>19.452954824058828</v>
          </cell>
          <cell r="H26">
            <v>12.706282379615175</v>
          </cell>
          <cell r="I26">
            <v>1.0290624049584286E-2</v>
          </cell>
          <cell r="J26">
            <v>0.10255016353910984</v>
          </cell>
          <cell r="K26">
            <v>5.34476426271E-2</v>
          </cell>
          <cell r="L26">
            <v>0.46252933280899999</v>
          </cell>
          <cell r="M26">
            <v>9.4905606716259996</v>
          </cell>
          <cell r="N26">
            <v>4.5503419149450002</v>
          </cell>
          <cell r="O26">
            <v>287</v>
          </cell>
          <cell r="P26">
            <v>391</v>
          </cell>
          <cell r="Q26">
            <v>8211</v>
          </cell>
          <cell r="R26">
            <v>1120</v>
          </cell>
          <cell r="S26">
            <v>11.353794285713454</v>
          </cell>
          <cell r="T26"/>
          <cell r="U26">
            <v>2.5306015108542703</v>
          </cell>
          <cell r="V26">
            <v>2.8612791430807603</v>
          </cell>
          <cell r="W26">
            <v>3.2095539892144131</v>
          </cell>
          <cell r="X26">
            <v>3.9324728042402604</v>
          </cell>
          <cell r="Y26">
            <v>14.46</v>
          </cell>
          <cell r="Z26">
            <v>6.3314285714285727</v>
          </cell>
          <cell r="AA26">
            <v>0.41113718471911115</v>
          </cell>
          <cell r="AB26">
            <v>20</v>
          </cell>
          <cell r="AC26">
            <v>24.316193530073534</v>
          </cell>
          <cell r="AD26">
            <v>24.316193530073534</v>
          </cell>
          <cell r="AE26">
            <v>20.476794551640872</v>
          </cell>
          <cell r="AF26">
            <v>20.054592602122504</v>
          </cell>
          <cell r="AG26">
            <v>19.649449317231142</v>
          </cell>
          <cell r="AH26">
            <v>7.6870873350154518</v>
          </cell>
          <cell r="AI26">
            <v>6.0609526711280628</v>
          </cell>
          <cell r="AJ26">
            <v>19.452954824058828</v>
          </cell>
          <cell r="AK26">
            <v>21.614394248954252</v>
          </cell>
          <cell r="AL26">
            <v>4.2354274598717252</v>
          </cell>
          <cell r="AM26">
            <v>4.440769929890247</v>
          </cell>
          <cell r="AN26">
            <v>3.2311176738245702</v>
          </cell>
          <cell r="AO26">
            <v>18.074999999999999</v>
          </cell>
          <cell r="AP26">
            <v>15.221052631578949</v>
          </cell>
          <cell r="AQ26">
            <v>5.7140564952554111</v>
          </cell>
          <cell r="AR26">
            <v>4.5052988822098934</v>
          </cell>
          <cell r="AS26">
            <v>14.46</v>
          </cell>
          <cell r="AT26">
            <v>16.066666666666666</v>
          </cell>
          <cell r="AU26">
            <v>7.9142857142857155</v>
          </cell>
          <cell r="AV26">
            <v>6.6646616541353403</v>
          </cell>
          <cell r="AW26">
            <v>2.5019460963220697</v>
          </cell>
          <cell r="AX26">
            <v>1.972681747278626</v>
          </cell>
          <cell r="AY26">
            <v>6.3314285714285727</v>
          </cell>
          <cell r="AZ26">
            <v>7.0349206349206366</v>
          </cell>
          <cell r="BB26">
            <v>20</v>
          </cell>
          <cell r="BC26">
            <v>20</v>
          </cell>
          <cell r="BD26">
            <v>15</v>
          </cell>
          <cell r="BE26">
            <v>10</v>
          </cell>
          <cell r="BF26">
            <v>11</v>
          </cell>
          <cell r="BG26">
            <v>33</v>
          </cell>
          <cell r="BH26">
            <v>65</v>
          </cell>
          <cell r="BI26">
            <v>88</v>
          </cell>
          <cell r="BJ26">
            <v>116</v>
          </cell>
          <cell r="BK26">
            <v>108</v>
          </cell>
        </row>
        <row r="27">
          <cell r="B27">
            <v>21</v>
          </cell>
          <cell r="C27">
            <v>3</v>
          </cell>
          <cell r="D27">
            <v>2</v>
          </cell>
          <cell r="E27">
            <v>1</v>
          </cell>
          <cell r="F27">
            <v>2</v>
          </cell>
          <cell r="G27">
            <v>14.576703412945445</v>
          </cell>
          <cell r="H27">
            <v>38.706416019272098</v>
          </cell>
          <cell r="I27">
            <v>1.0302613800018862E-2</v>
          </cell>
          <cell r="J27">
            <v>0.10266964617319835</v>
          </cell>
          <cell r="K27">
            <v>5.34476426271E-2</v>
          </cell>
          <cell r="L27">
            <v>0.46586841429100001</v>
          </cell>
          <cell r="M27">
            <v>8.4986909999249995</v>
          </cell>
          <cell r="N27">
            <v>7.50196205627</v>
          </cell>
          <cell r="O27">
            <v>240</v>
          </cell>
          <cell r="P27">
            <v>722</v>
          </cell>
          <cell r="Q27">
            <v>8211</v>
          </cell>
          <cell r="R27">
            <v>1541</v>
          </cell>
          <cell r="S27">
            <v>11.353794285713454</v>
          </cell>
          <cell r="T27"/>
          <cell r="U27">
            <v>2.4844759341926621</v>
          </cell>
          <cell r="V27">
            <v>3.1601746062244023</v>
          </cell>
          <cell r="W27">
            <v>3.1403731829436889</v>
          </cell>
          <cell r="X27">
            <v>4.3560548919290838</v>
          </cell>
          <cell r="Y27">
            <v>14.46</v>
          </cell>
          <cell r="Z27">
            <v>6.3314285714285727</v>
          </cell>
          <cell r="AA27">
            <v>5.0288249360183999</v>
          </cell>
          <cell r="AB27">
            <v>21</v>
          </cell>
          <cell r="AC27">
            <v>18.220879266181804</v>
          </cell>
          <cell r="AD27">
            <v>18.220879266181804</v>
          </cell>
          <cell r="AE27">
            <v>15.343898329416259</v>
          </cell>
          <cell r="AF27">
            <v>15.027529291696336</v>
          </cell>
          <cell r="AG27">
            <v>14.723942841359035</v>
          </cell>
          <cell r="AH27">
            <v>5.8671139504042689</v>
          </cell>
          <cell r="AI27">
            <v>4.641710575073021</v>
          </cell>
          <cell r="AJ27">
            <v>14.576703412945445</v>
          </cell>
          <cell r="AK27">
            <v>16.196337125494939</v>
          </cell>
          <cell r="AL27">
            <v>12.902138673090699</v>
          </cell>
          <cell r="AM27">
            <v>12.248189053552434</v>
          </cell>
          <cell r="AN27">
            <v>8.8856584638057488</v>
          </cell>
          <cell r="AO27">
            <v>18.074999999999999</v>
          </cell>
          <cell r="AP27">
            <v>15.221052631578949</v>
          </cell>
          <cell r="AQ27">
            <v>5.8201409001366802</v>
          </cell>
          <cell r="AR27">
            <v>4.604548299716928</v>
          </cell>
          <cell r="AS27">
            <v>14.46</v>
          </cell>
          <cell r="AT27">
            <v>16.066666666666666</v>
          </cell>
          <cell r="AU27">
            <v>7.9142857142857155</v>
          </cell>
          <cell r="AV27">
            <v>6.6646616541353403</v>
          </cell>
          <cell r="AW27">
            <v>2.5483960155508569</v>
          </cell>
          <cell r="AX27">
            <v>2.0161389117116606</v>
          </cell>
          <cell r="AY27">
            <v>6.3314285714285727</v>
          </cell>
          <cell r="AZ27">
            <v>7.0349206349206366</v>
          </cell>
          <cell r="BB27">
            <v>21</v>
          </cell>
          <cell r="BC27">
            <v>20</v>
          </cell>
          <cell r="BD27">
            <v>15</v>
          </cell>
          <cell r="BE27">
            <v>10</v>
          </cell>
          <cell r="BF27">
            <v>11</v>
          </cell>
          <cell r="BG27">
            <v>33</v>
          </cell>
          <cell r="BH27">
            <v>65</v>
          </cell>
          <cell r="BI27">
            <v>88</v>
          </cell>
          <cell r="BJ27">
            <v>0</v>
          </cell>
          <cell r="BK27">
            <v>102</v>
          </cell>
        </row>
        <row r="28">
          <cell r="B28">
            <v>22</v>
          </cell>
          <cell r="C28">
            <v>3</v>
          </cell>
          <cell r="D28">
            <v>2</v>
          </cell>
          <cell r="E28">
            <v>2</v>
          </cell>
          <cell r="F28">
            <v>2</v>
          </cell>
          <cell r="G28">
            <v>14.577741373927799</v>
          </cell>
          <cell r="H28">
            <v>12.260281836882942</v>
          </cell>
          <cell r="I28">
            <v>1.0290741645165486E-2</v>
          </cell>
          <cell r="J28">
            <v>0.10255133542587058</v>
          </cell>
          <cell r="K28">
            <v>5.34476426271E-2</v>
          </cell>
          <cell r="L28">
            <v>0.41328638955000002</v>
          </cell>
          <cell r="M28">
            <v>8.4986909999249995</v>
          </cell>
          <cell r="N28">
            <v>4.5503419367939992</v>
          </cell>
          <cell r="O28">
            <v>240</v>
          </cell>
          <cell r="P28">
            <v>377</v>
          </cell>
          <cell r="Q28">
            <v>8211</v>
          </cell>
          <cell r="R28">
            <v>1250</v>
          </cell>
          <cell r="S28">
            <v>11.353794285713454</v>
          </cell>
          <cell r="T28"/>
          <cell r="U28">
            <v>2.48068446092257</v>
          </cell>
          <cell r="V28">
            <v>2.8321464214691154</v>
          </cell>
          <cell r="W28">
            <v>3.1343060284615549</v>
          </cell>
          <cell r="X28">
            <v>3.8780410792808166</v>
          </cell>
          <cell r="Y28">
            <v>14.46</v>
          </cell>
          <cell r="Z28">
            <v>6.3314285714285727</v>
          </cell>
          <cell r="AA28">
            <v>4.8690668094430576</v>
          </cell>
          <cell r="AB28">
            <v>22</v>
          </cell>
          <cell r="AC28">
            <v>18.222176717409749</v>
          </cell>
          <cell r="AD28">
            <v>18.222176717409749</v>
          </cell>
          <cell r="AE28">
            <v>15.344990919923999</v>
          </cell>
          <cell r="AF28">
            <v>15.028599354564742</v>
          </cell>
          <cell r="AG28">
            <v>14.724991286795756</v>
          </cell>
          <cell r="AH28">
            <v>5.876499653045884</v>
          </cell>
          <cell r="AI28">
            <v>4.6510268115341464</v>
          </cell>
          <cell r="AJ28">
            <v>14.577741373927799</v>
          </cell>
          <cell r="AK28">
            <v>16.197490415475333</v>
          </cell>
          <cell r="AL28">
            <v>4.0867606122943139</v>
          </cell>
          <cell r="AM28">
            <v>4.3289717452260756</v>
          </cell>
          <cell r="AN28">
            <v>3.1614626008955566</v>
          </cell>
          <cell r="AO28">
            <v>18.074999999999999</v>
          </cell>
          <cell r="AP28">
            <v>15.221052631578949</v>
          </cell>
          <cell r="AQ28">
            <v>5.8290363920860404</v>
          </cell>
          <cell r="AR28">
            <v>4.6134614388938777</v>
          </cell>
          <cell r="AS28">
            <v>14.46</v>
          </cell>
          <cell r="AT28">
            <v>16.066666666666666</v>
          </cell>
          <cell r="AU28">
            <v>7.9142857142857155</v>
          </cell>
          <cell r="AV28">
            <v>6.6646616541353403</v>
          </cell>
          <cell r="AW28">
            <v>2.552290979028387</v>
          </cell>
          <cell r="AX28">
            <v>2.0200416021712773</v>
          </cell>
          <cell r="AY28">
            <v>6.3314285714285727</v>
          </cell>
          <cell r="AZ28">
            <v>7.0349206349206366</v>
          </cell>
          <cell r="BB28">
            <v>22</v>
          </cell>
          <cell r="BC28">
            <v>20</v>
          </cell>
          <cell r="BD28">
            <v>15</v>
          </cell>
          <cell r="BE28">
            <v>10</v>
          </cell>
          <cell r="BF28">
            <v>11</v>
          </cell>
          <cell r="BG28">
            <v>33</v>
          </cell>
          <cell r="BH28">
            <v>65</v>
          </cell>
          <cell r="BI28">
            <v>88</v>
          </cell>
          <cell r="BJ28">
            <v>116</v>
          </cell>
          <cell r="BK28">
            <v>108</v>
          </cell>
        </row>
        <row r="29">
          <cell r="B29">
            <v>23</v>
          </cell>
          <cell r="C29">
            <v>3</v>
          </cell>
          <cell r="D29">
            <v>3</v>
          </cell>
          <cell r="E29">
            <v>1</v>
          </cell>
          <cell r="F29">
            <v>1</v>
          </cell>
          <cell r="G29">
            <v>13.496124659211725</v>
          </cell>
          <cell r="H29">
            <v>42.781210659082234</v>
          </cell>
          <cell r="I29">
            <v>8.2566317599728281E-3</v>
          </cell>
          <cell r="J29">
            <v>8.2280620999037185E-2</v>
          </cell>
          <cell r="K29">
            <v>5.34476426271E-2</v>
          </cell>
          <cell r="L29">
            <v>0.63839871972899997</v>
          </cell>
          <cell r="M29">
            <v>8.1626443880190003</v>
          </cell>
          <cell r="N29">
            <v>8.3568176158700016</v>
          </cell>
          <cell r="O29">
            <v>231</v>
          </cell>
          <cell r="P29">
            <v>717</v>
          </cell>
          <cell r="Q29">
            <v>8211</v>
          </cell>
          <cell r="R29">
            <v>1156</v>
          </cell>
          <cell r="S29">
            <v>11.353794285713454</v>
          </cell>
          <cell r="T29"/>
          <cell r="U29">
            <v>2.4913314083979747</v>
          </cell>
          <cell r="V29">
            <v>3.1539880271552874</v>
          </cell>
          <cell r="W29">
            <v>3.1613040631951566</v>
          </cell>
          <cell r="X29">
            <v>4.3351007607875056</v>
          </cell>
          <cell r="Y29">
            <v>14.46</v>
          </cell>
          <cell r="Z29">
            <v>6.3314285714285727</v>
          </cell>
          <cell r="AA29">
            <v>0.5857054920688286</v>
          </cell>
          <cell r="AB29">
            <v>23</v>
          </cell>
          <cell r="AC29">
            <v>16.870155824014656</v>
          </cell>
          <cell r="AD29">
            <v>16.870155824014656</v>
          </cell>
          <cell r="AE29">
            <v>14.206447009696554</v>
          </cell>
          <cell r="AF29">
            <v>13.913530576506934</v>
          </cell>
          <cell r="AG29">
            <v>13.632449150718914</v>
          </cell>
          <cell r="AH29">
            <v>5.4172337785803739</v>
          </cell>
          <cell r="AI29">
            <v>4.2691637341493429</v>
          </cell>
          <cell r="AJ29">
            <v>13.496124659211725</v>
          </cell>
          <cell r="AK29">
            <v>14.995694065790806</v>
          </cell>
          <cell r="AL29">
            <v>14.260403553027411</v>
          </cell>
          <cell r="AM29">
            <v>13.564163938082029</v>
          </cell>
          <cell r="AN29">
            <v>9.8685620057677017</v>
          </cell>
          <cell r="AO29">
            <v>18.074999999999999</v>
          </cell>
          <cell r="AP29">
            <v>15.221052631578949</v>
          </cell>
          <cell r="AQ29">
            <v>5.8041254372088362</v>
          </cell>
          <cell r="AR29">
            <v>4.5740617513979842</v>
          </cell>
          <cell r="AS29">
            <v>14.46</v>
          </cell>
          <cell r="AT29">
            <v>16.066666666666666</v>
          </cell>
          <cell r="AU29">
            <v>7.9142857142857155</v>
          </cell>
          <cell r="AV29">
            <v>6.6646616541353403</v>
          </cell>
          <cell r="AW29">
            <v>2.5413835148893069</v>
          </cell>
          <cell r="AX29">
            <v>2.002790128650056</v>
          </cell>
          <cell r="AY29">
            <v>6.3314285714285727</v>
          </cell>
          <cell r="AZ29">
            <v>7.0349206349206366</v>
          </cell>
          <cell r="BB29">
            <v>23</v>
          </cell>
          <cell r="BC29">
            <v>20</v>
          </cell>
          <cell r="BD29">
            <v>15</v>
          </cell>
          <cell r="BE29">
            <v>10</v>
          </cell>
          <cell r="BF29">
            <v>11</v>
          </cell>
          <cell r="BG29">
            <v>33</v>
          </cell>
          <cell r="BH29">
            <v>65</v>
          </cell>
          <cell r="BI29">
            <v>90</v>
          </cell>
          <cell r="BJ29">
            <v>0</v>
          </cell>
          <cell r="BK29">
            <v>102</v>
          </cell>
        </row>
        <row r="30">
          <cell r="B30">
            <v>24</v>
          </cell>
          <cell r="C30">
            <v>3</v>
          </cell>
          <cell r="D30">
            <v>3</v>
          </cell>
          <cell r="E30">
            <v>2</v>
          </cell>
          <cell r="F30">
            <v>1</v>
          </cell>
          <cell r="G30">
            <v>13.497412252021336</v>
          </cell>
          <cell r="H30">
            <v>12.802279287125456</v>
          </cell>
          <cell r="I30">
            <v>8.2470860122590781E-3</v>
          </cell>
          <cell r="J30">
            <v>8.2185493824588729E-2</v>
          </cell>
          <cell r="K30">
            <v>5.34476426271E-2</v>
          </cell>
          <cell r="L30">
            <v>0.508041058125</v>
          </cell>
          <cell r="M30">
            <v>8.1626443880190003</v>
          </cell>
          <cell r="N30">
            <v>6.6166819397880001</v>
          </cell>
          <cell r="O30">
            <v>231</v>
          </cell>
          <cell r="P30">
            <v>271</v>
          </cell>
          <cell r="Q30">
            <v>8211</v>
          </cell>
          <cell r="R30">
            <v>994</v>
          </cell>
          <cell r="S30">
            <v>11.353794285713454</v>
          </cell>
          <cell r="T30"/>
          <cell r="U30">
            <v>2.4860964631321645</v>
          </cell>
          <cell r="V30">
            <v>2.6768074867551257</v>
          </cell>
          <cell r="W30">
            <v>3.1528623230788679</v>
          </cell>
          <cell r="X30">
            <v>3.6564406190928507</v>
          </cell>
          <cell r="Y30">
            <v>14.46</v>
          </cell>
          <cell r="Z30">
            <v>6.3314285714285727</v>
          </cell>
          <cell r="AA30">
            <v>0.40078794585416672</v>
          </cell>
          <cell r="AB30">
            <v>24</v>
          </cell>
          <cell r="AC30">
            <v>16.871765315026668</v>
          </cell>
          <cell r="AD30">
            <v>16.871765315026668</v>
          </cell>
          <cell r="AE30">
            <v>14.207802370548775</v>
          </cell>
          <cell r="AF30">
            <v>13.914857991774573</v>
          </cell>
          <cell r="AG30">
            <v>13.6337497495165</v>
          </cell>
          <cell r="AH30">
            <v>5.4291587040899927</v>
          </cell>
          <cell r="AI30">
            <v>4.2810027425620962</v>
          </cell>
          <cell r="AJ30">
            <v>13.497412252021336</v>
          </cell>
          <cell r="AK30">
            <v>14.997124724468151</v>
          </cell>
          <cell r="AL30">
            <v>4.2674264290418185</v>
          </cell>
          <cell r="AM30">
            <v>4.7826671699295824</v>
          </cell>
          <cell r="AN30">
            <v>3.5012955551023426</v>
          </cell>
          <cell r="AO30">
            <v>18.074999999999999</v>
          </cell>
          <cell r="AP30">
            <v>15.221052631578949</v>
          </cell>
          <cell r="AQ30">
            <v>5.8163471186400564</v>
          </cell>
          <cell r="AR30">
            <v>4.5863087310071196</v>
          </cell>
          <cell r="AS30">
            <v>14.46</v>
          </cell>
          <cell r="AT30">
            <v>16.066666666666666</v>
          </cell>
          <cell r="AU30">
            <v>7.9142857142857155</v>
          </cell>
          <cell r="AV30">
            <v>6.6646616541353403</v>
          </cell>
          <cell r="AW30">
            <v>2.5467348774760654</v>
          </cell>
          <cell r="AX30">
            <v>2.008152568249709</v>
          </cell>
          <cell r="AY30">
            <v>6.3314285714285727</v>
          </cell>
          <cell r="AZ30">
            <v>7.0349206349206366</v>
          </cell>
          <cell r="BB30">
            <v>24</v>
          </cell>
          <cell r="BC30">
            <v>20</v>
          </cell>
          <cell r="BD30">
            <v>15</v>
          </cell>
          <cell r="BE30">
            <v>10</v>
          </cell>
          <cell r="BF30">
            <v>11</v>
          </cell>
          <cell r="BG30">
            <v>33</v>
          </cell>
          <cell r="BH30">
            <v>65</v>
          </cell>
          <cell r="BI30">
            <v>90</v>
          </cell>
          <cell r="BJ30">
            <v>116</v>
          </cell>
          <cell r="BK30">
            <v>108</v>
          </cell>
        </row>
        <row r="31">
          <cell r="B31">
            <v>25</v>
          </cell>
          <cell r="C31">
            <v>3</v>
          </cell>
          <cell r="D31">
            <v>3</v>
          </cell>
          <cell r="E31">
            <v>1</v>
          </cell>
          <cell r="F31">
            <v>2</v>
          </cell>
          <cell r="G31">
            <v>9.7105971798870616</v>
          </cell>
          <cell r="H31">
            <v>42.077017814694358</v>
          </cell>
          <cell r="I31">
            <v>8.256739798066173E-3</v>
          </cell>
          <cell r="J31">
            <v>8.2281697641628293E-2</v>
          </cell>
          <cell r="K31">
            <v>5.34476426271E-2</v>
          </cell>
          <cell r="L31">
            <v>0.63839871976600004</v>
          </cell>
          <cell r="M31">
            <v>7.0942841493689999</v>
          </cell>
          <cell r="N31">
            <v>8.3568176171699999</v>
          </cell>
          <cell r="O31">
            <v>192</v>
          </cell>
          <cell r="P31">
            <v>705</v>
          </cell>
          <cell r="Q31">
            <v>8211</v>
          </cell>
          <cell r="R31">
            <v>1155</v>
          </cell>
          <cell r="S31">
            <v>11.353794285713454</v>
          </cell>
          <cell r="T31"/>
          <cell r="U31">
            <v>2.4402743004454694</v>
          </cell>
          <cell r="V31">
            <v>3.1430871658928901</v>
          </cell>
          <cell r="W31">
            <v>3.0821762769582759</v>
          </cell>
          <cell r="X31">
            <v>4.3111038222327824</v>
          </cell>
          <cell r="Y31">
            <v>14.46</v>
          </cell>
          <cell r="Z31">
            <v>6.3314285714285727</v>
          </cell>
          <cell r="AA31">
            <v>5.0442592970559383</v>
          </cell>
          <cell r="AB31">
            <v>25</v>
          </cell>
          <cell r="AC31">
            <v>12.138246474858827</v>
          </cell>
          <cell r="AD31">
            <v>12.138246474858827</v>
          </cell>
          <cell r="AE31">
            <v>10.221681241986381</v>
          </cell>
          <cell r="AF31">
            <v>10.010924927718621</v>
          </cell>
          <cell r="AG31">
            <v>9.8086840200879415</v>
          </cell>
          <cell r="AH31">
            <v>3.9793055961431887</v>
          </cell>
          <cell r="AI31">
            <v>3.1505651550436991</v>
          </cell>
          <cell r="AJ31">
            <v>9.7105971798870616</v>
          </cell>
          <cell r="AK31">
            <v>10.789552422096735</v>
          </cell>
          <cell r="AL31">
            <v>14.025672604898119</v>
          </cell>
          <cell r="AM31">
            <v>13.387162236953456</v>
          </cell>
          <cell r="AN31">
            <v>9.7601494999259995</v>
          </cell>
          <cell r="AO31">
            <v>18.074999999999999</v>
          </cell>
          <cell r="AP31">
            <v>15.221052631578949</v>
          </cell>
          <cell r="AQ31">
            <v>5.9255633669380297</v>
          </cell>
          <cell r="AR31">
            <v>4.6914902655308932</v>
          </cell>
          <cell r="AS31">
            <v>14.46</v>
          </cell>
          <cell r="AT31">
            <v>16.066666666666666</v>
          </cell>
          <cell r="AU31">
            <v>7.9142857142857155</v>
          </cell>
          <cell r="AV31">
            <v>6.6646616541353403</v>
          </cell>
          <cell r="AW31">
            <v>2.5945560998092621</v>
          </cell>
          <cell r="AX31">
            <v>2.0542071583514048</v>
          </cell>
          <cell r="AY31">
            <v>6.3314285714285727</v>
          </cell>
          <cell r="AZ31">
            <v>7.0349206349206366</v>
          </cell>
          <cell r="BB31">
            <v>25</v>
          </cell>
          <cell r="BC31">
            <v>20</v>
          </cell>
          <cell r="BD31">
            <v>15</v>
          </cell>
          <cell r="BE31">
            <v>10</v>
          </cell>
          <cell r="BF31">
            <v>11</v>
          </cell>
          <cell r="BG31">
            <v>33</v>
          </cell>
          <cell r="BH31">
            <v>65</v>
          </cell>
          <cell r="BI31">
            <v>90</v>
          </cell>
          <cell r="BJ31">
            <v>0</v>
          </cell>
          <cell r="BK31">
            <v>102</v>
          </cell>
        </row>
        <row r="32">
          <cell r="B32">
            <v>26</v>
          </cell>
          <cell r="C32">
            <v>3</v>
          </cell>
          <cell r="D32">
            <v>3</v>
          </cell>
          <cell r="E32">
            <v>2</v>
          </cell>
          <cell r="F32">
            <v>2</v>
          </cell>
          <cell r="G32">
            <v>9.7118797324617834</v>
          </cell>
          <cell r="H32">
            <v>12.355714091736891</v>
          </cell>
          <cell r="I32">
            <v>8.247194146067529E-3</v>
          </cell>
          <cell r="J32">
            <v>8.218657142101897E-2</v>
          </cell>
          <cell r="K32">
            <v>5.34476426271E-2</v>
          </cell>
          <cell r="L32">
            <v>0.50804105816</v>
          </cell>
          <cell r="M32">
            <v>7.0942841493689999</v>
          </cell>
          <cell r="N32">
            <v>6.6166819401990002</v>
          </cell>
          <cell r="O32">
            <v>192</v>
          </cell>
          <cell r="P32">
            <v>261</v>
          </cell>
          <cell r="Q32">
            <v>8211</v>
          </cell>
          <cell r="R32">
            <v>992</v>
          </cell>
          <cell r="S32">
            <v>11.353794285713454</v>
          </cell>
          <cell r="T32"/>
          <cell r="U32">
            <v>2.4333101735886378</v>
          </cell>
          <cell r="V32">
            <v>2.6450182982927894</v>
          </cell>
          <cell r="W32">
            <v>3.0710518645280618</v>
          </cell>
          <cell r="X32">
            <v>3.5986682710716011</v>
          </cell>
          <cell r="Y32">
            <v>14.46</v>
          </cell>
          <cell r="Z32">
            <v>6.3314285714285727</v>
          </cell>
          <cell r="AA32">
            <v>4.8590420021075182</v>
          </cell>
          <cell r="AB32">
            <v>26</v>
          </cell>
          <cell r="AC32">
            <v>12.139849665577229</v>
          </cell>
          <cell r="AD32">
            <v>12.139849665577229</v>
          </cell>
          <cell r="AE32">
            <v>10.223031297328193</v>
          </cell>
          <cell r="AF32">
            <v>10.012247146867818</v>
          </cell>
          <cell r="AG32">
            <v>9.8099795277391753</v>
          </cell>
          <cell r="AH32">
            <v>3.9912214389580822</v>
          </cell>
          <cell r="AI32">
            <v>3.1623952186018318</v>
          </cell>
          <cell r="AJ32">
            <v>9.7118797324617834</v>
          </cell>
          <cell r="AK32">
            <v>10.790977480513092</v>
          </cell>
          <cell r="AL32">
            <v>4.1185713639122969</v>
          </cell>
          <cell r="AM32">
            <v>4.6713151662171146</v>
          </cell>
          <cell r="AN32">
            <v>3.4334129075080435</v>
          </cell>
          <cell r="AO32">
            <v>18.074999999999999</v>
          </cell>
          <cell r="AP32">
            <v>15.221052631578949</v>
          </cell>
          <cell r="AQ32">
            <v>5.9425223125888804</v>
          </cell>
          <cell r="AR32">
            <v>4.708484466517505</v>
          </cell>
          <cell r="AS32">
            <v>14.46</v>
          </cell>
          <cell r="AT32">
            <v>16.066666666666666</v>
          </cell>
          <cell r="AU32">
            <v>7.9142857142857155</v>
          </cell>
          <cell r="AV32">
            <v>6.6646616541353403</v>
          </cell>
          <cell r="AW32">
            <v>2.6019817120523534</v>
          </cell>
          <cell r="AX32">
            <v>2.0616482074299136</v>
          </cell>
          <cell r="AY32">
            <v>6.3314285714285727</v>
          </cell>
          <cell r="AZ32">
            <v>7.0349206349206366</v>
          </cell>
          <cell r="BB32">
            <v>26</v>
          </cell>
          <cell r="BC32">
            <v>20</v>
          </cell>
          <cell r="BD32">
            <v>15</v>
          </cell>
          <cell r="BE32">
            <v>10</v>
          </cell>
          <cell r="BF32">
            <v>11</v>
          </cell>
          <cell r="BG32">
            <v>33</v>
          </cell>
          <cell r="BH32">
            <v>65</v>
          </cell>
          <cell r="BI32">
            <v>90</v>
          </cell>
          <cell r="BJ32">
            <v>116</v>
          </cell>
          <cell r="BK32">
            <v>108</v>
          </cell>
        </row>
        <row r="33">
          <cell r="B33">
            <v>27</v>
          </cell>
          <cell r="C33">
            <v>4</v>
          </cell>
          <cell r="D33">
            <v>2</v>
          </cell>
          <cell r="E33">
            <v>1</v>
          </cell>
          <cell r="F33">
            <v>1</v>
          </cell>
          <cell r="G33">
            <v>16.192539085269605</v>
          </cell>
          <cell r="H33">
            <v>39.365916877911133</v>
          </cell>
          <cell r="I33">
            <v>1.0307836115657613E-2</v>
          </cell>
          <cell r="J33">
            <v>0.10272168862662258</v>
          </cell>
          <cell r="K33">
            <v>5.34476426271E-2</v>
          </cell>
          <cell r="L33">
            <v>0.53624400570599995</v>
          </cell>
          <cell r="M33">
            <v>8.849031773715998</v>
          </cell>
          <cell r="N33">
            <v>7.7162801449799998</v>
          </cell>
          <cell r="O33">
            <v>256</v>
          </cell>
          <cell r="P33">
            <v>714</v>
          </cell>
          <cell r="Q33">
            <v>8211</v>
          </cell>
          <cell r="R33">
            <v>1327</v>
          </cell>
          <cell r="S33">
            <v>11.353794285713454</v>
          </cell>
          <cell r="T33"/>
          <cell r="U33">
            <v>2.4930674280947072</v>
          </cell>
          <cell r="V33">
            <v>3.1558072366154546</v>
          </cell>
          <cell r="W33">
            <v>3.1675145309838446</v>
          </cell>
          <cell r="X33">
            <v>4.3544305636139775</v>
          </cell>
          <cell r="Y33">
            <v>14.46</v>
          </cell>
          <cell r="Z33">
            <v>6.3314285714285727</v>
          </cell>
          <cell r="AA33">
            <v>0.56475856791417611</v>
          </cell>
          <cell r="AB33">
            <v>27</v>
          </cell>
          <cell r="AC33">
            <v>20.240673856587005</v>
          </cell>
          <cell r="AD33">
            <v>20.240673856587005</v>
          </cell>
          <cell r="AE33">
            <v>17.044777984494321</v>
          </cell>
          <cell r="AF33">
            <v>16.693339263164543</v>
          </cell>
          <cell r="AG33">
            <v>16.356100086130915</v>
          </cell>
          <cell r="AH33">
            <v>6.4950265294848171</v>
          </cell>
          <cell r="AI33">
            <v>5.1120646572819757</v>
          </cell>
          <cell r="AJ33">
            <v>16.192539085269605</v>
          </cell>
          <cell r="AK33">
            <v>17.991710094744004</v>
          </cell>
          <cell r="AL33">
            <v>13.121972292637045</v>
          </cell>
          <cell r="AM33">
            <v>12.474119591705593</v>
          </cell>
          <cell r="AN33">
            <v>9.0404282035994221</v>
          </cell>
          <cell r="AO33">
            <v>18.074999999999999</v>
          </cell>
          <cell r="AP33">
            <v>15.221052631578949</v>
          </cell>
          <cell r="AQ33">
            <v>5.800083799197866</v>
          </cell>
          <cell r="AR33">
            <v>4.5650935010892146</v>
          </cell>
          <cell r="AS33">
            <v>14.46</v>
          </cell>
          <cell r="AT33">
            <v>16.066666666666666</v>
          </cell>
          <cell r="AU33">
            <v>7.9142857142857155</v>
          </cell>
          <cell r="AV33">
            <v>6.6646616541353403</v>
          </cell>
          <cell r="AW33">
            <v>2.5396138508244364</v>
          </cell>
          <cell r="AX33">
            <v>1.9988633073332742</v>
          </cell>
          <cell r="AY33">
            <v>6.3314285714285727</v>
          </cell>
          <cell r="AZ33">
            <v>7.0349206349206366</v>
          </cell>
          <cell r="BB33">
            <v>27</v>
          </cell>
          <cell r="BC33">
            <v>30</v>
          </cell>
          <cell r="BD33">
            <v>20</v>
          </cell>
          <cell r="BE33">
            <v>15</v>
          </cell>
          <cell r="BF33">
            <v>13</v>
          </cell>
          <cell r="BG33">
            <v>35</v>
          </cell>
          <cell r="BH33">
            <v>67</v>
          </cell>
          <cell r="BI33">
            <v>88</v>
          </cell>
          <cell r="BJ33">
            <v>0</v>
          </cell>
          <cell r="BK33">
            <v>102</v>
          </cell>
        </row>
        <row r="34">
          <cell r="B34">
            <v>28</v>
          </cell>
          <cell r="C34">
            <v>4</v>
          </cell>
          <cell r="D34">
            <v>2</v>
          </cell>
          <cell r="E34">
            <v>2</v>
          </cell>
          <cell r="F34">
            <v>1</v>
          </cell>
          <cell r="G34">
            <v>16.193559222005334</v>
          </cell>
          <cell r="H34">
            <v>12.223010054494575</v>
          </cell>
          <cell r="I34">
            <v>1.0295824064207438E-2</v>
          </cell>
          <cell r="J34">
            <v>0.10260198375403953</v>
          </cell>
          <cell r="K34">
            <v>5.34476426271E-2</v>
          </cell>
          <cell r="L34">
            <v>0.42859784395900002</v>
          </cell>
          <cell r="M34">
            <v>8.849031773715998</v>
          </cell>
          <cell r="N34">
            <v>5.5924243167670005</v>
          </cell>
          <cell r="O34">
            <v>256</v>
          </cell>
          <cell r="P34">
            <v>306</v>
          </cell>
          <cell r="Q34">
            <v>8211</v>
          </cell>
          <cell r="R34">
            <v>1185</v>
          </cell>
          <cell r="S34">
            <v>11.353794285713454</v>
          </cell>
          <cell r="T34"/>
          <cell r="U34">
            <v>2.4898427569900887</v>
          </cell>
          <cell r="V34">
            <v>2.7334547687214346</v>
          </cell>
          <cell r="W34">
            <v>3.1622997141485527</v>
          </cell>
          <cell r="X34">
            <v>3.7450015252800277</v>
          </cell>
          <cell r="Y34">
            <v>14.46</v>
          </cell>
          <cell r="Z34">
            <v>6.3314285714285727</v>
          </cell>
          <cell r="AA34">
            <v>0.40308606753286902</v>
          </cell>
          <cell r="AB34">
            <v>28</v>
          </cell>
          <cell r="AC34">
            <v>20.241949027506667</v>
          </cell>
          <cell r="AD34">
            <v>20.241949027506667</v>
          </cell>
          <cell r="AE34">
            <v>17.045851812637196</v>
          </cell>
          <cell r="AF34">
            <v>16.694390950520962</v>
          </cell>
          <cell r="AG34">
            <v>16.357130527278116</v>
          </cell>
          <cell r="AH34">
            <v>6.50384815528726</v>
          </cell>
          <cell r="AI34">
            <v>5.1208173436417743</v>
          </cell>
          <cell r="AJ34">
            <v>16.193559222005334</v>
          </cell>
          <cell r="AK34">
            <v>17.992843580005925</v>
          </cell>
          <cell r="AL34">
            <v>4.0743366848315246</v>
          </cell>
          <cell r="AM34">
            <v>4.4716342828719462</v>
          </cell>
          <cell r="AN34">
            <v>3.2638197800415085</v>
          </cell>
          <cell r="AO34">
            <v>18.074999999999999</v>
          </cell>
          <cell r="AP34">
            <v>15.221052631578949</v>
          </cell>
          <cell r="AQ34">
            <v>5.8075956641857776</v>
          </cell>
          <cell r="AR34">
            <v>4.5726216067705483</v>
          </cell>
          <cell r="AS34">
            <v>14.46</v>
          </cell>
          <cell r="AT34">
            <v>16.066666666666666</v>
          </cell>
          <cell r="AU34">
            <v>7.9142857142857155</v>
          </cell>
          <cell r="AV34">
            <v>6.6646616541353403</v>
          </cell>
          <cell r="AW34">
            <v>2.5429029819868965</v>
          </cell>
          <cell r="AX34">
            <v>2.0021595496153997</v>
          </cell>
          <cell r="AY34">
            <v>6.3314285714285727</v>
          </cell>
          <cell r="AZ34">
            <v>7.0349206349206366</v>
          </cell>
          <cell r="BB34">
            <v>28</v>
          </cell>
          <cell r="BC34">
            <v>30</v>
          </cell>
          <cell r="BD34">
            <v>20</v>
          </cell>
          <cell r="BE34">
            <v>15</v>
          </cell>
          <cell r="BF34">
            <v>13</v>
          </cell>
          <cell r="BG34">
            <v>35</v>
          </cell>
          <cell r="BH34">
            <v>67</v>
          </cell>
          <cell r="BI34">
            <v>88</v>
          </cell>
          <cell r="BJ34">
            <v>116</v>
          </cell>
          <cell r="BK34">
            <v>108</v>
          </cell>
        </row>
        <row r="35">
          <cell r="B35">
            <v>29</v>
          </cell>
          <cell r="C35">
            <v>4</v>
          </cell>
          <cell r="D35">
            <v>2</v>
          </cell>
          <cell r="E35">
            <v>1</v>
          </cell>
          <cell r="F35">
            <v>2</v>
          </cell>
          <cell r="G35">
            <v>11.865467779485318</v>
          </cell>
          <cell r="H35">
            <v>38.682199450237206</v>
          </cell>
          <cell r="I35">
            <v>1.0307966358885416E-2</v>
          </cell>
          <cell r="J35">
            <v>0.10272298655221451</v>
          </cell>
          <cell r="K35">
            <v>5.34476426271E-2</v>
          </cell>
          <cell r="L35">
            <v>0.53624400627900004</v>
          </cell>
          <cell r="M35">
            <v>7.77462250591</v>
          </cell>
          <cell r="N35">
            <v>7.4368121834099998</v>
          </cell>
          <cell r="O35">
            <v>214</v>
          </cell>
          <cell r="P35">
            <v>728</v>
          </cell>
          <cell r="Q35">
            <v>8211</v>
          </cell>
          <cell r="R35">
            <v>1325</v>
          </cell>
          <cell r="S35">
            <v>11.353794285713454</v>
          </cell>
          <cell r="T35"/>
          <cell r="U35">
            <v>2.4401972232721465</v>
          </cell>
          <cell r="V35">
            <v>3.1638257526258946</v>
          </cell>
          <cell r="W35">
            <v>3.0875608294868191</v>
          </cell>
          <cell r="X35">
            <v>4.3572033393033474</v>
          </cell>
          <cell r="Y35">
            <v>14.46</v>
          </cell>
          <cell r="Z35">
            <v>6.3314285714285727</v>
          </cell>
          <cell r="AA35">
            <v>5.0229678581590695</v>
          </cell>
          <cell r="AB35">
            <v>29</v>
          </cell>
          <cell r="AC35">
            <v>14.831834724356646</v>
          </cell>
          <cell r="AD35">
            <v>14.831834724356646</v>
          </cell>
          <cell r="AE35">
            <v>12.489966083668756</v>
          </cell>
          <cell r="AF35">
            <v>12.232441009778679</v>
          </cell>
          <cell r="AG35">
            <v>11.985320989379108</v>
          </cell>
          <cell r="AH35">
            <v>4.8625035986126131</v>
          </cell>
          <cell r="AI35">
            <v>3.8429907732238808</v>
          </cell>
          <cell r="AJ35">
            <v>11.865467779485318</v>
          </cell>
          <cell r="AK35">
            <v>13.183853088317019</v>
          </cell>
          <cell r="AL35">
            <v>12.894066483412402</v>
          </cell>
          <cell r="AM35">
            <v>12.226400084812498</v>
          </cell>
          <cell r="AN35">
            <v>8.8777586075250561</v>
          </cell>
          <cell r="AO35">
            <v>18.074999999999999</v>
          </cell>
          <cell r="AP35">
            <v>15.221052631578949</v>
          </cell>
          <cell r="AQ35">
            <v>5.9257505344629795</v>
          </cell>
          <cell r="AR35">
            <v>4.6833085398364069</v>
          </cell>
          <cell r="AS35">
            <v>14.46</v>
          </cell>
          <cell r="AT35">
            <v>16.066666666666666</v>
          </cell>
          <cell r="AU35">
            <v>7.9142857142857155</v>
          </cell>
          <cell r="AV35">
            <v>6.6646616541353403</v>
          </cell>
          <cell r="AW35">
            <v>2.594638052631884</v>
          </cell>
          <cell r="AX35">
            <v>2.0506247232320649</v>
          </cell>
          <cell r="AY35">
            <v>6.3314285714285727</v>
          </cell>
          <cell r="AZ35">
            <v>7.0349206349206366</v>
          </cell>
          <cell r="BB35">
            <v>29</v>
          </cell>
          <cell r="BC35">
            <v>30</v>
          </cell>
          <cell r="BD35">
            <v>20</v>
          </cell>
          <cell r="BE35">
            <v>15</v>
          </cell>
          <cell r="BF35">
            <v>13</v>
          </cell>
          <cell r="BG35">
            <v>35</v>
          </cell>
          <cell r="BH35">
            <v>67</v>
          </cell>
          <cell r="BI35">
            <v>88</v>
          </cell>
          <cell r="BJ35">
            <v>0</v>
          </cell>
          <cell r="BK35">
            <v>102</v>
          </cell>
        </row>
        <row r="36">
          <cell r="B36">
            <v>30</v>
          </cell>
          <cell r="C36">
            <v>4</v>
          </cell>
          <cell r="D36">
            <v>2</v>
          </cell>
          <cell r="E36">
            <v>2</v>
          </cell>
          <cell r="F36">
            <v>2</v>
          </cell>
          <cell r="G36">
            <v>11.866483231083803</v>
          </cell>
          <cell r="H36">
            <v>11.784500362020571</v>
          </cell>
          <cell r="I36">
            <v>1.029595411674937E-2</v>
          </cell>
          <cell r="J36">
            <v>0.10260327977937088</v>
          </cell>
          <cell r="K36">
            <v>5.34476426271E-2</v>
          </cell>
          <cell r="L36">
            <v>0.42282305775099999</v>
          </cell>
          <cell r="M36">
            <v>7.77462250591</v>
          </cell>
          <cell r="N36">
            <v>5.5924243240029998</v>
          </cell>
          <cell r="O36">
            <v>214</v>
          </cell>
          <cell r="P36">
            <v>295</v>
          </cell>
          <cell r="Q36">
            <v>8211</v>
          </cell>
          <cell r="R36">
            <v>1198</v>
          </cell>
          <cell r="S36">
            <v>11.353794285713454</v>
          </cell>
          <cell r="T36"/>
          <cell r="U36">
            <v>2.4359894172370304</v>
          </cell>
          <cell r="V36">
            <v>2.7017671894653414</v>
          </cell>
          <cell r="W36">
            <v>3.0808128657907834</v>
          </cell>
          <cell r="X36">
            <v>3.6875223347611916</v>
          </cell>
          <cell r="Y36">
            <v>14.46</v>
          </cell>
          <cell r="Z36">
            <v>6.3314285714285727</v>
          </cell>
          <cell r="AA36">
            <v>4.8610779493225795</v>
          </cell>
          <cell r="AB36">
            <v>30</v>
          </cell>
          <cell r="AC36">
            <v>14.833104038854753</v>
          </cell>
          <cell r="AD36">
            <v>14.833104038854753</v>
          </cell>
          <cell r="AE36">
            <v>12.491034980088214</v>
          </cell>
          <cell r="AF36">
            <v>12.233487867096704</v>
          </cell>
          <cell r="AG36">
            <v>11.986346698064448</v>
          </cell>
          <cell r="AH36">
            <v>4.8713196974981567</v>
          </cell>
          <cell r="AI36">
            <v>3.8517377549440717</v>
          </cell>
          <cell r="AJ36">
            <v>11.866483231083803</v>
          </cell>
          <cell r="AK36">
            <v>13.184981367870892</v>
          </cell>
          <cell r="AL36">
            <v>3.9281667873401904</v>
          </cell>
          <cell r="AM36">
            <v>4.3617749182721521</v>
          </cell>
          <cell r="AN36">
            <v>3.1957773518906021</v>
          </cell>
          <cell r="AO36">
            <v>18.074999999999999</v>
          </cell>
          <cell r="AP36">
            <v>15.221052631578949</v>
          </cell>
          <cell r="AQ36">
            <v>5.9359863789560094</v>
          </cell>
          <cell r="AR36">
            <v>4.6935664806399746</v>
          </cell>
          <cell r="AS36">
            <v>14.46</v>
          </cell>
          <cell r="AT36">
            <v>16.066666666666666</v>
          </cell>
          <cell r="AU36">
            <v>7.9142857142857155</v>
          </cell>
          <cell r="AV36">
            <v>6.6646616541353403</v>
          </cell>
          <cell r="AW36">
            <v>2.5991199003688044</v>
          </cell>
          <cell r="AX36">
            <v>2.0551162460182146</v>
          </cell>
          <cell r="AY36">
            <v>6.3314285714285727</v>
          </cell>
          <cell r="AZ36">
            <v>7.0349206349206366</v>
          </cell>
          <cell r="BB36">
            <v>30</v>
          </cell>
          <cell r="BC36">
            <v>30</v>
          </cell>
          <cell r="BD36">
            <v>20</v>
          </cell>
          <cell r="BE36">
            <v>15</v>
          </cell>
          <cell r="BF36">
            <v>13</v>
          </cell>
          <cell r="BG36">
            <v>35</v>
          </cell>
          <cell r="BH36">
            <v>67</v>
          </cell>
          <cell r="BI36">
            <v>88</v>
          </cell>
          <cell r="BJ36">
            <v>116</v>
          </cell>
          <cell r="BK36">
            <v>108</v>
          </cell>
        </row>
        <row r="37">
          <cell r="B37">
            <v>31</v>
          </cell>
          <cell r="C37">
            <v>4</v>
          </cell>
          <cell r="D37">
            <v>3</v>
          </cell>
          <cell r="E37">
            <v>1</v>
          </cell>
          <cell r="F37">
            <v>1</v>
          </cell>
          <cell r="G37">
            <v>10.511251837309166</v>
          </cell>
          <cell r="H37">
            <v>42.825860962234877</v>
          </cell>
          <cell r="I37">
            <v>8.2633342720059878E-3</v>
          </cell>
          <cell r="J37">
            <v>8.234741419853718E-2</v>
          </cell>
          <cell r="K37">
            <v>5.34476426271E-2</v>
          </cell>
          <cell r="L37">
            <v>0.70902206824699998</v>
          </cell>
          <cell r="M37">
            <v>7.3224978324769996</v>
          </cell>
          <cell r="N37">
            <v>10.27728246853</v>
          </cell>
          <cell r="O37">
            <v>201</v>
          </cell>
          <cell r="P37">
            <v>583</v>
          </cell>
          <cell r="Q37">
            <v>8211</v>
          </cell>
          <cell r="R37">
            <v>1033</v>
          </cell>
          <cell r="S37">
            <v>11.353794285713454</v>
          </cell>
          <cell r="T37"/>
          <cell r="U37">
            <v>2.4463219328790515</v>
          </cell>
          <cell r="V37">
            <v>3.0404641437462154</v>
          </cell>
          <cell r="W37">
            <v>3.106898633973354</v>
          </cell>
          <cell r="X37">
            <v>4.1716143700308184</v>
          </cell>
          <cell r="Y37">
            <v>14.46</v>
          </cell>
          <cell r="Z37">
            <v>6.3314285714285727</v>
          </cell>
          <cell r="AA37">
            <v>0.58128555277710392</v>
          </cell>
          <cell r="AB37">
            <v>31</v>
          </cell>
          <cell r="AC37">
            <v>13.139064796636456</v>
          </cell>
          <cell r="AD37">
            <v>13.139064796636456</v>
          </cell>
          <cell r="AE37">
            <v>11.064475618220175</v>
          </cell>
          <cell r="AF37">
            <v>10.836342100318728</v>
          </cell>
          <cell r="AG37">
            <v>10.617426098292087</v>
          </cell>
          <cell r="AH37">
            <v>4.296757387503197</v>
          </cell>
          <cell r="AI37">
            <v>3.3831975470234523</v>
          </cell>
          <cell r="AJ37">
            <v>10.511251837309166</v>
          </cell>
          <cell r="AK37">
            <v>11.679168708121296</v>
          </cell>
          <cell r="AL37">
            <v>14.275286987411626</v>
          </cell>
          <cell r="AM37">
            <v>14.085303735721183</v>
          </cell>
          <cell r="AN37">
            <v>10.266016262169146</v>
          </cell>
          <cell r="AO37">
            <v>18.074999999999999</v>
          </cell>
          <cell r="AP37">
            <v>15.221052631578949</v>
          </cell>
          <cell r="AQ37">
            <v>5.9109145880003506</v>
          </cell>
          <cell r="AR37">
            <v>4.6541589229473441</v>
          </cell>
          <cell r="AS37">
            <v>14.46</v>
          </cell>
          <cell r="AT37">
            <v>16.066666666666666</v>
          </cell>
          <cell r="AU37">
            <v>7.9142857142857155</v>
          </cell>
          <cell r="AV37">
            <v>6.6646616541353403</v>
          </cell>
          <cell r="AW37">
            <v>2.5881420128450463</v>
          </cell>
          <cell r="AX37">
            <v>2.0378613264673615</v>
          </cell>
          <cell r="AY37">
            <v>6.3314285714285727</v>
          </cell>
          <cell r="AZ37">
            <v>7.0349206349206366</v>
          </cell>
          <cell r="BB37">
            <v>31</v>
          </cell>
          <cell r="BC37">
            <v>30</v>
          </cell>
          <cell r="BD37">
            <v>20</v>
          </cell>
          <cell r="BE37">
            <v>15</v>
          </cell>
          <cell r="BF37">
            <v>13</v>
          </cell>
          <cell r="BG37">
            <v>35</v>
          </cell>
          <cell r="BH37">
            <v>67</v>
          </cell>
          <cell r="BI37">
            <v>90</v>
          </cell>
          <cell r="BJ37">
            <v>0</v>
          </cell>
          <cell r="BK37">
            <v>102</v>
          </cell>
        </row>
        <row r="38">
          <cell r="B38">
            <v>32</v>
          </cell>
          <cell r="C38">
            <v>4</v>
          </cell>
          <cell r="D38">
            <v>3</v>
          </cell>
          <cell r="E38">
            <v>2</v>
          </cell>
          <cell r="F38">
            <v>1</v>
          </cell>
          <cell r="G38">
            <v>10.512614551318917</v>
          </cell>
          <cell r="H38">
            <v>12.343640706546031</v>
          </cell>
          <cell r="I38">
            <v>8.2536849484976058E-3</v>
          </cell>
          <cell r="J38">
            <v>8.2251254850079947E-2</v>
          </cell>
          <cell r="K38">
            <v>5.34476426271E-2</v>
          </cell>
          <cell r="L38">
            <v>0.57685305923200003</v>
          </cell>
          <cell r="M38">
            <v>7.3224978324769996</v>
          </cell>
          <cell r="N38">
            <v>8.4030001362599993</v>
          </cell>
          <cell r="O38">
            <v>201</v>
          </cell>
          <cell r="P38">
            <v>206</v>
          </cell>
          <cell r="Q38">
            <v>8211</v>
          </cell>
          <cell r="R38">
            <v>860</v>
          </cell>
          <cell r="S38">
            <v>11.353794285713454</v>
          </cell>
          <cell r="T38"/>
          <cell r="U38">
            <v>2.4406789242536444</v>
          </cell>
          <cell r="V38">
            <v>2.516575750983344</v>
          </cell>
          <cell r="W38">
            <v>3.0977791725524919</v>
          </cell>
          <cell r="X38">
            <v>3.4251030350603</v>
          </cell>
          <cell r="Y38">
            <v>14.46</v>
          </cell>
          <cell r="Z38">
            <v>6.3314285714285727</v>
          </cell>
          <cell r="AA38">
            <v>0.39372510392025395</v>
          </cell>
          <cell r="AB38">
            <v>32</v>
          </cell>
          <cell r="AC38">
            <v>13.140768189148645</v>
          </cell>
          <cell r="AD38">
            <v>13.140768189148645</v>
          </cell>
          <cell r="AE38">
            <v>11.065910054019913</v>
          </cell>
          <cell r="AF38">
            <v>10.837746960122596</v>
          </cell>
          <cell r="AG38">
            <v>10.618802577089815</v>
          </cell>
          <cell r="AH38">
            <v>4.3072501044084106</v>
          </cell>
          <cell r="AI38">
            <v>3.3935971435487402</v>
          </cell>
          <cell r="AJ38">
            <v>10.512614551318917</v>
          </cell>
          <cell r="AK38">
            <v>11.680682834798796</v>
          </cell>
          <cell r="AL38">
            <v>4.1145469021820107</v>
          </cell>
          <cell r="AM38">
            <v>4.9049350895647761</v>
          </cell>
          <cell r="AN38">
            <v>3.6038742718666033</v>
          </cell>
          <cell r="AO38">
            <v>18.074999999999999</v>
          </cell>
          <cell r="AP38">
            <v>15.221052631578949</v>
          </cell>
          <cell r="AQ38">
            <v>5.9245810074841554</v>
          </cell>
          <cell r="AR38">
            <v>4.6678601651535176</v>
          </cell>
          <cell r="AS38">
            <v>14.46</v>
          </cell>
          <cell r="AT38">
            <v>16.066666666666666</v>
          </cell>
          <cell r="AU38">
            <v>7.9142857142857155</v>
          </cell>
          <cell r="AV38">
            <v>6.6646616541353403</v>
          </cell>
          <cell r="AW38">
            <v>2.5941259657350111</v>
          </cell>
          <cell r="AX38">
            <v>2.0438605267694516</v>
          </cell>
          <cell r="AY38">
            <v>6.3314285714285727</v>
          </cell>
          <cell r="AZ38">
            <v>7.0349206349206366</v>
          </cell>
          <cell r="BB38">
            <v>32</v>
          </cell>
          <cell r="BC38">
            <v>30</v>
          </cell>
          <cell r="BD38">
            <v>20</v>
          </cell>
          <cell r="BE38">
            <v>15</v>
          </cell>
          <cell r="BF38">
            <v>13</v>
          </cell>
          <cell r="BG38">
            <v>35</v>
          </cell>
          <cell r="BH38">
            <v>67</v>
          </cell>
          <cell r="BI38">
            <v>90</v>
          </cell>
          <cell r="BJ38">
            <v>116</v>
          </cell>
          <cell r="BK38">
            <v>108</v>
          </cell>
        </row>
        <row r="39">
          <cell r="B39">
            <v>33</v>
          </cell>
          <cell r="C39">
            <v>4</v>
          </cell>
          <cell r="D39">
            <v>3</v>
          </cell>
          <cell r="E39">
            <v>1</v>
          </cell>
          <cell r="F39">
            <v>2</v>
          </cell>
          <cell r="G39">
            <v>7.3601695654458963</v>
          </cell>
          <cell r="H39">
            <v>42.124242907850856</v>
          </cell>
          <cell r="I39">
            <v>8.2634440371765396E-3</v>
          </cell>
          <cell r="J39">
            <v>8.2348508052139904E-2</v>
          </cell>
          <cell r="K39">
            <v>5.34476426271E-2</v>
          </cell>
          <cell r="L39">
            <v>0.70902206828199998</v>
          </cell>
          <cell r="M39">
            <v>6.2814497180199993</v>
          </cell>
          <cell r="N39">
            <v>10.27728246975</v>
          </cell>
          <cell r="O39">
            <v>164</v>
          </cell>
          <cell r="P39">
            <v>574</v>
          </cell>
          <cell r="Q39">
            <v>8211</v>
          </cell>
          <cell r="R39">
            <v>1032</v>
          </cell>
          <cell r="S39">
            <v>11.353794285713454</v>
          </cell>
          <cell r="T39"/>
          <cell r="U39">
            <v>2.3813535203032394</v>
          </cell>
          <cell r="V39">
            <v>3.0280719350199874</v>
          </cell>
          <cell r="W39">
            <v>3.0075730911179313</v>
          </cell>
          <cell r="X39">
            <v>4.1459108453738249</v>
          </cell>
          <cell r="Y39">
            <v>14.46</v>
          </cell>
          <cell r="Z39">
            <v>6.3314285714285727</v>
          </cell>
          <cell r="AA39">
            <v>5.0397833074823621</v>
          </cell>
          <cell r="AB39">
            <v>33</v>
          </cell>
          <cell r="AC39">
            <v>9.2002119568073706</v>
          </cell>
          <cell r="AD39">
            <v>9.2002119568073706</v>
          </cell>
          <cell r="AE39">
            <v>7.7475469109956805</v>
          </cell>
          <cell r="AF39">
            <v>7.587803675717419</v>
          </cell>
          <cell r="AG39">
            <v>7.4345147125716124</v>
          </cell>
          <cell r="AH39">
            <v>3.0907504923958786</v>
          </cell>
          <cell r="AI39">
            <v>2.4472122014863755</v>
          </cell>
          <cell r="AJ39">
            <v>7.3601695654458963</v>
          </cell>
          <cell r="AK39">
            <v>8.177966183828774</v>
          </cell>
          <cell r="AL39">
            <v>14.041414302616952</v>
          </cell>
          <cell r="AM39">
            <v>13.911242471052065</v>
          </cell>
          <cell r="AN39">
            <v>10.160431441707145</v>
          </cell>
          <cell r="AO39">
            <v>18.074999999999999</v>
          </cell>
          <cell r="AP39">
            <v>15.221052631578949</v>
          </cell>
          <cell r="AQ39">
            <v>6.0721769685664633</v>
          </cell>
          <cell r="AR39">
            <v>4.8078632046229473</v>
          </cell>
          <cell r="AS39">
            <v>14.46</v>
          </cell>
          <cell r="AT39">
            <v>16.066666666666666</v>
          </cell>
          <cell r="AU39">
            <v>7.9142857142857155</v>
          </cell>
          <cell r="AV39">
            <v>6.6646616541353403</v>
          </cell>
          <cell r="AW39">
            <v>2.6587520573687584</v>
          </cell>
          <cell r="AX39">
            <v>2.1051619959384418</v>
          </cell>
          <cell r="AY39">
            <v>6.3314285714285727</v>
          </cell>
          <cell r="AZ39">
            <v>7.0349206349206366</v>
          </cell>
          <cell r="BB39">
            <v>33</v>
          </cell>
          <cell r="BC39">
            <v>30</v>
          </cell>
          <cell r="BD39">
            <v>20</v>
          </cell>
          <cell r="BE39">
            <v>15</v>
          </cell>
          <cell r="BF39">
            <v>13</v>
          </cell>
          <cell r="BG39">
            <v>35</v>
          </cell>
          <cell r="BH39">
            <v>67</v>
          </cell>
          <cell r="BI39">
            <v>90</v>
          </cell>
          <cell r="BJ39">
            <v>0</v>
          </cell>
          <cell r="BK39">
            <v>102</v>
          </cell>
        </row>
        <row r="40">
          <cell r="B40">
            <v>34</v>
          </cell>
          <cell r="C40">
            <v>4</v>
          </cell>
          <cell r="D40">
            <v>3</v>
          </cell>
          <cell r="E40">
            <v>2</v>
          </cell>
          <cell r="F40">
            <v>2</v>
          </cell>
          <cell r="G40">
            <v>7.3615224029774931</v>
          </cell>
          <cell r="H40">
            <v>11.904563405432073</v>
          </cell>
          <cell r="I40">
            <v>8.2537945651778039E-3</v>
          </cell>
          <cell r="J40">
            <v>8.2252347223917208E-2</v>
          </cell>
          <cell r="K40">
            <v>5.34476426271E-2</v>
          </cell>
          <cell r="L40">
            <v>0.57685305926499997</v>
          </cell>
          <cell r="M40">
            <v>6.2814497180100002</v>
          </cell>
          <cell r="N40">
            <v>8.4030001376100003</v>
          </cell>
          <cell r="O40">
            <v>164</v>
          </cell>
          <cell r="P40">
            <v>198</v>
          </cell>
          <cell r="Q40">
            <v>8211</v>
          </cell>
          <cell r="R40">
            <v>859</v>
          </cell>
          <cell r="S40">
            <v>11.353794285713454</v>
          </cell>
          <cell r="T40"/>
          <cell r="U40">
            <v>2.3737412182281705</v>
          </cell>
          <cell r="V40">
            <v>2.4828692822067002</v>
          </cell>
          <cell r="W40">
            <v>2.9954102250654393</v>
          </cell>
          <cell r="X40">
            <v>3.3652481741566391</v>
          </cell>
          <cell r="Y40">
            <v>14.46</v>
          </cell>
          <cell r="Z40">
            <v>6.3314285714285727</v>
          </cell>
          <cell r="AA40">
            <v>4.8523277546582442</v>
          </cell>
          <cell r="AB40">
            <v>34</v>
          </cell>
          <cell r="AC40">
            <v>9.2019030037218652</v>
          </cell>
          <cell r="AD40">
            <v>9.2019030037218652</v>
          </cell>
          <cell r="AE40">
            <v>7.748970950502625</v>
          </cell>
          <cell r="AF40">
            <v>7.5891983535850445</v>
          </cell>
          <cell r="AG40">
            <v>7.4358812151287808</v>
          </cell>
          <cell r="AH40">
            <v>3.1012320746877147</v>
          </cell>
          <cell r="AI40">
            <v>2.4576007457598465</v>
          </cell>
          <cell r="AJ40">
            <v>7.3615224029774931</v>
          </cell>
          <cell r="AK40">
            <v>8.1794693366416595</v>
          </cell>
          <cell r="AL40">
            <v>3.9681878018106911</v>
          </cell>
          <cell r="AM40">
            <v>4.794679885383113</v>
          </cell>
          <cell r="AN40">
            <v>3.5374994025263713</v>
          </cell>
          <cell r="AO40">
            <v>18.074999999999999</v>
          </cell>
          <cell r="AP40">
            <v>15.221052631578949</v>
          </cell>
          <cell r="AQ40">
            <v>6.0916497084687968</v>
          </cell>
          <cell r="AR40">
            <v>4.8273855377134867</v>
          </cell>
          <cell r="AS40">
            <v>14.46</v>
          </cell>
          <cell r="AT40">
            <v>16.066666666666666</v>
          </cell>
          <cell r="AU40">
            <v>7.9142857142857155</v>
          </cell>
          <cell r="AV40">
            <v>6.6646616541353403</v>
          </cell>
          <cell r="AW40">
            <v>2.6672783548640298</v>
          </cell>
          <cell r="AX40">
            <v>2.1137100082144018</v>
          </cell>
          <cell r="AY40">
            <v>6.3314285714285727</v>
          </cell>
          <cell r="AZ40">
            <v>7.0349206349206366</v>
          </cell>
          <cell r="BB40">
            <v>34</v>
          </cell>
          <cell r="BC40">
            <v>30</v>
          </cell>
          <cell r="BD40">
            <v>20</v>
          </cell>
          <cell r="BE40">
            <v>15</v>
          </cell>
          <cell r="BF40">
            <v>13</v>
          </cell>
          <cell r="BG40">
            <v>35</v>
          </cell>
          <cell r="BH40">
            <v>67</v>
          </cell>
          <cell r="BI40">
            <v>90</v>
          </cell>
          <cell r="BJ40">
            <v>116</v>
          </cell>
          <cell r="BK40">
            <v>108</v>
          </cell>
        </row>
      </sheetData>
      <sheetData sheetId="7">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189.11028741012211</v>
          </cell>
          <cell r="H7">
            <v>30.979495057187485</v>
          </cell>
          <cell r="I7">
            <v>2.8225089656212288E-2</v>
          </cell>
          <cell r="J7">
            <v>0.28127424986121585</v>
          </cell>
          <cell r="K7">
            <v>5.4419794678199997E-2</v>
          </cell>
          <cell r="L7">
            <v>1.1210628440899999</v>
          </cell>
          <cell r="M7">
            <v>23.740249938799003</v>
          </cell>
          <cell r="N7">
            <v>10.543131847038001</v>
          </cell>
          <cell r="O7">
            <v>1115</v>
          </cell>
          <cell r="P7">
            <v>411</v>
          </cell>
          <cell r="Q7">
            <v>7873</v>
          </cell>
          <cell r="R7">
            <v>1092</v>
          </cell>
          <cell r="S7">
            <v>11.353794285713454</v>
          </cell>
          <cell r="T7"/>
          <cell r="U7">
            <v>2.316736618772127</v>
          </cell>
          <cell r="V7">
            <v>2.8669764959244444</v>
          </cell>
          <cell r="W7">
            <v>3.6115447902723798</v>
          </cell>
          <cell r="X7">
            <v>4.2592838542131801</v>
          </cell>
          <cell r="Y7">
            <v>15.72</v>
          </cell>
          <cell r="Z7">
            <v>7.6342857142857152</v>
          </cell>
          <cell r="AA7">
            <v>0.97158779821133301</v>
          </cell>
          <cell r="AB7">
            <v>1</v>
          </cell>
          <cell r="AC7">
            <v>189.11028741012211</v>
          </cell>
          <cell r="AD7">
            <v>236.38785926265263</v>
          </cell>
          <cell r="AE7">
            <v>199.06346043170748</v>
          </cell>
          <cell r="AF7">
            <v>194.95905918569289</v>
          </cell>
          <cell r="AG7">
            <v>191.02049233345667</v>
          </cell>
          <cell r="AH7">
            <v>81.627875123047332</v>
          </cell>
          <cell r="AI7">
            <v>52.362714127064599</v>
          </cell>
          <cell r="AJ7">
            <v>189.11028741012211</v>
          </cell>
          <cell r="AK7">
            <v>210.12254156680234</v>
          </cell>
          <cell r="AL7">
            <v>11.06410537756696</v>
          </cell>
          <cell r="AM7">
            <v>10.805632728843937</v>
          </cell>
          <cell r="AN7">
            <v>7.2734046655621043</v>
          </cell>
          <cell r="AO7">
            <v>15.72</v>
          </cell>
          <cell r="AP7">
            <v>16.547368421052632</v>
          </cell>
          <cell r="AQ7">
            <v>6.7854066243972166</v>
          </cell>
          <cell r="AR7">
            <v>4.3527080274184859</v>
          </cell>
          <cell r="AS7">
            <v>15.72</v>
          </cell>
          <cell r="AT7">
            <v>17.466666666666669</v>
          </cell>
          <cell r="AU7">
            <v>7.6342857142857152</v>
          </cell>
          <cell r="AV7">
            <v>8.0360902255639104</v>
          </cell>
          <cell r="AW7">
            <v>3.2952756271154788</v>
          </cell>
          <cell r="AX7">
            <v>2.1138560249476912</v>
          </cell>
          <cell r="AY7">
            <v>7.6342857142857152</v>
          </cell>
          <cell r="AZ7">
            <v>8.4825396825396826</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189.16792964448538</v>
          </cell>
          <cell r="H8">
            <v>15.583996208436528</v>
          </cell>
          <cell r="I8">
            <v>2.820567646598891E-2</v>
          </cell>
          <cell r="J8">
            <v>0.28108078969566802</v>
          </cell>
          <cell r="K8">
            <v>5.4419794678199997E-2</v>
          </cell>
          <cell r="L8">
            <v>1.1210628440899999</v>
          </cell>
          <cell r="M8">
            <v>23.740249938799003</v>
          </cell>
          <cell r="N8">
            <v>9.2458991682330005</v>
          </cell>
          <cell r="O8">
            <v>1116</v>
          </cell>
          <cell r="P8">
            <v>236</v>
          </cell>
          <cell r="Q8">
            <v>7873</v>
          </cell>
          <cell r="R8">
            <v>974</v>
          </cell>
          <cell r="S8">
            <v>11.353794285713454</v>
          </cell>
          <cell r="T8"/>
          <cell r="U8">
            <v>2.3165518699154042</v>
          </cell>
          <cell r="V8">
            <v>2.6370302288943646</v>
          </cell>
          <cell r="W8">
            <v>3.6108398437745697</v>
          </cell>
          <cell r="X8">
            <v>4.0030675705261221</v>
          </cell>
          <cell r="Y8">
            <v>15.72</v>
          </cell>
          <cell r="Z8">
            <v>7.6342857142857152</v>
          </cell>
          <cell r="AA8">
            <v>0.86659937312988866</v>
          </cell>
          <cell r="AB8">
            <v>2</v>
          </cell>
          <cell r="AC8">
            <v>189.16792964448538</v>
          </cell>
          <cell r="AD8">
            <v>236.45991205560671</v>
          </cell>
          <cell r="AE8">
            <v>199.12413646787937</v>
          </cell>
          <cell r="AF8">
            <v>195.01848416957256</v>
          </cell>
          <cell r="AG8">
            <v>191.0787168126115</v>
          </cell>
          <cell r="AH8">
            <v>81.659267854595214</v>
          </cell>
          <cell r="AI8">
            <v>52.38890059625016</v>
          </cell>
          <cell r="AJ8">
            <v>189.16792964448538</v>
          </cell>
          <cell r="AK8">
            <v>210.18658849387265</v>
          </cell>
          <cell r="AL8">
            <v>5.5657129315844749</v>
          </cell>
          <cell r="AM8">
            <v>5.9096767407821771</v>
          </cell>
          <cell r="AN8">
            <v>3.8930135287195085</v>
          </cell>
          <cell r="AO8">
            <v>15.72</v>
          </cell>
          <cell r="AP8">
            <v>16.547368421052632</v>
          </cell>
          <cell r="AQ8">
            <v>6.7859477718381775</v>
          </cell>
          <cell r="AR8">
            <v>4.3535578093010052</v>
          </cell>
          <cell r="AS8">
            <v>15.72</v>
          </cell>
          <cell r="AT8">
            <v>17.466666666666669</v>
          </cell>
          <cell r="AU8">
            <v>7.6342857142857152</v>
          </cell>
          <cell r="AV8">
            <v>8.0360902255639104</v>
          </cell>
          <cell r="AW8">
            <v>3.29553843081636</v>
          </cell>
          <cell r="AX8">
            <v>2.1142687143679186</v>
          </cell>
          <cell r="AY8">
            <v>7.6342857142857152</v>
          </cell>
          <cell r="AZ8">
            <v>8.4825396825396826</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162.13344812500955</v>
          </cell>
          <cell r="H9">
            <v>33.283576578941265</v>
          </cell>
          <cell r="I9">
            <v>1.0461859445567925E-2</v>
          </cell>
          <cell r="J9">
            <v>0.10425659239873919</v>
          </cell>
          <cell r="K9">
            <v>5.4419794678199997E-2</v>
          </cell>
          <cell r="L9">
            <v>1.0585010054099999</v>
          </cell>
          <cell r="M9">
            <v>22.069891842289998</v>
          </cell>
          <cell r="N9">
            <v>10.116290229199</v>
          </cell>
          <cell r="O9">
            <v>1028</v>
          </cell>
          <cell r="P9">
            <v>461</v>
          </cell>
          <cell r="Q9">
            <v>7873</v>
          </cell>
          <cell r="R9">
            <v>1082</v>
          </cell>
          <cell r="S9">
            <v>11.353794285713454</v>
          </cell>
          <cell r="T9"/>
          <cell r="U9">
            <v>2.296194675586241</v>
          </cell>
          <cell r="V9">
            <v>2.9092813269190039</v>
          </cell>
          <cell r="W9">
            <v>3.5874639218103708</v>
          </cell>
          <cell r="X9">
            <v>4.2807037749159109</v>
          </cell>
          <cell r="Y9">
            <v>15.72</v>
          </cell>
          <cell r="Z9">
            <v>7.6342857142857152</v>
          </cell>
          <cell r="AA9">
            <v>0.90896673639176184</v>
          </cell>
          <cell r="AB9">
            <v>3</v>
          </cell>
          <cell r="AC9">
            <v>162.13344812500955</v>
          </cell>
          <cell r="AD9">
            <v>202.66681015626193</v>
          </cell>
          <cell r="AE9">
            <v>170.66678750001006</v>
          </cell>
          <cell r="AF9">
            <v>167.1478846649583</v>
          </cell>
          <cell r="AG9">
            <v>163.77115972223186</v>
          </cell>
          <cell r="AH9">
            <v>70.609626373955109</v>
          </cell>
          <cell r="AI9">
            <v>45.194447012916811</v>
          </cell>
          <cell r="AJ9">
            <v>162.13344812500955</v>
          </cell>
          <cell r="AK9">
            <v>180.14827569445507</v>
          </cell>
          <cell r="AL9">
            <v>11.886991635336166</v>
          </cell>
          <cell r="AM9">
            <v>11.440480599443898</v>
          </cell>
          <cell r="AN9">
            <v>7.7752580718097173</v>
          </cell>
          <cell r="AO9">
            <v>15.72</v>
          </cell>
          <cell r="AP9">
            <v>16.547368421052632</v>
          </cell>
          <cell r="AQ9">
            <v>6.8461094205727706</v>
          </cell>
          <cell r="AR9">
            <v>4.3819256005415355</v>
          </cell>
          <cell r="AS9">
            <v>15.72</v>
          </cell>
          <cell r="AT9">
            <v>17.466666666666669</v>
          </cell>
          <cell r="AU9">
            <v>7.6342857142857152</v>
          </cell>
          <cell r="AV9">
            <v>8.0360902255639104</v>
          </cell>
          <cell r="AW9">
            <v>3.3247554292567147</v>
          </cell>
          <cell r="AX9">
            <v>2.1280452934654641</v>
          </cell>
          <cell r="AY9">
            <v>7.6342857142857152</v>
          </cell>
          <cell r="AZ9">
            <v>8.4825396825396826</v>
          </cell>
          <cell r="BB9">
            <v>3</v>
          </cell>
          <cell r="BC9">
            <v>0</v>
          </cell>
          <cell r="BD9">
            <v>0</v>
          </cell>
          <cell r="BE9">
            <v>0</v>
          </cell>
          <cell r="BF9">
            <v>1</v>
          </cell>
          <cell r="BG9">
            <v>23</v>
          </cell>
          <cell r="BH9">
            <v>0</v>
          </cell>
          <cell r="BI9">
            <v>90</v>
          </cell>
          <cell r="BJ9">
            <v>0</v>
          </cell>
          <cell r="BK9">
            <v>102</v>
          </cell>
        </row>
        <row r="10">
          <cell r="B10">
            <v>4</v>
          </cell>
          <cell r="C10">
            <v>1</v>
          </cell>
          <cell r="D10">
            <v>2</v>
          </cell>
          <cell r="E10">
            <v>2</v>
          </cell>
          <cell r="F10">
            <v>1</v>
          </cell>
          <cell r="G10">
            <v>162.19137205272449</v>
          </cell>
          <cell r="H10">
            <v>15.265518323799512</v>
          </cell>
          <cell r="I10">
            <v>1.0454279854962868E-2</v>
          </cell>
          <cell r="J10">
            <v>0.10418105876225972</v>
          </cell>
          <cell r="K10">
            <v>5.4419794678199997E-2</v>
          </cell>
          <cell r="L10">
            <v>1.0585010054099999</v>
          </cell>
          <cell r="M10">
            <v>22.069891842289998</v>
          </cell>
          <cell r="N10">
            <v>8.7017637695849981</v>
          </cell>
          <cell r="O10">
            <v>1029</v>
          </cell>
          <cell r="P10">
            <v>246</v>
          </cell>
          <cell r="Q10">
            <v>7873</v>
          </cell>
          <cell r="R10">
            <v>933</v>
          </cell>
          <cell r="S10">
            <v>11.353794285713454</v>
          </cell>
          <cell r="T10"/>
          <cell r="U10">
            <v>2.2958737026725715</v>
          </cell>
          <cell r="V10">
            <v>2.6396477728146936</v>
          </cell>
          <cell r="W10">
            <v>3.5864690594221122</v>
          </cell>
          <cell r="X10">
            <v>3.9834022510481075</v>
          </cell>
          <cell r="Y10">
            <v>15.72</v>
          </cell>
          <cell r="Z10">
            <v>7.6342857142857152</v>
          </cell>
          <cell r="AA10">
            <v>0.78379479210121428</v>
          </cell>
          <cell r="AB10">
            <v>4</v>
          </cell>
          <cell r="AC10">
            <v>162.19137205272449</v>
          </cell>
          <cell r="AD10">
            <v>202.7392150659056</v>
          </cell>
          <cell r="AE10">
            <v>170.72776005549946</v>
          </cell>
          <cell r="AF10">
            <v>167.20760005435514</v>
          </cell>
          <cell r="AG10">
            <v>163.82966874012575</v>
          </cell>
          <cell r="AH10">
            <v>70.644727479530516</v>
          </cell>
          <cell r="AI10">
            <v>45.223134332255576</v>
          </cell>
          <cell r="AJ10">
            <v>162.19137205272449</v>
          </cell>
          <cell r="AK10">
            <v>180.21263561413832</v>
          </cell>
          <cell r="AL10">
            <v>5.4519708299283973</v>
          </cell>
          <cell r="AM10">
            <v>5.7831648907921052</v>
          </cell>
          <cell r="AN10">
            <v>3.8322813920645018</v>
          </cell>
          <cell r="AO10">
            <v>15.72</v>
          </cell>
          <cell r="AP10">
            <v>16.547368421052632</v>
          </cell>
          <cell r="AQ10">
            <v>6.8470665358032221</v>
          </cell>
          <cell r="AR10">
            <v>4.3831411172226771</v>
          </cell>
          <cell r="AS10">
            <v>15.72</v>
          </cell>
          <cell r="AT10">
            <v>17.466666666666669</v>
          </cell>
          <cell r="AU10">
            <v>7.6342857142857152</v>
          </cell>
          <cell r="AV10">
            <v>8.0360902255639104</v>
          </cell>
          <cell r="AW10">
            <v>3.3252202442141421</v>
          </cell>
          <cell r="AX10">
            <v>2.1286355989129397</v>
          </cell>
          <cell r="AY10">
            <v>7.6342857142857152</v>
          </cell>
          <cell r="AZ10">
            <v>8.4825396825396826</v>
          </cell>
          <cell r="BB10">
            <v>4</v>
          </cell>
          <cell r="BC10">
            <v>0</v>
          </cell>
          <cell r="BD10">
            <v>0</v>
          </cell>
          <cell r="BE10">
            <v>0</v>
          </cell>
          <cell r="BF10">
            <v>1</v>
          </cell>
          <cell r="BG10">
            <v>23</v>
          </cell>
          <cell r="BH10">
            <v>0</v>
          </cell>
          <cell r="BI10">
            <v>90</v>
          </cell>
          <cell r="BJ10">
            <v>116</v>
          </cell>
          <cell r="BK10">
            <v>108</v>
          </cell>
        </row>
        <row r="11">
          <cell r="B11">
            <v>5</v>
          </cell>
          <cell r="C11">
            <v>1</v>
          </cell>
          <cell r="D11">
            <v>2</v>
          </cell>
          <cell r="E11">
            <v>1</v>
          </cell>
          <cell r="F11">
            <v>2</v>
          </cell>
          <cell r="G11">
            <v>138.88385153333303</v>
          </cell>
          <cell r="H11">
            <v>32.432108833592586</v>
          </cell>
          <cell r="I11">
            <v>1.04619524167269E-2</v>
          </cell>
          <cell r="J11">
            <v>0.10425751889333382</v>
          </cell>
          <cell r="K11">
            <v>5.4419794678199997E-2</v>
          </cell>
          <cell r="L11">
            <v>1.00704460369</v>
          </cell>
          <cell r="M11">
            <v>21.524967467752997</v>
          </cell>
          <cell r="N11">
            <v>9.6158571812190008</v>
          </cell>
          <cell r="O11">
            <v>903</v>
          </cell>
          <cell r="P11">
            <v>472</v>
          </cell>
          <cell r="Q11">
            <v>7873</v>
          </cell>
          <cell r="R11">
            <v>1135</v>
          </cell>
          <cell r="S11">
            <v>11.353794285713454</v>
          </cell>
          <cell r="T11"/>
          <cell r="U11">
            <v>2.2480126072073605</v>
          </cell>
          <cell r="V11">
            <v>2.921181965539926</v>
          </cell>
          <cell r="W11">
            <v>3.5090690367784929</v>
          </cell>
          <cell r="X11">
            <v>4.281326583387858</v>
          </cell>
          <cell r="Y11">
            <v>15.72</v>
          </cell>
          <cell r="Z11">
            <v>7.6342857142857152</v>
          </cell>
          <cell r="AA11">
            <v>5.4473051125083609</v>
          </cell>
          <cell r="AB11">
            <v>5</v>
          </cell>
          <cell r="AC11">
            <v>138.88385153333303</v>
          </cell>
          <cell r="AD11">
            <v>173.60481441666627</v>
          </cell>
          <cell r="AE11">
            <v>146.19352792982426</v>
          </cell>
          <cell r="AF11">
            <v>143.17922838487942</v>
          </cell>
          <cell r="AG11">
            <v>140.2867187205384</v>
          </cell>
          <cell r="AH11">
            <v>61.780726268196659</v>
          </cell>
          <cell r="AI11">
            <v>39.578546354515609</v>
          </cell>
          <cell r="AJ11">
            <v>138.88385153333303</v>
          </cell>
          <cell r="AK11">
            <v>154.31539059259225</v>
          </cell>
          <cell r="AL11">
            <v>11.582896011997352</v>
          </cell>
          <cell r="AM11">
            <v>11.102392530209297</v>
          </cell>
          <cell r="AN11">
            <v>7.5752475785037454</v>
          </cell>
          <cell r="AO11">
            <v>15.72</v>
          </cell>
          <cell r="AP11">
            <v>16.547368421052632</v>
          </cell>
          <cell r="AQ11">
            <v>6.9928433450951557</v>
          </cell>
          <cell r="AR11">
            <v>4.4798206690261573</v>
          </cell>
          <cell r="AS11">
            <v>15.72</v>
          </cell>
          <cell r="AT11">
            <v>17.466666666666669</v>
          </cell>
          <cell r="AU11">
            <v>7.6342857142857152</v>
          </cell>
          <cell r="AV11">
            <v>8.0360902255639104</v>
          </cell>
          <cell r="AW11">
            <v>3.3960155249171677</v>
          </cell>
          <cell r="AX11">
            <v>2.1755872096760984</v>
          </cell>
          <cell r="AY11">
            <v>7.6342857142857152</v>
          </cell>
          <cell r="AZ11">
            <v>8.4825396825396826</v>
          </cell>
          <cell r="BB11">
            <v>5</v>
          </cell>
          <cell r="BC11">
            <v>0</v>
          </cell>
          <cell r="BD11">
            <v>0</v>
          </cell>
          <cell r="BE11">
            <v>0</v>
          </cell>
          <cell r="BF11">
            <v>1</v>
          </cell>
          <cell r="BG11">
            <v>23</v>
          </cell>
          <cell r="BH11">
            <v>0</v>
          </cell>
          <cell r="BI11">
            <v>90</v>
          </cell>
          <cell r="BJ11">
            <v>0</v>
          </cell>
          <cell r="BK11">
            <v>102</v>
          </cell>
        </row>
        <row r="12">
          <cell r="B12">
            <v>6</v>
          </cell>
          <cell r="C12">
            <v>1</v>
          </cell>
          <cell r="D12">
            <v>2</v>
          </cell>
          <cell r="E12">
            <v>2</v>
          </cell>
          <cell r="F12">
            <v>2</v>
          </cell>
          <cell r="G12">
            <v>138.93520924843088</v>
          </cell>
          <cell r="H12">
            <v>14.596583988087591</v>
          </cell>
          <cell r="I12">
            <v>1.0454372296181284E-2</v>
          </cell>
          <cell r="J12">
            <v>0.10418197997578582</v>
          </cell>
          <cell r="K12">
            <v>5.4419794678199997E-2</v>
          </cell>
          <cell r="L12">
            <v>1.00704460369</v>
          </cell>
          <cell r="M12">
            <v>21.524967467752997</v>
          </cell>
          <cell r="N12">
            <v>8.1898668186259993</v>
          </cell>
          <cell r="O12">
            <v>904</v>
          </cell>
          <cell r="P12">
            <v>250</v>
          </cell>
          <cell r="Q12">
            <v>7873</v>
          </cell>
          <cell r="R12">
            <v>979</v>
          </cell>
          <cell r="S12">
            <v>11.353794285713454</v>
          </cell>
          <cell r="T12"/>
          <cell r="U12">
            <v>2.2476364235471147</v>
          </cell>
          <cell r="V12">
            <v>2.6386128974636334</v>
          </cell>
          <cell r="W12">
            <v>3.507958282085057</v>
          </cell>
          <cell r="X12">
            <v>3.9622507075462909</v>
          </cell>
          <cell r="Y12">
            <v>15.72</v>
          </cell>
          <cell r="Z12">
            <v>7.6342857142857152</v>
          </cell>
          <cell r="AA12">
            <v>5.322623399670551</v>
          </cell>
          <cell r="AB12">
            <v>6</v>
          </cell>
          <cell r="AC12">
            <v>138.93520924843088</v>
          </cell>
          <cell r="AD12">
            <v>173.66901156053859</v>
          </cell>
          <cell r="AE12">
            <v>146.24758868255884</v>
          </cell>
          <cell r="AF12">
            <v>143.23217448291842</v>
          </cell>
          <cell r="AG12">
            <v>140.33859520043524</v>
          </cell>
          <cell r="AH12">
            <v>61.813916073298827</v>
          </cell>
          <cell r="AI12">
            <v>39.605718790318882</v>
          </cell>
          <cell r="AJ12">
            <v>138.93520924843088</v>
          </cell>
          <cell r="AK12">
            <v>154.37245472047874</v>
          </cell>
          <cell r="AL12">
            <v>5.2130657100312829</v>
          </cell>
          <cell r="AM12">
            <v>5.5319156523939368</v>
          </cell>
          <cell r="AN12">
            <v>3.6839122674109737</v>
          </cell>
          <cell r="AO12">
            <v>15.72</v>
          </cell>
          <cell r="AP12">
            <v>16.547368421052632</v>
          </cell>
          <cell r="AQ12">
            <v>6.9940137271807652</v>
          </cell>
          <cell r="AR12">
            <v>4.4812391527804492</v>
          </cell>
          <cell r="AS12">
            <v>15.72</v>
          </cell>
          <cell r="AT12">
            <v>17.466666666666669</v>
          </cell>
          <cell r="AU12">
            <v>7.6342857142857152</v>
          </cell>
          <cell r="AV12">
            <v>8.0360902255639104</v>
          </cell>
          <cell r="AW12">
            <v>3.3965839111281362</v>
          </cell>
          <cell r="AX12">
            <v>2.1762760843746567</v>
          </cell>
          <cell r="AY12">
            <v>7.6342857142857152</v>
          </cell>
          <cell r="AZ12">
            <v>8.4825396825396826</v>
          </cell>
          <cell r="BB12">
            <v>6</v>
          </cell>
          <cell r="BC12">
            <v>0</v>
          </cell>
          <cell r="BD12">
            <v>0</v>
          </cell>
          <cell r="BE12">
            <v>0</v>
          </cell>
          <cell r="BF12">
            <v>1</v>
          </cell>
          <cell r="BG12">
            <v>23</v>
          </cell>
          <cell r="BH12">
            <v>0</v>
          </cell>
          <cell r="BI12">
            <v>90</v>
          </cell>
          <cell r="BJ12">
            <v>116</v>
          </cell>
          <cell r="BK12">
            <v>108</v>
          </cell>
        </row>
        <row r="13">
          <cell r="B13">
            <v>7</v>
          </cell>
          <cell r="C13">
            <v>2</v>
          </cell>
          <cell r="D13">
            <v>1</v>
          </cell>
          <cell r="E13">
            <v>1</v>
          </cell>
          <cell r="F13">
            <v>1</v>
          </cell>
          <cell r="G13">
            <v>94.632251918437817</v>
          </cell>
          <cell r="H13">
            <v>23.986525039569649</v>
          </cell>
          <cell r="I13">
            <v>2.8226243130442103E-2</v>
          </cell>
          <cell r="J13">
            <v>0.28128574469091089</v>
          </cell>
          <cell r="K13">
            <v>5.4419794678199997E-2</v>
          </cell>
          <cell r="L13">
            <v>0.76693865193900002</v>
          </cell>
          <cell r="M13">
            <v>15.568479977038001</v>
          </cell>
          <cell r="N13">
            <v>7.8087188692199998</v>
          </cell>
          <cell r="O13">
            <v>851</v>
          </cell>
          <cell r="P13">
            <v>430</v>
          </cell>
          <cell r="Q13">
            <v>7873</v>
          </cell>
          <cell r="R13">
            <v>1048</v>
          </cell>
          <cell r="S13">
            <v>11.353794285713454</v>
          </cell>
          <cell r="T13"/>
          <cell r="U13">
            <v>2.2680244250057267</v>
          </cell>
          <cell r="V13">
            <v>2.9358584523143412</v>
          </cell>
          <cell r="W13">
            <v>3.5375559827628824</v>
          </cell>
          <cell r="X13">
            <v>4.243887515314773</v>
          </cell>
          <cell r="Y13">
            <v>15.72</v>
          </cell>
          <cell r="Z13">
            <v>7.6342857142857152</v>
          </cell>
          <cell r="AA13">
            <v>0.63789818034291434</v>
          </cell>
          <cell r="AB13">
            <v>7</v>
          </cell>
          <cell r="AC13">
            <v>94.632251918437817</v>
          </cell>
          <cell r="AD13">
            <v>118.29031489804727</v>
          </cell>
          <cell r="AE13">
            <v>99.612896756250336</v>
          </cell>
          <cell r="AF13">
            <v>97.559022596327651</v>
          </cell>
          <cell r="AG13">
            <v>95.588133250947294</v>
          </cell>
          <cell r="AH13">
            <v>41.724529451749127</v>
          </cell>
          <cell r="AI13">
            <v>26.750743275737126</v>
          </cell>
          <cell r="AJ13">
            <v>94.632251918437817</v>
          </cell>
          <cell r="AK13">
            <v>105.14694657604201</v>
          </cell>
          <cell r="AL13">
            <v>8.5666160855605895</v>
          </cell>
          <cell r="AM13">
            <v>8.1701912504198013</v>
          </cell>
          <cell r="AN13">
            <v>5.6520171547926967</v>
          </cell>
          <cell r="AO13">
            <v>15.72</v>
          </cell>
          <cell r="AP13">
            <v>16.547368421052632</v>
          </cell>
          <cell r="AQ13">
            <v>6.9311422869532402</v>
          </cell>
          <cell r="AR13">
            <v>4.4437459298446083</v>
          </cell>
          <cell r="AS13">
            <v>15.72</v>
          </cell>
          <cell r="AT13">
            <v>17.466666666666669</v>
          </cell>
          <cell r="AU13">
            <v>7.6342857142857152</v>
          </cell>
          <cell r="AV13">
            <v>8.0360902255639104</v>
          </cell>
          <cell r="AW13">
            <v>3.3660509252524644</v>
          </cell>
          <cell r="AX13">
            <v>2.1580678161659019</v>
          </cell>
          <cell r="AY13">
            <v>7.6342857142857152</v>
          </cell>
          <cell r="AZ13">
            <v>8.4825396825396826</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94.662461301845809</v>
          </cell>
          <cell r="H14">
            <v>6.2247041100820244</v>
          </cell>
          <cell r="I14">
            <v>2.8199186269934257E-2</v>
          </cell>
          <cell r="J14">
            <v>0.28101611230937945</v>
          </cell>
          <cell r="K14">
            <v>5.4419794678199997E-2</v>
          </cell>
          <cell r="L14">
            <v>0.76693865193900002</v>
          </cell>
          <cell r="M14">
            <v>15.568479977038001</v>
          </cell>
          <cell r="N14">
            <v>5.3548051628910009</v>
          </cell>
          <cell r="O14">
            <v>851</v>
          </cell>
          <cell r="P14">
            <v>163</v>
          </cell>
          <cell r="Q14">
            <v>7873</v>
          </cell>
          <cell r="R14">
            <v>866</v>
          </cell>
          <cell r="S14">
            <v>11.353794285713454</v>
          </cell>
          <cell r="T14"/>
          <cell r="U14">
            <v>2.2673394423050537</v>
          </cell>
          <cell r="V14">
            <v>2.4148516858051861</v>
          </cell>
          <cell r="W14">
            <v>3.5358411773916845</v>
          </cell>
          <cell r="X14">
            <v>3.5665543335338503</v>
          </cell>
          <cell r="Y14">
            <v>15.72</v>
          </cell>
          <cell r="Z14">
            <v>7.6342857142857152</v>
          </cell>
          <cell r="AA14">
            <v>0.52711815284061425</v>
          </cell>
          <cell r="AB14">
            <v>8</v>
          </cell>
          <cell r="AC14">
            <v>94.662461301845809</v>
          </cell>
          <cell r="AD14">
            <v>118.32807662730725</v>
          </cell>
          <cell r="AE14">
            <v>99.644696107206116</v>
          </cell>
          <cell r="AF14">
            <v>97.590166290562692</v>
          </cell>
          <cell r="AG14">
            <v>95.618647779642231</v>
          </cell>
          <cell r="AH14">
            <v>41.750458504620184</v>
          </cell>
          <cell r="AI14">
            <v>26.772260560548229</v>
          </cell>
          <cell r="AJ14">
            <v>94.662461301845809</v>
          </cell>
          <cell r="AK14">
            <v>105.18051255760645</v>
          </cell>
          <cell r="AL14">
            <v>2.2231086107435805</v>
          </cell>
          <cell r="AM14">
            <v>2.577675534556283</v>
          </cell>
          <cell r="AN14">
            <v>1.7452991116819461</v>
          </cell>
          <cell r="AO14">
            <v>15.72</v>
          </cell>
          <cell r="AP14">
            <v>16.547368421052632</v>
          </cell>
          <cell r="AQ14">
            <v>6.9332362445115487</v>
          </cell>
          <cell r="AR14">
            <v>4.4459010490952862</v>
          </cell>
          <cell r="AS14">
            <v>15.72</v>
          </cell>
          <cell r="AT14">
            <v>17.466666666666669</v>
          </cell>
          <cell r="AU14">
            <v>7.6342857142857152</v>
          </cell>
          <cell r="AV14">
            <v>8.0360902255639104</v>
          </cell>
          <cell r="AW14">
            <v>3.3670678381197492</v>
          </cell>
          <cell r="AX14">
            <v>2.1591144316944031</v>
          </cell>
          <cell r="AY14">
            <v>7.6342857142857152</v>
          </cell>
          <cell r="AZ14">
            <v>8.4825396825396826</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69.88887382620922</v>
          </cell>
          <cell r="H15">
            <v>27.365781647975371</v>
          </cell>
          <cell r="I15">
            <v>1.0474690093876578E-2</v>
          </cell>
          <cell r="J15">
            <v>0.1043844549147562</v>
          </cell>
          <cell r="K15">
            <v>5.4419794678199997E-2</v>
          </cell>
          <cell r="L15">
            <v>0.70888429307199996</v>
          </cell>
          <cell r="M15">
            <v>13.866946697001</v>
          </cell>
          <cell r="N15">
            <v>7.6835554234999996</v>
          </cell>
          <cell r="O15">
            <v>706</v>
          </cell>
          <cell r="P15">
            <v>499</v>
          </cell>
          <cell r="Q15">
            <v>7873</v>
          </cell>
          <cell r="R15">
            <v>1083</v>
          </cell>
          <cell r="S15">
            <v>11.353794285713454</v>
          </cell>
          <cell r="T15"/>
          <cell r="U15">
            <v>2.2333900918588632</v>
          </cell>
          <cell r="V15">
            <v>3.0113623942491534</v>
          </cell>
          <cell r="W15">
            <v>3.493789849380708</v>
          </cell>
          <cell r="X15">
            <v>4.2782424193069444</v>
          </cell>
          <cell r="Y15">
            <v>15.72</v>
          </cell>
          <cell r="Z15">
            <v>7.6342857142857152</v>
          </cell>
          <cell r="AA15">
            <v>0.60930292809283804</v>
          </cell>
          <cell r="AB15">
            <v>9</v>
          </cell>
          <cell r="AC15">
            <v>69.88887382620922</v>
          </cell>
          <cell r="AD15">
            <v>87.361092282761518</v>
          </cell>
          <cell r="AE15">
            <v>73.56723560653603</v>
          </cell>
          <cell r="AF15">
            <v>72.050385387844557</v>
          </cell>
          <cell r="AG15">
            <v>70.594822046675986</v>
          </cell>
          <cell r="AH15">
            <v>31.292730312079211</v>
          </cell>
          <cell r="AI15">
            <v>20.003742880699416</v>
          </cell>
          <cell r="AJ15">
            <v>69.88887382620922</v>
          </cell>
          <cell r="AK15">
            <v>77.654304251343575</v>
          </cell>
          <cell r="AL15">
            <v>9.7734934457054905</v>
          </cell>
          <cell r="AM15">
            <v>9.0875085975159404</v>
          </cell>
          <cell r="AN15">
            <v>6.396500937973614</v>
          </cell>
          <cell r="AO15">
            <v>15.72</v>
          </cell>
          <cell r="AP15">
            <v>16.547368421052632</v>
          </cell>
          <cell r="AQ15">
            <v>7.0386270886140432</v>
          </cell>
          <cell r="AR15">
            <v>4.4994120075042439</v>
          </cell>
          <cell r="AS15">
            <v>15.72</v>
          </cell>
          <cell r="AT15">
            <v>17.466666666666669</v>
          </cell>
          <cell r="AU15">
            <v>7.6342857142857152</v>
          </cell>
          <cell r="AV15">
            <v>8.0360902255639104</v>
          </cell>
          <cell r="AW15">
            <v>3.4182500146813388</v>
          </cell>
          <cell r="AX15">
            <v>2.185101578344482</v>
          </cell>
          <cell r="AY15">
            <v>7.6342857142857152</v>
          </cell>
          <cell r="AZ15">
            <v>8.4825396825396826</v>
          </cell>
          <cell r="BB15">
            <v>9</v>
          </cell>
          <cell r="BC15">
            <v>15</v>
          </cell>
          <cell r="BD15">
            <v>10</v>
          </cell>
          <cell r="BE15">
            <v>5</v>
          </cell>
          <cell r="BF15">
            <v>13</v>
          </cell>
          <cell r="BG15">
            <v>33</v>
          </cell>
          <cell r="BH15">
            <v>63</v>
          </cell>
          <cell r="BI15">
            <v>90</v>
          </cell>
          <cell r="BJ15">
            <v>0</v>
          </cell>
          <cell r="BK15">
            <v>102</v>
          </cell>
        </row>
        <row r="16">
          <cell r="B16">
            <v>10</v>
          </cell>
          <cell r="C16">
            <v>2</v>
          </cell>
          <cell r="D16">
            <v>2</v>
          </cell>
          <cell r="E16">
            <v>2</v>
          </cell>
          <cell r="F16">
            <v>1</v>
          </cell>
          <cell r="G16">
            <v>69.888787085901896</v>
          </cell>
          <cell r="H16">
            <v>6.0981239990242901</v>
          </cell>
          <cell r="I16">
            <v>1.046446447102147E-2</v>
          </cell>
          <cell r="J16">
            <v>0.10428255251398559</v>
          </cell>
          <cell r="K16">
            <v>5.4419794678199997E-2</v>
          </cell>
          <cell r="L16">
            <v>0.70888429307199996</v>
          </cell>
          <cell r="M16">
            <v>13.866946697001</v>
          </cell>
          <cell r="N16">
            <v>4.8856831257609992</v>
          </cell>
          <cell r="O16">
            <v>706</v>
          </cell>
          <cell r="P16">
            <v>175</v>
          </cell>
          <cell r="Q16">
            <v>7873</v>
          </cell>
          <cell r="R16">
            <v>840</v>
          </cell>
          <cell r="S16">
            <v>11.353794285713454</v>
          </cell>
          <cell r="T16"/>
          <cell r="U16">
            <v>2.2325964429584251</v>
          </cell>
          <cell r="V16">
            <v>2.4033114174078629</v>
          </cell>
          <cell r="W16">
            <v>3.4918493062138696</v>
          </cell>
          <cell r="X16">
            <v>3.5050776418160368</v>
          </cell>
          <cell r="Y16">
            <v>15.72</v>
          </cell>
          <cell r="Z16">
            <v>7.6342857142857152</v>
          </cell>
          <cell r="AA16">
            <v>0.47258952871466675</v>
          </cell>
          <cell r="AB16">
            <v>10</v>
          </cell>
          <cell r="AC16">
            <v>69.888787085901896</v>
          </cell>
          <cell r="AD16">
            <v>87.360983857377363</v>
          </cell>
          <cell r="AE16">
            <v>73.567144300949366</v>
          </cell>
          <cell r="AF16">
            <v>72.050295964847322</v>
          </cell>
          <cell r="AG16">
            <v>70.594734430203943</v>
          </cell>
          <cell r="AH16">
            <v>31.303815477414226</v>
          </cell>
          <cell r="AI16">
            <v>20.014834821632284</v>
          </cell>
          <cell r="AJ16">
            <v>69.888787085901896</v>
          </cell>
          <cell r="AK16">
            <v>77.654207873224323</v>
          </cell>
          <cell r="AL16">
            <v>2.177901428222961</v>
          </cell>
          <cell r="AM16">
            <v>2.5373840255798132</v>
          </cell>
          <cell r="AN16">
            <v>1.7397971235423917</v>
          </cell>
          <cell r="AO16">
            <v>15.72</v>
          </cell>
          <cell r="AP16">
            <v>16.547368421052632</v>
          </cell>
          <cell r="AQ16">
            <v>7.0411291971644223</v>
          </cell>
          <cell r="AR16">
            <v>4.5019124886133266</v>
          </cell>
          <cell r="AS16">
            <v>15.72</v>
          </cell>
          <cell r="AT16">
            <v>17.466666666666669</v>
          </cell>
          <cell r="AU16">
            <v>7.6342857142857152</v>
          </cell>
          <cell r="AV16">
            <v>8.0360902255639104</v>
          </cell>
          <cell r="AW16">
            <v>3.4194651426432823</v>
          </cell>
          <cell r="AX16">
            <v>2.1863159159532555</v>
          </cell>
          <cell r="AY16">
            <v>7.6342857142857152</v>
          </cell>
          <cell r="AZ16">
            <v>8.4825396825396826</v>
          </cell>
          <cell r="BB16">
            <v>10</v>
          </cell>
          <cell r="BC16">
            <v>15</v>
          </cell>
          <cell r="BD16">
            <v>10</v>
          </cell>
          <cell r="BE16">
            <v>5</v>
          </cell>
          <cell r="BF16">
            <v>13</v>
          </cell>
          <cell r="BG16">
            <v>33</v>
          </cell>
          <cell r="BH16">
            <v>63</v>
          </cell>
          <cell r="BI16">
            <v>90</v>
          </cell>
          <cell r="BJ16">
            <v>116</v>
          </cell>
          <cell r="BK16">
            <v>108</v>
          </cell>
        </row>
        <row r="17">
          <cell r="B17">
            <v>11</v>
          </cell>
          <cell r="C17">
            <v>2</v>
          </cell>
          <cell r="D17">
            <v>2</v>
          </cell>
          <cell r="E17">
            <v>1</v>
          </cell>
          <cell r="F17">
            <v>2</v>
          </cell>
          <cell r="G17">
            <v>52.136076632992989</v>
          </cell>
          <cell r="H17">
            <v>26.59553700855799</v>
          </cell>
          <cell r="I17">
            <v>1.0474914700903924E-2</v>
          </cell>
          <cell r="J17">
            <v>0.1043866932131602</v>
          </cell>
          <cell r="K17">
            <v>5.4419794678199997E-2</v>
          </cell>
          <cell r="L17">
            <v>0.62264119344900004</v>
          </cell>
          <cell r="M17">
            <v>13.015982797081</v>
          </cell>
          <cell r="N17">
            <v>7.3199372619099998</v>
          </cell>
          <cell r="O17">
            <v>561</v>
          </cell>
          <cell r="P17">
            <v>509</v>
          </cell>
          <cell r="Q17">
            <v>7873</v>
          </cell>
          <cell r="R17">
            <v>1229</v>
          </cell>
          <cell r="S17">
            <v>11.353794285713454</v>
          </cell>
          <cell r="T17"/>
          <cell r="U17">
            <v>2.1813456896037171</v>
          </cell>
          <cell r="V17">
            <v>3.0262348293158765</v>
          </cell>
          <cell r="W17">
            <v>3.3973286261042834</v>
          </cell>
          <cell r="X17">
            <v>4.2724392903994088</v>
          </cell>
          <cell r="Y17">
            <v>15.72</v>
          </cell>
          <cell r="Z17">
            <v>7.6342857142857152</v>
          </cell>
          <cell r="AA17">
            <v>5.1474879708898458</v>
          </cell>
          <cell r="AB17">
            <v>11</v>
          </cell>
          <cell r="AC17">
            <v>52.136076632992989</v>
          </cell>
          <cell r="AD17">
            <v>65.170095791241238</v>
          </cell>
          <cell r="AE17">
            <v>54.880080666308409</v>
          </cell>
          <cell r="AF17">
            <v>53.748532611332976</v>
          </cell>
          <cell r="AG17">
            <v>52.66270366968989</v>
          </cell>
          <cell r="AH17">
            <v>23.900877738669884</v>
          </cell>
          <cell r="AI17">
            <v>15.346197666128468</v>
          </cell>
          <cell r="AJ17">
            <v>52.136076632992989</v>
          </cell>
          <cell r="AK17">
            <v>57.928974036658872</v>
          </cell>
          <cell r="AL17">
            <v>9.498406074484997</v>
          </cell>
          <cell r="AM17">
            <v>8.7883255955289794</v>
          </cell>
          <cell r="AN17">
            <v>6.2249069444522656</v>
          </cell>
          <cell r="AO17">
            <v>15.72</v>
          </cell>
          <cell r="AP17">
            <v>16.547368421052632</v>
          </cell>
          <cell r="AQ17">
            <v>7.2065606450740223</v>
          </cell>
          <cell r="AR17">
            <v>4.6271649669717476</v>
          </cell>
          <cell r="AS17">
            <v>15.72</v>
          </cell>
          <cell r="AT17">
            <v>17.466666666666669</v>
          </cell>
          <cell r="AU17">
            <v>7.6342857142857152</v>
          </cell>
          <cell r="AV17">
            <v>8.0360902255639104</v>
          </cell>
          <cell r="AW17">
            <v>3.4998055331947997</v>
          </cell>
          <cell r="AX17">
            <v>2.2471437280531648</v>
          </cell>
          <cell r="AY17">
            <v>7.6342857142857152</v>
          </cell>
          <cell r="AZ17">
            <v>8.4825396825396826</v>
          </cell>
          <cell r="BB17">
            <v>11</v>
          </cell>
          <cell r="BC17">
            <v>15</v>
          </cell>
          <cell r="BD17">
            <v>10</v>
          </cell>
          <cell r="BE17">
            <v>5</v>
          </cell>
          <cell r="BF17">
            <v>13</v>
          </cell>
          <cell r="BG17">
            <v>33</v>
          </cell>
          <cell r="BH17">
            <v>63</v>
          </cell>
          <cell r="BI17">
            <v>90</v>
          </cell>
          <cell r="BJ17">
            <v>0</v>
          </cell>
          <cell r="BK17">
            <v>102</v>
          </cell>
        </row>
        <row r="18">
          <cell r="B18">
            <v>12</v>
          </cell>
          <cell r="C18">
            <v>2</v>
          </cell>
          <cell r="D18">
            <v>2</v>
          </cell>
          <cell r="E18">
            <v>2</v>
          </cell>
          <cell r="F18">
            <v>2</v>
          </cell>
          <cell r="G18">
            <v>52.135885665956863</v>
          </cell>
          <cell r="H18">
            <v>5.566537410429361</v>
          </cell>
          <cell r="I18">
            <v>1.0464688240115698E-2</v>
          </cell>
          <cell r="J18">
            <v>0.10428478246205262</v>
          </cell>
          <cell r="K18">
            <v>5.4419794678199997E-2</v>
          </cell>
          <cell r="L18">
            <v>0.62264119344900004</v>
          </cell>
          <cell r="M18">
            <v>13.015982797081</v>
          </cell>
          <cell r="N18">
            <v>4.3888379154670005</v>
          </cell>
          <cell r="O18">
            <v>561</v>
          </cell>
          <cell r="P18">
            <v>178</v>
          </cell>
          <cell r="Q18">
            <v>7873</v>
          </cell>
          <cell r="R18">
            <v>951</v>
          </cell>
          <cell r="S18">
            <v>11.353794285713454</v>
          </cell>
          <cell r="T18"/>
          <cell r="U18">
            <v>2.1803295213058127</v>
          </cell>
          <cell r="V18">
            <v>2.3767222918953648</v>
          </cell>
          <cell r="W18">
            <v>3.3948659056649588</v>
          </cell>
          <cell r="X18">
            <v>3.4207789874811882</v>
          </cell>
          <cell r="Y18">
            <v>15.72</v>
          </cell>
          <cell r="Z18">
            <v>7.6342857142857152</v>
          </cell>
          <cell r="AA18">
            <v>5.0101115805891929</v>
          </cell>
          <cell r="AB18">
            <v>12</v>
          </cell>
          <cell r="AC18">
            <v>52.135885665956863</v>
          </cell>
          <cell r="AD18">
            <v>65.169857082446072</v>
          </cell>
          <cell r="AE18">
            <v>54.879879648375649</v>
          </cell>
          <cell r="AF18">
            <v>53.748335738099861</v>
          </cell>
          <cell r="AG18">
            <v>52.662510773693803</v>
          </cell>
          <cell r="AH18">
            <v>23.911929438414596</v>
          </cell>
          <cell r="AI18">
            <v>15.357273929128846</v>
          </cell>
          <cell r="AJ18">
            <v>52.135885665956863</v>
          </cell>
          <cell r="AK18">
            <v>57.928761851063179</v>
          </cell>
          <cell r="AL18">
            <v>1.9880490751533433</v>
          </cell>
          <cell r="AM18">
            <v>2.3421067869019794</v>
          </cell>
          <cell r="AN18">
            <v>1.6272718672562219</v>
          </cell>
          <cell r="AO18">
            <v>15.72</v>
          </cell>
          <cell r="AP18">
            <v>16.547368421052632</v>
          </cell>
          <cell r="AQ18">
            <v>7.2099193476888743</v>
          </cell>
          <cell r="AR18">
            <v>4.6305216278994363</v>
          </cell>
          <cell r="AS18">
            <v>15.72</v>
          </cell>
          <cell r="AT18">
            <v>17.466666666666669</v>
          </cell>
          <cell r="AU18">
            <v>7.6342857142857152</v>
          </cell>
          <cell r="AV18">
            <v>8.0360902255639104</v>
          </cell>
          <cell r="AW18">
            <v>3.5014366588558112</v>
          </cell>
          <cell r="AX18">
            <v>2.2487738621859861</v>
          </cell>
          <cell r="AY18">
            <v>7.6342857142857152</v>
          </cell>
          <cell r="AZ18">
            <v>8.4825396825396826</v>
          </cell>
          <cell r="BB18">
            <v>12</v>
          </cell>
          <cell r="BC18">
            <v>15</v>
          </cell>
          <cell r="BD18">
            <v>10</v>
          </cell>
          <cell r="BE18">
            <v>5</v>
          </cell>
          <cell r="BF18">
            <v>13</v>
          </cell>
          <cell r="BG18">
            <v>33</v>
          </cell>
          <cell r="BH18">
            <v>63</v>
          </cell>
          <cell r="BI18">
            <v>90</v>
          </cell>
          <cell r="BJ18">
            <v>116</v>
          </cell>
          <cell r="BK18">
            <v>108</v>
          </cell>
        </row>
        <row r="19">
          <cell r="B19">
            <v>13</v>
          </cell>
          <cell r="C19">
            <v>2</v>
          </cell>
          <cell r="D19">
            <v>3</v>
          </cell>
          <cell r="E19">
            <v>1</v>
          </cell>
          <cell r="F19">
            <v>1</v>
          </cell>
          <cell r="G19">
            <v>66.23399495755362</v>
          </cell>
          <cell r="H19">
            <v>24.514497660565116</v>
          </cell>
          <cell r="I19">
            <v>8.3766921758013767E-3</v>
          </cell>
          <cell r="J19">
            <v>8.3477070817674623E-2</v>
          </cell>
          <cell r="K19">
            <v>5.4419794678199997E-2</v>
          </cell>
          <cell r="L19">
            <v>0.67508727393300005</v>
          </cell>
          <cell r="M19">
            <v>13.217988054612999</v>
          </cell>
          <cell r="N19">
            <v>6.9455971129099998</v>
          </cell>
          <cell r="O19">
            <v>702</v>
          </cell>
          <cell r="P19">
            <v>494</v>
          </cell>
          <cell r="Q19">
            <v>7873</v>
          </cell>
          <cell r="R19">
            <v>1078</v>
          </cell>
          <cell r="S19">
            <v>11.353794285713454</v>
          </cell>
          <cell r="T19"/>
          <cell r="U19">
            <v>2.2434838026691</v>
          </cell>
          <cell r="V19">
            <v>2.9963933578116788</v>
          </cell>
          <cell r="W19">
            <v>3.4993769268400032</v>
          </cell>
          <cell r="X19">
            <v>4.245607672625094</v>
          </cell>
          <cell r="Y19">
            <v>15.72</v>
          </cell>
          <cell r="Z19">
            <v>7.6342857142857152</v>
          </cell>
          <cell r="AA19">
            <v>0.5775746676982334</v>
          </cell>
          <cell r="AB19">
            <v>13</v>
          </cell>
          <cell r="AC19">
            <v>66.23399495755362</v>
          </cell>
          <cell r="AD19">
            <v>82.792493696942017</v>
          </cell>
          <cell r="AE19">
            <v>69.719994692161706</v>
          </cell>
          <cell r="AF19">
            <v>68.282469028405799</v>
          </cell>
          <cell r="AG19">
            <v>66.903025209650124</v>
          </cell>
          <cell r="AH19">
            <v>29.522831802375496</v>
          </cell>
          <cell r="AI19">
            <v>18.927368026445794</v>
          </cell>
          <cell r="AJ19">
            <v>66.23399495755362</v>
          </cell>
          <cell r="AK19">
            <v>73.59332773061513</v>
          </cell>
          <cell r="AL19">
            <v>8.7551777359161136</v>
          </cell>
          <cell r="AM19">
            <v>8.1813349361008143</v>
          </cell>
          <cell r="AN19">
            <v>5.7740845482803644</v>
          </cell>
          <cell r="AO19">
            <v>15.72</v>
          </cell>
          <cell r="AP19">
            <v>16.547368421052632</v>
          </cell>
          <cell r="AQ19">
            <v>7.0069594357212317</v>
          </cell>
          <cell r="AR19">
            <v>4.4922282819631629</v>
          </cell>
          <cell r="AS19">
            <v>15.72</v>
          </cell>
          <cell r="AT19">
            <v>17.466666666666669</v>
          </cell>
          <cell r="AU19">
            <v>7.6342857142857152</v>
          </cell>
          <cell r="AV19">
            <v>8.0360902255639104</v>
          </cell>
          <cell r="AW19">
            <v>3.4028708855411001</v>
          </cell>
          <cell r="AX19">
            <v>2.1816128624873814</v>
          </cell>
          <cell r="AY19">
            <v>7.6342857142857152</v>
          </cell>
          <cell r="AZ19">
            <v>8.4825396825396826</v>
          </cell>
          <cell r="BB19">
            <v>13</v>
          </cell>
          <cell r="BC19">
            <v>15</v>
          </cell>
          <cell r="BD19">
            <v>10</v>
          </cell>
          <cell r="BE19">
            <v>5</v>
          </cell>
          <cell r="BF19">
            <v>13</v>
          </cell>
          <cell r="BG19">
            <v>33</v>
          </cell>
          <cell r="BH19">
            <v>63</v>
          </cell>
          <cell r="BI19">
            <v>92</v>
          </cell>
          <cell r="BJ19">
            <v>0</v>
          </cell>
          <cell r="BK19">
            <v>102</v>
          </cell>
        </row>
        <row r="20">
          <cell r="B20">
            <v>14</v>
          </cell>
          <cell r="C20">
            <v>2</v>
          </cell>
          <cell r="D20">
            <v>3</v>
          </cell>
          <cell r="E20">
            <v>2</v>
          </cell>
          <cell r="F20">
            <v>1</v>
          </cell>
          <cell r="G20">
            <v>66.233751553215768</v>
          </cell>
          <cell r="H20">
            <v>5.5637226636647661</v>
          </cell>
          <cell r="I20">
            <v>8.368278486943324E-3</v>
          </cell>
          <cell r="J20">
            <v>8.3393225060196446E-2</v>
          </cell>
          <cell r="K20">
            <v>5.4419794678199997E-2</v>
          </cell>
          <cell r="L20">
            <v>0.67508727393300005</v>
          </cell>
          <cell r="M20">
            <v>13.217988054612999</v>
          </cell>
          <cell r="N20">
            <v>4.6369066375469998</v>
          </cell>
          <cell r="O20">
            <v>702</v>
          </cell>
          <cell r="P20">
            <v>168</v>
          </cell>
          <cell r="Q20">
            <v>7873</v>
          </cell>
          <cell r="R20">
            <v>861</v>
          </cell>
          <cell r="S20">
            <v>11.353794285713454</v>
          </cell>
          <cell r="T20"/>
          <cell r="U20">
            <v>2.2426673754894804</v>
          </cell>
          <cell r="V20">
            <v>2.3626273065590544</v>
          </cell>
          <cell r="W20">
            <v>3.4973915692937534</v>
          </cell>
          <cell r="X20">
            <v>3.4241632811482146</v>
          </cell>
          <cell r="Y20">
            <v>15.72</v>
          </cell>
          <cell r="Z20">
            <v>7.6342857142857152</v>
          </cell>
          <cell r="AA20">
            <v>0.46130963718754997</v>
          </cell>
          <cell r="AB20">
            <v>14</v>
          </cell>
          <cell r="AC20">
            <v>66.233751553215768</v>
          </cell>
          <cell r="AD20">
            <v>82.79218944151971</v>
          </cell>
          <cell r="AE20">
            <v>69.719738477069228</v>
          </cell>
          <cell r="AF20">
            <v>68.282218096098731</v>
          </cell>
          <cell r="AG20">
            <v>66.902779346682593</v>
          </cell>
          <cell r="AH20">
            <v>29.533470846856954</v>
          </cell>
          <cell r="AI20">
            <v>18.938042893089804</v>
          </cell>
          <cell r="AJ20">
            <v>66.233751553215768</v>
          </cell>
          <cell r="AK20">
            <v>73.593057281350852</v>
          </cell>
          <cell r="AL20">
            <v>1.9870438084517024</v>
          </cell>
          <cell r="AM20">
            <v>2.3548879877155944</v>
          </cell>
          <cell r="AN20">
            <v>1.6248415180128617</v>
          </cell>
          <cell r="AO20">
            <v>15.72</v>
          </cell>
          <cell r="AP20">
            <v>16.547368421052632</v>
          </cell>
          <cell r="AQ20">
            <v>7.0095102696934637</v>
          </cell>
          <cell r="AR20">
            <v>4.4947783765529072</v>
          </cell>
          <cell r="AS20">
            <v>15.72</v>
          </cell>
          <cell r="AT20">
            <v>17.466666666666669</v>
          </cell>
          <cell r="AU20">
            <v>7.6342857142857152</v>
          </cell>
          <cell r="AV20">
            <v>8.0360902255639104</v>
          </cell>
          <cell r="AW20">
            <v>3.4041096765941363</v>
          </cell>
          <cell r="AX20">
            <v>2.1828512944655341</v>
          </cell>
          <cell r="AY20">
            <v>7.6342857142857152</v>
          </cell>
          <cell r="AZ20">
            <v>8.4825396825396826</v>
          </cell>
          <cell r="BB20">
            <v>14</v>
          </cell>
          <cell r="BC20">
            <v>15</v>
          </cell>
          <cell r="BD20">
            <v>10</v>
          </cell>
          <cell r="BE20">
            <v>5</v>
          </cell>
          <cell r="BF20">
            <v>13</v>
          </cell>
          <cell r="BG20">
            <v>33</v>
          </cell>
          <cell r="BH20">
            <v>63</v>
          </cell>
          <cell r="BI20">
            <v>92</v>
          </cell>
          <cell r="BJ20">
            <v>116</v>
          </cell>
          <cell r="BK20">
            <v>108</v>
          </cell>
        </row>
        <row r="21">
          <cell r="B21">
            <v>15</v>
          </cell>
          <cell r="C21">
            <v>2</v>
          </cell>
          <cell r="D21">
            <v>3</v>
          </cell>
          <cell r="E21">
            <v>1</v>
          </cell>
          <cell r="F21">
            <v>2</v>
          </cell>
          <cell r="G21">
            <v>48.694235522852722</v>
          </cell>
          <cell r="H21">
            <v>23.771324970047054</v>
          </cell>
          <cell r="I21">
            <v>8.3768914940465979E-3</v>
          </cell>
          <cell r="J21">
            <v>8.3479057103301738E-2</v>
          </cell>
          <cell r="K21">
            <v>5.4419794678199997E-2</v>
          </cell>
          <cell r="L21">
            <v>0.58914299886800003</v>
          </cell>
          <cell r="M21">
            <v>12.366787978141</v>
          </cell>
          <cell r="N21">
            <v>6.5902729352599998</v>
          </cell>
          <cell r="O21">
            <v>551</v>
          </cell>
          <cell r="P21">
            <v>505</v>
          </cell>
          <cell r="Q21">
            <v>7873</v>
          </cell>
          <cell r="R21">
            <v>1231</v>
          </cell>
          <cell r="S21">
            <v>11.353794285713454</v>
          </cell>
          <cell r="T21"/>
          <cell r="U21">
            <v>2.1917348328329198</v>
          </cell>
          <cell r="V21">
            <v>3.0119878462787204</v>
          </cell>
          <cell r="W21">
            <v>3.4020176693491755</v>
          </cell>
          <cell r="X21">
            <v>4.2377121322634306</v>
          </cell>
          <cell r="Y21">
            <v>15.72</v>
          </cell>
          <cell r="Z21">
            <v>7.6342857142857152</v>
          </cell>
          <cell r="AA21">
            <v>5.1157490858562635</v>
          </cell>
          <cell r="AB21">
            <v>15</v>
          </cell>
          <cell r="AC21">
            <v>48.694235522852722</v>
          </cell>
          <cell r="AD21">
            <v>60.867794403565902</v>
          </cell>
          <cell r="AE21">
            <v>51.257090024055501</v>
          </cell>
          <cell r="AF21">
            <v>50.200242807064662</v>
          </cell>
          <cell r="AG21">
            <v>49.186096487730019</v>
          </cell>
          <cell r="AH21">
            <v>22.217211130378004</v>
          </cell>
          <cell r="AI21">
            <v>14.313339981026081</v>
          </cell>
          <cell r="AJ21">
            <v>48.694235522852722</v>
          </cell>
          <cell r="AK21">
            <v>54.104706136503026</v>
          </cell>
          <cell r="AL21">
            <v>8.4897589178739477</v>
          </cell>
          <cell r="AM21">
            <v>7.8922380113240758</v>
          </cell>
          <cell r="AN21">
            <v>5.6094713911939094</v>
          </cell>
          <cell r="AO21">
            <v>15.72</v>
          </cell>
          <cell r="AP21">
            <v>16.547368421052632</v>
          </cell>
          <cell r="AQ21">
            <v>7.172400495036694</v>
          </cell>
          <cell r="AR21">
            <v>4.6207872879764675</v>
          </cell>
          <cell r="AS21">
            <v>15.72</v>
          </cell>
          <cell r="AT21">
            <v>17.466666666666669</v>
          </cell>
          <cell r="AU21">
            <v>7.6342857142857152</v>
          </cell>
          <cell r="AV21">
            <v>8.0360902255639104</v>
          </cell>
          <cell r="AW21">
            <v>3.4832159437909942</v>
          </cell>
          <cell r="AX21">
            <v>2.2440464619180522</v>
          </cell>
          <cell r="AY21">
            <v>7.6342857142857152</v>
          </cell>
          <cell r="AZ21">
            <v>8.4825396825396826</v>
          </cell>
          <cell r="BB21">
            <v>15</v>
          </cell>
          <cell r="BC21">
            <v>15</v>
          </cell>
          <cell r="BD21">
            <v>10</v>
          </cell>
          <cell r="BE21">
            <v>5</v>
          </cell>
          <cell r="BF21">
            <v>13</v>
          </cell>
          <cell r="BG21">
            <v>33</v>
          </cell>
          <cell r="BH21">
            <v>63</v>
          </cell>
          <cell r="BI21">
            <v>92</v>
          </cell>
          <cell r="BJ21">
            <v>0</v>
          </cell>
          <cell r="BK21">
            <v>102</v>
          </cell>
        </row>
        <row r="22">
          <cell r="B22">
            <v>16</v>
          </cell>
          <cell r="C22">
            <v>2</v>
          </cell>
          <cell r="D22">
            <v>3</v>
          </cell>
          <cell r="E22">
            <v>2</v>
          </cell>
          <cell r="F22">
            <v>2</v>
          </cell>
          <cell r="G22">
            <v>48.693974438053907</v>
          </cell>
          <cell r="H22">
            <v>5.0470333232486198</v>
          </cell>
          <cell r="I22">
            <v>8.3684772884711628E-3</v>
          </cell>
          <cell r="J22">
            <v>8.3395206196529237E-2</v>
          </cell>
          <cell r="K22">
            <v>5.4419794678199997E-2</v>
          </cell>
          <cell r="L22">
            <v>0.58914299886800003</v>
          </cell>
          <cell r="M22">
            <v>12.366787978141</v>
          </cell>
          <cell r="N22">
            <v>4.1432660372809993</v>
          </cell>
          <cell r="O22">
            <v>551</v>
          </cell>
          <cell r="P22">
            <v>171</v>
          </cell>
          <cell r="Q22">
            <v>7873</v>
          </cell>
          <cell r="R22">
            <v>982</v>
          </cell>
          <cell r="S22">
            <v>11.353794285713454</v>
          </cell>
          <cell r="T22"/>
          <cell r="U22">
            <v>2.1906920992874594</v>
          </cell>
          <cell r="V22">
            <v>2.3300890147643618</v>
          </cell>
          <cell r="W22">
            <v>3.3995067736525622</v>
          </cell>
          <cell r="X22">
            <v>3.3274577091877675</v>
          </cell>
          <cell r="Y22">
            <v>15.72</v>
          </cell>
          <cell r="Z22">
            <v>7.6342857142857152</v>
          </cell>
          <cell r="AA22">
            <v>4.9993232075085396</v>
          </cell>
          <cell r="AB22">
            <v>16</v>
          </cell>
          <cell r="AC22">
            <v>48.693974438053907</v>
          </cell>
          <cell r="AD22">
            <v>60.867468047567378</v>
          </cell>
          <cell r="AE22">
            <v>51.256815197951482</v>
          </cell>
          <cell r="AF22">
            <v>50.199973647478252</v>
          </cell>
          <cell r="AG22">
            <v>49.185832765711019</v>
          </cell>
          <cell r="AH22">
            <v>22.227666979714776</v>
          </cell>
          <cell r="AI22">
            <v>14.323835097329489</v>
          </cell>
          <cell r="AJ22">
            <v>48.693974438053907</v>
          </cell>
          <cell r="AK22">
            <v>54.104416042282118</v>
          </cell>
          <cell r="AL22">
            <v>1.8025119011602215</v>
          </cell>
          <cell r="AM22">
            <v>2.166025972084598</v>
          </cell>
          <cell r="AN22">
            <v>1.5167836120990403</v>
          </cell>
          <cell r="AO22">
            <v>15.72</v>
          </cell>
          <cell r="AP22">
            <v>16.547368421052632</v>
          </cell>
          <cell r="AQ22">
            <v>7.1758144401548076</v>
          </cell>
          <cell r="AR22">
            <v>4.6242002286437049</v>
          </cell>
          <cell r="AS22">
            <v>15.72</v>
          </cell>
          <cell r="AT22">
            <v>17.466666666666669</v>
          </cell>
          <cell r="AU22">
            <v>7.6342857142857152</v>
          </cell>
          <cell r="AV22">
            <v>8.0360902255639104</v>
          </cell>
          <cell r="AW22">
            <v>3.4848738975088418</v>
          </cell>
          <cell r="AX22">
            <v>2.2457039278327846</v>
          </cell>
          <cell r="AY22">
            <v>7.6342857142857152</v>
          </cell>
          <cell r="AZ22">
            <v>8.4825396825396826</v>
          </cell>
          <cell r="BB22">
            <v>16</v>
          </cell>
          <cell r="BC22">
            <v>15</v>
          </cell>
          <cell r="BD22">
            <v>10</v>
          </cell>
          <cell r="BE22">
            <v>5</v>
          </cell>
          <cell r="BF22">
            <v>13</v>
          </cell>
          <cell r="BG22">
            <v>33</v>
          </cell>
          <cell r="BH22">
            <v>63</v>
          </cell>
          <cell r="BI22">
            <v>92</v>
          </cell>
          <cell r="BJ22">
            <v>116</v>
          </cell>
          <cell r="BK22">
            <v>108</v>
          </cell>
        </row>
        <row r="23">
          <cell r="B23">
            <v>17</v>
          </cell>
          <cell r="C23">
            <v>3</v>
          </cell>
          <cell r="D23">
            <v>1</v>
          </cell>
          <cell r="E23">
            <v>1</v>
          </cell>
          <cell r="F23">
            <v>1</v>
          </cell>
          <cell r="G23">
            <v>81.979866369275086</v>
          </cell>
          <cell r="H23">
            <v>23.762215837229448</v>
          </cell>
          <cell r="I23">
            <v>2.8234260487597126E-2</v>
          </cell>
          <cell r="J23">
            <v>0.28136564084525856</v>
          </cell>
          <cell r="K23">
            <v>5.4419794678199997E-2</v>
          </cell>
          <cell r="L23">
            <v>0.72429428605900004</v>
          </cell>
          <cell r="M23">
            <v>14.326137294831998</v>
          </cell>
          <cell r="N23">
            <v>7.7031061477499998</v>
          </cell>
          <cell r="O23">
            <v>801</v>
          </cell>
          <cell r="P23">
            <v>432</v>
          </cell>
          <cell r="Q23">
            <v>7873</v>
          </cell>
          <cell r="R23">
            <v>1056</v>
          </cell>
          <cell r="S23">
            <v>11.353794285713454</v>
          </cell>
          <cell r="T23"/>
          <cell r="U23">
            <v>2.258253618263891</v>
          </cell>
          <cell r="V23">
            <v>2.9410966351895733</v>
          </cell>
          <cell r="W23">
            <v>3.5257060838796019</v>
          </cell>
          <cell r="X23">
            <v>4.2420079335943504</v>
          </cell>
          <cell r="Y23">
            <v>15.72</v>
          </cell>
          <cell r="Z23">
            <v>7.6342857142857152</v>
          </cell>
          <cell r="AA23">
            <v>0.60702759212563795</v>
          </cell>
          <cell r="AB23">
            <v>17</v>
          </cell>
          <cell r="AC23">
            <v>81.979866369275086</v>
          </cell>
          <cell r="AD23">
            <v>102.47483296159385</v>
          </cell>
          <cell r="AE23">
            <v>86.294596178184307</v>
          </cell>
          <cell r="AF23">
            <v>84.515326153891849</v>
          </cell>
          <cell r="AG23">
            <v>82.807945827550597</v>
          </cell>
          <cell r="AH23">
            <v>36.302329245153558</v>
          </cell>
          <cell r="AI23">
            <v>23.252042121181702</v>
          </cell>
          <cell r="AJ23">
            <v>81.979866369275086</v>
          </cell>
          <cell r="AK23">
            <v>91.088740410305647</v>
          </cell>
          <cell r="AL23">
            <v>8.4865056561533745</v>
          </cell>
          <cell r="AM23">
            <v>8.0793726914375306</v>
          </cell>
          <cell r="AN23">
            <v>5.6016434219855826</v>
          </cell>
          <cell r="AO23">
            <v>15.72</v>
          </cell>
          <cell r="AP23">
            <v>16.547368421052632</v>
          </cell>
          <cell r="AQ23">
            <v>6.9611313241624666</v>
          </cell>
          <cell r="AR23">
            <v>4.4586813608416538</v>
          </cell>
          <cell r="AS23">
            <v>15.72</v>
          </cell>
          <cell r="AT23">
            <v>17.466666666666669</v>
          </cell>
          <cell r="AU23">
            <v>7.6342857142857152</v>
          </cell>
          <cell r="AV23">
            <v>8.0360902255639104</v>
          </cell>
          <cell r="AW23">
            <v>3.3806148488117249</v>
          </cell>
          <cell r="AX23">
            <v>2.1653210825461469</v>
          </cell>
          <cell r="AY23">
            <v>7.6342857142857152</v>
          </cell>
          <cell r="AZ23">
            <v>8.4825396825396826</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81.995970104913056</v>
          </cell>
          <cell r="H24">
            <v>5.5567978425736939</v>
          </cell>
          <cell r="I24">
            <v>2.8205946623700625E-2</v>
          </cell>
          <cell r="J24">
            <v>0.28108348192476751</v>
          </cell>
          <cell r="K24">
            <v>5.4419794678199997E-2</v>
          </cell>
          <cell r="L24">
            <v>0.72429428605799995</v>
          </cell>
          <cell r="M24">
            <v>14.326137294831998</v>
          </cell>
          <cell r="N24">
            <v>5.0439302643750006</v>
          </cell>
          <cell r="O24">
            <v>801</v>
          </cell>
          <cell r="P24">
            <v>154</v>
          </cell>
          <cell r="Q24">
            <v>7873</v>
          </cell>
          <cell r="R24">
            <v>859</v>
          </cell>
          <cell r="S24">
            <v>11.353794285713454</v>
          </cell>
          <cell r="T24"/>
          <cell r="U24">
            <v>2.2575113145738586</v>
          </cell>
          <cell r="V24">
            <v>2.3671179479911935</v>
          </cell>
          <cell r="W24">
            <v>3.523887541605073</v>
          </cell>
          <cell r="X24">
            <v>3.4784327434536624</v>
          </cell>
          <cell r="Y24">
            <v>15.72</v>
          </cell>
          <cell r="Z24">
            <v>7.6342857142857152</v>
          </cell>
          <cell r="AA24">
            <v>0.49378475533636662</v>
          </cell>
          <cell r="AB24">
            <v>18</v>
          </cell>
          <cell r="AC24">
            <v>81.995970104913056</v>
          </cell>
          <cell r="AD24">
            <v>102.49496263114132</v>
          </cell>
          <cell r="AE24">
            <v>86.311547478855857</v>
          </cell>
          <cell r="AF24">
            <v>84.53192794320934</v>
          </cell>
          <cell r="AG24">
            <v>82.824212227184901</v>
          </cell>
          <cell r="AH24">
            <v>36.321399399227865</v>
          </cell>
          <cell r="AI24">
            <v>23.268611480026188</v>
          </cell>
          <cell r="AJ24">
            <v>81.995970104913056</v>
          </cell>
          <cell r="AK24">
            <v>91.106633449903399</v>
          </cell>
          <cell r="AL24">
            <v>1.9845706580620337</v>
          </cell>
          <cell r="AM24">
            <v>2.3474951247314726</v>
          </cell>
          <cell r="AN24">
            <v>1.5975004412638052</v>
          </cell>
          <cell r="AO24">
            <v>15.72</v>
          </cell>
          <cell r="AP24">
            <v>16.547368421052632</v>
          </cell>
          <cell r="AQ24">
            <v>6.9634202488891637</v>
          </cell>
          <cell r="AR24">
            <v>4.4609823141063689</v>
          </cell>
          <cell r="AS24">
            <v>15.72</v>
          </cell>
          <cell r="AT24">
            <v>17.466666666666669</v>
          </cell>
          <cell r="AU24">
            <v>7.6342857142857152</v>
          </cell>
          <cell r="AV24">
            <v>8.0360902255639104</v>
          </cell>
          <cell r="AW24">
            <v>3.3817264458436651</v>
          </cell>
          <cell r="AX24">
            <v>2.1664385211363535</v>
          </cell>
          <cell r="AY24">
            <v>7.6342857142857152</v>
          </cell>
          <cell r="AZ24">
            <v>8.4825396825396826</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57.794623313199779</v>
          </cell>
          <cell r="H25">
            <v>27.320663460918851</v>
          </cell>
          <cell r="I25">
            <v>1.048247380695278E-2</v>
          </cell>
          <cell r="J25">
            <v>0.10446202271288582</v>
          </cell>
          <cell r="K25">
            <v>5.4419794678199997E-2</v>
          </cell>
          <cell r="L25">
            <v>0.66510362281099999</v>
          </cell>
          <cell r="M25">
            <v>12.607891630578001</v>
          </cell>
          <cell r="N25">
            <v>7.5882838554000003</v>
          </cell>
          <cell r="O25">
            <v>642</v>
          </cell>
          <cell r="P25">
            <v>504</v>
          </cell>
          <cell r="Q25">
            <v>7873</v>
          </cell>
          <cell r="R25">
            <v>1108</v>
          </cell>
          <cell r="S25">
            <v>11.353794285713454</v>
          </cell>
          <cell r="T25"/>
          <cell r="U25">
            <v>2.2168282890158606</v>
          </cell>
          <cell r="V25">
            <v>3.0212859243774273</v>
          </cell>
          <cell r="W25">
            <v>3.4711677189493817</v>
          </cell>
          <cell r="X25">
            <v>4.2812589476416569</v>
          </cell>
          <cell r="Y25">
            <v>15.72</v>
          </cell>
          <cell r="Z25">
            <v>7.6342857142857152</v>
          </cell>
          <cell r="AA25">
            <v>0.58486890005919678</v>
          </cell>
          <cell r="AB25">
            <v>19</v>
          </cell>
          <cell r="AC25">
            <v>57.794623313199779</v>
          </cell>
          <cell r="AD25">
            <v>72.243279141499713</v>
          </cell>
          <cell r="AE25">
            <v>60.836445592841876</v>
          </cell>
          <cell r="AF25">
            <v>59.582085889896682</v>
          </cell>
          <cell r="AG25">
            <v>58.378407387070482</v>
          </cell>
          <cell r="AH25">
            <v>26.070861509466365</v>
          </cell>
          <cell r="AI25">
            <v>16.649908040367603</v>
          </cell>
          <cell r="AJ25">
            <v>57.794623313199779</v>
          </cell>
          <cell r="AK25">
            <v>64.216248125777526</v>
          </cell>
          <cell r="AL25">
            <v>9.7573798074710183</v>
          </cell>
          <cell r="AM25">
            <v>9.042726886747273</v>
          </cell>
          <cell r="AN25">
            <v>6.3814555005995404</v>
          </cell>
          <cell r="AO25">
            <v>15.72</v>
          </cell>
          <cell r="AP25">
            <v>16.547368421052632</v>
          </cell>
          <cell r="AQ25">
            <v>7.0912122864413378</v>
          </cell>
          <cell r="AR25">
            <v>4.5287353630835137</v>
          </cell>
          <cell r="AS25">
            <v>15.72</v>
          </cell>
          <cell r="AT25">
            <v>17.466666666666669</v>
          </cell>
          <cell r="AU25">
            <v>7.6342857142857152</v>
          </cell>
          <cell r="AV25">
            <v>8.0360902255639104</v>
          </cell>
          <cell r="AW25">
            <v>3.4437875734953214</v>
          </cell>
          <cell r="AX25">
            <v>2.1993422192219465</v>
          </cell>
          <cell r="AY25">
            <v>7.6342857142857152</v>
          </cell>
          <cell r="AZ25">
            <v>8.4825396825396826</v>
          </cell>
          <cell r="BB25">
            <v>19</v>
          </cell>
          <cell r="BC25">
            <v>20</v>
          </cell>
          <cell r="BD25">
            <v>15</v>
          </cell>
          <cell r="BE25">
            <v>10</v>
          </cell>
          <cell r="BF25">
            <v>15</v>
          </cell>
          <cell r="BG25">
            <v>35</v>
          </cell>
          <cell r="BH25">
            <v>65</v>
          </cell>
          <cell r="BI25">
            <v>90</v>
          </cell>
          <cell r="BJ25">
            <v>0</v>
          </cell>
          <cell r="BK25">
            <v>102</v>
          </cell>
        </row>
        <row r="26">
          <cell r="B26">
            <v>20</v>
          </cell>
          <cell r="C26">
            <v>3</v>
          </cell>
          <cell r="D26">
            <v>2</v>
          </cell>
          <cell r="E26">
            <v>2</v>
          </cell>
          <cell r="F26">
            <v>1</v>
          </cell>
          <cell r="G26">
            <v>57.793874345651432</v>
          </cell>
          <cell r="H26">
            <v>5.4477194720083855</v>
          </cell>
          <cell r="I26">
            <v>1.0471876993546739E-2</v>
          </cell>
          <cell r="J26">
            <v>0.10435642125056958</v>
          </cell>
          <cell r="K26">
            <v>5.4419794678199997E-2</v>
          </cell>
          <cell r="L26">
            <v>0.66510362281099999</v>
          </cell>
          <cell r="M26">
            <v>12.607891630578001</v>
          </cell>
          <cell r="N26">
            <v>4.5856367933799991</v>
          </cell>
          <cell r="O26">
            <v>642</v>
          </cell>
          <cell r="P26">
            <v>166</v>
          </cell>
          <cell r="Q26">
            <v>7873</v>
          </cell>
          <cell r="R26">
            <v>841</v>
          </cell>
          <cell r="S26">
            <v>11.353794285713454</v>
          </cell>
          <cell r="T26"/>
          <cell r="U26">
            <v>2.2158782448339496</v>
          </cell>
          <cell r="V26">
            <v>2.3564349379123684</v>
          </cell>
          <cell r="W26">
            <v>3.4688407100138376</v>
          </cell>
          <cell r="X26">
            <v>3.4202702139928634</v>
          </cell>
          <cell r="Y26">
            <v>15.72</v>
          </cell>
          <cell r="Z26">
            <v>7.6342857142857152</v>
          </cell>
          <cell r="AA26">
            <v>0.44393027522543732</v>
          </cell>
          <cell r="AB26">
            <v>20</v>
          </cell>
          <cell r="AC26">
            <v>57.793874345651432</v>
          </cell>
          <cell r="AD26">
            <v>72.24234293206429</v>
          </cell>
          <cell r="AE26">
            <v>60.835657205948877</v>
          </cell>
          <cell r="AF26">
            <v>59.581313758403539</v>
          </cell>
          <cell r="AG26">
            <v>58.377650854193362</v>
          </cell>
          <cell r="AH26">
            <v>26.081701230828369</v>
          </cell>
          <cell r="AI26">
            <v>16.660861416556912</v>
          </cell>
          <cell r="AJ26">
            <v>57.793874345651432</v>
          </cell>
          <cell r="AK26">
            <v>64.215415939612697</v>
          </cell>
          <cell r="AL26">
            <v>1.945614097145852</v>
          </cell>
          <cell r="AM26">
            <v>2.3118480312614413</v>
          </cell>
          <cell r="AN26">
            <v>1.5927745853882855</v>
          </cell>
          <cell r="AO26">
            <v>15.72</v>
          </cell>
          <cell r="AP26">
            <v>16.547368421052632</v>
          </cell>
          <cell r="AQ26">
            <v>7.0942526001368833</v>
          </cell>
          <cell r="AR26">
            <v>4.5317733831419691</v>
          </cell>
          <cell r="AS26">
            <v>15.72</v>
          </cell>
          <cell r="AT26">
            <v>17.466666666666669</v>
          </cell>
          <cell r="AU26">
            <v>7.6342857142857152</v>
          </cell>
          <cell r="AV26">
            <v>8.0360902255639104</v>
          </cell>
          <cell r="AW26">
            <v>3.4452640762569526</v>
          </cell>
          <cell r="AX26">
            <v>2.2008176080980268</v>
          </cell>
          <cell r="AY26">
            <v>7.6342857142857152</v>
          </cell>
          <cell r="AZ26">
            <v>8.4825396825396826</v>
          </cell>
          <cell r="BB26">
            <v>20</v>
          </cell>
          <cell r="BC26">
            <v>20</v>
          </cell>
          <cell r="BD26">
            <v>15</v>
          </cell>
          <cell r="BE26">
            <v>10</v>
          </cell>
          <cell r="BF26">
            <v>15</v>
          </cell>
          <cell r="BG26">
            <v>35</v>
          </cell>
          <cell r="BH26">
            <v>65</v>
          </cell>
          <cell r="BI26">
            <v>90</v>
          </cell>
          <cell r="BJ26">
            <v>116</v>
          </cell>
          <cell r="BK26">
            <v>108</v>
          </cell>
        </row>
        <row r="27">
          <cell r="B27">
            <v>21</v>
          </cell>
          <cell r="C27">
            <v>3</v>
          </cell>
          <cell r="D27">
            <v>2</v>
          </cell>
          <cell r="E27">
            <v>1</v>
          </cell>
          <cell r="F27">
            <v>2</v>
          </cell>
          <cell r="G27">
            <v>41.488291931834901</v>
          </cell>
          <cell r="H27">
            <v>26.555517658247464</v>
          </cell>
          <cell r="I27">
            <v>1.0482727416077461E-2</v>
          </cell>
          <cell r="J27">
            <v>0.1044645500287304</v>
          </cell>
          <cell r="K27">
            <v>5.4419794678199997E-2</v>
          </cell>
          <cell r="L27">
            <v>0.57482995980499996</v>
          </cell>
          <cell r="M27">
            <v>11.794810837672999</v>
          </cell>
          <cell r="N27">
            <v>7.2260944841199999</v>
          </cell>
          <cell r="O27">
            <v>492</v>
          </cell>
          <cell r="P27">
            <v>514</v>
          </cell>
          <cell r="Q27">
            <v>7873</v>
          </cell>
          <cell r="R27">
            <v>1277</v>
          </cell>
          <cell r="S27">
            <v>11.353794285713454</v>
          </cell>
          <cell r="T27"/>
          <cell r="U27">
            <v>2.1584470404765947</v>
          </cell>
          <cell r="V27">
            <v>3.0369683033249744</v>
          </cell>
          <cell r="W27">
            <v>3.3600402435895518</v>
          </cell>
          <cell r="X27">
            <v>4.2763547638057222</v>
          </cell>
          <cell r="Y27">
            <v>15.72</v>
          </cell>
          <cell r="Z27">
            <v>7.6342857142857152</v>
          </cell>
          <cell r="AA27">
            <v>5.1227513295582296</v>
          </cell>
          <cell r="AB27">
            <v>21</v>
          </cell>
          <cell r="AC27">
            <v>41.488291931834901</v>
          </cell>
          <cell r="AD27">
            <v>51.860364914793621</v>
          </cell>
          <cell r="AE27">
            <v>43.671886244036742</v>
          </cell>
          <cell r="AF27">
            <v>42.771434981273096</v>
          </cell>
          <cell r="AG27">
            <v>41.907365587712022</v>
          </cell>
          <cell r="AH27">
            <v>19.221362004172267</v>
          </cell>
          <cell r="AI27">
            <v>12.34755804219556</v>
          </cell>
          <cell r="AJ27">
            <v>41.488291931834901</v>
          </cell>
          <cell r="AK27">
            <v>46.098102146483221</v>
          </cell>
          <cell r="AL27">
            <v>9.4841134493740942</v>
          </cell>
          <cell r="AM27">
            <v>8.7440878553699743</v>
          </cell>
          <cell r="AN27">
            <v>6.2098490712249754</v>
          </cell>
          <cell r="AO27">
            <v>15.72</v>
          </cell>
          <cell r="AP27">
            <v>16.547368421052632</v>
          </cell>
          <cell r="AQ27">
            <v>7.2830139934908731</v>
          </cell>
          <cell r="AR27">
            <v>4.678515392781792</v>
          </cell>
          <cell r="AS27">
            <v>15.72</v>
          </cell>
          <cell r="AT27">
            <v>17.466666666666669</v>
          </cell>
          <cell r="AU27">
            <v>7.6342857142857152</v>
          </cell>
          <cell r="AV27">
            <v>8.0360902255639104</v>
          </cell>
          <cell r="AW27">
            <v>3.5369344584892066</v>
          </cell>
          <cell r="AX27">
            <v>2.2720816302277265</v>
          </cell>
          <cell r="AY27">
            <v>7.6342857142857152</v>
          </cell>
          <cell r="AZ27">
            <v>8.4825396825396826</v>
          </cell>
          <cell r="BB27">
            <v>21</v>
          </cell>
          <cell r="BC27">
            <v>20</v>
          </cell>
          <cell r="BD27">
            <v>15</v>
          </cell>
          <cell r="BE27">
            <v>10</v>
          </cell>
          <cell r="BF27">
            <v>15</v>
          </cell>
          <cell r="BG27">
            <v>35</v>
          </cell>
          <cell r="BH27">
            <v>65</v>
          </cell>
          <cell r="BI27">
            <v>90</v>
          </cell>
          <cell r="BJ27">
            <v>0</v>
          </cell>
          <cell r="BK27">
            <v>102</v>
          </cell>
        </row>
        <row r="28">
          <cell r="B28">
            <v>22</v>
          </cell>
          <cell r="C28">
            <v>3</v>
          </cell>
          <cell r="D28">
            <v>2</v>
          </cell>
          <cell r="E28">
            <v>2</v>
          </cell>
          <cell r="F28">
            <v>2</v>
          </cell>
          <cell r="G28">
            <v>41.487542843760878</v>
          </cell>
          <cell r="H28">
            <v>4.9330305783747255</v>
          </cell>
          <cell r="I28">
            <v>1.047212958716825E-2</v>
          </cell>
          <cell r="J28">
            <v>0.10435893844652097</v>
          </cell>
          <cell r="K28">
            <v>5.4419794678199997E-2</v>
          </cell>
          <cell r="L28">
            <v>0.57482995980600005</v>
          </cell>
          <cell r="M28">
            <v>11.794810837672999</v>
          </cell>
          <cell r="N28">
            <v>4.0934737104530008</v>
          </cell>
          <cell r="O28">
            <v>492</v>
          </cell>
          <cell r="P28">
            <v>169</v>
          </cell>
          <cell r="Q28">
            <v>7873</v>
          </cell>
          <cell r="R28">
            <v>968</v>
          </cell>
          <cell r="S28">
            <v>11.353794285713454</v>
          </cell>
          <cell r="T28"/>
          <cell r="U28">
            <v>2.1571900803680695</v>
          </cell>
          <cell r="V28">
            <v>2.3233751687557036</v>
          </cell>
          <cell r="W28">
            <v>3.3569977182921802</v>
          </cell>
          <cell r="X28">
            <v>3.323716884503142</v>
          </cell>
          <cell r="Y28">
            <v>15.72</v>
          </cell>
          <cell r="Z28">
            <v>7.6342857142857152</v>
          </cell>
          <cell r="AA28">
            <v>4.9817811251306292</v>
          </cell>
          <cell r="AB28">
            <v>22</v>
          </cell>
          <cell r="AC28">
            <v>41.487542843760878</v>
          </cell>
          <cell r="AD28">
            <v>51.859428554701097</v>
          </cell>
          <cell r="AE28">
            <v>43.67109773027461</v>
          </cell>
          <cell r="AF28">
            <v>42.770662725526677</v>
          </cell>
          <cell r="AG28">
            <v>41.906608933091796</v>
          </cell>
          <cell r="AH28">
            <v>19.232214732177003</v>
          </cell>
          <cell r="AI28">
            <v>12.358525779656178</v>
          </cell>
          <cell r="AJ28">
            <v>41.487542843760878</v>
          </cell>
          <cell r="AK28">
            <v>46.097269826400975</v>
          </cell>
          <cell r="AL28">
            <v>1.7617966351338306</v>
          </cell>
          <cell r="AM28">
            <v>2.1232173971354946</v>
          </cell>
          <cell r="AN28">
            <v>1.4841909674602618</v>
          </cell>
          <cell r="AO28">
            <v>15.72</v>
          </cell>
          <cell r="AP28">
            <v>16.547368421052632</v>
          </cell>
          <cell r="AQ28">
            <v>7.2872576890942238</v>
          </cell>
          <cell r="AR28">
            <v>4.6827556403575104</v>
          </cell>
          <cell r="AS28">
            <v>15.72</v>
          </cell>
          <cell r="AT28">
            <v>17.466666666666669</v>
          </cell>
          <cell r="AU28">
            <v>7.6342857142857152</v>
          </cell>
          <cell r="AV28">
            <v>8.0360902255639104</v>
          </cell>
          <cell r="AW28">
            <v>3.5389953735477584</v>
          </cell>
          <cell r="AX28">
            <v>2.2741408707806743</v>
          </cell>
          <cell r="AY28">
            <v>7.6342857142857152</v>
          </cell>
          <cell r="AZ28">
            <v>8.4825396825396826</v>
          </cell>
          <cell r="BB28">
            <v>22</v>
          </cell>
          <cell r="BC28">
            <v>20</v>
          </cell>
          <cell r="BD28">
            <v>15</v>
          </cell>
          <cell r="BE28">
            <v>10</v>
          </cell>
          <cell r="BF28">
            <v>15</v>
          </cell>
          <cell r="BG28">
            <v>35</v>
          </cell>
          <cell r="BH28">
            <v>65</v>
          </cell>
          <cell r="BI28">
            <v>90</v>
          </cell>
          <cell r="BJ28">
            <v>116</v>
          </cell>
          <cell r="BK28">
            <v>108</v>
          </cell>
        </row>
        <row r="29">
          <cell r="B29">
            <v>23</v>
          </cell>
          <cell r="C29">
            <v>3</v>
          </cell>
          <cell r="D29">
            <v>3</v>
          </cell>
          <cell r="E29">
            <v>1</v>
          </cell>
          <cell r="F29">
            <v>1</v>
          </cell>
          <cell r="G29">
            <v>54.115082489433441</v>
          </cell>
          <cell r="H29">
            <v>24.435637759164972</v>
          </cell>
          <cell r="I29">
            <v>8.3828005553011689E-3</v>
          </cell>
          <cell r="J29">
            <v>8.3537943250060101E-2</v>
          </cell>
          <cell r="K29">
            <v>5.4419794678199997E-2</v>
          </cell>
          <cell r="L29">
            <v>0.63105776112</v>
          </cell>
          <cell r="M29">
            <v>11.940174138811001</v>
          </cell>
          <cell r="N29">
            <v>6.8436425433399997</v>
          </cell>
          <cell r="O29">
            <v>635</v>
          </cell>
          <cell r="P29">
            <v>500</v>
          </cell>
          <cell r="Q29">
            <v>7873</v>
          </cell>
          <cell r="R29">
            <v>1105</v>
          </cell>
          <cell r="S29">
            <v>11.353794285713454</v>
          </cell>
          <cell r="T29"/>
          <cell r="U29">
            <v>2.2268796964153696</v>
          </cell>
          <cell r="V29">
            <v>3.0055198218508332</v>
          </cell>
          <cell r="W29">
            <v>3.4770431508711526</v>
          </cell>
          <cell r="X29">
            <v>4.2482363372421084</v>
          </cell>
          <cell r="Y29">
            <v>15.72</v>
          </cell>
          <cell r="Z29">
            <v>7.6342857142857152</v>
          </cell>
          <cell r="AA29">
            <v>0.55342763971238107</v>
          </cell>
          <cell r="AB29">
            <v>23</v>
          </cell>
          <cell r="AC29">
            <v>54.115082489433441</v>
          </cell>
          <cell r="AD29">
            <v>67.643853111791799</v>
          </cell>
          <cell r="AE29">
            <v>56.963244725719413</v>
          </cell>
          <cell r="AF29">
            <v>55.788744834467465</v>
          </cell>
          <cell r="AG29">
            <v>54.661699484276205</v>
          </cell>
          <cell r="AH29">
            <v>24.300855846206254</v>
          </cell>
          <cell r="AI29">
            <v>15.563534917843981</v>
          </cell>
          <cell r="AJ29">
            <v>54.115082489433441</v>
          </cell>
          <cell r="AK29">
            <v>60.127869432703818</v>
          </cell>
          <cell r="AL29">
            <v>8.7270134854160624</v>
          </cell>
          <cell r="AM29">
            <v>8.130253402926229</v>
          </cell>
          <cell r="AN29">
            <v>5.7519487663504671</v>
          </cell>
          <cell r="AO29">
            <v>15.72</v>
          </cell>
          <cell r="AP29">
            <v>16.547368421052632</v>
          </cell>
          <cell r="AQ29">
            <v>7.0592048709701922</v>
          </cell>
          <cell r="AR29">
            <v>4.52108280452644</v>
          </cell>
          <cell r="AS29">
            <v>15.72</v>
          </cell>
          <cell r="AT29">
            <v>17.466666666666669</v>
          </cell>
          <cell r="AU29">
            <v>7.6342857142857152</v>
          </cell>
          <cell r="AV29">
            <v>8.0360902255639104</v>
          </cell>
          <cell r="AW29">
            <v>3.4282434415180583</v>
          </cell>
          <cell r="AX29">
            <v>2.1956258185559157</v>
          </cell>
          <cell r="AY29">
            <v>7.6342857142857152</v>
          </cell>
          <cell r="AZ29">
            <v>8.4825396825396826</v>
          </cell>
          <cell r="BB29">
            <v>23</v>
          </cell>
          <cell r="BC29">
            <v>20</v>
          </cell>
          <cell r="BD29">
            <v>15</v>
          </cell>
          <cell r="BE29">
            <v>10</v>
          </cell>
          <cell r="BF29">
            <v>15</v>
          </cell>
          <cell r="BG29">
            <v>35</v>
          </cell>
          <cell r="BH29">
            <v>65</v>
          </cell>
          <cell r="BI29">
            <v>92</v>
          </cell>
          <cell r="BJ29">
            <v>0</v>
          </cell>
          <cell r="BK29">
            <v>102</v>
          </cell>
        </row>
        <row r="30">
          <cell r="B30">
            <v>24</v>
          </cell>
          <cell r="C30">
            <v>3</v>
          </cell>
          <cell r="D30">
            <v>3</v>
          </cell>
          <cell r="E30">
            <v>2</v>
          </cell>
          <cell r="F30">
            <v>1</v>
          </cell>
          <cell r="G30">
            <v>54.114492059237861</v>
          </cell>
          <cell r="H30">
            <v>4.907106341378185</v>
          </cell>
          <cell r="I30">
            <v>8.3740802580037875E-3</v>
          </cell>
          <cell r="J30">
            <v>8.3451042017477189E-2</v>
          </cell>
          <cell r="K30">
            <v>5.4419794678199997E-2</v>
          </cell>
          <cell r="L30">
            <v>0.63105776112</v>
          </cell>
          <cell r="M30">
            <v>11.940174138811001</v>
          </cell>
          <cell r="N30">
            <v>4.3332788711379999</v>
          </cell>
          <cell r="O30">
            <v>634</v>
          </cell>
          <cell r="P30">
            <v>159</v>
          </cell>
          <cell r="Q30">
            <v>7873</v>
          </cell>
          <cell r="R30">
            <v>866</v>
          </cell>
          <cell r="S30">
            <v>11.353794285713454</v>
          </cell>
          <cell r="T30"/>
          <cell r="U30">
            <v>2.2259278336909021</v>
          </cell>
          <cell r="V30">
            <v>2.3034856313070997</v>
          </cell>
          <cell r="W30">
            <v>3.4747245570847984</v>
          </cell>
          <cell r="X30">
            <v>3.31694674906724</v>
          </cell>
          <cell r="Y30">
            <v>15.72</v>
          </cell>
          <cell r="Z30">
            <v>7.6342857142857152</v>
          </cell>
          <cell r="AA30">
            <v>0.43372700089676192</v>
          </cell>
          <cell r="AB30">
            <v>24</v>
          </cell>
          <cell r="AC30">
            <v>54.114492059237861</v>
          </cell>
          <cell r="AD30">
            <v>67.643115074047316</v>
          </cell>
          <cell r="AE30">
            <v>56.962623220250386</v>
          </cell>
          <cell r="AF30">
            <v>55.788136143544186</v>
          </cell>
          <cell r="AG30">
            <v>54.661103090139257</v>
          </cell>
          <cell r="AH30">
            <v>24.310982252065379</v>
          </cell>
          <cell r="AI30">
            <v>15.573750140540199</v>
          </cell>
          <cell r="AJ30">
            <v>54.114492059237861</v>
          </cell>
          <cell r="AK30">
            <v>60.127213399153177</v>
          </cell>
          <cell r="AL30">
            <v>1.7525379790636377</v>
          </cell>
          <cell r="AM30">
            <v>2.1302960499014163</v>
          </cell>
          <cell r="AN30">
            <v>1.4794046189490726</v>
          </cell>
          <cell r="AO30">
            <v>15.72</v>
          </cell>
          <cell r="AP30">
            <v>16.547368421052632</v>
          </cell>
          <cell r="AQ30">
            <v>7.0622235645142304</v>
          </cell>
          <cell r="AR30">
            <v>4.5240996060961631</v>
          </cell>
          <cell r="AS30">
            <v>15.72</v>
          </cell>
          <cell r="AT30">
            <v>17.466666666666669</v>
          </cell>
          <cell r="AU30">
            <v>7.6342857142857152</v>
          </cell>
          <cell r="AV30">
            <v>8.0360902255639104</v>
          </cell>
          <cell r="AW30">
            <v>3.429709444635046</v>
          </cell>
          <cell r="AX30">
            <v>2.1970909028514991</v>
          </cell>
          <cell r="AY30">
            <v>7.6342857142857152</v>
          </cell>
          <cell r="AZ30">
            <v>8.4825396825396826</v>
          </cell>
          <cell r="BB30">
            <v>24</v>
          </cell>
          <cell r="BC30">
            <v>20</v>
          </cell>
          <cell r="BD30">
            <v>15</v>
          </cell>
          <cell r="BE30">
            <v>10</v>
          </cell>
          <cell r="BF30">
            <v>15</v>
          </cell>
          <cell r="BG30">
            <v>35</v>
          </cell>
          <cell r="BH30">
            <v>65</v>
          </cell>
          <cell r="BI30">
            <v>92</v>
          </cell>
          <cell r="BJ30">
            <v>116</v>
          </cell>
          <cell r="BK30">
            <v>108</v>
          </cell>
        </row>
        <row r="31">
          <cell r="B31">
            <v>25</v>
          </cell>
          <cell r="C31">
            <v>3</v>
          </cell>
          <cell r="D31">
            <v>3</v>
          </cell>
          <cell r="E31">
            <v>1</v>
          </cell>
          <cell r="F31">
            <v>2</v>
          </cell>
          <cell r="G31">
            <v>38.12136000689663</v>
          </cell>
          <cell r="H31">
            <v>23.697835802120213</v>
          </cell>
          <cell r="I31">
            <v>8.3830285822969249E-3</v>
          </cell>
          <cell r="J31">
            <v>8.3540215629810191E-2</v>
          </cell>
          <cell r="K31">
            <v>5.4419794678199997E-2</v>
          </cell>
          <cell r="L31">
            <v>0.53890248468199997</v>
          </cell>
          <cell r="M31">
            <v>11.061154891266</v>
          </cell>
          <cell r="N31">
            <v>6.4898230157300008</v>
          </cell>
          <cell r="O31">
            <v>482</v>
          </cell>
          <cell r="P31">
            <v>511</v>
          </cell>
          <cell r="Q31">
            <v>7873</v>
          </cell>
          <cell r="R31">
            <v>1288</v>
          </cell>
          <cell r="S31">
            <v>11.353794285713454</v>
          </cell>
          <cell r="T31"/>
          <cell r="U31">
            <v>2.1712886926621837</v>
          </cell>
          <cell r="V31">
            <v>3.0217745743900246</v>
          </cell>
          <cell r="W31">
            <v>3.3687986057290495</v>
          </cell>
          <cell r="X31">
            <v>4.240894730363868</v>
          </cell>
          <cell r="Y31">
            <v>15.72</v>
          </cell>
          <cell r="Z31">
            <v>7.6342857142857152</v>
          </cell>
          <cell r="AA31">
            <v>5.0910438228911108</v>
          </cell>
          <cell r="AB31">
            <v>25</v>
          </cell>
          <cell r="AC31">
            <v>38.12136000689663</v>
          </cell>
          <cell r="AD31">
            <v>47.651700008620786</v>
          </cell>
          <cell r="AE31">
            <v>40.127747375680663</v>
          </cell>
          <cell r="AF31">
            <v>39.300371141130547</v>
          </cell>
          <cell r="AG31">
            <v>38.506424249390534</v>
          </cell>
          <cell r="AH31">
            <v>17.557020462422532</v>
          </cell>
          <cell r="AI31">
            <v>11.316010384849557</v>
          </cell>
          <cell r="AJ31">
            <v>38.12136000689663</v>
          </cell>
          <cell r="AK31">
            <v>42.357066674329587</v>
          </cell>
          <cell r="AL31">
            <v>8.4635127864715045</v>
          </cell>
          <cell r="AM31">
            <v>7.8423572701163051</v>
          </cell>
          <cell r="AN31">
            <v>5.5879330445174578</v>
          </cell>
          <cell r="AO31">
            <v>15.72</v>
          </cell>
          <cell r="AP31">
            <v>16.547368421052632</v>
          </cell>
          <cell r="AQ31">
            <v>7.2399400656049799</v>
          </cell>
          <cell r="AR31">
            <v>4.6663519669196729</v>
          </cell>
          <cell r="AS31">
            <v>15.72</v>
          </cell>
          <cell r="AT31">
            <v>17.466666666666669</v>
          </cell>
          <cell r="AU31">
            <v>7.6342857142857152</v>
          </cell>
          <cell r="AV31">
            <v>8.0360902255639104</v>
          </cell>
          <cell r="AW31">
            <v>3.5160159678837708</v>
          </cell>
          <cell r="AX31">
            <v>2.2661745648144977</v>
          </cell>
          <cell r="AY31">
            <v>7.6342857142857152</v>
          </cell>
          <cell r="AZ31">
            <v>8.4825396825396826</v>
          </cell>
          <cell r="BB31">
            <v>25</v>
          </cell>
          <cell r="BC31">
            <v>20</v>
          </cell>
          <cell r="BD31">
            <v>15</v>
          </cell>
          <cell r="BE31">
            <v>10</v>
          </cell>
          <cell r="BF31">
            <v>15</v>
          </cell>
          <cell r="BG31">
            <v>35</v>
          </cell>
          <cell r="BH31">
            <v>65</v>
          </cell>
          <cell r="BI31">
            <v>92</v>
          </cell>
          <cell r="BJ31">
            <v>0</v>
          </cell>
          <cell r="BK31">
            <v>102</v>
          </cell>
        </row>
        <row r="32">
          <cell r="B32">
            <v>26</v>
          </cell>
          <cell r="C32">
            <v>3</v>
          </cell>
          <cell r="D32">
            <v>3</v>
          </cell>
          <cell r="E32">
            <v>2</v>
          </cell>
          <cell r="F32">
            <v>2</v>
          </cell>
          <cell r="G32">
            <v>38.120769525556575</v>
          </cell>
          <cell r="H32">
            <v>4.4080526185505242</v>
          </cell>
          <cell r="I32">
            <v>8.3743080217825432E-3</v>
          </cell>
          <cell r="J32">
            <v>8.3453311774165137E-2</v>
          </cell>
          <cell r="K32">
            <v>5.4419794678199997E-2</v>
          </cell>
          <cell r="L32">
            <v>0.53890248468199997</v>
          </cell>
          <cell r="M32">
            <v>11.061154891266</v>
          </cell>
          <cell r="N32">
            <v>3.844640969636</v>
          </cell>
          <cell r="O32">
            <v>482</v>
          </cell>
          <cell r="P32">
            <v>161</v>
          </cell>
          <cell r="Q32">
            <v>7873</v>
          </cell>
          <cell r="R32">
            <v>1008</v>
          </cell>
          <cell r="S32">
            <v>11.353794285713454</v>
          </cell>
          <cell r="T32"/>
          <cell r="U32">
            <v>2.1699988758006152</v>
          </cell>
          <cell r="V32">
            <v>2.2618946038072925</v>
          </cell>
          <cell r="W32">
            <v>3.3656968313670315</v>
          </cell>
          <cell r="X32">
            <v>3.2038191746817071</v>
          </cell>
          <cell r="Y32">
            <v>15.72</v>
          </cell>
          <cell r="Z32">
            <v>7.6342857142857152</v>
          </cell>
          <cell r="AA32">
            <v>4.9712877151840003</v>
          </cell>
          <cell r="AB32">
            <v>26</v>
          </cell>
          <cell r="AC32">
            <v>38.120769525556575</v>
          </cell>
          <cell r="AD32">
            <v>47.650961906945717</v>
          </cell>
          <cell r="AE32">
            <v>40.127125816375347</v>
          </cell>
          <cell r="AF32">
            <v>39.299762397481004</v>
          </cell>
          <cell r="AG32">
            <v>38.505827803592503</v>
          </cell>
          <cell r="AH32">
            <v>17.567183997499548</v>
          </cell>
          <cell r="AI32">
            <v>11.326263604697045</v>
          </cell>
          <cell r="AJ32">
            <v>38.120769525556575</v>
          </cell>
          <cell r="AK32">
            <v>42.35641058395175</v>
          </cell>
          <cell r="AL32">
            <v>1.5743045066251873</v>
          </cell>
          <cell r="AM32">
            <v>1.9488320150420584</v>
          </cell>
          <cell r="AN32">
            <v>1.3758743481483955</v>
          </cell>
          <cell r="AO32">
            <v>15.72</v>
          </cell>
          <cell r="AP32">
            <v>16.547368421052632</v>
          </cell>
          <cell r="AQ32">
            <v>7.2442433843197955</v>
          </cell>
          <cell r="AR32">
            <v>4.6706524050221931</v>
          </cell>
          <cell r="AS32">
            <v>15.72</v>
          </cell>
          <cell r="AT32">
            <v>17.466666666666669</v>
          </cell>
          <cell r="AU32">
            <v>7.6342857142857152</v>
          </cell>
          <cell r="AV32">
            <v>8.0360902255639104</v>
          </cell>
          <cell r="AW32">
            <v>3.5181058384046704</v>
          </cell>
          <cell r="AX32">
            <v>2.2682630363902767</v>
          </cell>
          <cell r="AY32">
            <v>7.6342857142857152</v>
          </cell>
          <cell r="AZ32">
            <v>8.4825396825396826</v>
          </cell>
          <cell r="BB32">
            <v>26</v>
          </cell>
          <cell r="BC32">
            <v>20</v>
          </cell>
          <cell r="BD32">
            <v>15</v>
          </cell>
          <cell r="BE32">
            <v>10</v>
          </cell>
          <cell r="BF32">
            <v>15</v>
          </cell>
          <cell r="BG32">
            <v>35</v>
          </cell>
          <cell r="BH32">
            <v>65</v>
          </cell>
          <cell r="BI32">
            <v>92</v>
          </cell>
          <cell r="BJ32">
            <v>116</v>
          </cell>
          <cell r="BK32">
            <v>108</v>
          </cell>
        </row>
        <row r="33">
          <cell r="B33">
            <v>27</v>
          </cell>
          <cell r="C33">
            <v>4</v>
          </cell>
          <cell r="D33">
            <v>2</v>
          </cell>
          <cell r="E33">
            <v>1</v>
          </cell>
          <cell r="F33">
            <v>1</v>
          </cell>
          <cell r="G33">
            <v>51.492425962652199</v>
          </cell>
          <cell r="H33">
            <v>27.349058874077794</v>
          </cell>
          <cell r="I33">
            <v>1.0487721586726955E-2</v>
          </cell>
          <cell r="J33">
            <v>0.10451431892655236</v>
          </cell>
          <cell r="K33">
            <v>5.4419794678199997E-2</v>
          </cell>
          <cell r="L33">
            <v>0.64094172747099998</v>
          </cell>
          <cell r="M33">
            <v>11.902880058977999</v>
          </cell>
          <cell r="N33">
            <v>7.5375527708599996</v>
          </cell>
          <cell r="O33">
            <v>606</v>
          </cell>
          <cell r="P33">
            <v>508</v>
          </cell>
          <cell r="Q33">
            <v>7873</v>
          </cell>
          <cell r="R33">
            <v>1127</v>
          </cell>
          <cell r="S33">
            <v>11.353794285713454</v>
          </cell>
          <cell r="T33"/>
          <cell r="U33">
            <v>2.2057749090414984</v>
          </cell>
          <cell r="V33">
            <v>3.0279641218755757</v>
          </cell>
          <cell r="W33">
            <v>3.4559705708745878</v>
          </cell>
          <cell r="X33">
            <v>4.2834674201828369</v>
          </cell>
          <cell r="Y33">
            <v>15.72</v>
          </cell>
          <cell r="Z33">
            <v>7.6342857142857152</v>
          </cell>
          <cell r="AA33">
            <v>0.57328676734906092</v>
          </cell>
          <cell r="AB33">
            <v>27</v>
          </cell>
          <cell r="AC33">
            <v>51.492425962652199</v>
          </cell>
          <cell r="AD33">
            <v>64.36553245331524</v>
          </cell>
          <cell r="AE33">
            <v>54.202553644897051</v>
          </cell>
          <cell r="AF33">
            <v>53.084975219229072</v>
          </cell>
          <cell r="AG33">
            <v>52.012551477426463</v>
          </cell>
          <cell r="AH33">
            <v>23.344370158343953</v>
          </cell>
          <cell r="AI33">
            <v>14.899555683896125</v>
          </cell>
          <cell r="AJ33">
            <v>51.492425962652199</v>
          </cell>
          <cell r="AK33">
            <v>57.213806625169106</v>
          </cell>
          <cell r="AL33">
            <v>9.7675210264563557</v>
          </cell>
          <cell r="AM33">
            <v>9.0321608094673511</v>
          </cell>
          <cell r="AN33">
            <v>6.3847944180022314</v>
          </cell>
          <cell r="AO33">
            <v>15.72</v>
          </cell>
          <cell r="AP33">
            <v>16.547368421052632</v>
          </cell>
          <cell r="AQ33">
            <v>7.1267471288949418</v>
          </cell>
          <cell r="AR33">
            <v>4.5486498445563459</v>
          </cell>
          <cell r="AS33">
            <v>15.72</v>
          </cell>
          <cell r="AT33">
            <v>17.466666666666669</v>
          </cell>
          <cell r="AU33">
            <v>7.6342857142857152</v>
          </cell>
          <cell r="AV33">
            <v>8.0360902255639104</v>
          </cell>
          <cell r="AW33">
            <v>3.4610447707028875</v>
          </cell>
          <cell r="AX33">
            <v>2.2090135195664411</v>
          </cell>
          <cell r="AY33">
            <v>7.6342857142857152</v>
          </cell>
          <cell r="AZ33">
            <v>8.4825396825396826</v>
          </cell>
          <cell r="BB33">
            <v>27</v>
          </cell>
          <cell r="BC33">
            <v>30</v>
          </cell>
          <cell r="BD33">
            <v>20</v>
          </cell>
          <cell r="BE33">
            <v>15</v>
          </cell>
          <cell r="BF33">
            <v>17</v>
          </cell>
          <cell r="BG33">
            <v>37</v>
          </cell>
          <cell r="BH33">
            <v>67</v>
          </cell>
          <cell r="BI33">
            <v>90</v>
          </cell>
          <cell r="BJ33">
            <v>0</v>
          </cell>
          <cell r="BK33">
            <v>102</v>
          </cell>
        </row>
        <row r="34">
          <cell r="B34">
            <v>28</v>
          </cell>
          <cell r="C34">
            <v>4</v>
          </cell>
          <cell r="D34">
            <v>2</v>
          </cell>
          <cell r="E34">
            <v>2</v>
          </cell>
          <cell r="F34">
            <v>1</v>
          </cell>
          <cell r="G34">
            <v>51.491428947973652</v>
          </cell>
          <cell r="H34">
            <v>5.130017719880791</v>
          </cell>
          <cell r="I34">
            <v>1.0476955001657517E-2</v>
          </cell>
          <cell r="J34">
            <v>0.10440702562205414</v>
          </cell>
          <cell r="K34">
            <v>5.4419794678199997E-2</v>
          </cell>
          <cell r="L34">
            <v>0.64094172747199996</v>
          </cell>
          <cell r="M34">
            <v>11.902880058977999</v>
          </cell>
          <cell r="N34">
            <v>4.4105828594679997</v>
          </cell>
          <cell r="O34">
            <v>606</v>
          </cell>
          <cell r="P34">
            <v>163</v>
          </cell>
          <cell r="Q34">
            <v>7873</v>
          </cell>
          <cell r="R34">
            <v>846</v>
          </cell>
          <cell r="S34">
            <v>11.353794285713454</v>
          </cell>
          <cell r="T34"/>
          <cell r="U34">
            <v>2.2047320937353767</v>
          </cell>
          <cell r="V34">
            <v>2.3265636894294479</v>
          </cell>
          <cell r="W34">
            <v>3.4534140431187526</v>
          </cell>
          <cell r="X34">
            <v>3.3654978443990586</v>
          </cell>
          <cell r="Y34">
            <v>15.72</v>
          </cell>
          <cell r="Z34">
            <v>7.6342857142857152</v>
          </cell>
          <cell r="AA34">
            <v>0.43034658844548568</v>
          </cell>
          <cell r="AB34">
            <v>28</v>
          </cell>
          <cell r="AC34">
            <v>51.491428947973652</v>
          </cell>
          <cell r="AD34">
            <v>64.364286184967057</v>
          </cell>
          <cell r="AE34">
            <v>54.201504155761739</v>
          </cell>
          <cell r="AF34">
            <v>53.083947369045006</v>
          </cell>
          <cell r="AG34">
            <v>52.011544391892578</v>
          </cell>
          <cell r="AH34">
            <v>23.354959586374996</v>
          </cell>
          <cell r="AI34">
            <v>14.910296971362323</v>
          </cell>
          <cell r="AJ34">
            <v>51.491428947973652</v>
          </cell>
          <cell r="AK34">
            <v>57.212698831081838</v>
          </cell>
          <cell r="AL34">
            <v>1.8321491856717111</v>
          </cell>
          <cell r="AM34">
            <v>2.2049762674405207</v>
          </cell>
          <cell r="AN34">
            <v>1.5242968372177947</v>
          </cell>
          <cell r="AO34">
            <v>15.72</v>
          </cell>
          <cell r="AP34">
            <v>16.547368421052632</v>
          </cell>
          <cell r="AQ34">
            <v>7.1301180060232729</v>
          </cell>
          <cell r="AR34">
            <v>4.5520171643836216</v>
          </cell>
          <cell r="AS34">
            <v>15.72</v>
          </cell>
          <cell r="AT34">
            <v>17.466666666666669</v>
          </cell>
          <cell r="AU34">
            <v>7.6342857142857152</v>
          </cell>
          <cell r="AV34">
            <v>8.0360902255639104</v>
          </cell>
          <cell r="AW34">
            <v>3.4626818088139202</v>
          </cell>
          <cell r="AX34">
            <v>2.2106488301041507</v>
          </cell>
          <cell r="AY34">
            <v>7.6342857142857152</v>
          </cell>
          <cell r="AZ34">
            <v>8.4825396825396826</v>
          </cell>
          <cell r="BB34">
            <v>28</v>
          </cell>
          <cell r="BC34">
            <v>30</v>
          </cell>
          <cell r="BD34">
            <v>20</v>
          </cell>
          <cell r="BE34">
            <v>15</v>
          </cell>
          <cell r="BF34">
            <v>17</v>
          </cell>
          <cell r="BG34">
            <v>37</v>
          </cell>
          <cell r="BH34">
            <v>67</v>
          </cell>
          <cell r="BI34">
            <v>90</v>
          </cell>
          <cell r="BJ34">
            <v>116</v>
          </cell>
          <cell r="BK34">
            <v>108</v>
          </cell>
        </row>
        <row r="35">
          <cell r="B35">
            <v>29</v>
          </cell>
          <cell r="C35">
            <v>4</v>
          </cell>
          <cell r="D35">
            <v>2</v>
          </cell>
          <cell r="E35">
            <v>1</v>
          </cell>
          <cell r="F35">
            <v>2</v>
          </cell>
          <cell r="G35">
            <v>36.061683607796716</v>
          </cell>
          <cell r="H35">
            <v>26.586865487696986</v>
          </cell>
          <cell r="I35">
            <v>1.0487999683953423E-2</v>
          </cell>
          <cell r="J35">
            <v>0.10451709027607563</v>
          </cell>
          <cell r="K35">
            <v>5.4419794678199997E-2</v>
          </cell>
          <cell r="L35">
            <v>0.54787602827100002</v>
          </cell>
          <cell r="M35">
            <v>11.110663349745</v>
          </cell>
          <cell r="N35">
            <v>7.1761343205300001</v>
          </cell>
          <cell r="O35">
            <v>454</v>
          </cell>
          <cell r="P35">
            <v>519</v>
          </cell>
          <cell r="Q35">
            <v>7873</v>
          </cell>
          <cell r="R35">
            <v>1312</v>
          </cell>
          <cell r="S35">
            <v>11.353794285713454</v>
          </cell>
          <cell r="T35"/>
          <cell r="U35">
            <v>2.1424499435134603</v>
          </cell>
          <cell r="V35">
            <v>3.0441004475721845</v>
          </cell>
          <cell r="W35">
            <v>3.3336463723995982</v>
          </cell>
          <cell r="X35">
            <v>4.2789969102214123</v>
          </cell>
          <cell r="Y35">
            <v>15.72</v>
          </cell>
          <cell r="Z35">
            <v>7.6342857142857152</v>
          </cell>
          <cell r="AA35">
            <v>5.1106525124316953</v>
          </cell>
          <cell r="AB35">
            <v>29</v>
          </cell>
          <cell r="AC35">
            <v>36.061683607796716</v>
          </cell>
          <cell r="AD35">
            <v>45.077104509745894</v>
          </cell>
          <cell r="AE35">
            <v>37.959666955575493</v>
          </cell>
          <cell r="AF35">
            <v>37.176993410099712</v>
          </cell>
          <cell r="AG35">
            <v>36.425943038178502</v>
          </cell>
          <cell r="AH35">
            <v>16.83198420433488</v>
          </cell>
          <cell r="AI35">
            <v>10.817489193324093</v>
          </cell>
          <cell r="AJ35">
            <v>36.061683607796716</v>
          </cell>
          <cell r="AK35">
            <v>40.068537341996354</v>
          </cell>
          <cell r="AL35">
            <v>9.4953091027489247</v>
          </cell>
          <cell r="AM35">
            <v>8.7338988793557331</v>
          </cell>
          <cell r="AN35">
            <v>6.213340660328095</v>
          </cell>
          <cell r="AO35">
            <v>15.72</v>
          </cell>
          <cell r="AP35">
            <v>16.547368421052632</v>
          </cell>
          <cell r="AQ35">
            <v>7.3373942983332237</v>
          </cell>
          <cell r="AR35">
            <v>4.7155571539174863</v>
          </cell>
          <cell r="AS35">
            <v>15.72</v>
          </cell>
          <cell r="AT35">
            <v>17.466666666666669</v>
          </cell>
          <cell r="AU35">
            <v>7.6342857142857152</v>
          </cell>
          <cell r="AV35">
            <v>8.0360902255639104</v>
          </cell>
          <cell r="AW35">
            <v>3.5633437959190069</v>
          </cell>
          <cell r="AX35">
            <v>2.2900706498123453</v>
          </cell>
          <cell r="AY35">
            <v>7.6342857142857152</v>
          </cell>
          <cell r="AZ35">
            <v>8.4825396825396826</v>
          </cell>
          <cell r="BB35">
            <v>29</v>
          </cell>
          <cell r="BC35">
            <v>30</v>
          </cell>
          <cell r="BD35">
            <v>20</v>
          </cell>
          <cell r="BE35">
            <v>15</v>
          </cell>
          <cell r="BF35">
            <v>17</v>
          </cell>
          <cell r="BG35">
            <v>37</v>
          </cell>
          <cell r="BH35">
            <v>67</v>
          </cell>
          <cell r="BI35">
            <v>90</v>
          </cell>
          <cell r="BJ35">
            <v>0</v>
          </cell>
          <cell r="BK35">
            <v>102</v>
          </cell>
        </row>
        <row r="36">
          <cell r="B36">
            <v>30</v>
          </cell>
          <cell r="C36">
            <v>4</v>
          </cell>
          <cell r="D36">
            <v>2</v>
          </cell>
          <cell r="E36">
            <v>2</v>
          </cell>
          <cell r="F36">
            <v>2</v>
          </cell>
          <cell r="G36">
            <v>36.060686462022701</v>
          </cell>
          <cell r="H36">
            <v>4.6252213304225531</v>
          </cell>
          <cell r="I36">
            <v>1.0477231930477138E-2</v>
          </cell>
          <cell r="J36">
            <v>0.10440978532793826</v>
          </cell>
          <cell r="K36">
            <v>5.4419794678199997E-2</v>
          </cell>
          <cell r="L36">
            <v>0.54787602827000004</v>
          </cell>
          <cell r="M36">
            <v>11.110663349744</v>
          </cell>
          <cell r="N36">
            <v>3.921253426581</v>
          </cell>
          <cell r="O36">
            <v>454</v>
          </cell>
          <cell r="P36">
            <v>165</v>
          </cell>
          <cell r="Q36">
            <v>7873</v>
          </cell>
          <cell r="R36">
            <v>984</v>
          </cell>
          <cell r="S36">
            <v>11.353794285713454</v>
          </cell>
          <cell r="T36"/>
          <cell r="U36">
            <v>2.1410397115440993</v>
          </cell>
          <cell r="V36">
            <v>2.2895631409914867</v>
          </cell>
          <cell r="W36">
            <v>3.3302371491435103</v>
          </cell>
          <cell r="X36">
            <v>3.2616492977557958</v>
          </cell>
          <cell r="Y36">
            <v>15.72</v>
          </cell>
          <cell r="Z36">
            <v>7.6342857142857152</v>
          </cell>
          <cell r="AA36">
            <v>4.9680308161825906</v>
          </cell>
          <cell r="AB36">
            <v>30</v>
          </cell>
          <cell r="AC36">
            <v>36.060686462022701</v>
          </cell>
          <cell r="AD36">
            <v>45.075858077528373</v>
          </cell>
          <cell r="AE36">
            <v>37.958617328444952</v>
          </cell>
          <cell r="AF36">
            <v>37.175965424765671</v>
          </cell>
          <cell r="AG36">
            <v>36.424935820224952</v>
          </cell>
          <cell r="AH36">
            <v>16.842605145336631</v>
          </cell>
          <cell r="AI36">
            <v>10.828263828387415</v>
          </cell>
          <cell r="AJ36">
            <v>36.060686462022701</v>
          </cell>
          <cell r="AK36">
            <v>40.067429402247448</v>
          </cell>
          <cell r="AL36">
            <v>1.6518647608651977</v>
          </cell>
          <cell r="AM36">
            <v>2.0201326827875201</v>
          </cell>
          <cell r="AN36">
            <v>1.418062123847887</v>
          </cell>
          <cell r="AO36">
            <v>15.72</v>
          </cell>
          <cell r="AP36">
            <v>16.547368421052632</v>
          </cell>
          <cell r="AQ36">
            <v>7.3422271970204944</v>
          </cell>
          <cell r="AR36">
            <v>4.7203845540078015</v>
          </cell>
          <cell r="AS36">
            <v>15.72</v>
          </cell>
          <cell r="AT36">
            <v>17.466666666666669</v>
          </cell>
          <cell r="AU36">
            <v>7.6342857142857152</v>
          </cell>
          <cell r="AV36">
            <v>8.0360902255639104</v>
          </cell>
          <cell r="AW36">
            <v>3.565690852497049</v>
          </cell>
          <cell r="AX36">
            <v>2.2924150360430473</v>
          </cell>
          <cell r="AY36">
            <v>7.6342857142857152</v>
          </cell>
          <cell r="AZ36">
            <v>8.4825396825396826</v>
          </cell>
          <cell r="BB36">
            <v>30</v>
          </cell>
          <cell r="BC36">
            <v>30</v>
          </cell>
          <cell r="BD36">
            <v>20</v>
          </cell>
          <cell r="BE36">
            <v>15</v>
          </cell>
          <cell r="BF36">
            <v>17</v>
          </cell>
          <cell r="BG36">
            <v>37</v>
          </cell>
          <cell r="BH36">
            <v>67</v>
          </cell>
          <cell r="BI36">
            <v>90</v>
          </cell>
          <cell r="BJ36">
            <v>116</v>
          </cell>
          <cell r="BK36">
            <v>108</v>
          </cell>
        </row>
        <row r="37">
          <cell r="B37">
            <v>31</v>
          </cell>
          <cell r="C37">
            <v>4</v>
          </cell>
          <cell r="D37">
            <v>3</v>
          </cell>
          <cell r="E37">
            <v>1</v>
          </cell>
          <cell r="F37">
            <v>1</v>
          </cell>
          <cell r="G37">
            <v>47.813470311413816</v>
          </cell>
          <cell r="H37">
            <v>24.44627004565012</v>
          </cell>
          <cell r="I37">
            <v>8.3870101320049229E-3</v>
          </cell>
          <cell r="J37">
            <v>8.3579893357004081E-2</v>
          </cell>
          <cell r="K37">
            <v>5.4419794678199997E-2</v>
          </cell>
          <cell r="L37">
            <v>0.60654880170699998</v>
          </cell>
          <cell r="M37">
            <v>11.219534177532999</v>
          </cell>
          <cell r="N37">
            <v>6.7887027471800003</v>
          </cell>
          <cell r="O37">
            <v>597</v>
          </cell>
          <cell r="P37">
            <v>504</v>
          </cell>
          <cell r="Q37">
            <v>7873</v>
          </cell>
          <cell r="R37">
            <v>1125</v>
          </cell>
          <cell r="S37">
            <v>11.353794285713454</v>
          </cell>
          <cell r="T37"/>
          <cell r="U37">
            <v>2.2160981217792801</v>
          </cell>
          <cell r="V37">
            <v>3.011053170429336</v>
          </cell>
          <cell r="W37">
            <v>3.4616223451058743</v>
          </cell>
          <cell r="X37">
            <v>4.2488968671665104</v>
          </cell>
          <cell r="Y37">
            <v>15.72</v>
          </cell>
          <cell r="Z37">
            <v>7.6342857142857152</v>
          </cell>
          <cell r="AA37">
            <v>0.54156143009553581</v>
          </cell>
          <cell r="AB37">
            <v>31</v>
          </cell>
          <cell r="AC37">
            <v>47.813470311413816</v>
          </cell>
          <cell r="AD37">
            <v>59.766837889267265</v>
          </cell>
          <cell r="AE37">
            <v>50.329968748856651</v>
          </cell>
          <cell r="AF37">
            <v>49.292237434447237</v>
          </cell>
          <cell r="AG37">
            <v>48.296434657993757</v>
          </cell>
          <cell r="AH37">
            <v>21.575520434548682</v>
          </cell>
          <cell r="AI37">
            <v>13.812445594769649</v>
          </cell>
          <cell r="AJ37">
            <v>47.813470311413816</v>
          </cell>
          <cell r="AK37">
            <v>53.126078123793128</v>
          </cell>
          <cell r="AL37">
            <v>8.7308107305893294</v>
          </cell>
          <cell r="AM37">
            <v>8.1188436942029849</v>
          </cell>
          <cell r="AN37">
            <v>5.7535569372275122</v>
          </cell>
          <cell r="AO37">
            <v>15.72</v>
          </cell>
          <cell r="AP37">
            <v>16.547368421052632</v>
          </cell>
          <cell r="AQ37">
            <v>7.0935487221922244</v>
          </cell>
          <cell r="AR37">
            <v>4.5412232857305526</v>
          </cell>
          <cell r="AS37">
            <v>15.72</v>
          </cell>
          <cell r="AT37">
            <v>17.466666666666669</v>
          </cell>
          <cell r="AU37">
            <v>7.6342857142857152</v>
          </cell>
          <cell r="AV37">
            <v>8.0360902255639104</v>
          </cell>
          <cell r="AW37">
            <v>3.4449222438563476</v>
          </cell>
          <cell r="AX37">
            <v>2.2054068737680912</v>
          </cell>
          <cell r="AY37">
            <v>7.6342857142857152</v>
          </cell>
          <cell r="AZ37">
            <v>8.4825396825396826</v>
          </cell>
          <cell r="BB37">
            <v>31</v>
          </cell>
          <cell r="BC37">
            <v>30</v>
          </cell>
          <cell r="BD37">
            <v>20</v>
          </cell>
          <cell r="BE37">
            <v>15</v>
          </cell>
          <cell r="BF37">
            <v>17</v>
          </cell>
          <cell r="BG37">
            <v>37</v>
          </cell>
          <cell r="BH37">
            <v>67</v>
          </cell>
          <cell r="BI37">
            <v>92</v>
          </cell>
          <cell r="BJ37">
            <v>0</v>
          </cell>
          <cell r="BK37">
            <v>102</v>
          </cell>
        </row>
        <row r="38">
          <cell r="B38">
            <v>32</v>
          </cell>
          <cell r="C38">
            <v>4</v>
          </cell>
          <cell r="D38">
            <v>3</v>
          </cell>
          <cell r="E38">
            <v>2</v>
          </cell>
          <cell r="F38">
            <v>1</v>
          </cell>
          <cell r="G38">
            <v>47.812611060329175</v>
          </cell>
          <cell r="H38">
            <v>4.5846946830711603</v>
          </cell>
          <cell r="I38">
            <v>8.3781448967563538E-3</v>
          </cell>
          <cell r="J38">
            <v>8.3491547760063317E-2</v>
          </cell>
          <cell r="K38">
            <v>5.4419794678199997E-2</v>
          </cell>
          <cell r="L38">
            <v>0.60654880170600001</v>
          </cell>
          <cell r="M38">
            <v>11.219534177532999</v>
          </cell>
          <cell r="N38">
            <v>4.1524933200989995</v>
          </cell>
          <cell r="O38">
            <v>597</v>
          </cell>
          <cell r="P38">
            <v>155</v>
          </cell>
          <cell r="Q38">
            <v>7873</v>
          </cell>
          <cell r="R38">
            <v>874</v>
          </cell>
          <cell r="S38">
            <v>11.353794285713454</v>
          </cell>
          <cell r="T38"/>
          <cell r="U38">
            <v>2.2150563143991389</v>
          </cell>
          <cell r="V38">
            <v>2.2677498712976223</v>
          </cell>
          <cell r="W38">
            <v>3.4590834763502669</v>
          </cell>
          <cell r="X38">
            <v>3.2518695028103437</v>
          </cell>
          <cell r="Y38">
            <v>15.72</v>
          </cell>
          <cell r="Z38">
            <v>7.6342857142857152</v>
          </cell>
          <cell r="AA38">
            <v>0.4207330576913047</v>
          </cell>
          <cell r="AB38">
            <v>32</v>
          </cell>
          <cell r="AC38">
            <v>47.812611060329175</v>
          </cell>
          <cell r="AD38">
            <v>59.765763825411469</v>
          </cell>
          <cell r="AE38">
            <v>50.329064274030713</v>
          </cell>
          <cell r="AF38">
            <v>49.29135160858678</v>
          </cell>
          <cell r="AG38">
            <v>48.295566727605227</v>
          </cell>
          <cell r="AH38">
            <v>21.585280134649278</v>
          </cell>
          <cell r="AI38">
            <v>13.822335132188543</v>
          </cell>
          <cell r="AJ38">
            <v>47.812611060329175</v>
          </cell>
          <cell r="AK38">
            <v>53.125123400365752</v>
          </cell>
          <cell r="AL38">
            <v>1.6373909582397002</v>
          </cell>
          <cell r="AM38">
            <v>2.0216932833283621</v>
          </cell>
          <cell r="AN38">
            <v>1.4098642885604595</v>
          </cell>
          <cell r="AO38">
            <v>15.72</v>
          </cell>
          <cell r="AP38">
            <v>16.547368421052632</v>
          </cell>
          <cell r="AQ38">
            <v>7.0968850307827243</v>
          </cell>
          <cell r="AR38">
            <v>4.544556414286486</v>
          </cell>
          <cell r="AS38">
            <v>15.72</v>
          </cell>
          <cell r="AT38">
            <v>17.466666666666669</v>
          </cell>
          <cell r="AU38">
            <v>7.6342857142857152</v>
          </cell>
          <cell r="AV38">
            <v>8.0360902255639104</v>
          </cell>
          <cell r="AW38">
            <v>3.4465424940478808</v>
          </cell>
          <cell r="AX38">
            <v>2.2070255796025973</v>
          </cell>
          <cell r="AY38">
            <v>7.6342857142857152</v>
          </cell>
          <cell r="AZ38">
            <v>8.4825396825396826</v>
          </cell>
          <cell r="BB38">
            <v>32</v>
          </cell>
          <cell r="BC38">
            <v>30</v>
          </cell>
          <cell r="BD38">
            <v>20</v>
          </cell>
          <cell r="BE38">
            <v>15</v>
          </cell>
          <cell r="BF38">
            <v>17</v>
          </cell>
          <cell r="BG38">
            <v>37</v>
          </cell>
          <cell r="BH38">
            <v>67</v>
          </cell>
          <cell r="BI38">
            <v>92</v>
          </cell>
          <cell r="BJ38">
            <v>116</v>
          </cell>
          <cell r="BK38">
            <v>108</v>
          </cell>
        </row>
        <row r="39">
          <cell r="B39">
            <v>33</v>
          </cell>
          <cell r="C39">
            <v>4</v>
          </cell>
          <cell r="D39">
            <v>3</v>
          </cell>
          <cell r="E39">
            <v>1</v>
          </cell>
          <cell r="F39">
            <v>2</v>
          </cell>
          <cell r="G39">
            <v>32.791992019030801</v>
          </cell>
          <cell r="H39">
            <v>23.712186876921777</v>
          </cell>
          <cell r="I39">
            <v>8.3872695240687599E-3</v>
          </cell>
          <cell r="J39">
            <v>8.3582478302138496E-2</v>
          </cell>
          <cell r="K39">
            <v>5.4419794678199997E-2</v>
          </cell>
          <cell r="L39">
            <v>0.511375945163</v>
          </cell>
          <cell r="M39">
            <v>10.359437584210001</v>
          </cell>
          <cell r="N39">
            <v>6.4357463491899995</v>
          </cell>
          <cell r="O39">
            <v>443</v>
          </cell>
          <cell r="P39">
            <v>516</v>
          </cell>
          <cell r="Q39">
            <v>7873</v>
          </cell>
          <cell r="R39">
            <v>1328</v>
          </cell>
          <cell r="S39">
            <v>11.353794285713454</v>
          </cell>
          <cell r="T39"/>
          <cell r="U39">
            <v>2.1555868224378241</v>
          </cell>
          <cell r="V39">
            <v>3.0273450068450725</v>
          </cell>
          <cell r="W39">
            <v>3.3425625718136653</v>
          </cell>
          <cell r="X39">
            <v>4.2411726288759279</v>
          </cell>
          <cell r="Y39">
            <v>15.72</v>
          </cell>
          <cell r="Z39">
            <v>7.6342857142857152</v>
          </cell>
          <cell r="AA39">
            <v>5.079139739483213</v>
          </cell>
          <cell r="AB39">
            <v>33</v>
          </cell>
          <cell r="AC39">
            <v>32.791992019030801</v>
          </cell>
          <cell r="AD39">
            <v>40.989990023788501</v>
          </cell>
          <cell r="AE39">
            <v>34.517886335821899</v>
          </cell>
          <cell r="AF39">
            <v>33.806177339207011</v>
          </cell>
          <cell r="AG39">
            <v>33.123224261647273</v>
          </cell>
          <cell r="AH39">
            <v>15.212559140598779</v>
          </cell>
          <cell r="AI39">
            <v>9.8104347531295293</v>
          </cell>
          <cell r="AJ39">
            <v>32.791992019030801</v>
          </cell>
          <cell r="AK39">
            <v>36.435546687812</v>
          </cell>
          <cell r="AL39">
            <v>8.4686381703292071</v>
          </cell>
          <cell r="AM39">
            <v>7.8326675100811434</v>
          </cell>
          <cell r="AN39">
            <v>5.5909506525336621</v>
          </cell>
          <cell r="AO39">
            <v>15.72</v>
          </cell>
          <cell r="AP39">
            <v>16.547368421052632</v>
          </cell>
          <cell r="AQ39">
            <v>7.2926777230071096</v>
          </cell>
          <cell r="AR39">
            <v>4.7029785268822568</v>
          </cell>
          <cell r="AS39">
            <v>15.72</v>
          </cell>
          <cell r="AT39">
            <v>17.466666666666669</v>
          </cell>
          <cell r="AU39">
            <v>7.6342857142857152</v>
          </cell>
          <cell r="AV39">
            <v>8.0360902255639104</v>
          </cell>
          <cell r="AW39">
            <v>3.5416275674073061</v>
          </cell>
          <cell r="AX39">
            <v>2.2839619454433646</v>
          </cell>
          <cell r="AY39">
            <v>7.6342857142857152</v>
          </cell>
          <cell r="AZ39">
            <v>8.4825396825396826</v>
          </cell>
          <cell r="BB39">
            <v>33</v>
          </cell>
          <cell r="BC39">
            <v>30</v>
          </cell>
          <cell r="BD39">
            <v>20</v>
          </cell>
          <cell r="BE39">
            <v>15</v>
          </cell>
          <cell r="BF39">
            <v>17</v>
          </cell>
          <cell r="BG39">
            <v>37</v>
          </cell>
          <cell r="BH39">
            <v>67</v>
          </cell>
          <cell r="BI39">
            <v>92</v>
          </cell>
          <cell r="BJ39">
            <v>0</v>
          </cell>
          <cell r="BK39">
            <v>102</v>
          </cell>
        </row>
        <row r="40">
          <cell r="B40">
            <v>34</v>
          </cell>
          <cell r="C40">
            <v>4</v>
          </cell>
          <cell r="D40">
            <v>3</v>
          </cell>
          <cell r="E40">
            <v>2</v>
          </cell>
          <cell r="F40">
            <v>2</v>
          </cell>
          <cell r="G40">
            <v>32.791132679197688</v>
          </cell>
          <cell r="H40">
            <v>4.0963780324107963</v>
          </cell>
          <cell r="I40">
            <v>8.3784032080929348E-3</v>
          </cell>
          <cell r="J40">
            <v>8.3494121935320603E-2</v>
          </cell>
          <cell r="K40">
            <v>5.4419794678199997E-2</v>
          </cell>
          <cell r="L40">
            <v>0.51137594516200002</v>
          </cell>
          <cell r="M40">
            <v>10.359437584210001</v>
          </cell>
          <cell r="N40">
            <v>3.6665048144879999</v>
          </cell>
          <cell r="O40">
            <v>443</v>
          </cell>
          <cell r="P40">
            <v>156</v>
          </cell>
          <cell r="Q40">
            <v>7873</v>
          </cell>
          <cell r="R40">
            <v>1029</v>
          </cell>
          <cell r="S40">
            <v>11.353794285713454</v>
          </cell>
          <cell r="T40"/>
          <cell r="U40">
            <v>2.1541464934169445</v>
          </cell>
          <cell r="V40">
            <v>2.2193522553883023</v>
          </cell>
          <cell r="W40">
            <v>3.3391040812446198</v>
          </cell>
          <cell r="X40">
            <v>3.1263029401388032</v>
          </cell>
          <cell r="Y40">
            <v>15.72</v>
          </cell>
          <cell r="Z40">
            <v>7.6342857142857152</v>
          </cell>
          <cell r="AA40">
            <v>4.9577894159873672</v>
          </cell>
          <cell r="AB40">
            <v>34</v>
          </cell>
          <cell r="AC40">
            <v>32.791132679197688</v>
          </cell>
          <cell r="AD40">
            <v>40.988915848997109</v>
          </cell>
          <cell r="AE40">
            <v>34.516981767576517</v>
          </cell>
          <cell r="AF40">
            <v>33.805291421853291</v>
          </cell>
          <cell r="AG40">
            <v>33.122356241613829</v>
          </cell>
          <cell r="AH40">
            <v>15.222331804920019</v>
          </cell>
          <cell r="AI40">
            <v>9.8203385942300727</v>
          </cell>
          <cell r="AJ40">
            <v>32.791132679197688</v>
          </cell>
          <cell r="AK40">
            <v>36.434591865775211</v>
          </cell>
          <cell r="AL40">
            <v>1.4629921544324274</v>
          </cell>
          <cell r="AM40">
            <v>1.8457538781711269</v>
          </cell>
          <cell r="AN40">
            <v>1.3102946550115593</v>
          </cell>
          <cell r="AO40">
            <v>15.72</v>
          </cell>
          <cell r="AP40">
            <v>16.547368421052632</v>
          </cell>
          <cell r="AQ40">
            <v>7.2975538330564804</v>
          </cell>
          <cell r="AR40">
            <v>4.7078496559294187</v>
          </cell>
          <cell r="AS40">
            <v>15.72</v>
          </cell>
          <cell r="AT40">
            <v>17.466666666666669</v>
          </cell>
          <cell r="AU40">
            <v>7.6342857142857152</v>
          </cell>
          <cell r="AV40">
            <v>8.0360902255639104</v>
          </cell>
          <cell r="AW40">
            <v>3.5439956092197233</v>
          </cell>
          <cell r="AX40">
            <v>2.2863275682739745</v>
          </cell>
          <cell r="AY40">
            <v>7.6342857142857152</v>
          </cell>
          <cell r="AZ40">
            <v>8.4825396825396826</v>
          </cell>
          <cell r="BB40">
            <v>34</v>
          </cell>
          <cell r="BC40">
            <v>30</v>
          </cell>
          <cell r="BD40">
            <v>20</v>
          </cell>
          <cell r="BE40">
            <v>15</v>
          </cell>
          <cell r="BF40">
            <v>17</v>
          </cell>
          <cell r="BG40">
            <v>37</v>
          </cell>
          <cell r="BH40">
            <v>67</v>
          </cell>
          <cell r="BI40">
            <v>92</v>
          </cell>
          <cell r="BJ40">
            <v>116</v>
          </cell>
          <cell r="BK40">
            <v>108</v>
          </cell>
        </row>
      </sheetData>
      <sheetData sheetId="8">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103.8604099351908</v>
          </cell>
          <cell r="H7">
            <v>47.698140724632786</v>
          </cell>
          <cell r="I7">
            <v>2.7878730214408901E-2</v>
          </cell>
          <cell r="J7">
            <v>0.27782264019895375</v>
          </cell>
          <cell r="K7">
            <v>5.4561673569199998E-2</v>
          </cell>
          <cell r="L7">
            <v>1.10429783343</v>
          </cell>
          <cell r="M7">
            <v>17.863985426815997</v>
          </cell>
          <cell r="N7">
            <v>12.970732587894801</v>
          </cell>
          <cell r="O7">
            <v>814</v>
          </cell>
          <cell r="P7">
            <v>515</v>
          </cell>
          <cell r="Q7">
            <v>7937</v>
          </cell>
          <cell r="R7">
            <v>1071</v>
          </cell>
          <cell r="S7">
            <v>11.353794285713454</v>
          </cell>
          <cell r="T7"/>
          <cell r="U7">
            <v>2.6189080594246366</v>
          </cell>
          <cell r="V7">
            <v>2.6731904080312479</v>
          </cell>
          <cell r="W7">
            <v>3.6001722797414653</v>
          </cell>
          <cell r="X7">
            <v>4.2722313663917229</v>
          </cell>
          <cell r="Y7">
            <v>14.78</v>
          </cell>
          <cell r="Z7">
            <v>5.129999999999999</v>
          </cell>
          <cell r="AA7">
            <v>0.93865315841550001</v>
          </cell>
          <cell r="AB7">
            <v>1</v>
          </cell>
          <cell r="AC7">
            <v>129.8255124189885</v>
          </cell>
          <cell r="AD7">
            <v>129.8255124189885</v>
          </cell>
          <cell r="AE7">
            <v>109.32674730020085</v>
          </cell>
          <cell r="AF7">
            <v>107.07258756205238</v>
          </cell>
          <cell r="AG7">
            <v>104.90950498504121</v>
          </cell>
          <cell r="AH7">
            <v>39.657906111453379</v>
          </cell>
          <cell r="AI7">
            <v>28.848733300798926</v>
          </cell>
          <cell r="AJ7">
            <v>103.8604099351908</v>
          </cell>
          <cell r="AK7">
            <v>115.40045548354533</v>
          </cell>
          <cell r="AL7">
            <v>18.345438740243377</v>
          </cell>
          <cell r="AM7">
            <v>17.843151232822777</v>
          </cell>
          <cell r="AN7">
            <v>11.164690447211918</v>
          </cell>
          <cell r="AO7">
            <v>18.474999999999998</v>
          </cell>
          <cell r="AP7">
            <v>15.557894736842105</v>
          </cell>
          <cell r="AQ7">
            <v>5.6435734529936514</v>
          </cell>
          <cell r="AR7">
            <v>4.1053590916102989</v>
          </cell>
          <cell r="AS7">
            <v>14.78</v>
          </cell>
          <cell r="AT7">
            <v>16.422222222222221</v>
          </cell>
          <cell r="AU7">
            <v>6.4124999999999988</v>
          </cell>
          <cell r="AV7">
            <v>5.3999999999999995</v>
          </cell>
          <cell r="AW7">
            <v>1.9588316518171467</v>
          </cell>
          <cell r="AX7">
            <v>1.4249318091989736</v>
          </cell>
          <cell r="AY7">
            <v>5.129999999999999</v>
          </cell>
          <cell r="AZ7">
            <v>5.6999999999999984</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103.86141516009651</v>
          </cell>
          <cell r="H8">
            <v>29.36471788279718</v>
          </cell>
          <cell r="I8">
            <v>2.7857880555756408E-2</v>
          </cell>
          <cell r="J8">
            <v>0.27761486505390465</v>
          </cell>
          <cell r="K8">
            <v>5.4561673569199998E-2</v>
          </cell>
          <cell r="L8">
            <v>0.86208913492299999</v>
          </cell>
          <cell r="M8">
            <v>17.863985426815997</v>
          </cell>
          <cell r="N8">
            <v>11.071946108737999</v>
          </cell>
          <cell r="O8">
            <v>814</v>
          </cell>
          <cell r="P8">
            <v>371</v>
          </cell>
          <cell r="Q8">
            <v>7937</v>
          </cell>
          <cell r="R8">
            <v>1145</v>
          </cell>
          <cell r="S8">
            <v>11.353794285713454</v>
          </cell>
          <cell r="T8"/>
          <cell r="U8">
            <v>2.6185797038946612</v>
          </cell>
          <cell r="V8">
            <v>2.5497113576414194</v>
          </cell>
          <cell r="W8">
            <v>3.5995490978626239</v>
          </cell>
          <cell r="X8">
            <v>4.1674019410325149</v>
          </cell>
          <cell r="Y8">
            <v>14.78</v>
          </cell>
          <cell r="Z8">
            <v>5.129999999999999</v>
          </cell>
          <cell r="AA8">
            <v>0.78340639641812293</v>
          </cell>
          <cell r="AB8">
            <v>2</v>
          </cell>
          <cell r="AC8">
            <v>129.82676895012062</v>
          </cell>
          <cell r="AD8">
            <v>129.82676895012062</v>
          </cell>
          <cell r="AE8">
            <v>109.32780543168055</v>
          </cell>
          <cell r="AF8">
            <v>107.07362387638815</v>
          </cell>
          <cell r="AG8">
            <v>104.91052036373385</v>
          </cell>
          <cell r="AH8">
            <v>39.663262877055658</v>
          </cell>
          <cell r="AI8">
            <v>28.854007081544847</v>
          </cell>
          <cell r="AJ8">
            <v>103.86141516009651</v>
          </cell>
          <cell r="AK8">
            <v>115.40157240010723</v>
          </cell>
          <cell r="AL8">
            <v>11.2941222626143</v>
          </cell>
          <cell r="AM8">
            <v>11.516879271370023</v>
          </cell>
          <cell r="AN8">
            <v>7.0462888625333271</v>
          </cell>
          <cell r="AO8">
            <v>18.474999999999998</v>
          </cell>
          <cell r="AP8">
            <v>15.557894736842105</v>
          </cell>
          <cell r="AQ8">
            <v>5.6442811261453816</v>
          </cell>
          <cell r="AR8">
            <v>4.1060698432412588</v>
          </cell>
          <cell r="AS8">
            <v>14.78</v>
          </cell>
          <cell r="AT8">
            <v>16.422222222222221</v>
          </cell>
          <cell r="AU8">
            <v>6.4124999999999988</v>
          </cell>
          <cell r="AV8">
            <v>5.3999999999999995</v>
          </cell>
          <cell r="AW8">
            <v>1.9590772785606092</v>
          </cell>
          <cell r="AX8">
            <v>1.4251785044538332</v>
          </cell>
          <cell r="AY8">
            <v>5.129999999999999</v>
          </cell>
          <cell r="AZ8">
            <v>5.6999999999999984</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85.971940136593304</v>
          </cell>
          <cell r="H9">
            <v>45.122530021309366</v>
          </cell>
          <cell r="I9">
            <v>1.0331364059469725E-2</v>
          </cell>
          <cell r="J9">
            <v>0.10295615394904087</v>
          </cell>
          <cell r="K9">
            <v>5.4561673569199998E-2</v>
          </cell>
          <cell r="L9">
            <v>0.94495457408600003</v>
          </cell>
          <cell r="M9">
            <v>16.065475516883001</v>
          </cell>
          <cell r="N9">
            <v>11.572012983082201</v>
          </cell>
          <cell r="O9">
            <v>749</v>
          </cell>
          <cell r="P9">
            <v>546</v>
          </cell>
          <cell r="Q9">
            <v>7937</v>
          </cell>
          <cell r="R9">
            <v>1140</v>
          </cell>
          <cell r="S9">
            <v>11.353794285713454</v>
          </cell>
          <cell r="T9"/>
          <cell r="U9">
            <v>2.6133004184787674</v>
          </cell>
          <cell r="V9">
            <v>2.685662851371772</v>
          </cell>
          <cell r="W9">
            <v>3.5859872450092265</v>
          </cell>
          <cell r="X9">
            <v>4.2593927659363526</v>
          </cell>
          <cell r="Y9">
            <v>14.78</v>
          </cell>
          <cell r="Z9">
            <v>5.129999999999999</v>
          </cell>
          <cell r="AA9">
            <v>0.85495890036352384</v>
          </cell>
          <cell r="AB9">
            <v>3</v>
          </cell>
          <cell r="AC9">
            <v>107.46492517074162</v>
          </cell>
          <cell r="AD9">
            <v>107.46492517074162</v>
          </cell>
          <cell r="AE9">
            <v>90.496779091150856</v>
          </cell>
          <cell r="AF9">
            <v>88.630866120199286</v>
          </cell>
          <cell r="AG9">
            <v>86.84034357231647</v>
          </cell>
          <cell r="AH9">
            <v>32.89784041998454</v>
          </cell>
          <cell r="AI9">
            <v>23.974413254326034</v>
          </cell>
          <cell r="AJ9">
            <v>85.971940136593304</v>
          </cell>
          <cell r="AK9">
            <v>95.524377929548109</v>
          </cell>
          <cell r="AL9">
            <v>17.354819238965142</v>
          </cell>
          <cell r="AM9">
            <v>16.801263791641553</v>
          </cell>
          <cell r="AN9">
            <v>10.593653250803222</v>
          </cell>
          <cell r="AO9">
            <v>18.474999999999998</v>
          </cell>
          <cell r="AP9">
            <v>15.557894736842105</v>
          </cell>
          <cell r="AQ9">
            <v>5.6556834780609</v>
          </cell>
          <cell r="AR9">
            <v>4.1215985975884228</v>
          </cell>
          <cell r="AS9">
            <v>14.78</v>
          </cell>
          <cell r="AT9">
            <v>16.422222222222221</v>
          </cell>
          <cell r="AU9">
            <v>6.4124999999999988</v>
          </cell>
          <cell r="AV9">
            <v>5.3999999999999995</v>
          </cell>
          <cell r="AW9">
            <v>1.9630349284473891</v>
          </cell>
          <cell r="AX9">
            <v>1.4305683900966579</v>
          </cell>
          <cell r="AY9">
            <v>5.129999999999999</v>
          </cell>
          <cell r="AZ9">
            <v>5.6999999999999984</v>
          </cell>
          <cell r="BB9">
            <v>3</v>
          </cell>
          <cell r="BC9">
            <v>0</v>
          </cell>
          <cell r="BD9">
            <v>0</v>
          </cell>
          <cell r="BE9">
            <v>0</v>
          </cell>
          <cell r="BF9">
            <v>1</v>
          </cell>
          <cell r="BG9">
            <v>23</v>
          </cell>
          <cell r="BH9">
            <v>0</v>
          </cell>
          <cell r="BI9">
            <v>88</v>
          </cell>
          <cell r="BJ9">
            <v>0</v>
          </cell>
          <cell r="BK9">
            <v>102</v>
          </cell>
        </row>
        <row r="10">
          <cell r="B10">
            <v>4</v>
          </cell>
          <cell r="C10">
            <v>1</v>
          </cell>
          <cell r="D10">
            <v>2</v>
          </cell>
          <cell r="E10">
            <v>2</v>
          </cell>
          <cell r="F10">
            <v>1</v>
          </cell>
          <cell r="G10">
            <v>85.97299900739587</v>
          </cell>
          <cell r="H10">
            <v>27.49410170739614</v>
          </cell>
          <cell r="I10">
            <v>1.0322936634361565E-2</v>
          </cell>
          <cell r="J10">
            <v>0.10287217130436438</v>
          </cell>
          <cell r="K10">
            <v>5.4561673569199998E-2</v>
          </cell>
          <cell r="L10">
            <v>0.77909215962300005</v>
          </cell>
          <cell r="M10">
            <v>16.065475516883001</v>
          </cell>
          <cell r="N10">
            <v>10.195650809481</v>
          </cell>
          <cell r="O10">
            <v>749</v>
          </cell>
          <cell r="P10">
            <v>378</v>
          </cell>
          <cell r="Q10">
            <v>7937</v>
          </cell>
          <cell r="R10">
            <v>1153</v>
          </cell>
          <cell r="S10">
            <v>11.353794285713454</v>
          </cell>
          <cell r="T10"/>
          <cell r="U10">
            <v>2.6127263773213807</v>
          </cell>
          <cell r="V10">
            <v>2.5442486802539261</v>
          </cell>
          <cell r="W10">
            <v>3.5849044724654471</v>
          </cell>
          <cell r="X10">
            <v>4.132074868543123</v>
          </cell>
          <cell r="Y10">
            <v>14.78</v>
          </cell>
          <cell r="Z10">
            <v>5.129999999999999</v>
          </cell>
          <cell r="AA10">
            <v>0.71293115876612612</v>
          </cell>
          <cell r="AB10">
            <v>4</v>
          </cell>
          <cell r="AC10">
            <v>107.46624875924483</v>
          </cell>
          <cell r="AD10">
            <v>107.46624875924483</v>
          </cell>
          <cell r="AE10">
            <v>90.497893691995657</v>
          </cell>
          <cell r="AF10">
            <v>88.63195773958337</v>
          </cell>
          <cell r="AG10">
            <v>86.841413138783707</v>
          </cell>
          <cell r="AH10">
            <v>32.905473666759207</v>
          </cell>
          <cell r="AI10">
            <v>23.981949775155275</v>
          </cell>
          <cell r="AJ10">
            <v>85.97299900739587</v>
          </cell>
          <cell r="AK10">
            <v>95.525554452662078</v>
          </cell>
          <cell r="AL10">
            <v>10.57465450284467</v>
          </cell>
          <cell r="AM10">
            <v>10.806373575342533</v>
          </cell>
          <cell r="AN10">
            <v>6.6538246721289305</v>
          </cell>
          <cell r="AO10">
            <v>18.474999999999998</v>
          </cell>
          <cell r="AP10">
            <v>15.557894736842105</v>
          </cell>
          <cell r="AQ10">
            <v>5.6569260862106621</v>
          </cell>
          <cell r="AR10">
            <v>4.1228434714287792</v>
          </cell>
          <cell r="AS10">
            <v>14.78</v>
          </cell>
          <cell r="AT10">
            <v>16.422222222222221</v>
          </cell>
          <cell r="AU10">
            <v>6.4124999999999988</v>
          </cell>
          <cell r="AV10">
            <v>5.3999999999999995</v>
          </cell>
          <cell r="AW10">
            <v>1.9634662261340117</v>
          </cell>
          <cell r="AX10">
            <v>1.4310004741833311</v>
          </cell>
          <cell r="AY10">
            <v>5.129999999999999</v>
          </cell>
          <cell r="AZ10">
            <v>5.6999999999999984</v>
          </cell>
          <cell r="BB10">
            <v>4</v>
          </cell>
          <cell r="BC10">
            <v>0</v>
          </cell>
          <cell r="BD10">
            <v>0</v>
          </cell>
          <cell r="BE10">
            <v>0</v>
          </cell>
          <cell r="BF10">
            <v>1</v>
          </cell>
          <cell r="BG10">
            <v>23</v>
          </cell>
          <cell r="BH10">
            <v>0</v>
          </cell>
          <cell r="BI10">
            <v>88</v>
          </cell>
          <cell r="BJ10">
            <v>116</v>
          </cell>
          <cell r="BK10">
            <v>108</v>
          </cell>
        </row>
        <row r="11">
          <cell r="B11">
            <v>5</v>
          </cell>
          <cell r="C11">
            <v>1</v>
          </cell>
          <cell r="D11">
            <v>2</v>
          </cell>
          <cell r="E11">
            <v>1</v>
          </cell>
          <cell r="F11">
            <v>2</v>
          </cell>
          <cell r="G11">
            <v>74.09597864457497</v>
          </cell>
          <cell r="H11">
            <v>43.487187781708279</v>
          </cell>
          <cell r="I11">
            <v>1.0331440640784057E-2</v>
          </cell>
          <cell r="J11">
            <v>0.10295691711231171</v>
          </cell>
          <cell r="K11">
            <v>5.4561673569199998E-2</v>
          </cell>
          <cell r="L11">
            <v>0.94495433624000003</v>
          </cell>
          <cell r="M11">
            <v>14.926374572053</v>
          </cell>
          <cell r="N11">
            <v>10.795630043348501</v>
          </cell>
          <cell r="O11">
            <v>695</v>
          </cell>
          <cell r="P11">
            <v>564</v>
          </cell>
          <cell r="Q11">
            <v>7937</v>
          </cell>
          <cell r="R11">
            <v>1139</v>
          </cell>
          <cell r="S11">
            <v>11.353794285713454</v>
          </cell>
          <cell r="T11"/>
          <cell r="U11">
            <v>2.5993948251785723</v>
          </cell>
          <cell r="V11">
            <v>2.6997788282221924</v>
          </cell>
          <cell r="W11">
            <v>3.5616010317246967</v>
          </cell>
          <cell r="X11">
            <v>4.2634501554945112</v>
          </cell>
          <cell r="Y11">
            <v>14.78</v>
          </cell>
          <cell r="Z11">
            <v>5.129999999999999</v>
          </cell>
          <cell r="AA11">
            <v>5.4062112020410025</v>
          </cell>
          <cell r="AB11">
            <v>5</v>
          </cell>
          <cell r="AC11">
            <v>92.619973305718702</v>
          </cell>
          <cell r="AD11">
            <v>92.619973305718702</v>
          </cell>
          <cell r="AE11">
            <v>77.99576699428944</v>
          </cell>
          <cell r="AF11">
            <v>76.38760685007729</v>
          </cell>
          <cell r="AG11">
            <v>74.844422873308048</v>
          </cell>
          <cell r="AH11">
            <v>28.5050881562345</v>
          </cell>
          <cell r="AI11">
            <v>20.804120951384096</v>
          </cell>
          <cell r="AJ11">
            <v>74.09597864457497</v>
          </cell>
          <cell r="AK11">
            <v>82.328865160638856</v>
          </cell>
          <cell r="AL11">
            <v>16.725841454503183</v>
          </cell>
          <cell r="AM11">
            <v>16.10768531374277</v>
          </cell>
          <cell r="AN11">
            <v>10.199999107686123</v>
          </cell>
          <cell r="AO11">
            <v>18.474999999999998</v>
          </cell>
          <cell r="AP11">
            <v>15.557894736842105</v>
          </cell>
          <cell r="AQ11">
            <v>5.6859388411626339</v>
          </cell>
          <cell r="AR11">
            <v>4.1498191033606089</v>
          </cell>
          <cell r="AS11">
            <v>14.78</v>
          </cell>
          <cell r="AT11">
            <v>16.422222222222221</v>
          </cell>
          <cell r="AU11">
            <v>6.4124999999999988</v>
          </cell>
          <cell r="AV11">
            <v>5.3999999999999995</v>
          </cell>
          <cell r="AW11">
            <v>1.9735362824874363</v>
          </cell>
          <cell r="AX11">
            <v>1.4403634641569634</v>
          </cell>
          <cell r="AY11">
            <v>5.129999999999999</v>
          </cell>
          <cell r="AZ11">
            <v>5.6999999999999984</v>
          </cell>
          <cell r="BB11">
            <v>5</v>
          </cell>
          <cell r="BC11">
            <v>0</v>
          </cell>
          <cell r="BD11">
            <v>0</v>
          </cell>
          <cell r="BE11">
            <v>0</v>
          </cell>
          <cell r="BF11">
            <v>1</v>
          </cell>
          <cell r="BG11">
            <v>23</v>
          </cell>
          <cell r="BH11">
            <v>0</v>
          </cell>
          <cell r="BI11">
            <v>88</v>
          </cell>
          <cell r="BJ11">
            <v>0</v>
          </cell>
          <cell r="BK11">
            <v>102</v>
          </cell>
        </row>
        <row r="12">
          <cell r="B12">
            <v>6</v>
          </cell>
          <cell r="C12">
            <v>1</v>
          </cell>
          <cell r="D12">
            <v>2</v>
          </cell>
          <cell r="E12">
            <v>2</v>
          </cell>
          <cell r="F12">
            <v>2</v>
          </cell>
          <cell r="G12">
            <v>74.096695733228458</v>
          </cell>
          <cell r="H12">
            <v>26.051540105445277</v>
          </cell>
          <cell r="I12">
            <v>1.03230132817064E-2</v>
          </cell>
          <cell r="J12">
            <v>0.10287293512565548</v>
          </cell>
          <cell r="K12">
            <v>5.4561673569199998E-2</v>
          </cell>
          <cell r="L12">
            <v>0.77909155615400005</v>
          </cell>
          <cell r="M12">
            <v>14.926374572053</v>
          </cell>
          <cell r="N12">
            <v>9.5101602331659993</v>
          </cell>
          <cell r="O12">
            <v>695</v>
          </cell>
          <cell r="P12">
            <v>384</v>
          </cell>
          <cell r="Q12">
            <v>7937</v>
          </cell>
          <cell r="R12">
            <v>1151</v>
          </cell>
          <cell r="S12">
            <v>11.353794285713454</v>
          </cell>
          <cell r="T12"/>
          <cell r="U12">
            <v>2.5987193329411471</v>
          </cell>
          <cell r="V12">
            <v>2.5458193909533477</v>
          </cell>
          <cell r="W12">
            <v>3.560331346191643</v>
          </cell>
          <cell r="X12">
            <v>4.1157848063028784</v>
          </cell>
          <cell r="Y12">
            <v>14.78</v>
          </cell>
          <cell r="Z12">
            <v>5.129999999999999</v>
          </cell>
          <cell r="AA12">
            <v>5.2636964339107593</v>
          </cell>
          <cell r="AB12">
            <v>6</v>
          </cell>
          <cell r="AC12">
            <v>92.620869666535569</v>
          </cell>
          <cell r="AD12">
            <v>92.620869666535569</v>
          </cell>
          <cell r="AE12">
            <v>77.996521824451008</v>
          </cell>
          <cell r="AF12">
            <v>76.388346116730375</v>
          </cell>
          <cell r="AG12">
            <v>74.845147205281265</v>
          </cell>
          <cell r="AH12">
            <v>28.512773501156893</v>
          </cell>
          <cell r="AI12">
            <v>20.811741528632439</v>
          </cell>
          <cell r="AJ12">
            <v>74.096695733228458</v>
          </cell>
          <cell r="AK12">
            <v>82.32966192580939</v>
          </cell>
          <cell r="AL12">
            <v>10.019823117478952</v>
          </cell>
          <cell r="AM12">
            <v>10.233066885270917</v>
          </cell>
          <cell r="AN12">
            <v>6.3296652598430718</v>
          </cell>
          <cell r="AO12">
            <v>18.474999999999998</v>
          </cell>
          <cell r="AP12">
            <v>15.557894736842105</v>
          </cell>
          <cell r="AQ12">
            <v>5.6874168028266716</v>
          </cell>
          <cell r="AR12">
            <v>4.1512990120455022</v>
          </cell>
          <cell r="AS12">
            <v>14.78</v>
          </cell>
          <cell r="AT12">
            <v>16.422222222222221</v>
          </cell>
          <cell r="AU12">
            <v>6.4124999999999988</v>
          </cell>
          <cell r="AV12">
            <v>5.3999999999999995</v>
          </cell>
          <cell r="AW12">
            <v>1.9740492691813816</v>
          </cell>
          <cell r="AX12">
            <v>1.4408771266436686</v>
          </cell>
          <cell r="AY12">
            <v>5.129999999999999</v>
          </cell>
          <cell r="AZ12">
            <v>5.6999999999999984</v>
          </cell>
          <cell r="BB12">
            <v>6</v>
          </cell>
          <cell r="BC12">
            <v>0</v>
          </cell>
          <cell r="BD12">
            <v>0</v>
          </cell>
          <cell r="BE12">
            <v>0</v>
          </cell>
          <cell r="BF12">
            <v>1</v>
          </cell>
          <cell r="BG12">
            <v>23</v>
          </cell>
          <cell r="BH12">
            <v>0</v>
          </cell>
          <cell r="BI12">
            <v>88</v>
          </cell>
          <cell r="BJ12">
            <v>116</v>
          </cell>
          <cell r="BK12">
            <v>108</v>
          </cell>
        </row>
        <row r="13">
          <cell r="B13">
            <v>7</v>
          </cell>
          <cell r="C13">
            <v>2</v>
          </cell>
          <cell r="D13">
            <v>1</v>
          </cell>
          <cell r="E13">
            <v>1</v>
          </cell>
          <cell r="F13">
            <v>1</v>
          </cell>
          <cell r="G13">
            <v>45.377040318712986</v>
          </cell>
          <cell r="H13">
            <v>34.238375238317879</v>
          </cell>
          <cell r="I13">
            <v>2.7903154782963818E-2</v>
          </cell>
          <cell r="J13">
            <v>0.27806604074372249</v>
          </cell>
          <cell r="K13">
            <v>5.4561673569199998E-2</v>
          </cell>
          <cell r="L13">
            <v>0.70232356546499997</v>
          </cell>
          <cell r="M13">
            <v>11.481928435547999</v>
          </cell>
          <cell r="N13">
            <v>9.236925709846501</v>
          </cell>
          <cell r="O13">
            <v>553</v>
          </cell>
          <cell r="P13">
            <v>519</v>
          </cell>
          <cell r="Q13">
            <v>7937</v>
          </cell>
          <cell r="R13">
            <v>1183</v>
          </cell>
          <cell r="S13">
            <v>11.353794285713454</v>
          </cell>
          <cell r="T13"/>
          <cell r="U13">
            <v>2.5289108426269853</v>
          </cell>
          <cell r="V13">
            <v>2.7315497102573709</v>
          </cell>
          <cell r="W13">
            <v>3.4777676186430799</v>
          </cell>
          <cell r="X13">
            <v>4.2766207413739776</v>
          </cell>
          <cell r="Y13">
            <v>14.78</v>
          </cell>
          <cell r="Z13">
            <v>5.129999999999999</v>
          </cell>
          <cell r="AA13">
            <v>0.65940379201991661</v>
          </cell>
          <cell r="AB13">
            <v>7</v>
          </cell>
          <cell r="AC13">
            <v>56.721300398391229</v>
          </cell>
          <cell r="AD13">
            <v>56.721300398391229</v>
          </cell>
          <cell r="AE13">
            <v>47.765305598645249</v>
          </cell>
          <cell r="AF13">
            <v>46.780453936817516</v>
          </cell>
          <cell r="AG13">
            <v>45.83539426132625</v>
          </cell>
          <cell r="AH13">
            <v>17.943313601192902</v>
          </cell>
          <cell r="AI13">
            <v>13.047749388275038</v>
          </cell>
          <cell r="AJ13">
            <v>45.377040318712986</v>
          </cell>
          <cell r="AK13">
            <v>50.418933687458875</v>
          </cell>
          <cell r="AL13">
            <v>13.168605860891491</v>
          </cell>
          <cell r="AM13">
            <v>12.534414112892671</v>
          </cell>
          <cell r="AN13">
            <v>8.005941445094777</v>
          </cell>
          <cell r="AO13">
            <v>18.474999999999998</v>
          </cell>
          <cell r="AP13">
            <v>15.557894736842105</v>
          </cell>
          <cell r="AQ13">
            <v>5.8444132354807783</v>
          </cell>
          <cell r="AR13">
            <v>4.2498526700776829</v>
          </cell>
          <cell r="AS13">
            <v>14.78</v>
          </cell>
          <cell r="AT13">
            <v>16.422222222222221</v>
          </cell>
          <cell r="AU13">
            <v>6.4124999999999988</v>
          </cell>
          <cell r="AV13">
            <v>5.3999999999999995</v>
          </cell>
          <cell r="AW13">
            <v>2.0285412650890655</v>
          </cell>
          <cell r="AX13">
            <v>1.4750841811568682</v>
          </cell>
          <cell r="AY13">
            <v>5.129999999999999</v>
          </cell>
          <cell r="AZ13">
            <v>5.6999999999999984</v>
          </cell>
          <cell r="BB13">
            <v>7</v>
          </cell>
          <cell r="BC13">
            <v>15</v>
          </cell>
          <cell r="BD13">
            <v>10</v>
          </cell>
          <cell r="BE13">
            <v>5</v>
          </cell>
          <cell r="BF13">
            <v>13</v>
          </cell>
          <cell r="BG13">
            <v>33</v>
          </cell>
          <cell r="BH13">
            <v>63</v>
          </cell>
          <cell r="BI13">
            <v>80</v>
          </cell>
          <cell r="BJ13">
            <v>0</v>
          </cell>
          <cell r="BK13">
            <v>102</v>
          </cell>
        </row>
        <row r="14">
          <cell r="B14">
            <v>8</v>
          </cell>
          <cell r="C14">
            <v>2</v>
          </cell>
          <cell r="D14">
            <v>1</v>
          </cell>
          <cell r="E14">
            <v>2</v>
          </cell>
          <cell r="F14">
            <v>1</v>
          </cell>
          <cell r="G14">
            <v>45.375600583241024</v>
          </cell>
          <cell r="H14">
            <v>14.088222074728526</v>
          </cell>
          <cell r="I14">
            <v>2.7872643379196708E-2</v>
          </cell>
          <cell r="J14">
            <v>0.27776198246396716</v>
          </cell>
          <cell r="K14">
            <v>5.4561673569199998E-2</v>
          </cell>
          <cell r="L14">
            <v>0.49603130790799999</v>
          </cell>
          <cell r="M14">
            <v>11.481928435547999</v>
          </cell>
          <cell r="N14">
            <v>6.5935544515573001</v>
          </cell>
          <cell r="O14">
            <v>553</v>
          </cell>
          <cell r="P14">
            <v>299</v>
          </cell>
          <cell r="Q14">
            <v>7937</v>
          </cell>
          <cell r="R14">
            <v>1276</v>
          </cell>
          <cell r="S14">
            <v>11.353794285713454</v>
          </cell>
          <cell r="T14"/>
          <cell r="U14">
            <v>2.5282411186027316</v>
          </cell>
          <cell r="V14">
            <v>2.4817743835612744</v>
          </cell>
          <cell r="W14">
            <v>3.4764980559957466</v>
          </cell>
          <cell r="X14">
            <v>4.0192823285792594</v>
          </cell>
          <cell r="Y14">
            <v>14.78</v>
          </cell>
          <cell r="Z14">
            <v>5.129999999999999</v>
          </cell>
          <cell r="AA14">
            <v>0.50233011816714912</v>
          </cell>
          <cell r="AB14">
            <v>8</v>
          </cell>
          <cell r="AC14">
            <v>56.719500729051276</v>
          </cell>
          <cell r="AD14">
            <v>56.719500729051276</v>
          </cell>
          <cell r="AE14">
            <v>47.763790087622134</v>
          </cell>
          <cell r="AF14">
            <v>46.778969673444358</v>
          </cell>
          <cell r="AG14">
            <v>45.833939983071744</v>
          </cell>
          <cell r="AH14">
            <v>17.947497273645521</v>
          </cell>
          <cell r="AI14">
            <v>13.052100088186139</v>
          </cell>
          <cell r="AJ14">
            <v>45.375600583241024</v>
          </cell>
          <cell r="AK14">
            <v>50.417333981378917</v>
          </cell>
          <cell r="AL14">
            <v>5.4185469518186631</v>
          </cell>
          <cell r="AM14">
            <v>5.6766731770808008</v>
          </cell>
          <cell r="AN14">
            <v>3.5051586136544048</v>
          </cell>
          <cell r="AO14">
            <v>18.474999999999998</v>
          </cell>
          <cell r="AP14">
            <v>15.557894736842105</v>
          </cell>
          <cell r="AQ14">
            <v>5.8459614042541865</v>
          </cell>
          <cell r="AR14">
            <v>4.251404649719178</v>
          </cell>
          <cell r="AS14">
            <v>14.78</v>
          </cell>
          <cell r="AT14">
            <v>16.422222222222221</v>
          </cell>
          <cell r="AU14">
            <v>6.4124999999999988</v>
          </cell>
          <cell r="AV14">
            <v>5.3999999999999995</v>
          </cell>
          <cell r="AW14">
            <v>2.0290786200151536</v>
          </cell>
          <cell r="AX14">
            <v>1.4756228587996874</v>
          </cell>
          <cell r="AY14">
            <v>5.129999999999999</v>
          </cell>
          <cell r="AZ14">
            <v>5.6999999999999984</v>
          </cell>
          <cell r="BB14">
            <v>8</v>
          </cell>
          <cell r="BC14">
            <v>15</v>
          </cell>
          <cell r="BD14">
            <v>10</v>
          </cell>
          <cell r="BE14">
            <v>5</v>
          </cell>
          <cell r="BF14">
            <v>13</v>
          </cell>
          <cell r="BG14">
            <v>33</v>
          </cell>
          <cell r="BH14">
            <v>63</v>
          </cell>
          <cell r="BI14">
            <v>80</v>
          </cell>
          <cell r="BJ14">
            <v>116</v>
          </cell>
          <cell r="BK14">
            <v>108</v>
          </cell>
        </row>
        <row r="15">
          <cell r="B15">
            <v>9</v>
          </cell>
          <cell r="C15">
            <v>2</v>
          </cell>
          <cell r="D15">
            <v>2</v>
          </cell>
          <cell r="E15">
            <v>1</v>
          </cell>
          <cell r="F15">
            <v>1</v>
          </cell>
          <cell r="G15">
            <v>29.699891966564294</v>
          </cell>
          <cell r="H15">
            <v>32.153614225501798</v>
          </cell>
          <cell r="I15">
            <v>1.0350628443822587E-2</v>
          </cell>
          <cell r="J15">
            <v>0.10314813120487561</v>
          </cell>
          <cell r="K15">
            <v>5.4561673569199998E-2</v>
          </cell>
          <cell r="L15">
            <v>0.56825338501199996</v>
          </cell>
          <cell r="M15">
            <v>9.7663744684650009</v>
          </cell>
          <cell r="N15">
            <v>7.8662202836559008</v>
          </cell>
          <cell r="O15">
            <v>426</v>
          </cell>
          <cell r="P15">
            <v>572</v>
          </cell>
          <cell r="Q15">
            <v>7937</v>
          </cell>
          <cell r="R15">
            <v>1334</v>
          </cell>
          <cell r="S15">
            <v>11.353794285713454</v>
          </cell>
          <cell r="T15"/>
          <cell r="U15">
            <v>2.4773768751478618</v>
          </cell>
          <cell r="V15">
            <v>2.7694165091757119</v>
          </cell>
          <cell r="W15">
            <v>3.3907616108427705</v>
          </cell>
          <cell r="X15">
            <v>4.2682988464468625</v>
          </cell>
          <cell r="Y15">
            <v>14.78</v>
          </cell>
          <cell r="Z15">
            <v>5.129999999999999</v>
          </cell>
          <cell r="AA15">
            <v>0.60162699651270479</v>
          </cell>
          <cell r="AB15">
            <v>9</v>
          </cell>
          <cell r="AC15">
            <v>37.124864958205364</v>
          </cell>
          <cell r="AD15">
            <v>37.124864958205364</v>
          </cell>
          <cell r="AE15">
            <v>31.263044175330837</v>
          </cell>
          <cell r="AF15">
            <v>30.618445326354944</v>
          </cell>
          <cell r="AG15">
            <v>29.999890875317469</v>
          </cell>
          <cell r="AH15">
            <v>11.988443205594894</v>
          </cell>
          <cell r="AI15">
            <v>8.7590622329779215</v>
          </cell>
          <cell r="AJ15">
            <v>29.699891966564294</v>
          </cell>
          <cell r="AK15">
            <v>32.999879962849214</v>
          </cell>
          <cell r="AL15">
            <v>12.366774702116075</v>
          </cell>
          <cell r="AM15">
            <v>11.610248627813657</v>
          </cell>
          <cell r="AN15">
            <v>7.533121597675386</v>
          </cell>
          <cell r="AO15">
            <v>18.474999999999998</v>
          </cell>
          <cell r="AP15">
            <v>15.557894736842105</v>
          </cell>
          <cell r="AQ15">
            <v>5.9659877139677659</v>
          </cell>
          <cell r="AR15">
            <v>4.3589027175303086</v>
          </cell>
          <cell r="AS15">
            <v>14.78</v>
          </cell>
          <cell r="AT15">
            <v>16.422222222222221</v>
          </cell>
          <cell r="AU15">
            <v>6.4124999999999988</v>
          </cell>
          <cell r="AV15">
            <v>5.3999999999999995</v>
          </cell>
          <cell r="AW15">
            <v>2.0707386314380671</v>
          </cell>
          <cell r="AX15">
            <v>1.5129344344337268</v>
          </cell>
          <cell r="AY15">
            <v>5.129999999999999</v>
          </cell>
          <cell r="AZ15">
            <v>5.6999999999999984</v>
          </cell>
          <cell r="BB15">
            <v>9</v>
          </cell>
          <cell r="BC15">
            <v>15</v>
          </cell>
          <cell r="BD15">
            <v>10</v>
          </cell>
          <cell r="BE15">
            <v>5</v>
          </cell>
          <cell r="BF15">
            <v>13</v>
          </cell>
          <cell r="BG15">
            <v>33</v>
          </cell>
          <cell r="BH15">
            <v>63</v>
          </cell>
          <cell r="BI15">
            <v>88</v>
          </cell>
          <cell r="BJ15">
            <v>0</v>
          </cell>
          <cell r="BK15">
            <v>102</v>
          </cell>
        </row>
        <row r="16">
          <cell r="B16">
            <v>10</v>
          </cell>
          <cell r="C16">
            <v>2</v>
          </cell>
          <cell r="D16">
            <v>2</v>
          </cell>
          <cell r="E16">
            <v>2</v>
          </cell>
          <cell r="F16">
            <v>1</v>
          </cell>
          <cell r="G16">
            <v>29.70134210858485</v>
          </cell>
          <cell r="H16">
            <v>12.334613618725994</v>
          </cell>
          <cell r="I16">
            <v>1.033820984407246E-2</v>
          </cell>
          <cell r="J16">
            <v>0.10302437491670827</v>
          </cell>
          <cell r="K16">
            <v>5.4561673569199998E-2</v>
          </cell>
          <cell r="L16">
            <v>0.43627316170899999</v>
          </cell>
          <cell r="M16">
            <v>9.7663744684650009</v>
          </cell>
          <cell r="N16">
            <v>5.5004803783339007</v>
          </cell>
          <cell r="O16">
            <v>426</v>
          </cell>
          <cell r="P16">
            <v>314</v>
          </cell>
          <cell r="Q16">
            <v>7937</v>
          </cell>
          <cell r="R16">
            <v>1310</v>
          </cell>
          <cell r="S16">
            <v>11.353794285713454</v>
          </cell>
          <cell r="T16"/>
          <cell r="U16">
            <v>2.4757997860807155</v>
          </cell>
          <cell r="V16">
            <v>2.4738889629129077</v>
          </cell>
          <cell r="W16">
            <v>3.3877962088560469</v>
          </cell>
          <cell r="X16">
            <v>3.9543467921519149</v>
          </cell>
          <cell r="Y16">
            <v>14.78</v>
          </cell>
          <cell r="Z16">
            <v>5.129999999999999</v>
          </cell>
          <cell r="AA16">
            <v>0.4535855887609444</v>
          </cell>
          <cell r="AB16">
            <v>10</v>
          </cell>
          <cell r="AC16">
            <v>37.126677635731063</v>
          </cell>
          <cell r="AD16">
            <v>37.126677635731063</v>
          </cell>
          <cell r="AE16">
            <v>31.264570640615634</v>
          </cell>
          <cell r="AF16">
            <v>30.619940318128712</v>
          </cell>
          <cell r="AG16">
            <v>30.001355665237224</v>
          </cell>
          <cell r="AH16">
            <v>11.996665592900465</v>
          </cell>
          <cell r="AI16">
            <v>8.7671572543066478</v>
          </cell>
          <cell r="AJ16">
            <v>29.70134210858485</v>
          </cell>
          <cell r="AK16">
            <v>33.001491231760944</v>
          </cell>
          <cell r="AL16">
            <v>4.7440821610484587</v>
          </cell>
          <cell r="AM16">
            <v>4.985920469204272</v>
          </cell>
          <cell r="AN16">
            <v>3.119254397010947</v>
          </cell>
          <cell r="AO16">
            <v>18.474999999999998</v>
          </cell>
          <cell r="AP16">
            <v>15.557894736842105</v>
          </cell>
          <cell r="AQ16">
            <v>5.9697880592345056</v>
          </cell>
          <cell r="AR16">
            <v>4.3627181473795744</v>
          </cell>
          <cell r="AS16">
            <v>14.78</v>
          </cell>
          <cell r="AT16">
            <v>16.422222222222221</v>
          </cell>
          <cell r="AU16">
            <v>6.4124999999999988</v>
          </cell>
          <cell r="AV16">
            <v>5.3999999999999995</v>
          </cell>
          <cell r="AW16">
            <v>2.0720576957965502</v>
          </cell>
          <cell r="AX16">
            <v>1.5142587345099603</v>
          </cell>
          <cell r="AY16">
            <v>5.129999999999999</v>
          </cell>
          <cell r="AZ16">
            <v>5.6999999999999984</v>
          </cell>
          <cell r="BB16">
            <v>10</v>
          </cell>
          <cell r="BC16">
            <v>15</v>
          </cell>
          <cell r="BD16">
            <v>10</v>
          </cell>
          <cell r="BE16">
            <v>5</v>
          </cell>
          <cell r="BF16">
            <v>13</v>
          </cell>
          <cell r="BG16">
            <v>33</v>
          </cell>
          <cell r="BH16">
            <v>63</v>
          </cell>
          <cell r="BI16">
            <v>88</v>
          </cell>
          <cell r="BJ16">
            <v>116</v>
          </cell>
          <cell r="BK16">
            <v>108</v>
          </cell>
        </row>
        <row r="17">
          <cell r="B17">
            <v>11</v>
          </cell>
          <cell r="C17">
            <v>2</v>
          </cell>
          <cell r="D17">
            <v>2</v>
          </cell>
          <cell r="E17">
            <v>1</v>
          </cell>
          <cell r="F17">
            <v>2</v>
          </cell>
          <cell r="G17">
            <v>22.508670995404874</v>
          </cell>
          <cell r="H17">
            <v>30.686132228232321</v>
          </cell>
          <cell r="I17">
            <v>1.0350793230945041E-2</v>
          </cell>
          <cell r="J17">
            <v>0.10314977337412359</v>
          </cell>
          <cell r="K17">
            <v>5.4561673569199998E-2</v>
          </cell>
          <cell r="L17">
            <v>0.56824840538499999</v>
          </cell>
          <cell r="M17">
            <v>8.8796866099339997</v>
          </cell>
          <cell r="N17">
            <v>7.1598391558530006</v>
          </cell>
          <cell r="O17">
            <v>355</v>
          </cell>
          <cell r="P17">
            <v>600</v>
          </cell>
          <cell r="Q17">
            <v>7937</v>
          </cell>
          <cell r="R17">
            <v>1331</v>
          </cell>
          <cell r="S17">
            <v>11.353794285713454</v>
          </cell>
          <cell r="T17"/>
          <cell r="U17">
            <v>2.4295369438181464</v>
          </cell>
          <cell r="V17">
            <v>2.7966389741694804</v>
          </cell>
          <cell r="W17">
            <v>3.3087147906342147</v>
          </cell>
          <cell r="X17">
            <v>4.276962961614009</v>
          </cell>
          <cell r="Y17">
            <v>14.78</v>
          </cell>
          <cell r="Z17">
            <v>5.129999999999999</v>
          </cell>
          <cell r="AA17">
            <v>5.1522712326680464</v>
          </cell>
          <cell r="AB17">
            <v>11</v>
          </cell>
          <cell r="AC17">
            <v>28.135838744256091</v>
          </cell>
          <cell r="AD17">
            <v>28.135838744256091</v>
          </cell>
          <cell r="AE17">
            <v>23.693337889899869</v>
          </cell>
          <cell r="AF17">
            <v>23.204815459180281</v>
          </cell>
          <cell r="AG17">
            <v>22.736031308489771</v>
          </cell>
          <cell r="AH17">
            <v>9.2645930133629903</v>
          </cell>
          <cell r="AI17">
            <v>6.802844131237558</v>
          </cell>
          <cell r="AJ17">
            <v>22.508670995404874</v>
          </cell>
          <cell r="AK17">
            <v>25.009634439338747</v>
          </cell>
          <cell r="AL17">
            <v>11.802358549320124</v>
          </cell>
          <cell r="AM17">
            <v>10.972503963385263</v>
          </cell>
          <cell r="AN17">
            <v>7.1747481808101075</v>
          </cell>
          <cell r="AO17">
            <v>18.474999999999998</v>
          </cell>
          <cell r="AP17">
            <v>15.557894736842105</v>
          </cell>
          <cell r="AQ17">
            <v>6.0834637800454452</v>
          </cell>
          <cell r="AR17">
            <v>4.4669912444061</v>
          </cell>
          <cell r="AS17">
            <v>14.78</v>
          </cell>
          <cell r="AT17">
            <v>16.422222222222221</v>
          </cell>
          <cell r="AU17">
            <v>6.4124999999999988</v>
          </cell>
          <cell r="AV17">
            <v>5.3999999999999995</v>
          </cell>
          <cell r="AW17">
            <v>2.1115134771064361</v>
          </cell>
          <cell r="AX17">
            <v>1.5504509528960277</v>
          </cell>
          <cell r="AY17">
            <v>5.129999999999999</v>
          </cell>
          <cell r="AZ17">
            <v>5.6999999999999984</v>
          </cell>
          <cell r="BB17">
            <v>11</v>
          </cell>
          <cell r="BC17">
            <v>15</v>
          </cell>
          <cell r="BD17">
            <v>10</v>
          </cell>
          <cell r="BE17">
            <v>5</v>
          </cell>
          <cell r="BF17">
            <v>13</v>
          </cell>
          <cell r="BG17">
            <v>33</v>
          </cell>
          <cell r="BH17">
            <v>63</v>
          </cell>
          <cell r="BI17">
            <v>88</v>
          </cell>
          <cell r="BJ17">
            <v>0</v>
          </cell>
          <cell r="BK17">
            <v>102</v>
          </cell>
        </row>
        <row r="18">
          <cell r="B18">
            <v>12</v>
          </cell>
          <cell r="C18">
            <v>2</v>
          </cell>
          <cell r="D18">
            <v>2</v>
          </cell>
          <cell r="E18">
            <v>2</v>
          </cell>
          <cell r="F18">
            <v>2</v>
          </cell>
          <cell r="G18">
            <v>22.509970453155404</v>
          </cell>
          <cell r="H18">
            <v>11.133922087335755</v>
          </cell>
          <cell r="I18">
            <v>1.0338374586384227E-2</v>
          </cell>
          <cell r="J18">
            <v>0.10302601663939992</v>
          </cell>
          <cell r="K18">
            <v>5.4561673569199998E-2</v>
          </cell>
          <cell r="L18">
            <v>0.41780747001099999</v>
          </cell>
          <cell r="M18">
            <v>8.8796866099339997</v>
          </cell>
          <cell r="N18">
            <v>4.7924784648389993</v>
          </cell>
          <cell r="O18">
            <v>355</v>
          </cell>
          <cell r="P18">
            <v>325</v>
          </cell>
          <cell r="Q18">
            <v>7937</v>
          </cell>
          <cell r="R18">
            <v>1364</v>
          </cell>
          <cell r="S18">
            <v>11.353794285713454</v>
          </cell>
          <cell r="T18"/>
          <cell r="U18">
            <v>2.4275659086213177</v>
          </cell>
          <cell r="V18">
            <v>2.4723675791344428</v>
          </cell>
          <cell r="W18">
            <v>3.3050464605977883</v>
          </cell>
          <cell r="X18">
            <v>3.9096708725953708</v>
          </cell>
          <cell r="Y18">
            <v>14.78</v>
          </cell>
          <cell r="Z18">
            <v>5.129999999999999</v>
          </cell>
          <cell r="AA18">
            <v>5.0042956465788153</v>
          </cell>
          <cell r="AB18">
            <v>12</v>
          </cell>
          <cell r="AC18">
            <v>28.137463066444255</v>
          </cell>
          <cell r="AD18">
            <v>28.137463066444255</v>
          </cell>
          <cell r="AE18">
            <v>23.694705740163585</v>
          </cell>
          <cell r="AF18">
            <v>23.206155106345779</v>
          </cell>
          <cell r="AG18">
            <v>22.737343892076165</v>
          </cell>
          <cell r="AH18">
            <v>9.2726505893055009</v>
          </cell>
          <cell r="AI18">
            <v>6.8107879031400955</v>
          </cell>
          <cell r="AJ18">
            <v>22.509970453155404</v>
          </cell>
          <cell r="AK18">
            <v>25.01107828128378</v>
          </cell>
          <cell r="AL18">
            <v>4.2822777258983669</v>
          </cell>
          <cell r="AM18">
            <v>4.5033441553353715</v>
          </cell>
          <cell r="AN18">
            <v>2.847790120999286</v>
          </cell>
          <cell r="AO18">
            <v>18.474999999999998</v>
          </cell>
          <cell r="AP18">
            <v>15.557894736842105</v>
          </cell>
          <cell r="AQ18">
            <v>6.0884031809434882</v>
          </cell>
          <cell r="AR18">
            <v>4.4719492376899055</v>
          </cell>
          <cell r="AS18">
            <v>14.78</v>
          </cell>
          <cell r="AT18">
            <v>16.422222222222221</v>
          </cell>
          <cell r="AU18">
            <v>6.4124999999999988</v>
          </cell>
          <cell r="AV18">
            <v>5.3999999999999995</v>
          </cell>
          <cell r="AW18">
            <v>2.1132278970392484</v>
          </cell>
          <cell r="AX18">
            <v>1.5521718260723418</v>
          </cell>
          <cell r="AY18">
            <v>5.129999999999999</v>
          </cell>
          <cell r="AZ18">
            <v>5.6999999999999984</v>
          </cell>
          <cell r="BB18">
            <v>12</v>
          </cell>
          <cell r="BC18">
            <v>15</v>
          </cell>
          <cell r="BD18">
            <v>10</v>
          </cell>
          <cell r="BE18">
            <v>5</v>
          </cell>
          <cell r="BF18">
            <v>13</v>
          </cell>
          <cell r="BG18">
            <v>33</v>
          </cell>
          <cell r="BH18">
            <v>63</v>
          </cell>
          <cell r="BI18">
            <v>88</v>
          </cell>
          <cell r="BJ18">
            <v>116</v>
          </cell>
          <cell r="BK18">
            <v>108</v>
          </cell>
        </row>
        <row r="19">
          <cell r="B19">
            <v>13</v>
          </cell>
          <cell r="C19">
            <v>2</v>
          </cell>
          <cell r="D19">
            <v>3</v>
          </cell>
          <cell r="E19">
            <v>1</v>
          </cell>
          <cell r="F19">
            <v>1</v>
          </cell>
          <cell r="G19">
            <v>21.764180683935024</v>
          </cell>
          <cell r="H19">
            <v>34.770735914816505</v>
          </cell>
          <cell r="I19">
            <v>8.2956571887310791E-3</v>
          </cell>
          <cell r="J19">
            <v>8.2669524925763002E-2</v>
          </cell>
          <cell r="K19">
            <v>5.4561673569199998E-2</v>
          </cell>
          <cell r="L19">
            <v>0.56834848644000002</v>
          </cell>
          <cell r="M19">
            <v>9.0505854111759998</v>
          </cell>
          <cell r="N19">
            <v>7.6928972015679999</v>
          </cell>
          <cell r="O19">
            <v>337</v>
          </cell>
          <cell r="P19">
            <v>633</v>
          </cell>
          <cell r="Q19">
            <v>7937</v>
          </cell>
          <cell r="R19">
            <v>1345</v>
          </cell>
          <cell r="S19">
            <v>11.353794285713454</v>
          </cell>
          <cell r="T19"/>
          <cell r="U19">
            <v>2.424826805570552</v>
          </cell>
          <cell r="V19">
            <v>2.8253292917052555</v>
          </cell>
          <cell r="W19">
            <v>3.3076640172647589</v>
          </cell>
          <cell r="X19">
            <v>4.2977546320357378</v>
          </cell>
          <cell r="Y19">
            <v>14.78</v>
          </cell>
          <cell r="Z19">
            <v>5.129999999999999</v>
          </cell>
          <cell r="AA19">
            <v>0.60668945576333333</v>
          </cell>
          <cell r="AB19">
            <v>13</v>
          </cell>
          <cell r="AC19">
            <v>27.20522585491878</v>
          </cell>
          <cell r="AD19">
            <v>27.20522585491878</v>
          </cell>
          <cell r="AE19">
            <v>22.909663877826343</v>
          </cell>
          <cell r="AF19">
            <v>22.437299674159821</v>
          </cell>
          <cell r="AG19">
            <v>21.984020892863661</v>
          </cell>
          <cell r="AH19">
            <v>8.9755609076640841</v>
          </cell>
          <cell r="AI19">
            <v>6.5799248564346948</v>
          </cell>
          <cell r="AJ19">
            <v>21.764180683935024</v>
          </cell>
          <cell r="AK19">
            <v>24.182422982150026</v>
          </cell>
          <cell r="AL19">
            <v>13.373359967237118</v>
          </cell>
          <cell r="AM19">
            <v>12.306790580799976</v>
          </cell>
          <cell r="AN19">
            <v>8.0904423104179131</v>
          </cell>
          <cell r="AO19">
            <v>18.474999999999998</v>
          </cell>
          <cell r="AP19">
            <v>15.557894736842105</v>
          </cell>
          <cell r="AQ19">
            <v>6.0952806881076711</v>
          </cell>
          <cell r="AR19">
            <v>4.468410310978979</v>
          </cell>
          <cell r="AS19">
            <v>14.78</v>
          </cell>
          <cell r="AT19">
            <v>16.422222222222221</v>
          </cell>
          <cell r="AU19">
            <v>6.4124999999999988</v>
          </cell>
          <cell r="AV19">
            <v>5.3999999999999995</v>
          </cell>
          <cell r="AW19">
            <v>2.115615015561052</v>
          </cell>
          <cell r="AX19">
            <v>1.550943497653732</v>
          </cell>
          <cell r="AY19">
            <v>5.129999999999999</v>
          </cell>
          <cell r="AZ19">
            <v>5.6999999999999984</v>
          </cell>
          <cell r="BB19">
            <v>13</v>
          </cell>
          <cell r="BC19">
            <v>15</v>
          </cell>
          <cell r="BD19">
            <v>10</v>
          </cell>
          <cell r="BE19">
            <v>5</v>
          </cell>
          <cell r="BF19">
            <v>13</v>
          </cell>
          <cell r="BG19">
            <v>33</v>
          </cell>
          <cell r="BH19">
            <v>63</v>
          </cell>
          <cell r="BI19">
            <v>90</v>
          </cell>
          <cell r="BJ19">
            <v>0</v>
          </cell>
          <cell r="BK19">
            <v>102</v>
          </cell>
        </row>
        <row r="20">
          <cell r="B20">
            <v>14</v>
          </cell>
          <cell r="C20">
            <v>2</v>
          </cell>
          <cell r="D20">
            <v>3</v>
          </cell>
          <cell r="E20">
            <v>2</v>
          </cell>
          <cell r="F20">
            <v>1</v>
          </cell>
          <cell r="G20">
            <v>21.767946884899885</v>
          </cell>
          <cell r="H20">
            <v>11.918267708938512</v>
          </cell>
          <cell r="I20">
            <v>8.2855107915727217E-3</v>
          </cell>
          <cell r="J20">
            <v>8.2568412040586292E-2</v>
          </cell>
          <cell r="K20">
            <v>5.4561673569199998E-2</v>
          </cell>
          <cell r="L20">
            <v>0.41024352680499998</v>
          </cell>
          <cell r="M20">
            <v>9.0505854111759998</v>
          </cell>
          <cell r="N20">
            <v>5.0203759874446998</v>
          </cell>
          <cell r="O20">
            <v>337</v>
          </cell>
          <cell r="P20">
            <v>332</v>
          </cell>
          <cell r="Q20">
            <v>7937</v>
          </cell>
          <cell r="R20">
            <v>1332</v>
          </cell>
          <cell r="S20">
            <v>11.353794285713454</v>
          </cell>
          <cell r="T20"/>
          <cell r="U20">
            <v>2.4213180166418673</v>
          </cell>
          <cell r="V20">
            <v>2.4837486606166475</v>
          </cell>
          <cell r="W20">
            <v>3.3011083614745278</v>
          </cell>
          <cell r="X20">
            <v>3.936945904405984</v>
          </cell>
          <cell r="Y20">
            <v>14.78</v>
          </cell>
          <cell r="Z20">
            <v>5.129999999999999</v>
          </cell>
          <cell r="AA20">
            <v>0.43368601405099994</v>
          </cell>
          <cell r="AB20">
            <v>14</v>
          </cell>
          <cell r="AC20">
            <v>27.209933606124856</v>
          </cell>
          <cell r="AD20">
            <v>27.209933606124856</v>
          </cell>
          <cell r="AE20">
            <v>22.913628299894619</v>
          </cell>
          <cell r="AF20">
            <v>22.441182355566891</v>
          </cell>
          <cell r="AG20">
            <v>21.987825136262511</v>
          </cell>
          <cell r="AH20">
            <v>8.9901230384804691</v>
          </cell>
          <cell r="AI20">
            <v>6.5941327885330772</v>
          </cell>
          <cell r="AJ20">
            <v>21.767946884899885</v>
          </cell>
          <cell r="AK20">
            <v>24.18660764988876</v>
          </cell>
          <cell r="AL20">
            <v>4.5839491188225043</v>
          </cell>
          <cell r="AM20">
            <v>4.798499903762214</v>
          </cell>
          <cell r="AN20">
            <v>3.0272876484282731</v>
          </cell>
          <cell r="AO20">
            <v>18.474999999999998</v>
          </cell>
          <cell r="AP20">
            <v>15.557894736842105</v>
          </cell>
          <cell r="AQ20">
            <v>6.1041135028179498</v>
          </cell>
          <cell r="AR20">
            <v>4.4772841062988071</v>
          </cell>
          <cell r="AS20">
            <v>14.78</v>
          </cell>
          <cell r="AT20">
            <v>16.422222222222221</v>
          </cell>
          <cell r="AU20">
            <v>6.4124999999999988</v>
          </cell>
          <cell r="AV20">
            <v>5.3999999999999995</v>
          </cell>
          <cell r="AW20">
            <v>2.1186808030755127</v>
          </cell>
          <cell r="AX20">
            <v>1.5540235091551335</v>
          </cell>
          <cell r="AY20">
            <v>5.129999999999999</v>
          </cell>
          <cell r="AZ20">
            <v>5.6999999999999984</v>
          </cell>
          <cell r="BB20">
            <v>14</v>
          </cell>
          <cell r="BC20">
            <v>15</v>
          </cell>
          <cell r="BD20">
            <v>10</v>
          </cell>
          <cell r="BE20">
            <v>5</v>
          </cell>
          <cell r="BF20">
            <v>13</v>
          </cell>
          <cell r="BG20">
            <v>33</v>
          </cell>
          <cell r="BH20">
            <v>63</v>
          </cell>
          <cell r="BI20">
            <v>90</v>
          </cell>
          <cell r="BJ20">
            <v>116</v>
          </cell>
          <cell r="BK20">
            <v>108</v>
          </cell>
        </row>
        <row r="21">
          <cell r="B21">
            <v>15</v>
          </cell>
          <cell r="C21">
            <v>2</v>
          </cell>
          <cell r="D21">
            <v>3</v>
          </cell>
          <cell r="E21">
            <v>1</v>
          </cell>
          <cell r="F21">
            <v>2</v>
          </cell>
          <cell r="G21">
            <v>15.972927287945161</v>
          </cell>
          <cell r="H21">
            <v>33.293749272548091</v>
          </cell>
          <cell r="I21">
            <v>8.2958080715666103E-3</v>
          </cell>
          <cell r="J21">
            <v>8.2671028533258945E-2</v>
          </cell>
          <cell r="K21">
            <v>5.4561673569199998E-2</v>
          </cell>
          <cell r="L21">
            <v>0.568342685269</v>
          </cell>
          <cell r="M21">
            <v>8.1565001036200009</v>
          </cell>
          <cell r="N21">
            <v>7.1076083678439996</v>
          </cell>
          <cell r="O21">
            <v>274</v>
          </cell>
          <cell r="P21">
            <v>656</v>
          </cell>
          <cell r="Q21">
            <v>7937</v>
          </cell>
          <cell r="R21">
            <v>1343</v>
          </cell>
          <cell r="S21">
            <v>11.353794285713454</v>
          </cell>
          <cell r="T21"/>
          <cell r="U21">
            <v>2.3661511281232759</v>
          </cell>
          <cell r="V21">
            <v>2.8502575841476716</v>
          </cell>
          <cell r="W21">
            <v>3.2053417167268363</v>
          </cell>
          <cell r="X21">
            <v>4.2996425743968043</v>
          </cell>
          <cell r="Y21">
            <v>14.78</v>
          </cell>
          <cell r="Z21">
            <v>5.129999999999999</v>
          </cell>
          <cell r="AA21">
            <v>5.157783612627437</v>
          </cell>
          <cell r="AB21">
            <v>15</v>
          </cell>
          <cell r="AC21">
            <v>19.96615910993145</v>
          </cell>
          <cell r="AD21">
            <v>19.96615910993145</v>
          </cell>
          <cell r="AE21">
            <v>16.813607671521222</v>
          </cell>
          <cell r="AF21">
            <v>16.466935348397072</v>
          </cell>
          <cell r="AG21">
            <v>16.134269987823394</v>
          </cell>
          <cell r="AH21">
            <v>6.7505947097361299</v>
          </cell>
          <cell r="AI21">
            <v>4.9832213534649465</v>
          </cell>
          <cell r="AJ21">
            <v>15.972927287945161</v>
          </cell>
          <cell r="AK21">
            <v>17.747696986605735</v>
          </cell>
          <cell r="AL21">
            <v>12.805288181749265</v>
          </cell>
          <cell r="AM21">
            <v>11.680961558603871</v>
          </cell>
          <cell r="AN21">
            <v>7.7433760356740491</v>
          </cell>
          <cell r="AO21">
            <v>18.474999999999998</v>
          </cell>
          <cell r="AP21">
            <v>15.557894736842105</v>
          </cell>
          <cell r="AQ21">
            <v>6.2464311025318269</v>
          </cell>
          <cell r="AR21">
            <v>4.6110528318624109</v>
          </cell>
          <cell r="AS21">
            <v>14.78</v>
          </cell>
          <cell r="AT21">
            <v>16.422222222222221</v>
          </cell>
          <cell r="AU21">
            <v>6.4124999999999988</v>
          </cell>
          <cell r="AV21">
            <v>5.3999999999999995</v>
          </cell>
          <cell r="AW21">
            <v>2.1680779131250518</v>
          </cell>
          <cell r="AX21">
            <v>1.6004533848074536</v>
          </cell>
          <cell r="AY21">
            <v>5.129999999999999</v>
          </cell>
          <cell r="AZ21">
            <v>5.6999999999999984</v>
          </cell>
          <cell r="BB21">
            <v>15</v>
          </cell>
          <cell r="BC21">
            <v>15</v>
          </cell>
          <cell r="BD21">
            <v>10</v>
          </cell>
          <cell r="BE21">
            <v>5</v>
          </cell>
          <cell r="BF21">
            <v>13</v>
          </cell>
          <cell r="BG21">
            <v>33</v>
          </cell>
          <cell r="BH21">
            <v>63</v>
          </cell>
          <cell r="BI21">
            <v>90</v>
          </cell>
          <cell r="BJ21">
            <v>0</v>
          </cell>
          <cell r="BK21">
            <v>102</v>
          </cell>
        </row>
        <row r="22">
          <cell r="B22">
            <v>16</v>
          </cell>
          <cell r="C22">
            <v>2</v>
          </cell>
          <cell r="D22">
            <v>3</v>
          </cell>
          <cell r="E22">
            <v>2</v>
          </cell>
          <cell r="F22">
            <v>2</v>
          </cell>
          <cell r="G22">
            <v>15.976644485977232</v>
          </cell>
          <cell r="H22">
            <v>10.720814646473009</v>
          </cell>
          <cell r="I22">
            <v>8.2856612805518245E-3</v>
          </cell>
          <cell r="J22">
            <v>8.2569911723146205E-2</v>
          </cell>
          <cell r="K22">
            <v>5.4561673569199998E-2</v>
          </cell>
          <cell r="L22">
            <v>0.39085046179499999</v>
          </cell>
          <cell r="M22">
            <v>8.1565001036200009</v>
          </cell>
          <cell r="N22">
            <v>4.3177348337573003</v>
          </cell>
          <cell r="O22">
            <v>274</v>
          </cell>
          <cell r="P22">
            <v>348</v>
          </cell>
          <cell r="Q22">
            <v>7937</v>
          </cell>
          <cell r="R22">
            <v>1394</v>
          </cell>
          <cell r="S22">
            <v>11.353794285713454</v>
          </cell>
          <cell r="T22"/>
          <cell r="U22">
            <v>2.3615702539474106</v>
          </cell>
          <cell r="V22">
            <v>2.4853564069889402</v>
          </cell>
          <cell r="W22">
            <v>3.1969015929893692</v>
          </cell>
          <cell r="X22">
            <v>3.8917418675250768</v>
          </cell>
          <cell r="Y22">
            <v>14.78</v>
          </cell>
          <cell r="Z22">
            <v>5.129999999999999</v>
          </cell>
          <cell r="AA22">
            <v>4.9844195788385184</v>
          </cell>
          <cell r="AB22">
            <v>16</v>
          </cell>
          <cell r="AC22">
            <v>19.97080560747154</v>
          </cell>
          <cell r="AD22">
            <v>19.97080560747154</v>
          </cell>
          <cell r="AE22">
            <v>16.817520511554982</v>
          </cell>
          <cell r="AF22">
            <v>16.470767511316733</v>
          </cell>
          <cell r="AG22">
            <v>16.138024733310335</v>
          </cell>
          <cell r="AH22">
            <v>6.7652632646739859</v>
          </cell>
          <cell r="AI22">
            <v>4.9975402811938725</v>
          </cell>
          <cell r="AJ22">
            <v>15.976644485977232</v>
          </cell>
          <cell r="AK22">
            <v>17.751827206641369</v>
          </cell>
          <cell r="AL22">
            <v>4.1233902486434646</v>
          </cell>
          <cell r="AM22">
            <v>4.3135924555229055</v>
          </cell>
          <cell r="AN22">
            <v>2.754759953617075</v>
          </cell>
          <cell r="AO22">
            <v>18.474999999999998</v>
          </cell>
          <cell r="AP22">
            <v>15.557894736842105</v>
          </cell>
          <cell r="AQ22">
            <v>6.2585476656029781</v>
          </cell>
          <cell r="AR22">
            <v>4.6232264491380448</v>
          </cell>
          <cell r="AS22">
            <v>14.78</v>
          </cell>
          <cell r="AT22">
            <v>16.422222222222221</v>
          </cell>
          <cell r="AU22">
            <v>6.4124999999999988</v>
          </cell>
          <cell r="AV22">
            <v>5.3999999999999995</v>
          </cell>
          <cell r="AW22">
            <v>2.1722834590354041</v>
          </cell>
          <cell r="AX22">
            <v>1.6046787336994699</v>
          </cell>
          <cell r="AY22">
            <v>5.129999999999999</v>
          </cell>
          <cell r="AZ22">
            <v>5.6999999999999984</v>
          </cell>
          <cell r="BB22">
            <v>16</v>
          </cell>
          <cell r="BC22">
            <v>15</v>
          </cell>
          <cell r="BD22">
            <v>10</v>
          </cell>
          <cell r="BE22">
            <v>5</v>
          </cell>
          <cell r="BF22">
            <v>13</v>
          </cell>
          <cell r="BG22">
            <v>33</v>
          </cell>
          <cell r="BH22">
            <v>63</v>
          </cell>
          <cell r="BI22">
            <v>90</v>
          </cell>
          <cell r="BJ22">
            <v>116</v>
          </cell>
          <cell r="BK22">
            <v>108</v>
          </cell>
        </row>
        <row r="23">
          <cell r="B23">
            <v>17</v>
          </cell>
          <cell r="C23">
            <v>3</v>
          </cell>
          <cell r="D23">
            <v>1</v>
          </cell>
          <cell r="E23">
            <v>1</v>
          </cell>
          <cell r="F23">
            <v>1</v>
          </cell>
          <cell r="G23">
            <v>40.236831619580819</v>
          </cell>
          <cell r="H23">
            <v>34.182732316012512</v>
          </cell>
          <cell r="I23">
            <v>2.7913459528991418E-2</v>
          </cell>
          <cell r="J23">
            <v>0.27816873163839195</v>
          </cell>
          <cell r="K23">
            <v>5.4561673569199998E-2</v>
          </cell>
          <cell r="L23">
            <v>0.68865551630599997</v>
          </cell>
          <cell r="M23">
            <v>10.93390852351</v>
          </cell>
          <cell r="N23">
            <v>9.0974750835067013</v>
          </cell>
          <cell r="O23">
            <v>515</v>
          </cell>
          <cell r="P23">
            <v>526</v>
          </cell>
          <cell r="Q23">
            <v>7937</v>
          </cell>
          <cell r="R23">
            <v>1186</v>
          </cell>
          <cell r="S23">
            <v>11.353794285713454</v>
          </cell>
          <cell r="T23"/>
          <cell r="U23">
            <v>2.5112425170785113</v>
          </cell>
          <cell r="V23">
            <v>2.7407226881963331</v>
          </cell>
          <cell r="W23">
            <v>3.4533675886191357</v>
          </cell>
          <cell r="X23">
            <v>4.2798886658864221</v>
          </cell>
          <cell r="Y23">
            <v>14.78</v>
          </cell>
          <cell r="Z23">
            <v>5.129999999999999</v>
          </cell>
          <cell r="AA23">
            <v>0.64821066852294906</v>
          </cell>
          <cell r="AB23">
            <v>17</v>
          </cell>
          <cell r="AC23">
            <v>50.296039524476022</v>
          </cell>
          <cell r="AD23">
            <v>50.296039524476022</v>
          </cell>
          <cell r="AE23">
            <v>42.354559599558762</v>
          </cell>
          <cell r="AF23">
            <v>41.481269710908059</v>
          </cell>
          <cell r="AG23">
            <v>40.643264262202848</v>
          </cell>
          <cell r="AH23">
            <v>16.022678552922436</v>
          </cell>
          <cell r="AI23">
            <v>11.651476591193099</v>
          </cell>
          <cell r="AJ23">
            <v>40.236831619580819</v>
          </cell>
          <cell r="AK23">
            <v>44.707590688423132</v>
          </cell>
          <cell r="AL23">
            <v>13.147204736927888</v>
          </cell>
          <cell r="AM23">
            <v>12.472160158059674</v>
          </cell>
          <cell r="AN23">
            <v>7.9868274584971735</v>
          </cell>
          <cell r="AO23">
            <v>18.474999999999998</v>
          </cell>
          <cell r="AP23">
            <v>15.557894736842105</v>
          </cell>
          <cell r="AQ23">
            <v>5.8855327191555027</v>
          </cell>
          <cell r="AR23">
            <v>4.2798803257170581</v>
          </cell>
          <cell r="AS23">
            <v>14.78</v>
          </cell>
          <cell r="AT23">
            <v>16.422222222222221</v>
          </cell>
          <cell r="AU23">
            <v>6.4124999999999988</v>
          </cell>
          <cell r="AV23">
            <v>5.3999999999999995</v>
          </cell>
          <cell r="AW23">
            <v>2.0428134539423359</v>
          </cell>
          <cell r="AX23">
            <v>1.4855065000628218</v>
          </cell>
          <cell r="AY23">
            <v>5.129999999999999</v>
          </cell>
          <cell r="AZ23">
            <v>5.6999999999999984</v>
          </cell>
          <cell r="BB23">
            <v>17</v>
          </cell>
          <cell r="BC23">
            <v>20</v>
          </cell>
          <cell r="BD23">
            <v>15</v>
          </cell>
          <cell r="BE23">
            <v>10</v>
          </cell>
          <cell r="BF23">
            <v>15</v>
          </cell>
          <cell r="BG23">
            <v>35</v>
          </cell>
          <cell r="BH23">
            <v>65</v>
          </cell>
          <cell r="BI23">
            <v>80</v>
          </cell>
          <cell r="BJ23">
            <v>0</v>
          </cell>
          <cell r="BK23">
            <v>102</v>
          </cell>
        </row>
        <row r="24">
          <cell r="B24">
            <v>18</v>
          </cell>
          <cell r="C24">
            <v>3</v>
          </cell>
          <cell r="D24">
            <v>1</v>
          </cell>
          <cell r="E24">
            <v>2</v>
          </cell>
          <cell r="F24">
            <v>1</v>
          </cell>
          <cell r="G24">
            <v>40.236249494369432</v>
          </cell>
          <cell r="H24">
            <v>13.556465254713817</v>
          </cell>
          <cell r="I24">
            <v>2.7881924734250566E-2</v>
          </cell>
          <cell r="J24">
            <v>0.27785447486035164</v>
          </cell>
          <cell r="K24">
            <v>5.4561673569199998E-2</v>
          </cell>
          <cell r="L24">
            <v>0.47985162188500002</v>
          </cell>
          <cell r="M24">
            <v>10.93390852351</v>
          </cell>
          <cell r="N24">
            <v>6.4369815950217006</v>
          </cell>
          <cell r="O24">
            <v>515</v>
          </cell>
          <cell r="P24">
            <v>295</v>
          </cell>
          <cell r="Q24">
            <v>7937</v>
          </cell>
          <cell r="R24">
            <v>1281</v>
          </cell>
          <cell r="S24">
            <v>11.353794285713454</v>
          </cell>
          <cell r="T24"/>
          <cell r="U24">
            <v>2.51050025044028</v>
          </cell>
          <cell r="V24">
            <v>2.4744026360130835</v>
          </cell>
          <cell r="W24">
            <v>3.4519577121058269</v>
          </cell>
          <cell r="X24">
            <v>4.0021391206172616</v>
          </cell>
          <cell r="Y24">
            <v>14.78</v>
          </cell>
          <cell r="Z24">
            <v>5.129999999999999</v>
          </cell>
          <cell r="AA24">
            <v>0.48784914891641662</v>
          </cell>
          <cell r="AB24">
            <v>18</v>
          </cell>
          <cell r="AC24">
            <v>50.295311867961786</v>
          </cell>
          <cell r="AD24">
            <v>50.295311867961786</v>
          </cell>
          <cell r="AE24">
            <v>42.353946836178352</v>
          </cell>
          <cell r="AF24">
            <v>41.480669581824159</v>
          </cell>
          <cell r="AG24">
            <v>40.64267625693882</v>
          </cell>
          <cell r="AH24">
            <v>16.027184019325624</v>
          </cell>
          <cell r="AI24">
            <v>11.656066745332106</v>
          </cell>
          <cell r="AJ24">
            <v>40.236249494369432</v>
          </cell>
          <cell r="AK24">
            <v>44.7069438826327</v>
          </cell>
          <cell r="AL24">
            <v>5.2140250979668528</v>
          </cell>
          <cell r="AM24">
            <v>5.4786820291126368</v>
          </cell>
          <cell r="AN24">
            <v>3.3873048502679146</v>
          </cell>
          <cell r="AO24">
            <v>18.474999999999998</v>
          </cell>
          <cell r="AP24">
            <v>15.557894736842105</v>
          </cell>
          <cell r="AQ24">
            <v>5.8872728642062278</v>
          </cell>
          <cell r="AR24">
            <v>4.2816283490864757</v>
          </cell>
          <cell r="AS24">
            <v>14.78</v>
          </cell>
          <cell r="AT24">
            <v>16.422222222222221</v>
          </cell>
          <cell r="AU24">
            <v>6.4124999999999988</v>
          </cell>
          <cell r="AV24">
            <v>5.3999999999999995</v>
          </cell>
          <cell r="AW24">
            <v>2.0434174420418096</v>
          </cell>
          <cell r="AX24">
            <v>1.4861132226531542</v>
          </cell>
          <cell r="AY24">
            <v>5.129999999999999</v>
          </cell>
          <cell r="AZ24">
            <v>5.6999999999999984</v>
          </cell>
          <cell r="BB24">
            <v>18</v>
          </cell>
          <cell r="BC24">
            <v>20</v>
          </cell>
          <cell r="BD24">
            <v>15</v>
          </cell>
          <cell r="BE24">
            <v>10</v>
          </cell>
          <cell r="BF24">
            <v>15</v>
          </cell>
          <cell r="BG24">
            <v>35</v>
          </cell>
          <cell r="BH24">
            <v>65</v>
          </cell>
          <cell r="BI24">
            <v>80</v>
          </cell>
          <cell r="BJ24">
            <v>116</v>
          </cell>
          <cell r="BK24">
            <v>108</v>
          </cell>
        </row>
        <row r="25">
          <cell r="B25">
            <v>19</v>
          </cell>
          <cell r="C25">
            <v>3</v>
          </cell>
          <cell r="D25">
            <v>2</v>
          </cell>
          <cell r="E25">
            <v>1</v>
          </cell>
          <cell r="F25">
            <v>1</v>
          </cell>
          <cell r="G25">
            <v>24.954240472975744</v>
          </cell>
          <cell r="H25">
            <v>32.202117366609642</v>
          </cell>
          <cell r="I25">
            <v>1.0357534886587801E-2</v>
          </cell>
          <cell r="J25">
            <v>0.10321695665526943</v>
          </cell>
          <cell r="K25">
            <v>5.4561673569199998E-2</v>
          </cell>
          <cell r="L25">
            <v>0.55548402827599996</v>
          </cell>
          <cell r="M25">
            <v>9.0820310028000009</v>
          </cell>
          <cell r="N25">
            <v>7.7263977523590004</v>
          </cell>
          <cell r="O25">
            <v>385</v>
          </cell>
          <cell r="P25">
            <v>583</v>
          </cell>
          <cell r="Q25">
            <v>7937</v>
          </cell>
          <cell r="R25">
            <v>1345</v>
          </cell>
          <cell r="S25">
            <v>11.353794285713454</v>
          </cell>
          <cell r="T25"/>
          <cell r="U25">
            <v>2.4518579297842602</v>
          </cell>
          <cell r="V25">
            <v>2.7820088035136274</v>
          </cell>
          <cell r="W25">
            <v>3.3519673004144694</v>
          </cell>
          <cell r="X25">
            <v>4.2737537024668164</v>
          </cell>
          <cell r="Y25">
            <v>14.78</v>
          </cell>
          <cell r="Z25">
            <v>5.129999999999999</v>
          </cell>
          <cell r="AA25">
            <v>0.59295715716763486</v>
          </cell>
          <cell r="AB25">
            <v>19</v>
          </cell>
          <cell r="AC25">
            <v>31.19280059121968</v>
          </cell>
          <cell r="AD25">
            <v>31.19280059121968</v>
          </cell>
          <cell r="AE25">
            <v>26.267621550500785</v>
          </cell>
          <cell r="AF25">
            <v>25.726021106160562</v>
          </cell>
          <cell r="AG25">
            <v>25.206303508056308</v>
          </cell>
          <cell r="AH25">
            <v>10.177686141534096</v>
          </cell>
          <cell r="AI25">
            <v>7.4446551044487101</v>
          </cell>
          <cell r="AJ25">
            <v>24.954240472975744</v>
          </cell>
          <cell r="AK25">
            <v>27.726933858861937</v>
          </cell>
          <cell r="AL25">
            <v>12.385429756388323</v>
          </cell>
          <cell r="AM25">
            <v>11.57513136764303</v>
          </cell>
          <cell r="AN25">
            <v>7.5348556815575352</v>
          </cell>
          <cell r="AO25">
            <v>18.474999999999998</v>
          </cell>
          <cell r="AP25">
            <v>15.557894736842105</v>
          </cell>
          <cell r="AQ25">
            <v>6.0280817336347443</v>
          </cell>
          <cell r="AR25">
            <v>4.4093508901988567</v>
          </cell>
          <cell r="AS25">
            <v>14.78</v>
          </cell>
          <cell r="AT25">
            <v>16.422222222222221</v>
          </cell>
          <cell r="AU25">
            <v>6.4124999999999988</v>
          </cell>
          <cell r="AV25">
            <v>5.3999999999999995</v>
          </cell>
          <cell r="AW25">
            <v>2.0922908858962272</v>
          </cell>
          <cell r="AX25">
            <v>1.5304445241353268</v>
          </cell>
          <cell r="AY25">
            <v>5.129999999999999</v>
          </cell>
          <cell r="AZ25">
            <v>5.6999999999999984</v>
          </cell>
          <cell r="BB25">
            <v>19</v>
          </cell>
          <cell r="BC25">
            <v>20</v>
          </cell>
          <cell r="BD25">
            <v>15</v>
          </cell>
          <cell r="BE25">
            <v>10</v>
          </cell>
          <cell r="BF25">
            <v>15</v>
          </cell>
          <cell r="BG25">
            <v>35</v>
          </cell>
          <cell r="BH25">
            <v>65</v>
          </cell>
          <cell r="BI25">
            <v>88</v>
          </cell>
          <cell r="BJ25">
            <v>0</v>
          </cell>
          <cell r="BK25">
            <v>102</v>
          </cell>
        </row>
        <row r="26">
          <cell r="B26">
            <v>20</v>
          </cell>
          <cell r="C26">
            <v>3</v>
          </cell>
          <cell r="D26">
            <v>2</v>
          </cell>
          <cell r="E26">
            <v>2</v>
          </cell>
          <cell r="F26">
            <v>1</v>
          </cell>
          <cell r="G26">
            <v>24.956541772473575</v>
          </cell>
          <cell r="H26">
            <v>11.815707482384431</v>
          </cell>
          <cell r="I26">
            <v>1.034470210440324E-2</v>
          </cell>
          <cell r="J26">
            <v>0.10308907287432986</v>
          </cell>
          <cell r="K26">
            <v>5.4561673569199998E-2</v>
          </cell>
          <cell r="L26">
            <v>0.41915951113200001</v>
          </cell>
          <cell r="M26">
            <v>9.0820310028000009</v>
          </cell>
          <cell r="N26">
            <v>5.3443884958054992</v>
          </cell>
          <cell r="O26">
            <v>385</v>
          </cell>
          <cell r="P26">
            <v>310</v>
          </cell>
          <cell r="Q26">
            <v>7937</v>
          </cell>
          <cell r="R26">
            <v>1325</v>
          </cell>
          <cell r="S26">
            <v>11.353794285713454</v>
          </cell>
          <cell r="T26"/>
          <cell r="U26">
            <v>2.4497228241525879</v>
          </cell>
          <cell r="V26">
            <v>2.4639127955248208</v>
          </cell>
          <cell r="W26">
            <v>3.3479600119212618</v>
          </cell>
          <cell r="X26">
            <v>3.9306494492315864</v>
          </cell>
          <cell r="Y26">
            <v>14.78</v>
          </cell>
          <cell r="Z26">
            <v>5.129999999999999</v>
          </cell>
          <cell r="AA26">
            <v>0.44078281924595242</v>
          </cell>
          <cell r="AB26">
            <v>20</v>
          </cell>
          <cell r="AC26">
            <v>31.195677215591967</v>
          </cell>
          <cell r="AD26">
            <v>31.195677215591967</v>
          </cell>
          <cell r="AE26">
            <v>26.270043971024815</v>
          </cell>
          <cell r="AF26">
            <v>25.728393579869664</v>
          </cell>
          <cell r="AG26">
            <v>25.208628053003611</v>
          </cell>
          <cell r="AH26">
            <v>10.187496122589534</v>
          </cell>
          <cell r="AI26">
            <v>7.45425324185757</v>
          </cell>
          <cell r="AJ26">
            <v>24.956541772473575</v>
          </cell>
          <cell r="AK26">
            <v>27.729490858303972</v>
          </cell>
          <cell r="AL26">
            <v>4.5445028778401655</v>
          </cell>
          <cell r="AM26">
            <v>4.7955055486724927</v>
          </cell>
          <cell r="AN26">
            <v>3.0060445824529878</v>
          </cell>
          <cell r="AO26">
            <v>18.474999999999998</v>
          </cell>
          <cell r="AP26">
            <v>15.557894736842105</v>
          </cell>
          <cell r="AQ26">
            <v>6.0333356305780104</v>
          </cell>
          <cell r="AR26">
            <v>4.4146285939414023</v>
          </cell>
          <cell r="AS26">
            <v>14.78</v>
          </cell>
          <cell r="AT26">
            <v>16.422222222222221</v>
          </cell>
          <cell r="AU26">
            <v>6.4124999999999988</v>
          </cell>
          <cell r="AV26">
            <v>5.3999999999999995</v>
          </cell>
          <cell r="AW26">
            <v>2.0941144644699046</v>
          </cell>
          <cell r="AX26">
            <v>1.5322763658267515</v>
          </cell>
          <cell r="AY26">
            <v>5.129999999999999</v>
          </cell>
          <cell r="AZ26">
            <v>5.6999999999999984</v>
          </cell>
          <cell r="BB26">
            <v>20</v>
          </cell>
          <cell r="BC26">
            <v>20</v>
          </cell>
          <cell r="BD26">
            <v>15</v>
          </cell>
          <cell r="BE26">
            <v>10</v>
          </cell>
          <cell r="BF26">
            <v>15</v>
          </cell>
          <cell r="BG26">
            <v>35</v>
          </cell>
          <cell r="BH26">
            <v>65</v>
          </cell>
          <cell r="BI26">
            <v>88</v>
          </cell>
          <cell r="BJ26">
            <v>116</v>
          </cell>
          <cell r="BK26">
            <v>108</v>
          </cell>
        </row>
        <row r="27">
          <cell r="B27">
            <v>21</v>
          </cell>
          <cell r="C27">
            <v>3</v>
          </cell>
          <cell r="D27">
            <v>2</v>
          </cell>
          <cell r="E27">
            <v>1</v>
          </cell>
          <cell r="F27">
            <v>2</v>
          </cell>
          <cell r="G27">
            <v>18.620881748562557</v>
          </cell>
          <cell r="H27">
            <v>30.742465744628749</v>
          </cell>
          <cell r="I27">
            <v>1.0357709494325561E-2</v>
          </cell>
          <cell r="J27">
            <v>0.1032186966908568</v>
          </cell>
          <cell r="K27">
            <v>5.4561673569199998E-2</v>
          </cell>
          <cell r="L27">
            <v>0.55547869793100002</v>
          </cell>
          <cell r="M27">
            <v>8.278899831538002</v>
          </cell>
          <cell r="N27">
            <v>7.0708621700990006</v>
          </cell>
          <cell r="O27">
            <v>315</v>
          </cell>
          <cell r="P27">
            <v>609</v>
          </cell>
          <cell r="Q27">
            <v>7937</v>
          </cell>
          <cell r="R27">
            <v>1342</v>
          </cell>
          <cell r="S27">
            <v>11.353794285713454</v>
          </cell>
          <cell r="T27"/>
          <cell r="U27">
            <v>2.3928957842285938</v>
          </cell>
          <cell r="V27">
            <v>2.8074266685894251</v>
          </cell>
          <cell r="W27">
            <v>3.2528345749427521</v>
          </cell>
          <cell r="X27">
            <v>4.2782557243133397</v>
          </cell>
          <cell r="Y27">
            <v>14.78</v>
          </cell>
          <cell r="Z27">
            <v>5.129999999999999</v>
          </cell>
          <cell r="AA27">
            <v>5.1436313795378616</v>
          </cell>
          <cell r="AB27">
            <v>21</v>
          </cell>
          <cell r="AC27">
            <v>23.276102185703195</v>
          </cell>
          <cell r="AD27">
            <v>23.276102185703195</v>
          </cell>
          <cell r="AE27">
            <v>19.600928156381638</v>
          </cell>
          <cell r="AF27">
            <v>19.19678530779645</v>
          </cell>
          <cell r="AG27">
            <v>18.808971463194503</v>
          </cell>
          <cell r="AH27">
            <v>7.7817353648627181</v>
          </cell>
          <cell r="AI27">
            <v>5.7245092916814784</v>
          </cell>
          <cell r="AJ27">
            <v>18.620881748562557</v>
          </cell>
          <cell r="AK27">
            <v>20.689868609513951</v>
          </cell>
          <cell r="AL27">
            <v>11.824025286395672</v>
          </cell>
          <cell r="AM27">
            <v>10.950407392145747</v>
          </cell>
          <cell r="AN27">
            <v>7.1857475863163645</v>
          </cell>
          <cell r="AO27">
            <v>18.474999999999998</v>
          </cell>
          <cell r="AP27">
            <v>15.557894736842105</v>
          </cell>
          <cell r="AQ27">
            <v>6.1766166739955537</v>
          </cell>
          <cell r="AR27">
            <v>4.5437293718694924</v>
          </cell>
          <cell r="AS27">
            <v>14.78</v>
          </cell>
          <cell r="AT27">
            <v>16.422222222222221</v>
          </cell>
          <cell r="AU27">
            <v>6.4124999999999988</v>
          </cell>
          <cell r="AV27">
            <v>5.3999999999999995</v>
          </cell>
          <cell r="AW27">
            <v>2.1438459768333686</v>
          </cell>
          <cell r="AX27">
            <v>1.5770860404391402</v>
          </cell>
          <cell r="AY27">
            <v>5.129999999999999</v>
          </cell>
          <cell r="AZ27">
            <v>5.6999999999999984</v>
          </cell>
          <cell r="BB27">
            <v>21</v>
          </cell>
          <cell r="BC27">
            <v>20</v>
          </cell>
          <cell r="BD27">
            <v>15</v>
          </cell>
          <cell r="BE27">
            <v>10</v>
          </cell>
          <cell r="BF27">
            <v>15</v>
          </cell>
          <cell r="BG27">
            <v>35</v>
          </cell>
          <cell r="BH27">
            <v>65</v>
          </cell>
          <cell r="BI27">
            <v>88</v>
          </cell>
          <cell r="BJ27">
            <v>0</v>
          </cell>
          <cell r="BK27">
            <v>102</v>
          </cell>
        </row>
        <row r="28">
          <cell r="B28">
            <v>22</v>
          </cell>
          <cell r="C28">
            <v>3</v>
          </cell>
          <cell r="D28">
            <v>2</v>
          </cell>
          <cell r="E28">
            <v>2</v>
          </cell>
          <cell r="F28">
            <v>2</v>
          </cell>
          <cell r="G28">
            <v>18.623044777405223</v>
          </cell>
          <cell r="H28">
            <v>10.631631101265404</v>
          </cell>
          <cell r="I28">
            <v>1.0344876135318841E-2</v>
          </cell>
          <cell r="J28">
            <v>0.10309080716165488</v>
          </cell>
          <cell r="K28">
            <v>5.4561673569199998E-2</v>
          </cell>
          <cell r="L28">
            <v>0.40006116245000001</v>
          </cell>
          <cell r="M28">
            <v>8.278899831538002</v>
          </cell>
          <cell r="N28">
            <v>4.6384178613875999</v>
          </cell>
          <cell r="O28">
            <v>315</v>
          </cell>
          <cell r="P28">
            <v>321</v>
          </cell>
          <cell r="Q28">
            <v>7937</v>
          </cell>
          <cell r="R28">
            <v>1384</v>
          </cell>
          <cell r="S28">
            <v>11.353794285713454</v>
          </cell>
          <cell r="T28"/>
          <cell r="U28">
            <v>2.3901567939227935</v>
          </cell>
          <cell r="V28">
            <v>2.4604116455418366</v>
          </cell>
          <cell r="W28">
            <v>3.2477524406768854</v>
          </cell>
          <cell r="X28">
            <v>3.8805969514266105</v>
          </cell>
          <cell r="Y28">
            <v>14.78</v>
          </cell>
          <cell r="Z28">
            <v>5.129999999999999</v>
          </cell>
          <cell r="AA28">
            <v>4.9914347416072244</v>
          </cell>
          <cell r="AB28">
            <v>22</v>
          </cell>
          <cell r="AC28">
            <v>23.278805971756526</v>
          </cell>
          <cell r="AD28">
            <v>23.278805971756526</v>
          </cell>
          <cell r="AE28">
            <v>19.603205028847604</v>
          </cell>
          <cell r="AF28">
            <v>19.199015234438374</v>
          </cell>
          <cell r="AG28">
            <v>18.811156340813358</v>
          </cell>
          <cell r="AH28">
            <v>7.7915577859812917</v>
          </cell>
          <cell r="AI28">
            <v>5.7341331020673092</v>
          </cell>
          <cell r="AJ28">
            <v>18.623044777405223</v>
          </cell>
          <cell r="AK28">
            <v>20.692271974894691</v>
          </cell>
          <cell r="AL28">
            <v>4.0890888851020781</v>
          </cell>
          <cell r="AM28">
            <v>4.3210781905253439</v>
          </cell>
          <cell r="AN28">
            <v>2.7396895978483244</v>
          </cell>
          <cell r="AO28">
            <v>18.474999999999998</v>
          </cell>
          <cell r="AP28">
            <v>15.557894736842105</v>
          </cell>
          <cell r="AQ28">
            <v>6.1836947423615012</v>
          </cell>
          <cell r="AR28">
            <v>4.5508394712866735</v>
          </cell>
          <cell r="AS28">
            <v>14.78</v>
          </cell>
          <cell r="AT28">
            <v>16.422222222222221</v>
          </cell>
          <cell r="AU28">
            <v>6.4124999999999988</v>
          </cell>
          <cell r="AV28">
            <v>5.3999999999999995</v>
          </cell>
          <cell r="AW28">
            <v>2.1463027082756763</v>
          </cell>
          <cell r="AX28">
            <v>1.5795538895602592</v>
          </cell>
          <cell r="AY28">
            <v>5.129999999999999</v>
          </cell>
          <cell r="AZ28">
            <v>5.6999999999999984</v>
          </cell>
          <cell r="BB28">
            <v>22</v>
          </cell>
          <cell r="BC28">
            <v>20</v>
          </cell>
          <cell r="BD28">
            <v>15</v>
          </cell>
          <cell r="BE28">
            <v>10</v>
          </cell>
          <cell r="BF28">
            <v>15</v>
          </cell>
          <cell r="BG28">
            <v>35</v>
          </cell>
          <cell r="BH28">
            <v>65</v>
          </cell>
          <cell r="BI28">
            <v>88</v>
          </cell>
          <cell r="BJ28">
            <v>116</v>
          </cell>
          <cell r="BK28">
            <v>108</v>
          </cell>
        </row>
        <row r="29">
          <cell r="B29">
            <v>23</v>
          </cell>
          <cell r="C29">
            <v>3</v>
          </cell>
          <cell r="D29">
            <v>3</v>
          </cell>
          <cell r="E29">
            <v>1</v>
          </cell>
          <cell r="F29">
            <v>1</v>
          </cell>
          <cell r="G29">
            <v>17.459284560884754</v>
          </cell>
          <cell r="H29">
            <v>35.003601693360579</v>
          </cell>
          <cell r="I29">
            <v>8.304213310060423E-3</v>
          </cell>
          <cell r="J29">
            <v>8.2754790079494878E-2</v>
          </cell>
          <cell r="K29">
            <v>5.4561673569199998E-2</v>
          </cell>
          <cell r="L29">
            <v>0.55704475522999997</v>
          </cell>
          <cell r="M29">
            <v>8.3266683552979988</v>
          </cell>
          <cell r="N29">
            <v>7.6066098533390001</v>
          </cell>
          <cell r="O29">
            <v>294</v>
          </cell>
          <cell r="P29">
            <v>644</v>
          </cell>
          <cell r="Q29">
            <v>7937</v>
          </cell>
          <cell r="R29">
            <v>1359</v>
          </cell>
          <cell r="S29">
            <v>11.353794285713454</v>
          </cell>
          <cell r="T29"/>
          <cell r="U29">
            <v>2.3872534251061035</v>
          </cell>
          <cell r="V29">
            <v>2.8392210942015543</v>
          </cell>
          <cell r="W29">
            <v>3.2465599110425356</v>
          </cell>
          <cell r="X29">
            <v>4.3016112860300133</v>
          </cell>
          <cell r="Y29">
            <v>14.78</v>
          </cell>
          <cell r="Z29">
            <v>5.129999999999999</v>
          </cell>
          <cell r="AA29">
            <v>0.60081255742664286</v>
          </cell>
          <cell r="AB29">
            <v>23</v>
          </cell>
          <cell r="AC29">
            <v>21.824105701105943</v>
          </cell>
          <cell r="AD29">
            <v>21.824105701105943</v>
          </cell>
          <cell r="AE29">
            <v>18.378194274615531</v>
          </cell>
          <cell r="AF29">
            <v>17.999262433901809</v>
          </cell>
          <cell r="AG29">
            <v>17.635640970590661</v>
          </cell>
          <cell r="AH29">
            <v>7.3135446690620043</v>
          </cell>
          <cell r="AI29">
            <v>5.3777798775560646</v>
          </cell>
          <cell r="AJ29">
            <v>17.459284560884754</v>
          </cell>
          <cell r="AK29">
            <v>19.399205067649728</v>
          </cell>
          <cell r="AL29">
            <v>13.462923728215607</v>
          </cell>
          <cell r="AM29">
            <v>12.328593135929871</v>
          </cell>
          <cell r="AN29">
            <v>8.137323287912805</v>
          </cell>
          <cell r="AO29">
            <v>18.474999999999998</v>
          </cell>
          <cell r="AP29">
            <v>15.557894736842105</v>
          </cell>
          <cell r="AQ29">
            <v>6.1912153291153365</v>
          </cell>
          <cell r="AR29">
            <v>4.5525110901938799</v>
          </cell>
          <cell r="AS29">
            <v>14.78</v>
          </cell>
          <cell r="AT29">
            <v>16.422222222222221</v>
          </cell>
          <cell r="AU29">
            <v>6.4124999999999988</v>
          </cell>
          <cell r="AV29">
            <v>5.3999999999999995</v>
          </cell>
          <cell r="AW29">
            <v>2.1489130337186517</v>
          </cell>
          <cell r="AX29">
            <v>1.5801340928751422</v>
          </cell>
          <cell r="AY29">
            <v>5.129999999999999</v>
          </cell>
          <cell r="AZ29">
            <v>5.6999999999999984</v>
          </cell>
          <cell r="BB29">
            <v>23</v>
          </cell>
          <cell r="BC29">
            <v>20</v>
          </cell>
          <cell r="BD29">
            <v>15</v>
          </cell>
          <cell r="BE29">
            <v>10</v>
          </cell>
          <cell r="BF29">
            <v>15</v>
          </cell>
          <cell r="BG29">
            <v>35</v>
          </cell>
          <cell r="BH29">
            <v>65</v>
          </cell>
          <cell r="BI29">
            <v>90</v>
          </cell>
          <cell r="BJ29">
            <v>0</v>
          </cell>
          <cell r="BK29">
            <v>102</v>
          </cell>
        </row>
        <row r="30">
          <cell r="B30">
            <v>24</v>
          </cell>
          <cell r="C30">
            <v>3</v>
          </cell>
          <cell r="D30">
            <v>3</v>
          </cell>
          <cell r="E30">
            <v>2</v>
          </cell>
          <cell r="F30">
            <v>1</v>
          </cell>
          <cell r="G30">
            <v>17.464297515461837</v>
          </cell>
          <cell r="H30">
            <v>11.411657790685059</v>
          </cell>
          <cell r="I30">
            <v>8.293867397492433E-3</v>
          </cell>
          <cell r="J30">
            <v>8.2651688943869234E-2</v>
          </cell>
          <cell r="K30">
            <v>5.4561673569199998E-2</v>
          </cell>
          <cell r="L30">
            <v>0.383670365969</v>
          </cell>
          <cell r="M30">
            <v>8.3266683553079996</v>
          </cell>
          <cell r="N30">
            <v>4.8657823417688997</v>
          </cell>
          <cell r="O30">
            <v>294</v>
          </cell>
          <cell r="P30">
            <v>328</v>
          </cell>
          <cell r="Q30">
            <v>7937</v>
          </cell>
          <cell r="R30">
            <v>1386</v>
          </cell>
          <cell r="S30">
            <v>11.353794285713454</v>
          </cell>
          <cell r="T30"/>
          <cell r="U30">
            <v>2.3827138909550842</v>
          </cell>
          <cell r="V30">
            <v>2.4735435454514576</v>
          </cell>
          <cell r="W30">
            <v>3.2381227944832092</v>
          </cell>
          <cell r="X30">
            <v>3.9120596679703969</v>
          </cell>
          <cell r="Y30">
            <v>14.78</v>
          </cell>
          <cell r="Z30">
            <v>5.129999999999999</v>
          </cell>
          <cell r="AA30">
            <v>0.42203740256589994</v>
          </cell>
          <cell r="AB30">
            <v>24</v>
          </cell>
          <cell r="AC30">
            <v>21.830371894327296</v>
          </cell>
          <cell r="AD30">
            <v>21.830371894327296</v>
          </cell>
          <cell r="AE30">
            <v>18.383471068907198</v>
          </cell>
          <cell r="AF30">
            <v>18.004430428311174</v>
          </cell>
          <cell r="AG30">
            <v>17.640704561072564</v>
          </cell>
          <cell r="AH30">
            <v>7.3295822808425681</v>
          </cell>
          <cell r="AI30">
            <v>5.3933400997688432</v>
          </cell>
          <cell r="AJ30">
            <v>17.464297515461837</v>
          </cell>
          <cell r="AK30">
            <v>19.404775017179819</v>
          </cell>
          <cell r="AL30">
            <v>4.3890991502634842</v>
          </cell>
          <cell r="AM30">
            <v>4.613485706232944</v>
          </cell>
          <cell r="AN30">
            <v>2.9170459449064343</v>
          </cell>
          <cell r="AO30">
            <v>18.474999999999998</v>
          </cell>
          <cell r="AP30">
            <v>15.557894736842105</v>
          </cell>
          <cell r="AQ30">
            <v>6.2030108004598077</v>
          </cell>
          <cell r="AR30">
            <v>4.5643729216139333</v>
          </cell>
          <cell r="AS30">
            <v>14.78</v>
          </cell>
          <cell r="AT30">
            <v>16.422222222222221</v>
          </cell>
          <cell r="AU30">
            <v>6.4124999999999988</v>
          </cell>
          <cell r="AV30">
            <v>5.3999999999999995</v>
          </cell>
          <cell r="AW30">
            <v>2.1530071316886881</v>
          </cell>
          <cell r="AX30">
            <v>1.5842512238078128</v>
          </cell>
          <cell r="AY30">
            <v>5.129999999999999</v>
          </cell>
          <cell r="AZ30">
            <v>5.6999999999999984</v>
          </cell>
          <cell r="BB30">
            <v>24</v>
          </cell>
          <cell r="BC30">
            <v>20</v>
          </cell>
          <cell r="BD30">
            <v>15</v>
          </cell>
          <cell r="BE30">
            <v>10</v>
          </cell>
          <cell r="BF30">
            <v>15</v>
          </cell>
          <cell r="BG30">
            <v>35</v>
          </cell>
          <cell r="BH30">
            <v>65</v>
          </cell>
          <cell r="BI30">
            <v>90</v>
          </cell>
          <cell r="BJ30">
            <v>116</v>
          </cell>
          <cell r="BK30">
            <v>108</v>
          </cell>
        </row>
        <row r="31">
          <cell r="B31">
            <v>25</v>
          </cell>
          <cell r="C31">
            <v>3</v>
          </cell>
          <cell r="D31">
            <v>3</v>
          </cell>
          <cell r="E31">
            <v>1</v>
          </cell>
          <cell r="F31">
            <v>2</v>
          </cell>
          <cell r="G31">
            <v>12.588435541272933</v>
          </cell>
          <cell r="H31">
            <v>33.5341812148123</v>
          </cell>
          <cell r="I31">
            <v>8.3043555599728001E-3</v>
          </cell>
          <cell r="J31">
            <v>8.2756207656476344E-2</v>
          </cell>
          <cell r="K31">
            <v>5.4561673569199998E-2</v>
          </cell>
          <cell r="L31">
            <v>0.557041359545</v>
          </cell>
          <cell r="M31">
            <v>7.5240163823630004</v>
          </cell>
          <cell r="N31">
            <v>7.0224678529779991</v>
          </cell>
          <cell r="O31">
            <v>234</v>
          </cell>
          <cell r="P31">
            <v>669</v>
          </cell>
          <cell r="Q31">
            <v>7937</v>
          </cell>
          <cell r="R31">
            <v>1357</v>
          </cell>
          <cell r="S31">
            <v>11.353794285713454</v>
          </cell>
          <cell r="T31"/>
          <cell r="U31">
            <v>2.3130240872438232</v>
          </cell>
          <cell r="V31">
            <v>2.8655130688735078</v>
          </cell>
          <cell r="W31">
            <v>3.1188794729267175</v>
          </cell>
          <cell r="X31">
            <v>4.3043194168589052</v>
          </cell>
          <cell r="Y31">
            <v>14.78</v>
          </cell>
          <cell r="Z31">
            <v>5.129999999999999</v>
          </cell>
          <cell r="AA31">
            <v>5.1519271829340223</v>
          </cell>
          <cell r="AB31">
            <v>25</v>
          </cell>
          <cell r="AC31">
            <v>15.735544426591165</v>
          </cell>
          <cell r="AD31">
            <v>15.735544426591165</v>
          </cell>
          <cell r="AE31">
            <v>13.250984780287299</v>
          </cell>
          <cell r="AF31">
            <v>12.977768599250446</v>
          </cell>
          <cell r="AG31">
            <v>12.715591455831245</v>
          </cell>
          <cell r="AH31">
            <v>5.4424143746264173</v>
          </cell>
          <cell r="AI31">
            <v>4.0362045569718994</v>
          </cell>
          <cell r="AJ31">
            <v>12.588435541272933</v>
          </cell>
          <cell r="AK31">
            <v>13.987150601414369</v>
          </cell>
          <cell r="AL31">
            <v>12.897762005697038</v>
          </cell>
          <cell r="AM31">
            <v>11.702679558183023</v>
          </cell>
          <cell r="AN31">
            <v>7.7908207935190852</v>
          </cell>
          <cell r="AO31">
            <v>18.474999999999998</v>
          </cell>
          <cell r="AP31">
            <v>15.557894736842105</v>
          </cell>
          <cell r="AQ31">
            <v>6.3899031927556367</v>
          </cell>
          <cell r="AR31">
            <v>4.7388814246581425</v>
          </cell>
          <cell r="AS31">
            <v>14.78</v>
          </cell>
          <cell r="AT31">
            <v>16.422222222222221</v>
          </cell>
          <cell r="AU31">
            <v>6.4124999999999988</v>
          </cell>
          <cell r="AV31">
            <v>5.3999999999999995</v>
          </cell>
          <cell r="AW31">
            <v>2.217875736051178</v>
          </cell>
          <cell r="AX31">
            <v>1.6448214958387191</v>
          </cell>
          <cell r="AY31">
            <v>5.129999999999999</v>
          </cell>
          <cell r="AZ31">
            <v>5.6999999999999984</v>
          </cell>
          <cell r="BB31">
            <v>25</v>
          </cell>
          <cell r="BC31">
            <v>20</v>
          </cell>
          <cell r="BD31">
            <v>15</v>
          </cell>
          <cell r="BE31">
            <v>10</v>
          </cell>
          <cell r="BF31">
            <v>15</v>
          </cell>
          <cell r="BG31">
            <v>35</v>
          </cell>
          <cell r="BH31">
            <v>65</v>
          </cell>
          <cell r="BI31">
            <v>90</v>
          </cell>
          <cell r="BJ31">
            <v>0</v>
          </cell>
          <cell r="BK31">
            <v>102</v>
          </cell>
        </row>
        <row r="32">
          <cell r="B32">
            <v>26</v>
          </cell>
          <cell r="C32">
            <v>3</v>
          </cell>
          <cell r="D32">
            <v>3</v>
          </cell>
          <cell r="E32">
            <v>2</v>
          </cell>
          <cell r="F32">
            <v>2</v>
          </cell>
          <cell r="G32">
            <v>12.593407910094035</v>
          </cell>
          <cell r="H32">
            <v>10.230727121665453</v>
          </cell>
          <cell r="I32">
            <v>8.2940089031335457E-3</v>
          </cell>
          <cell r="J32">
            <v>8.2653099103891389E-2</v>
          </cell>
          <cell r="K32">
            <v>5.4561673569199998E-2</v>
          </cell>
          <cell r="L32">
            <v>0.363736477605</v>
          </cell>
          <cell r="M32">
            <v>7.5240163823729995</v>
          </cell>
          <cell r="N32">
            <v>4.1651532301087002</v>
          </cell>
          <cell r="O32">
            <v>234</v>
          </cell>
          <cell r="P32">
            <v>344</v>
          </cell>
          <cell r="Q32">
            <v>7937</v>
          </cell>
          <cell r="R32">
            <v>1458</v>
          </cell>
          <cell r="S32">
            <v>11.353794285713454</v>
          </cell>
          <cell r="T32"/>
          <cell r="U32">
            <v>2.3071074544069918</v>
          </cell>
          <cell r="V32">
            <v>2.4729270674475368</v>
          </cell>
          <cell r="W32">
            <v>3.1080687169154784</v>
          </cell>
          <cell r="X32">
            <v>3.8607360410654263</v>
          </cell>
          <cell r="Y32">
            <v>14.78</v>
          </cell>
          <cell r="Z32">
            <v>5.129999999999999</v>
          </cell>
          <cell r="AA32">
            <v>4.9728975475733277</v>
          </cell>
          <cell r="AB32">
            <v>26</v>
          </cell>
          <cell r="AC32">
            <v>15.741759887617542</v>
          </cell>
          <cell r="AD32">
            <v>15.741759887617542</v>
          </cell>
          <cell r="AE32">
            <v>13.256218852730564</v>
          </cell>
          <cell r="AF32">
            <v>12.982894752674262</v>
          </cell>
          <cell r="AG32">
            <v>12.720614050600036</v>
          </cell>
          <cell r="AH32">
            <v>5.4585268172222978</v>
          </cell>
          <cell r="AI32">
            <v>4.0518434620042871</v>
          </cell>
          <cell r="AJ32">
            <v>12.593407910094035</v>
          </cell>
          <cell r="AK32">
            <v>13.992675455660038</v>
          </cell>
          <cell r="AL32">
            <v>3.9348950467944048</v>
          </cell>
          <cell r="AM32">
            <v>4.1370921352020416</v>
          </cell>
          <cell r="AN32">
            <v>2.6499421387125275</v>
          </cell>
          <cell r="AO32">
            <v>18.474999999999998</v>
          </cell>
          <cell r="AP32">
            <v>15.557894736842105</v>
          </cell>
          <cell r="AQ32">
            <v>6.4062902539574091</v>
          </cell>
          <cell r="AR32">
            <v>4.7553646158338561</v>
          </cell>
          <cell r="AS32">
            <v>14.78</v>
          </cell>
          <cell r="AT32">
            <v>16.422222222222221</v>
          </cell>
          <cell r="AU32">
            <v>6.4124999999999988</v>
          </cell>
          <cell r="AV32">
            <v>5.3999999999999995</v>
          </cell>
          <cell r="AW32">
            <v>2.2235635319892761</v>
          </cell>
          <cell r="AX32">
            <v>1.6505426575932123</v>
          </cell>
          <cell r="AY32">
            <v>5.129999999999999</v>
          </cell>
          <cell r="AZ32">
            <v>5.6999999999999984</v>
          </cell>
          <cell r="BB32">
            <v>26</v>
          </cell>
          <cell r="BC32">
            <v>20</v>
          </cell>
          <cell r="BD32">
            <v>15</v>
          </cell>
          <cell r="BE32">
            <v>10</v>
          </cell>
          <cell r="BF32">
            <v>15</v>
          </cell>
          <cell r="BG32">
            <v>35</v>
          </cell>
          <cell r="BH32">
            <v>65</v>
          </cell>
          <cell r="BI32">
            <v>90</v>
          </cell>
          <cell r="BJ32">
            <v>116</v>
          </cell>
          <cell r="BK32">
            <v>108</v>
          </cell>
        </row>
        <row r="33">
          <cell r="B33">
            <v>27</v>
          </cell>
          <cell r="C33">
            <v>4</v>
          </cell>
          <cell r="D33">
            <v>2</v>
          </cell>
          <cell r="E33">
            <v>1</v>
          </cell>
          <cell r="F33">
            <v>1</v>
          </cell>
          <cell r="G33">
            <v>21.980150916816765</v>
          </cell>
          <cell r="H33">
            <v>32.054696539363881</v>
          </cell>
          <cell r="I33">
            <v>1.0362463466353541E-2</v>
          </cell>
          <cell r="J33">
            <v>0.10326607191383459</v>
          </cell>
          <cell r="K33">
            <v>5.4561673569199998E-2</v>
          </cell>
          <cell r="L33">
            <v>0.54689095419599998</v>
          </cell>
          <cell r="M33">
            <v>8.7349003761400006</v>
          </cell>
          <cell r="N33">
            <v>7.6256707537046005</v>
          </cell>
          <cell r="O33">
            <v>352</v>
          </cell>
          <cell r="P33">
            <v>588</v>
          </cell>
          <cell r="Q33">
            <v>7937</v>
          </cell>
          <cell r="R33">
            <v>1350</v>
          </cell>
          <cell r="S33">
            <v>11.353794285713454</v>
          </cell>
          <cell r="T33"/>
          <cell r="U33">
            <v>2.4248406381117484</v>
          </cell>
          <cell r="V33">
            <v>2.7877759485224352</v>
          </cell>
          <cell r="W33">
            <v>3.3120445252438557</v>
          </cell>
          <cell r="X33">
            <v>4.2746652818587583</v>
          </cell>
          <cell r="Y33">
            <v>14.78</v>
          </cell>
          <cell r="Z33">
            <v>5.129999999999999</v>
          </cell>
          <cell r="AA33">
            <v>0.58595459378142856</v>
          </cell>
          <cell r="AB33">
            <v>27</v>
          </cell>
          <cell r="AC33">
            <v>27.475188646020953</v>
          </cell>
          <cell r="AD33">
            <v>27.475188646020953</v>
          </cell>
          <cell r="AE33">
            <v>23.137000965070278</v>
          </cell>
          <cell r="AF33">
            <v>22.659949398780171</v>
          </cell>
          <cell r="AG33">
            <v>22.202172643249259</v>
          </cell>
          <cell r="AH33">
            <v>9.0645754493511639</v>
          </cell>
          <cell r="AI33">
            <v>6.6364297790345779</v>
          </cell>
          <cell r="AJ33">
            <v>21.980150916816765</v>
          </cell>
          <cell r="AK33">
            <v>24.422389907574182</v>
          </cell>
          <cell r="AL33">
            <v>12.328729438216877</v>
          </cell>
          <cell r="AM33">
            <v>11.498304430222728</v>
          </cell>
          <cell r="AN33">
            <v>7.4987617569498903</v>
          </cell>
          <cell r="AO33">
            <v>18.474999999999998</v>
          </cell>
          <cell r="AP33">
            <v>15.557894736842105</v>
          </cell>
          <cell r="AQ33">
            <v>6.0952459174840277</v>
          </cell>
          <cell r="AR33">
            <v>4.4625003943483499</v>
          </cell>
          <cell r="AS33">
            <v>14.78</v>
          </cell>
          <cell r="AT33">
            <v>16.422222222222221</v>
          </cell>
          <cell r="AU33">
            <v>6.4124999999999988</v>
          </cell>
          <cell r="AV33">
            <v>5.3999999999999995</v>
          </cell>
          <cell r="AW33">
            <v>2.1156029470022366</v>
          </cell>
          <cell r="AX33">
            <v>1.5488922207717883</v>
          </cell>
          <cell r="AY33">
            <v>5.129999999999999</v>
          </cell>
          <cell r="AZ33">
            <v>5.6999999999999984</v>
          </cell>
          <cell r="BB33">
            <v>27</v>
          </cell>
          <cell r="BC33">
            <v>30</v>
          </cell>
          <cell r="BD33">
            <v>20</v>
          </cell>
          <cell r="BE33">
            <v>15</v>
          </cell>
          <cell r="BF33">
            <v>17</v>
          </cell>
          <cell r="BG33">
            <v>37</v>
          </cell>
          <cell r="BH33">
            <v>67</v>
          </cell>
          <cell r="BI33">
            <v>88</v>
          </cell>
          <cell r="BJ33">
            <v>0</v>
          </cell>
          <cell r="BK33">
            <v>102</v>
          </cell>
        </row>
        <row r="34">
          <cell r="B34">
            <v>28</v>
          </cell>
          <cell r="C34">
            <v>4</v>
          </cell>
          <cell r="D34">
            <v>2</v>
          </cell>
          <cell r="E34">
            <v>2</v>
          </cell>
          <cell r="F34">
            <v>1</v>
          </cell>
          <cell r="G34">
            <v>21.982950232497693</v>
          </cell>
          <cell r="H34">
            <v>11.36492464323319</v>
          </cell>
          <cell r="I34">
            <v>1.0349366016888007E-2</v>
          </cell>
          <cell r="J34">
            <v>0.10313555061812271</v>
          </cell>
          <cell r="K34">
            <v>5.4561673569199998E-2</v>
          </cell>
          <cell r="L34">
            <v>0.405604600466</v>
          </cell>
          <cell r="M34">
            <v>8.7349003762009989</v>
          </cell>
          <cell r="N34">
            <v>5.2277937686594997</v>
          </cell>
          <cell r="O34">
            <v>352</v>
          </cell>
          <cell r="P34">
            <v>304</v>
          </cell>
          <cell r="Q34">
            <v>7937</v>
          </cell>
          <cell r="R34">
            <v>1342</v>
          </cell>
          <cell r="S34">
            <v>11.353794285713454</v>
          </cell>
          <cell r="T34"/>
          <cell r="U34">
            <v>2.4220574130102417</v>
          </cell>
          <cell r="V34">
            <v>2.4526072568004551</v>
          </cell>
          <cell r="W34">
            <v>3.3068311857558617</v>
          </cell>
          <cell r="X34">
            <v>3.9086978166742243</v>
          </cell>
          <cell r="Y34">
            <v>14.78</v>
          </cell>
          <cell r="Z34">
            <v>5.129999999999999</v>
          </cell>
          <cell r="AA34">
            <v>0.43200109033759682</v>
          </cell>
          <cell r="AB34">
            <v>28</v>
          </cell>
          <cell r="AC34">
            <v>27.478687790622114</v>
          </cell>
          <cell r="AD34">
            <v>27.478687790622114</v>
          </cell>
          <cell r="AE34">
            <v>23.139947613155467</v>
          </cell>
          <cell r="AF34">
            <v>22.662835291234735</v>
          </cell>
          <cell r="AG34">
            <v>22.205000234846153</v>
          </cell>
          <cell r="AH34">
            <v>9.0761474581134287</v>
          </cell>
          <cell r="AI34">
            <v>6.6477388767799832</v>
          </cell>
          <cell r="AJ34">
            <v>21.982950232497693</v>
          </cell>
          <cell r="AK34">
            <v>24.425500258330768</v>
          </cell>
          <cell r="AL34">
            <v>4.3711248627819961</v>
          </cell>
          <cell r="AM34">
            <v>4.6338135107939316</v>
          </cell>
          <cell r="AN34">
            <v>2.9075986879188349</v>
          </cell>
          <cell r="AO34">
            <v>18.474999999999998</v>
          </cell>
          <cell r="AP34">
            <v>15.557894736842105</v>
          </cell>
          <cell r="AQ34">
            <v>6.1022500625328906</v>
          </cell>
          <cell r="AR34">
            <v>4.4695356883244246</v>
          </cell>
          <cell r="AS34">
            <v>14.78</v>
          </cell>
          <cell r="AT34">
            <v>16.422222222222221</v>
          </cell>
          <cell r="AU34">
            <v>6.4124999999999988</v>
          </cell>
          <cell r="AV34">
            <v>5.3999999999999995</v>
          </cell>
          <cell r="AW34">
            <v>2.1180340203514021</v>
          </cell>
          <cell r="AX34">
            <v>1.5513341056227534</v>
          </cell>
          <cell r="AY34">
            <v>5.129999999999999</v>
          </cell>
          <cell r="AZ34">
            <v>5.6999999999999984</v>
          </cell>
          <cell r="BB34">
            <v>28</v>
          </cell>
          <cell r="BC34">
            <v>30</v>
          </cell>
          <cell r="BD34">
            <v>20</v>
          </cell>
          <cell r="BE34">
            <v>15</v>
          </cell>
          <cell r="BF34">
            <v>17</v>
          </cell>
          <cell r="BG34">
            <v>37</v>
          </cell>
          <cell r="BH34">
            <v>67</v>
          </cell>
          <cell r="BI34">
            <v>88</v>
          </cell>
          <cell r="BJ34">
            <v>116</v>
          </cell>
          <cell r="BK34">
            <v>108</v>
          </cell>
        </row>
        <row r="35">
          <cell r="B35">
            <v>29</v>
          </cell>
          <cell r="C35">
            <v>4</v>
          </cell>
          <cell r="D35">
            <v>2</v>
          </cell>
          <cell r="E35">
            <v>1</v>
          </cell>
          <cell r="F35">
            <v>2</v>
          </cell>
          <cell r="G35">
            <v>16.183797681794971</v>
          </cell>
          <cell r="H35">
            <v>30.603212904400177</v>
          </cell>
          <cell r="I35">
            <v>1.0362644108026514E-2</v>
          </cell>
          <cell r="J35">
            <v>0.1032678720799874</v>
          </cell>
          <cell r="K35">
            <v>5.4561673569199998E-2</v>
          </cell>
          <cell r="L35">
            <v>0.54688791265299996</v>
          </cell>
          <cell r="M35">
            <v>7.9055692862309996</v>
          </cell>
          <cell r="N35">
            <v>7.0084547572179998</v>
          </cell>
          <cell r="O35">
            <v>287</v>
          </cell>
          <cell r="P35">
            <v>611</v>
          </cell>
          <cell r="Q35">
            <v>7937</v>
          </cell>
          <cell r="R35">
            <v>1348</v>
          </cell>
          <cell r="S35">
            <v>11.353794285713454</v>
          </cell>
          <cell r="T35"/>
          <cell r="U35">
            <v>2.3584255373608465</v>
          </cell>
          <cell r="V35">
            <v>2.8118269856769831</v>
          </cell>
          <cell r="W35">
            <v>3.2001243309603713</v>
          </cell>
          <cell r="X35">
            <v>4.2764194924645453</v>
          </cell>
          <cell r="Y35">
            <v>14.78</v>
          </cell>
          <cell r="Z35">
            <v>5.129999999999999</v>
          </cell>
          <cell r="AA35">
            <v>5.1370857395639264</v>
          </cell>
          <cell r="AB35">
            <v>29</v>
          </cell>
          <cell r="AC35">
            <v>20.229747102243714</v>
          </cell>
          <cell r="AD35">
            <v>20.229747102243714</v>
          </cell>
          <cell r="AE35">
            <v>17.035576507152602</v>
          </cell>
          <cell r="AF35">
            <v>16.684327507005126</v>
          </cell>
          <cell r="AG35">
            <v>16.347270385651488</v>
          </cell>
          <cell r="AH35">
            <v>6.8621194205288152</v>
          </cell>
          <cell r="AI35">
            <v>5.0572402844542426</v>
          </cell>
          <cell r="AJ35">
            <v>16.183797681794971</v>
          </cell>
          <cell r="AK35">
            <v>17.981997424216633</v>
          </cell>
          <cell r="AL35">
            <v>11.770466501692376</v>
          </cell>
          <cell r="AM35">
            <v>10.883746781110029</v>
          </cell>
          <cell r="AN35">
            <v>7.1562700895751519</v>
          </cell>
          <cell r="AO35">
            <v>18.474999999999998</v>
          </cell>
          <cell r="AP35">
            <v>15.557894736842105</v>
          </cell>
          <cell r="AQ35">
            <v>6.266892791764497</v>
          </cell>
          <cell r="AR35">
            <v>4.6185705527148864</v>
          </cell>
          <cell r="AS35">
            <v>14.78</v>
          </cell>
          <cell r="AT35">
            <v>16.422222222222221</v>
          </cell>
          <cell r="AU35">
            <v>6.4124999999999988</v>
          </cell>
          <cell r="AV35">
            <v>5.3999999999999995</v>
          </cell>
          <cell r="AW35">
            <v>2.1751799744081097</v>
          </cell>
          <cell r="AX35">
            <v>1.6030627155228259</v>
          </cell>
          <cell r="AY35">
            <v>5.129999999999999</v>
          </cell>
          <cell r="AZ35">
            <v>5.6999999999999984</v>
          </cell>
          <cell r="BB35">
            <v>29</v>
          </cell>
          <cell r="BC35">
            <v>30</v>
          </cell>
          <cell r="BD35">
            <v>20</v>
          </cell>
          <cell r="BE35">
            <v>15</v>
          </cell>
          <cell r="BF35">
            <v>17</v>
          </cell>
          <cell r="BG35">
            <v>37</v>
          </cell>
          <cell r="BH35">
            <v>67</v>
          </cell>
          <cell r="BI35">
            <v>88</v>
          </cell>
          <cell r="BJ35">
            <v>0</v>
          </cell>
          <cell r="BK35">
            <v>102</v>
          </cell>
        </row>
        <row r="36">
          <cell r="B36">
            <v>30</v>
          </cell>
          <cell r="C36">
            <v>4</v>
          </cell>
          <cell r="D36">
            <v>2</v>
          </cell>
          <cell r="E36">
            <v>2</v>
          </cell>
          <cell r="F36">
            <v>2</v>
          </cell>
          <cell r="G36">
            <v>16.186469867041151</v>
          </cell>
          <cell r="H36">
            <v>10.197916910947081</v>
          </cell>
          <cell r="I36">
            <v>1.034954595609657E-2</v>
          </cell>
          <cell r="J36">
            <v>0.10313734378393814</v>
          </cell>
          <cell r="K36">
            <v>5.4561673569199998E-2</v>
          </cell>
          <cell r="L36">
            <v>0.38264272106199998</v>
          </cell>
          <cell r="M36">
            <v>7.9055692862509996</v>
          </cell>
          <cell r="N36">
            <v>4.5235331546286996</v>
          </cell>
          <cell r="O36">
            <v>287</v>
          </cell>
          <cell r="P36">
            <v>316</v>
          </cell>
          <cell r="Q36">
            <v>7937</v>
          </cell>
          <cell r="R36">
            <v>1418</v>
          </cell>
          <cell r="S36">
            <v>11.353794285713454</v>
          </cell>
          <cell r="T36"/>
          <cell r="U36">
            <v>2.3548311125874335</v>
          </cell>
          <cell r="V36">
            <v>2.4479094777828356</v>
          </cell>
          <cell r="W36">
            <v>3.1934800225689193</v>
          </cell>
          <cell r="X36">
            <v>3.8560484345296655</v>
          </cell>
          <cell r="Y36">
            <v>14.78</v>
          </cell>
          <cell r="Z36">
            <v>5.129999999999999</v>
          </cell>
          <cell r="AA36">
            <v>4.9826273841747772</v>
          </cell>
          <cell r="AB36">
            <v>30</v>
          </cell>
          <cell r="AC36">
            <v>20.233087333801436</v>
          </cell>
          <cell r="AD36">
            <v>20.233087333801436</v>
          </cell>
          <cell r="AE36">
            <v>17.038389333727526</v>
          </cell>
          <cell r="AF36">
            <v>16.687082337155825</v>
          </cell>
          <cell r="AG36">
            <v>16.34996956266783</v>
          </cell>
          <cell r="AH36">
            <v>6.873728557652627</v>
          </cell>
          <cell r="AI36">
            <v>5.0685990683042785</v>
          </cell>
          <cell r="AJ36">
            <v>16.186469867041151</v>
          </cell>
          <cell r="AK36">
            <v>17.984966518934613</v>
          </cell>
          <cell r="AL36">
            <v>3.9222757349796464</v>
          </cell>
          <cell r="AM36">
            <v>4.1659697809510998</v>
          </cell>
          <cell r="AN36">
            <v>2.6446547765396398</v>
          </cell>
          <cell r="AO36">
            <v>18.474999999999998</v>
          </cell>
          <cell r="AP36">
            <v>15.557894736842105</v>
          </cell>
          <cell r="AQ36">
            <v>6.2764586050334961</v>
          </cell>
          <cell r="AR36">
            <v>4.6281798838718204</v>
          </cell>
          <cell r="AS36">
            <v>14.78</v>
          </cell>
          <cell r="AT36">
            <v>16.422222222222221</v>
          </cell>
          <cell r="AU36">
            <v>6.4124999999999988</v>
          </cell>
          <cell r="AV36">
            <v>5.3999999999999995</v>
          </cell>
          <cell r="AW36">
            <v>2.1785001788783376</v>
          </cell>
          <cell r="AX36">
            <v>1.6063980246456315</v>
          </cell>
          <cell r="AY36">
            <v>5.129999999999999</v>
          </cell>
          <cell r="AZ36">
            <v>5.6999999999999984</v>
          </cell>
          <cell r="BB36">
            <v>30</v>
          </cell>
          <cell r="BC36">
            <v>30</v>
          </cell>
          <cell r="BD36">
            <v>20</v>
          </cell>
          <cell r="BE36">
            <v>15</v>
          </cell>
          <cell r="BF36">
            <v>17</v>
          </cell>
          <cell r="BG36">
            <v>37</v>
          </cell>
          <cell r="BH36">
            <v>67</v>
          </cell>
          <cell r="BI36">
            <v>88</v>
          </cell>
          <cell r="BJ36">
            <v>116</v>
          </cell>
          <cell r="BK36">
            <v>108</v>
          </cell>
        </row>
        <row r="37">
          <cell r="B37">
            <v>31</v>
          </cell>
          <cell r="C37">
            <v>4</v>
          </cell>
          <cell r="D37">
            <v>3</v>
          </cell>
          <cell r="E37">
            <v>1</v>
          </cell>
          <cell r="F37">
            <v>1</v>
          </cell>
          <cell r="G37">
            <v>14.826616090923098</v>
          </cell>
          <cell r="H37">
            <v>34.964924929206653</v>
          </cell>
          <cell r="I37">
            <v>8.3105595441792333E-3</v>
          </cell>
          <cell r="J37">
            <v>8.2818032827806892E-2</v>
          </cell>
          <cell r="K37">
            <v>5.4561673569199998E-2</v>
          </cell>
          <cell r="L37">
            <v>0.54848173667599998</v>
          </cell>
          <cell r="M37">
            <v>7.9363400985240009</v>
          </cell>
          <cell r="N37">
            <v>7.5449859906199999</v>
          </cell>
          <cell r="O37">
            <v>262</v>
          </cell>
          <cell r="P37">
            <v>649</v>
          </cell>
          <cell r="Q37">
            <v>7937</v>
          </cell>
          <cell r="R37">
            <v>1369</v>
          </cell>
          <cell r="S37">
            <v>11.353794285713454</v>
          </cell>
          <cell r="T37"/>
          <cell r="U37">
            <v>2.3495299358607786</v>
          </cell>
          <cell r="V37">
            <v>2.8449886600401264</v>
          </cell>
          <cell r="W37">
            <v>3.1853187936370659</v>
          </cell>
          <cell r="X37">
            <v>4.299794017571033</v>
          </cell>
          <cell r="Y37">
            <v>14.78</v>
          </cell>
          <cell r="Z37">
            <v>5.129999999999999</v>
          </cell>
          <cell r="AA37">
            <v>0.59592975992813013</v>
          </cell>
          <cell r="AB37">
            <v>31</v>
          </cell>
          <cell r="AC37">
            <v>18.53327011365387</v>
          </cell>
          <cell r="AD37">
            <v>18.53327011365387</v>
          </cell>
          <cell r="AE37">
            <v>15.606964306234842</v>
          </cell>
          <cell r="AF37">
            <v>15.285171227755772</v>
          </cell>
          <cell r="AG37">
            <v>14.976379889821311</v>
          </cell>
          <cell r="AH37">
            <v>6.3104606009164081</v>
          </cell>
          <cell r="AI37">
            <v>4.6546725936946949</v>
          </cell>
          <cell r="AJ37">
            <v>14.826616090923098</v>
          </cell>
          <cell r="AK37">
            <v>16.474017878803441</v>
          </cell>
          <cell r="AL37">
            <v>13.448048049694867</v>
          </cell>
          <cell r="AM37">
            <v>12.290005025437781</v>
          </cell>
          <cell r="AN37">
            <v>8.131767425677392</v>
          </cell>
          <cell r="AO37">
            <v>18.474999999999998</v>
          </cell>
          <cell r="AP37">
            <v>15.557894736842105</v>
          </cell>
          <cell r="AQ37">
            <v>6.2906199978189115</v>
          </cell>
          <cell r="AR37">
            <v>4.640037923213292</v>
          </cell>
          <cell r="AS37">
            <v>14.78</v>
          </cell>
          <cell r="AT37">
            <v>16.422222222222221</v>
          </cell>
          <cell r="AU37">
            <v>6.4124999999999988</v>
          </cell>
          <cell r="AV37">
            <v>5.3999999999999995</v>
          </cell>
          <cell r="AW37">
            <v>2.1834154660900551</v>
          </cell>
          <cell r="AX37">
            <v>1.610513839383233</v>
          </cell>
          <cell r="AY37">
            <v>5.129999999999999</v>
          </cell>
          <cell r="AZ37">
            <v>5.6999999999999984</v>
          </cell>
          <cell r="BB37">
            <v>31</v>
          </cell>
          <cell r="BC37">
            <v>30</v>
          </cell>
          <cell r="BD37">
            <v>20</v>
          </cell>
          <cell r="BE37">
            <v>15</v>
          </cell>
          <cell r="BF37">
            <v>17</v>
          </cell>
          <cell r="BG37">
            <v>37</v>
          </cell>
          <cell r="BH37">
            <v>67</v>
          </cell>
          <cell r="BI37">
            <v>90</v>
          </cell>
          <cell r="BJ37">
            <v>0</v>
          </cell>
          <cell r="BK37">
            <v>102</v>
          </cell>
        </row>
        <row r="38">
          <cell r="B38">
            <v>32</v>
          </cell>
          <cell r="C38">
            <v>4</v>
          </cell>
          <cell r="D38">
            <v>3</v>
          </cell>
          <cell r="E38">
            <v>2</v>
          </cell>
          <cell r="F38">
            <v>1</v>
          </cell>
          <cell r="G38">
            <v>14.832561477561134</v>
          </cell>
          <cell r="H38">
            <v>10.966022902018686</v>
          </cell>
          <cell r="I38">
            <v>8.3001125495607651E-3</v>
          </cell>
          <cell r="J38">
            <v>8.2713924369325273E-2</v>
          </cell>
          <cell r="K38">
            <v>5.4561673569199998E-2</v>
          </cell>
          <cell r="L38">
            <v>0.37695680223900002</v>
          </cell>
          <cell r="M38">
            <v>7.936340098584</v>
          </cell>
          <cell r="N38">
            <v>4.7484333030187997</v>
          </cell>
          <cell r="O38">
            <v>262</v>
          </cell>
          <cell r="P38">
            <v>323</v>
          </cell>
          <cell r="Q38">
            <v>7937</v>
          </cell>
          <cell r="R38">
            <v>1385</v>
          </cell>
          <cell r="S38">
            <v>11.353794285713454</v>
          </cell>
          <cell r="T38"/>
          <cell r="U38">
            <v>2.3436871839357565</v>
          </cell>
          <cell r="V38">
            <v>2.4602422835280331</v>
          </cell>
          <cell r="W38">
            <v>3.1745265928469455</v>
          </cell>
          <cell r="X38">
            <v>3.8853392043284258</v>
          </cell>
          <cell r="Y38">
            <v>14.78</v>
          </cell>
          <cell r="Z38">
            <v>5.129999999999999</v>
          </cell>
          <cell r="AA38">
            <v>0.41435331039763096</v>
          </cell>
          <cell r="AB38">
            <v>32</v>
          </cell>
          <cell r="AC38">
            <v>18.540701846951418</v>
          </cell>
          <cell r="AD38">
            <v>18.540701846951418</v>
          </cell>
          <cell r="AE38">
            <v>15.61322260795909</v>
          </cell>
          <cell r="AF38">
            <v>15.291300492331066</v>
          </cell>
          <cell r="AG38">
            <v>14.982385330869832</v>
          </cell>
          <cell r="AH38">
            <v>6.3287291833259065</v>
          </cell>
          <cell r="AI38">
            <v>4.6723695781861929</v>
          </cell>
          <cell r="AJ38">
            <v>14.832561477561134</v>
          </cell>
          <cell r="AK38">
            <v>16.480623863956815</v>
          </cell>
          <cell r="AL38">
            <v>4.2177011161610327</v>
          </cell>
          <cell r="AM38">
            <v>4.4572938915159224</v>
          </cell>
          <cell r="AN38">
            <v>2.8224106893426684</v>
          </cell>
          <cell r="AO38">
            <v>18.474999999999998</v>
          </cell>
          <cell r="AP38">
            <v>15.557894736842105</v>
          </cell>
          <cell r="AQ38">
            <v>6.3063023518266332</v>
          </cell>
          <cell r="AR38">
            <v>4.655812313339343</v>
          </cell>
          <cell r="AS38">
            <v>14.78</v>
          </cell>
          <cell r="AT38">
            <v>16.422222222222221</v>
          </cell>
          <cell r="AU38">
            <v>6.4124999999999988</v>
          </cell>
          <cell r="AV38">
            <v>5.3999999999999995</v>
          </cell>
          <cell r="AW38">
            <v>2.1888586647409083</v>
          </cell>
          <cell r="AX38">
            <v>1.6159889829114225</v>
          </cell>
          <cell r="AY38">
            <v>5.129999999999999</v>
          </cell>
          <cell r="AZ38">
            <v>5.6999999999999984</v>
          </cell>
          <cell r="BB38">
            <v>32</v>
          </cell>
          <cell r="BC38">
            <v>30</v>
          </cell>
          <cell r="BD38">
            <v>20</v>
          </cell>
          <cell r="BE38">
            <v>15</v>
          </cell>
          <cell r="BF38">
            <v>17</v>
          </cell>
          <cell r="BG38">
            <v>37</v>
          </cell>
          <cell r="BH38">
            <v>67</v>
          </cell>
          <cell r="BI38">
            <v>90</v>
          </cell>
          <cell r="BJ38">
            <v>116</v>
          </cell>
          <cell r="BK38">
            <v>108</v>
          </cell>
        </row>
        <row r="39">
          <cell r="B39">
            <v>33</v>
          </cell>
          <cell r="C39">
            <v>4</v>
          </cell>
          <cell r="D39">
            <v>3</v>
          </cell>
          <cell r="E39">
            <v>1</v>
          </cell>
          <cell r="F39">
            <v>2</v>
          </cell>
          <cell r="G39">
            <v>10.528154508747734</v>
          </cell>
          <cell r="H39">
            <v>33.503781446566784</v>
          </cell>
          <cell r="I39">
            <v>8.3107063988191853E-3</v>
          </cell>
          <cell r="J39">
            <v>8.2819496292730985E-2</v>
          </cell>
          <cell r="K39">
            <v>5.4561673569199998E-2</v>
          </cell>
          <cell r="L39">
            <v>0.54848027611399996</v>
          </cell>
          <cell r="M39">
            <v>7.1190742727490006</v>
          </cell>
          <cell r="N39">
            <v>6.9617322893770002</v>
          </cell>
          <cell r="O39">
            <v>207</v>
          </cell>
          <cell r="P39">
            <v>674</v>
          </cell>
          <cell r="Q39">
            <v>7937</v>
          </cell>
          <cell r="R39">
            <v>1367</v>
          </cell>
          <cell r="S39">
            <v>11.353794285713454</v>
          </cell>
          <cell r="T39"/>
          <cell r="U39">
            <v>2.2652408913869624</v>
          </cell>
          <cell r="V39">
            <v>2.8719643421961556</v>
          </cell>
          <cell r="W39">
            <v>3.0410150414513235</v>
          </cell>
          <cell r="X39">
            <v>4.3026982895979264</v>
          </cell>
          <cell r="Y39">
            <v>14.78</v>
          </cell>
          <cell r="Z39">
            <v>5.129999999999999</v>
          </cell>
          <cell r="AA39">
            <v>5.1470600500334456</v>
          </cell>
          <cell r="AB39">
            <v>33</v>
          </cell>
          <cell r="AC39">
            <v>13.160193135934668</v>
          </cell>
          <cell r="AD39">
            <v>13.160193135934668</v>
          </cell>
          <cell r="AE39">
            <v>11.082267903944985</v>
          </cell>
          <cell r="AF39">
            <v>10.85376753479148</v>
          </cell>
          <cell r="AG39">
            <v>10.634499503785591</v>
          </cell>
          <cell r="AH39">
            <v>4.6476975357360573</v>
          </cell>
          <cell r="AI39">
            <v>3.4620527571357149</v>
          </cell>
          <cell r="AJ39">
            <v>10.528154508747734</v>
          </cell>
          <cell r="AK39">
            <v>11.697949454164149</v>
          </cell>
          <cell r="AL39">
            <v>12.88606978714107</v>
          </cell>
          <cell r="AM39">
            <v>11.665806902374998</v>
          </cell>
          <cell r="AN39">
            <v>7.7866908603758054</v>
          </cell>
          <cell r="AO39">
            <v>18.474999999999998</v>
          </cell>
          <cell r="AP39">
            <v>15.557894736842105</v>
          </cell>
          <cell r="AQ39">
            <v>6.5246923875502247</v>
          </cell>
          <cell r="AR39">
            <v>4.8602193012982431</v>
          </cell>
          <cell r="AS39">
            <v>14.78</v>
          </cell>
          <cell r="AT39">
            <v>16.422222222222221</v>
          </cell>
          <cell r="AU39">
            <v>6.4124999999999988</v>
          </cell>
          <cell r="AV39">
            <v>5.3999999999999995</v>
          </cell>
          <cell r="AW39">
            <v>2.2646598070455108</v>
          </cell>
          <cell r="AX39">
            <v>1.6869367398958039</v>
          </cell>
          <cell r="AY39">
            <v>5.129999999999999</v>
          </cell>
          <cell r="AZ39">
            <v>5.6999999999999984</v>
          </cell>
          <cell r="BB39">
            <v>33</v>
          </cell>
          <cell r="BC39">
            <v>30</v>
          </cell>
          <cell r="BD39">
            <v>20</v>
          </cell>
          <cell r="BE39">
            <v>15</v>
          </cell>
          <cell r="BF39">
            <v>17</v>
          </cell>
          <cell r="BG39">
            <v>37</v>
          </cell>
          <cell r="BH39">
            <v>67</v>
          </cell>
          <cell r="BI39">
            <v>90</v>
          </cell>
          <cell r="BJ39">
            <v>0</v>
          </cell>
          <cell r="BK39">
            <v>102</v>
          </cell>
        </row>
        <row r="40">
          <cell r="B40">
            <v>34</v>
          </cell>
          <cell r="C40">
            <v>4</v>
          </cell>
          <cell r="D40">
            <v>3</v>
          </cell>
          <cell r="E40">
            <v>2</v>
          </cell>
          <cell r="F40">
            <v>2</v>
          </cell>
          <cell r="G40">
            <v>10.534055262749563</v>
          </cell>
          <cell r="H40">
            <v>9.8022509377060238</v>
          </cell>
          <cell r="I40">
            <v>8.3002586854503384E-3</v>
          </cell>
          <cell r="J40">
            <v>8.2715380671615824E-2</v>
          </cell>
          <cell r="K40">
            <v>5.4561673569199998E-2</v>
          </cell>
          <cell r="L40">
            <v>0.35130221113999999</v>
          </cell>
          <cell r="M40">
            <v>7.1190742728290006</v>
          </cell>
          <cell r="N40">
            <v>4.0496613234646004</v>
          </cell>
          <cell r="O40">
            <v>207</v>
          </cell>
          <cell r="P40">
            <v>339</v>
          </cell>
          <cell r="Q40">
            <v>7937</v>
          </cell>
          <cell r="R40">
            <v>1482</v>
          </cell>
          <cell r="S40">
            <v>11.353794285713454</v>
          </cell>
          <cell r="T40"/>
          <cell r="U40">
            <v>2.2575888328615106</v>
          </cell>
          <cell r="V40">
            <v>2.4572594221369619</v>
          </cell>
          <cell r="W40">
            <v>3.0271562643845042</v>
          </cell>
          <cell r="X40">
            <v>3.8286247465521162</v>
          </cell>
          <cell r="Y40">
            <v>14.78</v>
          </cell>
          <cell r="Z40">
            <v>5.129999999999999</v>
          </cell>
          <cell r="AA40">
            <v>4.9652007956379229</v>
          </cell>
          <cell r="AB40">
            <v>34</v>
          </cell>
          <cell r="AC40">
            <v>13.167569078436953</v>
          </cell>
          <cell r="AD40">
            <v>13.167569078436953</v>
          </cell>
          <cell r="AE40">
            <v>11.088479223946909</v>
          </cell>
          <cell r="AF40">
            <v>10.859850786339756</v>
          </cell>
          <cell r="AG40">
            <v>10.640459861363196</v>
          </cell>
          <cell r="AH40">
            <v>4.6660645682755124</v>
          </cell>
          <cell r="AI40">
            <v>3.4798518288223872</v>
          </cell>
          <cell r="AJ40">
            <v>10.534055262749563</v>
          </cell>
          <cell r="AK40">
            <v>11.704505847499513</v>
          </cell>
          <cell r="AL40">
            <v>3.7700965145023169</v>
          </cell>
          <cell r="AM40">
            <v>3.9890989324934489</v>
          </cell>
          <cell r="AN40">
            <v>2.5602537690677263</v>
          </cell>
          <cell r="AO40">
            <v>18.474999999999998</v>
          </cell>
          <cell r="AP40">
            <v>15.557894736842105</v>
          </cell>
          <cell r="AQ40">
            <v>6.5468077201933355</v>
          </cell>
          <cell r="AR40">
            <v>4.8824701168854716</v>
          </cell>
          <cell r="AS40">
            <v>14.78</v>
          </cell>
          <cell r="AT40">
            <v>16.422222222222221</v>
          </cell>
          <cell r="AU40">
            <v>6.4124999999999988</v>
          </cell>
          <cell r="AV40">
            <v>5.3999999999999995</v>
          </cell>
          <cell r="AW40">
            <v>2.2723358325163603</v>
          </cell>
          <cell r="AX40">
            <v>1.6946597902315608</v>
          </cell>
          <cell r="AY40">
            <v>5.129999999999999</v>
          </cell>
          <cell r="AZ40">
            <v>5.6999999999999984</v>
          </cell>
          <cell r="BB40">
            <v>34</v>
          </cell>
          <cell r="BC40">
            <v>30</v>
          </cell>
          <cell r="BD40">
            <v>20</v>
          </cell>
          <cell r="BE40">
            <v>15</v>
          </cell>
          <cell r="BF40">
            <v>17</v>
          </cell>
          <cell r="BG40">
            <v>37</v>
          </cell>
          <cell r="BH40">
            <v>67</v>
          </cell>
          <cell r="BI40">
            <v>90</v>
          </cell>
          <cell r="BJ40">
            <v>116</v>
          </cell>
          <cell r="BK40">
            <v>108</v>
          </cell>
        </row>
      </sheetData>
      <sheetData sheetId="9">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36.739055248382769</v>
          </cell>
          <cell r="H7">
            <v>72.867430138690068</v>
          </cell>
          <cell r="I7">
            <v>2.7607066823312067E-2</v>
          </cell>
          <cell r="J7">
            <v>0.27511540640532439</v>
          </cell>
          <cell r="K7">
            <v>5.50650148071E-2</v>
          </cell>
          <cell r="L7">
            <v>1.0605947815900001</v>
          </cell>
          <cell r="M7">
            <v>14.976727070062001</v>
          </cell>
          <cell r="N7">
            <v>14.395768150009999</v>
          </cell>
          <cell r="O7">
            <v>343</v>
          </cell>
          <cell r="P7">
            <v>709</v>
          </cell>
          <cell r="Q7">
            <v>8000</v>
          </cell>
          <cell r="R7">
            <v>1043</v>
          </cell>
          <cell r="S7">
            <v>11.353794285713454</v>
          </cell>
          <cell r="T7"/>
          <cell r="U7">
            <v>2.7116981352071683</v>
          </cell>
          <cell r="V7">
            <v>2.5614177136336478</v>
          </cell>
          <cell r="W7">
            <v>3.4214124814810916</v>
          </cell>
          <cell r="X7">
            <v>4.2888729810881214</v>
          </cell>
          <cell r="Y7">
            <v>13.83</v>
          </cell>
          <cell r="Z7">
            <v>3.9728571428571424</v>
          </cell>
          <cell r="AA7">
            <v>0.87793679142727776</v>
          </cell>
          <cell r="AB7">
            <v>1</v>
          </cell>
          <cell r="AC7">
            <v>45.923819060478458</v>
          </cell>
          <cell r="AD7">
            <v>45.923819060478458</v>
          </cell>
          <cell r="AE7">
            <v>38.672689735139755</v>
          </cell>
          <cell r="AF7">
            <v>37.875314689054399</v>
          </cell>
          <cell r="AG7">
            <v>37.110156816548255</v>
          </cell>
          <cell r="AH7">
            <v>13.548357308427319</v>
          </cell>
          <cell r="AI7">
            <v>10.737978962559591</v>
          </cell>
          <cell r="AJ7">
            <v>36.739055248382769</v>
          </cell>
          <cell r="AK7">
            <v>40.821172498203076</v>
          </cell>
          <cell r="AL7">
            <v>29.146972055476027</v>
          </cell>
          <cell r="AM7">
            <v>28.448085507818146</v>
          </cell>
          <cell r="AN7">
            <v>16.989878334005365</v>
          </cell>
          <cell r="AO7">
            <v>17.287499999999998</v>
          </cell>
          <cell r="AP7">
            <v>14.557894736842107</v>
          </cell>
          <cell r="AQ7">
            <v>5.1001252021524941</v>
          </cell>
          <cell r="AR7">
            <v>4.0421901991814639</v>
          </cell>
          <cell r="AS7">
            <v>13.83</v>
          </cell>
          <cell r="AT7">
            <v>15.366666666666667</v>
          </cell>
          <cell r="AU7">
            <v>4.9660714285714276</v>
          </cell>
          <cell r="AV7">
            <v>4.181954887218045</v>
          </cell>
          <cell r="AW7">
            <v>1.4650808994097804</v>
          </cell>
          <cell r="AX7">
            <v>1.1611745629504855</v>
          </cell>
          <cell r="AY7">
            <v>3.9728571428571424</v>
          </cell>
          <cell r="AZ7">
            <v>4.4142857142857137</v>
          </cell>
          <cell r="BB7">
            <v>1</v>
          </cell>
          <cell r="BC7">
            <v>0</v>
          </cell>
          <cell r="BD7">
            <v>0</v>
          </cell>
          <cell r="BE7">
            <v>0</v>
          </cell>
          <cell r="BF7">
            <v>1</v>
          </cell>
          <cell r="BG7">
            <v>23</v>
          </cell>
          <cell r="BH7">
            <v>0</v>
          </cell>
          <cell r="BI7">
            <v>80</v>
          </cell>
          <cell r="BJ7">
            <v>0</v>
          </cell>
          <cell r="BK7">
            <v>102</v>
          </cell>
        </row>
        <row r="8">
          <cell r="B8">
            <v>2</v>
          </cell>
          <cell r="C8">
            <v>1</v>
          </cell>
          <cell r="D8">
            <v>1</v>
          </cell>
          <cell r="E8">
            <v>2</v>
          </cell>
          <cell r="F8">
            <v>1</v>
          </cell>
          <cell r="G8">
            <v>36.739294250149648</v>
          </cell>
          <cell r="H8">
            <v>50.436591874105069</v>
          </cell>
          <cell r="I8">
            <v>2.7594672867037644E-2</v>
          </cell>
          <cell r="J8">
            <v>0.27499189569919869</v>
          </cell>
          <cell r="K8">
            <v>5.50650148071E-2</v>
          </cell>
          <cell r="L8">
            <v>0.88892777199799999</v>
          </cell>
          <cell r="M8">
            <v>14.976727070062001</v>
          </cell>
          <cell r="N8">
            <v>12.836115611270001</v>
          </cell>
          <cell r="O8">
            <v>343</v>
          </cell>
          <cell r="P8">
            <v>550</v>
          </cell>
          <cell r="Q8">
            <v>8000</v>
          </cell>
          <cell r="R8">
            <v>1000</v>
          </cell>
          <cell r="S8">
            <v>11.353794285713454</v>
          </cell>
          <cell r="T8"/>
          <cell r="U8">
            <v>2.7095453820582733</v>
          </cell>
          <cell r="V8">
            <v>2.4651700404448929</v>
          </cell>
          <cell r="W8">
            <v>3.4179847785987696</v>
          </cell>
          <cell r="X8">
            <v>4.1926939229353124</v>
          </cell>
          <cell r="Y8">
            <v>13.83</v>
          </cell>
          <cell r="Z8">
            <v>3.9728571428571424</v>
          </cell>
          <cell r="AA8">
            <v>0.70549823174444448</v>
          </cell>
          <cell r="AB8">
            <v>2</v>
          </cell>
          <cell r="AC8">
            <v>45.924117812687058</v>
          </cell>
          <cell r="AD8">
            <v>45.924117812687058</v>
          </cell>
          <cell r="AE8">
            <v>38.672941315947</v>
          </cell>
          <cell r="AF8">
            <v>37.875561082628501</v>
          </cell>
          <cell r="AG8">
            <v>37.110398232474395</v>
          </cell>
          <cell r="AH8">
            <v>13.559209782358799</v>
          </cell>
          <cell r="AI8">
            <v>10.748817396785254</v>
          </cell>
          <cell r="AJ8">
            <v>36.739294250149648</v>
          </cell>
          <cell r="AK8">
            <v>40.821438055721828</v>
          </cell>
          <cell r="AL8">
            <v>20.174636749642026</v>
          </cell>
          <cell r="AM8">
            <v>20.459680690019542</v>
          </cell>
          <cell r="AN8">
            <v>12.029638414147419</v>
          </cell>
          <cell r="AO8">
            <v>17.287499999999998</v>
          </cell>
          <cell r="AP8">
            <v>14.557894736842107</v>
          </cell>
          <cell r="AQ8">
            <v>5.1041772880342782</v>
          </cell>
          <cell r="AR8">
            <v>4.046243882241547</v>
          </cell>
          <cell r="AS8">
            <v>13.83</v>
          </cell>
          <cell r="AT8">
            <v>15.366666666666667</v>
          </cell>
          <cell r="AU8">
            <v>4.9660714285714276</v>
          </cell>
          <cell r="AV8">
            <v>4.181954887218045</v>
          </cell>
          <cell r="AW8">
            <v>1.4662449166432523</v>
          </cell>
          <cell r="AX8">
            <v>1.162339038995325</v>
          </cell>
          <cell r="AY8">
            <v>3.9728571428571424</v>
          </cell>
          <cell r="AZ8">
            <v>4.4142857142857137</v>
          </cell>
          <cell r="BB8">
            <v>2</v>
          </cell>
          <cell r="BC8">
            <v>0</v>
          </cell>
          <cell r="BD8">
            <v>0</v>
          </cell>
          <cell r="BE8">
            <v>0</v>
          </cell>
          <cell r="BF8">
            <v>1</v>
          </cell>
          <cell r="BG8">
            <v>23</v>
          </cell>
          <cell r="BH8">
            <v>0</v>
          </cell>
          <cell r="BI8">
            <v>80</v>
          </cell>
          <cell r="BJ8">
            <v>116</v>
          </cell>
          <cell r="BK8">
            <v>108</v>
          </cell>
        </row>
        <row r="9">
          <cell r="B9">
            <v>3</v>
          </cell>
          <cell r="C9">
            <v>1</v>
          </cell>
          <cell r="D9">
            <v>2</v>
          </cell>
          <cell r="E9">
            <v>1</v>
          </cell>
          <cell r="F9">
            <v>1</v>
          </cell>
          <cell r="G9">
            <v>29.014766202032668</v>
          </cell>
          <cell r="H9">
            <v>68.414957243516525</v>
          </cell>
          <cell r="I9">
            <v>1.0233119092940779E-2</v>
          </cell>
          <cell r="J9">
            <v>0.10197710376356209</v>
          </cell>
          <cell r="K9">
            <v>5.50650148071E-2</v>
          </cell>
          <cell r="L9">
            <v>0.91782461281600003</v>
          </cell>
          <cell r="M9">
            <v>13.224799750489002</v>
          </cell>
          <cell r="N9">
            <v>12.906834075819999</v>
          </cell>
          <cell r="O9">
            <v>307</v>
          </cell>
          <cell r="P9">
            <v>742</v>
          </cell>
          <cell r="Q9">
            <v>8000</v>
          </cell>
          <cell r="R9">
            <v>1119</v>
          </cell>
          <cell r="S9">
            <v>11.353794285713454</v>
          </cell>
          <cell r="T9"/>
          <cell r="U9">
            <v>2.6970744666859074</v>
          </cell>
          <cell r="V9">
            <v>2.5723727928023004</v>
          </cell>
          <cell r="W9">
            <v>3.3973551748591522</v>
          </cell>
          <cell r="X9">
            <v>4.2661789162994745</v>
          </cell>
          <cell r="Y9">
            <v>13.83</v>
          </cell>
          <cell r="Z9">
            <v>3.9728571428571424</v>
          </cell>
          <cell r="AA9">
            <v>0.81511566804849522</v>
          </cell>
          <cell r="AB9">
            <v>3</v>
          </cell>
          <cell r="AC9">
            <v>36.268457752540833</v>
          </cell>
          <cell r="AD9">
            <v>36.268457752540833</v>
          </cell>
          <cell r="AE9">
            <v>30.541859160034388</v>
          </cell>
          <cell r="AF9">
            <v>29.912130105188318</v>
          </cell>
          <cell r="AG9">
            <v>29.307844648517847</v>
          </cell>
          <cell r="AH9">
            <v>10.757866184423611</v>
          </cell>
          <cell r="AI9">
            <v>8.5403982535430849</v>
          </cell>
          <cell r="AJ9">
            <v>29.014766202032668</v>
          </cell>
          <cell r="AK9">
            <v>32.238629113369633</v>
          </cell>
          <cell r="AL9">
            <v>27.36598289740661</v>
          </cell>
          <cell r="AM9">
            <v>26.596050710436259</v>
          </cell>
          <cell r="AN9">
            <v>16.036588850535207</v>
          </cell>
          <cell r="AO9">
            <v>17.287499999999998</v>
          </cell>
          <cell r="AP9">
            <v>14.557894736842107</v>
          </cell>
          <cell r="AQ9">
            <v>5.1277783282691232</v>
          </cell>
          <cell r="AR9">
            <v>4.0708137030663467</v>
          </cell>
          <cell r="AS9">
            <v>13.83</v>
          </cell>
          <cell r="AT9">
            <v>15.366666666666667</v>
          </cell>
          <cell r="AU9">
            <v>4.9660714285714276</v>
          </cell>
          <cell r="AV9">
            <v>4.181954887218045</v>
          </cell>
          <cell r="AW9">
            <v>1.4730246390782389</v>
          </cell>
          <cell r="AX9">
            <v>1.1693970569391083</v>
          </cell>
          <cell r="AY9">
            <v>3.9728571428571424</v>
          </cell>
          <cell r="AZ9">
            <v>4.4142857142857137</v>
          </cell>
          <cell r="BB9">
            <v>3</v>
          </cell>
          <cell r="BC9">
            <v>0</v>
          </cell>
          <cell r="BD9">
            <v>0</v>
          </cell>
          <cell r="BE9">
            <v>0</v>
          </cell>
          <cell r="BF9">
            <v>1</v>
          </cell>
          <cell r="BG9">
            <v>23</v>
          </cell>
          <cell r="BH9">
            <v>0</v>
          </cell>
          <cell r="BI9">
            <v>88</v>
          </cell>
          <cell r="BJ9">
            <v>0</v>
          </cell>
          <cell r="BK9">
            <v>102</v>
          </cell>
        </row>
        <row r="10">
          <cell r="B10">
            <v>4</v>
          </cell>
          <cell r="C10">
            <v>1</v>
          </cell>
          <cell r="D10">
            <v>2</v>
          </cell>
          <cell r="E10">
            <v>2</v>
          </cell>
          <cell r="F10">
            <v>1</v>
          </cell>
          <cell r="G10">
            <v>29.014861315739466</v>
          </cell>
          <cell r="H10">
            <v>46.918948515365805</v>
          </cell>
          <cell r="I10">
            <v>1.0227992871895636E-2</v>
          </cell>
          <cell r="J10">
            <v>0.10192601893100148</v>
          </cell>
          <cell r="K10">
            <v>5.50650148071E-2</v>
          </cell>
          <cell r="L10">
            <v>0.78555493622899997</v>
          </cell>
          <cell r="M10">
            <v>13.224799750489002</v>
          </cell>
          <cell r="N10">
            <v>11.62999279357</v>
          </cell>
          <cell r="O10">
            <v>307</v>
          </cell>
          <cell r="P10">
            <v>565</v>
          </cell>
          <cell r="Q10">
            <v>8000</v>
          </cell>
          <cell r="R10">
            <v>1055</v>
          </cell>
          <cell r="S10">
            <v>11.353794285713454</v>
          </cell>
          <cell r="T10"/>
          <cell r="U10">
            <v>2.6944333020359617</v>
          </cell>
          <cell r="V10">
            <v>2.4695511291313514</v>
          </cell>
          <cell r="W10">
            <v>3.3931647723928813</v>
          </cell>
          <cell r="X10">
            <v>4.165618553845972</v>
          </cell>
          <cell r="Y10">
            <v>13.83</v>
          </cell>
          <cell r="Z10">
            <v>3.9728571428571424</v>
          </cell>
          <cell r="AA10">
            <v>0.65774639501713894</v>
          </cell>
          <cell r="AB10">
            <v>4</v>
          </cell>
          <cell r="AC10">
            <v>36.268576644674333</v>
          </cell>
          <cell r="AD10">
            <v>36.268576644674333</v>
          </cell>
          <cell r="AE10">
            <v>30.541959279725756</v>
          </cell>
          <cell r="AF10">
            <v>29.91222816055615</v>
          </cell>
          <cell r="AG10">
            <v>29.307940722969157</v>
          </cell>
          <cell r="AH10">
            <v>10.768446668846961</v>
          </cell>
          <cell r="AI10">
            <v>8.5509732836457584</v>
          </cell>
          <cell r="AJ10">
            <v>29.014861315739466</v>
          </cell>
          <cell r="AK10">
            <v>32.238734795266076</v>
          </cell>
          <cell r="AL10">
            <v>18.767579406146321</v>
          </cell>
          <cell r="AM10">
            <v>18.998978381901022</v>
          </cell>
          <cell r="AN10">
            <v>11.263380914233531</v>
          </cell>
          <cell r="AO10">
            <v>17.287499999999998</v>
          </cell>
          <cell r="AP10">
            <v>14.557894736842107</v>
          </cell>
          <cell r="AQ10">
            <v>5.1328047309799079</v>
          </cell>
          <cell r="AR10">
            <v>4.0758409708017203</v>
          </cell>
          <cell r="AS10">
            <v>13.83</v>
          </cell>
          <cell r="AT10">
            <v>15.366666666666667</v>
          </cell>
          <cell r="AU10">
            <v>4.9660714285714276</v>
          </cell>
          <cell r="AV10">
            <v>4.181954887218045</v>
          </cell>
          <cell r="AW10">
            <v>1.474468542181089</v>
          </cell>
          <cell r="AX10">
            <v>1.1708412085321334</v>
          </cell>
          <cell r="AY10">
            <v>3.9728571428571424</v>
          </cell>
          <cell r="AZ10">
            <v>4.4142857142857137</v>
          </cell>
          <cell r="BB10">
            <v>4</v>
          </cell>
          <cell r="BC10">
            <v>0</v>
          </cell>
          <cell r="BD10">
            <v>0</v>
          </cell>
          <cell r="BE10">
            <v>0</v>
          </cell>
          <cell r="BF10">
            <v>1</v>
          </cell>
          <cell r="BG10">
            <v>23</v>
          </cell>
          <cell r="BH10">
            <v>0</v>
          </cell>
          <cell r="BI10">
            <v>88</v>
          </cell>
          <cell r="BJ10">
            <v>116</v>
          </cell>
          <cell r="BK10">
            <v>108</v>
          </cell>
        </row>
        <row r="11">
          <cell r="B11">
            <v>5</v>
          </cell>
          <cell r="C11">
            <v>1</v>
          </cell>
          <cell r="D11">
            <v>2</v>
          </cell>
          <cell r="E11">
            <v>1</v>
          </cell>
          <cell r="F11">
            <v>2</v>
          </cell>
          <cell r="G11">
            <v>24.535066440996772</v>
          </cell>
          <cell r="H11">
            <v>65.463719361564813</v>
          </cell>
          <cell r="I11">
            <v>1.0233165496302843E-2</v>
          </cell>
          <cell r="J11">
            <v>0.10197756619153006</v>
          </cell>
          <cell r="K11">
            <v>5.50650148071E-2</v>
          </cell>
          <cell r="L11">
            <v>0.91782423115900003</v>
          </cell>
          <cell r="M11">
            <v>12.253677663216999</v>
          </cell>
          <cell r="N11">
            <v>12.185151021260001</v>
          </cell>
          <cell r="O11">
            <v>280</v>
          </cell>
          <cell r="P11">
            <v>752</v>
          </cell>
          <cell r="Q11">
            <v>8000</v>
          </cell>
          <cell r="R11">
            <v>1118</v>
          </cell>
          <cell r="S11">
            <v>11.353794285713454</v>
          </cell>
          <cell r="T11"/>
          <cell r="U11">
            <v>2.6683562790888251</v>
          </cell>
          <cell r="V11">
            <v>2.5795282986965646</v>
          </cell>
          <cell r="W11">
            <v>3.3554758259672783</v>
          </cell>
          <cell r="X11">
            <v>4.2547697441288825</v>
          </cell>
          <cell r="Y11">
            <v>13.83</v>
          </cell>
          <cell r="Z11">
            <v>3.9728571428571424</v>
          </cell>
          <cell r="AA11">
            <v>5.4083824182207243</v>
          </cell>
          <cell r="AB11">
            <v>5</v>
          </cell>
          <cell r="AC11">
            <v>30.668833051245965</v>
          </cell>
          <cell r="AD11">
            <v>30.668833051245965</v>
          </cell>
          <cell r="AE11">
            <v>25.826385727365025</v>
          </cell>
          <cell r="AF11">
            <v>25.293882928862651</v>
          </cell>
          <cell r="AG11">
            <v>24.782895394946234</v>
          </cell>
          <cell r="AH11">
            <v>9.1948240320347576</v>
          </cell>
          <cell r="AI11">
            <v>7.3119485025418367</v>
          </cell>
          <cell r="AJ11">
            <v>24.535066440996772</v>
          </cell>
          <cell r="AK11">
            <v>27.261184934440855</v>
          </cell>
          <cell r="AL11">
            <v>26.185487744625924</v>
          </cell>
          <cell r="AM11">
            <v>25.378174526964337</v>
          </cell>
          <cell r="AN11">
            <v>15.385960533327943</v>
          </cell>
          <cell r="AO11">
            <v>17.287499999999998</v>
          </cell>
          <cell r="AP11">
            <v>14.557894736842107</v>
          </cell>
          <cell r="AQ11">
            <v>5.182966048567768</v>
          </cell>
          <cell r="AR11">
            <v>4.1216211104764096</v>
          </cell>
          <cell r="AS11">
            <v>13.83</v>
          </cell>
          <cell r="AT11">
            <v>15.366666666666667</v>
          </cell>
          <cell r="AU11">
            <v>4.9660714285714276</v>
          </cell>
          <cell r="AV11">
            <v>4.181954887218045</v>
          </cell>
          <cell r="AW11">
            <v>1.4888780684915774</v>
          </cell>
          <cell r="AX11">
            <v>1.1839921814104837</v>
          </cell>
          <cell r="AY11">
            <v>3.9728571428571424</v>
          </cell>
          <cell r="AZ11">
            <v>4.4142857142857137</v>
          </cell>
          <cell r="BB11">
            <v>5</v>
          </cell>
          <cell r="BC11">
            <v>0</v>
          </cell>
          <cell r="BD11">
            <v>0</v>
          </cell>
          <cell r="BE11">
            <v>0</v>
          </cell>
          <cell r="BF11">
            <v>1</v>
          </cell>
          <cell r="BG11">
            <v>23</v>
          </cell>
          <cell r="BH11">
            <v>0</v>
          </cell>
          <cell r="BI11">
            <v>88</v>
          </cell>
          <cell r="BJ11">
            <v>0</v>
          </cell>
          <cell r="BK11">
            <v>102</v>
          </cell>
        </row>
        <row r="12">
          <cell r="B12">
            <v>6</v>
          </cell>
          <cell r="C12">
            <v>1</v>
          </cell>
          <cell r="D12">
            <v>2</v>
          </cell>
          <cell r="E12">
            <v>2</v>
          </cell>
          <cell r="F12">
            <v>2</v>
          </cell>
          <cell r="G12">
            <v>24.535161200183683</v>
          </cell>
          <cell r="H12">
            <v>44.218264896922868</v>
          </cell>
          <cell r="I12">
            <v>1.0228039112060917E-2</v>
          </cell>
          <cell r="J12">
            <v>0.10192647973264859</v>
          </cell>
          <cell r="K12">
            <v>5.50650148071E-2</v>
          </cell>
          <cell r="L12">
            <v>0.78555432270299996</v>
          </cell>
          <cell r="M12">
            <v>12.253677663216999</v>
          </cell>
          <cell r="N12">
            <v>10.92462159323</v>
          </cell>
          <cell r="O12">
            <v>280</v>
          </cell>
          <cell r="P12">
            <v>567</v>
          </cell>
          <cell r="Q12">
            <v>8000</v>
          </cell>
          <cell r="R12">
            <v>1054</v>
          </cell>
          <cell r="S12">
            <v>11.353794285713454</v>
          </cell>
          <cell r="T12"/>
          <cell r="U12">
            <v>2.6652996197328509</v>
          </cell>
          <cell r="V12">
            <v>2.4699272085805632</v>
          </cell>
          <cell r="W12">
            <v>3.3506428534953452</v>
          </cell>
          <cell r="X12">
            <v>4.1417495277794707</v>
          </cell>
          <cell r="Y12">
            <v>13.83</v>
          </cell>
          <cell r="Z12">
            <v>3.9728571428571424</v>
          </cell>
          <cell r="AA12">
            <v>5.2511179465486615</v>
          </cell>
          <cell r="AB12">
            <v>6</v>
          </cell>
          <cell r="AC12">
            <v>30.668951500229603</v>
          </cell>
          <cell r="AD12">
            <v>30.668951500229603</v>
          </cell>
          <cell r="AE12">
            <v>25.826485473877561</v>
          </cell>
          <cell r="AF12">
            <v>25.293980618746065</v>
          </cell>
          <cell r="AG12">
            <v>24.782991111296649</v>
          </cell>
          <cell r="AH12">
            <v>9.2054045325841827</v>
          </cell>
          <cell r="AI12">
            <v>7.3225235493508167</v>
          </cell>
          <cell r="AJ12">
            <v>24.535161200183683</v>
          </cell>
          <cell r="AK12">
            <v>27.261290222426315</v>
          </cell>
          <cell r="AL12">
            <v>17.687305958769148</v>
          </cell>
          <cell r="AM12">
            <v>17.902659132345264</v>
          </cell>
          <cell r="AN12">
            <v>10.676228632451791</v>
          </cell>
          <cell r="AO12">
            <v>17.287499999999998</v>
          </cell>
          <cell r="AP12">
            <v>14.557894736842107</v>
          </cell>
          <cell r="AQ12">
            <v>5.1889100563433885</v>
          </cell>
          <cell r="AR12">
            <v>4.1275661431873383</v>
          </cell>
          <cell r="AS12">
            <v>13.83</v>
          </cell>
          <cell r="AT12">
            <v>15.366666666666667</v>
          </cell>
          <cell r="AU12">
            <v>4.9660714285714276</v>
          </cell>
          <cell r="AV12">
            <v>4.181954887218045</v>
          </cell>
          <cell r="AW12">
            <v>1.4905855662318936</v>
          </cell>
          <cell r="AX12">
            <v>1.1856999735775215</v>
          </cell>
          <cell r="AY12">
            <v>3.9728571428571424</v>
          </cell>
          <cell r="AZ12">
            <v>4.4142857142857137</v>
          </cell>
          <cell r="BB12">
            <v>6</v>
          </cell>
          <cell r="BC12">
            <v>0</v>
          </cell>
          <cell r="BD12">
            <v>0</v>
          </cell>
          <cell r="BE12">
            <v>0</v>
          </cell>
          <cell r="BF12">
            <v>1</v>
          </cell>
          <cell r="BG12">
            <v>23</v>
          </cell>
          <cell r="BH12">
            <v>0</v>
          </cell>
          <cell r="BI12">
            <v>88</v>
          </cell>
          <cell r="BJ12">
            <v>116</v>
          </cell>
          <cell r="BK12">
            <v>108</v>
          </cell>
        </row>
        <row r="13">
          <cell r="B13">
            <v>7</v>
          </cell>
          <cell r="C13">
            <v>2</v>
          </cell>
          <cell r="D13">
            <v>1</v>
          </cell>
          <cell r="E13">
            <v>1</v>
          </cell>
          <cell r="F13">
            <v>1</v>
          </cell>
          <cell r="G13">
            <v>15.986696746631127</v>
          </cell>
          <cell r="H13">
            <v>55.508807219109009</v>
          </cell>
          <cell r="I13">
            <v>2.7653948849557335E-2</v>
          </cell>
          <cell r="J13">
            <v>0.27558260445233607</v>
          </cell>
          <cell r="K13">
            <v>5.50650148071E-2</v>
          </cell>
          <cell r="L13">
            <v>0.70297039539399997</v>
          </cell>
          <cell r="M13">
            <v>10.004242719976999</v>
          </cell>
          <cell r="N13">
            <v>10.980445364380001</v>
          </cell>
          <cell r="O13">
            <v>224</v>
          </cell>
          <cell r="P13">
            <v>708</v>
          </cell>
          <cell r="Q13">
            <v>8000</v>
          </cell>
          <cell r="R13">
            <v>1248</v>
          </cell>
          <cell r="S13">
            <v>11.353794285713454</v>
          </cell>
          <cell r="T13"/>
          <cell r="U13">
            <v>2.5304891247418571</v>
          </cell>
          <cell r="V13">
            <v>2.6276746776630002</v>
          </cell>
          <cell r="W13">
            <v>3.1985119482816486</v>
          </cell>
          <cell r="X13">
            <v>4.3108358104050035</v>
          </cell>
          <cell r="Y13">
            <v>13.83</v>
          </cell>
          <cell r="Z13">
            <v>3.9728571428571424</v>
          </cell>
          <cell r="AA13">
            <v>0.69627543924739033</v>
          </cell>
          <cell r="AB13">
            <v>7</v>
          </cell>
          <cell r="AC13">
            <v>19.983370933288906</v>
          </cell>
          <cell r="AD13">
            <v>19.983370933288906</v>
          </cell>
          <cell r="AE13">
            <v>16.828101838559082</v>
          </cell>
          <cell r="AF13">
            <v>16.48113066663003</v>
          </cell>
          <cell r="AG13">
            <v>16.148178531950634</v>
          </cell>
          <cell r="AH13">
            <v>6.3176310818020127</v>
          </cell>
          <cell r="AI13">
            <v>4.9981669617397344</v>
          </cell>
          <cell r="AJ13">
            <v>15.986696746631127</v>
          </cell>
          <cell r="AK13">
            <v>17.762996385145698</v>
          </cell>
          <cell r="AL13">
            <v>22.203522887643604</v>
          </cell>
          <cell r="AM13">
            <v>21.124687805142379</v>
          </cell>
          <cell r="AN13">
            <v>12.876576529574193</v>
          </cell>
          <cell r="AO13">
            <v>17.287499999999998</v>
          </cell>
          <cell r="AP13">
            <v>14.557894736842107</v>
          </cell>
          <cell r="AQ13">
            <v>5.4653465469490374</v>
          </cell>
          <cell r="AR13">
            <v>4.3238856767222504</v>
          </cell>
          <cell r="AS13">
            <v>13.83</v>
          </cell>
          <cell r="AT13">
            <v>15.366666666666667</v>
          </cell>
          <cell r="AU13">
            <v>4.9660714285714276</v>
          </cell>
          <cell r="AV13">
            <v>4.181954887218045</v>
          </cell>
          <cell r="AW13">
            <v>1.5699957387733985</v>
          </cell>
          <cell r="AX13">
            <v>1.2420954516025799</v>
          </cell>
          <cell r="AY13">
            <v>3.9728571428571424</v>
          </cell>
          <cell r="AZ13">
            <v>4.4142857142857137</v>
          </cell>
          <cell r="BB13">
            <v>7</v>
          </cell>
          <cell r="BC13">
            <v>15</v>
          </cell>
          <cell r="BD13">
            <v>10</v>
          </cell>
          <cell r="BE13">
            <v>5</v>
          </cell>
          <cell r="BF13">
            <v>9</v>
          </cell>
          <cell r="BG13">
            <v>31</v>
          </cell>
          <cell r="BH13">
            <v>63</v>
          </cell>
          <cell r="BI13">
            <v>80</v>
          </cell>
          <cell r="BJ13">
            <v>0</v>
          </cell>
          <cell r="BK13">
            <v>102</v>
          </cell>
        </row>
        <row r="14">
          <cell r="B14">
            <v>8</v>
          </cell>
          <cell r="C14">
            <v>2</v>
          </cell>
          <cell r="D14">
            <v>1</v>
          </cell>
          <cell r="E14">
            <v>2</v>
          </cell>
          <cell r="F14">
            <v>1</v>
          </cell>
          <cell r="G14">
            <v>15.986824417179257</v>
          </cell>
          <cell r="H14">
            <v>31.240921845146687</v>
          </cell>
          <cell r="I14">
            <v>2.7637250527650425E-2</v>
          </cell>
          <cell r="J14">
            <v>0.27541619902987274</v>
          </cell>
          <cell r="K14">
            <v>5.50650148071E-2</v>
          </cell>
          <cell r="L14">
            <v>0.50526396933499995</v>
          </cell>
          <cell r="M14">
            <v>10.004242719976999</v>
          </cell>
          <cell r="N14">
            <v>8.9065927170399988</v>
          </cell>
          <cell r="O14">
            <v>224</v>
          </cell>
          <cell r="P14">
            <v>491</v>
          </cell>
          <cell r="Q14">
            <v>8000</v>
          </cell>
          <cell r="R14">
            <v>1302</v>
          </cell>
          <cell r="S14">
            <v>11.353794285713454</v>
          </cell>
          <cell r="T14"/>
          <cell r="U14">
            <v>2.525255100298708</v>
          </cell>
          <cell r="V14">
            <v>2.4742876540254044</v>
          </cell>
          <cell r="W14">
            <v>3.1901525880168236</v>
          </cell>
          <cell r="X14">
            <v>4.1590956895699511</v>
          </cell>
          <cell r="Y14">
            <v>13.83</v>
          </cell>
          <cell r="Z14">
            <v>3.9728571428571424</v>
          </cell>
          <cell r="AA14">
            <v>0.52210610164616655</v>
          </cell>
          <cell r="AB14">
            <v>8</v>
          </cell>
          <cell r="AC14">
            <v>19.983530521474069</v>
          </cell>
          <cell r="AD14">
            <v>19.983530521474069</v>
          </cell>
          <cell r="AE14">
            <v>16.828236228609743</v>
          </cell>
          <cell r="AF14">
            <v>16.481262285751811</v>
          </cell>
          <cell r="AG14">
            <v>16.148307492100258</v>
          </cell>
          <cell r="AH14">
            <v>6.3307760135949049</v>
          </cell>
          <cell r="AI14">
            <v>5.0113039975675759</v>
          </cell>
          <cell r="AJ14">
            <v>15.986824417179257</v>
          </cell>
          <cell r="AK14">
            <v>17.763138241310283</v>
          </cell>
          <cell r="AL14">
            <v>12.496368738058674</v>
          </cell>
          <cell r="AM14">
            <v>12.626228722566275</v>
          </cell>
          <cell r="AN14">
            <v>7.5114698427092419</v>
          </cell>
          <cell r="AO14">
            <v>17.287499999999998</v>
          </cell>
          <cell r="AP14">
            <v>14.557894736842107</v>
          </cell>
          <cell r="AQ14">
            <v>5.4766744153349389</v>
          </cell>
          <cell r="AR14">
            <v>4.3352158300984271</v>
          </cell>
          <cell r="AS14">
            <v>13.83</v>
          </cell>
          <cell r="AT14">
            <v>15.366666666666667</v>
          </cell>
          <cell r="AU14">
            <v>4.9660714285714276</v>
          </cell>
          <cell r="AV14">
            <v>4.181954887218045</v>
          </cell>
          <cell r="AW14">
            <v>1.5732498242998103</v>
          </cell>
          <cell r="AX14">
            <v>1.2453501935237812</v>
          </cell>
          <cell r="AY14">
            <v>3.9728571428571424</v>
          </cell>
          <cell r="AZ14">
            <v>4.4142857142857137</v>
          </cell>
          <cell r="BB14">
            <v>8</v>
          </cell>
          <cell r="BC14">
            <v>15</v>
          </cell>
          <cell r="BD14">
            <v>10</v>
          </cell>
          <cell r="BE14">
            <v>5</v>
          </cell>
          <cell r="BF14">
            <v>9</v>
          </cell>
          <cell r="BG14">
            <v>31</v>
          </cell>
          <cell r="BH14">
            <v>63</v>
          </cell>
          <cell r="BI14">
            <v>80</v>
          </cell>
          <cell r="BJ14">
            <v>116</v>
          </cell>
          <cell r="BK14">
            <v>108</v>
          </cell>
        </row>
        <row r="15">
          <cell r="B15">
            <v>9</v>
          </cell>
          <cell r="C15">
            <v>2</v>
          </cell>
          <cell r="D15">
            <v>2</v>
          </cell>
          <cell r="E15">
            <v>1</v>
          </cell>
          <cell r="F15">
            <v>1</v>
          </cell>
          <cell r="G15">
            <v>9.6918946267027355</v>
          </cell>
          <cell r="H15">
            <v>51.394050777449543</v>
          </cell>
          <cell r="I15">
            <v>1.0259199421191689E-2</v>
          </cell>
          <cell r="J15">
            <v>0.1022370046125677</v>
          </cell>
          <cell r="K15">
            <v>5.50650148071E-2</v>
          </cell>
          <cell r="L15">
            <v>0.69926973096300005</v>
          </cell>
          <cell r="M15">
            <v>8.1902126241419992</v>
          </cell>
          <cell r="N15">
            <v>10.390894793100001</v>
          </cell>
          <cell r="O15">
            <v>166</v>
          </cell>
          <cell r="P15">
            <v>692</v>
          </cell>
          <cell r="Q15">
            <v>8000</v>
          </cell>
          <cell r="R15">
            <v>1164</v>
          </cell>
          <cell r="S15">
            <v>11.353794285713454</v>
          </cell>
          <cell r="T15"/>
          <cell r="U15">
            <v>2.4011642813940028</v>
          </cell>
          <cell r="V15">
            <v>2.6229461013071114</v>
          </cell>
          <cell r="W15">
            <v>3.0172730497690652</v>
          </cell>
          <cell r="X15">
            <v>4.2267312697145467</v>
          </cell>
          <cell r="Y15">
            <v>13.83</v>
          </cell>
          <cell r="Z15">
            <v>3.9728571428571424</v>
          </cell>
          <cell r="AA15">
            <v>0.64599203717534281</v>
          </cell>
          <cell r="AB15">
            <v>9</v>
          </cell>
          <cell r="AC15">
            <v>12.114868283378419</v>
          </cell>
          <cell r="AD15">
            <v>12.114868283378419</v>
          </cell>
          <cell r="AE15">
            <v>10.201994343897617</v>
          </cell>
          <cell r="AF15">
            <v>9.991643945054367</v>
          </cell>
          <cell r="AG15">
            <v>9.789792552224986</v>
          </cell>
          <cell r="AH15">
            <v>4.0363313338461282</v>
          </cell>
          <cell r="AI15">
            <v>3.2121370743839472</v>
          </cell>
          <cell r="AJ15">
            <v>9.6918946267027355</v>
          </cell>
          <cell r="AK15">
            <v>10.768771807447484</v>
          </cell>
          <cell r="AL15">
            <v>20.557620310979818</v>
          </cell>
          <cell r="AM15">
            <v>19.594017106122759</v>
          </cell>
          <cell r="AN15">
            <v>12.159289885708882</v>
          </cell>
          <cell r="AO15">
            <v>17.287499999999998</v>
          </cell>
          <cell r="AP15">
            <v>14.557894736842107</v>
          </cell>
          <cell r="AQ15">
            <v>5.759705867343218</v>
          </cell>
          <cell r="AR15">
            <v>4.5836090310283701</v>
          </cell>
          <cell r="AS15">
            <v>13.83</v>
          </cell>
          <cell r="AT15">
            <v>15.366666666666667</v>
          </cell>
          <cell r="AU15">
            <v>4.9660714285714276</v>
          </cell>
          <cell r="AV15">
            <v>4.181954887218045</v>
          </cell>
          <cell r="AW15">
            <v>1.6545544899371436</v>
          </cell>
          <cell r="AX15">
            <v>1.3167045465643938</v>
          </cell>
          <cell r="AY15">
            <v>3.9728571428571424</v>
          </cell>
          <cell r="AZ15">
            <v>4.4142857142857137</v>
          </cell>
          <cell r="BB15">
            <v>9</v>
          </cell>
          <cell r="BC15">
            <v>15</v>
          </cell>
          <cell r="BD15">
            <v>10</v>
          </cell>
          <cell r="BE15">
            <v>5</v>
          </cell>
          <cell r="BF15">
            <v>9</v>
          </cell>
          <cell r="BG15">
            <v>31</v>
          </cell>
          <cell r="BH15">
            <v>63</v>
          </cell>
          <cell r="BI15">
            <v>88</v>
          </cell>
          <cell r="BJ15">
            <v>0</v>
          </cell>
          <cell r="BK15">
            <v>102</v>
          </cell>
        </row>
        <row r="16">
          <cell r="B16">
            <v>10</v>
          </cell>
          <cell r="C16">
            <v>2</v>
          </cell>
          <cell r="D16">
            <v>2</v>
          </cell>
          <cell r="E16">
            <v>2</v>
          </cell>
          <cell r="F16">
            <v>1</v>
          </cell>
          <cell r="G16">
            <v>9.6919554957706495</v>
          </cell>
          <cell r="H16">
            <v>27.913190247924213</v>
          </cell>
          <cell r="I16">
            <v>1.0252373282238818E-2</v>
          </cell>
          <cell r="J16">
            <v>0.10216897942161866</v>
          </cell>
          <cell r="K16">
            <v>5.50650148071E-2</v>
          </cell>
          <cell r="L16">
            <v>0.61366682205599998</v>
          </cell>
          <cell r="M16">
            <v>8.1902126241419992</v>
          </cell>
          <cell r="N16">
            <v>9.1329064857799995</v>
          </cell>
          <cell r="O16">
            <v>166</v>
          </cell>
          <cell r="P16">
            <v>428</v>
          </cell>
          <cell r="Q16">
            <v>8000</v>
          </cell>
          <cell r="R16">
            <v>996</v>
          </cell>
          <cell r="S16">
            <v>11.353794285713454</v>
          </cell>
          <cell r="T16"/>
          <cell r="U16">
            <v>2.3931473698011962</v>
          </cell>
          <cell r="V16">
            <v>2.4096795783152496</v>
          </cell>
          <cell r="W16">
            <v>3.0046240058052489</v>
          </cell>
          <cell r="X16">
            <v>3.9886722736273388</v>
          </cell>
          <cell r="Y16">
            <v>13.83</v>
          </cell>
          <cell r="Z16">
            <v>3.9728571428571424</v>
          </cell>
          <cell r="AA16">
            <v>0.48508901172045699</v>
          </cell>
          <cell r="AB16">
            <v>10</v>
          </cell>
          <cell r="AC16">
            <v>12.114944369713312</v>
          </cell>
          <cell r="AD16">
            <v>12.114944369713312</v>
          </cell>
          <cell r="AE16">
            <v>10.202058416600684</v>
          </cell>
          <cell r="AF16">
            <v>9.9917066966707733</v>
          </cell>
          <cell r="AG16">
            <v>9.7898540361319686</v>
          </cell>
          <cell r="AH16">
            <v>4.0498782557531259</v>
          </cell>
          <cell r="AI16">
            <v>3.225679977609436</v>
          </cell>
          <cell r="AJ16">
            <v>9.6919554957706495</v>
          </cell>
          <cell r="AK16">
            <v>10.768839439745166</v>
          </cell>
          <cell r="AL16">
            <v>11.165276099169684</v>
          </cell>
          <cell r="AM16">
            <v>11.583776739079967</v>
          </cell>
          <cell r="AN16">
            <v>6.9981157470577742</v>
          </cell>
          <cell r="AO16">
            <v>17.287499999999998</v>
          </cell>
          <cell r="AP16">
            <v>14.557894736842107</v>
          </cell>
          <cell r="AQ16">
            <v>5.7790005640767905</v>
          </cell>
          <cell r="AR16">
            <v>4.6029053796012374</v>
          </cell>
          <cell r="AS16">
            <v>13.83</v>
          </cell>
          <cell r="AT16">
            <v>15.366666666666667</v>
          </cell>
          <cell r="AU16">
            <v>4.9660714285714276</v>
          </cell>
          <cell r="AV16">
            <v>4.181954887218045</v>
          </cell>
          <cell r="AW16">
            <v>1.6600971561509712</v>
          </cell>
          <cell r="AX16">
            <v>1.3222476872917095</v>
          </cell>
          <cell r="AY16">
            <v>3.9728571428571424</v>
          </cell>
          <cell r="AZ16">
            <v>4.4142857142857137</v>
          </cell>
          <cell r="BB16">
            <v>10</v>
          </cell>
          <cell r="BC16">
            <v>15</v>
          </cell>
          <cell r="BD16">
            <v>10</v>
          </cell>
          <cell r="BE16">
            <v>5</v>
          </cell>
          <cell r="BF16">
            <v>9</v>
          </cell>
          <cell r="BG16">
            <v>31</v>
          </cell>
          <cell r="BH16">
            <v>63</v>
          </cell>
          <cell r="BI16">
            <v>88</v>
          </cell>
          <cell r="BJ16">
            <v>116</v>
          </cell>
          <cell r="BK16">
            <v>108</v>
          </cell>
        </row>
        <row r="17">
          <cell r="B17">
            <v>11</v>
          </cell>
          <cell r="C17">
            <v>2</v>
          </cell>
          <cell r="D17">
            <v>2</v>
          </cell>
          <cell r="E17">
            <v>1</v>
          </cell>
          <cell r="F17">
            <v>2</v>
          </cell>
          <cell r="G17">
            <v>7.3197859040410114</v>
          </cell>
          <cell r="H17">
            <v>48.656789921385261</v>
          </cell>
          <cell r="I17">
            <v>1.0259267279634051E-2</v>
          </cell>
          <cell r="J17">
            <v>0.10223768084894833</v>
          </cell>
          <cell r="K17">
            <v>5.50650148071E-2</v>
          </cell>
          <cell r="L17">
            <v>0.69926973652400004</v>
          </cell>
          <cell r="M17">
            <v>7.3381360937669999</v>
          </cell>
          <cell r="N17">
            <v>10.3908948665</v>
          </cell>
          <cell r="O17">
            <v>140</v>
          </cell>
          <cell r="P17">
            <v>656</v>
          </cell>
          <cell r="Q17">
            <v>8000</v>
          </cell>
          <cell r="R17">
            <v>1163</v>
          </cell>
          <cell r="S17">
            <v>11.353794285713454</v>
          </cell>
          <cell r="T17"/>
          <cell r="U17">
            <v>2.3052664081534022</v>
          </cell>
          <cell r="V17">
            <v>2.6060594362617415</v>
          </cell>
          <cell r="W17">
            <v>2.8802118939354231</v>
          </cell>
          <cell r="X17">
            <v>4.1592477437966995</v>
          </cell>
          <cell r="Y17">
            <v>13.83</v>
          </cell>
          <cell r="Z17">
            <v>3.9728571428571424</v>
          </cell>
          <cell r="AA17">
            <v>5.2394325873807643</v>
          </cell>
          <cell r="AB17">
            <v>11</v>
          </cell>
          <cell r="AC17">
            <v>9.1497323800512635</v>
          </cell>
          <cell r="AD17">
            <v>9.1497323800512635</v>
          </cell>
          <cell r="AE17">
            <v>7.7050377937273806</v>
          </cell>
          <cell r="AF17">
            <v>7.5461710350938267</v>
          </cell>
          <cell r="AG17">
            <v>7.3937231353949606</v>
          </cell>
          <cell r="AH17">
            <v>3.1752451162052076</v>
          </cell>
          <cell r="AI17">
            <v>2.5414053457155563</v>
          </cell>
          <cell r="AJ17">
            <v>7.3197859040410114</v>
          </cell>
          <cell r="AK17">
            <v>8.1330954489344567</v>
          </cell>
          <cell r="AL17">
            <v>19.462715968554104</v>
          </cell>
          <cell r="AM17">
            <v>18.670637071570759</v>
          </cell>
          <cell r="AN17">
            <v>11.698459173045011</v>
          </cell>
          <cell r="AO17">
            <v>17.287499999999998</v>
          </cell>
          <cell r="AP17">
            <v>14.557894736842107</v>
          </cell>
          <cell r="AQ17">
            <v>5.9993066098934333</v>
          </cell>
          <cell r="AR17">
            <v>4.8017300494871442</v>
          </cell>
          <cell r="AS17">
            <v>13.83</v>
          </cell>
          <cell r="AT17">
            <v>15.366666666666667</v>
          </cell>
          <cell r="AU17">
            <v>4.9660714285714276</v>
          </cell>
          <cell r="AV17">
            <v>4.181954887218045</v>
          </cell>
          <cell r="AW17">
            <v>1.7233830887422412</v>
          </cell>
          <cell r="AX17">
            <v>1.379362800085089</v>
          </cell>
          <cell r="AY17">
            <v>3.9728571428571424</v>
          </cell>
          <cell r="AZ17">
            <v>4.4142857142857137</v>
          </cell>
          <cell r="BB17">
            <v>11</v>
          </cell>
          <cell r="BC17">
            <v>15</v>
          </cell>
          <cell r="BD17">
            <v>10</v>
          </cell>
          <cell r="BE17">
            <v>5</v>
          </cell>
          <cell r="BF17">
            <v>9</v>
          </cell>
          <cell r="BG17">
            <v>31</v>
          </cell>
          <cell r="BH17">
            <v>63</v>
          </cell>
          <cell r="BI17">
            <v>88</v>
          </cell>
          <cell r="BJ17">
            <v>0</v>
          </cell>
          <cell r="BK17">
            <v>102</v>
          </cell>
        </row>
        <row r="18">
          <cell r="B18">
            <v>12</v>
          </cell>
          <cell r="C18">
            <v>2</v>
          </cell>
          <cell r="D18">
            <v>2</v>
          </cell>
          <cell r="E18">
            <v>2</v>
          </cell>
          <cell r="F18">
            <v>2</v>
          </cell>
          <cell r="G18">
            <v>7.3198467606690141</v>
          </cell>
          <cell r="H18">
            <v>25.492950585808188</v>
          </cell>
          <cell r="I18">
            <v>1.025244039180398E-2</v>
          </cell>
          <cell r="J18">
            <v>0.10216964819514</v>
          </cell>
          <cell r="K18">
            <v>5.50650148071E-2</v>
          </cell>
          <cell r="L18">
            <v>0.61366682791399996</v>
          </cell>
          <cell r="M18">
            <v>7.3381360937669999</v>
          </cell>
          <cell r="N18">
            <v>9.132906565839999</v>
          </cell>
          <cell r="O18">
            <v>140</v>
          </cell>
          <cell r="P18">
            <v>391</v>
          </cell>
          <cell r="Q18">
            <v>8000</v>
          </cell>
          <cell r="R18">
            <v>995</v>
          </cell>
          <cell r="S18">
            <v>11.353794285713454</v>
          </cell>
          <cell r="T18"/>
          <cell r="U18">
            <v>2.2954763640315701</v>
          </cell>
          <cell r="V18">
            <v>2.3688462723278176</v>
          </cell>
          <cell r="W18">
            <v>2.8649443231429608</v>
          </cell>
          <cell r="X18">
            <v>3.8769187388190494</v>
          </cell>
          <cell r="Y18">
            <v>13.83</v>
          </cell>
          <cell r="Z18">
            <v>3.9728571428571424</v>
          </cell>
          <cell r="AA18">
            <v>5.0785975002355404</v>
          </cell>
          <cell r="AB18">
            <v>12</v>
          </cell>
          <cell r="AC18">
            <v>9.1498084508362663</v>
          </cell>
          <cell r="AD18">
            <v>9.1498084508362663</v>
          </cell>
          <cell r="AE18">
            <v>7.7051018533358047</v>
          </cell>
          <cell r="AF18">
            <v>7.5462337738855814</v>
          </cell>
          <cell r="AG18">
            <v>7.3937846067363777</v>
          </cell>
          <cell r="AH18">
            <v>3.1888138232942151</v>
          </cell>
          <cell r="AI18">
            <v>2.5549699872138678</v>
          </cell>
          <cell r="AJ18">
            <v>7.3198467606690141</v>
          </cell>
          <cell r="AK18">
            <v>8.133163067410015</v>
          </cell>
          <cell r="AL18">
            <v>10.197180234323275</v>
          </cell>
          <cell r="AM18">
            <v>10.761758111368188</v>
          </cell>
          <cell r="AN18">
            <v>6.5755700088709137</v>
          </cell>
          <cell r="AO18">
            <v>17.287499999999998</v>
          </cell>
          <cell r="AP18">
            <v>14.557894736842107</v>
          </cell>
          <cell r="AQ18">
            <v>6.0248932277003373</v>
          </cell>
          <cell r="AR18">
            <v>4.827318942389752</v>
          </cell>
          <cell r="AS18">
            <v>13.83</v>
          </cell>
          <cell r="AT18">
            <v>15.366666666666667</v>
          </cell>
          <cell r="AU18">
            <v>4.9660714285714276</v>
          </cell>
          <cell r="AV18">
            <v>4.181954887218045</v>
          </cell>
          <cell r="AW18">
            <v>1.7307331955618876</v>
          </cell>
          <cell r="AX18">
            <v>1.3867135604571736</v>
          </cell>
          <cell r="AY18">
            <v>3.9728571428571424</v>
          </cell>
          <cell r="AZ18">
            <v>4.4142857142857137</v>
          </cell>
          <cell r="BB18">
            <v>12</v>
          </cell>
          <cell r="BC18">
            <v>15</v>
          </cell>
          <cell r="BD18">
            <v>10</v>
          </cell>
          <cell r="BE18">
            <v>5</v>
          </cell>
          <cell r="BF18">
            <v>9</v>
          </cell>
          <cell r="BG18">
            <v>31</v>
          </cell>
          <cell r="BH18">
            <v>63</v>
          </cell>
          <cell r="BI18">
            <v>88</v>
          </cell>
          <cell r="BJ18">
            <v>116</v>
          </cell>
          <cell r="BK18">
            <v>108</v>
          </cell>
        </row>
        <row r="19">
          <cell r="B19">
            <v>13</v>
          </cell>
          <cell r="C19">
            <v>2</v>
          </cell>
          <cell r="D19">
            <v>3</v>
          </cell>
          <cell r="E19">
            <v>1</v>
          </cell>
          <cell r="F19">
            <v>1</v>
          </cell>
          <cell r="G19">
            <v>6.2146808684577151</v>
          </cell>
          <cell r="H19">
            <v>53.340368831998404</v>
          </cell>
          <cell r="I19">
            <v>8.2237020382020503E-3</v>
          </cell>
          <cell r="J19">
            <v>8.1952463218068872E-2</v>
          </cell>
          <cell r="K19">
            <v>5.50650148071E-2</v>
          </cell>
          <cell r="L19">
            <v>0.93373940879299999</v>
          </cell>
          <cell r="M19">
            <v>6.7417309969938994</v>
          </cell>
          <cell r="N19">
            <v>13.3187314141</v>
          </cell>
          <cell r="O19">
            <v>129</v>
          </cell>
          <cell r="P19">
            <v>561</v>
          </cell>
          <cell r="Q19">
            <v>8000</v>
          </cell>
          <cell r="R19">
            <v>881</v>
          </cell>
          <cell r="S19">
            <v>11.353794285713454</v>
          </cell>
          <cell r="T19"/>
          <cell r="U19">
            <v>2.2796849984958358</v>
          </cell>
          <cell r="V19">
            <v>2.5246842005041517</v>
          </cell>
          <cell r="W19">
            <v>2.848691170653288</v>
          </cell>
          <cell r="X19">
            <v>4.0162190239017468</v>
          </cell>
          <cell r="Y19">
            <v>13.83</v>
          </cell>
          <cell r="Z19">
            <v>3.9728571428571424</v>
          </cell>
          <cell r="AA19">
            <v>0.65287652313224831</v>
          </cell>
          <cell r="AB19">
            <v>13</v>
          </cell>
          <cell r="AC19">
            <v>7.7683510855721432</v>
          </cell>
          <cell r="AD19">
            <v>7.7683510855721432</v>
          </cell>
          <cell r="AE19">
            <v>6.5417693352186479</v>
          </cell>
          <cell r="AF19">
            <v>6.4068874932553763</v>
          </cell>
          <cell r="AG19">
            <v>6.2774554226845609</v>
          </cell>
          <cell r="AH19">
            <v>2.7261138589578113</v>
          </cell>
          <cell r="AI19">
            <v>2.1815916489931437</v>
          </cell>
          <cell r="AJ19">
            <v>6.2146808684577151</v>
          </cell>
          <cell r="AK19">
            <v>6.9052009649530168</v>
          </cell>
          <cell r="AL19">
            <v>21.336147532799362</v>
          </cell>
          <cell r="AM19">
            <v>21.127540950011458</v>
          </cell>
          <cell r="AN19">
            <v>13.281240020664603</v>
          </cell>
          <cell r="AO19">
            <v>17.287499999999998</v>
          </cell>
          <cell r="AP19">
            <v>14.557894736842107</v>
          </cell>
          <cell r="AQ19">
            <v>6.066627630188032</v>
          </cell>
          <cell r="AR19">
            <v>4.8548611174402518</v>
          </cell>
          <cell r="AS19">
            <v>13.83</v>
          </cell>
          <cell r="AT19">
            <v>15.366666666666667</v>
          </cell>
          <cell r="AU19">
            <v>4.9660714285714276</v>
          </cell>
          <cell r="AV19">
            <v>4.181954887218045</v>
          </cell>
          <cell r="AW19">
            <v>1.7427219749564007</v>
          </cell>
          <cell r="AX19">
            <v>1.3946254279104779</v>
          </cell>
          <cell r="AY19">
            <v>3.9728571428571424</v>
          </cell>
          <cell r="AZ19">
            <v>4.4142857142857137</v>
          </cell>
          <cell r="BB19">
            <v>13</v>
          </cell>
          <cell r="BC19">
            <v>15</v>
          </cell>
          <cell r="BD19">
            <v>10</v>
          </cell>
          <cell r="BE19">
            <v>5</v>
          </cell>
          <cell r="BF19">
            <v>9</v>
          </cell>
          <cell r="BG19">
            <v>31</v>
          </cell>
          <cell r="BH19">
            <v>63</v>
          </cell>
          <cell r="BI19">
            <v>90</v>
          </cell>
          <cell r="BJ19">
            <v>0</v>
          </cell>
          <cell r="BK19">
            <v>102</v>
          </cell>
        </row>
        <row r="20">
          <cell r="B20">
            <v>14</v>
          </cell>
          <cell r="C20">
            <v>2</v>
          </cell>
          <cell r="D20">
            <v>3</v>
          </cell>
          <cell r="E20">
            <v>2</v>
          </cell>
          <cell r="F20">
            <v>1</v>
          </cell>
          <cell r="G20">
            <v>6.2147269577138582</v>
          </cell>
          <cell r="H20">
            <v>27.138358950520843</v>
          </cell>
          <cell r="I20">
            <v>8.2183871104986577E-3</v>
          </cell>
          <cell r="J20">
            <v>8.189949784856794E-2</v>
          </cell>
          <cell r="K20">
            <v>5.50650148071E-2</v>
          </cell>
          <cell r="L20">
            <v>0.86595457003499998</v>
          </cell>
          <cell r="M20">
            <v>6.7417309969938994</v>
          </cell>
          <cell r="N20">
            <v>12.372161244700001</v>
          </cell>
          <cell r="O20">
            <v>129</v>
          </cell>
          <cell r="P20">
            <v>307</v>
          </cell>
          <cell r="Q20">
            <v>8000</v>
          </cell>
          <cell r="R20">
            <v>686</v>
          </cell>
          <cell r="S20">
            <v>11.353794285713454</v>
          </cell>
          <cell r="T20"/>
          <cell r="U20">
            <v>2.2673172006792468</v>
          </cell>
          <cell r="V20">
            <v>2.2418621212678138</v>
          </cell>
          <cell r="W20">
            <v>2.8294038929041241</v>
          </cell>
          <cell r="X20">
            <v>3.6665416884512707</v>
          </cell>
          <cell r="Y20">
            <v>13.83</v>
          </cell>
          <cell r="Z20">
            <v>3.9728571428571424</v>
          </cell>
          <cell r="AA20">
            <v>0.47146415479683329</v>
          </cell>
          <cell r="AB20">
            <v>14</v>
          </cell>
          <cell r="AC20">
            <v>7.7684086971423225</v>
          </cell>
          <cell r="AD20">
            <v>7.7684086971423225</v>
          </cell>
          <cell r="AE20">
            <v>6.5418178502251143</v>
          </cell>
          <cell r="AF20">
            <v>6.4069350079524314</v>
          </cell>
          <cell r="AG20">
            <v>6.2775019774887459</v>
          </cell>
          <cell r="AH20">
            <v>2.741004635721918</v>
          </cell>
          <cell r="AI20">
            <v>2.1964792560368642</v>
          </cell>
          <cell r="AJ20">
            <v>6.2147269577138582</v>
          </cell>
          <cell r="AK20">
            <v>6.9052521752376199</v>
          </cell>
          <cell r="AL20">
            <v>10.855343580208338</v>
          </cell>
          <cell r="AM20">
            <v>12.105275651463172</v>
          </cell>
          <cell r="AN20">
            <v>7.4016229069480328</v>
          </cell>
          <cell r="AO20">
            <v>17.287499999999998</v>
          </cell>
          <cell r="AP20">
            <v>14.557894736842107</v>
          </cell>
          <cell r="AQ20">
            <v>6.0997199667769397</v>
          </cell>
          <cell r="AR20">
            <v>4.887955386887084</v>
          </cell>
          <cell r="AS20">
            <v>13.83</v>
          </cell>
          <cell r="AT20">
            <v>15.366666666666667</v>
          </cell>
          <cell r="AU20">
            <v>4.9660714285714276</v>
          </cell>
          <cell r="AV20">
            <v>4.181954887218045</v>
          </cell>
          <cell r="AW20">
            <v>1.7522282024177944</v>
          </cell>
          <cell r="AX20">
            <v>1.4041322106118148</v>
          </cell>
          <cell r="AY20">
            <v>3.9728571428571424</v>
          </cell>
          <cell r="AZ20">
            <v>4.4142857142857137</v>
          </cell>
          <cell r="BB20">
            <v>14</v>
          </cell>
          <cell r="BC20">
            <v>15</v>
          </cell>
          <cell r="BD20">
            <v>10</v>
          </cell>
          <cell r="BE20">
            <v>5</v>
          </cell>
          <cell r="BF20">
            <v>9</v>
          </cell>
          <cell r="BG20">
            <v>31</v>
          </cell>
          <cell r="BH20">
            <v>63</v>
          </cell>
          <cell r="BI20">
            <v>90</v>
          </cell>
          <cell r="BJ20">
            <v>116</v>
          </cell>
          <cell r="BK20">
            <v>108</v>
          </cell>
        </row>
        <row r="21">
          <cell r="B21">
            <v>15</v>
          </cell>
          <cell r="C21">
            <v>2</v>
          </cell>
          <cell r="D21">
            <v>3</v>
          </cell>
          <cell r="E21">
            <v>1</v>
          </cell>
          <cell r="F21">
            <v>2</v>
          </cell>
          <cell r="G21">
            <v>4.4982806225239909</v>
          </cell>
          <cell r="H21">
            <v>50.599415343105342</v>
          </cell>
          <cell r="I21">
            <v>8.2237634665544013E-3</v>
          </cell>
          <cell r="J21">
            <v>8.1953075376043863E-2</v>
          </cell>
          <cell r="K21">
            <v>5.50650148071E-2</v>
          </cell>
          <cell r="L21">
            <v>0.93373940879299999</v>
          </cell>
          <cell r="M21">
            <v>5.8563081823929997</v>
          </cell>
          <cell r="N21">
            <v>13.3187314141</v>
          </cell>
          <cell r="O21">
            <v>108</v>
          </cell>
          <cell r="P21">
            <v>532</v>
          </cell>
          <cell r="Q21">
            <v>8000</v>
          </cell>
          <cell r="R21">
            <v>880</v>
          </cell>
          <cell r="S21">
            <v>11.353794285713454</v>
          </cell>
          <cell r="T21"/>
          <cell r="U21">
            <v>2.1518654475438663</v>
          </cell>
          <cell r="V21">
            <v>2.505617405934137</v>
          </cell>
          <cell r="W21">
            <v>2.661358538064877</v>
          </cell>
          <cell r="X21">
            <v>3.9462361057857347</v>
          </cell>
          <cell r="Y21">
            <v>13.83</v>
          </cell>
          <cell r="Z21">
            <v>3.9728571428571424</v>
          </cell>
          <cell r="AA21">
            <v>5.2461309811588821</v>
          </cell>
          <cell r="AB21">
            <v>15</v>
          </cell>
          <cell r="AC21">
            <v>5.6228507781549881</v>
          </cell>
          <cell r="AD21">
            <v>5.6228507781549881</v>
          </cell>
          <cell r="AE21">
            <v>4.7350322342357805</v>
          </cell>
          <cell r="AF21">
            <v>4.6374027036329801</v>
          </cell>
          <cell r="AG21">
            <v>4.5437178005292838</v>
          </cell>
          <cell r="AH21">
            <v>2.0904098012532879</v>
          </cell>
          <cell r="AI21">
            <v>1.6902196972658836</v>
          </cell>
          <cell r="AJ21">
            <v>4.4982806225239909</v>
          </cell>
          <cell r="AK21">
            <v>4.9980895805822119</v>
          </cell>
          <cell r="AL21">
            <v>20.239766137242135</v>
          </cell>
          <cell r="AM21">
            <v>20.19439010252286</v>
          </cell>
          <cell r="AN21">
            <v>12.822196641736543</v>
          </cell>
          <cell r="AO21">
            <v>17.287499999999998</v>
          </cell>
          <cell r="AP21">
            <v>14.557894736842107</v>
          </cell>
          <cell r="AQ21">
            <v>6.4269817686721664</v>
          </cell>
          <cell r="AR21">
            <v>5.1965940711077767</v>
          </cell>
          <cell r="AS21">
            <v>13.83</v>
          </cell>
          <cell r="AT21">
            <v>15.366666666666667</v>
          </cell>
          <cell r="AU21">
            <v>4.9660714285714276</v>
          </cell>
          <cell r="AV21">
            <v>4.181954887218045</v>
          </cell>
          <cell r="AW21">
            <v>1.8462386425655708</v>
          </cell>
          <cell r="AX21">
            <v>1.492792904839451</v>
          </cell>
          <cell r="AY21">
            <v>3.9728571428571424</v>
          </cell>
          <cell r="AZ21">
            <v>4.4142857142857137</v>
          </cell>
          <cell r="BB21">
            <v>15</v>
          </cell>
          <cell r="BC21">
            <v>15</v>
          </cell>
          <cell r="BD21">
            <v>10</v>
          </cell>
          <cell r="BE21">
            <v>5</v>
          </cell>
          <cell r="BF21">
            <v>9</v>
          </cell>
          <cell r="BG21">
            <v>31</v>
          </cell>
          <cell r="BH21">
            <v>63</v>
          </cell>
          <cell r="BI21">
            <v>90</v>
          </cell>
          <cell r="BJ21">
            <v>0</v>
          </cell>
          <cell r="BK21">
            <v>102</v>
          </cell>
        </row>
        <row r="22">
          <cell r="B22">
            <v>16</v>
          </cell>
          <cell r="C22">
            <v>2</v>
          </cell>
          <cell r="D22">
            <v>3</v>
          </cell>
          <cell r="E22">
            <v>2</v>
          </cell>
          <cell r="F22">
            <v>2</v>
          </cell>
          <cell r="G22">
            <v>4.4983267109807477</v>
          </cell>
          <cell r="H22">
            <v>24.734612403095916</v>
          </cell>
          <cell r="I22">
            <v>8.218447752297681E-3</v>
          </cell>
          <cell r="J22">
            <v>8.1900102168226019E-2</v>
          </cell>
          <cell r="K22">
            <v>5.50650148071E-2</v>
          </cell>
          <cell r="L22">
            <v>0.86595457003499998</v>
          </cell>
          <cell r="M22">
            <v>5.8563081823929997</v>
          </cell>
          <cell r="N22">
            <v>12.372161244700001</v>
          </cell>
          <cell r="O22">
            <v>108</v>
          </cell>
          <cell r="P22">
            <v>280</v>
          </cell>
          <cell r="Q22">
            <v>8000</v>
          </cell>
          <cell r="R22">
            <v>686</v>
          </cell>
          <cell r="S22">
            <v>11.353794285713454</v>
          </cell>
          <cell r="T22"/>
          <cell r="U22">
            <v>2.1366670000837535</v>
          </cell>
          <cell r="V22">
            <v>2.1946158837363829</v>
          </cell>
          <cell r="W22">
            <v>2.6381484865776961</v>
          </cell>
          <cell r="X22">
            <v>3.5449948320621516</v>
          </cell>
          <cell r="Y22">
            <v>13.83</v>
          </cell>
          <cell r="Z22">
            <v>3.9728571428571424</v>
          </cell>
          <cell r="AA22">
            <v>5.0654596758463182</v>
          </cell>
          <cell r="AB22">
            <v>16</v>
          </cell>
          <cell r="AC22">
            <v>5.6229083887259339</v>
          </cell>
          <cell r="AD22">
            <v>5.6229083887259339</v>
          </cell>
          <cell r="AE22">
            <v>4.7350807484007875</v>
          </cell>
          <cell r="AF22">
            <v>4.6374502175059256</v>
          </cell>
          <cell r="AG22">
            <v>4.543764354526008</v>
          </cell>
          <cell r="AH22">
            <v>2.1053007842609173</v>
          </cell>
          <cell r="AI22">
            <v>1.705107477409713</v>
          </cell>
          <cell r="AJ22">
            <v>4.4983267109807477</v>
          </cell>
          <cell r="AK22">
            <v>4.9981407899786081</v>
          </cell>
          <cell r="AL22">
            <v>9.8938449612383668</v>
          </cell>
          <cell r="AM22">
            <v>11.270588437091179</v>
          </cell>
          <cell r="AN22">
            <v>6.9773338396399289</v>
          </cell>
          <cell r="AO22">
            <v>17.287499999999998</v>
          </cell>
          <cell r="AP22">
            <v>14.557894736842107</v>
          </cell>
          <cell r="AQ22">
            <v>6.4726978979213365</v>
          </cell>
          <cell r="AR22">
            <v>5.2423129593970614</v>
          </cell>
          <cell r="AS22">
            <v>13.83</v>
          </cell>
          <cell r="AT22">
            <v>15.366666666666667</v>
          </cell>
          <cell r="AU22">
            <v>4.9660714285714276</v>
          </cell>
          <cell r="AV22">
            <v>4.181954887218045</v>
          </cell>
          <cell r="AW22">
            <v>1.8593712275714529</v>
          </cell>
          <cell r="AX22">
            <v>1.5059262824174389</v>
          </cell>
          <cell r="AY22">
            <v>3.9728571428571424</v>
          </cell>
          <cell r="AZ22">
            <v>4.4142857142857137</v>
          </cell>
          <cell r="BB22">
            <v>16</v>
          </cell>
          <cell r="BC22">
            <v>15</v>
          </cell>
          <cell r="BD22">
            <v>10</v>
          </cell>
          <cell r="BE22">
            <v>5</v>
          </cell>
          <cell r="BF22">
            <v>9</v>
          </cell>
          <cell r="BG22">
            <v>31</v>
          </cell>
          <cell r="BH22">
            <v>63</v>
          </cell>
          <cell r="BI22">
            <v>90</v>
          </cell>
          <cell r="BJ22">
            <v>116</v>
          </cell>
          <cell r="BK22">
            <v>108</v>
          </cell>
        </row>
        <row r="23">
          <cell r="B23">
            <v>17</v>
          </cell>
          <cell r="C23">
            <v>3</v>
          </cell>
          <cell r="D23">
            <v>1</v>
          </cell>
          <cell r="E23">
            <v>1</v>
          </cell>
          <cell r="F23">
            <v>1</v>
          </cell>
          <cell r="G23">
            <v>11.741815918505974</v>
          </cell>
          <cell r="H23">
            <v>52.294467250163301</v>
          </cell>
          <cell r="I23">
            <v>2.767760107989576E-2</v>
          </cell>
          <cell r="J23">
            <v>0.27581830833944565</v>
          </cell>
          <cell r="K23">
            <v>5.50650148071E-2</v>
          </cell>
          <cell r="L23">
            <v>0.67269636503100005</v>
          </cell>
          <cell r="M23">
            <v>8.6672441217589995</v>
          </cell>
          <cell r="N23">
            <v>10.554752548930001</v>
          </cell>
          <cell r="O23">
            <v>190</v>
          </cell>
          <cell r="P23">
            <v>694</v>
          </cell>
          <cell r="Q23">
            <v>8000</v>
          </cell>
          <cell r="R23">
            <v>1255</v>
          </cell>
          <cell r="S23">
            <v>11.353794285713454</v>
          </cell>
          <cell r="T23"/>
          <cell r="U23">
            <v>2.4432584298892368</v>
          </cell>
          <cell r="V23">
            <v>2.6394975119432029</v>
          </cell>
          <cell r="W23">
            <v>3.086728694690386</v>
          </cell>
          <cell r="X23">
            <v>4.3252949428135938</v>
          </cell>
          <cell r="Y23">
            <v>13.83</v>
          </cell>
          <cell r="Z23">
            <v>3.9728571428571424</v>
          </cell>
          <cell r="AA23">
            <v>0.67002693501103572</v>
          </cell>
          <cell r="AB23">
            <v>17</v>
          </cell>
          <cell r="AC23">
            <v>14.677269898132467</v>
          </cell>
          <cell r="AD23">
            <v>14.677269898132467</v>
          </cell>
          <cell r="AE23">
            <v>12.359806230006289</v>
          </cell>
          <cell r="AF23">
            <v>12.104964864439149</v>
          </cell>
          <cell r="AG23">
            <v>11.860420119703004</v>
          </cell>
          <cell r="AH23">
            <v>4.8058018647819747</v>
          </cell>
          <cell r="AI23">
            <v>3.8039675915488051</v>
          </cell>
          <cell r="AJ23">
            <v>11.741815918505974</v>
          </cell>
          <cell r="AK23">
            <v>13.046462131673305</v>
          </cell>
          <cell r="AL23">
            <v>20.91778690006532</v>
          </cell>
          <cell r="AM23">
            <v>19.812281320039592</v>
          </cell>
          <cell r="AN23">
            <v>12.090381798598427</v>
          </cell>
          <cell r="AO23">
            <v>17.287499999999998</v>
          </cell>
          <cell r="AP23">
            <v>14.557894736842107</v>
          </cell>
          <cell r="AQ23">
            <v>5.6604736653367329</v>
          </cell>
          <cell r="AR23">
            <v>4.480471517885448</v>
          </cell>
          <cell r="AS23">
            <v>13.83</v>
          </cell>
          <cell r="AT23">
            <v>15.366666666666667</v>
          </cell>
          <cell r="AU23">
            <v>4.9660714285714276</v>
          </cell>
          <cell r="AV23">
            <v>4.181954887218045</v>
          </cell>
          <cell r="AW23">
            <v>1.6260486791965141</v>
          </cell>
          <cell r="AX23">
            <v>1.287076881648531</v>
          </cell>
          <cell r="AY23">
            <v>3.9728571428571424</v>
          </cell>
          <cell r="AZ23">
            <v>4.4142857142857137</v>
          </cell>
          <cell r="BB23">
            <v>17</v>
          </cell>
          <cell r="BC23">
            <v>20</v>
          </cell>
          <cell r="BD23">
            <v>15</v>
          </cell>
          <cell r="BE23">
            <v>10</v>
          </cell>
          <cell r="BF23">
            <v>11</v>
          </cell>
          <cell r="BG23">
            <v>33</v>
          </cell>
          <cell r="BH23">
            <v>65</v>
          </cell>
          <cell r="BI23">
            <v>80</v>
          </cell>
          <cell r="BJ23">
            <v>0</v>
          </cell>
          <cell r="BK23">
            <v>102</v>
          </cell>
        </row>
        <row r="24">
          <cell r="B24">
            <v>18</v>
          </cell>
          <cell r="C24">
            <v>3</v>
          </cell>
          <cell r="D24">
            <v>1</v>
          </cell>
          <cell r="E24">
            <v>2</v>
          </cell>
          <cell r="F24">
            <v>1</v>
          </cell>
          <cell r="G24">
            <v>11.741956284244976</v>
          </cell>
          <cell r="H24">
            <v>27.879424753628005</v>
          </cell>
          <cell r="I24">
            <v>2.7659704989488724E-2</v>
          </cell>
          <cell r="J24">
            <v>0.27563996667725787</v>
          </cell>
          <cell r="K24">
            <v>5.50650148071E-2</v>
          </cell>
          <cell r="L24">
            <v>0.49011866996699999</v>
          </cell>
          <cell r="M24">
            <v>8.6672441217589995</v>
          </cell>
          <cell r="N24">
            <v>8.2920417130900006</v>
          </cell>
          <cell r="O24">
            <v>190</v>
          </cell>
          <cell r="P24">
            <v>471</v>
          </cell>
          <cell r="Q24">
            <v>8000</v>
          </cell>
          <cell r="R24">
            <v>1274</v>
          </cell>
          <cell r="S24">
            <v>11.353794285713454</v>
          </cell>
          <cell r="T24"/>
          <cell r="U24">
            <v>2.437335366744541</v>
          </cell>
          <cell r="V24">
            <v>2.4738487120292443</v>
          </cell>
          <cell r="W24">
            <v>3.0772785678274284</v>
          </cell>
          <cell r="X24">
            <v>4.1553699886610591</v>
          </cell>
          <cell r="Y24">
            <v>13.83</v>
          </cell>
          <cell r="Z24">
            <v>3.9728571428571424</v>
          </cell>
          <cell r="AA24">
            <v>0.49556443296663338</v>
          </cell>
          <cell r="AB24">
            <v>18</v>
          </cell>
          <cell r="AC24">
            <v>14.677445355306219</v>
          </cell>
          <cell r="AD24">
            <v>14.677445355306219</v>
          </cell>
          <cell r="AE24">
            <v>12.359953983415766</v>
          </cell>
          <cell r="AF24">
            <v>12.105109571386574</v>
          </cell>
          <cell r="AG24">
            <v>11.860561903277754</v>
          </cell>
          <cell r="AH24">
            <v>4.8175382199981263</v>
          </cell>
          <cell r="AI24">
            <v>3.8156949478041069</v>
          </cell>
          <cell r="AJ24">
            <v>11.741956284244976</v>
          </cell>
          <cell r="AK24">
            <v>13.046618093605529</v>
          </cell>
          <cell r="AL24">
            <v>11.151769901451202</v>
          </cell>
          <cell r="AM24">
            <v>11.26965631247479</v>
          </cell>
          <cell r="AN24">
            <v>6.7092520833773692</v>
          </cell>
          <cell r="AO24">
            <v>17.287499999999998</v>
          </cell>
          <cell r="AP24">
            <v>14.557894736842107</v>
          </cell>
          <cell r="AQ24">
            <v>5.6742294017881587</v>
          </cell>
          <cell r="AR24">
            <v>4.4942307610987715</v>
          </cell>
          <cell r="AS24">
            <v>13.83</v>
          </cell>
          <cell r="AT24">
            <v>15.366666666666667</v>
          </cell>
          <cell r="AU24">
            <v>4.9660714285714276</v>
          </cell>
          <cell r="AV24">
            <v>4.181954887218045</v>
          </cell>
          <cell r="AW24">
            <v>1.6300002031167098</v>
          </cell>
          <cell r="AX24">
            <v>1.2910294129341682</v>
          </cell>
          <cell r="AY24">
            <v>3.9728571428571424</v>
          </cell>
          <cell r="AZ24">
            <v>4.4142857142857137</v>
          </cell>
          <cell r="BB24">
            <v>18</v>
          </cell>
          <cell r="BC24">
            <v>20</v>
          </cell>
          <cell r="BD24">
            <v>15</v>
          </cell>
          <cell r="BE24">
            <v>10</v>
          </cell>
          <cell r="BF24">
            <v>11</v>
          </cell>
          <cell r="BG24">
            <v>33</v>
          </cell>
          <cell r="BH24">
            <v>65</v>
          </cell>
          <cell r="BI24">
            <v>80</v>
          </cell>
          <cell r="BJ24">
            <v>116</v>
          </cell>
          <cell r="BK24">
            <v>108</v>
          </cell>
        </row>
        <row r="25">
          <cell r="B25">
            <v>19</v>
          </cell>
          <cell r="C25">
            <v>3</v>
          </cell>
          <cell r="D25">
            <v>2</v>
          </cell>
          <cell r="E25">
            <v>1</v>
          </cell>
          <cell r="F25">
            <v>1</v>
          </cell>
          <cell r="G25">
            <v>5.977411692007049</v>
          </cell>
          <cell r="H25">
            <v>48.18739343762411</v>
          </cell>
          <cell r="I25">
            <v>1.027357050988574E-2</v>
          </cell>
          <cell r="J25">
            <v>0.10238021823000323</v>
          </cell>
          <cell r="K25">
            <v>5.50650148071E-2</v>
          </cell>
          <cell r="L25">
            <v>0.75363078766500002</v>
          </cell>
          <cell r="M25">
            <v>6.2138858853949008</v>
          </cell>
          <cell r="N25">
            <v>11.1745649627</v>
          </cell>
          <cell r="O25">
            <v>135</v>
          </cell>
          <cell r="P25">
            <v>604</v>
          </cell>
          <cell r="Q25">
            <v>8000</v>
          </cell>
          <cell r="R25">
            <v>1040</v>
          </cell>
          <cell r="S25">
            <v>11.353794285713454</v>
          </cell>
          <cell r="T25"/>
          <cell r="U25">
            <v>2.2617454877706256</v>
          </cell>
          <cell r="V25">
            <v>2.5821519169645826</v>
          </cell>
          <cell r="W25">
            <v>2.8270590796302066</v>
          </cell>
          <cell r="X25">
            <v>4.1494509880694261</v>
          </cell>
          <cell r="Y25">
            <v>13.83</v>
          </cell>
          <cell r="Z25">
            <v>3.9728571428571424</v>
          </cell>
          <cell r="AA25">
            <v>0.6220444596600001</v>
          </cell>
          <cell r="AB25">
            <v>19</v>
          </cell>
          <cell r="AC25">
            <v>7.4717646150088113</v>
          </cell>
          <cell r="AD25">
            <v>7.4717646150088113</v>
          </cell>
          <cell r="AE25">
            <v>6.2920123073758409</v>
          </cell>
          <cell r="AF25">
            <v>6.162280094852628</v>
          </cell>
          <cell r="AG25">
            <v>6.037789587885908</v>
          </cell>
          <cell r="AH25">
            <v>2.642831266527212</v>
          </cell>
          <cell r="AI25">
            <v>2.1143568364297942</v>
          </cell>
          <cell r="AJ25">
            <v>5.977411692007049</v>
          </cell>
          <cell r="AK25">
            <v>6.6415685466744989</v>
          </cell>
          <cell r="AL25">
            <v>19.274957375049645</v>
          </cell>
          <cell r="AM25">
            <v>18.661718979830674</v>
          </cell>
          <cell r="AN25">
            <v>11.61295640704598</v>
          </cell>
          <cell r="AO25">
            <v>17.287499999999998</v>
          </cell>
          <cell r="AP25">
            <v>14.557894736842107</v>
          </cell>
          <cell r="AQ25">
            <v>6.1147463650439553</v>
          </cell>
          <cell r="AR25">
            <v>4.8920095443527245</v>
          </cell>
          <cell r="AS25">
            <v>13.83</v>
          </cell>
          <cell r="AT25">
            <v>15.366666666666667</v>
          </cell>
          <cell r="AU25">
            <v>4.9660714285714276</v>
          </cell>
          <cell r="AV25">
            <v>4.181954887218045</v>
          </cell>
          <cell r="AW25">
            <v>1.7565447413683748</v>
          </cell>
          <cell r="AX25">
            <v>1.405296822936156</v>
          </cell>
          <cell r="AY25">
            <v>3.9728571428571424</v>
          </cell>
          <cell r="AZ25">
            <v>4.4142857142857137</v>
          </cell>
          <cell r="BB25">
            <v>19</v>
          </cell>
          <cell r="BC25">
            <v>20</v>
          </cell>
          <cell r="BD25">
            <v>15</v>
          </cell>
          <cell r="BE25">
            <v>10</v>
          </cell>
          <cell r="BF25">
            <v>11</v>
          </cell>
          <cell r="BG25">
            <v>33</v>
          </cell>
          <cell r="BH25">
            <v>65</v>
          </cell>
          <cell r="BI25">
            <v>88</v>
          </cell>
          <cell r="BJ25">
            <v>0</v>
          </cell>
          <cell r="BK25">
            <v>102</v>
          </cell>
        </row>
        <row r="26">
          <cell r="B26">
            <v>20</v>
          </cell>
          <cell r="C26">
            <v>3</v>
          </cell>
          <cell r="D26">
            <v>2</v>
          </cell>
          <cell r="E26">
            <v>2</v>
          </cell>
          <cell r="F26">
            <v>1</v>
          </cell>
          <cell r="G26">
            <v>5.9774750883548542</v>
          </cell>
          <cell r="H26">
            <v>24.520253650841525</v>
          </cell>
          <cell r="I26">
            <v>1.0266207910034611E-2</v>
          </cell>
          <cell r="J26">
            <v>0.10230684699273246</v>
          </cell>
          <cell r="K26">
            <v>5.50650148071E-2</v>
          </cell>
          <cell r="L26">
            <v>0.65912199901299995</v>
          </cell>
          <cell r="M26">
            <v>6.2138858853949008</v>
          </cell>
          <cell r="N26">
            <v>9.7880579227100011</v>
          </cell>
          <cell r="O26">
            <v>135</v>
          </cell>
          <cell r="P26">
            <v>351</v>
          </cell>
          <cell r="Q26">
            <v>8000</v>
          </cell>
          <cell r="R26">
            <v>881</v>
          </cell>
          <cell r="S26">
            <v>11.353794285713454</v>
          </cell>
          <cell r="T26"/>
          <cell r="U26">
            <v>2.2514328042608578</v>
          </cell>
          <cell r="V26">
            <v>2.3387238173752936</v>
          </cell>
          <cell r="W26">
            <v>2.8109636987934494</v>
          </cell>
          <cell r="X26">
            <v>3.8609892347855563</v>
          </cell>
          <cell r="Y26">
            <v>13.83</v>
          </cell>
          <cell r="Z26">
            <v>3.9728571428571424</v>
          </cell>
          <cell r="AA26">
            <v>0.46086228661147055</v>
          </cell>
          <cell r="AB26">
            <v>20</v>
          </cell>
          <cell r="AC26">
            <v>7.4718438604435677</v>
          </cell>
          <cell r="AD26">
            <v>7.4718438604435677</v>
          </cell>
          <cell r="AE26">
            <v>6.2920790403735314</v>
          </cell>
          <cell r="AF26">
            <v>6.1623454519122207</v>
          </cell>
          <cell r="AG26">
            <v>6.0378536246008627</v>
          </cell>
          <cell r="AH26">
            <v>2.6549649081431284</v>
          </cell>
          <cell r="AI26">
            <v>2.1264860485108956</v>
          </cell>
          <cell r="AJ26">
            <v>5.9774750883548542</v>
          </cell>
          <cell r="AK26">
            <v>6.6416389870609489</v>
          </cell>
          <cell r="AL26">
            <v>9.8081014603366103</v>
          </cell>
          <cell r="AM26">
            <v>10.484458861140839</v>
          </cell>
          <cell r="AN26">
            <v>6.3507697534938625</v>
          </cell>
          <cell r="AO26">
            <v>17.287499999999998</v>
          </cell>
          <cell r="AP26">
            <v>14.557894736842107</v>
          </cell>
          <cell r="AQ26">
            <v>6.1427549486827209</v>
          </cell>
          <cell r="AR26">
            <v>4.9200208476318119</v>
          </cell>
          <cell r="AS26">
            <v>13.83</v>
          </cell>
          <cell r="AT26">
            <v>15.366666666666667</v>
          </cell>
          <cell r="AU26">
            <v>4.9660714285714276</v>
          </cell>
          <cell r="AV26">
            <v>4.181954887218045</v>
          </cell>
          <cell r="AW26">
            <v>1.7645905910842521</v>
          </cell>
          <cell r="AX26">
            <v>1.4133434539060084</v>
          </cell>
          <cell r="AY26">
            <v>3.9728571428571424</v>
          </cell>
          <cell r="AZ26">
            <v>4.4142857142857137</v>
          </cell>
          <cell r="BB26">
            <v>20</v>
          </cell>
          <cell r="BC26">
            <v>20</v>
          </cell>
          <cell r="BD26">
            <v>15</v>
          </cell>
          <cell r="BE26">
            <v>10</v>
          </cell>
          <cell r="BF26">
            <v>11</v>
          </cell>
          <cell r="BG26">
            <v>33</v>
          </cell>
          <cell r="BH26">
            <v>65</v>
          </cell>
          <cell r="BI26">
            <v>88</v>
          </cell>
          <cell r="BJ26">
            <v>116</v>
          </cell>
          <cell r="BK26">
            <v>108</v>
          </cell>
        </row>
        <row r="27">
          <cell r="B27">
            <v>21</v>
          </cell>
          <cell r="C27">
            <v>3</v>
          </cell>
          <cell r="D27">
            <v>2</v>
          </cell>
          <cell r="E27">
            <v>1</v>
          </cell>
          <cell r="F27">
            <v>2</v>
          </cell>
          <cell r="G27">
            <v>4.2946197364504926</v>
          </cell>
          <cell r="H27">
            <v>45.495442985388529</v>
          </cell>
          <cell r="I27">
            <v>1.027364643960307E-2</v>
          </cell>
          <cell r="J27">
            <v>0.10238097489985067</v>
          </cell>
          <cell r="K27">
            <v>5.50650148071E-2</v>
          </cell>
          <cell r="L27">
            <v>0.75363078766500002</v>
          </cell>
          <cell r="M27">
            <v>5.2647730852024006</v>
          </cell>
          <cell r="N27">
            <v>11.1745649627</v>
          </cell>
          <cell r="O27">
            <v>114</v>
          </cell>
          <cell r="P27">
            <v>570</v>
          </cell>
          <cell r="Q27">
            <v>8000</v>
          </cell>
          <cell r="R27">
            <v>1040</v>
          </cell>
          <cell r="S27">
            <v>11.353794285713454</v>
          </cell>
          <cell r="T27"/>
          <cell r="U27">
            <v>2.1350232605706774</v>
          </cell>
          <cell r="V27">
            <v>2.5636723751811457</v>
          </cell>
          <cell r="W27">
            <v>2.6406472756710473</v>
          </cell>
          <cell r="X27">
            <v>4.0790978030505087</v>
          </cell>
          <cell r="Y27">
            <v>13.83</v>
          </cell>
          <cell r="Z27">
            <v>3.9728571428571424</v>
          </cell>
          <cell r="AA27">
            <v>5.2160399807094855</v>
          </cell>
          <cell r="AB27">
            <v>21</v>
          </cell>
          <cell r="AC27">
            <v>5.3682746705631157</v>
          </cell>
          <cell r="AD27">
            <v>5.3682746705631157</v>
          </cell>
          <cell r="AE27">
            <v>4.5206523541584138</v>
          </cell>
          <cell r="AF27">
            <v>4.4274430272685494</v>
          </cell>
          <cell r="AG27">
            <v>4.3379997337883767</v>
          </cell>
          <cell r="AH27">
            <v>2.0115095773254339</v>
          </cell>
          <cell r="AI27">
            <v>1.6263511511052282</v>
          </cell>
          <cell r="AJ27">
            <v>4.2946197364504926</v>
          </cell>
          <cell r="AK27">
            <v>4.7717997071672142</v>
          </cell>
          <cell r="AL27">
            <v>18.198177194155413</v>
          </cell>
          <cell r="AM27">
            <v>17.74620010958845</v>
          </cell>
          <cell r="AN27">
            <v>11.153310163675227</v>
          </cell>
          <cell r="AO27">
            <v>17.287499999999998</v>
          </cell>
          <cell r="AP27">
            <v>14.557894736842107</v>
          </cell>
          <cell r="AQ27">
            <v>6.4776811828754193</v>
          </cell>
          <cell r="AR27">
            <v>5.2373522686726455</v>
          </cell>
          <cell r="AS27">
            <v>13.83</v>
          </cell>
          <cell r="AT27">
            <v>15.366666666666667</v>
          </cell>
          <cell r="AU27">
            <v>4.9660714285714276</v>
          </cell>
          <cell r="AV27">
            <v>4.181954887218045</v>
          </cell>
          <cell r="AW27">
            <v>1.8608027445074413</v>
          </cell>
          <cell r="AX27">
            <v>1.5045012559837441</v>
          </cell>
          <cell r="AY27">
            <v>3.9728571428571424</v>
          </cell>
          <cell r="AZ27">
            <v>4.4142857142857137</v>
          </cell>
          <cell r="BB27">
            <v>21</v>
          </cell>
          <cell r="BC27">
            <v>20</v>
          </cell>
          <cell r="BD27">
            <v>15</v>
          </cell>
          <cell r="BE27">
            <v>10</v>
          </cell>
          <cell r="BF27">
            <v>11</v>
          </cell>
          <cell r="BG27">
            <v>33</v>
          </cell>
          <cell r="BH27">
            <v>65</v>
          </cell>
          <cell r="BI27">
            <v>88</v>
          </cell>
          <cell r="BJ27">
            <v>0</v>
          </cell>
          <cell r="BK27">
            <v>102</v>
          </cell>
        </row>
        <row r="28">
          <cell r="B28">
            <v>22</v>
          </cell>
          <cell r="C28">
            <v>3</v>
          </cell>
          <cell r="D28">
            <v>2</v>
          </cell>
          <cell r="E28">
            <v>2</v>
          </cell>
          <cell r="F28">
            <v>2</v>
          </cell>
          <cell r="G28">
            <v>4.2946831327447939</v>
          </cell>
          <cell r="H28">
            <v>22.181372178052563</v>
          </cell>
          <cell r="I28">
            <v>1.0266282522263664E-2</v>
          </cell>
          <cell r="J28">
            <v>0.10230759053328495</v>
          </cell>
          <cell r="K28">
            <v>5.50650148071E-2</v>
          </cell>
          <cell r="L28">
            <v>0.65912199901400004</v>
          </cell>
          <cell r="M28">
            <v>5.2647730852024006</v>
          </cell>
          <cell r="N28">
            <v>9.7880579227100011</v>
          </cell>
          <cell r="O28">
            <v>114</v>
          </cell>
          <cell r="P28">
            <v>317</v>
          </cell>
          <cell r="Q28">
            <v>8000</v>
          </cell>
          <cell r="R28">
            <v>881</v>
          </cell>
          <cell r="S28">
            <v>11.353794285713454</v>
          </cell>
          <cell r="T28"/>
          <cell r="U28">
            <v>2.1221181912085831</v>
          </cell>
          <cell r="V28">
            <v>2.2925303057039947</v>
          </cell>
          <cell r="W28">
            <v>2.6209322798021257</v>
          </cell>
          <cell r="X28">
            <v>3.7393276659490202</v>
          </cell>
          <cell r="Y28">
            <v>13.83</v>
          </cell>
          <cell r="Z28">
            <v>3.9728571428571424</v>
          </cell>
          <cell r="AA28">
            <v>5.054857807661655</v>
          </cell>
          <cell r="AB28">
            <v>22</v>
          </cell>
          <cell r="AC28">
            <v>5.3683539159309923</v>
          </cell>
          <cell r="AD28">
            <v>5.3683539159309923</v>
          </cell>
          <cell r="AE28">
            <v>4.5207190870997831</v>
          </cell>
          <cell r="AF28">
            <v>4.4275083842729837</v>
          </cell>
          <cell r="AG28">
            <v>4.3380637704492866</v>
          </cell>
          <cell r="AH28">
            <v>2.0237718853439062</v>
          </cell>
          <cell r="AI28">
            <v>1.6386089659169036</v>
          </cell>
          <cell r="AJ28">
            <v>4.2946831327447939</v>
          </cell>
          <cell r="AK28">
            <v>4.7718701474942149</v>
          </cell>
          <cell r="AL28">
            <v>8.8725488712210243</v>
          </cell>
          <cell r="AM28">
            <v>9.6754979085177517</v>
          </cell>
          <cell r="AN28">
            <v>5.931914547109649</v>
          </cell>
          <cell r="AO28">
            <v>17.287499999999998</v>
          </cell>
          <cell r="AP28">
            <v>14.557894736842107</v>
          </cell>
          <cell r="AQ28">
            <v>6.5170733926575384</v>
          </cell>
          <cell r="AR28">
            <v>5.2767483183671322</v>
          </cell>
          <cell r="AS28">
            <v>13.83</v>
          </cell>
          <cell r="AT28">
            <v>15.366666666666667</v>
          </cell>
          <cell r="AU28">
            <v>4.9660714285714276</v>
          </cell>
          <cell r="AV28">
            <v>4.181954887218045</v>
          </cell>
          <cell r="AW28">
            <v>1.8721186969301324</v>
          </cell>
          <cell r="AX28">
            <v>1.5158183114739172</v>
          </cell>
          <cell r="AY28">
            <v>3.9728571428571424</v>
          </cell>
          <cell r="AZ28">
            <v>4.4142857142857137</v>
          </cell>
          <cell r="BB28">
            <v>22</v>
          </cell>
          <cell r="BC28">
            <v>20</v>
          </cell>
          <cell r="BD28">
            <v>15</v>
          </cell>
          <cell r="BE28">
            <v>10</v>
          </cell>
          <cell r="BF28">
            <v>11</v>
          </cell>
          <cell r="BG28">
            <v>33</v>
          </cell>
          <cell r="BH28">
            <v>65</v>
          </cell>
          <cell r="BI28">
            <v>88</v>
          </cell>
          <cell r="BJ28">
            <v>116</v>
          </cell>
          <cell r="BK28">
            <v>108</v>
          </cell>
        </row>
        <row r="29">
          <cell r="B29">
            <v>23</v>
          </cell>
          <cell r="C29">
            <v>3</v>
          </cell>
          <cell r="D29">
            <v>3</v>
          </cell>
          <cell r="E29">
            <v>1</v>
          </cell>
          <cell r="F29">
            <v>1</v>
          </cell>
          <cell r="G29">
            <v>3.0865342934654958</v>
          </cell>
          <cell r="H29">
            <v>50.181028194705377</v>
          </cell>
          <cell r="I29">
            <v>8.2405657453249945E-3</v>
          </cell>
          <cell r="J29">
            <v>8.2120516770020704E-2</v>
          </cell>
          <cell r="K29">
            <v>5.50650148071E-2</v>
          </cell>
          <cell r="L29">
            <v>1.06747214792</v>
          </cell>
          <cell r="M29">
            <v>4.4637745974780003</v>
          </cell>
          <cell r="N29">
            <v>14.9524810627</v>
          </cell>
          <cell r="O29">
            <v>97</v>
          </cell>
          <cell r="P29">
            <v>470</v>
          </cell>
          <cell r="Q29">
            <v>8000</v>
          </cell>
          <cell r="R29">
            <v>746</v>
          </cell>
          <cell r="S29">
            <v>11.353794285713454</v>
          </cell>
          <cell r="T29"/>
          <cell r="U29">
            <v>1.9898338138154339</v>
          </cell>
          <cell r="V29">
            <v>2.4575701816501763</v>
          </cell>
          <cell r="W29">
            <v>2.4349269324839908</v>
          </cell>
          <cell r="X29">
            <v>3.8949429972311682</v>
          </cell>
          <cell r="Y29">
            <v>13.83</v>
          </cell>
          <cell r="Z29">
            <v>3.9728571428571424</v>
          </cell>
          <cell r="AA29">
            <v>0.63201128757803171</v>
          </cell>
          <cell r="AB29">
            <v>23</v>
          </cell>
          <cell r="AC29">
            <v>3.8581678668318697</v>
          </cell>
          <cell r="AD29">
            <v>3.8581678668318697</v>
          </cell>
          <cell r="AE29">
            <v>3.2489834668057851</v>
          </cell>
          <cell r="AF29">
            <v>3.1819941169747379</v>
          </cell>
          <cell r="AG29">
            <v>3.1177114075409049</v>
          </cell>
          <cell r="AH29">
            <v>1.5511517957106069</v>
          </cell>
          <cell r="AI29">
            <v>1.2676085891073403</v>
          </cell>
          <cell r="AJ29">
            <v>3.0865342934654958</v>
          </cell>
          <cell r="AK29">
            <v>3.4294825482949953</v>
          </cell>
          <cell r="AL29">
            <v>20.07241127788215</v>
          </cell>
          <cell r="AM29">
            <v>20.418960389977752</v>
          </cell>
          <cell r="AN29">
            <v>12.883636096953921</v>
          </cell>
          <cell r="AO29">
            <v>17.287499999999998</v>
          </cell>
          <cell r="AP29">
            <v>14.557894736842107</v>
          </cell>
          <cell r="AQ29">
            <v>6.9503291701941068</v>
          </cell>
          <cell r="AR29">
            <v>5.6798418940199262</v>
          </cell>
          <cell r="AS29">
            <v>13.83</v>
          </cell>
          <cell r="AT29">
            <v>15.366666666666667</v>
          </cell>
          <cell r="AU29">
            <v>4.9660714285714276</v>
          </cell>
          <cell r="AV29">
            <v>4.181954887218045</v>
          </cell>
          <cell r="AW29">
            <v>1.9965773600154746</v>
          </cell>
          <cell r="AX29">
            <v>1.6316124684711717</v>
          </cell>
          <cell r="AY29">
            <v>3.9728571428571424</v>
          </cell>
          <cell r="AZ29">
            <v>4.4142857142857137</v>
          </cell>
          <cell r="BB29">
            <v>23</v>
          </cell>
          <cell r="BC29">
            <v>20</v>
          </cell>
          <cell r="BD29">
            <v>15</v>
          </cell>
          <cell r="BE29">
            <v>10</v>
          </cell>
          <cell r="BF29">
            <v>11</v>
          </cell>
          <cell r="BG29">
            <v>33</v>
          </cell>
          <cell r="BH29">
            <v>65</v>
          </cell>
          <cell r="BI29">
            <v>90</v>
          </cell>
          <cell r="BJ29">
            <v>0</v>
          </cell>
          <cell r="BK29">
            <v>102</v>
          </cell>
        </row>
        <row r="30">
          <cell r="B30">
            <v>24</v>
          </cell>
          <cell r="C30">
            <v>3</v>
          </cell>
          <cell r="D30">
            <v>3</v>
          </cell>
          <cell r="E30">
            <v>2</v>
          </cell>
          <cell r="F30">
            <v>1</v>
          </cell>
          <cell r="G30">
            <v>3.0865853126160099</v>
          </cell>
          <cell r="H30">
            <v>23.731538807525624</v>
          </cell>
          <cell r="I30">
            <v>8.2347981979357006E-3</v>
          </cell>
          <cell r="J30">
            <v>8.206304086524159E-2</v>
          </cell>
          <cell r="K30">
            <v>5.50650148071E-2</v>
          </cell>
          <cell r="L30">
            <v>0.99181170894299997</v>
          </cell>
          <cell r="M30">
            <v>4.4637745974780003</v>
          </cell>
          <cell r="N30">
            <v>13.895459041800001</v>
          </cell>
          <cell r="O30">
            <v>97</v>
          </cell>
          <cell r="P30">
            <v>239</v>
          </cell>
          <cell r="Q30">
            <v>8000</v>
          </cell>
          <cell r="R30">
            <v>571</v>
          </cell>
          <cell r="S30">
            <v>11.353794285713454</v>
          </cell>
          <cell r="T30"/>
          <cell r="U30">
            <v>1.9729951196880158</v>
          </cell>
          <cell r="V30">
            <v>2.1384816326011808</v>
          </cell>
          <cell r="W30">
            <v>2.4097584876904516</v>
          </cell>
          <cell r="X30">
            <v>3.4852503561858246</v>
          </cell>
          <cell r="Y30">
            <v>13.83</v>
          </cell>
          <cell r="Z30">
            <v>3.9728571428571424</v>
          </cell>
          <cell r="AA30">
            <v>0.44946387762416901</v>
          </cell>
          <cell r="AB30">
            <v>24</v>
          </cell>
          <cell r="AC30">
            <v>3.8582316407700121</v>
          </cell>
          <cell r="AD30">
            <v>3.8582316407700121</v>
          </cell>
          <cell r="AE30">
            <v>3.2490371711747472</v>
          </cell>
          <cell r="AF30">
            <v>3.1820467140371238</v>
          </cell>
          <cell r="AG30">
            <v>3.1177629420363737</v>
          </cell>
          <cell r="AH30">
            <v>1.5644160909551985</v>
          </cell>
          <cell r="AI30">
            <v>1.2808691528146621</v>
          </cell>
          <cell r="AJ30">
            <v>3.0865853126160099</v>
          </cell>
          <cell r="AK30">
            <v>3.4295392362400108</v>
          </cell>
          <cell r="AL30">
            <v>9.4926155230102491</v>
          </cell>
          <cell r="AM30">
            <v>11.097377899224384</v>
          </cell>
          <cell r="AN30">
            <v>6.8091346050379169</v>
          </cell>
          <cell r="AO30">
            <v>17.287499999999998</v>
          </cell>
          <cell r="AP30">
            <v>14.557894736842107</v>
          </cell>
          <cell r="AQ30">
            <v>7.0096473437739162</v>
          </cell>
          <cell r="AR30">
            <v>5.7391643480649703</v>
          </cell>
          <cell r="AS30">
            <v>13.83</v>
          </cell>
          <cell r="AT30">
            <v>15.366666666666667</v>
          </cell>
          <cell r="AU30">
            <v>4.9660714285714276</v>
          </cell>
          <cell r="AV30">
            <v>4.181954887218045</v>
          </cell>
          <cell r="AW30">
            <v>2.0136173187723645</v>
          </cell>
          <cell r="AX30">
            <v>1.6486536568503958</v>
          </cell>
          <cell r="AY30">
            <v>3.9728571428571424</v>
          </cell>
          <cell r="AZ30">
            <v>4.4142857142857137</v>
          </cell>
          <cell r="BB30">
            <v>24</v>
          </cell>
          <cell r="BC30">
            <v>20</v>
          </cell>
          <cell r="BD30">
            <v>15</v>
          </cell>
          <cell r="BE30">
            <v>10</v>
          </cell>
          <cell r="BF30">
            <v>11</v>
          </cell>
          <cell r="BG30">
            <v>33</v>
          </cell>
          <cell r="BH30">
            <v>65</v>
          </cell>
          <cell r="BI30">
            <v>90</v>
          </cell>
          <cell r="BJ30">
            <v>116</v>
          </cell>
          <cell r="BK30">
            <v>108</v>
          </cell>
        </row>
        <row r="31">
          <cell r="B31">
            <v>25</v>
          </cell>
          <cell r="C31">
            <v>3</v>
          </cell>
          <cell r="D31">
            <v>3</v>
          </cell>
          <cell r="E31">
            <v>1</v>
          </cell>
          <cell r="F31">
            <v>2</v>
          </cell>
          <cell r="G31">
            <v>2.0910812929493288</v>
          </cell>
          <cell r="H31">
            <v>47.484923874243229</v>
          </cell>
          <cell r="I31">
            <v>8.2406248083940134E-3</v>
          </cell>
          <cell r="J31">
            <v>8.2121105357006077E-2</v>
          </cell>
          <cell r="K31">
            <v>5.50650148071E-2</v>
          </cell>
          <cell r="L31">
            <v>1.06747214792</v>
          </cell>
          <cell r="M31">
            <v>3.5468823302730002</v>
          </cell>
          <cell r="N31">
            <v>14.9524810627</v>
          </cell>
          <cell r="O31">
            <v>83</v>
          </cell>
          <cell r="P31">
            <v>445</v>
          </cell>
          <cell r="Q31">
            <v>8000</v>
          </cell>
          <cell r="R31">
            <v>745</v>
          </cell>
          <cell r="S31">
            <v>11.353794285713454</v>
          </cell>
          <cell r="T31"/>
          <cell r="U31">
            <v>1.7950000677428919</v>
          </cell>
          <cell r="V31">
            <v>2.4363361345563321</v>
          </cell>
          <cell r="W31">
            <v>2.1516969317235746</v>
          </cell>
          <cell r="X31">
            <v>3.8217503465106795</v>
          </cell>
          <cell r="Y31">
            <v>13.83</v>
          </cell>
          <cell r="Z31">
            <v>3.9728571428571424</v>
          </cell>
          <cell r="AA31">
            <v>5.2251596085101202</v>
          </cell>
          <cell r="AB31">
            <v>25</v>
          </cell>
          <cell r="AC31">
            <v>2.6138516161866607</v>
          </cell>
          <cell r="AD31">
            <v>2.6138516161866607</v>
          </cell>
          <cell r="AE31">
            <v>2.2011382031045565</v>
          </cell>
          <cell r="AF31">
            <v>2.1557539102570402</v>
          </cell>
          <cell r="AG31">
            <v>2.1122033262114432</v>
          </cell>
          <cell r="AH31">
            <v>1.164947751550083</v>
          </cell>
          <cell r="AI31">
            <v>0.97182891424876883</v>
          </cell>
          <cell r="AJ31">
            <v>2.0910812929493288</v>
          </cell>
          <cell r="AK31">
            <v>2.3234236588325876</v>
          </cell>
          <cell r="AL31">
            <v>18.99396954969729</v>
          </cell>
          <cell r="AM31">
            <v>19.49030070224298</v>
          </cell>
          <cell r="AN31">
            <v>12.424915174691549</v>
          </cell>
          <cell r="AO31">
            <v>17.287499999999998</v>
          </cell>
          <cell r="AP31">
            <v>14.557894736842107</v>
          </cell>
          <cell r="AQ31">
            <v>7.7047350852696175</v>
          </cell>
          <cell r="AR31">
            <v>6.4274851147004934</v>
          </cell>
          <cell r="AS31">
            <v>13.83</v>
          </cell>
          <cell r="AT31">
            <v>15.366666666666667</v>
          </cell>
          <cell r="AU31">
            <v>4.9660714285714276</v>
          </cell>
          <cell r="AV31">
            <v>4.181954887218045</v>
          </cell>
          <cell r="AW31">
            <v>2.2132908038565029</v>
          </cell>
          <cell r="AX31">
            <v>1.8463832356143033</v>
          </cell>
          <cell r="AY31">
            <v>3.9728571428571424</v>
          </cell>
          <cell r="AZ31">
            <v>4.4142857142857137</v>
          </cell>
          <cell r="BB31">
            <v>25</v>
          </cell>
          <cell r="BC31">
            <v>20</v>
          </cell>
          <cell r="BD31">
            <v>15</v>
          </cell>
          <cell r="BE31">
            <v>10</v>
          </cell>
          <cell r="BF31">
            <v>11</v>
          </cell>
          <cell r="BG31">
            <v>33</v>
          </cell>
          <cell r="BH31">
            <v>65</v>
          </cell>
          <cell r="BI31">
            <v>90</v>
          </cell>
          <cell r="BJ31">
            <v>0</v>
          </cell>
          <cell r="BK31">
            <v>102</v>
          </cell>
        </row>
        <row r="32">
          <cell r="B32">
            <v>26</v>
          </cell>
          <cell r="C32">
            <v>3</v>
          </cell>
          <cell r="D32">
            <v>3</v>
          </cell>
          <cell r="E32">
            <v>2</v>
          </cell>
          <cell r="F32">
            <v>2</v>
          </cell>
          <cell r="G32">
            <v>2.0911323237791626</v>
          </cell>
          <cell r="H32">
            <v>21.409319201178473</v>
          </cell>
          <cell r="I32">
            <v>8.2348560622653687E-3</v>
          </cell>
          <cell r="J32">
            <v>8.2063617506312317E-2</v>
          </cell>
          <cell r="K32">
            <v>5.50650148071E-2</v>
          </cell>
          <cell r="L32">
            <v>0.99181170894399995</v>
          </cell>
          <cell r="M32">
            <v>3.5468823302730002</v>
          </cell>
          <cell r="N32">
            <v>13.895459041800001</v>
          </cell>
          <cell r="O32">
            <v>83</v>
          </cell>
          <cell r="P32">
            <v>216</v>
          </cell>
          <cell r="Q32">
            <v>8000</v>
          </cell>
          <cell r="R32">
            <v>571</v>
          </cell>
          <cell r="S32">
            <v>11.353794285713454</v>
          </cell>
          <cell r="T32"/>
          <cell r="U32">
            <v>1.7747061413964997</v>
          </cell>
          <cell r="V32">
            <v>2.0857844306274007</v>
          </cell>
          <cell r="W32">
            <v>2.1225993992552143</v>
          </cell>
          <cell r="X32">
            <v>3.3542143801738935</v>
          </cell>
          <cell r="Y32">
            <v>13.83</v>
          </cell>
          <cell r="Z32">
            <v>3.9728571428571424</v>
          </cell>
          <cell r="AA32">
            <v>5.0434593986741074</v>
          </cell>
          <cell r="AB32">
            <v>26</v>
          </cell>
          <cell r="AC32">
            <v>2.613915404723953</v>
          </cell>
          <cell r="AD32">
            <v>2.613915404723953</v>
          </cell>
          <cell r="AE32">
            <v>2.2011919197675396</v>
          </cell>
          <cell r="AF32">
            <v>2.1558065193599614</v>
          </cell>
          <cell r="AG32">
            <v>2.1122548725042045</v>
          </cell>
          <cell r="AH32">
            <v>1.1782977897026208</v>
          </cell>
          <cell r="AI32">
            <v>0.985175217006519</v>
          </cell>
          <cell r="AJ32">
            <v>2.0911323237791626</v>
          </cell>
          <cell r="AK32">
            <v>2.3234803597546252</v>
          </cell>
          <cell r="AL32">
            <v>8.5637276804713895</v>
          </cell>
          <cell r="AM32">
            <v>10.264396879565634</v>
          </cell>
          <cell r="AN32">
            <v>6.3828118225611279</v>
          </cell>
          <cell r="AO32">
            <v>17.287499999999998</v>
          </cell>
          <cell r="AP32">
            <v>14.557894736842107</v>
          </cell>
          <cell r="AQ32">
            <v>7.7928394326270274</v>
          </cell>
          <cell r="AR32">
            <v>6.5155959267927441</v>
          </cell>
          <cell r="AS32">
            <v>13.83</v>
          </cell>
          <cell r="AT32">
            <v>15.366666666666667</v>
          </cell>
          <cell r="AU32">
            <v>4.9660714285714276</v>
          </cell>
          <cell r="AV32">
            <v>4.181954887218045</v>
          </cell>
          <cell r="AW32">
            <v>2.2385999857592975</v>
          </cell>
          <cell r="AX32">
            <v>1.8716942746008283</v>
          </cell>
          <cell r="AY32">
            <v>3.9728571428571424</v>
          </cell>
          <cell r="AZ32">
            <v>4.4142857142857137</v>
          </cell>
          <cell r="BB32">
            <v>26</v>
          </cell>
          <cell r="BC32">
            <v>20</v>
          </cell>
          <cell r="BD32">
            <v>15</v>
          </cell>
          <cell r="BE32">
            <v>10</v>
          </cell>
          <cell r="BF32">
            <v>11</v>
          </cell>
          <cell r="BG32">
            <v>33</v>
          </cell>
          <cell r="BH32">
            <v>65</v>
          </cell>
          <cell r="BI32">
            <v>90</v>
          </cell>
          <cell r="BJ32">
            <v>116</v>
          </cell>
          <cell r="BK32">
            <v>108</v>
          </cell>
        </row>
        <row r="33">
          <cell r="B33">
            <v>27</v>
          </cell>
          <cell r="C33">
            <v>4</v>
          </cell>
          <cell r="D33">
            <v>2</v>
          </cell>
          <cell r="E33">
            <v>1</v>
          </cell>
          <cell r="F33">
            <v>1</v>
          </cell>
          <cell r="G33">
            <v>4.4013525036969856</v>
          </cell>
          <cell r="H33">
            <v>46.737168806052104</v>
          </cell>
          <cell r="I33">
            <v>1.0282558219359838E-2</v>
          </cell>
          <cell r="J33">
            <v>0.1024697843313368</v>
          </cell>
          <cell r="K33">
            <v>5.50650148071E-2</v>
          </cell>
          <cell r="L33">
            <v>0.79920855782599998</v>
          </cell>
          <cell r="M33">
            <v>5.0551895958440003</v>
          </cell>
          <cell r="N33">
            <v>11.7753337128</v>
          </cell>
          <cell r="O33">
            <v>122</v>
          </cell>
          <cell r="P33">
            <v>556</v>
          </cell>
          <cell r="Q33">
            <v>8000</v>
          </cell>
          <cell r="R33">
            <v>965</v>
          </cell>
          <cell r="S33">
            <v>11.353794285713454</v>
          </cell>
          <cell r="T33"/>
          <cell r="U33">
            <v>2.1514134080079921</v>
          </cell>
          <cell r="V33">
            <v>2.55094784085902</v>
          </cell>
          <cell r="W33">
            <v>2.6687836751423197</v>
          </cell>
          <cell r="X33">
            <v>4.0948164484701977</v>
          </cell>
          <cell r="Y33">
            <v>13.83</v>
          </cell>
          <cell r="Z33">
            <v>3.9728571428571424</v>
          </cell>
          <cell r="AA33">
            <v>0.61209226849372222</v>
          </cell>
          <cell r="AB33">
            <v>27</v>
          </cell>
          <cell r="AC33">
            <v>5.5016906296212316</v>
          </cell>
          <cell r="AD33">
            <v>5.5016906296212316</v>
          </cell>
          <cell r="AE33">
            <v>4.6330026354705112</v>
          </cell>
          <cell r="AF33">
            <v>4.5374768079350369</v>
          </cell>
          <cell r="AG33">
            <v>4.4458106097949353</v>
          </cell>
          <cell r="AH33">
            <v>2.0457957951336869</v>
          </cell>
          <cell r="AI33">
            <v>1.6491979266405967</v>
          </cell>
          <cell r="AJ33">
            <v>4.4013525036969856</v>
          </cell>
          <cell r="AK33">
            <v>4.8903916707744282</v>
          </cell>
          <cell r="AL33">
            <v>18.694867522420843</v>
          </cell>
          <cell r="AM33">
            <v>18.321491352137397</v>
          </cell>
          <cell r="AN33">
            <v>11.413739637466014</v>
          </cell>
          <cell r="AO33">
            <v>17.287499999999998</v>
          </cell>
          <cell r="AP33">
            <v>14.557894736842107</v>
          </cell>
          <cell r="AQ33">
            <v>6.4283321599288943</v>
          </cell>
          <cell r="AR33">
            <v>5.1821360153001086</v>
          </cell>
          <cell r="AS33">
            <v>13.83</v>
          </cell>
          <cell r="AT33">
            <v>15.366666666666667</v>
          </cell>
          <cell r="AU33">
            <v>4.9660714285714276</v>
          </cell>
          <cell r="AV33">
            <v>4.181954887218045</v>
          </cell>
          <cell r="AW33">
            <v>1.8466265609712069</v>
          </cell>
          <cell r="AX33">
            <v>1.4886396300536722</v>
          </cell>
          <cell r="AY33">
            <v>3.9728571428571424</v>
          </cell>
          <cell r="AZ33">
            <v>4.4142857142857137</v>
          </cell>
          <cell r="BB33">
            <v>27</v>
          </cell>
          <cell r="BC33">
            <v>30</v>
          </cell>
          <cell r="BD33">
            <v>20</v>
          </cell>
          <cell r="BE33">
            <v>15</v>
          </cell>
          <cell r="BF33">
            <v>13</v>
          </cell>
          <cell r="BG33">
            <v>35</v>
          </cell>
          <cell r="BH33">
            <v>67</v>
          </cell>
          <cell r="BI33">
            <v>88</v>
          </cell>
          <cell r="BJ33">
            <v>0</v>
          </cell>
          <cell r="BK33">
            <v>102</v>
          </cell>
        </row>
        <row r="34">
          <cell r="B34">
            <v>28</v>
          </cell>
          <cell r="C34">
            <v>4</v>
          </cell>
          <cell r="D34">
            <v>2</v>
          </cell>
          <cell r="E34">
            <v>2</v>
          </cell>
          <cell r="F34">
            <v>1</v>
          </cell>
          <cell r="G34">
            <v>4.4014093985237182</v>
          </cell>
          <cell r="H34">
            <v>23.005136310104263</v>
          </cell>
          <cell r="I34">
            <v>1.0274934395948183E-2</v>
          </cell>
          <cell r="J34">
            <v>0.1023938098973383</v>
          </cell>
          <cell r="K34">
            <v>5.50650148071E-2</v>
          </cell>
          <cell r="L34">
            <v>0.70809306793000004</v>
          </cell>
          <cell r="M34">
            <v>5.0551895958440003</v>
          </cell>
          <cell r="N34">
            <v>10.447786089600001</v>
          </cell>
          <cell r="O34">
            <v>122</v>
          </cell>
          <cell r="P34">
            <v>308</v>
          </cell>
          <cell r="Q34">
            <v>8000</v>
          </cell>
          <cell r="R34">
            <v>802</v>
          </cell>
          <cell r="S34">
            <v>11.353794285713454</v>
          </cell>
          <cell r="T34"/>
          <cell r="U34">
            <v>2.1390933286429603</v>
          </cell>
          <cell r="V34">
            <v>2.2884403546668044</v>
          </cell>
          <cell r="W34">
            <v>2.6498501201824576</v>
          </cell>
          <cell r="X34">
            <v>3.7728879262594361</v>
          </cell>
          <cell r="Y34">
            <v>13.83</v>
          </cell>
          <cell r="Z34">
            <v>3.9728571428571424</v>
          </cell>
          <cell r="AA34">
            <v>0.45070685752369849</v>
          </cell>
          <cell r="AB34">
            <v>28</v>
          </cell>
          <cell r="AC34">
            <v>5.5017617481546477</v>
          </cell>
          <cell r="AD34">
            <v>5.5017617481546477</v>
          </cell>
          <cell r="AE34">
            <v>4.6330625247618089</v>
          </cell>
          <cell r="AF34">
            <v>4.5375354623955859</v>
          </cell>
          <cell r="AG34">
            <v>4.4458680793168872</v>
          </cell>
          <cell r="AH34">
            <v>2.0576051262410182</v>
          </cell>
          <cell r="AI34">
            <v>1.6610031507067484</v>
          </cell>
          <cell r="AJ34">
            <v>4.4014093985237182</v>
          </cell>
          <cell r="AK34">
            <v>4.890454887248576</v>
          </cell>
          <cell r="AL34">
            <v>9.2020545240417047</v>
          </cell>
          <cell r="AM34">
            <v>10.052757662304813</v>
          </cell>
          <cell r="AN34">
            <v>6.0974873252893849</v>
          </cell>
          <cell r="AO34">
            <v>17.287499999999998</v>
          </cell>
          <cell r="AP34">
            <v>14.557894736842107</v>
          </cell>
          <cell r="AQ34">
            <v>6.4653560528720568</v>
          </cell>
          <cell r="AR34">
            <v>5.2191631121565942</v>
          </cell>
          <cell r="AS34">
            <v>13.83</v>
          </cell>
          <cell r="AT34">
            <v>15.366666666666667</v>
          </cell>
          <cell r="AU34">
            <v>4.9660714285714276</v>
          </cell>
          <cell r="AV34">
            <v>4.181954887218045</v>
          </cell>
          <cell r="AW34">
            <v>1.8572621819065374</v>
          </cell>
          <cell r="AX34">
            <v>1.4992761713570382</v>
          </cell>
          <cell r="AY34">
            <v>3.9728571428571424</v>
          </cell>
          <cell r="AZ34">
            <v>4.4142857142857137</v>
          </cell>
          <cell r="BB34">
            <v>28</v>
          </cell>
          <cell r="BC34">
            <v>30</v>
          </cell>
          <cell r="BD34">
            <v>20</v>
          </cell>
          <cell r="BE34">
            <v>15</v>
          </cell>
          <cell r="BF34">
            <v>13</v>
          </cell>
          <cell r="BG34">
            <v>35</v>
          </cell>
          <cell r="BH34">
            <v>67</v>
          </cell>
          <cell r="BI34">
            <v>88</v>
          </cell>
          <cell r="BJ34">
            <v>116</v>
          </cell>
          <cell r="BK34">
            <v>108</v>
          </cell>
        </row>
        <row r="35">
          <cell r="B35">
            <v>29</v>
          </cell>
          <cell r="C35">
            <v>4</v>
          </cell>
          <cell r="D35">
            <v>2</v>
          </cell>
          <cell r="E35">
            <v>1</v>
          </cell>
          <cell r="F35">
            <v>2</v>
          </cell>
          <cell r="G35">
            <v>3.064883276392802</v>
          </cell>
          <cell r="H35">
            <v>44.069449129192279</v>
          </cell>
          <cell r="I35">
            <v>1.0282638813337462E-2</v>
          </cell>
          <cell r="J35">
            <v>0.10247058748239408</v>
          </cell>
          <cell r="K35">
            <v>5.50650148071E-2</v>
          </cell>
          <cell r="L35">
            <v>0.79920855782400002</v>
          </cell>
          <cell r="M35">
            <v>4.1373101708090001</v>
          </cell>
          <cell r="N35">
            <v>11.7753337127</v>
          </cell>
          <cell r="O35">
            <v>104</v>
          </cell>
          <cell r="P35">
            <v>524</v>
          </cell>
          <cell r="Q35">
            <v>8000</v>
          </cell>
          <cell r="R35">
            <v>965</v>
          </cell>
          <cell r="S35">
            <v>11.353794285713454</v>
          </cell>
          <cell r="T35"/>
          <cell r="U35">
            <v>1.99250733098479</v>
          </cell>
          <cell r="V35">
            <v>2.5309245218903147</v>
          </cell>
          <cell r="W35">
            <v>2.4340101597552084</v>
          </cell>
          <cell r="X35">
            <v>4.0220350799739579</v>
          </cell>
          <cell r="Y35">
            <v>13.83</v>
          </cell>
          <cell r="Z35">
            <v>3.9728571428571424</v>
          </cell>
          <cell r="AA35">
            <v>5.2060877895416757</v>
          </cell>
          <cell r="AB35">
            <v>29</v>
          </cell>
          <cell r="AC35">
            <v>3.8311040954910025</v>
          </cell>
          <cell r="AD35">
            <v>3.8311040954910025</v>
          </cell>
          <cell r="AE35">
            <v>3.2261929225187389</v>
          </cell>
          <cell r="AF35">
            <v>3.1596734808173217</v>
          </cell>
          <cell r="AG35">
            <v>3.0958416933260628</v>
          </cell>
          <cell r="AH35">
            <v>1.5382042659175532</v>
          </cell>
          <cell r="AI35">
            <v>1.2591908312745257</v>
          </cell>
          <cell r="AJ35">
            <v>3.064883276392802</v>
          </cell>
          <cell r="AK35">
            <v>3.4054258626586686</v>
          </cell>
          <cell r="AL35">
            <v>17.62777965167691</v>
          </cell>
          <cell r="AM35">
            <v>17.412391696405621</v>
          </cell>
          <cell r="AN35">
            <v>10.957002674744851</v>
          </cell>
          <cell r="AO35">
            <v>17.287499999999998</v>
          </cell>
          <cell r="AP35">
            <v>14.557894736842107</v>
          </cell>
          <cell r="AQ35">
            <v>6.9410033202560761</v>
          </cell>
          <cell r="AR35">
            <v>5.6819812130081253</v>
          </cell>
          <cell r="AS35">
            <v>13.83</v>
          </cell>
          <cell r="AT35">
            <v>15.366666666666667</v>
          </cell>
          <cell r="AU35">
            <v>4.9660714285714276</v>
          </cell>
          <cell r="AV35">
            <v>4.181954887218045</v>
          </cell>
          <cell r="AW35">
            <v>1.9938983817407443</v>
          </cell>
          <cell r="AX35">
            <v>1.632227017185786</v>
          </cell>
          <cell r="AY35">
            <v>3.9728571428571424</v>
          </cell>
          <cell r="AZ35">
            <v>4.4142857142857137</v>
          </cell>
          <cell r="BB35">
            <v>29</v>
          </cell>
          <cell r="BC35">
            <v>30</v>
          </cell>
          <cell r="BD35">
            <v>20</v>
          </cell>
          <cell r="BE35">
            <v>15</v>
          </cell>
          <cell r="BF35">
            <v>13</v>
          </cell>
          <cell r="BG35">
            <v>35</v>
          </cell>
          <cell r="BH35">
            <v>67</v>
          </cell>
          <cell r="BI35">
            <v>88</v>
          </cell>
          <cell r="BJ35">
            <v>0</v>
          </cell>
          <cell r="BK35">
            <v>102</v>
          </cell>
        </row>
        <row r="36">
          <cell r="B36">
            <v>30</v>
          </cell>
          <cell r="C36">
            <v>4</v>
          </cell>
          <cell r="D36">
            <v>2</v>
          </cell>
          <cell r="E36">
            <v>2</v>
          </cell>
          <cell r="F36">
            <v>2</v>
          </cell>
          <cell r="G36">
            <v>3.064940148056039</v>
          </cell>
          <cell r="H36">
            <v>20.714782143183232</v>
          </cell>
          <cell r="I36">
            <v>1.0275013154220657E-2</v>
          </cell>
          <cell r="J36">
            <v>0.10239459475486329</v>
          </cell>
          <cell r="K36">
            <v>5.50650148071E-2</v>
          </cell>
          <cell r="L36">
            <v>0.70809306792899995</v>
          </cell>
          <cell r="M36">
            <v>4.1373101708090001</v>
          </cell>
          <cell r="N36">
            <v>10.447786089600001</v>
          </cell>
          <cell r="O36">
            <v>104</v>
          </cell>
          <cell r="P36">
            <v>278</v>
          </cell>
          <cell r="Q36">
            <v>8000</v>
          </cell>
          <cell r="R36">
            <v>802</v>
          </cell>
          <cell r="S36">
            <v>11.353794285713454</v>
          </cell>
          <cell r="T36"/>
          <cell r="U36">
            <v>1.9772813436300478</v>
          </cell>
          <cell r="V36">
            <v>2.2385005017709751</v>
          </cell>
          <cell r="W36">
            <v>2.4113254412925822</v>
          </cell>
          <cell r="X36">
            <v>3.6444477590053386</v>
          </cell>
          <cell r="Y36">
            <v>13.83</v>
          </cell>
          <cell r="Z36">
            <v>3.9728571428571424</v>
          </cell>
          <cell r="AA36">
            <v>5.0447023785725467</v>
          </cell>
          <cell r="AB36">
            <v>30</v>
          </cell>
          <cell r="AC36">
            <v>3.8311751850700486</v>
          </cell>
          <cell r="AD36">
            <v>3.8311751850700486</v>
          </cell>
          <cell r="AE36">
            <v>3.2262527874274096</v>
          </cell>
          <cell r="AF36">
            <v>3.1597321113979784</v>
          </cell>
          <cell r="AG36">
            <v>3.0958991394505446</v>
          </cell>
          <cell r="AH36">
            <v>1.5500779178086928</v>
          </cell>
          <cell r="AI36">
            <v>1.2710603453066414</v>
          </cell>
          <cell r="AJ36">
            <v>3.064940148056039</v>
          </cell>
          <cell r="AK36">
            <v>3.4054890533955988</v>
          </cell>
          <cell r="AL36">
            <v>8.2859128572732921</v>
          </cell>
          <cell r="AM36">
            <v>9.2538653115310296</v>
          </cell>
          <cell r="AN36">
            <v>5.6839289552161993</v>
          </cell>
          <cell r="AO36">
            <v>17.287499999999998</v>
          </cell>
          <cell r="AP36">
            <v>14.557894736842107</v>
          </cell>
          <cell r="AQ36">
            <v>6.9944522789102956</v>
          </cell>
          <cell r="AR36">
            <v>5.7354348621588294</v>
          </cell>
          <cell r="AS36">
            <v>13.83</v>
          </cell>
          <cell r="AT36">
            <v>15.366666666666667</v>
          </cell>
          <cell r="AU36">
            <v>4.9660714285714276</v>
          </cell>
          <cell r="AV36">
            <v>4.181954887218045</v>
          </cell>
          <cell r="AW36">
            <v>2.0092523280290808</v>
          </cell>
          <cell r="AX36">
            <v>1.6475823108835557</v>
          </cell>
          <cell r="AY36">
            <v>3.9728571428571424</v>
          </cell>
          <cell r="AZ36">
            <v>4.4142857142857137</v>
          </cell>
          <cell r="BB36">
            <v>30</v>
          </cell>
          <cell r="BC36">
            <v>30</v>
          </cell>
          <cell r="BD36">
            <v>20</v>
          </cell>
          <cell r="BE36">
            <v>15</v>
          </cell>
          <cell r="BF36">
            <v>13</v>
          </cell>
          <cell r="BG36">
            <v>35</v>
          </cell>
          <cell r="BH36">
            <v>67</v>
          </cell>
          <cell r="BI36">
            <v>88</v>
          </cell>
          <cell r="BJ36">
            <v>116</v>
          </cell>
          <cell r="BK36">
            <v>108</v>
          </cell>
        </row>
        <row r="37">
          <cell r="B37">
            <v>31</v>
          </cell>
          <cell r="C37">
            <v>4</v>
          </cell>
          <cell r="D37">
            <v>3</v>
          </cell>
          <cell r="E37">
            <v>1</v>
          </cell>
          <cell r="F37">
            <v>1</v>
          </cell>
          <cell r="G37">
            <v>1.9163590474278889</v>
          </cell>
          <cell r="H37">
            <v>48.765652755369047</v>
          </cell>
          <cell r="I37">
            <v>8.2514303060213633E-3</v>
          </cell>
          <cell r="J37">
            <v>8.2228786440628115E-2</v>
          </cell>
          <cell r="K37">
            <v>5.50650148071E-2</v>
          </cell>
          <cell r="L37">
            <v>1.1709871147799999</v>
          </cell>
          <cell r="M37">
            <v>3.5789525007480001</v>
          </cell>
          <cell r="N37">
            <v>16.111288352400003</v>
          </cell>
          <cell r="O37">
            <v>75</v>
          </cell>
          <cell r="P37">
            <v>424</v>
          </cell>
          <cell r="Q37">
            <v>8000</v>
          </cell>
          <cell r="R37">
            <v>670</v>
          </cell>
          <cell r="S37">
            <v>11.353794285713454</v>
          </cell>
          <cell r="T37"/>
          <cell r="U37">
            <v>1.7006256779551112</v>
          </cell>
          <cell r="V37">
            <v>2.4099754175093073</v>
          </cell>
          <cell r="W37">
            <v>2.0342776766260315</v>
          </cell>
          <cell r="X37">
            <v>3.812969732735124</v>
          </cell>
          <cell r="Y37">
            <v>13.83</v>
          </cell>
          <cell r="Z37">
            <v>3.9728571428571424</v>
          </cell>
          <cell r="AA37">
            <v>0.62266775150999998</v>
          </cell>
          <cell r="AB37">
            <v>31</v>
          </cell>
          <cell r="AC37">
            <v>2.3954488092848609</v>
          </cell>
          <cell r="AD37">
            <v>2.3954488092848609</v>
          </cell>
          <cell r="AE37">
            <v>2.0172200499240938</v>
          </cell>
          <cell r="AF37">
            <v>1.9756278839462773</v>
          </cell>
          <cell r="AG37">
            <v>1.9357162095231202</v>
          </cell>
          <cell r="AH37">
            <v>1.1268552934777409</v>
          </cell>
          <cell r="AI37">
            <v>0.94203415268572499</v>
          </cell>
          <cell r="AJ37">
            <v>1.9163590474278889</v>
          </cell>
          <cell r="AK37">
            <v>2.1292878304754321</v>
          </cell>
          <cell r="AL37">
            <v>19.506261102147619</v>
          </cell>
          <cell r="AM37">
            <v>20.23491708714938</v>
          </cell>
          <cell r="AN37">
            <v>12.789415120898012</v>
          </cell>
          <cell r="AO37">
            <v>17.287499999999998</v>
          </cell>
          <cell r="AP37">
            <v>14.557894736842107</v>
          </cell>
          <cell r="AQ37">
            <v>8.1323010579433639</v>
          </cell>
          <cell r="AR37">
            <v>6.798481917639613</v>
          </cell>
          <cell r="AS37">
            <v>13.83</v>
          </cell>
          <cell r="AT37">
            <v>15.366666666666667</v>
          </cell>
          <cell r="AU37">
            <v>4.9660714285714276</v>
          </cell>
          <cell r="AV37">
            <v>4.181954887218045</v>
          </cell>
          <cell r="AW37">
            <v>2.3361149924739686</v>
          </cell>
          <cell r="AX37">
            <v>1.9529571545249211</v>
          </cell>
          <cell r="AY37">
            <v>3.9728571428571424</v>
          </cell>
          <cell r="AZ37">
            <v>4.4142857142857137</v>
          </cell>
          <cell r="BB37">
            <v>31</v>
          </cell>
          <cell r="BC37">
            <v>30</v>
          </cell>
          <cell r="BD37">
            <v>20</v>
          </cell>
          <cell r="BE37">
            <v>15</v>
          </cell>
          <cell r="BF37">
            <v>13</v>
          </cell>
          <cell r="BG37">
            <v>35</v>
          </cell>
          <cell r="BH37">
            <v>67</v>
          </cell>
          <cell r="BI37">
            <v>90</v>
          </cell>
          <cell r="BJ37">
            <v>0</v>
          </cell>
          <cell r="BK37">
            <v>102</v>
          </cell>
        </row>
        <row r="38">
          <cell r="B38">
            <v>32</v>
          </cell>
          <cell r="C38">
            <v>4</v>
          </cell>
          <cell r="D38">
            <v>3</v>
          </cell>
          <cell r="E38">
            <v>2</v>
          </cell>
          <cell r="F38">
            <v>1</v>
          </cell>
          <cell r="G38">
            <v>1.9163818712060712</v>
          </cell>
          <cell r="H38">
            <v>22.216375504809907</v>
          </cell>
          <cell r="I38">
            <v>8.2454381692722272E-3</v>
          </cell>
          <cell r="J38">
            <v>8.2169072413508695E-2</v>
          </cell>
          <cell r="K38">
            <v>5.50650148071E-2</v>
          </cell>
          <cell r="L38">
            <v>1.0999631894399999</v>
          </cell>
          <cell r="M38">
            <v>3.5789525007580001</v>
          </cell>
          <cell r="N38">
            <v>15.133791410399999</v>
          </cell>
          <cell r="O38">
            <v>75</v>
          </cell>
          <cell r="P38">
            <v>206</v>
          </cell>
          <cell r="Q38">
            <v>8000</v>
          </cell>
          <cell r="R38">
            <v>505</v>
          </cell>
          <cell r="S38">
            <v>11.353794285713454</v>
          </cell>
          <cell r="T38"/>
          <cell r="U38">
            <v>1.6814144170227425</v>
          </cell>
          <cell r="V38">
            <v>2.0713045716414009</v>
          </cell>
          <cell r="W38">
            <v>2.0068485149535764</v>
          </cell>
          <cell r="X38">
            <v>3.3682455953643102</v>
          </cell>
          <cell r="Y38">
            <v>13.83</v>
          </cell>
          <cell r="Z38">
            <v>3.9728571428571424</v>
          </cell>
          <cell r="AA38">
            <v>0.44085826243428572</v>
          </cell>
          <cell r="AB38">
            <v>32</v>
          </cell>
          <cell r="AC38">
            <v>2.3954773390075887</v>
          </cell>
          <cell r="AD38">
            <v>2.3954773390075887</v>
          </cell>
          <cell r="AE38">
            <v>2.017244074953759</v>
          </cell>
          <cell r="AF38">
            <v>1.9756514136145065</v>
          </cell>
          <cell r="AG38">
            <v>1.9357392638445163</v>
          </cell>
          <cell r="AH38">
            <v>1.1397439273771557</v>
          </cell>
          <cell r="AI38">
            <v>0.95492104009175904</v>
          </cell>
          <cell r="AJ38">
            <v>1.9163818712060712</v>
          </cell>
          <cell r="AK38">
            <v>2.1293131902289679</v>
          </cell>
          <cell r="AL38">
            <v>8.8865502019239635</v>
          </cell>
          <cell r="AM38">
            <v>10.72578886223603</v>
          </cell>
          <cell r="AN38">
            <v>6.5958300473653493</v>
          </cell>
          <cell r="AO38">
            <v>17.287499999999998</v>
          </cell>
          <cell r="AP38">
            <v>14.557894736842107</v>
          </cell>
          <cell r="AQ38">
            <v>8.2252179236625036</v>
          </cell>
          <cell r="AR38">
            <v>6.891402064953529</v>
          </cell>
          <cell r="AS38">
            <v>13.83</v>
          </cell>
          <cell r="AT38">
            <v>15.366666666666667</v>
          </cell>
          <cell r="AU38">
            <v>4.9660714285714276</v>
          </cell>
          <cell r="AV38">
            <v>4.181954887218045</v>
          </cell>
          <cell r="AW38">
            <v>2.3628066362674742</v>
          </cell>
          <cell r="AX38">
            <v>1.9796497410015248</v>
          </cell>
          <cell r="AY38">
            <v>3.9728571428571424</v>
          </cell>
          <cell r="AZ38">
            <v>4.4142857142857137</v>
          </cell>
          <cell r="BB38">
            <v>32</v>
          </cell>
          <cell r="BC38">
            <v>30</v>
          </cell>
          <cell r="BD38">
            <v>20</v>
          </cell>
          <cell r="BE38">
            <v>15</v>
          </cell>
          <cell r="BF38">
            <v>13</v>
          </cell>
          <cell r="BG38">
            <v>35</v>
          </cell>
          <cell r="BH38">
            <v>67</v>
          </cell>
          <cell r="BI38">
            <v>90</v>
          </cell>
          <cell r="BJ38">
            <v>116</v>
          </cell>
          <cell r="BK38">
            <v>108</v>
          </cell>
        </row>
        <row r="39">
          <cell r="B39">
            <v>33</v>
          </cell>
          <cell r="C39">
            <v>4</v>
          </cell>
          <cell r="D39">
            <v>3</v>
          </cell>
          <cell r="E39">
            <v>1</v>
          </cell>
          <cell r="F39">
            <v>2</v>
          </cell>
          <cell r="G39">
            <v>1.2745932816505139</v>
          </cell>
          <cell r="H39">
            <v>46.093005525887548</v>
          </cell>
          <cell r="I39">
            <v>8.251490069624421E-3</v>
          </cell>
          <cell r="J39">
            <v>8.222938200871395E-2</v>
          </cell>
          <cell r="K39">
            <v>5.50650148071E-2</v>
          </cell>
          <cell r="L39">
            <v>1.1709871147799999</v>
          </cell>
          <cell r="M39">
            <v>2.765029306622</v>
          </cell>
          <cell r="N39">
            <v>16.1112576475</v>
          </cell>
          <cell r="O39">
            <v>65</v>
          </cell>
          <cell r="P39">
            <v>401</v>
          </cell>
          <cell r="Q39">
            <v>8000</v>
          </cell>
          <cell r="R39">
            <v>670</v>
          </cell>
          <cell r="S39">
            <v>11.353794285713454</v>
          </cell>
          <cell r="T39"/>
          <cell r="U39">
            <v>1.4629680658438469</v>
          </cell>
          <cell r="V39">
            <v>2.3872359366092191</v>
          </cell>
          <cell r="W39">
            <v>1.7052657206544612</v>
          </cell>
          <cell r="X39">
            <v>3.7380126364925794</v>
          </cell>
          <cell r="Y39">
            <v>13.83</v>
          </cell>
          <cell r="Z39">
            <v>3.9728571428571424</v>
          </cell>
          <cell r="AA39">
            <v>5.2166632725594848</v>
          </cell>
          <cell r="AB39">
            <v>33</v>
          </cell>
          <cell r="AC39">
            <v>1.5932416020631424</v>
          </cell>
          <cell r="AD39">
            <v>1.5932416020631424</v>
          </cell>
          <cell r="AE39">
            <v>1.3416771385794883</v>
          </cell>
          <cell r="AF39">
            <v>1.3140136924232102</v>
          </cell>
          <cell r="AG39">
            <v>1.2874679612631454</v>
          </cell>
          <cell r="AH39">
            <v>0.87123793841345576</v>
          </cell>
          <cell r="AI39">
            <v>0.74744555421036651</v>
          </cell>
          <cell r="AJ39">
            <v>1.2745932816505139</v>
          </cell>
          <cell r="AK39">
            <v>1.4162147573894599</v>
          </cell>
          <cell r="AL39">
            <v>18.437202210355018</v>
          </cell>
          <cell r="AM39">
            <v>19.308106425105642</v>
          </cell>
          <cell r="AN39">
            <v>12.330885421815253</v>
          </cell>
          <cell r="AO39">
            <v>17.287499999999998</v>
          </cell>
          <cell r="AP39">
            <v>14.557894736842107</v>
          </cell>
          <cell r="AQ39">
            <v>9.4533847476860622</v>
          </cell>
          <cell r="AR39">
            <v>8.110172996787977</v>
          </cell>
          <cell r="AS39">
            <v>13.83</v>
          </cell>
          <cell r="AT39">
            <v>15.366666666666667</v>
          </cell>
          <cell r="AU39">
            <v>4.9660714285714276</v>
          </cell>
          <cell r="AV39">
            <v>4.181954887218045</v>
          </cell>
          <cell r="AW39">
            <v>2.7156143976154254</v>
          </cell>
          <cell r="AX39">
            <v>2.3297584034776739</v>
          </cell>
          <cell r="AY39">
            <v>3.9728571428571424</v>
          </cell>
          <cell r="AZ39">
            <v>4.4142857142857137</v>
          </cell>
          <cell r="BB39">
            <v>33</v>
          </cell>
          <cell r="BC39">
            <v>30</v>
          </cell>
          <cell r="BD39">
            <v>20</v>
          </cell>
          <cell r="BE39">
            <v>15</v>
          </cell>
          <cell r="BF39">
            <v>13</v>
          </cell>
          <cell r="BG39">
            <v>35</v>
          </cell>
          <cell r="BH39">
            <v>67</v>
          </cell>
          <cell r="BI39">
            <v>90</v>
          </cell>
          <cell r="BJ39">
            <v>0</v>
          </cell>
          <cell r="BK39">
            <v>102</v>
          </cell>
        </row>
        <row r="40">
          <cell r="B40">
            <v>34</v>
          </cell>
          <cell r="C40">
            <v>4</v>
          </cell>
          <cell r="D40">
            <v>3</v>
          </cell>
          <cell r="E40">
            <v>2</v>
          </cell>
          <cell r="F40">
            <v>2</v>
          </cell>
          <cell r="G40">
            <v>1.2746161007700618</v>
          </cell>
          <cell r="H40">
            <v>19.943959679450035</v>
          </cell>
          <cell r="I40">
            <v>8.2454965933954662E-3</v>
          </cell>
          <cell r="J40">
            <v>8.2169654633145128E-2</v>
          </cell>
          <cell r="K40">
            <v>5.50650148071E-2</v>
          </cell>
          <cell r="L40">
            <v>1.0999631894399999</v>
          </cell>
          <cell r="M40">
            <v>2.765029306622</v>
          </cell>
          <cell r="N40">
            <v>15.133758273400002</v>
          </cell>
          <cell r="O40">
            <v>65</v>
          </cell>
          <cell r="P40">
            <v>184</v>
          </cell>
          <cell r="Q40">
            <v>8000</v>
          </cell>
          <cell r="R40">
            <v>505</v>
          </cell>
          <cell r="S40">
            <v>11.353794285713454</v>
          </cell>
          <cell r="T40"/>
          <cell r="U40">
            <v>1.4414222424046275</v>
          </cell>
          <cell r="V40">
            <v>2.0163318388896894</v>
          </cell>
          <cell r="W40">
            <v>1.6760621998382086</v>
          </cell>
          <cell r="X40">
            <v>3.2337802756369474</v>
          </cell>
          <cell r="Y40">
            <v>13.83</v>
          </cell>
          <cell r="Z40">
            <v>3.9728571428571424</v>
          </cell>
          <cell r="AA40">
            <v>5.0348537834837703</v>
          </cell>
          <cell r="AB40">
            <v>34</v>
          </cell>
          <cell r="AC40">
            <v>1.5932701259625772</v>
          </cell>
          <cell r="AD40">
            <v>1.5932701259625772</v>
          </cell>
          <cell r="AE40">
            <v>1.3417011587053282</v>
          </cell>
          <cell r="AF40">
            <v>1.3140372172887236</v>
          </cell>
          <cell r="AG40">
            <v>1.2874910108788504</v>
          </cell>
          <cell r="AH40">
            <v>0.88427669788396346</v>
          </cell>
          <cell r="AI40">
            <v>0.76048257689547638</v>
          </cell>
          <cell r="AJ40">
            <v>1.2746161007700618</v>
          </cell>
          <cell r="AK40">
            <v>1.4162401119667354</v>
          </cell>
          <cell r="AL40">
            <v>7.9775838717800145</v>
          </cell>
          <cell r="AM40">
            <v>9.8912090236259669</v>
          </cell>
          <cell r="AN40">
            <v>6.1673824377327975</v>
          </cell>
          <cell r="AO40">
            <v>17.287499999999998</v>
          </cell>
          <cell r="AP40">
            <v>14.557894736842107</v>
          </cell>
          <cell r="AQ40">
            <v>9.5946902948634563</v>
          </cell>
          <cell r="AR40">
            <v>8.2514837464474891</v>
          </cell>
          <cell r="AS40">
            <v>13.83</v>
          </cell>
          <cell r="AT40">
            <v>15.366666666666667</v>
          </cell>
          <cell r="AU40">
            <v>4.9660714285714276</v>
          </cell>
          <cell r="AV40">
            <v>4.181954887218045</v>
          </cell>
          <cell r="AW40">
            <v>2.756206353684048</v>
          </cell>
          <cell r="AX40">
            <v>2.370351854030623</v>
          </cell>
          <cell r="AY40">
            <v>3.9728571428571424</v>
          </cell>
          <cell r="AZ40">
            <v>4.4142857142857137</v>
          </cell>
          <cell r="BB40">
            <v>34</v>
          </cell>
          <cell r="BC40">
            <v>30</v>
          </cell>
          <cell r="BD40">
            <v>20</v>
          </cell>
          <cell r="BE40">
            <v>15</v>
          </cell>
          <cell r="BF40">
            <v>13</v>
          </cell>
          <cell r="BG40">
            <v>35</v>
          </cell>
          <cell r="BH40">
            <v>67</v>
          </cell>
          <cell r="BI40">
            <v>90</v>
          </cell>
          <cell r="BJ40">
            <v>116</v>
          </cell>
          <cell r="BK40">
            <v>108</v>
          </cell>
        </row>
      </sheetData>
      <sheetData sheetId="10"/>
      <sheetData sheetId="11"/>
      <sheetData sheetId="12">
        <row r="3">
          <cell r="A3">
            <v>1</v>
          </cell>
          <cell r="B3">
            <v>0</v>
          </cell>
          <cell r="C3">
            <v>0</v>
          </cell>
          <cell r="D3">
            <v>0</v>
          </cell>
          <cell r="E3">
            <v>0</v>
          </cell>
          <cell r="F3">
            <v>0</v>
          </cell>
          <cell r="G3">
            <v>0</v>
          </cell>
          <cell r="H3">
            <v>0</v>
          </cell>
          <cell r="I3">
            <v>0</v>
          </cell>
          <cell r="J3">
            <v>0</v>
          </cell>
          <cell r="K3">
            <v>0</v>
          </cell>
        </row>
        <row r="4">
          <cell r="A4">
            <v>2</v>
          </cell>
          <cell r="B4">
            <v>0</v>
          </cell>
          <cell r="C4">
            <v>0</v>
          </cell>
          <cell r="D4">
            <v>0</v>
          </cell>
          <cell r="E4">
            <v>0</v>
          </cell>
          <cell r="F4">
            <v>0</v>
          </cell>
          <cell r="G4">
            <v>0</v>
          </cell>
          <cell r="H4">
            <v>0</v>
          </cell>
          <cell r="I4">
            <v>0</v>
          </cell>
          <cell r="J4">
            <v>0</v>
          </cell>
          <cell r="K4">
            <v>0</v>
          </cell>
        </row>
        <row r="5">
          <cell r="A5">
            <v>3</v>
          </cell>
          <cell r="B5">
            <v>0</v>
          </cell>
          <cell r="C5">
            <v>0</v>
          </cell>
          <cell r="D5">
            <v>1</v>
          </cell>
          <cell r="E5">
            <v>0</v>
          </cell>
          <cell r="F5">
            <v>0</v>
          </cell>
          <cell r="G5">
            <v>0</v>
          </cell>
          <cell r="H5">
            <v>0</v>
          </cell>
          <cell r="I5">
            <v>0</v>
          </cell>
          <cell r="J5">
            <v>0</v>
          </cell>
          <cell r="K5">
            <v>0</v>
          </cell>
        </row>
        <row r="6">
          <cell r="A6">
            <v>4</v>
          </cell>
          <cell r="B6">
            <v>0</v>
          </cell>
          <cell r="C6">
            <v>0</v>
          </cell>
          <cell r="D6">
            <v>1</v>
          </cell>
          <cell r="E6">
            <v>0</v>
          </cell>
          <cell r="F6">
            <v>0</v>
          </cell>
          <cell r="G6">
            <v>0</v>
          </cell>
          <cell r="H6">
            <v>0</v>
          </cell>
          <cell r="I6">
            <v>0</v>
          </cell>
          <cell r="J6">
            <v>0</v>
          </cell>
          <cell r="K6">
            <v>0</v>
          </cell>
        </row>
        <row r="7">
          <cell r="A7">
            <v>5</v>
          </cell>
          <cell r="B7">
            <v>0</v>
          </cell>
          <cell r="C7">
            <v>0</v>
          </cell>
          <cell r="D7">
            <v>1</v>
          </cell>
          <cell r="E7">
            <v>0</v>
          </cell>
          <cell r="F7">
            <v>0</v>
          </cell>
          <cell r="G7">
            <v>0</v>
          </cell>
          <cell r="H7">
            <v>0</v>
          </cell>
          <cell r="I7">
            <v>0</v>
          </cell>
          <cell r="J7">
            <v>0</v>
          </cell>
          <cell r="K7">
            <v>0</v>
          </cell>
        </row>
        <row r="8">
          <cell r="A8">
            <v>6</v>
          </cell>
          <cell r="B8">
            <v>0</v>
          </cell>
          <cell r="C8">
            <v>0</v>
          </cell>
          <cell r="D8">
            <v>1</v>
          </cell>
          <cell r="E8">
            <v>0</v>
          </cell>
          <cell r="F8">
            <v>0</v>
          </cell>
          <cell r="G8">
            <v>0</v>
          </cell>
          <cell r="H8">
            <v>0</v>
          </cell>
          <cell r="I8">
            <v>0</v>
          </cell>
          <cell r="J8">
            <v>0</v>
          </cell>
          <cell r="K8">
            <v>0</v>
          </cell>
        </row>
        <row r="9">
          <cell r="A9">
            <v>7</v>
          </cell>
          <cell r="B9">
            <v>1</v>
          </cell>
          <cell r="C9">
            <v>1</v>
          </cell>
          <cell r="D9">
            <v>0</v>
          </cell>
          <cell r="E9">
            <v>1</v>
          </cell>
          <cell r="F9">
            <v>1</v>
          </cell>
          <cell r="G9">
            <v>1</v>
          </cell>
          <cell r="H9">
            <v>1</v>
          </cell>
          <cell r="I9">
            <v>1</v>
          </cell>
          <cell r="J9">
            <v>1</v>
          </cell>
          <cell r="K9">
            <v>1</v>
          </cell>
        </row>
        <row r="10">
          <cell r="A10">
            <v>8</v>
          </cell>
          <cell r="B10">
            <v>1</v>
          </cell>
          <cell r="C10">
            <v>1</v>
          </cell>
          <cell r="D10">
            <v>0</v>
          </cell>
          <cell r="E10">
            <v>1</v>
          </cell>
          <cell r="F10">
            <v>1</v>
          </cell>
          <cell r="G10">
            <v>1</v>
          </cell>
          <cell r="H10">
            <v>1</v>
          </cell>
          <cell r="I10">
            <v>1</v>
          </cell>
          <cell r="J10">
            <v>1</v>
          </cell>
          <cell r="K10">
            <v>1</v>
          </cell>
        </row>
        <row r="11">
          <cell r="A11">
            <v>9</v>
          </cell>
          <cell r="B11">
            <v>2</v>
          </cell>
          <cell r="C11">
            <v>2</v>
          </cell>
          <cell r="D11">
            <v>1</v>
          </cell>
          <cell r="E11">
            <v>2</v>
          </cell>
          <cell r="F11">
            <v>2</v>
          </cell>
          <cell r="G11">
            <v>2</v>
          </cell>
          <cell r="H11">
            <v>1</v>
          </cell>
          <cell r="I11">
            <v>2</v>
          </cell>
          <cell r="J11">
            <v>2</v>
          </cell>
          <cell r="K11">
            <v>1</v>
          </cell>
        </row>
        <row r="12">
          <cell r="A12">
            <v>10</v>
          </cell>
          <cell r="B12">
            <v>2</v>
          </cell>
          <cell r="C12">
            <v>2</v>
          </cell>
          <cell r="D12">
            <v>1</v>
          </cell>
          <cell r="E12">
            <v>2</v>
          </cell>
          <cell r="F12">
            <v>2</v>
          </cell>
          <cell r="G12">
            <v>2</v>
          </cell>
          <cell r="H12">
            <v>1</v>
          </cell>
          <cell r="I12">
            <v>2</v>
          </cell>
          <cell r="J12">
            <v>2</v>
          </cell>
          <cell r="K12">
            <v>1</v>
          </cell>
        </row>
        <row r="13">
          <cell r="A13">
            <v>11</v>
          </cell>
          <cell r="B13">
            <v>2</v>
          </cell>
          <cell r="C13">
            <v>2</v>
          </cell>
          <cell r="D13">
            <v>2</v>
          </cell>
          <cell r="E13">
            <v>2</v>
          </cell>
          <cell r="F13">
            <v>2</v>
          </cell>
          <cell r="G13">
            <v>2</v>
          </cell>
          <cell r="H13">
            <v>2</v>
          </cell>
          <cell r="I13">
            <v>2</v>
          </cell>
          <cell r="J13">
            <v>2</v>
          </cell>
          <cell r="K13">
            <v>1</v>
          </cell>
        </row>
        <row r="14">
          <cell r="A14">
            <v>12</v>
          </cell>
          <cell r="B14">
            <v>2</v>
          </cell>
          <cell r="C14">
            <v>2</v>
          </cell>
          <cell r="D14">
            <v>2</v>
          </cell>
          <cell r="E14">
            <v>2</v>
          </cell>
          <cell r="F14">
            <v>2</v>
          </cell>
          <cell r="G14">
            <v>2</v>
          </cell>
          <cell r="H14">
            <v>2</v>
          </cell>
          <cell r="I14">
            <v>2</v>
          </cell>
          <cell r="J14">
            <v>2</v>
          </cell>
          <cell r="K14">
            <v>1</v>
          </cell>
        </row>
        <row r="15">
          <cell r="A15">
            <v>13</v>
          </cell>
          <cell r="B15">
            <v>2</v>
          </cell>
          <cell r="C15">
            <v>2</v>
          </cell>
          <cell r="D15">
            <v>2</v>
          </cell>
          <cell r="E15">
            <v>2</v>
          </cell>
          <cell r="F15">
            <v>2</v>
          </cell>
          <cell r="G15">
            <v>2</v>
          </cell>
          <cell r="H15">
            <v>2</v>
          </cell>
          <cell r="I15">
            <v>2</v>
          </cell>
          <cell r="J15">
            <v>2</v>
          </cell>
          <cell r="K15">
            <v>2</v>
          </cell>
        </row>
        <row r="16">
          <cell r="A16">
            <v>14</v>
          </cell>
          <cell r="B16">
            <v>2</v>
          </cell>
          <cell r="C16">
            <v>2</v>
          </cell>
          <cell r="D16">
            <v>2</v>
          </cell>
          <cell r="E16">
            <v>2</v>
          </cell>
          <cell r="F16">
            <v>2</v>
          </cell>
          <cell r="G16">
            <v>2</v>
          </cell>
          <cell r="H16">
            <v>2</v>
          </cell>
          <cell r="I16">
            <v>2</v>
          </cell>
          <cell r="J16">
            <v>2</v>
          </cell>
          <cell r="K16">
            <v>2</v>
          </cell>
        </row>
        <row r="17">
          <cell r="A17">
            <v>15</v>
          </cell>
          <cell r="B17">
            <v>2</v>
          </cell>
          <cell r="C17">
            <v>2</v>
          </cell>
          <cell r="D17">
            <v>2</v>
          </cell>
          <cell r="E17">
            <v>2</v>
          </cell>
          <cell r="F17">
            <v>2</v>
          </cell>
          <cell r="G17">
            <v>2</v>
          </cell>
          <cell r="H17">
            <v>2</v>
          </cell>
          <cell r="I17">
            <v>2</v>
          </cell>
          <cell r="J17">
            <v>2</v>
          </cell>
          <cell r="K17">
            <v>2</v>
          </cell>
        </row>
        <row r="18">
          <cell r="A18">
            <v>16</v>
          </cell>
          <cell r="B18">
            <v>2</v>
          </cell>
          <cell r="C18">
            <v>2</v>
          </cell>
          <cell r="D18">
            <v>2</v>
          </cell>
          <cell r="E18">
            <v>2</v>
          </cell>
          <cell r="F18">
            <v>2</v>
          </cell>
          <cell r="G18">
            <v>2</v>
          </cell>
          <cell r="H18">
            <v>2</v>
          </cell>
          <cell r="I18">
            <v>2</v>
          </cell>
          <cell r="J18">
            <v>2</v>
          </cell>
          <cell r="K18">
            <v>2</v>
          </cell>
        </row>
        <row r="19">
          <cell r="A19">
            <v>17</v>
          </cell>
          <cell r="B19">
            <v>2</v>
          </cell>
          <cell r="C19">
            <v>2</v>
          </cell>
          <cell r="D19">
            <v>1</v>
          </cell>
          <cell r="E19">
            <v>2</v>
          </cell>
          <cell r="F19">
            <v>1</v>
          </cell>
          <cell r="G19">
            <v>2</v>
          </cell>
          <cell r="H19">
            <v>1</v>
          </cell>
          <cell r="I19">
            <v>2</v>
          </cell>
          <cell r="J19">
            <v>1</v>
          </cell>
          <cell r="K19">
            <v>1</v>
          </cell>
        </row>
        <row r="20">
          <cell r="A20">
            <v>18</v>
          </cell>
          <cell r="B20">
            <v>2</v>
          </cell>
          <cell r="C20">
            <v>2</v>
          </cell>
          <cell r="D20">
            <v>1</v>
          </cell>
          <cell r="E20">
            <v>2</v>
          </cell>
          <cell r="F20">
            <v>1</v>
          </cell>
          <cell r="G20">
            <v>2</v>
          </cell>
          <cell r="H20">
            <v>1</v>
          </cell>
          <cell r="I20">
            <v>2</v>
          </cell>
          <cell r="J20">
            <v>1</v>
          </cell>
          <cell r="K20">
            <v>1</v>
          </cell>
        </row>
        <row r="21">
          <cell r="A21">
            <v>19</v>
          </cell>
          <cell r="B21">
            <v>2</v>
          </cell>
          <cell r="C21">
            <v>2</v>
          </cell>
          <cell r="D21">
            <v>2</v>
          </cell>
          <cell r="E21">
            <v>2</v>
          </cell>
          <cell r="F21">
            <v>2</v>
          </cell>
          <cell r="G21">
            <v>2</v>
          </cell>
          <cell r="H21">
            <v>2</v>
          </cell>
          <cell r="I21">
            <v>2</v>
          </cell>
          <cell r="J21">
            <v>2</v>
          </cell>
          <cell r="K21">
            <v>2</v>
          </cell>
        </row>
        <row r="22">
          <cell r="A22">
            <v>20</v>
          </cell>
          <cell r="B22">
            <v>2</v>
          </cell>
          <cell r="C22">
            <v>2</v>
          </cell>
          <cell r="D22">
            <v>2</v>
          </cell>
          <cell r="E22">
            <v>2</v>
          </cell>
          <cell r="F22">
            <v>2</v>
          </cell>
          <cell r="G22">
            <v>2</v>
          </cell>
          <cell r="H22">
            <v>2</v>
          </cell>
          <cell r="I22">
            <v>2</v>
          </cell>
          <cell r="J22">
            <v>2</v>
          </cell>
          <cell r="K22">
            <v>2</v>
          </cell>
        </row>
        <row r="23">
          <cell r="A23">
            <v>21</v>
          </cell>
          <cell r="B23">
            <v>2</v>
          </cell>
          <cell r="C23">
            <v>2</v>
          </cell>
          <cell r="D23">
            <v>2</v>
          </cell>
          <cell r="E23">
            <v>2</v>
          </cell>
          <cell r="F23">
            <v>2</v>
          </cell>
          <cell r="G23">
            <v>2</v>
          </cell>
          <cell r="H23">
            <v>2</v>
          </cell>
          <cell r="I23">
            <v>2</v>
          </cell>
          <cell r="J23">
            <v>2</v>
          </cell>
          <cell r="K23">
            <v>2</v>
          </cell>
        </row>
        <row r="24">
          <cell r="A24">
            <v>22</v>
          </cell>
          <cell r="B24">
            <v>2</v>
          </cell>
          <cell r="C24">
            <v>2</v>
          </cell>
          <cell r="D24">
            <v>2</v>
          </cell>
          <cell r="E24">
            <v>2</v>
          </cell>
          <cell r="F24">
            <v>2</v>
          </cell>
          <cell r="G24">
            <v>2</v>
          </cell>
          <cell r="H24">
            <v>2</v>
          </cell>
          <cell r="I24">
            <v>2</v>
          </cell>
          <cell r="J24">
            <v>2</v>
          </cell>
          <cell r="K24">
            <v>2</v>
          </cell>
        </row>
        <row r="25">
          <cell r="A25">
            <v>23</v>
          </cell>
          <cell r="B25">
            <v>2</v>
          </cell>
          <cell r="C25">
            <v>2</v>
          </cell>
          <cell r="D25">
            <v>2</v>
          </cell>
          <cell r="E25">
            <v>2</v>
          </cell>
          <cell r="F25">
            <v>2</v>
          </cell>
          <cell r="G25">
            <v>2</v>
          </cell>
          <cell r="H25">
            <v>2</v>
          </cell>
          <cell r="I25">
            <v>2</v>
          </cell>
          <cell r="J25">
            <v>2</v>
          </cell>
          <cell r="K25">
            <v>2</v>
          </cell>
        </row>
        <row r="26">
          <cell r="A26">
            <v>24</v>
          </cell>
          <cell r="B26">
            <v>2</v>
          </cell>
          <cell r="C26">
            <v>2</v>
          </cell>
          <cell r="D26">
            <v>2</v>
          </cell>
          <cell r="E26">
            <v>2</v>
          </cell>
          <cell r="F26">
            <v>2</v>
          </cell>
          <cell r="G26">
            <v>2</v>
          </cell>
          <cell r="H26">
            <v>2</v>
          </cell>
          <cell r="I26">
            <v>2</v>
          </cell>
          <cell r="J26">
            <v>2</v>
          </cell>
          <cell r="K26">
            <v>2</v>
          </cell>
        </row>
        <row r="27">
          <cell r="A27">
            <v>25</v>
          </cell>
          <cell r="B27">
            <v>2</v>
          </cell>
          <cell r="C27">
            <v>2</v>
          </cell>
          <cell r="D27">
            <v>2</v>
          </cell>
          <cell r="E27">
            <v>2</v>
          </cell>
          <cell r="F27">
            <v>2</v>
          </cell>
          <cell r="G27">
            <v>2</v>
          </cell>
          <cell r="H27">
            <v>2</v>
          </cell>
          <cell r="I27">
            <v>2</v>
          </cell>
          <cell r="J27">
            <v>2</v>
          </cell>
          <cell r="K27">
            <v>2</v>
          </cell>
        </row>
        <row r="28">
          <cell r="A28">
            <v>26</v>
          </cell>
          <cell r="B28">
            <v>2</v>
          </cell>
          <cell r="C28">
            <v>2</v>
          </cell>
          <cell r="D28">
            <v>2</v>
          </cell>
          <cell r="E28">
            <v>2</v>
          </cell>
          <cell r="F28">
            <v>2</v>
          </cell>
          <cell r="G28">
            <v>2</v>
          </cell>
          <cell r="H28">
            <v>2</v>
          </cell>
          <cell r="I28">
            <v>2</v>
          </cell>
          <cell r="J28">
            <v>2</v>
          </cell>
          <cell r="K28">
            <v>2</v>
          </cell>
        </row>
        <row r="29">
          <cell r="A29">
            <v>27</v>
          </cell>
          <cell r="B29">
            <v>2</v>
          </cell>
          <cell r="C29">
            <v>2</v>
          </cell>
          <cell r="D29">
            <v>2</v>
          </cell>
          <cell r="E29">
            <v>2</v>
          </cell>
          <cell r="F29">
            <v>2</v>
          </cell>
          <cell r="G29">
            <v>2</v>
          </cell>
          <cell r="H29">
            <v>2</v>
          </cell>
          <cell r="I29">
            <v>2</v>
          </cell>
          <cell r="J29">
            <v>2</v>
          </cell>
          <cell r="K29">
            <v>2</v>
          </cell>
        </row>
        <row r="30">
          <cell r="A30">
            <v>28</v>
          </cell>
          <cell r="B30">
            <v>2</v>
          </cell>
          <cell r="C30">
            <v>2</v>
          </cell>
          <cell r="D30">
            <v>2</v>
          </cell>
          <cell r="E30">
            <v>2</v>
          </cell>
          <cell r="F30">
            <v>2</v>
          </cell>
          <cell r="G30">
            <v>2</v>
          </cell>
          <cell r="H30">
            <v>2</v>
          </cell>
          <cell r="I30">
            <v>2</v>
          </cell>
          <cell r="J30">
            <v>2</v>
          </cell>
          <cell r="K30">
            <v>2</v>
          </cell>
        </row>
        <row r="31">
          <cell r="A31">
            <v>29</v>
          </cell>
          <cell r="B31">
            <v>2</v>
          </cell>
          <cell r="C31">
            <v>2</v>
          </cell>
          <cell r="D31">
            <v>2</v>
          </cell>
          <cell r="E31">
            <v>2</v>
          </cell>
          <cell r="F31">
            <v>2</v>
          </cell>
          <cell r="G31">
            <v>2</v>
          </cell>
          <cell r="H31">
            <v>2</v>
          </cell>
          <cell r="I31">
            <v>2</v>
          </cell>
          <cell r="J31">
            <v>2</v>
          </cell>
          <cell r="K31">
            <v>2</v>
          </cell>
        </row>
        <row r="32">
          <cell r="A32">
            <v>30</v>
          </cell>
          <cell r="B32">
            <v>2</v>
          </cell>
          <cell r="C32">
            <v>2</v>
          </cell>
          <cell r="D32">
            <v>2</v>
          </cell>
          <cell r="E32">
            <v>2</v>
          </cell>
          <cell r="F32">
            <v>2</v>
          </cell>
          <cell r="G32">
            <v>2</v>
          </cell>
          <cell r="H32">
            <v>2</v>
          </cell>
          <cell r="I32">
            <v>2</v>
          </cell>
          <cell r="J32">
            <v>2</v>
          </cell>
          <cell r="K32">
            <v>2</v>
          </cell>
        </row>
        <row r="33">
          <cell r="A33">
            <v>31</v>
          </cell>
          <cell r="B33">
            <v>2</v>
          </cell>
          <cell r="C33">
            <v>2</v>
          </cell>
          <cell r="D33">
            <v>2</v>
          </cell>
          <cell r="E33">
            <v>2</v>
          </cell>
          <cell r="F33">
            <v>2</v>
          </cell>
          <cell r="G33">
            <v>2</v>
          </cell>
          <cell r="H33">
            <v>2</v>
          </cell>
          <cell r="I33">
            <v>2</v>
          </cell>
          <cell r="J33">
            <v>2</v>
          </cell>
          <cell r="K33">
            <v>2</v>
          </cell>
        </row>
        <row r="34">
          <cell r="A34">
            <v>32</v>
          </cell>
          <cell r="B34">
            <v>2</v>
          </cell>
          <cell r="C34">
            <v>2</v>
          </cell>
          <cell r="D34">
            <v>2</v>
          </cell>
          <cell r="E34">
            <v>2</v>
          </cell>
          <cell r="F34">
            <v>2</v>
          </cell>
          <cell r="G34">
            <v>2</v>
          </cell>
          <cell r="H34">
            <v>2</v>
          </cell>
          <cell r="I34">
            <v>2</v>
          </cell>
          <cell r="J34">
            <v>2</v>
          </cell>
          <cell r="K34">
            <v>2</v>
          </cell>
        </row>
        <row r="35">
          <cell r="A35">
            <v>33</v>
          </cell>
          <cell r="B35">
            <v>2</v>
          </cell>
          <cell r="C35">
            <v>2</v>
          </cell>
          <cell r="D35">
            <v>2</v>
          </cell>
          <cell r="E35">
            <v>2</v>
          </cell>
          <cell r="F35">
            <v>2</v>
          </cell>
          <cell r="G35">
            <v>2</v>
          </cell>
          <cell r="H35">
            <v>2</v>
          </cell>
          <cell r="I35">
            <v>2</v>
          </cell>
          <cell r="J35">
            <v>2</v>
          </cell>
          <cell r="K35">
            <v>2</v>
          </cell>
        </row>
        <row r="36">
          <cell r="A36">
            <v>34</v>
          </cell>
          <cell r="B36">
            <v>2</v>
          </cell>
          <cell r="C36">
            <v>2</v>
          </cell>
          <cell r="D36">
            <v>2</v>
          </cell>
          <cell r="E36">
            <v>2</v>
          </cell>
          <cell r="F36">
            <v>2</v>
          </cell>
          <cell r="G36">
            <v>2</v>
          </cell>
          <cell r="H36">
            <v>2</v>
          </cell>
          <cell r="I36">
            <v>2</v>
          </cell>
          <cell r="J36">
            <v>2</v>
          </cell>
          <cell r="K36">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
      <sheetName val="2010_Envelope"/>
      <sheetName val="2020_Envelope"/>
      <sheetName val="2030_Envelope"/>
      <sheetName val="aux"/>
      <sheetName val="2010_HVAC"/>
      <sheetName val="2015_HVAC"/>
      <sheetName val="2020_HVAC"/>
      <sheetName val="2025_HVAC"/>
      <sheetName val="2030_HVAC"/>
    </sheetNames>
    <sheetDataSet>
      <sheetData sheetId="0"/>
      <sheetData sheetId="1">
        <row r="6">
          <cell r="BH6">
            <v>1</v>
          </cell>
          <cell r="BI6">
            <v>26.131285714285713</v>
          </cell>
          <cell r="BJ6">
            <v>12.64488888888889</v>
          </cell>
          <cell r="BK6">
            <v>10.37948717948718</v>
          </cell>
          <cell r="BL6" t="str">
            <v/>
          </cell>
          <cell r="BM6">
            <v>53.321249999999999</v>
          </cell>
          <cell r="BN6">
            <v>25.802070707070705</v>
          </cell>
          <cell r="BO6">
            <v>21.179487179487179</v>
          </cell>
          <cell r="BP6" t="str">
            <v/>
          </cell>
          <cell r="BQ6">
            <v>46.323642857142858</v>
          </cell>
          <cell r="BR6">
            <v>22.415939393939396</v>
          </cell>
          <cell r="BS6">
            <v>18.399999999999999</v>
          </cell>
          <cell r="BT6" t="str">
            <v/>
          </cell>
          <cell r="BU6">
            <v>23.250370245253844</v>
          </cell>
          <cell r="BV6">
            <v>11.250818332908786</v>
          </cell>
          <cell r="BW6">
            <v>9.2351720660652941</v>
          </cell>
          <cell r="BX6" t="str">
            <v/>
          </cell>
          <cell r="BY6">
            <v>26.854285714285712</v>
          </cell>
          <cell r="BZ6">
            <v>12.994747474747475</v>
          </cell>
          <cell r="CA6">
            <v>10.666666666666666</v>
          </cell>
          <cell r="CB6" t="str">
            <v/>
          </cell>
          <cell r="CC6">
            <v>13.804910357142857</v>
          </cell>
          <cell r="CD6">
            <v>6.6801748484848495</v>
          </cell>
          <cell r="CE6">
            <v>5.4833846153846153</v>
          </cell>
          <cell r="CF6" t="str">
            <v/>
          </cell>
          <cell r="CG6">
            <v>39.599742857142857</v>
          </cell>
          <cell r="CH6">
            <v>19.162254545454548</v>
          </cell>
          <cell r="CI6">
            <v>15.729230769230769</v>
          </cell>
          <cell r="CJ6" t="str">
            <v/>
          </cell>
          <cell r="CK6">
            <v>26.854285714285712</v>
          </cell>
          <cell r="CL6">
            <v>12.994747474747475</v>
          </cell>
          <cell r="CM6">
            <v>10.666666666666666</v>
          </cell>
          <cell r="CN6" t="str">
            <v/>
          </cell>
          <cell r="CO6">
            <v>18.237381060795599</v>
          </cell>
          <cell r="CP6">
            <v>8.825040591554778</v>
          </cell>
          <cell r="CQ6">
            <v>7.2439858098702228</v>
          </cell>
          <cell r="CR6" t="str">
            <v/>
          </cell>
        </row>
        <row r="7">
          <cell r="BH7">
            <v>2</v>
          </cell>
          <cell r="BI7" t="str">
            <v/>
          </cell>
          <cell r="BJ7" t="str">
            <v/>
          </cell>
          <cell r="BK7" t="str">
            <v/>
          </cell>
          <cell r="BL7">
            <v>25.576858611111113</v>
          </cell>
          <cell r="BM7" t="str">
            <v/>
          </cell>
          <cell r="BN7" t="str">
            <v/>
          </cell>
          <cell r="BO7" t="str">
            <v/>
          </cell>
          <cell r="BP7">
            <v>48.458333333333336</v>
          </cell>
          <cell r="BQ7" t="str">
            <v/>
          </cell>
          <cell r="BR7" t="str">
            <v/>
          </cell>
          <cell r="BS7" t="str">
            <v/>
          </cell>
          <cell r="BT7">
            <v>42.166666666666657</v>
          </cell>
          <cell r="BU7" t="str">
            <v/>
          </cell>
          <cell r="BV7" t="str">
            <v/>
          </cell>
          <cell r="BW7" t="str">
            <v/>
          </cell>
          <cell r="BX7">
            <v>25.576858611111113</v>
          </cell>
          <cell r="BY7" t="str">
            <v/>
          </cell>
          <cell r="BZ7" t="str">
            <v/>
          </cell>
          <cell r="CA7" t="str">
            <v/>
          </cell>
          <cell r="CB7">
            <v>27.777777777777779</v>
          </cell>
          <cell r="CC7" t="str">
            <v/>
          </cell>
          <cell r="CD7" t="str">
            <v/>
          </cell>
          <cell r="CE7" t="str">
            <v/>
          </cell>
          <cell r="CF7">
            <v>15.548055555555559</v>
          </cell>
          <cell r="CG7" t="str">
            <v/>
          </cell>
          <cell r="CH7" t="str">
            <v/>
          </cell>
          <cell r="CI7" t="str">
            <v/>
          </cell>
          <cell r="CJ7">
            <v>42.6</v>
          </cell>
          <cell r="CK7" t="str">
            <v/>
          </cell>
          <cell r="CL7" t="str">
            <v/>
          </cell>
          <cell r="CM7" t="str">
            <v/>
          </cell>
          <cell r="CN7">
            <v>28.888888888888889</v>
          </cell>
          <cell r="CO7" t="str">
            <v/>
          </cell>
          <cell r="CP7" t="str">
            <v/>
          </cell>
          <cell r="CQ7" t="str">
            <v/>
          </cell>
          <cell r="CR7">
            <v>19.61912823506519</v>
          </cell>
        </row>
        <row r="8">
          <cell r="BH8">
            <v>3</v>
          </cell>
          <cell r="BI8">
            <v>65.062588991785702</v>
          </cell>
          <cell r="BJ8">
            <v>31.483686551818181</v>
          </cell>
          <cell r="BK8">
            <v>25.843210153846154</v>
          </cell>
          <cell r="BL8" t="str">
            <v/>
          </cell>
          <cell r="BM8">
            <v>64.359910714285704</v>
          </cell>
          <cell r="BN8">
            <v>31.143661616161619</v>
          </cell>
          <cell r="BO8">
            <v>25.564102564102566</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v>80.445413248794637</v>
          </cell>
          <cell r="CH8">
            <v>38.927411504886365</v>
          </cell>
          <cell r="CI8">
            <v>31.953350653846154</v>
          </cell>
          <cell r="CJ8" t="str">
            <v/>
          </cell>
          <cell r="CK8" t="str">
            <v/>
          </cell>
          <cell r="CL8" t="str">
            <v/>
          </cell>
          <cell r="CM8" t="str">
            <v/>
          </cell>
          <cell r="CN8" t="str">
            <v/>
          </cell>
          <cell r="CO8" t="str">
            <v/>
          </cell>
          <cell r="CP8" t="str">
            <v/>
          </cell>
          <cell r="CQ8" t="str">
            <v/>
          </cell>
          <cell r="CR8" t="str">
            <v/>
          </cell>
        </row>
        <row r="9">
          <cell r="BH9">
            <v>4</v>
          </cell>
          <cell r="BI9" t="str">
            <v/>
          </cell>
          <cell r="BJ9" t="str">
            <v/>
          </cell>
          <cell r="BK9" t="str">
            <v/>
          </cell>
          <cell r="BL9">
            <v>63.627590277777777</v>
          </cell>
          <cell r="BM9" t="str">
            <v/>
          </cell>
          <cell r="BN9" t="str">
            <v/>
          </cell>
          <cell r="BO9" t="str">
            <v/>
          </cell>
          <cell r="BP9">
            <v>58.979166666666679</v>
          </cell>
          <cell r="BQ9" t="str">
            <v/>
          </cell>
          <cell r="BR9" t="str">
            <v/>
          </cell>
          <cell r="BS9" t="str">
            <v/>
          </cell>
          <cell r="BT9" t="str">
            <v/>
          </cell>
          <cell r="BU9" t="str">
            <v/>
          </cell>
          <cell r="BV9" t="str">
            <v/>
          </cell>
          <cell r="BW9" t="str">
            <v/>
          </cell>
          <cell r="BX9">
            <v>63.627590277777777</v>
          </cell>
          <cell r="BY9" t="str">
            <v/>
          </cell>
          <cell r="BZ9" t="str">
            <v/>
          </cell>
          <cell r="CA9" t="str">
            <v/>
          </cell>
          <cell r="CB9" t="str">
            <v/>
          </cell>
          <cell r="CC9" t="str">
            <v/>
          </cell>
          <cell r="CD9" t="str">
            <v/>
          </cell>
          <cell r="CE9" t="str">
            <v/>
          </cell>
          <cell r="CF9" t="str">
            <v/>
          </cell>
          <cell r="CG9" t="str">
            <v/>
          </cell>
          <cell r="CH9" t="str">
            <v/>
          </cell>
          <cell r="CI9" t="str">
            <v/>
          </cell>
          <cell r="CJ9">
            <v>75.758442187499995</v>
          </cell>
          <cell r="CK9" t="str">
            <v/>
          </cell>
          <cell r="CL9" t="str">
            <v/>
          </cell>
          <cell r="CM9" t="str">
            <v/>
          </cell>
          <cell r="CN9" t="str">
            <v/>
          </cell>
          <cell r="CO9" t="str">
            <v/>
          </cell>
          <cell r="CP9" t="str">
            <v/>
          </cell>
          <cell r="CQ9" t="str">
            <v/>
          </cell>
          <cell r="CR9" t="str">
            <v/>
          </cell>
        </row>
        <row r="10">
          <cell r="BH10">
            <v>5</v>
          </cell>
          <cell r="BI10">
            <v>80.718430217142853</v>
          </cell>
          <cell r="BJ10">
            <v>39.059523995151508</v>
          </cell>
          <cell r="BK10">
            <v>32.061794461538462</v>
          </cell>
          <cell r="BL10" t="str">
            <v/>
          </cell>
          <cell r="BM10">
            <v>80.982455357142854</v>
          </cell>
          <cell r="BN10">
            <v>39.187285353535351</v>
          </cell>
          <cell r="BO10">
            <v>32.166666666666664</v>
          </cell>
          <cell r="BP10" t="str">
            <v/>
          </cell>
          <cell r="BQ10">
            <v>67.703785714285701</v>
          </cell>
          <cell r="BR10">
            <v>32.761757575757578</v>
          </cell>
          <cell r="BS10">
            <v>26.892307692307693</v>
          </cell>
          <cell r="BT10" t="str">
            <v/>
          </cell>
          <cell r="BU10">
            <v>93.001480981015376</v>
          </cell>
          <cell r="BV10">
            <v>45.003273331635143</v>
          </cell>
          <cell r="BW10">
            <v>36.940688264261176</v>
          </cell>
          <cell r="BX10" t="str">
            <v/>
          </cell>
          <cell r="BY10">
            <v>53.708571428571425</v>
          </cell>
          <cell r="BZ10">
            <v>25.989494949494951</v>
          </cell>
          <cell r="CA10">
            <v>21.333333333333332</v>
          </cell>
          <cell r="CB10" t="str">
            <v/>
          </cell>
          <cell r="CC10">
            <v>33.896563928571425</v>
          </cell>
          <cell r="CD10">
            <v>16.402495050505053</v>
          </cell>
          <cell r="CE10">
            <v>13.463897435897437</v>
          </cell>
          <cell r="CF10" t="str">
            <v/>
          </cell>
          <cell r="CG10">
            <v>82.289477957981688</v>
          </cell>
          <cell r="CH10">
            <v>39.819751575962307</v>
          </cell>
          <cell r="CI10">
            <v>32.685823070872608</v>
          </cell>
          <cell r="CJ10" t="str">
            <v/>
          </cell>
          <cell r="CK10">
            <v>30.211071428571429</v>
          </cell>
          <cell r="CL10">
            <v>14.619090909090909</v>
          </cell>
          <cell r="CM10">
            <v>12</v>
          </cell>
          <cell r="CN10" t="str">
            <v/>
          </cell>
          <cell r="CO10">
            <v>29.095265546659995</v>
          </cell>
          <cell r="CP10">
            <v>14.079154162288383</v>
          </cell>
          <cell r="CQ10">
            <v>11.556795904620772</v>
          </cell>
          <cell r="CR10" t="str">
            <v/>
          </cell>
        </row>
        <row r="11">
          <cell r="BH11">
            <v>6</v>
          </cell>
          <cell r="BI11" t="str">
            <v/>
          </cell>
          <cell r="BJ11" t="str">
            <v/>
          </cell>
          <cell r="BK11" t="str">
            <v/>
          </cell>
          <cell r="BL11">
            <v>78.940626111111101</v>
          </cell>
          <cell r="BM11" t="str">
            <v/>
          </cell>
          <cell r="BN11" t="str">
            <v/>
          </cell>
          <cell r="BO11" t="str">
            <v/>
          </cell>
          <cell r="BP11">
            <v>75.072916666666671</v>
          </cell>
          <cell r="BQ11" t="str">
            <v/>
          </cell>
          <cell r="BR11" t="str">
            <v/>
          </cell>
          <cell r="BS11" t="str">
            <v/>
          </cell>
          <cell r="BT11">
            <v>67.722222222222229</v>
          </cell>
          <cell r="BU11" t="str">
            <v/>
          </cell>
          <cell r="BV11" t="str">
            <v/>
          </cell>
          <cell r="BW11" t="str">
            <v/>
          </cell>
          <cell r="BX11">
            <v>78.940626111111101</v>
          </cell>
          <cell r="BY11" t="str">
            <v/>
          </cell>
          <cell r="BZ11" t="str">
            <v/>
          </cell>
          <cell r="CA11" t="str">
            <v/>
          </cell>
          <cell r="CB11">
            <v>55.555555555555557</v>
          </cell>
          <cell r="CC11" t="str">
            <v/>
          </cell>
          <cell r="CD11" t="str">
            <v/>
          </cell>
          <cell r="CE11" t="str">
            <v/>
          </cell>
          <cell r="CF11">
            <v>35.865111111111105</v>
          </cell>
          <cell r="CG11" t="str">
            <v/>
          </cell>
          <cell r="CH11" t="str">
            <v/>
          </cell>
          <cell r="CI11" t="str">
            <v/>
          </cell>
          <cell r="CJ11">
            <v>84.26220157215495</v>
          </cell>
          <cell r="CK11" t="str">
            <v/>
          </cell>
          <cell r="CL11" t="str">
            <v/>
          </cell>
          <cell r="CM11" t="str">
            <v/>
          </cell>
          <cell r="CN11">
            <v>35.388888888888886</v>
          </cell>
          <cell r="CO11" t="str">
            <v/>
          </cell>
          <cell r="CP11" t="str">
            <v/>
          </cell>
          <cell r="CQ11" t="str">
            <v/>
          </cell>
          <cell r="CR11">
            <v>31.29965557501459</v>
          </cell>
        </row>
        <row r="12">
          <cell r="BH12">
            <v>7</v>
          </cell>
          <cell r="BI12">
            <v>106.9903675767857</v>
          </cell>
          <cell r="BJ12">
            <v>51.772473998484848</v>
          </cell>
          <cell r="BK12">
            <v>42.497149230769224</v>
          </cell>
          <cell r="BL12" t="str">
            <v/>
          </cell>
          <cell r="BM12" t="str">
            <v/>
          </cell>
          <cell r="BN12" t="str">
            <v/>
          </cell>
          <cell r="BO12" t="str">
            <v/>
          </cell>
          <cell r="BP12" t="str">
            <v/>
          </cell>
          <cell r="BQ12" t="str">
            <v/>
          </cell>
          <cell r="BR12" t="str">
            <v/>
          </cell>
          <cell r="BS12" t="str">
            <v/>
          </cell>
          <cell r="BT12" t="str">
            <v/>
          </cell>
          <cell r="BU12">
            <v>104.62666610364229</v>
          </cell>
          <cell r="BV12">
            <v>50.628682498089532</v>
          </cell>
          <cell r="BW12">
            <v>41.558274297293814</v>
          </cell>
          <cell r="BX12" t="str">
            <v/>
          </cell>
          <cell r="BY12">
            <v>60.422142857142859</v>
          </cell>
          <cell r="BZ12">
            <v>29.238181818181818</v>
          </cell>
          <cell r="CA12">
            <v>24</v>
          </cell>
          <cell r="CB12" t="str">
            <v/>
          </cell>
          <cell r="CC12">
            <v>48.738462857142856</v>
          </cell>
          <cell r="CD12">
            <v>23.58446707070707</v>
          </cell>
          <cell r="CE12">
            <v>19.359179487179489</v>
          </cell>
          <cell r="CF12" t="str">
            <v/>
          </cell>
          <cell r="CG12">
            <v>91.757023298775366</v>
          </cell>
          <cell r="CH12">
            <v>44.40108217690576</v>
          </cell>
          <cell r="CI12">
            <v>36.446382982100367</v>
          </cell>
          <cell r="CJ12" t="str">
            <v/>
          </cell>
          <cell r="CK12">
            <v>37.595999999999997</v>
          </cell>
          <cell r="CL12">
            <v>18.192646464646465</v>
          </cell>
          <cell r="CM12">
            <v>14.933333333333334</v>
          </cell>
          <cell r="CN12" t="str">
            <v/>
          </cell>
          <cell r="CO12">
            <v>36.837094195646735</v>
          </cell>
          <cell r="CP12">
            <v>17.825413115392102</v>
          </cell>
          <cell r="CQ12">
            <v>14.631891867618664</v>
          </cell>
          <cell r="CR12" t="str">
            <v/>
          </cell>
        </row>
        <row r="13">
          <cell r="BH13">
            <v>8</v>
          </cell>
          <cell r="BI13" t="str">
            <v/>
          </cell>
          <cell r="BJ13" t="str">
            <v/>
          </cell>
          <cell r="BK13" t="str">
            <v/>
          </cell>
          <cell r="BL13">
            <v>104.63657111111112</v>
          </cell>
          <cell r="BM13" t="str">
            <v/>
          </cell>
          <cell r="BN13" t="str">
            <v/>
          </cell>
          <cell r="BO13" t="str">
            <v/>
          </cell>
          <cell r="BP13" t="str">
            <v/>
          </cell>
          <cell r="BQ13" t="str">
            <v/>
          </cell>
          <cell r="BR13" t="str">
            <v/>
          </cell>
          <cell r="BS13" t="str">
            <v/>
          </cell>
          <cell r="BT13" t="str">
            <v/>
          </cell>
          <cell r="BU13" t="str">
            <v/>
          </cell>
          <cell r="BV13" t="str">
            <v/>
          </cell>
          <cell r="BW13" t="str">
            <v/>
          </cell>
          <cell r="BX13">
            <v>104.63657111111112</v>
          </cell>
          <cell r="BY13" t="str">
            <v/>
          </cell>
          <cell r="BZ13" t="str">
            <v/>
          </cell>
          <cell r="CA13" t="str">
            <v/>
          </cell>
          <cell r="CB13">
            <v>62.5</v>
          </cell>
          <cell r="CC13" t="str">
            <v/>
          </cell>
          <cell r="CD13" t="str">
            <v/>
          </cell>
          <cell r="CE13" t="str">
            <v/>
          </cell>
          <cell r="CF13">
            <v>51.943055555555553</v>
          </cell>
          <cell r="CG13" t="str">
            <v/>
          </cell>
          <cell r="CH13" t="str">
            <v/>
          </cell>
          <cell r="CI13" t="str">
            <v/>
          </cell>
          <cell r="CJ13">
            <v>95.317010264021803</v>
          </cell>
          <cell r="CK13" t="str">
            <v/>
          </cell>
          <cell r="CL13" t="str">
            <v/>
          </cell>
          <cell r="CM13" t="str">
            <v/>
          </cell>
          <cell r="CN13">
            <v>38.277777777777786</v>
          </cell>
          <cell r="CO13" t="str">
            <v/>
          </cell>
          <cell r="CP13" t="str">
            <v/>
          </cell>
          <cell r="CQ13" t="str">
            <v/>
          </cell>
          <cell r="CR13">
            <v>39.628040474800549</v>
          </cell>
        </row>
        <row r="14">
          <cell r="BH14">
            <v>9</v>
          </cell>
          <cell r="BI14">
            <v>7.7010205564285714</v>
          </cell>
          <cell r="BJ14">
            <v>3.7265119799999997</v>
          </cell>
          <cell r="BK14">
            <v>3.0588867692307691</v>
          </cell>
          <cell r="BL14" t="str">
            <v/>
          </cell>
          <cell r="BM14">
            <v>9.844419642857142</v>
          </cell>
          <cell r="BN14">
            <v>4.7636994949494946</v>
          </cell>
          <cell r="BO14">
            <v>3.9102564102564101</v>
          </cell>
          <cell r="BP14" t="str">
            <v/>
          </cell>
          <cell r="BQ14" t="str">
            <v/>
          </cell>
          <cell r="BR14" t="str">
            <v/>
          </cell>
          <cell r="BS14" t="str">
            <v/>
          </cell>
          <cell r="BT14" t="str">
            <v/>
          </cell>
          <cell r="BU14">
            <v>20.627348656419674</v>
          </cell>
          <cell r="BV14">
            <v>9.9815422281424464</v>
          </cell>
          <cell r="BW14">
            <v>8.1932937884136727</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v>12.084428571428573</v>
          </cell>
          <cell r="CL14">
            <v>5.8476363636363642</v>
          </cell>
          <cell r="CM14">
            <v>4.8000000000000007</v>
          </cell>
          <cell r="CN14" t="str">
            <v/>
          </cell>
          <cell r="CO14" t="str">
            <v/>
          </cell>
          <cell r="CP14" t="str">
            <v/>
          </cell>
          <cell r="CQ14" t="str">
            <v/>
          </cell>
          <cell r="CR14" t="str">
            <v/>
          </cell>
        </row>
        <row r="15">
          <cell r="BH15">
            <v>10</v>
          </cell>
          <cell r="BI15" t="str">
            <v/>
          </cell>
          <cell r="BJ15" t="str">
            <v/>
          </cell>
          <cell r="BK15" t="str">
            <v/>
          </cell>
          <cell r="BL15">
            <v>7.4497958333333338</v>
          </cell>
          <cell r="BM15" t="str">
            <v/>
          </cell>
          <cell r="BN15" t="str">
            <v/>
          </cell>
          <cell r="BO15" t="str">
            <v/>
          </cell>
          <cell r="BP15">
            <v>9.1595000000000013</v>
          </cell>
          <cell r="BQ15" t="str">
            <v/>
          </cell>
          <cell r="BR15" t="str">
            <v/>
          </cell>
          <cell r="BS15" t="str">
            <v/>
          </cell>
          <cell r="BT15" t="str">
            <v/>
          </cell>
          <cell r="BU15" t="str">
            <v/>
          </cell>
          <cell r="BV15" t="str">
            <v/>
          </cell>
          <cell r="BW15" t="str">
            <v/>
          </cell>
          <cell r="BX15">
            <v>7.4497958333333338</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v>11.555555555555555</v>
          </cell>
          <cell r="CO15" t="str">
            <v/>
          </cell>
          <cell r="CP15" t="str">
            <v/>
          </cell>
          <cell r="CQ15" t="str">
            <v/>
          </cell>
          <cell r="CR15" t="str">
            <v/>
          </cell>
        </row>
        <row r="16">
          <cell r="BH16">
            <v>11</v>
          </cell>
          <cell r="BI16">
            <v>13.723334654464287</v>
          </cell>
          <cell r="BJ16">
            <v>6.6407004916666672</v>
          </cell>
          <cell r="BK16">
            <v>5.4509823076923078</v>
          </cell>
          <cell r="BL16" t="str">
            <v/>
          </cell>
          <cell r="BM16">
            <v>14.333862321428571</v>
          </cell>
          <cell r="BN16">
            <v>6.9361338888888886</v>
          </cell>
          <cell r="BO16">
            <v>5.69348717948718</v>
          </cell>
          <cell r="BP16" t="str">
            <v/>
          </cell>
          <cell r="BQ16" t="str">
            <v/>
          </cell>
          <cell r="BR16" t="str">
            <v/>
          </cell>
          <cell r="BS16" t="str">
            <v/>
          </cell>
          <cell r="BT16" t="str">
            <v/>
          </cell>
          <cell r="BU16">
            <v>21.137565760995422</v>
          </cell>
          <cell r="BV16">
            <v>10.228435498803213</v>
          </cell>
          <cell r="BW16">
            <v>8.3959547655122453</v>
          </cell>
          <cell r="BX16" t="str">
            <v/>
          </cell>
          <cell r="BY16">
            <v>7.7206071428571414</v>
          </cell>
          <cell r="BZ16">
            <v>3.7359898989898985</v>
          </cell>
          <cell r="CA16">
            <v>3.0666666666666664</v>
          </cell>
          <cell r="CB16" t="str">
            <v/>
          </cell>
          <cell r="CC16">
            <v>11.115221250000001</v>
          </cell>
          <cell r="CD16">
            <v>5.3786384343434355</v>
          </cell>
          <cell r="CE16">
            <v>4.4150256410256414</v>
          </cell>
          <cell r="CF16" t="str">
            <v/>
          </cell>
          <cell r="CG16">
            <v>3.9855374999999973</v>
          </cell>
          <cell r="CH16">
            <v>1.9285954545454536</v>
          </cell>
          <cell r="CI16">
            <v>1.5830769230769222</v>
          </cell>
          <cell r="CJ16" t="str">
            <v/>
          </cell>
          <cell r="CK16" t="str">
            <v/>
          </cell>
          <cell r="CL16" t="str">
            <v/>
          </cell>
          <cell r="CM16" t="str">
            <v/>
          </cell>
          <cell r="CN16" t="str">
            <v/>
          </cell>
          <cell r="CO16" t="str">
            <v/>
          </cell>
          <cell r="CP16" t="str">
            <v/>
          </cell>
          <cell r="CQ16" t="str">
            <v/>
          </cell>
          <cell r="CR16" t="str">
            <v/>
          </cell>
        </row>
        <row r="17">
          <cell r="BH17">
            <v>12</v>
          </cell>
          <cell r="BI17" t="str">
            <v/>
          </cell>
          <cell r="BJ17" t="str">
            <v/>
          </cell>
          <cell r="BK17" t="str">
            <v/>
          </cell>
          <cell r="BL17">
            <v>13.280918749999998</v>
          </cell>
          <cell r="BM17" t="str">
            <v/>
          </cell>
          <cell r="BN17" t="str">
            <v/>
          </cell>
          <cell r="BO17" t="str">
            <v/>
          </cell>
          <cell r="BP17">
            <v>13.422416666666667</v>
          </cell>
          <cell r="BQ17" t="str">
            <v/>
          </cell>
          <cell r="BR17" t="str">
            <v/>
          </cell>
          <cell r="BS17" t="str">
            <v/>
          </cell>
          <cell r="BT17" t="str">
            <v/>
          </cell>
          <cell r="BU17" t="str">
            <v/>
          </cell>
          <cell r="BV17" t="str">
            <v/>
          </cell>
          <cell r="BW17" t="str">
            <v/>
          </cell>
          <cell r="BX17">
            <v>13.280918749999998</v>
          </cell>
          <cell r="BY17" t="str">
            <v/>
          </cell>
          <cell r="BZ17" t="str">
            <v/>
          </cell>
          <cell r="CA17" t="str">
            <v/>
          </cell>
          <cell r="CB17">
            <v>7.9861111111111107</v>
          </cell>
          <cell r="CC17" t="str">
            <v/>
          </cell>
          <cell r="CD17" t="str">
            <v/>
          </cell>
          <cell r="CE17" t="str">
            <v/>
          </cell>
          <cell r="CF17">
            <v>11.852777777777778</v>
          </cell>
          <cell r="CG17" t="str">
            <v/>
          </cell>
          <cell r="CH17" t="str">
            <v/>
          </cell>
          <cell r="CI17" t="str">
            <v/>
          </cell>
          <cell r="CJ17">
            <v>4.2874999999999979</v>
          </cell>
          <cell r="CK17" t="str">
            <v/>
          </cell>
          <cell r="CL17" t="str">
            <v/>
          </cell>
          <cell r="CM17" t="str">
            <v/>
          </cell>
          <cell r="CN17" t="str">
            <v/>
          </cell>
          <cell r="CO17" t="str">
            <v/>
          </cell>
          <cell r="CP17" t="str">
            <v/>
          </cell>
          <cell r="CQ17" t="str">
            <v/>
          </cell>
          <cell r="CR17" t="str">
            <v/>
          </cell>
        </row>
        <row r="18">
          <cell r="BH18">
            <v>13</v>
          </cell>
          <cell r="BI18">
            <v>19.745648752499999</v>
          </cell>
          <cell r="BJ18">
            <v>9.5548890033333347</v>
          </cell>
          <cell r="BK18">
            <v>7.8430778461538457</v>
          </cell>
          <cell r="BL18" t="str">
            <v/>
          </cell>
          <cell r="BM18">
            <v>18.823304999999998</v>
          </cell>
          <cell r="BN18">
            <v>9.1085682828282817</v>
          </cell>
          <cell r="BO18">
            <v>7.4767179487179485</v>
          </cell>
          <cell r="BP18" t="str">
            <v/>
          </cell>
          <cell r="BQ18">
            <v>26.725178571428568</v>
          </cell>
          <cell r="BR18">
            <v>12.932272727272728</v>
          </cell>
          <cell r="BS18">
            <v>10.615384615384615</v>
          </cell>
          <cell r="BT18" t="str">
            <v/>
          </cell>
          <cell r="BU18">
            <v>22.157999970146925</v>
          </cell>
          <cell r="BV18">
            <v>10.722222040124745</v>
          </cell>
          <cell r="BW18">
            <v>8.8012767197093851</v>
          </cell>
          <cell r="BX18" t="str">
            <v/>
          </cell>
          <cell r="BY18">
            <v>9.3989999999999991</v>
          </cell>
          <cell r="BZ18">
            <v>4.5481616161616163</v>
          </cell>
          <cell r="CA18">
            <v>3.7333333333333334</v>
          </cell>
          <cell r="CB18" t="str">
            <v/>
          </cell>
          <cell r="CC18">
            <v>12.379051071428572</v>
          </cell>
          <cell r="CD18">
            <v>5.9902037373737382</v>
          </cell>
          <cell r="CE18">
            <v>4.9170256410256412</v>
          </cell>
          <cell r="CF18" t="str">
            <v/>
          </cell>
          <cell r="CG18">
            <v>8.2267071428571423</v>
          </cell>
          <cell r="CH18">
            <v>3.9808909090909084</v>
          </cell>
          <cell r="CI18">
            <v>3.267692307692307</v>
          </cell>
          <cell r="CJ18" t="str">
            <v/>
          </cell>
          <cell r="CK18">
            <v>17.455285714285711</v>
          </cell>
          <cell r="CL18">
            <v>8.4465858585858573</v>
          </cell>
          <cell r="CM18">
            <v>6.9333333333333327</v>
          </cell>
          <cell r="CN18" t="str">
            <v/>
          </cell>
          <cell r="CO18">
            <v>7.7418286489867389</v>
          </cell>
          <cell r="CP18">
            <v>3.7462589531037169</v>
          </cell>
          <cell r="CQ18">
            <v>3.0750959629978891</v>
          </cell>
          <cell r="CR18" t="str">
            <v/>
          </cell>
        </row>
        <row r="19">
          <cell r="BH19">
            <v>14</v>
          </cell>
          <cell r="BI19" t="str">
            <v/>
          </cell>
          <cell r="BJ19" t="str">
            <v/>
          </cell>
          <cell r="BK19" t="str">
            <v/>
          </cell>
          <cell r="BL19">
            <v>19.112041666666666</v>
          </cell>
          <cell r="BM19" t="str">
            <v/>
          </cell>
          <cell r="BN19" t="str">
            <v/>
          </cell>
          <cell r="BO19" t="str">
            <v/>
          </cell>
          <cell r="BP19">
            <v>17.685333333333336</v>
          </cell>
          <cell r="BQ19" t="str">
            <v/>
          </cell>
          <cell r="BR19" t="str">
            <v/>
          </cell>
          <cell r="BS19" t="str">
            <v/>
          </cell>
          <cell r="BT19">
            <v>28.75</v>
          </cell>
          <cell r="BU19" t="str">
            <v/>
          </cell>
          <cell r="BV19" t="str">
            <v/>
          </cell>
          <cell r="BW19" t="str">
            <v/>
          </cell>
          <cell r="BX19">
            <v>19.112041666666666</v>
          </cell>
          <cell r="BY19" t="str">
            <v/>
          </cell>
          <cell r="BZ19" t="str">
            <v/>
          </cell>
          <cell r="CA19" t="str">
            <v/>
          </cell>
          <cell r="CB19">
            <v>9.7222222222222214</v>
          </cell>
          <cell r="CC19" t="str">
            <v/>
          </cell>
          <cell r="CD19" t="str">
            <v/>
          </cell>
          <cell r="CE19" t="str">
            <v/>
          </cell>
          <cell r="CF19">
            <v>13.316944444444445</v>
          </cell>
          <cell r="CG19" t="str">
            <v/>
          </cell>
          <cell r="CH19" t="str">
            <v/>
          </cell>
          <cell r="CI19" t="str">
            <v/>
          </cell>
          <cell r="CJ19">
            <v>8.85</v>
          </cell>
          <cell r="CK19" t="str">
            <v/>
          </cell>
          <cell r="CL19" t="str">
            <v/>
          </cell>
          <cell r="CM19" t="str">
            <v/>
          </cell>
          <cell r="CN19">
            <v>17.333333333333336</v>
          </cell>
          <cell r="CO19" t="str">
            <v/>
          </cell>
          <cell r="CP19" t="str">
            <v/>
          </cell>
          <cell r="CQ19" t="str">
            <v/>
          </cell>
          <cell r="CR19">
            <v>8.3283848997859504</v>
          </cell>
        </row>
        <row r="20">
          <cell r="BH20">
            <v>15</v>
          </cell>
          <cell r="BI20">
            <v>25.766754278571426</v>
          </cell>
          <cell r="BJ20">
            <v>12.468492688888889</v>
          </cell>
          <cell r="BK20">
            <v>10.234693333333333</v>
          </cell>
          <cell r="BL20" t="str">
            <v/>
          </cell>
          <cell r="BM20">
            <v>23.312747678571426</v>
          </cell>
          <cell r="BN20">
            <v>11.281002676767676</v>
          </cell>
          <cell r="BO20">
            <v>9.259948717948717</v>
          </cell>
          <cell r="BP20" t="str">
            <v/>
          </cell>
          <cell r="BQ20">
            <v>27.31907142857143</v>
          </cell>
          <cell r="BR20">
            <v>13.219656565656567</v>
          </cell>
          <cell r="BS20">
            <v>10.851282051282054</v>
          </cell>
          <cell r="BT20" t="str">
            <v/>
          </cell>
          <cell r="BU20">
            <v>24.198868388449931</v>
          </cell>
          <cell r="BV20">
            <v>11.709795122767813</v>
          </cell>
          <cell r="BW20">
            <v>9.6119206281036718</v>
          </cell>
          <cell r="BX20" t="str">
            <v/>
          </cell>
          <cell r="BY20">
            <v>12.755785714285716</v>
          </cell>
          <cell r="BZ20">
            <v>6.1725050505050509</v>
          </cell>
          <cell r="CA20">
            <v>5.0666666666666673</v>
          </cell>
          <cell r="CB20" t="str">
            <v/>
          </cell>
          <cell r="CC20">
            <v>14.906710714285714</v>
          </cell>
          <cell r="CD20">
            <v>7.2133343434343438</v>
          </cell>
          <cell r="CE20">
            <v>5.9210256410256408</v>
          </cell>
          <cell r="CF20" t="str">
            <v/>
          </cell>
          <cell r="CG20">
            <v>16.70904642857143</v>
          </cell>
          <cell r="CH20">
            <v>8.0854818181818189</v>
          </cell>
          <cell r="CI20">
            <v>6.6369230769230771</v>
          </cell>
          <cell r="CJ20" t="str">
            <v/>
          </cell>
          <cell r="CK20" t="str">
            <v/>
          </cell>
          <cell r="CL20" t="str">
            <v/>
          </cell>
          <cell r="CM20" t="str">
            <v/>
          </cell>
          <cell r="CN20" t="str">
            <v/>
          </cell>
          <cell r="CO20">
            <v>11.61274297348011</v>
          </cell>
          <cell r="CP20">
            <v>5.6193884296555758</v>
          </cell>
          <cell r="CQ20">
            <v>4.6126439444968348</v>
          </cell>
          <cell r="CR20" t="str">
            <v/>
          </cell>
        </row>
        <row r="21">
          <cell r="BH21">
            <v>16</v>
          </cell>
          <cell r="BI21" t="str">
            <v/>
          </cell>
          <cell r="BJ21" t="str">
            <v/>
          </cell>
          <cell r="BK21" t="str">
            <v/>
          </cell>
          <cell r="BL21">
            <v>24.944464722222222</v>
          </cell>
          <cell r="BM21" t="str">
            <v/>
          </cell>
          <cell r="BN21" t="str">
            <v/>
          </cell>
          <cell r="BO21" t="str">
            <v/>
          </cell>
          <cell r="BP21">
            <v>21.948250000000005</v>
          </cell>
          <cell r="BQ21" t="str">
            <v/>
          </cell>
          <cell r="BR21" t="str">
            <v/>
          </cell>
          <cell r="BS21" t="str">
            <v/>
          </cell>
          <cell r="BT21">
            <v>29.388888888888893</v>
          </cell>
          <cell r="BU21" t="str">
            <v/>
          </cell>
          <cell r="BV21" t="str">
            <v/>
          </cell>
          <cell r="BW21" t="str">
            <v/>
          </cell>
          <cell r="BX21">
            <v>24.944464722222222</v>
          </cell>
          <cell r="BY21" t="str">
            <v/>
          </cell>
          <cell r="BZ21" t="str">
            <v/>
          </cell>
          <cell r="CA21" t="str">
            <v/>
          </cell>
          <cell r="CB21">
            <v>13.194444444444445</v>
          </cell>
          <cell r="CC21" t="str">
            <v/>
          </cell>
          <cell r="CD21" t="str">
            <v/>
          </cell>
          <cell r="CE21" t="str">
            <v/>
          </cell>
          <cell r="CF21">
            <v>16.245277777777776</v>
          </cell>
          <cell r="CG21" t="str">
            <v/>
          </cell>
          <cell r="CH21" t="str">
            <v/>
          </cell>
          <cell r="CI21" t="str">
            <v/>
          </cell>
          <cell r="CJ21">
            <v>17.975000000000001</v>
          </cell>
          <cell r="CK21" t="str">
            <v/>
          </cell>
          <cell r="CL21" t="str">
            <v/>
          </cell>
          <cell r="CM21" t="str">
            <v/>
          </cell>
          <cell r="CN21" t="str">
            <v/>
          </cell>
          <cell r="CO21" t="str">
            <v/>
          </cell>
          <cell r="CP21" t="str">
            <v/>
          </cell>
          <cell r="CQ21" t="str">
            <v/>
          </cell>
          <cell r="CR21">
            <v>12.492577349678927</v>
          </cell>
        </row>
        <row r="22">
          <cell r="BH22" t="str">
            <v>a</v>
          </cell>
          <cell r="BI22">
            <v>31.787859804642853</v>
          </cell>
          <cell r="BJ22">
            <v>15.382096374444442</v>
          </cell>
          <cell r="BK22">
            <v>12.626308820512818</v>
          </cell>
          <cell r="BL22" t="str">
            <v/>
          </cell>
          <cell r="BM22">
            <v>30.046911696428566</v>
          </cell>
          <cell r="BN22">
            <v>14.539654267676767</v>
          </cell>
          <cell r="BO22">
            <v>11.934794871794871</v>
          </cell>
          <cell r="BP22" t="str">
            <v/>
          </cell>
          <cell r="BQ22">
            <v>27.616017857142861</v>
          </cell>
          <cell r="BR22">
            <v>13.363348484848487</v>
          </cell>
          <cell r="BS22">
            <v>10.969230769230771</v>
          </cell>
          <cell r="BT22" t="str">
            <v/>
          </cell>
          <cell r="BU22">
            <v>25.219302597601434</v>
          </cell>
          <cell r="BV22">
            <v>12.203581664089349</v>
          </cell>
          <cell r="BW22">
            <v>10.017242582300813</v>
          </cell>
          <cell r="BX22" t="str">
            <v/>
          </cell>
          <cell r="BY22">
            <v>14.434178571428571</v>
          </cell>
          <cell r="BZ22">
            <v>6.9846767676767687</v>
          </cell>
          <cell r="CA22">
            <v>5.7333333333333343</v>
          </cell>
          <cell r="CB22" t="str">
            <v/>
          </cell>
          <cell r="CC22">
            <v>16.170540535714284</v>
          </cell>
          <cell r="CD22">
            <v>7.8248996464646456</v>
          </cell>
          <cell r="CE22">
            <v>6.4230256410256406</v>
          </cell>
          <cell r="CF22" t="str">
            <v/>
          </cell>
          <cell r="CG22">
            <v>20.950216071428578</v>
          </cell>
          <cell r="CH22">
            <v>10.137777272727275</v>
          </cell>
          <cell r="CI22">
            <v>8.3215384615384629</v>
          </cell>
          <cell r="CJ22" t="str">
            <v/>
          </cell>
          <cell r="CK22" t="str">
            <v/>
          </cell>
          <cell r="CL22" t="str">
            <v/>
          </cell>
          <cell r="CM22" t="str">
            <v/>
          </cell>
          <cell r="CN22" t="str">
            <v/>
          </cell>
          <cell r="CO22">
            <v>13.548200135726793</v>
          </cell>
          <cell r="CP22">
            <v>6.555953167931504</v>
          </cell>
          <cell r="CQ22">
            <v>5.3814179352463061</v>
          </cell>
          <cell r="CR22" t="str">
            <v/>
          </cell>
        </row>
        <row r="23">
          <cell r="BH23" t="str">
            <v>b</v>
          </cell>
          <cell r="BI23" t="str">
            <v/>
          </cell>
          <cell r="BJ23" t="str">
            <v/>
          </cell>
          <cell r="BK23" t="str">
            <v/>
          </cell>
          <cell r="BL23">
            <v>30.776887777777773</v>
          </cell>
          <cell r="BM23" t="str">
            <v/>
          </cell>
          <cell r="BN23" t="str">
            <v/>
          </cell>
          <cell r="BO23" t="str">
            <v/>
          </cell>
          <cell r="BP23">
            <v>28.342625000000005</v>
          </cell>
          <cell r="BQ23" t="str">
            <v/>
          </cell>
          <cell r="BR23" t="str">
            <v/>
          </cell>
          <cell r="BS23" t="str">
            <v/>
          </cell>
          <cell r="BT23">
            <v>29.708333333333339</v>
          </cell>
          <cell r="BU23" t="str">
            <v/>
          </cell>
          <cell r="BV23" t="str">
            <v/>
          </cell>
          <cell r="BW23" t="str">
            <v/>
          </cell>
          <cell r="BX23">
            <v>30.776887777777773</v>
          </cell>
          <cell r="BY23" t="str">
            <v/>
          </cell>
          <cell r="BZ23" t="str">
            <v/>
          </cell>
          <cell r="CA23" t="str">
            <v/>
          </cell>
          <cell r="CB23">
            <v>14.930555555555555</v>
          </cell>
          <cell r="CC23" t="str">
            <v/>
          </cell>
          <cell r="CD23" t="str">
            <v/>
          </cell>
          <cell r="CE23" t="str">
            <v/>
          </cell>
          <cell r="CF23">
            <v>17.709444444444447</v>
          </cell>
          <cell r="CG23" t="str">
            <v/>
          </cell>
          <cell r="CH23" t="str">
            <v/>
          </cell>
          <cell r="CI23" t="str">
            <v/>
          </cell>
          <cell r="CJ23">
            <v>22.537500000000005</v>
          </cell>
          <cell r="CK23" t="str">
            <v/>
          </cell>
          <cell r="CL23" t="str">
            <v/>
          </cell>
          <cell r="CM23" t="str">
            <v/>
          </cell>
          <cell r="CN23" t="str">
            <v/>
          </cell>
          <cell r="CO23" t="str">
            <v/>
          </cell>
          <cell r="CP23" t="str">
            <v/>
          </cell>
          <cell r="CQ23" t="str">
            <v/>
          </cell>
          <cell r="CR23">
            <v>14.574673574625415</v>
          </cell>
        </row>
        <row r="24">
          <cell r="BH24">
            <v>17</v>
          </cell>
          <cell r="BI24">
            <v>37.80896533071428</v>
          </cell>
          <cell r="BJ24">
            <v>18.295700060000001</v>
          </cell>
          <cell r="BK24">
            <v>15.017924307692306</v>
          </cell>
          <cell r="BL24" t="str">
            <v/>
          </cell>
          <cell r="BM24">
            <v>36.781075714285713</v>
          </cell>
          <cell r="BN24">
            <v>17.798305858585856</v>
          </cell>
          <cell r="BO24">
            <v>14.609641025641025</v>
          </cell>
          <cell r="BP24" t="str">
            <v/>
          </cell>
          <cell r="BQ24">
            <v>27.912964285714285</v>
          </cell>
          <cell r="BR24">
            <v>13.507040404040405</v>
          </cell>
          <cell r="BS24">
            <v>11.087179487179489</v>
          </cell>
          <cell r="BT24" t="str">
            <v/>
          </cell>
          <cell r="BU24">
            <v>26.239736806752934</v>
          </cell>
          <cell r="BV24">
            <v>12.697368205410882</v>
          </cell>
          <cell r="BW24">
            <v>10.422564536497957</v>
          </cell>
          <cell r="BX24" t="str">
            <v/>
          </cell>
          <cell r="BY24">
            <v>16.112571428571432</v>
          </cell>
          <cell r="BZ24">
            <v>7.7968484848484856</v>
          </cell>
          <cell r="CA24">
            <v>6.4</v>
          </cell>
          <cell r="CB24" t="str">
            <v/>
          </cell>
          <cell r="CC24">
            <v>17.434370357142853</v>
          </cell>
          <cell r="CD24">
            <v>8.4364649494949475</v>
          </cell>
          <cell r="CE24">
            <v>6.9250256410256403</v>
          </cell>
          <cell r="CF24" t="str">
            <v/>
          </cell>
          <cell r="CG24">
            <v>25.191385714285715</v>
          </cell>
          <cell r="CH24">
            <v>12.19007272727273</v>
          </cell>
          <cell r="CI24">
            <v>10.006153846153849</v>
          </cell>
          <cell r="CJ24" t="str">
            <v/>
          </cell>
          <cell r="CK24">
            <v>17.455285714285711</v>
          </cell>
          <cell r="CL24">
            <v>8.4465858585858573</v>
          </cell>
          <cell r="CM24">
            <v>6.9333333333333327</v>
          </cell>
          <cell r="CN24" t="str">
            <v/>
          </cell>
          <cell r="CO24">
            <v>15.483657297973478</v>
          </cell>
          <cell r="CP24">
            <v>7.4925179062074339</v>
          </cell>
          <cell r="CQ24">
            <v>6.1501919259957782</v>
          </cell>
          <cell r="CR24" t="str">
            <v/>
          </cell>
        </row>
        <row r="25">
          <cell r="BH25">
            <v>18</v>
          </cell>
          <cell r="BI25" t="str">
            <v/>
          </cell>
          <cell r="BJ25" t="str">
            <v/>
          </cell>
          <cell r="BK25" t="str">
            <v/>
          </cell>
          <cell r="BL25">
            <v>36.609310833333325</v>
          </cell>
          <cell r="BM25" t="str">
            <v/>
          </cell>
          <cell r="BN25" t="str">
            <v/>
          </cell>
          <cell r="BO25" t="str">
            <v/>
          </cell>
          <cell r="BP25">
            <v>34.737000000000009</v>
          </cell>
          <cell r="BQ25" t="str">
            <v/>
          </cell>
          <cell r="BR25" t="str">
            <v/>
          </cell>
          <cell r="BS25" t="str">
            <v/>
          </cell>
          <cell r="BT25">
            <v>30.027777777777782</v>
          </cell>
          <cell r="BU25" t="str">
            <v/>
          </cell>
          <cell r="BV25" t="str">
            <v/>
          </cell>
          <cell r="BW25" t="str">
            <v/>
          </cell>
          <cell r="BX25">
            <v>36.609310833333325</v>
          </cell>
          <cell r="BY25" t="str">
            <v/>
          </cell>
          <cell r="BZ25" t="str">
            <v/>
          </cell>
          <cell r="CA25" t="str">
            <v/>
          </cell>
          <cell r="CB25">
            <v>16.666666666666668</v>
          </cell>
          <cell r="CC25" t="str">
            <v/>
          </cell>
          <cell r="CD25" t="str">
            <v/>
          </cell>
          <cell r="CE25" t="str">
            <v/>
          </cell>
          <cell r="CF25">
            <v>19.173611111111114</v>
          </cell>
          <cell r="CG25" t="str">
            <v/>
          </cell>
          <cell r="CH25" t="str">
            <v/>
          </cell>
          <cell r="CI25" t="str">
            <v/>
          </cell>
          <cell r="CJ25">
            <v>27.100000000000005</v>
          </cell>
          <cell r="CK25" t="str">
            <v/>
          </cell>
          <cell r="CL25" t="str">
            <v/>
          </cell>
          <cell r="CM25" t="str">
            <v/>
          </cell>
          <cell r="CN25">
            <v>27.444444444444443</v>
          </cell>
          <cell r="CO25" t="str">
            <v/>
          </cell>
          <cell r="CP25" t="str">
            <v/>
          </cell>
          <cell r="CQ25" t="str">
            <v/>
          </cell>
          <cell r="CR25">
            <v>16.656769799571901</v>
          </cell>
        </row>
        <row r="26">
          <cell r="BH26">
            <v>19</v>
          </cell>
          <cell r="BI26">
            <v>32.102088515357138</v>
          </cell>
          <cell r="BJ26">
            <v>15.534151163333332</v>
          </cell>
          <cell r="BK26">
            <v>12.751122153846152</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v>15.441214285714286</v>
          </cell>
          <cell r="CL26">
            <v>7.4719797979797988</v>
          </cell>
          <cell r="CM26">
            <v>6.1333333333333337</v>
          </cell>
          <cell r="CN26" t="str">
            <v/>
          </cell>
          <cell r="CO26" t="str">
            <v/>
          </cell>
          <cell r="CP26" t="str">
            <v/>
          </cell>
          <cell r="CQ26" t="str">
            <v/>
          </cell>
          <cell r="CR26" t="str">
            <v/>
          </cell>
        </row>
        <row r="27">
          <cell r="BH27">
            <v>20</v>
          </cell>
          <cell r="BI27" t="str">
            <v/>
          </cell>
          <cell r="BJ27" t="str">
            <v/>
          </cell>
          <cell r="BK27" t="str">
            <v/>
          </cell>
          <cell r="BL27">
            <v>31.398354166666667</v>
          </cell>
          <cell r="BM27" t="str">
            <v/>
          </cell>
          <cell r="BN27" t="str">
            <v/>
          </cell>
          <cell r="BO27" t="str">
            <v/>
          </cell>
          <cell r="BP27" t="str">
            <v/>
          </cell>
          <cell r="BQ27" t="str">
            <v/>
          </cell>
          <cell r="BR27" t="str">
            <v/>
          </cell>
          <cell r="BS27" t="str">
            <v/>
          </cell>
          <cell r="BT27" t="str">
            <v/>
          </cell>
          <cell r="BU27" t="str">
            <v/>
          </cell>
          <cell r="BV27" t="str">
            <v/>
          </cell>
          <cell r="BW27" t="str">
            <v/>
          </cell>
          <cell r="BX27">
            <v>31.398354166666667</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v>15.527777777777779</v>
          </cell>
          <cell r="CO27" t="str">
            <v/>
          </cell>
          <cell r="CP27" t="str">
            <v/>
          </cell>
          <cell r="CQ27" t="str">
            <v/>
          </cell>
          <cell r="CR27" t="str">
            <v/>
          </cell>
        </row>
        <row r="28">
          <cell r="BH28">
            <v>21</v>
          </cell>
          <cell r="BI28">
            <v>40.550006545714282</v>
          </cell>
          <cell r="BJ28">
            <v>19.622085679999998</v>
          </cell>
          <cell r="BK28">
            <v>16.106680615384615</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v>21.483428571428572</v>
          </cell>
          <cell r="CL28">
            <v>10.39579797979798</v>
          </cell>
          <cell r="CM28">
            <v>8.5333333333333332</v>
          </cell>
          <cell r="CN28" t="str">
            <v/>
          </cell>
          <cell r="CO28" t="str">
            <v/>
          </cell>
          <cell r="CP28" t="str">
            <v/>
          </cell>
          <cell r="CQ28" t="str">
            <v/>
          </cell>
          <cell r="CR28" t="str">
            <v/>
          </cell>
        </row>
        <row r="29">
          <cell r="BH29">
            <v>22</v>
          </cell>
          <cell r="BI29" t="str">
            <v/>
          </cell>
          <cell r="BJ29" t="str">
            <v/>
          </cell>
          <cell r="BK29" t="str">
            <v/>
          </cell>
          <cell r="BL29">
            <v>39.659436666666672</v>
          </cell>
          <cell r="BM29" t="str">
            <v/>
          </cell>
          <cell r="BN29" t="str">
            <v/>
          </cell>
          <cell r="BO29" t="str">
            <v/>
          </cell>
          <cell r="BP29" t="str">
            <v/>
          </cell>
          <cell r="BQ29" t="str">
            <v/>
          </cell>
          <cell r="BR29" t="str">
            <v/>
          </cell>
          <cell r="BS29" t="str">
            <v/>
          </cell>
          <cell r="BT29" t="str">
            <v/>
          </cell>
          <cell r="BU29" t="str">
            <v/>
          </cell>
          <cell r="BV29" t="str">
            <v/>
          </cell>
          <cell r="BW29" t="str">
            <v/>
          </cell>
          <cell r="BX29">
            <v>39.659436666666672</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v>22.027777777777779</v>
          </cell>
          <cell r="CO29" t="str">
            <v/>
          </cell>
          <cell r="CP29" t="str">
            <v/>
          </cell>
          <cell r="CQ29" t="str">
            <v/>
          </cell>
          <cell r="CR29" t="str">
            <v/>
          </cell>
        </row>
        <row r="30">
          <cell r="BH30">
            <v>23</v>
          </cell>
          <cell r="BI30">
            <v>57.457470624999999</v>
          </cell>
          <cell r="BJ30">
            <v>23.827624181818177</v>
          </cell>
          <cell r="BK30" t="str">
            <v/>
          </cell>
          <cell r="BL30" t="str">
            <v/>
          </cell>
          <cell r="BM30">
            <v>35.25</v>
          </cell>
          <cell r="BN30">
            <v>14.618181818181819</v>
          </cell>
          <cell r="BO30" t="str">
            <v/>
          </cell>
          <cell r="BP30" t="str">
            <v/>
          </cell>
          <cell r="BQ30">
            <v>36.483750000000001</v>
          </cell>
          <cell r="BR30">
            <v>15.129818181818182</v>
          </cell>
          <cell r="BS30" t="str">
            <v/>
          </cell>
          <cell r="BT30" t="str">
            <v/>
          </cell>
          <cell r="BU30">
            <v>23.920572995876988</v>
          </cell>
          <cell r="BV30">
            <v>7.8635092315696191</v>
          </cell>
          <cell r="BW30" t="str">
            <v/>
          </cell>
          <cell r="BX30" t="str">
            <v/>
          </cell>
          <cell r="BY30">
            <v>27.495000000000001</v>
          </cell>
          <cell r="BZ30">
            <v>9.0385454545454547</v>
          </cell>
          <cell r="CA30" t="str">
            <v/>
          </cell>
          <cell r="CB30" t="str">
            <v/>
          </cell>
          <cell r="CC30">
            <v>16.0734125</v>
          </cell>
          <cell r="CD30">
            <v>5.2838795959595961</v>
          </cell>
          <cell r="CE30" t="str">
            <v/>
          </cell>
          <cell r="CF30" t="str">
            <v/>
          </cell>
          <cell r="CG30">
            <v>25.224900000000005</v>
          </cell>
          <cell r="CH30">
            <v>8.2922860606060631</v>
          </cell>
          <cell r="CI30" t="str">
            <v/>
          </cell>
          <cell r="CJ30" t="str">
            <v/>
          </cell>
          <cell r="CK30">
            <v>15.275</v>
          </cell>
          <cell r="CL30">
            <v>5.0214141414141409</v>
          </cell>
          <cell r="CM30" t="str">
            <v/>
          </cell>
          <cell r="CN30" t="str">
            <v/>
          </cell>
          <cell r="CO30">
            <v>111.51818181818182</v>
          </cell>
          <cell r="CP30">
            <v>36.659834710743795</v>
          </cell>
          <cell r="CQ30" t="str">
            <v/>
          </cell>
          <cell r="CR30" t="str">
            <v/>
          </cell>
        </row>
        <row r="31">
          <cell r="BH31">
            <v>24</v>
          </cell>
          <cell r="BI31" t="str">
            <v/>
          </cell>
          <cell r="BJ31" t="str">
            <v/>
          </cell>
          <cell r="BK31">
            <v>11.069993050213675</v>
          </cell>
          <cell r="BL31">
            <v>19.938095931587302</v>
          </cell>
          <cell r="BM31" t="str">
            <v/>
          </cell>
          <cell r="BN31" t="str">
            <v/>
          </cell>
          <cell r="BO31">
            <v>6.9078525641025639</v>
          </cell>
          <cell r="BP31">
            <v>12.441690476190475</v>
          </cell>
          <cell r="BQ31" t="str">
            <v/>
          </cell>
          <cell r="BR31" t="str">
            <v/>
          </cell>
          <cell r="BS31">
            <v>6.0116987179487191</v>
          </cell>
          <cell r="BT31">
            <v>10.827633333333335</v>
          </cell>
          <cell r="BU31" t="str">
            <v/>
          </cell>
          <cell r="BV31" t="str">
            <v/>
          </cell>
          <cell r="BW31">
            <v>5.0677336861605182</v>
          </cell>
          <cell r="BX31">
            <v>19.938095931587302</v>
          </cell>
          <cell r="BY31" t="str">
            <v/>
          </cell>
          <cell r="BZ31" t="str">
            <v/>
          </cell>
          <cell r="CA31">
            <v>5.6009615384615383</v>
          </cell>
          <cell r="CB31">
            <v>10.087857142857143</v>
          </cell>
          <cell r="CC31" t="str">
            <v/>
          </cell>
          <cell r="CD31" t="str">
            <v/>
          </cell>
          <cell r="CE31">
            <v>3.2490555555555556</v>
          </cell>
          <cell r="CF31">
            <v>5.8518538412698407</v>
          </cell>
          <cell r="CG31" t="str">
            <v/>
          </cell>
          <cell r="CH31" t="str">
            <v/>
          </cell>
          <cell r="CI31">
            <v>5.3440641025641034</v>
          </cell>
          <cell r="CJ31">
            <v>9.6251607619047643</v>
          </cell>
          <cell r="CK31" t="str">
            <v/>
          </cell>
          <cell r="CL31" t="str">
            <v/>
          </cell>
          <cell r="CM31">
            <v>3.2361111111111112</v>
          </cell>
          <cell r="CN31">
            <v>5.8285396825396818</v>
          </cell>
          <cell r="CO31" t="str">
            <v/>
          </cell>
          <cell r="CP31" t="str">
            <v/>
          </cell>
          <cell r="CQ31">
            <v>23.625874125874127</v>
          </cell>
          <cell r="CR31">
            <v>42.552415584415577</v>
          </cell>
        </row>
        <row r="32">
          <cell r="BH32">
            <v>25</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v>212.56720986020346</v>
          </cell>
          <cell r="CP32">
            <v>69.878101053549798</v>
          </cell>
          <cell r="CQ32" t="str">
            <v/>
          </cell>
          <cell r="CR32" t="str">
            <v/>
          </cell>
        </row>
        <row r="33">
          <cell r="BH33">
            <v>26</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v>45.03378786818277</v>
          </cell>
          <cell r="CR33">
            <v>81.110076456755237</v>
          </cell>
        </row>
        <row r="34">
          <cell r="BH34">
            <v>27</v>
          </cell>
          <cell r="BI34" t="str">
            <v/>
          </cell>
          <cell r="BJ34" t="str">
            <v/>
          </cell>
          <cell r="BK34" t="str">
            <v/>
          </cell>
          <cell r="BL34" t="str">
            <v/>
          </cell>
          <cell r="BM34" t="str">
            <v/>
          </cell>
          <cell r="BN34" t="str">
            <v/>
          </cell>
          <cell r="BO34" t="str">
            <v/>
          </cell>
          <cell r="BP34" t="str">
            <v/>
          </cell>
          <cell r="BQ34">
            <v>162.15</v>
          </cell>
          <cell r="BR34">
            <v>67.243636363636355</v>
          </cell>
          <cell r="BS34" t="str">
            <v/>
          </cell>
          <cell r="BT34" t="str">
            <v/>
          </cell>
          <cell r="BU34">
            <v>159.07505703269831</v>
          </cell>
          <cell r="BV34">
            <v>52.29340366155499</v>
          </cell>
          <cell r="BW34" t="str">
            <v/>
          </cell>
          <cell r="BX34" t="str">
            <v/>
          </cell>
          <cell r="BY34">
            <v>175.66249999999999</v>
          </cell>
          <cell r="BZ34">
            <v>57.74626262626262</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v>270.25435302745154</v>
          </cell>
          <cell r="CP34">
            <v>88.841835029183301</v>
          </cell>
          <cell r="CQ34" t="str">
            <v/>
          </cell>
          <cell r="CR34" t="str">
            <v/>
          </cell>
        </row>
        <row r="35">
          <cell r="BH35">
            <v>28</v>
          </cell>
          <cell r="BI35" t="str">
            <v/>
          </cell>
          <cell r="BJ35" t="str">
            <v/>
          </cell>
          <cell r="BK35" t="str">
            <v/>
          </cell>
          <cell r="BL35" t="str">
            <v/>
          </cell>
          <cell r="BM35" t="str">
            <v/>
          </cell>
          <cell r="BN35" t="str">
            <v/>
          </cell>
          <cell r="BO35" t="str">
            <v/>
          </cell>
          <cell r="BP35" t="str">
            <v/>
          </cell>
          <cell r="BQ35" t="str">
            <v/>
          </cell>
          <cell r="BR35" t="str">
            <v/>
          </cell>
          <cell r="BS35">
            <v>34.352564102564102</v>
          </cell>
          <cell r="BT35">
            <v>61.872190476190475</v>
          </cell>
          <cell r="BU35" t="str">
            <v/>
          </cell>
          <cell r="BV35" t="str">
            <v/>
          </cell>
          <cell r="BW35">
            <v>33.701116829076838</v>
          </cell>
          <cell r="BX35" t="str">
            <v/>
          </cell>
          <cell r="BY35" t="str">
            <v/>
          </cell>
          <cell r="BZ35" t="str">
            <v/>
          </cell>
          <cell r="CA35">
            <v>35.783920940170937</v>
          </cell>
          <cell r="CB35">
            <v>64.450198412698413</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v>57.255195722309708</v>
          </cell>
          <cell r="CR35">
            <v>103.1219784615116</v>
          </cell>
        </row>
        <row r="36">
          <cell r="BH36">
            <v>29</v>
          </cell>
          <cell r="BI36" t="str">
            <v/>
          </cell>
          <cell r="BJ36" t="str">
            <v/>
          </cell>
          <cell r="BK36" t="str">
            <v/>
          </cell>
          <cell r="BL36" t="str">
            <v/>
          </cell>
          <cell r="BM36" t="str">
            <v/>
          </cell>
          <cell r="BN36" t="str">
            <v/>
          </cell>
          <cell r="BO36" t="str">
            <v/>
          </cell>
          <cell r="BP36" t="str">
            <v/>
          </cell>
          <cell r="BQ36">
            <v>182.41874999999999</v>
          </cell>
          <cell r="BR36">
            <v>75.649090909090901</v>
          </cell>
          <cell r="BS36" t="str">
            <v/>
          </cell>
          <cell r="BT36" t="str">
            <v/>
          </cell>
          <cell r="BU36">
            <v>185.58756653814802</v>
          </cell>
          <cell r="BV36">
            <v>61.008970938480815</v>
          </cell>
          <cell r="BW36" t="str">
            <v/>
          </cell>
          <cell r="BX36" t="str">
            <v/>
          </cell>
          <cell r="BY36">
            <v>221.48750000000001</v>
          </cell>
          <cell r="BZ36">
            <v>72.810505050505043</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v>321.68504425510793</v>
          </cell>
          <cell r="CP36">
            <v>105.74885959437204</v>
          </cell>
          <cell r="CQ36" t="str">
            <v/>
          </cell>
          <cell r="CR36" t="str">
            <v/>
          </cell>
        </row>
        <row r="37">
          <cell r="BH37">
            <v>30</v>
          </cell>
          <cell r="BI37" t="str">
            <v/>
          </cell>
          <cell r="BJ37" t="str">
            <v/>
          </cell>
          <cell r="BK37" t="str">
            <v/>
          </cell>
          <cell r="BL37" t="str">
            <v/>
          </cell>
          <cell r="BM37" t="str">
            <v/>
          </cell>
          <cell r="BN37" t="str">
            <v/>
          </cell>
          <cell r="BO37" t="str">
            <v/>
          </cell>
          <cell r="BP37" t="str">
            <v/>
          </cell>
          <cell r="BQ37" t="str">
            <v/>
          </cell>
          <cell r="BR37" t="str">
            <v/>
          </cell>
          <cell r="BS37">
            <v>38.646634615384613</v>
          </cell>
          <cell r="BT37">
            <v>69.606214285714273</v>
          </cell>
          <cell r="BU37" t="str">
            <v/>
          </cell>
          <cell r="BV37" t="str">
            <v/>
          </cell>
          <cell r="BW37">
            <v>39.317969633922985</v>
          </cell>
          <cell r="BX37" t="str">
            <v/>
          </cell>
          <cell r="BY37" t="str">
            <v/>
          </cell>
          <cell r="BZ37" t="str">
            <v/>
          </cell>
          <cell r="CA37">
            <v>45.118856837606835</v>
          </cell>
          <cell r="CB37">
            <v>81.263293650793656</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v>68.151132307183261</v>
          </cell>
          <cell r="CR37">
            <v>122.74658237122294</v>
          </cell>
        </row>
        <row r="38">
          <cell r="BH38">
            <v>31</v>
          </cell>
          <cell r="BI38">
            <v>80.926430062499989</v>
          </cell>
          <cell r="BJ38">
            <v>33.560206199999996</v>
          </cell>
          <cell r="BK38" t="str">
            <v/>
          </cell>
          <cell r="BL38" t="str">
            <v/>
          </cell>
          <cell r="BM38">
            <v>86.65625</v>
          </cell>
          <cell r="BN38">
            <v>35.936363636363637</v>
          </cell>
          <cell r="BO38" t="str">
            <v/>
          </cell>
          <cell r="BP38" t="str">
            <v/>
          </cell>
          <cell r="BQ38">
            <v>69.467228535918821</v>
          </cell>
          <cell r="BR38">
            <v>28.808073110446802</v>
          </cell>
          <cell r="BS38" t="str">
            <v/>
          </cell>
          <cell r="BT38" t="str">
            <v/>
          </cell>
          <cell r="BU38">
            <v>76.223464828167948</v>
          </cell>
          <cell r="BV38">
            <v>25.057255921161765</v>
          </cell>
          <cell r="BW38" t="str">
            <v/>
          </cell>
          <cell r="BX38" t="str">
            <v/>
          </cell>
          <cell r="BY38" t="str">
            <v/>
          </cell>
          <cell r="BZ38" t="str">
            <v/>
          </cell>
          <cell r="CA38" t="str">
            <v/>
          </cell>
          <cell r="CB38" t="str">
            <v/>
          </cell>
          <cell r="CC38">
            <v>34.653687499999997</v>
          </cell>
          <cell r="CD38">
            <v>11.391850505050504</v>
          </cell>
          <cell r="CE38" t="str">
            <v/>
          </cell>
          <cell r="CF38" t="str">
            <v/>
          </cell>
          <cell r="CG38" t="str">
            <v/>
          </cell>
          <cell r="CH38" t="str">
            <v/>
          </cell>
          <cell r="CI38" t="str">
            <v/>
          </cell>
          <cell r="CJ38" t="str">
            <v/>
          </cell>
          <cell r="CK38" t="str">
            <v/>
          </cell>
          <cell r="CL38" t="str">
            <v/>
          </cell>
          <cell r="CM38" t="str">
            <v/>
          </cell>
          <cell r="CN38" t="str">
            <v/>
          </cell>
          <cell r="CO38">
            <v>117.76244180674787</v>
          </cell>
          <cell r="CP38">
            <v>38.712536210531162</v>
          </cell>
          <cell r="CQ38" t="str">
            <v/>
          </cell>
          <cell r="CR38" t="str">
            <v/>
          </cell>
        </row>
        <row r="39">
          <cell r="BH39">
            <v>32</v>
          </cell>
          <cell r="BI39" t="str">
            <v/>
          </cell>
          <cell r="BJ39" t="str">
            <v/>
          </cell>
          <cell r="BK39">
            <v>15.589365352564103</v>
          </cell>
          <cell r="BL39">
            <v>28.07790939904762</v>
          </cell>
          <cell r="BM39" t="str">
            <v/>
          </cell>
          <cell r="BN39" t="str">
            <v/>
          </cell>
          <cell r="BO39">
            <v>16.52283653846154</v>
          </cell>
          <cell r="BP39">
            <v>29.759178571428567</v>
          </cell>
          <cell r="BQ39" t="str">
            <v/>
          </cell>
          <cell r="BR39" t="str">
            <v/>
          </cell>
          <cell r="BS39">
            <v>13.997779896097105</v>
          </cell>
          <cell r="BT39">
            <v>25.211314689329559</v>
          </cell>
          <cell r="BU39" t="str">
            <v/>
          </cell>
          <cell r="BV39" t="str">
            <v/>
          </cell>
          <cell r="BW39">
            <v>16.148451813932652</v>
          </cell>
          <cell r="BX39">
            <v>28.07790939904762</v>
          </cell>
          <cell r="BY39" t="str">
            <v/>
          </cell>
          <cell r="BZ39" t="str">
            <v/>
          </cell>
          <cell r="CA39" t="str">
            <v/>
          </cell>
          <cell r="CB39" t="str">
            <v/>
          </cell>
          <cell r="CC39" t="str">
            <v/>
          </cell>
          <cell r="CD39" t="str">
            <v/>
          </cell>
          <cell r="CE39">
            <v>7.185411324786326</v>
          </cell>
          <cell r="CF39">
            <v>12.941599841269841</v>
          </cell>
          <cell r="CG39" t="str">
            <v/>
          </cell>
          <cell r="CH39" t="str">
            <v/>
          </cell>
          <cell r="CI39" t="str">
            <v/>
          </cell>
          <cell r="CJ39" t="str">
            <v/>
          </cell>
          <cell r="CK39" t="str">
            <v/>
          </cell>
          <cell r="CL39" t="str">
            <v/>
          </cell>
          <cell r="CM39" t="str">
            <v/>
          </cell>
          <cell r="CN39" t="str">
            <v/>
          </cell>
          <cell r="CO39" t="str">
            <v/>
          </cell>
          <cell r="CP39" t="str">
            <v/>
          </cell>
          <cell r="CQ39">
            <v>23.72554967551611</v>
          </cell>
          <cell r="CR39">
            <v>42.731940599632935</v>
          </cell>
        </row>
        <row r="40">
          <cell r="BH40">
            <v>33</v>
          </cell>
          <cell r="BI40">
            <v>91.683623212500024</v>
          </cell>
          <cell r="BJ40">
            <v>38.021216280000004</v>
          </cell>
          <cell r="BK40" t="str">
            <v/>
          </cell>
          <cell r="BL40" t="str">
            <v/>
          </cell>
          <cell r="BM40">
            <v>101.34375</v>
          </cell>
          <cell r="BN40">
            <v>42.027272727272724</v>
          </cell>
          <cell r="BO40" t="str">
            <v/>
          </cell>
          <cell r="BP40" t="str">
            <v/>
          </cell>
          <cell r="BQ40">
            <v>80.027993870953125</v>
          </cell>
          <cell r="BR40">
            <v>33.18762453758675</v>
          </cell>
          <cell r="BS40" t="str">
            <v/>
          </cell>
          <cell r="BT40" t="str">
            <v/>
          </cell>
          <cell r="BU40">
            <v>79.537528516349155</v>
          </cell>
          <cell r="BV40">
            <v>26.146701830777495</v>
          </cell>
          <cell r="BW40" t="str">
            <v/>
          </cell>
          <cell r="BX40" t="str">
            <v/>
          </cell>
          <cell r="BY40">
            <v>58.045000000000002</v>
          </cell>
          <cell r="BZ40">
            <v>19.081373737373735</v>
          </cell>
          <cell r="CA40" t="str">
            <v/>
          </cell>
          <cell r="CB40" t="str">
            <v/>
          </cell>
          <cell r="CC40">
            <v>42.026812499999998</v>
          </cell>
          <cell r="CD40">
            <v>13.815648484848483</v>
          </cell>
          <cell r="CE40" t="str">
            <v/>
          </cell>
          <cell r="CF40" t="str">
            <v/>
          </cell>
          <cell r="CG40">
            <v>93.069400000000002</v>
          </cell>
          <cell r="CH40">
            <v>30.595090101010097</v>
          </cell>
          <cell r="CI40" t="str">
            <v/>
          </cell>
          <cell r="CJ40" t="str">
            <v/>
          </cell>
          <cell r="CK40" t="str">
            <v/>
          </cell>
          <cell r="CL40" t="str">
            <v/>
          </cell>
          <cell r="CM40" t="str">
            <v/>
          </cell>
          <cell r="CN40" t="str">
            <v/>
          </cell>
          <cell r="CO40">
            <v>134.58564777914043</v>
          </cell>
          <cell r="CP40">
            <v>44.242898526321341</v>
          </cell>
          <cell r="CQ40" t="str">
            <v/>
          </cell>
          <cell r="CR40" t="str">
            <v/>
          </cell>
        </row>
        <row r="41">
          <cell r="BH41">
            <v>34</v>
          </cell>
          <cell r="BI41" t="str">
            <v/>
          </cell>
          <cell r="BJ41" t="str">
            <v/>
          </cell>
          <cell r="BK41">
            <v>17.658626403846153</v>
          </cell>
          <cell r="BL41">
            <v>31.804842664571428</v>
          </cell>
          <cell r="BM41" t="str">
            <v/>
          </cell>
          <cell r="BN41" t="str">
            <v/>
          </cell>
          <cell r="BO41">
            <v>19.323317307692307</v>
          </cell>
          <cell r="BP41">
            <v>34.803107142857137</v>
          </cell>
          <cell r="BQ41" t="str">
            <v/>
          </cell>
          <cell r="BR41" t="str">
            <v/>
          </cell>
          <cell r="BS41">
            <v>16.123206303186556</v>
          </cell>
          <cell r="BT41">
            <v>29.039407029392994</v>
          </cell>
          <cell r="BU41" t="str">
            <v/>
          </cell>
          <cell r="BV41" t="str">
            <v/>
          </cell>
          <cell r="BW41">
            <v>16.850558414538419</v>
          </cell>
          <cell r="BX41">
            <v>31.804842664571428</v>
          </cell>
          <cell r="BY41" t="str">
            <v/>
          </cell>
          <cell r="BZ41" t="str">
            <v/>
          </cell>
          <cell r="CA41">
            <v>11.824252136752136</v>
          </cell>
          <cell r="CB41">
            <v>21.296587301587302</v>
          </cell>
          <cell r="CC41" t="str">
            <v/>
          </cell>
          <cell r="CD41" t="str">
            <v/>
          </cell>
          <cell r="CE41">
            <v>8.7474572649572639</v>
          </cell>
          <cell r="CF41">
            <v>15.754991111111112</v>
          </cell>
          <cell r="CG41" t="str">
            <v/>
          </cell>
          <cell r="CH41" t="str">
            <v/>
          </cell>
          <cell r="CI41">
            <v>19.717376068376065</v>
          </cell>
          <cell r="CJ41">
            <v>35.512843936507934</v>
          </cell>
          <cell r="CK41" t="str">
            <v/>
          </cell>
          <cell r="CL41" t="str">
            <v/>
          </cell>
          <cell r="CM41" t="str">
            <v/>
          </cell>
          <cell r="CN41" t="str">
            <v/>
          </cell>
          <cell r="CO41" t="str">
            <v/>
          </cell>
          <cell r="CP41" t="str">
            <v/>
          </cell>
          <cell r="CQ41">
            <v>27.114913914875554</v>
          </cell>
          <cell r="CR41">
            <v>48.836503542437633</v>
          </cell>
        </row>
        <row r="42">
          <cell r="BH42">
            <v>35</v>
          </cell>
          <cell r="BI42">
            <v>102.44906574375001</v>
          </cell>
          <cell r="BJ42">
            <v>42.485647380000003</v>
          </cell>
          <cell r="BK42" t="str">
            <v/>
          </cell>
          <cell r="BL42" t="str">
            <v/>
          </cell>
          <cell r="BM42">
            <v>116.03125</v>
          </cell>
          <cell r="BN42">
            <v>48.118181818181817</v>
          </cell>
          <cell r="BO42" t="str">
            <v/>
          </cell>
          <cell r="BP42" t="str">
            <v/>
          </cell>
          <cell r="BQ42">
            <v>86.696993360199215</v>
          </cell>
          <cell r="BR42">
            <v>35.953259915718981</v>
          </cell>
          <cell r="BS42" t="str">
            <v/>
          </cell>
          <cell r="BT42" t="str">
            <v/>
          </cell>
          <cell r="BU42">
            <v>86.165655892711598</v>
          </cell>
          <cell r="BV42">
            <v>28.325593650008951</v>
          </cell>
          <cell r="BW42" t="str">
            <v/>
          </cell>
          <cell r="BX42" t="str">
            <v/>
          </cell>
          <cell r="BY42">
            <v>66.446250000000006</v>
          </cell>
          <cell r="BZ42">
            <v>21.843151515151511</v>
          </cell>
          <cell r="CA42" t="str">
            <v/>
          </cell>
          <cell r="CB42" t="str">
            <v/>
          </cell>
          <cell r="CC42">
            <v>49.399937500000007</v>
          </cell>
          <cell r="CD42">
            <v>16.239446464646463</v>
          </cell>
          <cell r="CE42" t="str">
            <v/>
          </cell>
          <cell r="CF42" t="str">
            <v/>
          </cell>
          <cell r="CG42">
            <v>107.74514999999998</v>
          </cell>
          <cell r="CH42">
            <v>35.4195103030303</v>
          </cell>
          <cell r="CI42" t="str">
            <v/>
          </cell>
          <cell r="CJ42" t="str">
            <v/>
          </cell>
          <cell r="CK42" t="str">
            <v/>
          </cell>
          <cell r="CL42" t="str">
            <v/>
          </cell>
          <cell r="CM42" t="str">
            <v/>
          </cell>
          <cell r="CN42" t="str">
            <v/>
          </cell>
          <cell r="CO42">
            <v>145.80111842740214</v>
          </cell>
          <cell r="CP42">
            <v>47.929806736848121</v>
          </cell>
          <cell r="CQ42" t="str">
            <v/>
          </cell>
          <cell r="CR42" t="str">
            <v/>
          </cell>
        </row>
        <row r="43">
          <cell r="BH43">
            <v>36</v>
          </cell>
          <cell r="BI43" t="str">
            <v/>
          </cell>
          <cell r="BJ43" t="str">
            <v/>
          </cell>
          <cell r="BK43">
            <v>19.731382828525639</v>
          </cell>
          <cell r="BL43">
            <v>35.53807142547619</v>
          </cell>
          <cell r="BM43" t="str">
            <v/>
          </cell>
          <cell r="BN43" t="str">
            <v/>
          </cell>
          <cell r="BO43">
            <v>21.843749999999996</v>
          </cell>
          <cell r="BP43">
            <v>39.342642857142849</v>
          </cell>
          <cell r="BQ43" t="str">
            <v/>
          </cell>
          <cell r="BR43" t="str">
            <v/>
          </cell>
          <cell r="BS43">
            <v>17.466806828452096</v>
          </cell>
          <cell r="BT43">
            <v>31.45935761517574</v>
          </cell>
          <cell r="BU43" t="str">
            <v/>
          </cell>
          <cell r="BV43" t="str">
            <v/>
          </cell>
          <cell r="BW43">
            <v>18.254771615749956</v>
          </cell>
          <cell r="BX43">
            <v>35.53807142547619</v>
          </cell>
          <cell r="BY43" t="str">
            <v/>
          </cell>
          <cell r="BZ43" t="str">
            <v/>
          </cell>
          <cell r="CA43">
            <v>13.535657051282051</v>
          </cell>
          <cell r="CB43">
            <v>24.378988095238096</v>
          </cell>
          <cell r="CC43" t="str">
            <v/>
          </cell>
          <cell r="CD43" t="str">
            <v/>
          </cell>
          <cell r="CE43">
            <v>10.309503205128205</v>
          </cell>
          <cell r="CF43">
            <v>18.568382380952379</v>
          </cell>
          <cell r="CG43" t="str">
            <v/>
          </cell>
          <cell r="CH43" t="str">
            <v/>
          </cell>
          <cell r="CI43">
            <v>22.826532051282051</v>
          </cell>
          <cell r="CJ43">
            <v>41.112725523809516</v>
          </cell>
          <cell r="CK43" t="str">
            <v/>
          </cell>
          <cell r="CL43" t="str">
            <v/>
          </cell>
          <cell r="CM43" t="str">
            <v/>
          </cell>
          <cell r="CN43" t="str">
            <v/>
          </cell>
          <cell r="CO43" t="str">
            <v/>
          </cell>
          <cell r="CP43" t="str">
            <v/>
          </cell>
          <cell r="CQ43">
            <v>29.374490074448516</v>
          </cell>
          <cell r="CR43">
            <v>52.906212170974108</v>
          </cell>
        </row>
        <row r="44">
          <cell r="BH44">
            <v>37</v>
          </cell>
          <cell r="BI44">
            <v>113.214508275</v>
          </cell>
          <cell r="BJ44">
            <v>46.950078479999995</v>
          </cell>
          <cell r="BK44" t="str">
            <v/>
          </cell>
          <cell r="BL44" t="str">
            <v/>
          </cell>
          <cell r="BM44">
            <v>130.71875</v>
          </cell>
          <cell r="BN44">
            <v>54.209090909090911</v>
          </cell>
          <cell r="BO44" t="str">
            <v/>
          </cell>
          <cell r="BP44" t="str">
            <v/>
          </cell>
          <cell r="BQ44">
            <v>93.36599284944532</v>
          </cell>
          <cell r="BR44">
            <v>38.718895293851212</v>
          </cell>
          <cell r="BS44" t="str">
            <v/>
          </cell>
          <cell r="BT44" t="str">
            <v/>
          </cell>
          <cell r="BU44">
            <v>92.793783269074012</v>
          </cell>
          <cell r="BV44">
            <v>30.504485469240407</v>
          </cell>
          <cell r="BW44" t="str">
            <v/>
          </cell>
          <cell r="BX44" t="str">
            <v/>
          </cell>
          <cell r="BY44">
            <v>74.847499999999997</v>
          </cell>
          <cell r="BZ44">
            <v>24.604929292929292</v>
          </cell>
          <cell r="CA44" t="str">
            <v/>
          </cell>
          <cell r="CB44" t="str">
            <v/>
          </cell>
          <cell r="CC44">
            <v>56.773062500000002</v>
          </cell>
          <cell r="CD44">
            <v>18.663244444444445</v>
          </cell>
          <cell r="CE44" t="str">
            <v/>
          </cell>
          <cell r="CF44" t="str">
            <v/>
          </cell>
          <cell r="CG44">
            <v>122.4209</v>
          </cell>
          <cell r="CH44">
            <v>40.243930505050493</v>
          </cell>
          <cell r="CI44" t="str">
            <v/>
          </cell>
          <cell r="CJ44" t="str">
            <v/>
          </cell>
          <cell r="CK44" t="str">
            <v/>
          </cell>
          <cell r="CL44" t="str">
            <v/>
          </cell>
          <cell r="CM44" t="str">
            <v/>
          </cell>
          <cell r="CN44" t="str">
            <v/>
          </cell>
          <cell r="CO44">
            <v>157.01658907566383</v>
          </cell>
          <cell r="CP44">
            <v>51.616714947374888</v>
          </cell>
          <cell r="CQ44" t="str">
            <v/>
          </cell>
          <cell r="CR44" t="str">
            <v/>
          </cell>
        </row>
        <row r="45">
          <cell r="BH45">
            <v>38</v>
          </cell>
          <cell r="BI45" t="str">
            <v/>
          </cell>
          <cell r="BJ45" t="str">
            <v/>
          </cell>
          <cell r="BK45">
            <v>21.804139253205129</v>
          </cell>
          <cell r="BL45">
            <v>39.271300186380948</v>
          </cell>
          <cell r="BM45" t="str">
            <v/>
          </cell>
          <cell r="BN45" t="str">
            <v/>
          </cell>
          <cell r="BO45">
            <v>24.36418269230769</v>
          </cell>
          <cell r="BP45">
            <v>43.882178571428568</v>
          </cell>
          <cell r="BQ45" t="str">
            <v/>
          </cell>
          <cell r="BR45" t="str">
            <v/>
          </cell>
          <cell r="BS45">
            <v>18.810407353717647</v>
          </cell>
          <cell r="BT45">
            <v>33.879308200958491</v>
          </cell>
          <cell r="BU45" t="str">
            <v/>
          </cell>
          <cell r="BV45" t="str">
            <v/>
          </cell>
          <cell r="BW45">
            <v>19.658984816961492</v>
          </cell>
          <cell r="BX45">
            <v>39.271300186380948</v>
          </cell>
          <cell r="BY45" t="str">
            <v/>
          </cell>
          <cell r="BZ45" t="str">
            <v/>
          </cell>
          <cell r="CA45">
            <v>15.247061965811966</v>
          </cell>
          <cell r="CB45">
            <v>27.461388888888887</v>
          </cell>
          <cell r="CC45" t="str">
            <v/>
          </cell>
          <cell r="CD45" t="str">
            <v/>
          </cell>
          <cell r="CE45">
            <v>11.871549145299145</v>
          </cell>
          <cell r="CF45">
            <v>21.381773650793651</v>
          </cell>
          <cell r="CG45" t="str">
            <v/>
          </cell>
          <cell r="CH45" t="str">
            <v/>
          </cell>
          <cell r="CI45">
            <v>25.935688034188033</v>
          </cell>
          <cell r="CJ45">
            <v>46.712607111111105</v>
          </cell>
          <cell r="CK45" t="str">
            <v/>
          </cell>
          <cell r="CL45" t="str">
            <v/>
          </cell>
          <cell r="CM45" t="str">
            <v/>
          </cell>
          <cell r="CN45" t="str">
            <v/>
          </cell>
          <cell r="CO45" t="str">
            <v/>
          </cell>
          <cell r="CP45" t="str">
            <v/>
          </cell>
          <cell r="CQ45">
            <v>31.634066234021478</v>
          </cell>
          <cell r="CR45">
            <v>56.975920799510575</v>
          </cell>
        </row>
        <row r="46">
          <cell r="BH46" t="str">
            <v>c</v>
          </cell>
          <cell r="BI46">
            <v>118.59722954062501</v>
          </cell>
          <cell r="BJ46">
            <v>49.182294029999994</v>
          </cell>
          <cell r="BK46" t="str">
            <v/>
          </cell>
          <cell r="BL46" t="str">
            <v/>
          </cell>
          <cell r="BM46">
            <v>138.0625</v>
          </cell>
          <cell r="BN46">
            <v>57.254545454545458</v>
          </cell>
          <cell r="BO46" t="str">
            <v/>
          </cell>
          <cell r="BP46" t="str">
            <v/>
          </cell>
          <cell r="BQ46">
            <v>96.700492594068365</v>
          </cell>
          <cell r="BR46">
            <v>40.101712982917327</v>
          </cell>
          <cell r="BS46" t="str">
            <v/>
          </cell>
          <cell r="BT46" t="str">
            <v/>
          </cell>
          <cell r="BU46">
            <v>96.107846957255248</v>
          </cell>
          <cell r="BV46">
            <v>31.593931378856137</v>
          </cell>
          <cell r="BW46" t="str">
            <v/>
          </cell>
          <cell r="BX46" t="str">
            <v/>
          </cell>
          <cell r="BY46">
            <v>79.048124999999999</v>
          </cell>
          <cell r="BZ46">
            <v>25.985818181818178</v>
          </cell>
          <cell r="CA46" t="str">
            <v/>
          </cell>
          <cell r="CB46" t="str">
            <v/>
          </cell>
          <cell r="CC46">
            <v>60.459624999999996</v>
          </cell>
          <cell r="CD46">
            <v>19.875143434343435</v>
          </cell>
          <cell r="CE46" t="str">
            <v/>
          </cell>
          <cell r="CF46" t="str">
            <v/>
          </cell>
          <cell r="CG46">
            <v>129.75877499999999</v>
          </cell>
          <cell r="CH46">
            <v>42.656140606060596</v>
          </cell>
          <cell r="CI46" t="str">
            <v/>
          </cell>
          <cell r="CJ46" t="str">
            <v/>
          </cell>
          <cell r="CK46" t="str">
            <v/>
          </cell>
          <cell r="CL46" t="str">
            <v/>
          </cell>
          <cell r="CM46" t="str">
            <v/>
          </cell>
          <cell r="CN46" t="str">
            <v/>
          </cell>
          <cell r="CO46">
            <v>162.62432439979466</v>
          </cell>
          <cell r="CP46">
            <v>53.460169052638278</v>
          </cell>
          <cell r="CQ46" t="str">
            <v/>
          </cell>
          <cell r="CR46" t="str">
            <v/>
          </cell>
        </row>
        <row r="47">
          <cell r="BH47" t="str">
            <v>d</v>
          </cell>
          <cell r="BI47" t="str">
            <v/>
          </cell>
          <cell r="BJ47" t="str">
            <v/>
          </cell>
          <cell r="BK47">
            <v>22.840517465544867</v>
          </cell>
          <cell r="BL47">
            <v>41.137914566833331</v>
          </cell>
          <cell r="BM47" t="str">
            <v/>
          </cell>
          <cell r="BN47" t="str">
            <v/>
          </cell>
          <cell r="BO47">
            <v>25.624399038461537</v>
          </cell>
          <cell r="BP47">
            <v>46.151946428571421</v>
          </cell>
          <cell r="BQ47" t="str">
            <v/>
          </cell>
          <cell r="BR47" t="str">
            <v/>
          </cell>
          <cell r="BS47">
            <v>19.482207616350422</v>
          </cell>
          <cell r="BT47">
            <v>35.089283493849869</v>
          </cell>
          <cell r="BU47" t="str">
            <v/>
          </cell>
          <cell r="BV47" t="str">
            <v/>
          </cell>
          <cell r="BW47">
            <v>20.361091417567259</v>
          </cell>
          <cell r="BX47">
            <v>41.137914566833331</v>
          </cell>
          <cell r="BY47" t="str">
            <v/>
          </cell>
          <cell r="BZ47" t="str">
            <v/>
          </cell>
          <cell r="CA47">
            <v>16.102764423076923</v>
          </cell>
          <cell r="CB47">
            <v>29.002589285714286</v>
          </cell>
          <cell r="CC47" t="str">
            <v/>
          </cell>
          <cell r="CD47" t="str">
            <v/>
          </cell>
          <cell r="CE47">
            <v>12.652572115384615</v>
          </cell>
          <cell r="CF47">
            <v>22.788469285714285</v>
          </cell>
          <cell r="CG47" t="str">
            <v/>
          </cell>
          <cell r="CH47" t="str">
            <v/>
          </cell>
          <cell r="CI47">
            <v>27.490266025641024</v>
          </cell>
          <cell r="CJ47">
            <v>49.512547904761895</v>
          </cell>
          <cell r="CK47" t="str">
            <v/>
          </cell>
          <cell r="CL47" t="str">
            <v/>
          </cell>
          <cell r="CM47" t="str">
            <v/>
          </cell>
          <cell r="CN47" t="str">
            <v/>
          </cell>
          <cell r="CO47" t="str">
            <v/>
          </cell>
          <cell r="CP47" t="str">
            <v/>
          </cell>
          <cell r="CQ47">
            <v>32.763854313807961</v>
          </cell>
          <cell r="CR47">
            <v>59.010775113778813</v>
          </cell>
        </row>
        <row r="48">
          <cell r="BH48" t="str">
            <v>e</v>
          </cell>
          <cell r="BI48">
            <v>121.2885901734375</v>
          </cell>
          <cell r="BJ48">
            <v>50.298401804999997</v>
          </cell>
          <cell r="BK48" t="str">
            <v/>
          </cell>
          <cell r="BL48" t="str">
            <v/>
          </cell>
          <cell r="BM48">
            <v>141.734375</v>
          </cell>
          <cell r="BN48">
            <v>58.777272727272724</v>
          </cell>
          <cell r="BO48" t="str">
            <v/>
          </cell>
          <cell r="BP48" t="str">
            <v/>
          </cell>
          <cell r="BQ48">
            <v>98.367742466379909</v>
          </cell>
          <cell r="BR48">
            <v>40.793121827450385</v>
          </cell>
          <cell r="BS48" t="str">
            <v/>
          </cell>
          <cell r="BT48" t="str">
            <v/>
          </cell>
          <cell r="BU48">
            <v>97.764878801345859</v>
          </cell>
          <cell r="BV48">
            <v>32.138654333664007</v>
          </cell>
          <cell r="BW48" t="str">
            <v/>
          </cell>
          <cell r="BX48" t="str">
            <v/>
          </cell>
          <cell r="BY48">
            <v>81.148437499999986</v>
          </cell>
          <cell r="BZ48">
            <v>26.67626262626262</v>
          </cell>
          <cell r="CA48" t="str">
            <v/>
          </cell>
          <cell r="CB48" t="str">
            <v/>
          </cell>
          <cell r="CC48">
            <v>62.302906249999992</v>
          </cell>
          <cell r="CD48">
            <v>20.481092929292924</v>
          </cell>
          <cell r="CE48" t="str">
            <v/>
          </cell>
          <cell r="CF48" t="str">
            <v/>
          </cell>
          <cell r="CG48">
            <v>133.42771250000001</v>
          </cell>
          <cell r="CH48">
            <v>43.862245656565648</v>
          </cell>
          <cell r="CI48" t="str">
            <v/>
          </cell>
          <cell r="CJ48" t="str">
            <v/>
          </cell>
          <cell r="CK48" t="str">
            <v/>
          </cell>
          <cell r="CL48" t="str">
            <v/>
          </cell>
          <cell r="CM48" t="str">
            <v/>
          </cell>
          <cell r="CN48" t="str">
            <v/>
          </cell>
          <cell r="CO48">
            <v>165.42819206186007</v>
          </cell>
          <cell r="CP48">
            <v>54.381896105269966</v>
          </cell>
          <cell r="CQ48" t="str">
            <v/>
          </cell>
          <cell r="CR48" t="str">
            <v/>
          </cell>
        </row>
        <row r="49">
          <cell r="BH49" t="str">
            <v>f</v>
          </cell>
          <cell r="BI49" t="str">
            <v/>
          </cell>
          <cell r="BJ49" t="str">
            <v/>
          </cell>
          <cell r="BK49">
            <v>23.358706571714741</v>
          </cell>
          <cell r="BL49">
            <v>42.071221757059519</v>
          </cell>
          <cell r="BM49" t="str">
            <v/>
          </cell>
          <cell r="BN49" t="str">
            <v/>
          </cell>
          <cell r="BO49">
            <v>26.25450721153846</v>
          </cell>
          <cell r="BP49">
            <v>47.286830357142847</v>
          </cell>
          <cell r="BQ49" t="str">
            <v/>
          </cell>
          <cell r="BR49" t="str">
            <v/>
          </cell>
          <cell r="BS49">
            <v>19.818107747666808</v>
          </cell>
          <cell r="BT49">
            <v>35.694271140295555</v>
          </cell>
          <cell r="BU49" t="str">
            <v/>
          </cell>
          <cell r="BV49" t="str">
            <v/>
          </cell>
          <cell r="BW49">
            <v>20.712144717870146</v>
          </cell>
          <cell r="BX49">
            <v>42.071221757059519</v>
          </cell>
          <cell r="BY49" t="str">
            <v/>
          </cell>
          <cell r="BZ49" t="str">
            <v/>
          </cell>
          <cell r="CA49">
            <v>16.5306156517094</v>
          </cell>
          <cell r="CB49">
            <v>29.773189484126984</v>
          </cell>
          <cell r="CC49" t="str">
            <v/>
          </cell>
          <cell r="CD49" t="str">
            <v/>
          </cell>
          <cell r="CE49">
            <v>13.043083600427352</v>
          </cell>
          <cell r="CF49">
            <v>23.491817103174601</v>
          </cell>
          <cell r="CG49" t="str">
            <v/>
          </cell>
          <cell r="CH49" t="str">
            <v/>
          </cell>
          <cell r="CI49">
            <v>28.267555021367521</v>
          </cell>
          <cell r="CJ49">
            <v>50.912518301587291</v>
          </cell>
          <cell r="CK49" t="str">
            <v/>
          </cell>
          <cell r="CL49" t="str">
            <v/>
          </cell>
          <cell r="CM49" t="str">
            <v/>
          </cell>
          <cell r="CN49" t="str">
            <v/>
          </cell>
          <cell r="CO49" t="str">
            <v/>
          </cell>
          <cell r="CP49" t="str">
            <v/>
          </cell>
          <cell r="CQ49">
            <v>33.328748353701208</v>
          </cell>
          <cell r="CR49">
            <v>60.028202270912928</v>
          </cell>
        </row>
        <row r="50">
          <cell r="BH50">
            <v>39</v>
          </cell>
          <cell r="BI50" t="str">
            <v/>
          </cell>
          <cell r="BJ50" t="str">
            <v/>
          </cell>
          <cell r="BK50" t="str">
            <v/>
          </cell>
          <cell r="BL50" t="str">
            <v/>
          </cell>
          <cell r="BM50">
            <v>25.703125</v>
          </cell>
          <cell r="BN50">
            <v>10.659090909090908</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row>
        <row r="51">
          <cell r="BH51">
            <v>40</v>
          </cell>
          <cell r="BI51" t="str">
            <v/>
          </cell>
          <cell r="BJ51" t="str">
            <v/>
          </cell>
          <cell r="BK51" t="str">
            <v/>
          </cell>
          <cell r="BL51" t="str">
            <v/>
          </cell>
          <cell r="BM51" t="str">
            <v/>
          </cell>
          <cell r="BN51" t="str">
            <v/>
          </cell>
          <cell r="BO51">
            <v>5.1342147435897436</v>
          </cell>
          <cell r="BP51">
            <v>9.2472023809523805</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row>
        <row r="52">
          <cell r="BH52">
            <v>41</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v>145.81880227997345</v>
          </cell>
          <cell r="BV52">
            <v>47.935620023092071</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row>
        <row r="53">
          <cell r="BH53">
            <v>42</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v>30.892690426653772</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row>
        <row r="54">
          <cell r="BH54">
            <v>43</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v>172.3313117854232</v>
          </cell>
          <cell r="BV54">
            <v>56.651187300017902</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row>
        <row r="55">
          <cell r="BH55">
            <v>44</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v>36.509543231499912</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row>
        <row r="56">
          <cell r="BH56">
            <v>45</v>
          </cell>
          <cell r="BI56">
            <v>76.690811212499995</v>
          </cell>
          <cell r="BJ56">
            <v>31.803694243636365</v>
          </cell>
          <cell r="BK56" t="str">
            <v/>
          </cell>
          <cell r="BL56" t="str">
            <v/>
          </cell>
          <cell r="BM56">
            <v>54.05</v>
          </cell>
          <cell r="BN56">
            <v>22.414545454545454</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v>64.090909090909079</v>
          </cell>
          <cell r="CP56">
            <v>21.068870523415978</v>
          </cell>
          <cell r="CQ56" t="str">
            <v/>
          </cell>
          <cell r="CR56" t="str">
            <v/>
          </cell>
        </row>
        <row r="57">
          <cell r="BH57">
            <v>46</v>
          </cell>
          <cell r="BI57" t="str">
            <v/>
          </cell>
          <cell r="BJ57" t="str">
            <v/>
          </cell>
          <cell r="BK57">
            <v>14.768970983440168</v>
          </cell>
          <cell r="BL57">
            <v>26.600302181126978</v>
          </cell>
          <cell r="BM57" t="str">
            <v/>
          </cell>
          <cell r="BN57" t="str">
            <v/>
          </cell>
          <cell r="BO57">
            <v>10.305769230769233</v>
          </cell>
          <cell r="BP57">
            <v>18.561657142857147</v>
          </cell>
          <cell r="BQ57" t="str">
            <v/>
          </cell>
          <cell r="BR57" t="str">
            <v/>
          </cell>
          <cell r="BS57" t="str">
            <v/>
          </cell>
          <cell r="BT57" t="str">
            <v/>
          </cell>
          <cell r="BU57" t="str">
            <v/>
          </cell>
          <cell r="BV57" t="str">
            <v/>
          </cell>
          <cell r="BW57" t="str">
            <v/>
          </cell>
          <cell r="BX57">
            <v>26.600302181126978</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v>13.578088578088577</v>
          </cell>
          <cell r="CR57">
            <v>24.455411255411256</v>
          </cell>
        </row>
        <row r="58">
          <cell r="BH58">
            <v>47</v>
          </cell>
          <cell r="BI58">
            <v>89.391201149999986</v>
          </cell>
          <cell r="BJ58">
            <v>37.070548407272717</v>
          </cell>
          <cell r="BK58" t="str">
            <v/>
          </cell>
          <cell r="BL58" t="str">
            <v/>
          </cell>
          <cell r="BM58" t="str">
            <v/>
          </cell>
          <cell r="BN58" t="str">
            <v/>
          </cell>
          <cell r="BO58" t="str">
            <v/>
          </cell>
          <cell r="BP58" t="str">
            <v/>
          </cell>
          <cell r="BQ58">
            <v>52.698749999999997</v>
          </cell>
          <cell r="BR58">
            <v>21.854181818181818</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v>53.462499999999999</v>
          </cell>
          <cell r="CL58">
            <v>17.574949494949497</v>
          </cell>
          <cell r="CM58" t="str">
            <v/>
          </cell>
          <cell r="CN58" t="str">
            <v/>
          </cell>
          <cell r="CO58" t="str">
            <v/>
          </cell>
          <cell r="CP58" t="str">
            <v/>
          </cell>
          <cell r="CQ58" t="str">
            <v/>
          </cell>
          <cell r="CR58" t="str">
            <v/>
          </cell>
        </row>
        <row r="59">
          <cell r="BH59">
            <v>48</v>
          </cell>
          <cell r="BI59" t="str">
            <v/>
          </cell>
          <cell r="BJ59" t="str">
            <v/>
          </cell>
          <cell r="BK59">
            <v>17.220516702991453</v>
          </cell>
          <cell r="BL59">
            <v>31.015765995365079</v>
          </cell>
          <cell r="BM59" t="str">
            <v/>
          </cell>
          <cell r="BN59" t="str">
            <v/>
          </cell>
          <cell r="BO59" t="str">
            <v/>
          </cell>
          <cell r="BP59" t="str">
            <v/>
          </cell>
          <cell r="BQ59" t="str">
            <v/>
          </cell>
          <cell r="BR59" t="str">
            <v/>
          </cell>
          <cell r="BS59">
            <v>11.164583333333333</v>
          </cell>
          <cell r="BT59">
            <v>20.108461904761903</v>
          </cell>
          <cell r="BU59" t="str">
            <v/>
          </cell>
          <cell r="BV59" t="str">
            <v/>
          </cell>
          <cell r="BW59" t="str">
            <v/>
          </cell>
          <cell r="BX59">
            <v>31.015765995365079</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v>11.002777777777776</v>
          </cell>
          <cell r="CN59">
            <v>19.817034920634917</v>
          </cell>
          <cell r="CO59" t="str">
            <v/>
          </cell>
          <cell r="CP59" t="str">
            <v/>
          </cell>
          <cell r="CQ59" t="str">
            <v/>
          </cell>
          <cell r="CR59" t="str">
            <v/>
          </cell>
        </row>
        <row r="60">
          <cell r="BH60">
            <v>49</v>
          </cell>
          <cell r="BI60">
            <v>100.76858985</v>
          </cell>
          <cell r="BJ60">
            <v>41.78875370181818</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row>
        <row r="61">
          <cell r="BH61">
            <v>50</v>
          </cell>
          <cell r="BI61" t="str">
            <v/>
          </cell>
          <cell r="BJ61" t="str">
            <v/>
          </cell>
          <cell r="BK61">
            <v>19.40618278685897</v>
          </cell>
          <cell r="BL61">
            <v>34.952355644238089</v>
          </cell>
          <cell r="BM61" t="str">
            <v/>
          </cell>
          <cell r="BN61" t="str">
            <v/>
          </cell>
          <cell r="BO61" t="str">
            <v/>
          </cell>
          <cell r="BP61" t="str">
            <v/>
          </cell>
          <cell r="BQ61" t="str">
            <v/>
          </cell>
          <cell r="BR61" t="str">
            <v/>
          </cell>
          <cell r="BS61" t="str">
            <v/>
          </cell>
          <cell r="BT61" t="str">
            <v/>
          </cell>
          <cell r="BU61" t="str">
            <v/>
          </cell>
          <cell r="BV61" t="str">
            <v/>
          </cell>
          <cell r="BW61" t="str">
            <v/>
          </cell>
          <cell r="BX61">
            <v>34.952355644238089</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row>
        <row r="62">
          <cell r="BH62">
            <v>51</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v>27.133099999999999</v>
          </cell>
          <cell r="CD62">
            <v>8.9195765656565644</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row>
        <row r="63">
          <cell r="BH63">
            <v>52</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v>5.74832905982906</v>
          </cell>
          <cell r="CF63">
            <v>10.353279873015872</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row>
        <row r="64">
          <cell r="BH64">
            <v>53</v>
          </cell>
          <cell r="BI64" t="str">
            <v/>
          </cell>
          <cell r="BJ64" t="str">
            <v/>
          </cell>
          <cell r="BK64" t="str">
            <v/>
          </cell>
          <cell r="BL64" t="str">
            <v/>
          </cell>
          <cell r="BM64" t="str">
            <v/>
          </cell>
          <cell r="BN64" t="str">
            <v/>
          </cell>
          <cell r="BO64" t="str">
            <v/>
          </cell>
          <cell r="BP64" t="str">
            <v/>
          </cell>
          <cell r="BQ64">
            <v>266.19624999999996</v>
          </cell>
          <cell r="BR64">
            <v>110.39163636363637</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row>
        <row r="65">
          <cell r="BH65">
            <v>54</v>
          </cell>
          <cell r="BI65" t="str">
            <v/>
          </cell>
          <cell r="BJ65" t="str">
            <v/>
          </cell>
          <cell r="BK65" t="str">
            <v/>
          </cell>
          <cell r="BL65" t="str">
            <v/>
          </cell>
          <cell r="BM65" t="str">
            <v/>
          </cell>
          <cell r="BN65" t="str">
            <v/>
          </cell>
          <cell r="BO65" t="str">
            <v/>
          </cell>
          <cell r="BP65" t="str">
            <v/>
          </cell>
          <cell r="BQ65" t="str">
            <v/>
          </cell>
          <cell r="BR65" t="str">
            <v/>
          </cell>
          <cell r="BS65">
            <v>59.258173076923079</v>
          </cell>
          <cell r="BT65">
            <v>106.72952857142857</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row>
        <row r="66">
          <cell r="BH66">
            <v>55</v>
          </cell>
          <cell r="BI66" t="str">
            <v/>
          </cell>
          <cell r="BJ66" t="str">
            <v/>
          </cell>
          <cell r="BK66" t="str">
            <v/>
          </cell>
          <cell r="BL66" t="str">
            <v/>
          </cell>
          <cell r="BM66" t="str">
            <v/>
          </cell>
          <cell r="BN66" t="str">
            <v/>
          </cell>
          <cell r="BO66" t="str">
            <v/>
          </cell>
          <cell r="BP66" t="str">
            <v/>
          </cell>
          <cell r="BQ66">
            <v>279.70875000000001</v>
          </cell>
          <cell r="BR66">
            <v>115.99527272727273</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row>
        <row r="67">
          <cell r="BH67">
            <v>56</v>
          </cell>
          <cell r="BI67" t="str">
            <v/>
          </cell>
          <cell r="BJ67" t="str">
            <v/>
          </cell>
          <cell r="BK67" t="str">
            <v/>
          </cell>
          <cell r="BL67" t="str">
            <v/>
          </cell>
          <cell r="BM67" t="str">
            <v/>
          </cell>
          <cell r="BN67" t="str">
            <v/>
          </cell>
          <cell r="BO67" t="str">
            <v/>
          </cell>
          <cell r="BP67" t="str">
            <v/>
          </cell>
          <cell r="BQ67" t="str">
            <v/>
          </cell>
          <cell r="BR67" t="str">
            <v/>
          </cell>
          <cell r="BS67">
            <v>62.120886752136755</v>
          </cell>
          <cell r="BT67">
            <v>111.88554444444445</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row>
        <row r="68">
          <cell r="BH68">
            <v>57</v>
          </cell>
          <cell r="BI68">
            <v>74.077144070357136</v>
          </cell>
          <cell r="BJ68">
            <v>35.845815862929292</v>
          </cell>
          <cell r="BK68">
            <v>29.423839897435894</v>
          </cell>
          <cell r="BL68" t="str">
            <v/>
          </cell>
          <cell r="BM68" t="str">
            <v/>
          </cell>
          <cell r="BN68" t="str">
            <v/>
          </cell>
          <cell r="BO68" t="str">
            <v/>
          </cell>
          <cell r="BP68" t="str">
            <v/>
          </cell>
          <cell r="BQ68" t="str">
            <v/>
          </cell>
          <cell r="BR68" t="str">
            <v/>
          </cell>
          <cell r="BS68" t="str">
            <v/>
          </cell>
          <cell r="BT68" t="str">
            <v/>
          </cell>
          <cell r="BU68">
            <v>42.400984749394638</v>
          </cell>
          <cell r="BV68">
            <v>20.517771180407571</v>
          </cell>
          <cell r="BW68">
            <v>16.841899109593928</v>
          </cell>
          <cell r="BX68" t="str">
            <v/>
          </cell>
          <cell r="BY68">
            <v>35.078374450712353</v>
          </cell>
          <cell r="BZ68">
            <v>16.974371341001621</v>
          </cell>
          <cell r="CA68">
            <v>13.933318929247026</v>
          </cell>
          <cell r="CB68" t="str">
            <v/>
          </cell>
          <cell r="CC68">
            <v>25.924714285714288</v>
          </cell>
          <cell r="CD68">
            <v>12.544929292929295</v>
          </cell>
          <cell r="CE68">
            <v>10.297435897435898</v>
          </cell>
          <cell r="CF68" t="str">
            <v/>
          </cell>
          <cell r="CG68">
            <v>26.033754489795914</v>
          </cell>
          <cell r="CH68">
            <v>12.597693679653679</v>
          </cell>
          <cell r="CI68">
            <v>10.340747252747251</v>
          </cell>
          <cell r="CJ68" t="str">
            <v/>
          </cell>
          <cell r="CK68" t="str">
            <v/>
          </cell>
          <cell r="CL68" t="str">
            <v/>
          </cell>
          <cell r="CM68" t="str">
            <v/>
          </cell>
          <cell r="CN68" t="str">
            <v/>
          </cell>
          <cell r="CO68">
            <v>66.537363972399746</v>
          </cell>
          <cell r="CP68">
            <v>32.197327892312309</v>
          </cell>
          <cell r="CQ68">
            <v>26.428998705212514</v>
          </cell>
          <cell r="CR68" t="str">
            <v/>
          </cell>
        </row>
        <row r="69">
          <cell r="BH69">
            <v>58</v>
          </cell>
          <cell r="BI69" t="str">
            <v/>
          </cell>
          <cell r="BJ69" t="str">
            <v/>
          </cell>
          <cell r="BK69" t="str">
            <v/>
          </cell>
          <cell r="BL69">
            <v>72.448498888888892</v>
          </cell>
          <cell r="BM69" t="str">
            <v/>
          </cell>
          <cell r="BN69" t="str">
            <v/>
          </cell>
          <cell r="BO69" t="str">
            <v/>
          </cell>
          <cell r="BP69" t="str">
            <v/>
          </cell>
          <cell r="BQ69" t="str">
            <v/>
          </cell>
          <cell r="BR69" t="str">
            <v/>
          </cell>
          <cell r="BS69" t="str">
            <v/>
          </cell>
          <cell r="BT69" t="str">
            <v/>
          </cell>
          <cell r="BU69" t="str">
            <v/>
          </cell>
          <cell r="BV69" t="str">
            <v/>
          </cell>
          <cell r="BW69" t="str">
            <v/>
          </cell>
          <cell r="BX69">
            <v>72.448498888888892</v>
          </cell>
          <cell r="BY69" t="str">
            <v/>
          </cell>
          <cell r="BZ69" t="str">
            <v/>
          </cell>
          <cell r="CA69" t="str">
            <v/>
          </cell>
          <cell r="CB69">
            <v>35.506095721217804</v>
          </cell>
          <cell r="CC69" t="str">
            <v/>
          </cell>
          <cell r="CD69" t="str">
            <v/>
          </cell>
          <cell r="CE69" t="str">
            <v/>
          </cell>
          <cell r="CF69">
            <v>26.494444444444444</v>
          </cell>
          <cell r="CG69" t="str">
            <v/>
          </cell>
          <cell r="CH69" t="str">
            <v/>
          </cell>
          <cell r="CI69" t="str">
            <v/>
          </cell>
          <cell r="CJ69">
            <v>28.006190476190472</v>
          </cell>
          <cell r="CK69" t="str">
            <v/>
          </cell>
          <cell r="CL69" t="str">
            <v/>
          </cell>
          <cell r="CM69" t="str">
            <v/>
          </cell>
          <cell r="CN69" t="str">
            <v/>
          </cell>
          <cell r="CO69" t="str">
            <v/>
          </cell>
          <cell r="CP69" t="str">
            <v/>
          </cell>
          <cell r="CQ69" t="str">
            <v/>
          </cell>
          <cell r="CR69">
            <v>67.124178673172409</v>
          </cell>
        </row>
        <row r="70">
          <cell r="BH70">
            <v>59</v>
          </cell>
          <cell r="BI70">
            <v>79.073380570714292</v>
          </cell>
          <cell r="BJ70">
            <v>38.263487006262629</v>
          </cell>
          <cell r="BK70">
            <v>31.408371897435899</v>
          </cell>
          <cell r="BL70" t="str">
            <v/>
          </cell>
          <cell r="BM70" t="str">
            <v/>
          </cell>
          <cell r="BN70" t="str">
            <v/>
          </cell>
          <cell r="BO70" t="str">
            <v/>
          </cell>
          <cell r="BP70" t="str">
            <v/>
          </cell>
          <cell r="BQ70" t="str">
            <v/>
          </cell>
          <cell r="BR70" t="str">
            <v/>
          </cell>
          <cell r="BS70" t="str">
            <v/>
          </cell>
          <cell r="BT70" t="str">
            <v/>
          </cell>
          <cell r="BU70">
            <v>48.899280837123385</v>
          </cell>
          <cell r="BV70">
            <v>23.662286643399497</v>
          </cell>
          <cell r="BW70">
            <v>19.42305725345895</v>
          </cell>
          <cell r="BX70" t="str">
            <v/>
          </cell>
          <cell r="BY70">
            <v>40.454420898789323</v>
          </cell>
          <cell r="BZ70">
            <v>19.575831932750283</v>
          </cell>
          <cell r="CA70">
            <v>16.068713482513758</v>
          </cell>
          <cell r="CB70" t="str">
            <v/>
          </cell>
          <cell r="CC70">
            <v>31.109657142857142</v>
          </cell>
          <cell r="CD70">
            <v>15.053915151515151</v>
          </cell>
          <cell r="CE70">
            <v>12.356923076923076</v>
          </cell>
          <cell r="CF70" t="str">
            <v/>
          </cell>
          <cell r="CG70">
            <v>33.777969795918374</v>
          </cell>
          <cell r="CH70">
            <v>16.345107532467534</v>
          </cell>
          <cell r="CI70">
            <v>13.41679120879121</v>
          </cell>
          <cell r="CJ70" t="str">
            <v/>
          </cell>
          <cell r="CK70">
            <v>30.211071428571429</v>
          </cell>
          <cell r="CL70">
            <v>14.619090909090909</v>
          </cell>
          <cell r="CM70">
            <v>12</v>
          </cell>
          <cell r="CN70" t="str">
            <v/>
          </cell>
          <cell r="CO70">
            <v>76.734756663752336</v>
          </cell>
          <cell r="CP70">
            <v>37.131830501498051</v>
          </cell>
          <cell r="CQ70">
            <v>30.479457908076256</v>
          </cell>
          <cell r="CR70" t="str">
            <v/>
          </cell>
        </row>
        <row r="71">
          <cell r="BH71">
            <v>60</v>
          </cell>
          <cell r="BI71" t="str">
            <v/>
          </cell>
          <cell r="BJ71" t="str">
            <v/>
          </cell>
          <cell r="BK71" t="str">
            <v/>
          </cell>
          <cell r="BL71">
            <v>77.331820555555552</v>
          </cell>
          <cell r="BM71" t="str">
            <v/>
          </cell>
          <cell r="BN71" t="str">
            <v/>
          </cell>
          <cell r="BO71" t="str">
            <v/>
          </cell>
          <cell r="BP71" t="str">
            <v/>
          </cell>
          <cell r="BQ71" t="str">
            <v/>
          </cell>
          <cell r="BR71" t="str">
            <v/>
          </cell>
          <cell r="BS71" t="str">
            <v/>
          </cell>
          <cell r="BT71" t="str">
            <v/>
          </cell>
          <cell r="BU71" t="str">
            <v/>
          </cell>
          <cell r="BV71" t="str">
            <v/>
          </cell>
          <cell r="BW71" t="str">
            <v/>
          </cell>
          <cell r="BX71">
            <v>77.331820555555552</v>
          </cell>
          <cell r="BY71" t="str">
            <v/>
          </cell>
          <cell r="BZ71" t="str">
            <v/>
          </cell>
          <cell r="CA71" t="str">
            <v/>
          </cell>
          <cell r="CB71">
            <v>41.102918158214493</v>
          </cell>
          <cell r="CC71" t="str">
            <v/>
          </cell>
          <cell r="CD71" t="str">
            <v/>
          </cell>
          <cell r="CE71" t="str">
            <v/>
          </cell>
          <cell r="CF71">
            <v>32.072222222222223</v>
          </cell>
          <cell r="CG71" t="str">
            <v/>
          </cell>
          <cell r="CH71" t="str">
            <v/>
          </cell>
          <cell r="CI71" t="str">
            <v/>
          </cell>
          <cell r="CJ71">
            <v>36.337142857142865</v>
          </cell>
          <cell r="CK71" t="str">
            <v/>
          </cell>
          <cell r="CL71" t="str">
            <v/>
          </cell>
          <cell r="CM71" t="str">
            <v/>
          </cell>
          <cell r="CN71">
            <v>31.777777777777771</v>
          </cell>
          <cell r="CO71" t="str">
            <v/>
          </cell>
          <cell r="CP71" t="str">
            <v/>
          </cell>
          <cell r="CQ71" t="str">
            <v/>
          </cell>
          <cell r="CR71">
            <v>77.704956470109565</v>
          </cell>
        </row>
        <row r="72">
          <cell r="BH72">
            <v>61</v>
          </cell>
          <cell r="BI72">
            <v>84.062365639285716</v>
          </cell>
          <cell r="BJ72">
            <v>40.677649192929294</v>
          </cell>
          <cell r="BK72">
            <v>33.390023589743585</v>
          </cell>
          <cell r="BL72" t="str">
            <v/>
          </cell>
          <cell r="BM72" t="str">
            <v/>
          </cell>
          <cell r="BN72" t="str">
            <v/>
          </cell>
          <cell r="BO72" t="str">
            <v/>
          </cell>
          <cell r="BP72" t="str">
            <v/>
          </cell>
          <cell r="BQ72" t="str">
            <v/>
          </cell>
          <cell r="BR72" t="str">
            <v/>
          </cell>
          <cell r="BS72" t="str">
            <v/>
          </cell>
          <cell r="BT72" t="str">
            <v/>
          </cell>
          <cell r="BU72">
            <v>52.801241544145064</v>
          </cell>
          <cell r="BV72">
            <v>25.550439416614395</v>
          </cell>
          <cell r="BW72">
            <v>20.972937025017725</v>
          </cell>
          <cell r="BX72" t="str">
            <v/>
          </cell>
          <cell r="BY72">
            <v>43.682516651325507</v>
          </cell>
          <cell r="BZ72">
            <v>21.137902492914069</v>
          </cell>
          <cell r="CA72">
            <v>17.35093047114394</v>
          </cell>
          <cell r="CB72" t="str">
            <v/>
          </cell>
          <cell r="CC72">
            <v>52.497546428571432</v>
          </cell>
          <cell r="CD72">
            <v>25.403481818181817</v>
          </cell>
          <cell r="CE72">
            <v>20.852307692307694</v>
          </cell>
          <cell r="CF72" t="str">
            <v/>
          </cell>
          <cell r="CG72" t="str">
            <v/>
          </cell>
          <cell r="CH72" t="str">
            <v/>
          </cell>
          <cell r="CI72" t="str">
            <v/>
          </cell>
          <cell r="CJ72" t="str">
            <v/>
          </cell>
          <cell r="CK72" t="str">
            <v/>
          </cell>
          <cell r="CL72" t="str">
            <v/>
          </cell>
          <cell r="CM72" t="str">
            <v/>
          </cell>
          <cell r="CN72" t="str">
            <v/>
          </cell>
          <cell r="CO72">
            <v>82.857873409827675</v>
          </cell>
          <cell r="CP72">
            <v>40.094797259214431</v>
          </cell>
          <cell r="CQ72">
            <v>32.911592800300383</v>
          </cell>
          <cell r="CR72" t="str">
            <v/>
          </cell>
        </row>
        <row r="73">
          <cell r="BH73">
            <v>62</v>
          </cell>
          <cell r="BI73" t="str">
            <v/>
          </cell>
          <cell r="BJ73" t="str">
            <v/>
          </cell>
          <cell r="BK73" t="str">
            <v/>
          </cell>
          <cell r="BL73">
            <v>82.215142222222227</v>
          </cell>
          <cell r="BM73" t="str">
            <v/>
          </cell>
          <cell r="BN73" t="str">
            <v/>
          </cell>
          <cell r="BO73" t="str">
            <v/>
          </cell>
          <cell r="BP73" t="str">
            <v/>
          </cell>
          <cell r="BQ73" t="str">
            <v/>
          </cell>
          <cell r="BR73" t="str">
            <v/>
          </cell>
          <cell r="BS73" t="str">
            <v/>
          </cell>
          <cell r="BT73" t="str">
            <v/>
          </cell>
          <cell r="BU73" t="str">
            <v/>
          </cell>
          <cell r="BV73" t="str">
            <v/>
          </cell>
          <cell r="BW73" t="str">
            <v/>
          </cell>
          <cell r="BX73">
            <v>82.215142222222227</v>
          </cell>
          <cell r="BY73" t="str">
            <v/>
          </cell>
          <cell r="BZ73" t="str">
            <v/>
          </cell>
          <cell r="CA73" t="str">
            <v/>
          </cell>
          <cell r="CB73">
            <v>44.3856977916723</v>
          </cell>
          <cell r="CC73" t="str">
            <v/>
          </cell>
          <cell r="CD73" t="str">
            <v/>
          </cell>
          <cell r="CE73" t="str">
            <v/>
          </cell>
          <cell r="CF73">
            <v>54.383333333333333</v>
          </cell>
          <cell r="CG73" t="str">
            <v/>
          </cell>
          <cell r="CH73" t="str">
            <v/>
          </cell>
          <cell r="CI73" t="str">
            <v/>
          </cell>
          <cell r="CJ73" t="str">
            <v/>
          </cell>
          <cell r="CK73" t="str">
            <v/>
          </cell>
          <cell r="CL73" t="str">
            <v/>
          </cell>
          <cell r="CM73" t="str">
            <v/>
          </cell>
          <cell r="CN73" t="str">
            <v/>
          </cell>
          <cell r="CO73" t="str">
            <v/>
          </cell>
          <cell r="CP73" t="str">
            <v/>
          </cell>
          <cell r="CQ73" t="str">
            <v/>
          </cell>
          <cell r="CR73">
            <v>83.911042557158353</v>
          </cell>
        </row>
        <row r="74">
          <cell r="BH74">
            <v>63</v>
          </cell>
          <cell r="BI74">
            <v>28.976721415714287</v>
          </cell>
          <cell r="BJ74">
            <v>14.021790840000001</v>
          </cell>
          <cell r="BK74">
            <v>11.509709538461539</v>
          </cell>
          <cell r="BL74" t="str">
            <v/>
          </cell>
          <cell r="BM74">
            <v>20.334375000000001</v>
          </cell>
          <cell r="BN74">
            <v>9.8397727272727273</v>
          </cell>
          <cell r="BO74">
            <v>8.0769230769230766</v>
          </cell>
          <cell r="BP74" t="str">
            <v/>
          </cell>
          <cell r="BQ74">
            <v>48.699214285714284</v>
          </cell>
          <cell r="BR74">
            <v>23.565474747474749</v>
          </cell>
          <cell r="BS74">
            <v>19.343589743589742</v>
          </cell>
          <cell r="BT74" t="str">
            <v/>
          </cell>
          <cell r="BU74">
            <v>25.500123820119111</v>
          </cell>
          <cell r="BV74">
            <v>12.339470620920764</v>
          </cell>
          <cell r="BW74">
            <v>10.128786281708482</v>
          </cell>
          <cell r="BX74" t="str">
            <v/>
          </cell>
          <cell r="BY74">
            <v>21.483428571428572</v>
          </cell>
          <cell r="BZ74">
            <v>10.395797979797981</v>
          </cell>
          <cell r="CA74">
            <v>8.533333333333335</v>
          </cell>
          <cell r="CB74" t="str">
            <v/>
          </cell>
          <cell r="CC74">
            <v>13.856759785714276</v>
          </cell>
          <cell r="CD74">
            <v>6.705264707070703</v>
          </cell>
          <cell r="CE74">
            <v>5.5039794871794836</v>
          </cell>
          <cell r="CF74" t="str">
            <v/>
          </cell>
          <cell r="CG74">
            <v>16.17629798798232</v>
          </cell>
          <cell r="CH74">
            <v>7.8276856687449285</v>
          </cell>
          <cell r="CI74">
            <v>6.4253125320212083</v>
          </cell>
          <cell r="CJ74" t="str">
            <v/>
          </cell>
          <cell r="CK74" t="str">
            <v/>
          </cell>
          <cell r="CL74" t="str">
            <v/>
          </cell>
          <cell r="CM74" t="str">
            <v/>
          </cell>
          <cell r="CN74" t="str">
            <v/>
          </cell>
          <cell r="CO74" t="str">
            <v/>
          </cell>
          <cell r="CP74" t="str">
            <v/>
          </cell>
          <cell r="CQ74" t="str">
            <v/>
          </cell>
          <cell r="CR74" t="str">
            <v/>
          </cell>
        </row>
        <row r="75">
          <cell r="BH75">
            <v>64</v>
          </cell>
          <cell r="BI75" t="str">
            <v/>
          </cell>
          <cell r="BJ75" t="str">
            <v/>
          </cell>
          <cell r="BK75" t="str">
            <v/>
          </cell>
          <cell r="BL75">
            <v>28.340427500000001</v>
          </cell>
          <cell r="BM75" t="str">
            <v/>
          </cell>
          <cell r="BN75" t="str">
            <v/>
          </cell>
          <cell r="BO75" t="str">
            <v/>
          </cell>
          <cell r="BP75">
            <v>19.6875</v>
          </cell>
          <cell r="BQ75" t="str">
            <v/>
          </cell>
          <cell r="BR75" t="str">
            <v/>
          </cell>
          <cell r="BS75" t="str">
            <v/>
          </cell>
          <cell r="BT75">
            <v>52.388888888888886</v>
          </cell>
          <cell r="BU75" t="str">
            <v/>
          </cell>
          <cell r="BV75" t="str">
            <v/>
          </cell>
          <cell r="BW75" t="str">
            <v/>
          </cell>
          <cell r="BX75">
            <v>28.340427500000001</v>
          </cell>
          <cell r="BY75" t="str">
            <v/>
          </cell>
          <cell r="BZ75" t="str">
            <v/>
          </cell>
          <cell r="CA75" t="str">
            <v/>
          </cell>
          <cell r="CB75">
            <v>22.222222222222221</v>
          </cell>
          <cell r="CC75" t="str">
            <v/>
          </cell>
          <cell r="CD75" t="str">
            <v/>
          </cell>
          <cell r="CE75" t="str">
            <v/>
          </cell>
          <cell r="CF75">
            <v>16.036111111111111</v>
          </cell>
          <cell r="CG75" t="str">
            <v/>
          </cell>
          <cell r="CH75" t="str">
            <v/>
          </cell>
          <cell r="CI75" t="str">
            <v/>
          </cell>
          <cell r="CJ75">
            <v>16.818412906440951</v>
          </cell>
          <cell r="CK75" t="str">
            <v/>
          </cell>
          <cell r="CL75" t="str">
            <v/>
          </cell>
          <cell r="CM75" t="str">
            <v/>
          </cell>
          <cell r="CN75" t="str">
            <v/>
          </cell>
          <cell r="CO75" t="str">
            <v/>
          </cell>
          <cell r="CP75" t="str">
            <v/>
          </cell>
          <cell r="CQ75" t="str">
            <v/>
          </cell>
          <cell r="CR75" t="str">
            <v/>
          </cell>
        </row>
        <row r="76">
          <cell r="BH76">
            <v>65</v>
          </cell>
          <cell r="BI76">
            <v>33.197054715</v>
          </cell>
          <cell r="BJ76">
            <v>16.064003620000001</v>
          </cell>
          <cell r="BK76">
            <v>13.186048615384616</v>
          </cell>
          <cell r="BL76" t="str">
            <v/>
          </cell>
          <cell r="BM76">
            <v>23.723437499999999</v>
          </cell>
          <cell r="BN76">
            <v>11.479734848484849</v>
          </cell>
          <cell r="BO76">
            <v>9.4230769230769234</v>
          </cell>
          <cell r="BP76" t="str">
            <v/>
          </cell>
          <cell r="BQ76">
            <v>49.887</v>
          </cell>
          <cell r="BR76">
            <v>24.140242424242427</v>
          </cell>
          <cell r="BS76">
            <v>19.81538461538462</v>
          </cell>
          <cell r="BT76" t="str">
            <v/>
          </cell>
          <cell r="BU76">
            <v>29.214105817944265</v>
          </cell>
          <cell r="BV76">
            <v>14.136660786430244</v>
          </cell>
          <cell r="BW76">
            <v>11.603999899314671</v>
          </cell>
          <cell r="BX76" t="str">
            <v/>
          </cell>
          <cell r="BY76">
            <v>24.168857142857146</v>
          </cell>
          <cell r="BZ76">
            <v>11.695272727272728</v>
          </cell>
          <cell r="CA76">
            <v>9.6000000000000014</v>
          </cell>
          <cell r="CB76" t="str">
            <v/>
          </cell>
          <cell r="CC76">
            <v>18.471358928571426</v>
          </cell>
          <cell r="CD76">
            <v>8.9382621212121212</v>
          </cell>
          <cell r="CE76">
            <v>7.3369230769230755</v>
          </cell>
          <cell r="CF76" t="str">
            <v/>
          </cell>
          <cell r="CG76">
            <v>20.809059100024285</v>
          </cell>
          <cell r="CH76">
            <v>10.069471631787321</v>
          </cell>
          <cell r="CI76">
            <v>8.2654701535720818</v>
          </cell>
          <cell r="CJ76" t="str">
            <v/>
          </cell>
          <cell r="CK76">
            <v>20.140714285714285</v>
          </cell>
          <cell r="CL76">
            <v>9.7460606060606061</v>
          </cell>
          <cell r="CM76">
            <v>8</v>
          </cell>
          <cell r="CN76" t="str">
            <v/>
          </cell>
          <cell r="CO76" t="str">
            <v/>
          </cell>
          <cell r="CP76" t="str">
            <v/>
          </cell>
          <cell r="CQ76" t="str">
            <v/>
          </cell>
          <cell r="CR76" t="str">
            <v/>
          </cell>
        </row>
        <row r="77">
          <cell r="BH77">
            <v>66</v>
          </cell>
          <cell r="BI77" t="str">
            <v/>
          </cell>
          <cell r="BJ77" t="str">
            <v/>
          </cell>
          <cell r="BK77" t="str">
            <v/>
          </cell>
          <cell r="BL77">
            <v>32.46706833333333</v>
          </cell>
          <cell r="BM77" t="str">
            <v/>
          </cell>
          <cell r="BN77" t="str">
            <v/>
          </cell>
          <cell r="BO77" t="str">
            <v/>
          </cell>
          <cell r="BP77">
            <v>22.96875</v>
          </cell>
          <cell r="BQ77" t="str">
            <v/>
          </cell>
          <cell r="BR77" t="str">
            <v/>
          </cell>
          <cell r="BS77" t="str">
            <v/>
          </cell>
          <cell r="BT77">
            <v>53.666666666666679</v>
          </cell>
          <cell r="BU77" t="str">
            <v/>
          </cell>
          <cell r="BV77" t="str">
            <v/>
          </cell>
          <cell r="BW77" t="str">
            <v/>
          </cell>
          <cell r="BX77">
            <v>32.46706833333333</v>
          </cell>
          <cell r="BY77" t="str">
            <v/>
          </cell>
          <cell r="BZ77" t="str">
            <v/>
          </cell>
          <cell r="CA77" t="str">
            <v/>
          </cell>
          <cell r="CB77">
            <v>25</v>
          </cell>
          <cell r="CC77" t="str">
            <v/>
          </cell>
          <cell r="CD77" t="str">
            <v/>
          </cell>
          <cell r="CE77" t="str">
            <v/>
          </cell>
          <cell r="CF77">
            <v>20.219444444444441</v>
          </cell>
          <cell r="CG77" t="str">
            <v/>
          </cell>
          <cell r="CH77" t="str">
            <v/>
          </cell>
          <cell r="CI77" t="str">
            <v/>
          </cell>
          <cell r="CJ77">
            <v>22.385648332591057</v>
          </cell>
          <cell r="CK77" t="str">
            <v/>
          </cell>
          <cell r="CL77" t="str">
            <v/>
          </cell>
          <cell r="CM77" t="str">
            <v/>
          </cell>
          <cell r="CN77">
            <v>20.944444444444439</v>
          </cell>
          <cell r="CO77" t="str">
            <v/>
          </cell>
          <cell r="CP77" t="str">
            <v/>
          </cell>
          <cell r="CQ77" t="str">
            <v/>
          </cell>
          <cell r="CR77" t="str">
            <v/>
          </cell>
        </row>
        <row r="78">
          <cell r="BH78">
            <v>67</v>
          </cell>
          <cell r="BI78">
            <v>37.424639446071424</v>
          </cell>
          <cell r="BJ78">
            <v>18.109725356666665</v>
          </cell>
          <cell r="BK78">
            <v>14.865268000000002</v>
          </cell>
          <cell r="BL78" t="str">
            <v/>
          </cell>
          <cell r="BM78">
            <v>26.744492052898167</v>
          </cell>
          <cell r="BN78">
            <v>12.941618491193834</v>
          </cell>
          <cell r="BO78">
            <v>10.62305603406247</v>
          </cell>
          <cell r="BP78" t="str">
            <v/>
          </cell>
          <cell r="BQ78">
            <v>50.480892857142862</v>
          </cell>
          <cell r="BR78">
            <v>24.427626262626269</v>
          </cell>
          <cell r="BS78">
            <v>20.051282051282055</v>
          </cell>
          <cell r="BT78" t="str">
            <v/>
          </cell>
          <cell r="BU78">
            <v>40.899748145121968</v>
          </cell>
          <cell r="BV78">
            <v>19.791325101002339</v>
          </cell>
          <cell r="BW78">
            <v>16.245599859040539</v>
          </cell>
          <cell r="BX78" t="str">
            <v/>
          </cell>
          <cell r="BY78">
            <v>29.539714285714282</v>
          </cell>
          <cell r="BZ78">
            <v>14.294222222222221</v>
          </cell>
          <cell r="CA78">
            <v>11.733333333333333</v>
          </cell>
          <cell r="CB78" t="str">
            <v/>
          </cell>
          <cell r="CC78">
            <v>23.085958071428575</v>
          </cell>
          <cell r="CD78">
            <v>11.171259535353537</v>
          </cell>
          <cell r="CE78">
            <v>9.1698666666666693</v>
          </cell>
          <cell r="CF78" t="str">
            <v/>
          </cell>
          <cell r="CG78">
            <v>29.132682740033996</v>
          </cell>
          <cell r="CH78">
            <v>14.097260284502248</v>
          </cell>
          <cell r="CI78">
            <v>11.571658215000912</v>
          </cell>
          <cell r="CJ78" t="str">
            <v/>
          </cell>
          <cell r="CK78" t="str">
            <v/>
          </cell>
          <cell r="CL78" t="str">
            <v/>
          </cell>
          <cell r="CM78" t="str">
            <v/>
          </cell>
          <cell r="CN78" t="str">
            <v/>
          </cell>
          <cell r="CO78" t="str">
            <v/>
          </cell>
          <cell r="CP78" t="str">
            <v/>
          </cell>
          <cell r="CQ78" t="str">
            <v/>
          </cell>
          <cell r="CR78" t="str">
            <v/>
          </cell>
        </row>
        <row r="79">
          <cell r="BH79">
            <v>68</v>
          </cell>
          <cell r="BI79" t="str">
            <v/>
          </cell>
          <cell r="BJ79" t="str">
            <v/>
          </cell>
          <cell r="BK79" t="str">
            <v/>
          </cell>
          <cell r="BL79">
            <v>36.601509999999998</v>
          </cell>
          <cell r="BM79" t="str">
            <v/>
          </cell>
          <cell r="BN79" t="str">
            <v/>
          </cell>
          <cell r="BO79" t="str">
            <v/>
          </cell>
          <cell r="BP79">
            <v>25.89365897318357</v>
          </cell>
          <cell r="BQ79" t="str">
            <v/>
          </cell>
          <cell r="BR79" t="str">
            <v/>
          </cell>
          <cell r="BS79" t="str">
            <v/>
          </cell>
          <cell r="BT79">
            <v>54.305555555555564</v>
          </cell>
          <cell r="BU79" t="str">
            <v/>
          </cell>
          <cell r="BV79" t="str">
            <v/>
          </cell>
          <cell r="BW79" t="str">
            <v/>
          </cell>
          <cell r="BX79">
            <v>36.601509999999998</v>
          </cell>
          <cell r="BY79" t="str">
            <v/>
          </cell>
          <cell r="BZ79" t="str">
            <v/>
          </cell>
          <cell r="CA79" t="str">
            <v/>
          </cell>
          <cell r="CB79">
            <v>30.555555555555557</v>
          </cell>
          <cell r="CC79" t="str">
            <v/>
          </cell>
          <cell r="CD79" t="str">
            <v/>
          </cell>
          <cell r="CE79" t="str">
            <v/>
          </cell>
          <cell r="CF79">
            <v>24.402777777777779</v>
          </cell>
          <cell r="CG79" t="str">
            <v/>
          </cell>
          <cell r="CH79" t="str">
            <v/>
          </cell>
          <cell r="CI79" t="str">
            <v/>
          </cell>
          <cell r="CJ79">
            <v>31.339907665627475</v>
          </cell>
          <cell r="CK79" t="str">
            <v/>
          </cell>
          <cell r="CL79" t="str">
            <v/>
          </cell>
          <cell r="CM79" t="str">
            <v/>
          </cell>
          <cell r="CN79" t="str">
            <v/>
          </cell>
          <cell r="CO79" t="str">
            <v/>
          </cell>
          <cell r="CP79" t="str">
            <v/>
          </cell>
          <cell r="CQ79" t="str">
            <v/>
          </cell>
          <cell r="CR79" t="str">
            <v/>
          </cell>
        </row>
        <row r="80">
          <cell r="BH80">
            <v>69</v>
          </cell>
          <cell r="BI80" t="str">
            <v/>
          </cell>
          <cell r="BJ80" t="str">
            <v/>
          </cell>
          <cell r="BK80" t="str">
            <v/>
          </cell>
          <cell r="BL80" t="str">
            <v/>
          </cell>
          <cell r="BM80" t="str">
            <v/>
          </cell>
          <cell r="BN80" t="str">
            <v/>
          </cell>
          <cell r="BO80" t="str">
            <v/>
          </cell>
          <cell r="BP80" t="str">
            <v/>
          </cell>
          <cell r="BQ80">
            <v>83.144999999999996</v>
          </cell>
          <cell r="BR80">
            <v>40.233737373737377</v>
          </cell>
          <cell r="BS80">
            <v>33.025641025641029</v>
          </cell>
          <cell r="BT80" t="str">
            <v/>
          </cell>
          <cell r="BU80">
            <v>78.659268333501217</v>
          </cell>
          <cell r="BV80">
            <v>38.063098732821274</v>
          </cell>
          <cell r="BW80">
            <v>31.243884290357617</v>
          </cell>
          <cell r="BX80" t="str">
            <v/>
          </cell>
          <cell r="BY80" t="str">
            <v/>
          </cell>
          <cell r="BZ80" t="str">
            <v/>
          </cell>
          <cell r="CA80" t="str">
            <v/>
          </cell>
          <cell r="CB80" t="str">
            <v/>
          </cell>
          <cell r="CC80" t="str">
            <v/>
          </cell>
          <cell r="CD80" t="str">
            <v/>
          </cell>
          <cell r="CE80" t="str">
            <v/>
          </cell>
          <cell r="CF80" t="str">
            <v/>
          </cell>
          <cell r="CG80">
            <v>27.577285714285715</v>
          </cell>
          <cell r="CH80">
            <v>13.344606060606063</v>
          </cell>
          <cell r="CI80">
            <v>10.953846153846156</v>
          </cell>
          <cell r="CJ80" t="str">
            <v/>
          </cell>
          <cell r="CK80">
            <v>30.211071428571429</v>
          </cell>
          <cell r="CL80">
            <v>14.619090909090909</v>
          </cell>
          <cell r="CM80">
            <v>12</v>
          </cell>
          <cell r="CN80" t="str">
            <v/>
          </cell>
          <cell r="CO80" t="str">
            <v/>
          </cell>
          <cell r="CP80" t="str">
            <v/>
          </cell>
          <cell r="CQ80" t="str">
            <v/>
          </cell>
          <cell r="CR80" t="str">
            <v/>
          </cell>
        </row>
        <row r="81">
          <cell r="BH81">
            <v>70</v>
          </cell>
          <cell r="BI81" t="str">
            <v/>
          </cell>
          <cell r="BJ81" t="str">
            <v/>
          </cell>
          <cell r="BK81" t="str">
            <v/>
          </cell>
          <cell r="BL81" t="str">
            <v/>
          </cell>
          <cell r="BM81" t="str">
            <v/>
          </cell>
          <cell r="BN81" t="str">
            <v/>
          </cell>
          <cell r="BO81" t="str">
            <v/>
          </cell>
          <cell r="BP81" t="str">
            <v/>
          </cell>
          <cell r="BQ81" t="str">
            <v/>
          </cell>
          <cell r="BR81" t="str">
            <v/>
          </cell>
          <cell r="BS81" t="str">
            <v/>
          </cell>
          <cell r="BT81">
            <v>89.444444444444443</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v>29.666666666666671</v>
          </cell>
          <cell r="CK81" t="str">
            <v/>
          </cell>
          <cell r="CL81" t="str">
            <v/>
          </cell>
          <cell r="CM81" t="str">
            <v/>
          </cell>
          <cell r="CN81">
            <v>31.777777777777771</v>
          </cell>
          <cell r="CO81" t="str">
            <v/>
          </cell>
          <cell r="CP81" t="str">
            <v/>
          </cell>
          <cell r="CQ81" t="str">
            <v/>
          </cell>
          <cell r="CR81" t="str">
            <v/>
          </cell>
        </row>
        <row r="82">
          <cell r="BH82">
            <v>71</v>
          </cell>
          <cell r="BI82" t="str">
            <v/>
          </cell>
          <cell r="BJ82" t="str">
            <v/>
          </cell>
          <cell r="BK82" t="str">
            <v/>
          </cell>
          <cell r="BL82" t="str">
            <v/>
          </cell>
          <cell r="BM82" t="str">
            <v/>
          </cell>
          <cell r="BN82" t="str">
            <v/>
          </cell>
          <cell r="BO82" t="str">
            <v/>
          </cell>
          <cell r="BP82" t="str">
            <v/>
          </cell>
          <cell r="BQ82">
            <v>84.926678571428582</v>
          </cell>
          <cell r="BR82">
            <v>41.095888888888894</v>
          </cell>
          <cell r="BS82">
            <v>33.733333333333341</v>
          </cell>
          <cell r="BT82" t="str">
            <v/>
          </cell>
          <cell r="BU82">
            <v>84.485880802649461</v>
          </cell>
          <cell r="BV82">
            <v>40.882587527845075</v>
          </cell>
          <cell r="BW82">
            <v>33.558246089643369</v>
          </cell>
          <cell r="BX82" t="str">
            <v/>
          </cell>
          <cell r="BY82">
            <v>90.633214285714288</v>
          </cell>
          <cell r="BZ82">
            <v>43.857272727272729</v>
          </cell>
          <cell r="CA82">
            <v>36</v>
          </cell>
          <cell r="CB82" t="str">
            <v/>
          </cell>
          <cell r="CC82" t="str">
            <v/>
          </cell>
          <cell r="CD82" t="str">
            <v/>
          </cell>
          <cell r="CE82" t="str">
            <v/>
          </cell>
          <cell r="CF82" t="str">
            <v/>
          </cell>
          <cell r="CG82">
            <v>39.97157142857143</v>
          </cell>
          <cell r="CH82">
            <v>19.342181818181821</v>
          </cell>
          <cell r="CI82">
            <v>15.876923076923077</v>
          </cell>
          <cell r="CJ82" t="str">
            <v/>
          </cell>
          <cell r="CK82" t="str">
            <v/>
          </cell>
          <cell r="CL82" t="str">
            <v/>
          </cell>
          <cell r="CM82" t="str">
            <v/>
          </cell>
          <cell r="CN82" t="str">
            <v/>
          </cell>
          <cell r="CO82" t="str">
            <v/>
          </cell>
          <cell r="CP82" t="str">
            <v/>
          </cell>
          <cell r="CQ82" t="str">
            <v/>
          </cell>
          <cell r="CR82" t="str">
            <v/>
          </cell>
        </row>
        <row r="83">
          <cell r="BH83">
            <v>72</v>
          </cell>
          <cell r="BI83" t="str">
            <v/>
          </cell>
          <cell r="BJ83" t="str">
            <v/>
          </cell>
          <cell r="BK83" t="str">
            <v/>
          </cell>
          <cell r="BL83" t="str">
            <v/>
          </cell>
          <cell r="BM83" t="str">
            <v/>
          </cell>
          <cell r="BN83" t="str">
            <v/>
          </cell>
          <cell r="BO83" t="str">
            <v/>
          </cell>
          <cell r="BP83" t="str">
            <v/>
          </cell>
          <cell r="BQ83" t="str">
            <v/>
          </cell>
          <cell r="BR83" t="str">
            <v/>
          </cell>
          <cell r="BS83" t="str">
            <v/>
          </cell>
          <cell r="BT83">
            <v>91.361111111111128</v>
          </cell>
          <cell r="BU83" t="str">
            <v/>
          </cell>
          <cell r="BV83" t="str">
            <v/>
          </cell>
          <cell r="BW83" t="str">
            <v/>
          </cell>
          <cell r="BX83" t="str">
            <v/>
          </cell>
          <cell r="BY83" t="str">
            <v/>
          </cell>
          <cell r="BZ83" t="str">
            <v/>
          </cell>
          <cell r="CA83" t="str">
            <v/>
          </cell>
          <cell r="CB83">
            <v>93.75</v>
          </cell>
          <cell r="CC83" t="str">
            <v/>
          </cell>
          <cell r="CD83" t="str">
            <v/>
          </cell>
          <cell r="CE83" t="str">
            <v/>
          </cell>
          <cell r="CF83" t="str">
            <v/>
          </cell>
          <cell r="CG83" t="str">
            <v/>
          </cell>
          <cell r="CH83" t="str">
            <v/>
          </cell>
          <cell r="CI83" t="str">
            <v/>
          </cell>
          <cell r="CJ83">
            <v>43</v>
          </cell>
          <cell r="CK83" t="str">
            <v/>
          </cell>
          <cell r="CL83" t="str">
            <v/>
          </cell>
          <cell r="CM83" t="str">
            <v/>
          </cell>
          <cell r="CN83" t="str">
            <v/>
          </cell>
          <cell r="CO83" t="str">
            <v/>
          </cell>
          <cell r="CP83" t="str">
            <v/>
          </cell>
          <cell r="CQ83" t="str">
            <v/>
          </cell>
          <cell r="CR83" t="str">
            <v/>
          </cell>
        </row>
        <row r="84">
          <cell r="BH84">
            <v>73</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v>97.346785714285716</v>
          </cell>
          <cell r="BZ84">
            <v>47.105959595959597</v>
          </cell>
          <cell r="CA84">
            <v>38.666666666666664</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row>
        <row r="85">
          <cell r="BH85">
            <v>74</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100.69444444444444</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row>
        <row r="86">
          <cell r="BH86">
            <v>75</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row>
        <row r="87">
          <cell r="BH87">
            <v>76</v>
          </cell>
          <cell r="BI87">
            <v>21.390229481785713</v>
          </cell>
          <cell r="BJ87">
            <v>10.350699083939395</v>
          </cell>
          <cell r="BK87">
            <v>8.4963141538461535</v>
          </cell>
          <cell r="BL87" t="str">
            <v/>
          </cell>
          <cell r="BM87">
            <v>41.314285714285717</v>
          </cell>
          <cell r="BN87">
            <v>19.991919191919191</v>
          </cell>
          <cell r="BO87">
            <v>16.410256410256409</v>
          </cell>
          <cell r="BP87" t="str">
            <v/>
          </cell>
          <cell r="BQ87" t="str">
            <v/>
          </cell>
          <cell r="BR87" t="str">
            <v/>
          </cell>
          <cell r="BS87" t="str">
            <v/>
          </cell>
          <cell r="BT87" t="str">
            <v/>
          </cell>
          <cell r="BU87">
            <v>26.151193220420037</v>
          </cell>
          <cell r="BV87">
            <v>12.654522100429865</v>
          </cell>
          <cell r="BW87">
            <v>10.387394547955614</v>
          </cell>
          <cell r="BX87" t="str">
            <v/>
          </cell>
          <cell r="BY87" t="str">
            <v/>
          </cell>
          <cell r="BZ87" t="str">
            <v/>
          </cell>
          <cell r="CA87" t="str">
            <v/>
          </cell>
          <cell r="CB87" t="str">
            <v/>
          </cell>
          <cell r="CC87" t="str">
            <v/>
          </cell>
          <cell r="CD87" t="str">
            <v/>
          </cell>
          <cell r="CE87" t="str">
            <v/>
          </cell>
          <cell r="CF87" t="str">
            <v/>
          </cell>
          <cell r="CG87">
            <v>23.955291499621406</v>
          </cell>
          <cell r="CH87">
            <v>11.591928641615143</v>
          </cell>
          <cell r="CI87">
            <v>9.5151705782799496</v>
          </cell>
          <cell r="CJ87" t="str">
            <v/>
          </cell>
          <cell r="CK87" t="str">
            <v/>
          </cell>
          <cell r="CL87" t="str">
            <v/>
          </cell>
          <cell r="CM87" t="str">
            <v/>
          </cell>
          <cell r="CN87" t="str">
            <v/>
          </cell>
          <cell r="CO87" t="str">
            <v/>
          </cell>
          <cell r="CP87" t="str">
            <v/>
          </cell>
          <cell r="CQ87" t="str">
            <v/>
          </cell>
          <cell r="CR87" t="str">
            <v/>
          </cell>
        </row>
        <row r="88">
          <cell r="BH88">
            <v>77</v>
          </cell>
          <cell r="BI88" t="str">
            <v/>
          </cell>
          <cell r="BJ88" t="str">
            <v/>
          </cell>
          <cell r="BK88" t="str">
            <v/>
          </cell>
          <cell r="BL88">
            <v>20.00687111111111</v>
          </cell>
          <cell r="BM88" t="str">
            <v/>
          </cell>
          <cell r="BN88" t="str">
            <v/>
          </cell>
          <cell r="BO88" t="str">
            <v/>
          </cell>
          <cell r="BP88">
            <v>41.145833333333336</v>
          </cell>
          <cell r="BQ88" t="str">
            <v/>
          </cell>
          <cell r="BR88" t="str">
            <v/>
          </cell>
          <cell r="BS88" t="str">
            <v/>
          </cell>
          <cell r="BT88" t="str">
            <v/>
          </cell>
          <cell r="BU88" t="str">
            <v/>
          </cell>
          <cell r="BV88" t="str">
            <v/>
          </cell>
          <cell r="BW88" t="str">
            <v/>
          </cell>
          <cell r="BX88">
            <v>20.00687111111111</v>
          </cell>
          <cell r="BY88" t="str">
            <v/>
          </cell>
          <cell r="BZ88" t="str">
            <v/>
          </cell>
          <cell r="CA88" t="str">
            <v/>
          </cell>
          <cell r="CB88" t="str">
            <v/>
          </cell>
          <cell r="CC88" t="str">
            <v/>
          </cell>
          <cell r="CD88" t="str">
            <v/>
          </cell>
          <cell r="CE88" t="str">
            <v/>
          </cell>
          <cell r="CF88" t="str">
            <v/>
          </cell>
          <cell r="CG88" t="str">
            <v/>
          </cell>
          <cell r="CH88" t="str">
            <v/>
          </cell>
          <cell r="CI88" t="str">
            <v/>
          </cell>
          <cell r="CJ88">
            <v>25.770253649508199</v>
          </cell>
          <cell r="CK88" t="str">
            <v/>
          </cell>
          <cell r="CL88" t="str">
            <v/>
          </cell>
          <cell r="CM88" t="str">
            <v/>
          </cell>
          <cell r="CN88" t="str">
            <v/>
          </cell>
          <cell r="CO88" t="str">
            <v/>
          </cell>
          <cell r="CP88" t="str">
            <v/>
          </cell>
          <cell r="CQ88" t="str">
            <v/>
          </cell>
          <cell r="CR88" t="str">
            <v/>
          </cell>
        </row>
        <row r="89">
          <cell r="BH89">
            <v>78</v>
          </cell>
          <cell r="BI89" t="str">
            <v/>
          </cell>
          <cell r="BJ89" t="str">
            <v/>
          </cell>
          <cell r="BK89" t="str">
            <v/>
          </cell>
          <cell r="BL89" t="str">
            <v/>
          </cell>
          <cell r="BM89">
            <v>40.023214285714289</v>
          </cell>
          <cell r="BN89">
            <v>19.367171717171718</v>
          </cell>
          <cell r="BO89">
            <v>15.897435897435898</v>
          </cell>
          <cell r="BP89" t="str">
            <v/>
          </cell>
          <cell r="BQ89" t="str">
            <v/>
          </cell>
          <cell r="BR89" t="str">
            <v/>
          </cell>
          <cell r="BS89" t="str">
            <v/>
          </cell>
          <cell r="BT89" t="str">
            <v/>
          </cell>
          <cell r="BU89">
            <v>26.312086590631548</v>
          </cell>
          <cell r="BV89">
            <v>12.732378154338885</v>
          </cell>
          <cell r="BW89">
            <v>10.451302259640153</v>
          </cell>
          <cell r="BX89" t="str">
            <v/>
          </cell>
          <cell r="BY89">
            <v>13.427142857142856</v>
          </cell>
          <cell r="BZ89">
            <v>6.4973737373737377</v>
          </cell>
          <cell r="CA89">
            <v>5.333333333333333</v>
          </cell>
          <cell r="CB89" t="str">
            <v/>
          </cell>
          <cell r="CC89" t="str">
            <v/>
          </cell>
          <cell r="CD89" t="str">
            <v/>
          </cell>
          <cell r="CE89" t="str">
            <v/>
          </cell>
          <cell r="CF89" t="str">
            <v/>
          </cell>
          <cell r="CG89">
            <v>24.102674739509819</v>
          </cell>
          <cell r="CH89">
            <v>11.663247164279895</v>
          </cell>
          <cell r="CI89">
            <v>9.5737119935634993</v>
          </cell>
          <cell r="CJ89" t="str">
            <v/>
          </cell>
          <cell r="CK89" t="str">
            <v/>
          </cell>
          <cell r="CL89" t="str">
            <v/>
          </cell>
          <cell r="CM89" t="str">
            <v/>
          </cell>
          <cell r="CN89" t="str">
            <v/>
          </cell>
          <cell r="CO89" t="str">
            <v/>
          </cell>
          <cell r="CP89" t="str">
            <v/>
          </cell>
          <cell r="CQ89" t="str">
            <v/>
          </cell>
          <cell r="CR89" t="str">
            <v/>
          </cell>
        </row>
        <row r="90">
          <cell r="BH90">
            <v>79</v>
          </cell>
          <cell r="BI90" t="str">
            <v/>
          </cell>
          <cell r="BJ90" t="str">
            <v/>
          </cell>
          <cell r="BK90" t="str">
            <v/>
          </cell>
          <cell r="BL90" t="str">
            <v/>
          </cell>
          <cell r="BM90" t="str">
            <v/>
          </cell>
          <cell r="BN90" t="str">
            <v/>
          </cell>
          <cell r="BO90" t="str">
            <v/>
          </cell>
          <cell r="BP90">
            <v>37.152777777777779</v>
          </cell>
          <cell r="BQ90" t="str">
            <v/>
          </cell>
          <cell r="BR90" t="str">
            <v/>
          </cell>
          <cell r="BS90" t="str">
            <v/>
          </cell>
          <cell r="BT90" t="str">
            <v/>
          </cell>
          <cell r="BU90" t="str">
            <v/>
          </cell>
          <cell r="BV90" t="str">
            <v/>
          </cell>
          <cell r="BW90" t="str">
            <v/>
          </cell>
          <cell r="BX90" t="str">
            <v/>
          </cell>
          <cell r="BY90" t="str">
            <v/>
          </cell>
          <cell r="BZ90" t="str">
            <v/>
          </cell>
          <cell r="CA90" t="str">
            <v/>
          </cell>
          <cell r="CB90">
            <v>13.888888888888889</v>
          </cell>
          <cell r="CC90" t="str">
            <v/>
          </cell>
          <cell r="CD90" t="str">
            <v/>
          </cell>
          <cell r="CE90" t="str">
            <v/>
          </cell>
          <cell r="CF90" t="str">
            <v/>
          </cell>
          <cell r="CG90" t="str">
            <v/>
          </cell>
          <cell r="CH90" t="str">
            <v/>
          </cell>
          <cell r="CI90" t="str">
            <v/>
          </cell>
          <cell r="CJ90">
            <v>25.928803315901142</v>
          </cell>
          <cell r="CK90" t="str">
            <v/>
          </cell>
          <cell r="CL90" t="str">
            <v/>
          </cell>
          <cell r="CM90" t="str">
            <v/>
          </cell>
          <cell r="CN90" t="str">
            <v/>
          </cell>
          <cell r="CO90" t="str">
            <v/>
          </cell>
          <cell r="CP90" t="str">
            <v/>
          </cell>
          <cell r="CQ90" t="str">
            <v/>
          </cell>
          <cell r="CR90" t="str">
            <v/>
          </cell>
        </row>
        <row r="91">
          <cell r="BH91">
            <v>80</v>
          </cell>
          <cell r="BI91">
            <v>26.171951850000006</v>
          </cell>
          <cell r="BJ91" t="str">
            <v/>
          </cell>
          <cell r="BK91" t="str">
            <v/>
          </cell>
          <cell r="BL91" t="str">
            <v/>
          </cell>
          <cell r="BM91">
            <v>16.641964285714284</v>
          </cell>
          <cell r="BN91" t="str">
            <v/>
          </cell>
          <cell r="BO91" t="str">
            <v/>
          </cell>
          <cell r="BP91" t="str">
            <v/>
          </cell>
          <cell r="BQ91">
            <v>24.711857142857145</v>
          </cell>
          <cell r="BR91" t="str">
            <v/>
          </cell>
          <cell r="BS91" t="str">
            <v/>
          </cell>
          <cell r="BT91" t="str">
            <v/>
          </cell>
          <cell r="BU91">
            <v>22.01550857142858</v>
          </cell>
          <cell r="BV91" t="str">
            <v/>
          </cell>
          <cell r="BW91" t="str">
            <v/>
          </cell>
          <cell r="BX91" t="str">
            <v/>
          </cell>
          <cell r="BY91">
            <v>6.4232142857142867</v>
          </cell>
          <cell r="BZ91" t="str">
            <v/>
          </cell>
          <cell r="CA91" t="str">
            <v/>
          </cell>
          <cell r="CB91" t="str">
            <v/>
          </cell>
          <cell r="CC91">
            <v>3.664151785714286</v>
          </cell>
          <cell r="CD91" t="str">
            <v/>
          </cell>
          <cell r="CE91" t="str">
            <v/>
          </cell>
          <cell r="CF91" t="str">
            <v/>
          </cell>
          <cell r="CG91">
            <v>19.283657142857145</v>
          </cell>
          <cell r="CH91" t="str">
            <v/>
          </cell>
          <cell r="CI91" t="str">
            <v/>
          </cell>
          <cell r="CJ91" t="str">
            <v/>
          </cell>
          <cell r="CK91">
            <v>7.5910714285714285</v>
          </cell>
          <cell r="CL91" t="str">
            <v/>
          </cell>
          <cell r="CM91" t="str">
            <v/>
          </cell>
          <cell r="CN91" t="str">
            <v/>
          </cell>
          <cell r="CO91">
            <v>17.993068831168838</v>
          </cell>
          <cell r="CP91" t="str">
            <v/>
          </cell>
          <cell r="CQ91" t="str">
            <v/>
          </cell>
          <cell r="CR91" t="str">
            <v/>
          </cell>
        </row>
        <row r="92">
          <cell r="BH92">
            <v>81</v>
          </cell>
          <cell r="BI92" t="str">
            <v/>
          </cell>
          <cell r="BJ92">
            <v>11.490338160000002</v>
          </cell>
          <cell r="BK92">
            <v>34.369541567307699</v>
          </cell>
          <cell r="BL92">
            <v>23.136965874000005</v>
          </cell>
          <cell r="BM92" t="str">
            <v/>
          </cell>
          <cell r="BN92">
            <v>7.5484848484848488</v>
          </cell>
          <cell r="BO92">
            <v>22.578792735042736</v>
          </cell>
          <cell r="BP92">
            <v>15.199642857142857</v>
          </cell>
          <cell r="BQ92" t="str">
            <v/>
          </cell>
          <cell r="BR92">
            <v>9.434181818181818</v>
          </cell>
          <cell r="BS92">
            <v>28.219230769230769</v>
          </cell>
          <cell r="BT92">
            <v>18.996685714285714</v>
          </cell>
          <cell r="BU92" t="str">
            <v/>
          </cell>
          <cell r="BV92">
            <v>20.279321212121218</v>
          </cell>
          <cell r="BW92">
            <v>32.123572649572658</v>
          </cell>
          <cell r="BX92">
            <v>23.136965874000005</v>
          </cell>
          <cell r="BY92" t="str">
            <v/>
          </cell>
          <cell r="BZ92">
            <v>5.916666666666667</v>
          </cell>
          <cell r="CA92">
            <v>9.3723290598290596</v>
          </cell>
          <cell r="CB92">
            <v>6.3092857142857142</v>
          </cell>
          <cell r="CC92" t="str">
            <v/>
          </cell>
          <cell r="CD92">
            <v>3.5101969696969699</v>
          </cell>
          <cell r="CE92">
            <v>5.560347222222223</v>
          </cell>
          <cell r="CF92">
            <v>3.7431271428571438</v>
          </cell>
          <cell r="CG92" t="str">
            <v/>
          </cell>
          <cell r="CH92">
            <v>17.762909090909091</v>
          </cell>
          <cell r="CI92">
            <v>28.1374358974359</v>
          </cell>
          <cell r="CJ92">
            <v>18.94162285714286</v>
          </cell>
          <cell r="CK92" t="str">
            <v/>
          </cell>
          <cell r="CL92">
            <v>6.9924242424242422</v>
          </cell>
          <cell r="CM92">
            <v>11.076388888888889</v>
          </cell>
          <cell r="CN92">
            <v>7.4564285714285718</v>
          </cell>
          <cell r="CO92" t="str">
            <v/>
          </cell>
          <cell r="CP92">
            <v>16.024876033057851</v>
          </cell>
          <cell r="CQ92">
            <v>25.384294871794872</v>
          </cell>
          <cell r="CR92">
            <v>17.088257142857145</v>
          </cell>
        </row>
        <row r="93">
          <cell r="BH93">
            <v>82</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row>
        <row r="94">
          <cell r="BH94">
            <v>83</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row>
        <row r="95">
          <cell r="BH95">
            <v>84</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v>24.291428571428572</v>
          </cell>
          <cell r="CL95" t="str">
            <v/>
          </cell>
          <cell r="CM95" t="str">
            <v/>
          </cell>
          <cell r="CN95" t="str">
            <v/>
          </cell>
          <cell r="CO95" t="str">
            <v/>
          </cell>
          <cell r="CP95" t="str">
            <v/>
          </cell>
          <cell r="CQ95" t="str">
            <v/>
          </cell>
          <cell r="CR95" t="str">
            <v/>
          </cell>
        </row>
        <row r="96">
          <cell r="BH96">
            <v>85</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v>19.299090909090911</v>
          </cell>
          <cell r="CM96">
            <v>30.570833333333333</v>
          </cell>
          <cell r="CN96">
            <v>20.579742857142861</v>
          </cell>
          <cell r="CO96" t="str">
            <v/>
          </cell>
          <cell r="CP96" t="str">
            <v/>
          </cell>
          <cell r="CQ96" t="str">
            <v/>
          </cell>
          <cell r="CR96" t="str">
            <v/>
          </cell>
        </row>
        <row r="97">
          <cell r="BH97">
            <v>86</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v>39.473571428571432</v>
          </cell>
          <cell r="CL97" t="str">
            <v/>
          </cell>
          <cell r="CM97" t="str">
            <v/>
          </cell>
          <cell r="CN97" t="str">
            <v/>
          </cell>
          <cell r="CO97" t="str">
            <v/>
          </cell>
          <cell r="CP97" t="str">
            <v/>
          </cell>
          <cell r="CQ97" t="str">
            <v/>
          </cell>
          <cell r="CR97" t="str">
            <v/>
          </cell>
        </row>
        <row r="98">
          <cell r="BH98">
            <v>87</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v>31.885454545454547</v>
          </cell>
          <cell r="CM98">
            <v>50.50833333333334</v>
          </cell>
          <cell r="CN98">
            <v>34.001314285714287</v>
          </cell>
          <cell r="CO98" t="str">
            <v/>
          </cell>
          <cell r="CP98" t="str">
            <v/>
          </cell>
          <cell r="CQ98" t="str">
            <v/>
          </cell>
          <cell r="CR98" t="str">
            <v/>
          </cell>
        </row>
        <row r="99">
          <cell r="BH99">
            <v>88</v>
          </cell>
          <cell r="BI99">
            <v>83.253579634285714</v>
          </cell>
          <cell r="BJ99" t="str">
            <v/>
          </cell>
          <cell r="BK99" t="str">
            <v/>
          </cell>
          <cell r="BL99" t="str">
            <v/>
          </cell>
          <cell r="BM99">
            <v>90.859285714285733</v>
          </cell>
          <cell r="BN99" t="str">
            <v/>
          </cell>
          <cell r="BO99" t="str">
            <v/>
          </cell>
          <cell r="BP99" t="str">
            <v/>
          </cell>
          <cell r="BQ99">
            <v>78.164678571428581</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v>29.60243857267951</v>
          </cell>
          <cell r="CP99" t="str">
            <v/>
          </cell>
          <cell r="CQ99" t="str">
            <v/>
          </cell>
          <cell r="CR99" t="str">
            <v/>
          </cell>
        </row>
        <row r="100">
          <cell r="BH100">
            <v>89</v>
          </cell>
          <cell r="BI100" t="str">
            <v/>
          </cell>
          <cell r="BJ100">
            <v>36.920128193939398</v>
          </cell>
          <cell r="BK100">
            <v>110.43433735042737</v>
          </cell>
          <cell r="BL100">
            <v>74.342437462857163</v>
          </cell>
          <cell r="BM100" t="str">
            <v/>
          </cell>
          <cell r="BN100">
            <v>39.890181818181809</v>
          </cell>
          <cell r="BO100">
            <v>119.31826923076923</v>
          </cell>
          <cell r="BP100">
            <v>80.322942857142849</v>
          </cell>
          <cell r="BQ100" t="str">
            <v/>
          </cell>
          <cell r="BR100">
            <v>38.129818181818187</v>
          </cell>
          <cell r="BS100">
            <v>114.05272435897436</v>
          </cell>
          <cell r="BT100">
            <v>76.778271428571443</v>
          </cell>
          <cell r="BU100" t="str">
            <v/>
          </cell>
          <cell r="BV100" t="str">
            <v/>
          </cell>
          <cell r="BW100" t="str">
            <v/>
          </cell>
          <cell r="BX100">
            <v>74.342437462857163</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v>27.267930628526951</v>
          </cell>
          <cell r="CQ100">
            <v>43.19391864188384</v>
          </cell>
          <cell r="CR100">
            <v>29.077380029188561</v>
          </cell>
        </row>
        <row r="101">
          <cell r="BH101">
            <v>90</v>
          </cell>
          <cell r="BI101">
            <v>91.088766723214292</v>
          </cell>
          <cell r="BJ101" t="str">
            <v/>
          </cell>
          <cell r="BK101" t="str">
            <v/>
          </cell>
          <cell r="BL101" t="str">
            <v/>
          </cell>
          <cell r="BM101">
            <v>115.99857857142861</v>
          </cell>
          <cell r="BN101" t="str">
            <v/>
          </cell>
          <cell r="BO101" t="str">
            <v/>
          </cell>
          <cell r="BP101" t="str">
            <v/>
          </cell>
          <cell r="BQ101">
            <v>88.908964285714305</v>
          </cell>
          <cell r="BR101" t="str">
            <v/>
          </cell>
          <cell r="BS101" t="str">
            <v/>
          </cell>
          <cell r="BT101" t="str">
            <v/>
          </cell>
          <cell r="BU101">
            <v>63.045357612302219</v>
          </cell>
          <cell r="BV101" t="str">
            <v/>
          </cell>
          <cell r="BW101" t="str">
            <v/>
          </cell>
          <cell r="BX101" t="str">
            <v/>
          </cell>
          <cell r="BY101">
            <v>49.633928571428577</v>
          </cell>
          <cell r="BZ101" t="str">
            <v/>
          </cell>
          <cell r="CA101" t="str">
            <v/>
          </cell>
          <cell r="CB101" t="str">
            <v/>
          </cell>
          <cell r="CC101">
            <v>37.256815071428576</v>
          </cell>
          <cell r="CD101" t="str">
            <v/>
          </cell>
          <cell r="CE101" t="str">
            <v/>
          </cell>
          <cell r="CF101" t="str">
            <v/>
          </cell>
          <cell r="CG101">
            <v>73.139004003756668</v>
          </cell>
          <cell r="CH101" t="str">
            <v/>
          </cell>
          <cell r="CI101" t="str">
            <v/>
          </cell>
          <cell r="CJ101" t="str">
            <v/>
          </cell>
          <cell r="CK101" t="str">
            <v/>
          </cell>
          <cell r="CL101" t="str">
            <v/>
          </cell>
          <cell r="CM101" t="str">
            <v/>
          </cell>
          <cell r="CN101" t="str">
            <v/>
          </cell>
          <cell r="CO101">
            <v>84.085714285714303</v>
          </cell>
          <cell r="CP101" t="str">
            <v/>
          </cell>
          <cell r="CQ101" t="str">
            <v/>
          </cell>
          <cell r="CR101" t="str">
            <v/>
          </cell>
        </row>
        <row r="102">
          <cell r="BH102">
            <v>91</v>
          </cell>
          <cell r="BI102" t="str">
            <v/>
          </cell>
          <cell r="BJ102">
            <v>40.395067553939398</v>
          </cell>
          <cell r="BK102">
            <v>120.82846771581198</v>
          </cell>
          <cell r="BL102">
            <v>81.339581695428578</v>
          </cell>
          <cell r="BM102" t="str">
            <v/>
          </cell>
          <cell r="BN102">
            <v>51.63163636363636</v>
          </cell>
          <cell r="BO102">
            <v>154.43894230769232</v>
          </cell>
          <cell r="BP102">
            <v>103.96555714285716</v>
          </cell>
          <cell r="BQ102" t="str">
            <v/>
          </cell>
          <cell r="BR102">
            <v>43.371030303030302</v>
          </cell>
          <cell r="BS102">
            <v>129.73007478632479</v>
          </cell>
          <cell r="BT102">
            <v>87.331985714285736</v>
          </cell>
          <cell r="BU102" t="str">
            <v/>
          </cell>
          <cell r="BV102">
            <v>58.073473697181356</v>
          </cell>
          <cell r="BW102">
            <v>91.991612135883614</v>
          </cell>
          <cell r="BX102">
            <v>81.339581695428578</v>
          </cell>
          <cell r="BY102" t="str">
            <v/>
          </cell>
          <cell r="BZ102">
            <v>43.159393939393937</v>
          </cell>
          <cell r="CA102">
            <v>68.366880341880346</v>
          </cell>
          <cell r="CB102">
            <v>46.02337142857143</v>
          </cell>
          <cell r="CC102" t="str">
            <v/>
          </cell>
          <cell r="CD102">
            <v>34.25412212121212</v>
          </cell>
          <cell r="CE102">
            <v>54.260434508547007</v>
          </cell>
          <cell r="CF102">
            <v>36.527162257142862</v>
          </cell>
          <cell r="CG102" t="str">
            <v/>
          </cell>
          <cell r="CH102">
            <v>67.371114799123447</v>
          </cell>
          <cell r="CI102">
            <v>106.71959273660356</v>
          </cell>
          <cell r="CJ102">
            <v>71.841737266075356</v>
          </cell>
          <cell r="CK102" t="str">
            <v/>
          </cell>
          <cell r="CL102" t="str">
            <v/>
          </cell>
          <cell r="CM102" t="str">
            <v/>
          </cell>
          <cell r="CN102" t="str">
            <v/>
          </cell>
          <cell r="CO102" t="str">
            <v/>
          </cell>
          <cell r="CP102">
            <v>77.454545454545453</v>
          </cell>
          <cell r="CQ102">
            <v>122.69230769230769</v>
          </cell>
          <cell r="CR102">
            <v>82.594285714285718</v>
          </cell>
        </row>
        <row r="103">
          <cell r="BH103">
            <v>92</v>
          </cell>
          <cell r="BI103">
            <v>106.43773096607144</v>
          </cell>
          <cell r="BJ103" t="str">
            <v/>
          </cell>
          <cell r="BK103" t="str">
            <v/>
          </cell>
          <cell r="BL103" t="str">
            <v/>
          </cell>
          <cell r="BM103">
            <v>135.47142857142856</v>
          </cell>
          <cell r="BN103" t="str">
            <v/>
          </cell>
          <cell r="BO103" t="str">
            <v/>
          </cell>
          <cell r="BP103" t="str">
            <v/>
          </cell>
          <cell r="BQ103">
            <v>110.39753571428574</v>
          </cell>
          <cell r="BR103" t="str">
            <v/>
          </cell>
          <cell r="BS103" t="str">
            <v/>
          </cell>
          <cell r="BT103" t="str">
            <v/>
          </cell>
          <cell r="BU103">
            <v>70.926027313839995</v>
          </cell>
          <cell r="BV103" t="str">
            <v/>
          </cell>
          <cell r="BW103" t="str">
            <v/>
          </cell>
          <cell r="BX103" t="str">
            <v/>
          </cell>
          <cell r="BY103">
            <v>64.232142857142861</v>
          </cell>
          <cell r="BZ103" t="str">
            <v/>
          </cell>
          <cell r="CA103" t="str">
            <v/>
          </cell>
          <cell r="CB103" t="str">
            <v/>
          </cell>
          <cell r="CC103">
            <v>44.971679357142861</v>
          </cell>
          <cell r="CD103" t="str">
            <v/>
          </cell>
          <cell r="CE103" t="str">
            <v/>
          </cell>
          <cell r="CF103" t="str">
            <v/>
          </cell>
          <cell r="CG103">
            <v>82.684285714285721</v>
          </cell>
          <cell r="CH103" t="str">
            <v/>
          </cell>
          <cell r="CI103" t="str">
            <v/>
          </cell>
          <cell r="CJ103" t="str">
            <v/>
          </cell>
          <cell r="CK103" t="str">
            <v/>
          </cell>
          <cell r="CL103" t="str">
            <v/>
          </cell>
          <cell r="CM103" t="str">
            <v/>
          </cell>
          <cell r="CN103" t="str">
            <v/>
          </cell>
          <cell r="CO103">
            <v>91.729870129870136</v>
          </cell>
          <cell r="CP103" t="str">
            <v/>
          </cell>
          <cell r="CQ103" t="str">
            <v/>
          </cell>
          <cell r="CR103" t="str">
            <v/>
          </cell>
        </row>
        <row r="104">
          <cell r="BH104">
            <v>93</v>
          </cell>
          <cell r="BI104" t="str">
            <v/>
          </cell>
          <cell r="BJ104">
            <v>47.2025569539394</v>
          </cell>
          <cell r="BK104">
            <v>141.19081794818379</v>
          </cell>
          <cell r="BL104">
            <v>95.047154766142881</v>
          </cell>
          <cell r="BM104" t="str">
            <v/>
          </cell>
          <cell r="BN104">
            <v>59.704242424242423</v>
          </cell>
          <cell r="BO104">
            <v>178.58547008547009</v>
          </cell>
          <cell r="BP104">
            <v>120.22057142857145</v>
          </cell>
          <cell r="BQ104" t="str">
            <v/>
          </cell>
          <cell r="BR104">
            <v>53.853454545454554</v>
          </cell>
          <cell r="BS104">
            <v>161.08477564102563</v>
          </cell>
          <cell r="BT104">
            <v>108.43941428571429</v>
          </cell>
          <cell r="BU104" t="str">
            <v/>
          </cell>
          <cell r="BV104">
            <v>65.332657909329029</v>
          </cell>
          <cell r="BW104">
            <v>103.49056365286907</v>
          </cell>
          <cell r="BX104">
            <v>95.047154766142881</v>
          </cell>
          <cell r="BY104" t="str">
            <v/>
          </cell>
          <cell r="BZ104">
            <v>55.853333333333339</v>
          </cell>
          <cell r="CA104">
            <v>88.474786324786336</v>
          </cell>
          <cell r="CB104">
            <v>59.559657142857155</v>
          </cell>
          <cell r="CC104" t="str">
            <v/>
          </cell>
          <cell r="CD104">
            <v>41.274516060606061</v>
          </cell>
          <cell r="CE104">
            <v>65.381128952991446</v>
          </cell>
          <cell r="CF104">
            <v>44.013416542857144</v>
          </cell>
          <cell r="CG104" t="str">
            <v/>
          </cell>
          <cell r="CH104">
            <v>76.163636363636357</v>
          </cell>
          <cell r="CI104">
            <v>120.6474358974359</v>
          </cell>
          <cell r="CJ104">
            <v>81.217714285714294</v>
          </cell>
          <cell r="CK104" t="str">
            <v/>
          </cell>
          <cell r="CL104" t="str">
            <v/>
          </cell>
          <cell r="CM104" t="str">
            <v/>
          </cell>
          <cell r="CN104" t="str">
            <v/>
          </cell>
          <cell r="CO104" t="str">
            <v/>
          </cell>
          <cell r="CP104">
            <v>84.495867768595033</v>
          </cell>
          <cell r="CQ104">
            <v>133.84615384615384</v>
          </cell>
          <cell r="CR104">
            <v>90.102857142857161</v>
          </cell>
        </row>
        <row r="105">
          <cell r="BH105">
            <v>94</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v>78.806697015377765</v>
          </cell>
          <cell r="BV105" t="str">
            <v/>
          </cell>
          <cell r="BW105" t="str">
            <v/>
          </cell>
          <cell r="BX105" t="str">
            <v/>
          </cell>
          <cell r="BY105" t="str">
            <v/>
          </cell>
          <cell r="BZ105" t="str">
            <v/>
          </cell>
          <cell r="CA105" t="str">
            <v/>
          </cell>
          <cell r="CB105" t="str">
            <v/>
          </cell>
          <cell r="CC105">
            <v>79.14567857142859</v>
          </cell>
          <cell r="CD105" t="str">
            <v/>
          </cell>
          <cell r="CE105" t="str">
            <v/>
          </cell>
          <cell r="CF105" t="str">
            <v/>
          </cell>
          <cell r="CG105">
            <v>93.615428571428566</v>
          </cell>
          <cell r="CH105" t="str">
            <v/>
          </cell>
          <cell r="CI105" t="str">
            <v/>
          </cell>
          <cell r="CJ105" t="str">
            <v/>
          </cell>
          <cell r="CK105" t="str">
            <v/>
          </cell>
          <cell r="CL105" t="str">
            <v/>
          </cell>
          <cell r="CM105" t="str">
            <v/>
          </cell>
          <cell r="CN105" t="str">
            <v/>
          </cell>
          <cell r="CO105">
            <v>120.58146233766236</v>
          </cell>
          <cell r="CP105" t="str">
            <v/>
          </cell>
          <cell r="CQ105" t="str">
            <v/>
          </cell>
          <cell r="CR105" t="str">
            <v/>
          </cell>
        </row>
        <row r="106">
          <cell r="BH106">
            <v>95</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v>72.591842121476688</v>
          </cell>
          <cell r="BW106">
            <v>114.9895151698545</v>
          </cell>
          <cell r="BX106" t="str">
            <v/>
          </cell>
          <cell r="BY106" t="str">
            <v/>
          </cell>
          <cell r="BZ106" t="str">
            <v/>
          </cell>
          <cell r="CA106" t="str">
            <v/>
          </cell>
          <cell r="CB106" t="str">
            <v/>
          </cell>
          <cell r="CC106" t="str">
            <v/>
          </cell>
          <cell r="CD106">
            <v>72.904090909090911</v>
          </cell>
          <cell r="CE106">
            <v>115.48413461538462</v>
          </cell>
          <cell r="CF106">
            <v>77.741871428571429</v>
          </cell>
          <cell r="CG106" t="str">
            <v/>
          </cell>
          <cell r="CH106">
            <v>86.23272727272726</v>
          </cell>
          <cell r="CI106">
            <v>136.59743589743587</v>
          </cell>
          <cell r="CJ106">
            <v>91.954971428571426</v>
          </cell>
          <cell r="CK106" t="str">
            <v/>
          </cell>
          <cell r="CL106" t="str">
            <v/>
          </cell>
          <cell r="CM106" t="str">
            <v/>
          </cell>
          <cell r="CN106" t="str">
            <v/>
          </cell>
          <cell r="CO106" t="str">
            <v/>
          </cell>
          <cell r="CP106">
            <v>111.07216528925619</v>
          </cell>
          <cell r="CQ106">
            <v>175.94448717948717</v>
          </cell>
          <cell r="CR106">
            <v>118.44270857142857</v>
          </cell>
        </row>
        <row r="107">
          <cell r="BH107">
            <v>96</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row>
        <row r="108">
          <cell r="BH108">
            <v>97</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row>
        <row r="109">
          <cell r="BH109">
            <v>98</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row>
        <row r="110">
          <cell r="BH110">
            <v>99</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row>
        <row r="111">
          <cell r="BH111">
            <v>100</v>
          </cell>
          <cell r="BI111" t="str">
            <v/>
          </cell>
          <cell r="BJ111" t="str">
            <v/>
          </cell>
          <cell r="BK111" t="str">
            <v/>
          </cell>
          <cell r="BL111" t="str">
            <v/>
          </cell>
          <cell r="BM111">
            <v>9.3428571428571434</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v>6.072857142857143</v>
          </cell>
          <cell r="BZ111" t="str">
            <v/>
          </cell>
          <cell r="CA111" t="str">
            <v/>
          </cell>
          <cell r="CB111" t="str">
            <v/>
          </cell>
          <cell r="CC111">
            <v>3.1951403571428578</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row>
        <row r="112">
          <cell r="BH112">
            <v>101</v>
          </cell>
          <cell r="BI112" t="str">
            <v/>
          </cell>
          <cell r="BJ112" t="str">
            <v/>
          </cell>
          <cell r="BK112" t="str">
            <v/>
          </cell>
          <cell r="BL112" t="str">
            <v/>
          </cell>
          <cell r="BM112" t="str">
            <v/>
          </cell>
          <cell r="BN112">
            <v>3.9878787878787878</v>
          </cell>
          <cell r="BO112">
            <v>11.928418803418804</v>
          </cell>
          <cell r="BP112">
            <v>8.0299999999999994</v>
          </cell>
          <cell r="BQ112" t="str">
            <v/>
          </cell>
          <cell r="BR112" t="str">
            <v/>
          </cell>
          <cell r="BS112" t="str">
            <v/>
          </cell>
          <cell r="BT112" t="str">
            <v/>
          </cell>
          <cell r="BU112" t="str">
            <v/>
          </cell>
          <cell r="BV112" t="str">
            <v/>
          </cell>
          <cell r="BW112" t="str">
            <v/>
          </cell>
          <cell r="BX112" t="str">
            <v/>
          </cell>
          <cell r="BY112" t="str">
            <v/>
          </cell>
          <cell r="BZ112">
            <v>5.3787878787878789</v>
          </cell>
          <cell r="CA112">
            <v>8.5202991452991448</v>
          </cell>
          <cell r="CB112">
            <v>5.7357142857142858</v>
          </cell>
          <cell r="CC112" t="str">
            <v/>
          </cell>
          <cell r="CD112">
            <v>2.943165151515152</v>
          </cell>
          <cell r="CE112">
            <v>4.6621372863247865</v>
          </cell>
          <cell r="CF112">
            <v>3.138468142857143</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row>
        <row r="113">
          <cell r="BH113">
            <v>102</v>
          </cell>
          <cell r="BI113">
            <v>14.269945175357144</v>
          </cell>
          <cell r="BJ113" t="str">
            <v/>
          </cell>
          <cell r="BK113" t="str">
            <v/>
          </cell>
          <cell r="BL113" t="str">
            <v/>
          </cell>
          <cell r="BM113">
            <v>12.554464285714287</v>
          </cell>
          <cell r="BN113" t="str">
            <v/>
          </cell>
          <cell r="BO113" t="str">
            <v/>
          </cell>
          <cell r="BP113" t="str">
            <v/>
          </cell>
          <cell r="BQ113">
            <v>14.773392857142857</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v>23.347799999999999</v>
          </cell>
          <cell r="CH113" t="str">
            <v/>
          </cell>
          <cell r="CI113" t="str">
            <v/>
          </cell>
          <cell r="CJ113" t="str">
            <v/>
          </cell>
          <cell r="CK113">
            <v>7.5910714285714285</v>
          </cell>
          <cell r="CL113" t="str">
            <v/>
          </cell>
          <cell r="CM113" t="str">
            <v/>
          </cell>
          <cell r="CN113" t="str">
            <v/>
          </cell>
          <cell r="CO113" t="str">
            <v/>
          </cell>
          <cell r="CP113" t="str">
            <v/>
          </cell>
          <cell r="CQ113" t="str">
            <v/>
          </cell>
          <cell r="CR113" t="str">
            <v/>
          </cell>
        </row>
        <row r="114">
          <cell r="BH114">
            <v>103</v>
          </cell>
          <cell r="BI114" t="str">
            <v/>
          </cell>
          <cell r="BJ114">
            <v>6.2651300799999996</v>
          </cell>
          <cell r="BK114">
            <v>18.74006192948718</v>
          </cell>
          <cell r="BL114">
            <v>12.615477354857143</v>
          </cell>
          <cell r="BM114" t="str">
            <v/>
          </cell>
          <cell r="BN114">
            <v>5.127272727272727</v>
          </cell>
          <cell r="BO114">
            <v>15.336538461538462</v>
          </cell>
          <cell r="BP114">
            <v>10.324285714285715</v>
          </cell>
          <cell r="BQ114" t="str">
            <v/>
          </cell>
          <cell r="BR114">
            <v>6.5515151515151517</v>
          </cell>
          <cell r="BS114">
            <v>19.596688034188034</v>
          </cell>
          <cell r="BT114">
            <v>13.192142857142857</v>
          </cell>
          <cell r="BU114" t="str">
            <v/>
          </cell>
          <cell r="BV114" t="str">
            <v/>
          </cell>
          <cell r="BW114" t="str">
            <v/>
          </cell>
          <cell r="BX114">
            <v>12.615477354857143</v>
          </cell>
          <cell r="BY114" t="str">
            <v/>
          </cell>
          <cell r="BZ114" t="str">
            <v/>
          </cell>
          <cell r="CA114" t="str">
            <v/>
          </cell>
          <cell r="CB114" t="str">
            <v/>
          </cell>
          <cell r="CC114" t="str">
            <v/>
          </cell>
          <cell r="CD114" t="str">
            <v/>
          </cell>
          <cell r="CE114" t="str">
            <v/>
          </cell>
          <cell r="CF114" t="str">
            <v/>
          </cell>
          <cell r="CG114" t="str">
            <v/>
          </cell>
          <cell r="CH114">
            <v>21.506545454545453</v>
          </cell>
          <cell r="CI114">
            <v>34.067564102564099</v>
          </cell>
          <cell r="CJ114">
            <v>22.933680000000003</v>
          </cell>
          <cell r="CK114" t="str">
            <v/>
          </cell>
          <cell r="CL114">
            <v>6.9924242424242422</v>
          </cell>
          <cell r="CM114">
            <v>11.076388888888889</v>
          </cell>
          <cell r="CN114">
            <v>7.4564285714285718</v>
          </cell>
          <cell r="CO114" t="str">
            <v/>
          </cell>
          <cell r="CP114" t="str">
            <v/>
          </cell>
          <cell r="CQ114" t="str">
            <v/>
          </cell>
          <cell r="CR114" t="str">
            <v/>
          </cell>
        </row>
        <row r="115">
          <cell r="BH115">
            <v>104</v>
          </cell>
          <cell r="BI115">
            <v>15.660535098214288</v>
          </cell>
          <cell r="BJ115" t="str">
            <v/>
          </cell>
          <cell r="BK115" t="str">
            <v/>
          </cell>
          <cell r="BL115" t="str">
            <v/>
          </cell>
          <cell r="BM115" t="str">
            <v/>
          </cell>
          <cell r="BN115" t="str">
            <v/>
          </cell>
          <cell r="BO115" t="str">
            <v/>
          </cell>
          <cell r="BP115" t="str">
            <v/>
          </cell>
          <cell r="BQ115">
            <v>17.459464285714287</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row>
        <row r="116">
          <cell r="BH116">
            <v>105</v>
          </cell>
          <cell r="BI116" t="str">
            <v/>
          </cell>
          <cell r="BJ116">
            <v>6.9450790799999993</v>
          </cell>
          <cell r="BK116">
            <v>20.773904197115382</v>
          </cell>
          <cell r="BL116">
            <v>13.984623901285714</v>
          </cell>
          <cell r="BM116" t="str">
            <v/>
          </cell>
          <cell r="BN116" t="str">
            <v/>
          </cell>
          <cell r="BO116" t="str">
            <v/>
          </cell>
          <cell r="BP116" t="str">
            <v/>
          </cell>
          <cell r="BQ116" t="str">
            <v/>
          </cell>
          <cell r="BR116">
            <v>8.5169696969696957</v>
          </cell>
          <cell r="BS116">
            <v>25.475694444444443</v>
          </cell>
          <cell r="BT116">
            <v>17.149785714285716</v>
          </cell>
          <cell r="BU116" t="str">
            <v/>
          </cell>
          <cell r="BV116" t="str">
            <v/>
          </cell>
          <cell r="BW116" t="str">
            <v/>
          </cell>
          <cell r="BX116">
            <v>13.984623901285714</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row>
        <row r="117">
          <cell r="BH117">
            <v>106</v>
          </cell>
          <cell r="BI117">
            <v>78.841699488214303</v>
          </cell>
          <cell r="BJ117" t="str">
            <v/>
          </cell>
          <cell r="BK117" t="str">
            <v/>
          </cell>
          <cell r="BL117" t="str">
            <v/>
          </cell>
          <cell r="BM117">
            <v>43.794642857142861</v>
          </cell>
          <cell r="BN117" t="str">
            <v/>
          </cell>
          <cell r="BO117" t="str">
            <v/>
          </cell>
          <cell r="BP117" t="str">
            <v/>
          </cell>
          <cell r="BQ117">
            <v>118.18714285714286</v>
          </cell>
          <cell r="BR117" t="str">
            <v/>
          </cell>
          <cell r="BS117" t="str">
            <v/>
          </cell>
          <cell r="BT117" t="str">
            <v/>
          </cell>
          <cell r="BU117">
            <v>31.612028352460552</v>
          </cell>
          <cell r="BV117" t="str">
            <v/>
          </cell>
          <cell r="BW117" t="str">
            <v/>
          </cell>
          <cell r="BX117" t="str">
            <v/>
          </cell>
          <cell r="BY117">
            <v>36.495535714285715</v>
          </cell>
          <cell r="BZ117" t="str">
            <v/>
          </cell>
          <cell r="CA117" t="str">
            <v/>
          </cell>
          <cell r="CB117" t="str">
            <v/>
          </cell>
          <cell r="CC117">
            <v>20.196804642857145</v>
          </cell>
          <cell r="CD117" t="str">
            <v/>
          </cell>
          <cell r="CE117" t="str">
            <v/>
          </cell>
          <cell r="CF117" t="str">
            <v/>
          </cell>
          <cell r="CG117">
            <v>50.451428571428579</v>
          </cell>
          <cell r="CH117" t="str">
            <v/>
          </cell>
          <cell r="CI117" t="str">
            <v/>
          </cell>
          <cell r="CJ117" t="str">
            <v/>
          </cell>
          <cell r="CK117">
            <v>32.793428571428578</v>
          </cell>
          <cell r="CL117" t="str">
            <v/>
          </cell>
          <cell r="CM117" t="str">
            <v/>
          </cell>
          <cell r="CN117" t="str">
            <v/>
          </cell>
          <cell r="CO117">
            <v>40.291071428571435</v>
          </cell>
          <cell r="CP117" t="str">
            <v/>
          </cell>
          <cell r="CQ117" t="str">
            <v/>
          </cell>
          <cell r="CR117" t="str">
            <v/>
          </cell>
        </row>
        <row r="118">
          <cell r="BH118">
            <v>107</v>
          </cell>
          <cell r="BI118" t="str">
            <v/>
          </cell>
          <cell r="BJ118">
            <v>34.964163831515151</v>
          </cell>
          <cell r="BK118">
            <v>104.58371768002137</v>
          </cell>
          <cell r="BL118">
            <v>70.403904055571431</v>
          </cell>
          <cell r="BM118" t="str">
            <v/>
          </cell>
          <cell r="BN118">
            <v>19.227272727272727</v>
          </cell>
          <cell r="BO118">
            <v>57.512019230769234</v>
          </cell>
          <cell r="BP118">
            <v>38.716071428571432</v>
          </cell>
          <cell r="BQ118" t="str">
            <v/>
          </cell>
          <cell r="BR118">
            <v>57.653333333333329</v>
          </cell>
          <cell r="BS118">
            <v>172.45085470085471</v>
          </cell>
          <cell r="BT118">
            <v>116.09085714285715</v>
          </cell>
          <cell r="BU118" t="str">
            <v/>
          </cell>
          <cell r="BV118">
            <v>29.119040109670827</v>
          </cell>
          <cell r="BW118">
            <v>46.126179010850002</v>
          </cell>
          <cell r="BX118">
            <v>70.403904055571431</v>
          </cell>
          <cell r="BY118" t="str">
            <v/>
          </cell>
          <cell r="BZ118">
            <v>32.272727272727273</v>
          </cell>
          <cell r="CA118">
            <v>51.121794871794869</v>
          </cell>
          <cell r="CB118">
            <v>34.414285714285711</v>
          </cell>
          <cell r="CC118" t="str">
            <v/>
          </cell>
          <cell r="CD118">
            <v>18.064013636363637</v>
          </cell>
          <cell r="CE118">
            <v>28.614402243589744</v>
          </cell>
          <cell r="CF118">
            <v>19.262708142857146</v>
          </cell>
          <cell r="CG118" t="str">
            <v/>
          </cell>
          <cell r="CH118">
            <v>46.472727272727276</v>
          </cell>
          <cell r="CI118">
            <v>73.615384615384613</v>
          </cell>
          <cell r="CJ118">
            <v>49.556571428571431</v>
          </cell>
          <cell r="CK118" t="str">
            <v/>
          </cell>
          <cell r="CL118">
            <v>28.529090909090908</v>
          </cell>
          <cell r="CM118">
            <v>45.19166666666667</v>
          </cell>
          <cell r="CN118">
            <v>30.422228571428573</v>
          </cell>
          <cell r="CO118" t="str">
            <v/>
          </cell>
          <cell r="CP118">
            <v>34.355785123966939</v>
          </cell>
          <cell r="CQ118">
            <v>54.421474358974358</v>
          </cell>
          <cell r="CR118">
            <v>36.635571428571431</v>
          </cell>
        </row>
        <row r="119">
          <cell r="BH119">
            <v>108</v>
          </cell>
          <cell r="BI119">
            <v>33.705407163214282</v>
          </cell>
          <cell r="BJ119" t="str">
            <v/>
          </cell>
          <cell r="BK119" t="str">
            <v/>
          </cell>
          <cell r="BL119" t="str">
            <v/>
          </cell>
          <cell r="BM119">
            <v>29.196428571428573</v>
          </cell>
          <cell r="BN119" t="str">
            <v/>
          </cell>
          <cell r="BO119" t="str">
            <v/>
          </cell>
          <cell r="BP119" t="str">
            <v/>
          </cell>
          <cell r="BQ119">
            <v>28.091750976111129</v>
          </cell>
          <cell r="BR119" t="str">
            <v/>
          </cell>
          <cell r="BS119" t="str">
            <v/>
          </cell>
          <cell r="BT119" t="str">
            <v/>
          </cell>
          <cell r="BU119">
            <v>42.9844424269887</v>
          </cell>
          <cell r="BV119" t="str">
            <v/>
          </cell>
          <cell r="BW119" t="str">
            <v/>
          </cell>
          <cell r="BX119" t="str">
            <v/>
          </cell>
          <cell r="BY119">
            <v>23.357142857142861</v>
          </cell>
          <cell r="BZ119" t="str">
            <v/>
          </cell>
          <cell r="CA119" t="str">
            <v/>
          </cell>
          <cell r="CB119" t="str">
            <v/>
          </cell>
          <cell r="CC119">
            <v>19.346721428571431</v>
          </cell>
          <cell r="CD119" t="str">
            <v/>
          </cell>
          <cell r="CE119" t="str">
            <v/>
          </cell>
          <cell r="CF119" t="str">
            <v/>
          </cell>
          <cell r="CG119">
            <v>57.73885714285715</v>
          </cell>
          <cell r="CH119" t="str">
            <v/>
          </cell>
          <cell r="CI119" t="str">
            <v/>
          </cell>
          <cell r="CJ119" t="str">
            <v/>
          </cell>
          <cell r="CK119">
            <v>17.611285714285714</v>
          </cell>
          <cell r="CL119" t="str">
            <v/>
          </cell>
          <cell r="CM119" t="str">
            <v/>
          </cell>
          <cell r="CN119" t="str">
            <v/>
          </cell>
          <cell r="CO119">
            <v>26.372337662337664</v>
          </cell>
          <cell r="CP119" t="str">
            <v/>
          </cell>
          <cell r="CQ119" t="str">
            <v/>
          </cell>
          <cell r="CR119" t="str">
            <v/>
          </cell>
        </row>
        <row r="120">
          <cell r="BH120">
            <v>109</v>
          </cell>
          <cell r="BI120" t="str">
            <v/>
          </cell>
          <cell r="BJ120">
            <v>14.797290119999998</v>
          </cell>
          <cell r="BK120">
            <v>44.261193254807687</v>
          </cell>
          <cell r="BL120">
            <v>29.795850371571422</v>
          </cell>
          <cell r="BM120" t="str">
            <v/>
          </cell>
          <cell r="BN120">
            <v>12.818181818181818</v>
          </cell>
          <cell r="BO120">
            <v>38.341346153846153</v>
          </cell>
          <cell r="BP120">
            <v>25.810714285714287</v>
          </cell>
          <cell r="BQ120" t="str">
            <v/>
          </cell>
          <cell r="BR120">
            <v>12.942238961224028</v>
          </cell>
          <cell r="BS120">
            <v>38.712422015595259</v>
          </cell>
          <cell r="BT120">
            <v>26.060515975188107</v>
          </cell>
          <cell r="BU120" t="str">
            <v/>
          </cell>
          <cell r="BV120">
            <v>37.394902548999433</v>
          </cell>
          <cell r="BW120">
            <v>59.235605383007851</v>
          </cell>
          <cell r="BX120">
            <v>29.795850371571422</v>
          </cell>
          <cell r="BY120" t="str">
            <v/>
          </cell>
          <cell r="BZ120">
            <v>21.515151515151516</v>
          </cell>
          <cell r="CA120">
            <v>34.081196581196579</v>
          </cell>
          <cell r="CB120">
            <v>22.942857142857143</v>
          </cell>
          <cell r="CC120" t="str">
            <v/>
          </cell>
          <cell r="CD120">
            <v>17.280969696969695</v>
          </cell>
          <cell r="CE120">
            <v>27.374017094017095</v>
          </cell>
          <cell r="CF120">
            <v>18.427702857142862</v>
          </cell>
          <cell r="CG120" t="str">
            <v/>
          </cell>
          <cell r="CH120">
            <v>53.185454545454547</v>
          </cell>
          <cell r="CI120">
            <v>84.248717948717953</v>
          </cell>
          <cell r="CJ120">
            <v>56.714742857142859</v>
          </cell>
          <cell r="CK120" t="str">
            <v/>
          </cell>
          <cell r="CL120">
            <v>16.222424242424243</v>
          </cell>
          <cell r="CM120">
            <v>25.697222222222219</v>
          </cell>
          <cell r="CN120">
            <v>17.298914285714282</v>
          </cell>
          <cell r="CO120" t="str">
            <v/>
          </cell>
          <cell r="CP120">
            <v>22.942975206611571</v>
          </cell>
          <cell r="CQ120">
            <v>36.342948717948715</v>
          </cell>
          <cell r="CR120">
            <v>24.465428571428575</v>
          </cell>
        </row>
        <row r="121">
          <cell r="BH121">
            <v>110</v>
          </cell>
          <cell r="BI121">
            <v>53.971659598928568</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row>
        <row r="122">
          <cell r="BH122">
            <v>111</v>
          </cell>
          <cell r="BI122" t="str">
            <v/>
          </cell>
          <cell r="BJ122">
            <v>23.935409936969695</v>
          </cell>
          <cell r="BK122">
            <v>71.594852588675209</v>
          </cell>
          <cell r="BL122">
            <v>48.19638510028571</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v>48.19638510028571</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row>
        <row r="123">
          <cell r="BH123">
            <v>112</v>
          </cell>
          <cell r="BI123" t="str">
            <v/>
          </cell>
          <cell r="BJ123" t="str">
            <v/>
          </cell>
          <cell r="BK123" t="str">
            <v/>
          </cell>
          <cell r="BL123" t="str">
            <v/>
          </cell>
          <cell r="BM123">
            <v>10.510714285714288</v>
          </cell>
          <cell r="BN123" t="str">
            <v/>
          </cell>
          <cell r="BO123" t="str">
            <v/>
          </cell>
          <cell r="BP123" t="str">
            <v/>
          </cell>
          <cell r="BQ123" t="str">
            <v/>
          </cell>
          <cell r="BR123" t="str">
            <v/>
          </cell>
          <cell r="BS123" t="str">
            <v/>
          </cell>
          <cell r="BT123" t="str">
            <v/>
          </cell>
          <cell r="BU123">
            <v>5.2369501661129574</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row>
        <row r="124">
          <cell r="BH124">
            <v>113</v>
          </cell>
          <cell r="BI124" t="str">
            <v/>
          </cell>
          <cell r="BJ124" t="str">
            <v/>
          </cell>
          <cell r="BK124" t="str">
            <v/>
          </cell>
          <cell r="BL124" t="str">
            <v/>
          </cell>
          <cell r="BM124" t="str">
            <v/>
          </cell>
          <cell r="BN124">
            <v>4.5575757575757576</v>
          </cell>
          <cell r="BO124">
            <v>13.632478632478632</v>
          </cell>
          <cell r="BP124">
            <v>9.1771428571428579</v>
          </cell>
          <cell r="BQ124" t="str">
            <v/>
          </cell>
          <cell r="BR124" t="str">
            <v/>
          </cell>
          <cell r="BS124" t="str">
            <v/>
          </cell>
          <cell r="BT124" t="str">
            <v/>
          </cell>
          <cell r="BU124" t="str">
            <v/>
          </cell>
          <cell r="BV124">
            <v>4.823953725434416</v>
          </cell>
          <cell r="BW124">
            <v>7.6414109888720496</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row>
        <row r="125">
          <cell r="BH125">
            <v>114</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v>91.941146517940737</v>
          </cell>
          <cell r="BV125" t="str">
            <v/>
          </cell>
          <cell r="BW125" t="str">
            <v/>
          </cell>
          <cell r="BX125" t="str">
            <v/>
          </cell>
          <cell r="BY125">
            <v>18.977678571428573</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row>
        <row r="126">
          <cell r="BH126">
            <v>115</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v>84.690482475056143</v>
          </cell>
          <cell r="BW126">
            <v>134.15443436483025</v>
          </cell>
          <cell r="BX126" t="str">
            <v/>
          </cell>
          <cell r="BY126" t="str">
            <v/>
          </cell>
          <cell r="BZ126">
            <v>16.781818181818181</v>
          </cell>
          <cell r="CA126">
            <v>26.583333333333332</v>
          </cell>
          <cell r="CB126">
            <v>17.895428571428575</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row>
        <row r="127">
          <cell r="BH127">
            <v>116</v>
          </cell>
          <cell r="BI127">
            <v>73.415651615357163</v>
          </cell>
          <cell r="BJ127" t="str">
            <v/>
          </cell>
          <cell r="BK127" t="str">
            <v/>
          </cell>
          <cell r="BL127" t="str">
            <v/>
          </cell>
          <cell r="BM127">
            <v>56.34910714285715</v>
          </cell>
          <cell r="BN127" t="str">
            <v/>
          </cell>
          <cell r="BO127" t="str">
            <v/>
          </cell>
          <cell r="BP127" t="str">
            <v/>
          </cell>
          <cell r="BQ127">
            <v>60.241199315438315</v>
          </cell>
          <cell r="BR127" t="str">
            <v/>
          </cell>
          <cell r="BS127" t="str">
            <v/>
          </cell>
          <cell r="BT127" t="str">
            <v/>
          </cell>
          <cell r="BU127">
            <v>92.177748760097998</v>
          </cell>
          <cell r="BV127" t="str">
            <v/>
          </cell>
          <cell r="BW127" t="str">
            <v/>
          </cell>
          <cell r="BX127" t="str">
            <v/>
          </cell>
          <cell r="BY127">
            <v>50.088095238095235</v>
          </cell>
          <cell r="BZ127" t="str">
            <v/>
          </cell>
          <cell r="CA127" t="str">
            <v/>
          </cell>
          <cell r="CB127" t="str">
            <v/>
          </cell>
          <cell r="CC127">
            <v>38.986575000000009</v>
          </cell>
          <cell r="CD127" t="str">
            <v/>
          </cell>
          <cell r="CE127" t="str">
            <v/>
          </cell>
          <cell r="CF127" t="str">
            <v/>
          </cell>
          <cell r="CG127">
            <v>56.554012987012996</v>
          </cell>
          <cell r="CH127" t="str">
            <v/>
          </cell>
          <cell r="CI127" t="str">
            <v/>
          </cell>
          <cell r="CJ127" t="str">
            <v/>
          </cell>
          <cell r="CK127">
            <v>32.793428571428578</v>
          </cell>
          <cell r="CL127" t="str">
            <v/>
          </cell>
          <cell r="CM127" t="str">
            <v/>
          </cell>
          <cell r="CN127" t="str">
            <v/>
          </cell>
          <cell r="CO127">
            <v>56.554012987012996</v>
          </cell>
          <cell r="CP127" t="str">
            <v/>
          </cell>
          <cell r="CQ127" t="str">
            <v/>
          </cell>
          <cell r="CR127" t="str">
            <v/>
          </cell>
        </row>
        <row r="128">
          <cell r="BH128">
            <v>117</v>
          </cell>
          <cell r="BI128" t="str">
            <v/>
          </cell>
          <cell r="BJ128">
            <v>32.557746284848484</v>
          </cell>
          <cell r="BK128">
            <v>97.385716477029902</v>
          </cell>
          <cell r="BL128">
            <v>65.558337295000001</v>
          </cell>
          <cell r="BM128" t="str">
            <v/>
          </cell>
          <cell r="BN128">
            <v>24.739090909090908</v>
          </cell>
          <cell r="BO128">
            <v>73.99879807692308</v>
          </cell>
          <cell r="BP128">
            <v>49.81467857142858</v>
          </cell>
          <cell r="BQ128" t="str">
            <v/>
          </cell>
          <cell r="BR128">
            <v>26.447845971348393</v>
          </cell>
          <cell r="BS128">
            <v>79.109972989516422</v>
          </cell>
          <cell r="BT128">
            <v>53.255430881060875</v>
          </cell>
          <cell r="BU128" t="str">
            <v/>
          </cell>
          <cell r="BV128">
            <v>84.908425787728106</v>
          </cell>
          <cell r="BW128">
            <v>134.49966869318251</v>
          </cell>
          <cell r="BX128">
            <v>65.558337295000001</v>
          </cell>
          <cell r="BY128" t="str">
            <v/>
          </cell>
          <cell r="BZ128">
            <v>46.138047138047135</v>
          </cell>
          <cell r="CA128">
            <v>73.085232668565993</v>
          </cell>
          <cell r="CB128">
            <v>49.199682539682541</v>
          </cell>
          <cell r="CC128" t="str">
            <v/>
          </cell>
          <cell r="CD128">
            <v>34.56193939393939</v>
          </cell>
          <cell r="CE128">
            <v>54.74803418803419</v>
          </cell>
          <cell r="CF128">
            <v>36.855405714285723</v>
          </cell>
          <cell r="CG128" t="str">
            <v/>
          </cell>
          <cell r="CH128">
            <v>46.884644628099174</v>
          </cell>
          <cell r="CI128">
            <v>74.267884615384617</v>
          </cell>
          <cell r="CJ128">
            <v>49.995822857142862</v>
          </cell>
          <cell r="CK128" t="str">
            <v/>
          </cell>
          <cell r="CL128">
            <v>30.207272727272727</v>
          </cell>
          <cell r="CM128">
            <v>47.85</v>
          </cell>
          <cell r="CN128">
            <v>32.211771428571431</v>
          </cell>
          <cell r="CO128" t="str">
            <v/>
          </cell>
          <cell r="CP128">
            <v>46.884644628099174</v>
          </cell>
          <cell r="CQ128">
            <v>74.267884615384617</v>
          </cell>
          <cell r="CR128">
            <v>49.995822857142862</v>
          </cell>
        </row>
      </sheetData>
      <sheetData sheetId="2">
        <row r="6">
          <cell r="BH6">
            <v>1</v>
          </cell>
          <cell r="BI6">
            <v>24.726377880184327</v>
          </cell>
          <cell r="BJ6">
            <v>11.965056152927119</v>
          </cell>
          <cell r="BK6">
            <v>9.8214502343534598</v>
          </cell>
          <cell r="BL6" t="str">
            <v/>
          </cell>
          <cell r="BM6">
            <v>50.454516129032257</v>
          </cell>
          <cell r="BN6">
            <v>24.414862604540023</v>
          </cell>
          <cell r="BO6">
            <v>20.040805073063133</v>
          </cell>
          <cell r="BP6" t="str">
            <v/>
          </cell>
          <cell r="BQ6">
            <v>43.833124423963127</v>
          </cell>
          <cell r="BR6">
            <v>21.210781362007168</v>
          </cell>
          <cell r="BS6">
            <v>17.410752688172042</v>
          </cell>
          <cell r="BT6" t="str">
            <v/>
          </cell>
          <cell r="BU6">
            <v>22.000350339595034</v>
          </cell>
          <cell r="BV6">
            <v>10.645935626838421</v>
          </cell>
          <cell r="BW6">
            <v>8.73865743885748</v>
          </cell>
          <cell r="BX6" t="str">
            <v/>
          </cell>
          <cell r="BY6">
            <v>25.410506912442393</v>
          </cell>
          <cell r="BZ6">
            <v>12.296105137395461</v>
          </cell>
          <cell r="CA6">
            <v>10.093189964157705</v>
          </cell>
          <cell r="CB6" t="str">
            <v/>
          </cell>
          <cell r="CC6">
            <v>13.062710875576036</v>
          </cell>
          <cell r="CD6">
            <v>6.3210256630824375</v>
          </cell>
          <cell r="CE6">
            <v>5.188578990901572</v>
          </cell>
          <cell r="CF6" t="str">
            <v/>
          </cell>
          <cell r="CG6">
            <v>37.470724423963134</v>
          </cell>
          <cell r="CH6">
            <v>18.132025806451612</v>
          </cell>
          <cell r="CI6">
            <v>14.883573200992558</v>
          </cell>
          <cell r="CJ6" t="str">
            <v/>
          </cell>
          <cell r="CK6">
            <v>25.410506912442393</v>
          </cell>
          <cell r="CL6">
            <v>12.296105137395461</v>
          </cell>
          <cell r="CM6">
            <v>10.093189964157705</v>
          </cell>
          <cell r="CN6" t="str">
            <v/>
          </cell>
          <cell r="CO6">
            <v>17.256876702688309</v>
          </cell>
          <cell r="CP6">
            <v>8.3505760436217251</v>
          </cell>
          <cell r="CQ6">
            <v>6.8545242071890291</v>
          </cell>
          <cell r="CR6" t="str">
            <v/>
          </cell>
        </row>
        <row r="7">
          <cell r="BH7">
            <v>2</v>
          </cell>
          <cell r="BI7" t="str">
            <v/>
          </cell>
          <cell r="BJ7" t="str">
            <v/>
          </cell>
          <cell r="BK7" t="str">
            <v/>
          </cell>
          <cell r="BL7">
            <v>24.201758685782558</v>
          </cell>
          <cell r="BM7" t="str">
            <v/>
          </cell>
          <cell r="BN7" t="str">
            <v/>
          </cell>
          <cell r="BO7" t="str">
            <v/>
          </cell>
          <cell r="BP7">
            <v>45.853046594982075</v>
          </cell>
          <cell r="BQ7" t="str">
            <v/>
          </cell>
          <cell r="BR7" t="str">
            <v/>
          </cell>
          <cell r="BS7" t="str">
            <v/>
          </cell>
          <cell r="BT7">
            <v>39.899641577060926</v>
          </cell>
          <cell r="BU7" t="str">
            <v/>
          </cell>
          <cell r="BV7" t="str">
            <v/>
          </cell>
          <cell r="BW7" t="str">
            <v/>
          </cell>
          <cell r="BX7">
            <v>24.201758685782558</v>
          </cell>
          <cell r="BY7" t="str">
            <v/>
          </cell>
          <cell r="BZ7" t="str">
            <v/>
          </cell>
          <cell r="CA7" t="str">
            <v/>
          </cell>
          <cell r="CB7">
            <v>26.284348864994023</v>
          </cell>
          <cell r="CC7" t="str">
            <v/>
          </cell>
          <cell r="CD7" t="str">
            <v/>
          </cell>
          <cell r="CE7" t="str">
            <v/>
          </cell>
          <cell r="CF7">
            <v>14.712138590203105</v>
          </cell>
          <cell r="CG7" t="str">
            <v/>
          </cell>
          <cell r="CH7" t="str">
            <v/>
          </cell>
          <cell r="CI7" t="str">
            <v/>
          </cell>
          <cell r="CJ7">
            <v>40.309677419354841</v>
          </cell>
          <cell r="CK7" t="str">
            <v/>
          </cell>
          <cell r="CL7" t="str">
            <v/>
          </cell>
          <cell r="CM7" t="str">
            <v/>
          </cell>
          <cell r="CN7">
            <v>27.335722819593787</v>
          </cell>
          <cell r="CO7" t="str">
            <v/>
          </cell>
          <cell r="CP7" t="str">
            <v/>
          </cell>
          <cell r="CQ7" t="str">
            <v/>
          </cell>
          <cell r="CR7">
            <v>18.564336394470288</v>
          </cell>
        </row>
        <row r="8">
          <cell r="BH8">
            <v>3</v>
          </cell>
          <cell r="BI8">
            <v>61.564600336313354</v>
          </cell>
          <cell r="BJ8">
            <v>29.791015231827952</v>
          </cell>
          <cell r="BK8">
            <v>24.453790253101733</v>
          </cell>
          <cell r="BL8" t="str">
            <v/>
          </cell>
          <cell r="BM8">
            <v>60.899700460829486</v>
          </cell>
          <cell r="BN8">
            <v>29.469271206690561</v>
          </cell>
          <cell r="BO8">
            <v>24.189688447752964</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v>76.120391031117506</v>
          </cell>
          <cell r="CH8">
            <v>36.834539918602154</v>
          </cell>
          <cell r="CI8">
            <v>30.235428575682381</v>
          </cell>
          <cell r="CJ8" t="str">
            <v/>
          </cell>
          <cell r="CK8" t="str">
            <v/>
          </cell>
          <cell r="CL8" t="str">
            <v/>
          </cell>
          <cell r="CM8" t="str">
            <v/>
          </cell>
          <cell r="CN8" t="str">
            <v/>
          </cell>
          <cell r="CO8" t="str">
            <v/>
          </cell>
          <cell r="CP8" t="str">
            <v/>
          </cell>
          <cell r="CQ8" t="str">
            <v/>
          </cell>
          <cell r="CR8" t="str">
            <v/>
          </cell>
        </row>
        <row r="9">
          <cell r="BH9">
            <v>4</v>
          </cell>
          <cell r="BI9" t="str">
            <v/>
          </cell>
          <cell r="BJ9" t="str">
            <v/>
          </cell>
          <cell r="BK9" t="str">
            <v/>
          </cell>
          <cell r="BL9">
            <v>60.206752090800464</v>
          </cell>
          <cell r="BM9" t="str">
            <v/>
          </cell>
          <cell r="BN9" t="str">
            <v/>
          </cell>
          <cell r="BO9" t="str">
            <v/>
          </cell>
          <cell r="BP9">
            <v>55.808243727598565</v>
          </cell>
          <cell r="BQ9" t="str">
            <v/>
          </cell>
          <cell r="BR9" t="str">
            <v/>
          </cell>
          <cell r="BS9" t="str">
            <v/>
          </cell>
          <cell r="BT9" t="str">
            <v/>
          </cell>
          <cell r="BU9" t="str">
            <v/>
          </cell>
          <cell r="BV9" t="str">
            <v/>
          </cell>
          <cell r="BW9" t="str">
            <v/>
          </cell>
          <cell r="BX9">
            <v>60.206752090800464</v>
          </cell>
          <cell r="BY9" t="str">
            <v/>
          </cell>
          <cell r="BZ9" t="str">
            <v/>
          </cell>
          <cell r="CA9" t="str">
            <v/>
          </cell>
          <cell r="CB9" t="str">
            <v/>
          </cell>
          <cell r="CC9" t="str">
            <v/>
          </cell>
          <cell r="CD9" t="str">
            <v/>
          </cell>
          <cell r="CE9" t="str">
            <v/>
          </cell>
          <cell r="CF9" t="str">
            <v/>
          </cell>
          <cell r="CG9" t="str">
            <v/>
          </cell>
          <cell r="CH9" t="str">
            <v/>
          </cell>
          <cell r="CI9" t="str">
            <v/>
          </cell>
          <cell r="CJ9">
            <v>71.685407661290313</v>
          </cell>
          <cell r="CK9" t="str">
            <v/>
          </cell>
          <cell r="CL9" t="str">
            <v/>
          </cell>
          <cell r="CM9" t="str">
            <v/>
          </cell>
          <cell r="CN9" t="str">
            <v/>
          </cell>
          <cell r="CO9" t="str">
            <v/>
          </cell>
          <cell r="CP9" t="str">
            <v/>
          </cell>
          <cell r="CQ9" t="str">
            <v/>
          </cell>
          <cell r="CR9" t="str">
            <v/>
          </cell>
        </row>
        <row r="10">
          <cell r="BH10">
            <v>5</v>
          </cell>
          <cell r="BI10">
            <v>76.378729667834094</v>
          </cell>
          <cell r="BJ10">
            <v>36.959549586810027</v>
          </cell>
          <cell r="BK10">
            <v>30.338042071133167</v>
          </cell>
          <cell r="BL10" t="str">
            <v/>
          </cell>
          <cell r="BM10">
            <v>76.628559907834102</v>
          </cell>
          <cell r="BN10">
            <v>37.080442054958183</v>
          </cell>
          <cell r="BO10">
            <v>30.437275985663078</v>
          </cell>
          <cell r="BP10" t="str">
            <v/>
          </cell>
          <cell r="BQ10">
            <v>64.063797235023031</v>
          </cell>
          <cell r="BR10">
            <v>31.000372759856628</v>
          </cell>
          <cell r="BS10">
            <v>25.446484698097599</v>
          </cell>
          <cell r="BT10" t="str">
            <v/>
          </cell>
          <cell r="BU10">
            <v>88.001401358380136</v>
          </cell>
          <cell r="BV10">
            <v>42.583742507353683</v>
          </cell>
          <cell r="BW10">
            <v>34.95462975542992</v>
          </cell>
          <cell r="BX10" t="str">
            <v/>
          </cell>
          <cell r="BY10">
            <v>50.821013824884787</v>
          </cell>
          <cell r="BZ10">
            <v>24.592210274790922</v>
          </cell>
          <cell r="CA10">
            <v>20.186379928315411</v>
          </cell>
          <cell r="CB10" t="str">
            <v/>
          </cell>
          <cell r="CC10">
            <v>32.07416801843317</v>
          </cell>
          <cell r="CD10">
            <v>15.520640477897251</v>
          </cell>
          <cell r="CE10">
            <v>12.740031982354562</v>
          </cell>
          <cell r="CF10" t="str">
            <v/>
          </cell>
          <cell r="CG10">
            <v>77.865312476369752</v>
          </cell>
          <cell r="CH10">
            <v>37.678904717039593</v>
          </cell>
          <cell r="CI10">
            <v>30.928520755234288</v>
          </cell>
          <cell r="CJ10" t="str">
            <v/>
          </cell>
          <cell r="CK10">
            <v>28.58682027649769</v>
          </cell>
          <cell r="CL10">
            <v>13.833118279569891</v>
          </cell>
          <cell r="CM10">
            <v>11.354838709677418</v>
          </cell>
          <cell r="CN10" t="str">
            <v/>
          </cell>
          <cell r="CO10">
            <v>27.531003958129883</v>
          </cell>
          <cell r="CP10">
            <v>13.32221039012234</v>
          </cell>
          <cell r="CQ10">
            <v>10.935462791469117</v>
          </cell>
          <cell r="CR10" t="str">
            <v/>
          </cell>
        </row>
        <row r="11">
          <cell r="BH11">
            <v>6</v>
          </cell>
          <cell r="BI11" t="str">
            <v/>
          </cell>
          <cell r="BJ11" t="str">
            <v/>
          </cell>
          <cell r="BK11" t="str">
            <v/>
          </cell>
          <cell r="BL11">
            <v>74.69650642771802</v>
          </cell>
          <cell r="BM11" t="str">
            <v/>
          </cell>
          <cell r="BN11" t="str">
            <v/>
          </cell>
          <cell r="BO11" t="str">
            <v/>
          </cell>
          <cell r="BP11">
            <v>71.036738351254471</v>
          </cell>
          <cell r="BQ11" t="str">
            <v/>
          </cell>
          <cell r="BR11" t="str">
            <v/>
          </cell>
          <cell r="BS11" t="str">
            <v/>
          </cell>
          <cell r="BT11">
            <v>64.081242532855427</v>
          </cell>
          <cell r="BU11" t="str">
            <v/>
          </cell>
          <cell r="BV11" t="str">
            <v/>
          </cell>
          <cell r="BW11" t="str">
            <v/>
          </cell>
          <cell r="BX11">
            <v>74.69650642771802</v>
          </cell>
          <cell r="BY11" t="str">
            <v/>
          </cell>
          <cell r="BZ11" t="str">
            <v/>
          </cell>
          <cell r="CA11" t="str">
            <v/>
          </cell>
          <cell r="CB11">
            <v>52.568697729988045</v>
          </cell>
          <cell r="CC11" t="str">
            <v/>
          </cell>
          <cell r="CD11" t="str">
            <v/>
          </cell>
          <cell r="CE11" t="str">
            <v/>
          </cell>
          <cell r="CF11">
            <v>33.936879330943839</v>
          </cell>
          <cell r="CG11" t="str">
            <v/>
          </cell>
          <cell r="CH11" t="str">
            <v/>
          </cell>
          <cell r="CI11" t="str">
            <v/>
          </cell>
          <cell r="CJ11">
            <v>79.731975681178881</v>
          </cell>
          <cell r="CK11" t="str">
            <v/>
          </cell>
          <cell r="CL11" t="str">
            <v/>
          </cell>
          <cell r="CM11" t="str">
            <v/>
          </cell>
          <cell r="CN11">
            <v>33.486260454002384</v>
          </cell>
          <cell r="CO11" t="str">
            <v/>
          </cell>
          <cell r="CP11" t="str">
            <v/>
          </cell>
          <cell r="CQ11" t="str">
            <v/>
          </cell>
          <cell r="CR11">
            <v>29.616878393562192</v>
          </cell>
        </row>
        <row r="12">
          <cell r="BH12">
            <v>7</v>
          </cell>
          <cell r="BI12">
            <v>101.2381972769585</v>
          </cell>
          <cell r="BJ12">
            <v>48.989007654480282</v>
          </cell>
          <cell r="BK12">
            <v>40.212356261373031</v>
          </cell>
          <cell r="BL12" t="str">
            <v/>
          </cell>
          <cell r="BM12" t="str">
            <v/>
          </cell>
          <cell r="BN12" t="str">
            <v/>
          </cell>
          <cell r="BO12" t="str">
            <v/>
          </cell>
          <cell r="BP12" t="str">
            <v/>
          </cell>
          <cell r="BQ12" t="str">
            <v/>
          </cell>
          <cell r="BR12" t="str">
            <v/>
          </cell>
          <cell r="BS12" t="str">
            <v/>
          </cell>
          <cell r="BT12" t="str">
            <v/>
          </cell>
          <cell r="BU12">
            <v>99.001576528177651</v>
          </cell>
          <cell r="BV12">
            <v>47.906710320772895</v>
          </cell>
          <cell r="BW12">
            <v>39.323958474858664</v>
          </cell>
          <cell r="BX12" t="str">
            <v/>
          </cell>
          <cell r="BY12">
            <v>57.17364055299538</v>
          </cell>
          <cell r="BZ12">
            <v>27.666236559139783</v>
          </cell>
          <cell r="CA12">
            <v>22.709677419354836</v>
          </cell>
          <cell r="CB12" t="str">
            <v/>
          </cell>
          <cell r="CC12">
            <v>46.118115391705068</v>
          </cell>
          <cell r="CD12">
            <v>22.316484970131423</v>
          </cell>
          <cell r="CE12">
            <v>18.318363385718225</v>
          </cell>
          <cell r="CF12" t="str">
            <v/>
          </cell>
          <cell r="CG12">
            <v>86.823850003142269</v>
          </cell>
          <cell r="CH12">
            <v>42.013927221158134</v>
          </cell>
          <cell r="CI12">
            <v>34.486900026073464</v>
          </cell>
          <cell r="CJ12" t="str">
            <v/>
          </cell>
          <cell r="CK12">
            <v>35.574709677419342</v>
          </cell>
          <cell r="CL12">
            <v>17.214547192353642</v>
          </cell>
          <cell r="CM12">
            <v>14.130465949820785</v>
          </cell>
          <cell r="CN12" t="str">
            <v/>
          </cell>
          <cell r="CO12">
            <v>34.856605260396911</v>
          </cell>
          <cell r="CP12">
            <v>16.867057571553815</v>
          </cell>
          <cell r="CQ12">
            <v>13.845231014520886</v>
          </cell>
          <cell r="CR12" t="str">
            <v/>
          </cell>
        </row>
        <row r="13">
          <cell r="BH13">
            <v>8</v>
          </cell>
          <cell r="BI13" t="str">
            <v/>
          </cell>
          <cell r="BJ13" t="str">
            <v/>
          </cell>
          <cell r="BK13" t="str">
            <v/>
          </cell>
          <cell r="BL13">
            <v>99.010949008363198</v>
          </cell>
          <cell r="BM13" t="str">
            <v/>
          </cell>
          <cell r="BN13" t="str">
            <v/>
          </cell>
          <cell r="BO13" t="str">
            <v/>
          </cell>
          <cell r="BP13" t="str">
            <v/>
          </cell>
          <cell r="BQ13" t="str">
            <v/>
          </cell>
          <cell r="BR13" t="str">
            <v/>
          </cell>
          <cell r="BS13" t="str">
            <v/>
          </cell>
          <cell r="BT13" t="str">
            <v/>
          </cell>
          <cell r="BU13" t="str">
            <v/>
          </cell>
          <cell r="BV13" t="str">
            <v/>
          </cell>
          <cell r="BW13" t="str">
            <v/>
          </cell>
          <cell r="BX13">
            <v>99.010949008363198</v>
          </cell>
          <cell r="BY13" t="str">
            <v/>
          </cell>
          <cell r="BZ13" t="str">
            <v/>
          </cell>
          <cell r="CA13" t="str">
            <v/>
          </cell>
          <cell r="CB13">
            <v>59.139784946236553</v>
          </cell>
          <cell r="CC13" t="str">
            <v/>
          </cell>
          <cell r="CD13" t="str">
            <v/>
          </cell>
          <cell r="CE13" t="str">
            <v/>
          </cell>
          <cell r="CF13">
            <v>49.150418160095576</v>
          </cell>
          <cell r="CG13" t="str">
            <v/>
          </cell>
          <cell r="CH13" t="str">
            <v/>
          </cell>
          <cell r="CI13" t="str">
            <v/>
          </cell>
          <cell r="CJ13">
            <v>90.192439819719567</v>
          </cell>
          <cell r="CK13" t="str">
            <v/>
          </cell>
          <cell r="CL13" t="str">
            <v/>
          </cell>
          <cell r="CM13" t="str">
            <v/>
          </cell>
          <cell r="CN13">
            <v>36.219832735961774</v>
          </cell>
          <cell r="CO13" t="str">
            <v/>
          </cell>
          <cell r="CP13" t="str">
            <v/>
          </cell>
          <cell r="CQ13" t="str">
            <v/>
          </cell>
          <cell r="CR13">
            <v>37.497500664327397</v>
          </cell>
        </row>
        <row r="14">
          <cell r="BH14">
            <v>9</v>
          </cell>
          <cell r="BI14">
            <v>7.2869871931797219</v>
          </cell>
          <cell r="BJ14">
            <v>3.5261618735483866</v>
          </cell>
          <cell r="BK14">
            <v>2.894430491315136</v>
          </cell>
          <cell r="BL14" t="str">
            <v/>
          </cell>
          <cell r="BM14">
            <v>9.3151497695852523</v>
          </cell>
          <cell r="BN14">
            <v>4.5075866188769416</v>
          </cell>
          <cell r="BO14">
            <v>3.7000275709953123</v>
          </cell>
          <cell r="BP14" t="str">
            <v/>
          </cell>
          <cell r="BQ14" t="str">
            <v/>
          </cell>
          <cell r="BR14" t="str">
            <v/>
          </cell>
          <cell r="BS14" t="str">
            <v/>
          </cell>
          <cell r="BT14" t="str">
            <v/>
          </cell>
          <cell r="BU14">
            <v>19.518351416827219</v>
          </cell>
          <cell r="BV14">
            <v>9.4449001728659709</v>
          </cell>
          <cell r="BW14">
            <v>7.752794122369929</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v>11.434728110599078</v>
          </cell>
          <cell r="CL14">
            <v>5.5332473118279575</v>
          </cell>
          <cell r="CM14">
            <v>4.5419354838709678</v>
          </cell>
          <cell r="CN14" t="str">
            <v/>
          </cell>
          <cell r="CO14" t="str">
            <v/>
          </cell>
          <cell r="CP14" t="str">
            <v/>
          </cell>
          <cell r="CQ14" t="str">
            <v/>
          </cell>
          <cell r="CR14" t="str">
            <v/>
          </cell>
        </row>
        <row r="15">
          <cell r="BH15">
            <v>10</v>
          </cell>
          <cell r="BI15" t="str">
            <v/>
          </cell>
          <cell r="BJ15" t="str">
            <v/>
          </cell>
          <cell r="BK15" t="str">
            <v/>
          </cell>
          <cell r="BL15">
            <v>7.0492691756272396</v>
          </cell>
          <cell r="BM15" t="str">
            <v/>
          </cell>
          <cell r="BN15" t="str">
            <v/>
          </cell>
          <cell r="BO15" t="str">
            <v/>
          </cell>
          <cell r="BP15">
            <v>8.66705376344086</v>
          </cell>
          <cell r="BQ15" t="str">
            <v/>
          </cell>
          <cell r="BR15" t="str">
            <v/>
          </cell>
          <cell r="BS15" t="str">
            <v/>
          </cell>
          <cell r="BT15" t="str">
            <v/>
          </cell>
          <cell r="BU15" t="str">
            <v/>
          </cell>
          <cell r="BV15" t="str">
            <v/>
          </cell>
          <cell r="BW15" t="str">
            <v/>
          </cell>
          <cell r="BX15">
            <v>7.0492691756272396</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v>10.934289127837514</v>
          </cell>
          <cell r="CO15" t="str">
            <v/>
          </cell>
          <cell r="CP15" t="str">
            <v/>
          </cell>
          <cell r="CQ15" t="str">
            <v/>
          </cell>
          <cell r="CR15" t="str">
            <v/>
          </cell>
        </row>
        <row r="16">
          <cell r="BH16">
            <v>11</v>
          </cell>
          <cell r="BI16">
            <v>12.985520963364053</v>
          </cell>
          <cell r="BJ16">
            <v>6.2836735835125452</v>
          </cell>
          <cell r="BK16">
            <v>5.1579187427626136</v>
          </cell>
          <cell r="BL16" t="str">
            <v/>
          </cell>
          <cell r="BM16">
            <v>13.56322456221198</v>
          </cell>
          <cell r="BN16">
            <v>6.5632234647550778</v>
          </cell>
          <cell r="BO16">
            <v>5.3873857182244276</v>
          </cell>
          <cell r="BP16" t="str">
            <v/>
          </cell>
          <cell r="BQ16" t="str">
            <v/>
          </cell>
          <cell r="BR16" t="str">
            <v/>
          </cell>
          <cell r="BS16" t="str">
            <v/>
          </cell>
          <cell r="BT16" t="str">
            <v/>
          </cell>
          <cell r="BU16">
            <v>20.001137494275234</v>
          </cell>
          <cell r="BV16">
            <v>9.6785196117707812</v>
          </cell>
          <cell r="BW16">
            <v>7.9445593480115848</v>
          </cell>
          <cell r="BX16" t="str">
            <v/>
          </cell>
          <cell r="BY16">
            <v>7.3055207373271873</v>
          </cell>
          <cell r="BZ16">
            <v>3.5351302270011939</v>
          </cell>
          <cell r="CA16">
            <v>2.9017921146953398</v>
          </cell>
          <cell r="CB16" t="str">
            <v/>
          </cell>
          <cell r="CC16">
            <v>10.517628709677419</v>
          </cell>
          <cell r="CD16">
            <v>5.0894643249701321</v>
          </cell>
          <cell r="CE16">
            <v>4.1776586710780261</v>
          </cell>
          <cell r="CF16" t="str">
            <v/>
          </cell>
          <cell r="CG16">
            <v>3.7712612903225784</v>
          </cell>
          <cell r="CH16">
            <v>1.8249075268817194</v>
          </cell>
          <cell r="CI16">
            <v>1.4979652605459048</v>
          </cell>
          <cell r="CJ16" t="str">
            <v/>
          </cell>
          <cell r="CK16" t="str">
            <v/>
          </cell>
          <cell r="CL16" t="str">
            <v/>
          </cell>
          <cell r="CM16" t="str">
            <v/>
          </cell>
          <cell r="CN16" t="str">
            <v/>
          </cell>
          <cell r="CO16" t="str">
            <v/>
          </cell>
          <cell r="CP16" t="str">
            <v/>
          </cell>
          <cell r="CQ16" t="str">
            <v/>
          </cell>
          <cell r="CR16" t="str">
            <v/>
          </cell>
        </row>
        <row r="17">
          <cell r="BH17">
            <v>12</v>
          </cell>
          <cell r="BI17" t="str">
            <v/>
          </cell>
          <cell r="BJ17" t="str">
            <v/>
          </cell>
          <cell r="BK17" t="str">
            <v/>
          </cell>
          <cell r="BL17">
            <v>12.566890860215054</v>
          </cell>
          <cell r="BM17" t="str">
            <v/>
          </cell>
          <cell r="BN17" t="str">
            <v/>
          </cell>
          <cell r="BO17" t="str">
            <v/>
          </cell>
          <cell r="BP17">
            <v>12.700781362007168</v>
          </cell>
          <cell r="BQ17" t="str">
            <v/>
          </cell>
          <cell r="BR17" t="str">
            <v/>
          </cell>
          <cell r="BS17" t="str">
            <v/>
          </cell>
          <cell r="BT17" t="str">
            <v/>
          </cell>
          <cell r="BU17" t="str">
            <v/>
          </cell>
          <cell r="BV17" t="str">
            <v/>
          </cell>
          <cell r="BW17" t="str">
            <v/>
          </cell>
          <cell r="BX17">
            <v>12.566890860215054</v>
          </cell>
          <cell r="BY17" t="str">
            <v/>
          </cell>
          <cell r="BZ17" t="str">
            <v/>
          </cell>
          <cell r="CA17" t="str">
            <v/>
          </cell>
          <cell r="CB17">
            <v>7.556750298685782</v>
          </cell>
          <cell r="CC17" t="str">
            <v/>
          </cell>
          <cell r="CD17" t="str">
            <v/>
          </cell>
          <cell r="CE17" t="str">
            <v/>
          </cell>
          <cell r="CF17">
            <v>11.21553166069295</v>
          </cell>
          <cell r="CG17" t="str">
            <v/>
          </cell>
          <cell r="CH17" t="str">
            <v/>
          </cell>
          <cell r="CI17" t="str">
            <v/>
          </cell>
          <cell r="CJ17">
            <v>4.0569892473118259</v>
          </cell>
          <cell r="CK17" t="str">
            <v/>
          </cell>
          <cell r="CL17" t="str">
            <v/>
          </cell>
          <cell r="CM17" t="str">
            <v/>
          </cell>
          <cell r="CN17" t="str">
            <v/>
          </cell>
          <cell r="CO17" t="str">
            <v/>
          </cell>
          <cell r="CP17" t="str">
            <v/>
          </cell>
          <cell r="CQ17" t="str">
            <v/>
          </cell>
          <cell r="CR17" t="str">
            <v/>
          </cell>
        </row>
        <row r="18">
          <cell r="BH18">
            <v>13</v>
          </cell>
          <cell r="BI18">
            <v>18.684054733548386</v>
          </cell>
          <cell r="BJ18">
            <v>9.041185293476703</v>
          </cell>
          <cell r="BK18">
            <v>7.4214069942100904</v>
          </cell>
          <cell r="BL18" t="str">
            <v/>
          </cell>
          <cell r="BM18">
            <v>17.811299354838706</v>
          </cell>
          <cell r="BN18">
            <v>8.6188603106332131</v>
          </cell>
          <cell r="BO18">
            <v>7.0747438654535415</v>
          </cell>
          <cell r="BP18" t="str">
            <v/>
          </cell>
          <cell r="BQ18">
            <v>25.28834101382488</v>
          </cell>
          <cell r="BR18">
            <v>12.236989247311827</v>
          </cell>
          <cell r="BS18">
            <v>10.044665012406947</v>
          </cell>
          <cell r="BT18" t="str">
            <v/>
          </cell>
          <cell r="BU18">
            <v>20.966709649171282</v>
          </cell>
          <cell r="BV18">
            <v>10.145758489580404</v>
          </cell>
          <cell r="BW18">
            <v>8.3280897992949026</v>
          </cell>
          <cell r="BX18" t="str">
            <v/>
          </cell>
          <cell r="BY18">
            <v>8.8936774193548356</v>
          </cell>
          <cell r="BZ18">
            <v>4.3036367980884105</v>
          </cell>
          <cell r="CA18">
            <v>3.5326164874551962</v>
          </cell>
          <cell r="CB18" t="str">
            <v/>
          </cell>
          <cell r="CC18">
            <v>11.713510691244238</v>
          </cell>
          <cell r="CD18">
            <v>5.668149772998806</v>
          </cell>
          <cell r="CE18">
            <v>4.6526694237661985</v>
          </cell>
          <cell r="CF18" t="str">
            <v/>
          </cell>
          <cell r="CG18">
            <v>7.7844110599078329</v>
          </cell>
          <cell r="CH18">
            <v>3.7668645161290319</v>
          </cell>
          <cell r="CI18">
            <v>3.0920099255583122</v>
          </cell>
          <cell r="CJ18" t="str">
            <v/>
          </cell>
          <cell r="CK18">
            <v>16.516829493087556</v>
          </cell>
          <cell r="CL18">
            <v>7.9924683393070479</v>
          </cell>
          <cell r="CM18">
            <v>6.5605734767025075</v>
          </cell>
          <cell r="CN18" t="str">
            <v/>
          </cell>
          <cell r="CO18">
            <v>7.3256013022670219</v>
          </cell>
          <cell r="CP18">
            <v>3.5448471814314737</v>
          </cell>
          <cell r="CQ18">
            <v>2.9097682230517661</v>
          </cell>
          <cell r="CR18" t="str">
            <v/>
          </cell>
        </row>
        <row r="19">
          <cell r="BH19">
            <v>14</v>
          </cell>
          <cell r="BI19" t="str">
            <v/>
          </cell>
          <cell r="BJ19" t="str">
            <v/>
          </cell>
          <cell r="BK19" t="str">
            <v/>
          </cell>
          <cell r="BL19">
            <v>18.084512544802863</v>
          </cell>
          <cell r="BM19" t="str">
            <v/>
          </cell>
          <cell r="BN19" t="str">
            <v/>
          </cell>
          <cell r="BO19" t="str">
            <v/>
          </cell>
          <cell r="BP19">
            <v>16.734508960573478</v>
          </cell>
          <cell r="BQ19" t="str">
            <v/>
          </cell>
          <cell r="BR19" t="str">
            <v/>
          </cell>
          <cell r="BS19" t="str">
            <v/>
          </cell>
          <cell r="BT19">
            <v>27.204301075268813</v>
          </cell>
          <cell r="BU19" t="str">
            <v/>
          </cell>
          <cell r="BV19" t="str">
            <v/>
          </cell>
          <cell r="BW19" t="str">
            <v/>
          </cell>
          <cell r="BX19">
            <v>18.084512544802863</v>
          </cell>
          <cell r="BY19" t="str">
            <v/>
          </cell>
          <cell r="BZ19" t="str">
            <v/>
          </cell>
          <cell r="CA19" t="str">
            <v/>
          </cell>
          <cell r="CB19">
            <v>9.1995221027479079</v>
          </cell>
          <cell r="CC19" t="str">
            <v/>
          </cell>
          <cell r="CD19" t="str">
            <v/>
          </cell>
          <cell r="CE19" t="str">
            <v/>
          </cell>
          <cell r="CF19">
            <v>12.600979689366786</v>
          </cell>
          <cell r="CG19" t="str">
            <v/>
          </cell>
          <cell r="CH19" t="str">
            <v/>
          </cell>
          <cell r="CI19" t="str">
            <v/>
          </cell>
          <cell r="CJ19">
            <v>8.374193548387094</v>
          </cell>
          <cell r="CK19" t="str">
            <v/>
          </cell>
          <cell r="CL19" t="str">
            <v/>
          </cell>
          <cell r="CM19" t="str">
            <v/>
          </cell>
          <cell r="CN19">
            <v>16.401433691756271</v>
          </cell>
          <cell r="CO19" t="str">
            <v/>
          </cell>
          <cell r="CP19" t="str">
            <v/>
          </cell>
          <cell r="CQ19" t="str">
            <v/>
          </cell>
          <cell r="CR19">
            <v>7.8806222707651994</v>
          </cell>
        </row>
        <row r="20">
          <cell r="BH20">
            <v>15</v>
          </cell>
          <cell r="BI20">
            <v>24.381444908755757</v>
          </cell>
          <cell r="BJ20">
            <v>11.798143619593786</v>
          </cell>
          <cell r="BK20">
            <v>9.6844410035842277</v>
          </cell>
          <cell r="BL20" t="str">
            <v/>
          </cell>
          <cell r="BM20">
            <v>22.059374147465434</v>
          </cell>
          <cell r="BN20">
            <v>10.674497156511348</v>
          </cell>
          <cell r="BO20">
            <v>8.7621020126826572</v>
          </cell>
          <cell r="BP20" t="str">
            <v/>
          </cell>
          <cell r="BQ20">
            <v>25.850304147465437</v>
          </cell>
          <cell r="BR20">
            <v>12.508922341696536</v>
          </cell>
          <cell r="BS20">
            <v>10.267879790460436</v>
          </cell>
          <cell r="BT20" t="str">
            <v/>
          </cell>
          <cell r="BU20">
            <v>22.897853958963374</v>
          </cell>
          <cell r="BV20">
            <v>11.080236245199652</v>
          </cell>
          <cell r="BW20">
            <v>9.0951507018615381</v>
          </cell>
          <cell r="BX20" t="str">
            <v/>
          </cell>
          <cell r="BY20">
            <v>12.069990783410139</v>
          </cell>
          <cell r="BZ20">
            <v>5.8406499402628445</v>
          </cell>
          <cell r="CA20">
            <v>4.7942652329749107</v>
          </cell>
          <cell r="CB20" t="str">
            <v/>
          </cell>
          <cell r="CC20">
            <v>14.105274654377878</v>
          </cell>
          <cell r="CD20">
            <v>6.8255206690561527</v>
          </cell>
          <cell r="CE20">
            <v>5.6026909291425415</v>
          </cell>
          <cell r="CF20" t="str">
            <v/>
          </cell>
          <cell r="CG20">
            <v>15.810710599078341</v>
          </cell>
          <cell r="CH20">
            <v>7.6507784946236566</v>
          </cell>
          <cell r="CI20">
            <v>6.280099255583127</v>
          </cell>
          <cell r="CJ20" t="str">
            <v/>
          </cell>
          <cell r="CK20" t="str">
            <v/>
          </cell>
          <cell r="CL20" t="str">
            <v/>
          </cell>
          <cell r="CM20" t="str">
            <v/>
          </cell>
          <cell r="CN20" t="str">
            <v/>
          </cell>
          <cell r="CO20">
            <v>10.988401953400535</v>
          </cell>
          <cell r="CP20">
            <v>5.3172707721472108</v>
          </cell>
          <cell r="CQ20">
            <v>4.3646523345776496</v>
          </cell>
          <cell r="CR20" t="str">
            <v/>
          </cell>
        </row>
        <row r="21">
          <cell r="BH21">
            <v>16</v>
          </cell>
          <cell r="BI21" t="str">
            <v/>
          </cell>
          <cell r="BJ21" t="str">
            <v/>
          </cell>
          <cell r="BK21" t="str">
            <v/>
          </cell>
          <cell r="BL21">
            <v>23.603364468339304</v>
          </cell>
          <cell r="BM21" t="str">
            <v/>
          </cell>
          <cell r="BN21" t="str">
            <v/>
          </cell>
          <cell r="BO21" t="str">
            <v/>
          </cell>
          <cell r="BP21">
            <v>20.76823655913979</v>
          </cell>
          <cell r="BQ21" t="str">
            <v/>
          </cell>
          <cell r="BR21" t="str">
            <v/>
          </cell>
          <cell r="BS21" t="str">
            <v/>
          </cell>
          <cell r="BT21">
            <v>27.808841099163679</v>
          </cell>
          <cell r="BU21" t="str">
            <v/>
          </cell>
          <cell r="BV21" t="str">
            <v/>
          </cell>
          <cell r="BW21" t="str">
            <v/>
          </cell>
          <cell r="BX21">
            <v>23.603364468339304</v>
          </cell>
          <cell r="BY21" t="str">
            <v/>
          </cell>
          <cell r="BZ21" t="str">
            <v/>
          </cell>
          <cell r="CA21" t="str">
            <v/>
          </cell>
          <cell r="CB21">
            <v>12.485065710872162</v>
          </cell>
          <cell r="CC21" t="str">
            <v/>
          </cell>
          <cell r="CD21" t="str">
            <v/>
          </cell>
          <cell r="CE21" t="str">
            <v/>
          </cell>
          <cell r="CF21">
            <v>15.371875746714455</v>
          </cell>
          <cell r="CG21" t="str">
            <v/>
          </cell>
          <cell r="CH21" t="str">
            <v/>
          </cell>
          <cell r="CI21" t="str">
            <v/>
          </cell>
          <cell r="CJ21">
            <v>17.008602150537637</v>
          </cell>
          <cell r="CK21" t="str">
            <v/>
          </cell>
          <cell r="CL21" t="str">
            <v/>
          </cell>
          <cell r="CM21" t="str">
            <v/>
          </cell>
          <cell r="CN21" t="str">
            <v/>
          </cell>
          <cell r="CO21" t="str">
            <v/>
          </cell>
          <cell r="CP21" t="str">
            <v/>
          </cell>
          <cell r="CQ21" t="str">
            <v/>
          </cell>
          <cell r="CR21">
            <v>11.820933406147802</v>
          </cell>
        </row>
        <row r="22">
          <cell r="BH22" t="str">
            <v>a</v>
          </cell>
          <cell r="BI22">
            <v>30.078835083963128</v>
          </cell>
          <cell r="BJ22">
            <v>14.55510194571087</v>
          </cell>
          <cell r="BK22">
            <v>11.947475012958364</v>
          </cell>
          <cell r="BL22" t="str">
            <v/>
          </cell>
          <cell r="BM22">
            <v>28.431486336405527</v>
          </cell>
          <cell r="BN22">
            <v>13.757952425328554</v>
          </cell>
          <cell r="BO22">
            <v>11.293139233526329</v>
          </cell>
          <cell r="BP22" t="str">
            <v/>
          </cell>
          <cell r="BQ22">
            <v>26.131285714285713</v>
          </cell>
          <cell r="BR22">
            <v>12.64488888888889</v>
          </cell>
          <cell r="BS22">
            <v>10.37948717948718</v>
          </cell>
          <cell r="BT22" t="str">
            <v/>
          </cell>
          <cell r="BU22">
            <v>23.863426113859418</v>
          </cell>
          <cell r="BV22">
            <v>11.547475123009274</v>
          </cell>
          <cell r="BW22">
            <v>9.4786811531448549</v>
          </cell>
          <cell r="BX22" t="str">
            <v/>
          </cell>
          <cell r="BY22">
            <v>13.658147465437789</v>
          </cell>
          <cell r="BZ22">
            <v>6.6091565113500605</v>
          </cell>
          <cell r="CA22">
            <v>5.425089605734768</v>
          </cell>
          <cell r="CB22" t="str">
            <v/>
          </cell>
          <cell r="CC22">
            <v>15.301156635944698</v>
          </cell>
          <cell r="CD22">
            <v>7.4042061170848257</v>
          </cell>
          <cell r="CE22">
            <v>6.077701681830713</v>
          </cell>
          <cell r="CF22" t="str">
            <v/>
          </cell>
          <cell r="CG22">
            <v>19.823860368663595</v>
          </cell>
          <cell r="CH22">
            <v>9.5927354838709693</v>
          </cell>
          <cell r="CI22">
            <v>7.8741439205955341</v>
          </cell>
          <cell r="CJ22" t="str">
            <v/>
          </cell>
          <cell r="CK22" t="str">
            <v/>
          </cell>
          <cell r="CL22" t="str">
            <v/>
          </cell>
          <cell r="CM22" t="str">
            <v/>
          </cell>
          <cell r="CN22" t="str">
            <v/>
          </cell>
          <cell r="CO22">
            <v>12.819802278967289</v>
          </cell>
          <cell r="CP22">
            <v>6.2034825675050795</v>
          </cell>
          <cell r="CQ22">
            <v>5.0920943903405904</v>
          </cell>
          <cell r="CR22" t="str">
            <v/>
          </cell>
        </row>
        <row r="23">
          <cell r="BH23" t="str">
            <v>b</v>
          </cell>
          <cell r="BI23" t="str">
            <v/>
          </cell>
          <cell r="BJ23" t="str">
            <v/>
          </cell>
          <cell r="BK23" t="str">
            <v/>
          </cell>
          <cell r="BL23">
            <v>29.122216391875742</v>
          </cell>
          <cell r="BM23" t="str">
            <v/>
          </cell>
          <cell r="BN23" t="str">
            <v/>
          </cell>
          <cell r="BO23" t="str">
            <v/>
          </cell>
          <cell r="BP23">
            <v>26.818827956989249</v>
          </cell>
          <cell r="BQ23" t="str">
            <v/>
          </cell>
          <cell r="BR23" t="str">
            <v/>
          </cell>
          <cell r="BS23" t="str">
            <v/>
          </cell>
          <cell r="BT23">
            <v>28.111111111111111</v>
          </cell>
          <cell r="BU23" t="str">
            <v/>
          </cell>
          <cell r="BV23" t="str">
            <v/>
          </cell>
          <cell r="BW23" t="str">
            <v/>
          </cell>
          <cell r="BX23">
            <v>29.122216391875742</v>
          </cell>
          <cell r="BY23" t="str">
            <v/>
          </cell>
          <cell r="BZ23" t="str">
            <v/>
          </cell>
          <cell r="CA23" t="str">
            <v/>
          </cell>
          <cell r="CB23">
            <v>14.127837514934289</v>
          </cell>
          <cell r="CC23" t="str">
            <v/>
          </cell>
          <cell r="CD23" t="str">
            <v/>
          </cell>
          <cell r="CE23" t="str">
            <v/>
          </cell>
          <cell r="CF23">
            <v>16.75732377538829</v>
          </cell>
          <cell r="CG23" t="str">
            <v/>
          </cell>
          <cell r="CH23" t="str">
            <v/>
          </cell>
          <cell r="CI23" t="str">
            <v/>
          </cell>
          <cell r="CJ23">
            <v>21.325806451612905</v>
          </cell>
          <cell r="CK23" t="str">
            <v/>
          </cell>
          <cell r="CL23" t="str">
            <v/>
          </cell>
          <cell r="CM23" t="str">
            <v/>
          </cell>
          <cell r="CN23" t="str">
            <v/>
          </cell>
          <cell r="CO23" t="str">
            <v/>
          </cell>
          <cell r="CP23" t="str">
            <v/>
          </cell>
          <cell r="CQ23" t="str">
            <v/>
          </cell>
          <cell r="CR23">
            <v>13.7910889738391</v>
          </cell>
        </row>
        <row r="24">
          <cell r="BH24">
            <v>17</v>
          </cell>
          <cell r="BI24">
            <v>35.776225259170502</v>
          </cell>
          <cell r="BJ24">
            <v>17.312060271827956</v>
          </cell>
          <cell r="BK24">
            <v>14.210509022332504</v>
          </cell>
          <cell r="BL24" t="str">
            <v/>
          </cell>
          <cell r="BM24">
            <v>34.80359852534562</v>
          </cell>
          <cell r="BN24">
            <v>16.841407694145758</v>
          </cell>
          <cell r="BO24">
            <v>13.824176454370001</v>
          </cell>
          <cell r="BP24" t="str">
            <v/>
          </cell>
          <cell r="BQ24">
            <v>26.412267281105994</v>
          </cell>
          <cell r="BR24">
            <v>12.780855436081243</v>
          </cell>
          <cell r="BS24">
            <v>10.491094568513924</v>
          </cell>
          <cell r="BT24" t="str">
            <v/>
          </cell>
          <cell r="BU24">
            <v>24.828998268755466</v>
          </cell>
          <cell r="BV24">
            <v>12.014714000818898</v>
          </cell>
          <cell r="BW24">
            <v>9.8622116044281736</v>
          </cell>
          <cell r="BX24" t="str">
            <v/>
          </cell>
          <cell r="BY24">
            <v>15.246304147465437</v>
          </cell>
          <cell r="BZ24">
            <v>7.3776630824372758</v>
          </cell>
          <cell r="CA24">
            <v>6.0559139784946243</v>
          </cell>
          <cell r="CB24" t="str">
            <v/>
          </cell>
          <cell r="CC24">
            <v>16.497038617511517</v>
          </cell>
          <cell r="CD24">
            <v>7.9828915651134995</v>
          </cell>
          <cell r="CE24">
            <v>6.5527124345188845</v>
          </cell>
          <cell r="CF24" t="str">
            <v/>
          </cell>
          <cell r="CG24">
            <v>23.83701013824885</v>
          </cell>
          <cell r="CH24">
            <v>11.534692473118282</v>
          </cell>
          <cell r="CI24">
            <v>9.4681885856079422</v>
          </cell>
          <cell r="CJ24" t="str">
            <v/>
          </cell>
          <cell r="CK24">
            <v>16.516829493087556</v>
          </cell>
          <cell r="CL24">
            <v>7.9924683393070479</v>
          </cell>
          <cell r="CM24">
            <v>6.5605734767025075</v>
          </cell>
          <cell r="CN24" t="str">
            <v/>
          </cell>
          <cell r="CO24">
            <v>14.651202604534044</v>
          </cell>
          <cell r="CP24">
            <v>7.0896943628629474</v>
          </cell>
          <cell r="CQ24">
            <v>5.8195364461035322</v>
          </cell>
          <cell r="CR24" t="str">
            <v/>
          </cell>
        </row>
        <row r="25">
          <cell r="BH25">
            <v>18</v>
          </cell>
          <cell r="BI25" t="str">
            <v/>
          </cell>
          <cell r="BJ25" t="str">
            <v/>
          </cell>
          <cell r="BK25" t="str">
            <v/>
          </cell>
          <cell r="BL25">
            <v>34.641068315412177</v>
          </cell>
          <cell r="BM25" t="str">
            <v/>
          </cell>
          <cell r="BN25" t="str">
            <v/>
          </cell>
          <cell r="BO25" t="str">
            <v/>
          </cell>
          <cell r="BP25">
            <v>32.869419354838719</v>
          </cell>
          <cell r="BQ25" t="str">
            <v/>
          </cell>
          <cell r="BR25" t="str">
            <v/>
          </cell>
          <cell r="BS25" t="str">
            <v/>
          </cell>
          <cell r="BT25">
            <v>28.413381123058546</v>
          </cell>
          <cell r="BU25" t="str">
            <v/>
          </cell>
          <cell r="BV25" t="str">
            <v/>
          </cell>
          <cell r="BW25" t="str">
            <v/>
          </cell>
          <cell r="BX25">
            <v>34.641068315412177</v>
          </cell>
          <cell r="BY25" t="str">
            <v/>
          </cell>
          <cell r="BZ25" t="str">
            <v/>
          </cell>
          <cell r="CA25" t="str">
            <v/>
          </cell>
          <cell r="CB25">
            <v>15.770609318996417</v>
          </cell>
          <cell r="CC25" t="str">
            <v/>
          </cell>
          <cell r="CD25" t="str">
            <v/>
          </cell>
          <cell r="CE25" t="str">
            <v/>
          </cell>
          <cell r="CF25">
            <v>18.142771804062125</v>
          </cell>
          <cell r="CG25" t="str">
            <v/>
          </cell>
          <cell r="CH25" t="str">
            <v/>
          </cell>
          <cell r="CI25" t="str">
            <v/>
          </cell>
          <cell r="CJ25">
            <v>25.643010752688177</v>
          </cell>
          <cell r="CK25" t="str">
            <v/>
          </cell>
          <cell r="CL25" t="str">
            <v/>
          </cell>
          <cell r="CM25" t="str">
            <v/>
          </cell>
          <cell r="CN25">
            <v>25.968936678614096</v>
          </cell>
          <cell r="CO25" t="str">
            <v/>
          </cell>
          <cell r="CP25" t="str">
            <v/>
          </cell>
          <cell r="CQ25" t="str">
            <v/>
          </cell>
          <cell r="CR25">
            <v>15.761244541530399</v>
          </cell>
        </row>
        <row r="26">
          <cell r="BH26">
            <v>19</v>
          </cell>
          <cell r="BI26">
            <v>30.376169777972343</v>
          </cell>
          <cell r="BJ26">
            <v>14.698981745949819</v>
          </cell>
          <cell r="BK26">
            <v>12.065577952026466</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v>14.611041474654378</v>
          </cell>
          <cell r="CL26">
            <v>7.0702604540023897</v>
          </cell>
          <cell r="CM26">
            <v>5.8035842293906805</v>
          </cell>
          <cell r="CN26" t="str">
            <v/>
          </cell>
          <cell r="CO26" t="str">
            <v/>
          </cell>
          <cell r="CP26" t="str">
            <v/>
          </cell>
          <cell r="CQ26" t="str">
            <v/>
          </cell>
          <cell r="CR26" t="str">
            <v/>
          </cell>
        </row>
        <row r="27">
          <cell r="BH27">
            <v>20</v>
          </cell>
          <cell r="BI27" t="str">
            <v/>
          </cell>
          <cell r="BJ27" t="str">
            <v/>
          </cell>
          <cell r="BK27" t="str">
            <v/>
          </cell>
          <cell r="BL27">
            <v>29.710270609318997</v>
          </cell>
          <cell r="BM27" t="str">
            <v/>
          </cell>
          <cell r="BN27" t="str">
            <v/>
          </cell>
          <cell r="BO27" t="str">
            <v/>
          </cell>
          <cell r="BP27" t="str">
            <v/>
          </cell>
          <cell r="BQ27" t="str">
            <v/>
          </cell>
          <cell r="BR27" t="str">
            <v/>
          </cell>
          <cell r="BS27" t="str">
            <v/>
          </cell>
          <cell r="BT27" t="str">
            <v/>
          </cell>
          <cell r="BU27" t="str">
            <v/>
          </cell>
          <cell r="BV27" t="str">
            <v/>
          </cell>
          <cell r="BW27" t="str">
            <v/>
          </cell>
          <cell r="BX27">
            <v>29.710270609318997</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v>14.692951015531658</v>
          </cell>
          <cell r="CO27" t="str">
            <v/>
          </cell>
          <cell r="CP27" t="str">
            <v/>
          </cell>
          <cell r="CQ27" t="str">
            <v/>
          </cell>
          <cell r="CR27" t="str">
            <v/>
          </cell>
        </row>
        <row r="28">
          <cell r="BH28">
            <v>21</v>
          </cell>
          <cell r="BI28">
            <v>38.369898666912434</v>
          </cell>
          <cell r="BJ28">
            <v>18.567134836989243</v>
          </cell>
          <cell r="BK28">
            <v>15.24073004466501</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v>20.328405529953915</v>
          </cell>
          <cell r="CL28">
            <v>9.8368841099163671</v>
          </cell>
          <cell r="CM28">
            <v>8.074551971326164</v>
          </cell>
          <cell r="CN28" t="str">
            <v/>
          </cell>
          <cell r="CO28" t="str">
            <v/>
          </cell>
          <cell r="CP28" t="str">
            <v/>
          </cell>
          <cell r="CQ28" t="str">
            <v/>
          </cell>
          <cell r="CR28" t="str">
            <v/>
          </cell>
        </row>
        <row r="29">
          <cell r="BH29">
            <v>22</v>
          </cell>
          <cell r="BI29" t="str">
            <v/>
          </cell>
          <cell r="BJ29" t="str">
            <v/>
          </cell>
          <cell r="BK29" t="str">
            <v/>
          </cell>
          <cell r="BL29">
            <v>37.527208888888886</v>
          </cell>
          <cell r="BM29" t="str">
            <v/>
          </cell>
          <cell r="BN29" t="str">
            <v/>
          </cell>
          <cell r="BO29" t="str">
            <v/>
          </cell>
          <cell r="BP29" t="str">
            <v/>
          </cell>
          <cell r="BQ29" t="str">
            <v/>
          </cell>
          <cell r="BR29" t="str">
            <v/>
          </cell>
          <cell r="BS29" t="str">
            <v/>
          </cell>
          <cell r="BT29" t="str">
            <v/>
          </cell>
          <cell r="BU29" t="str">
            <v/>
          </cell>
          <cell r="BV29" t="str">
            <v/>
          </cell>
          <cell r="BW29" t="str">
            <v/>
          </cell>
          <cell r="BX29">
            <v>37.527208888888886</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v>20.843488649940262</v>
          </cell>
          <cell r="CO29" t="str">
            <v/>
          </cell>
          <cell r="CP29" t="str">
            <v/>
          </cell>
          <cell r="CQ29" t="str">
            <v/>
          </cell>
          <cell r="CR29" t="str">
            <v/>
          </cell>
        </row>
        <row r="30">
          <cell r="BH30">
            <v>23</v>
          </cell>
          <cell r="BI30">
            <v>54.368359301075266</v>
          </cell>
          <cell r="BJ30">
            <v>22.546569118279567</v>
          </cell>
          <cell r="BK30" t="str">
            <v/>
          </cell>
          <cell r="BL30" t="str">
            <v/>
          </cell>
          <cell r="BM30">
            <v>33.354838709677423</v>
          </cell>
          <cell r="BN30">
            <v>13.832258064516129</v>
          </cell>
          <cell r="BO30" t="str">
            <v/>
          </cell>
          <cell r="BP30" t="str">
            <v/>
          </cell>
          <cell r="BQ30">
            <v>34.52225806451613</v>
          </cell>
          <cell r="BR30">
            <v>14.316387096774193</v>
          </cell>
          <cell r="BS30" t="str">
            <v/>
          </cell>
          <cell r="BT30" t="str">
            <v/>
          </cell>
          <cell r="BU30">
            <v>22.634520684270697</v>
          </cell>
          <cell r="BV30">
            <v>7.4407399180443701</v>
          </cell>
          <cell r="BW30" t="str">
            <v/>
          </cell>
          <cell r="BX30" t="str">
            <v/>
          </cell>
          <cell r="BY30">
            <v>26.016774193548386</v>
          </cell>
          <cell r="BZ30">
            <v>8.5526021505376342</v>
          </cell>
          <cell r="CA30" t="str">
            <v/>
          </cell>
          <cell r="CB30" t="str">
            <v/>
          </cell>
          <cell r="CC30">
            <v>15.209250537634407</v>
          </cell>
          <cell r="CD30">
            <v>4.9998000477897246</v>
          </cell>
          <cell r="CE30" t="str">
            <v/>
          </cell>
          <cell r="CF30" t="str">
            <v/>
          </cell>
          <cell r="CG30">
            <v>23.868722580645166</v>
          </cell>
          <cell r="CH30">
            <v>7.8464642293906808</v>
          </cell>
          <cell r="CI30" t="str">
            <v/>
          </cell>
          <cell r="CJ30" t="str">
            <v/>
          </cell>
          <cell r="CK30">
            <v>14.453763440860214</v>
          </cell>
          <cell r="CL30">
            <v>4.7514456391875743</v>
          </cell>
          <cell r="CM30" t="str">
            <v/>
          </cell>
          <cell r="CN30" t="str">
            <v/>
          </cell>
          <cell r="CO30">
            <v>105.52258064516128</v>
          </cell>
          <cell r="CP30">
            <v>34.68887585532746</v>
          </cell>
          <cell r="CQ30" t="str">
            <v/>
          </cell>
          <cell r="CR30" t="str">
            <v/>
          </cell>
        </row>
        <row r="31">
          <cell r="BH31">
            <v>24</v>
          </cell>
          <cell r="BI31" t="str">
            <v/>
          </cell>
          <cell r="BJ31" t="str">
            <v/>
          </cell>
          <cell r="BK31">
            <v>10.474832133535521</v>
          </cell>
          <cell r="BL31">
            <v>18.866155290104111</v>
          </cell>
          <cell r="BM31" t="str">
            <v/>
          </cell>
          <cell r="BN31" t="str">
            <v/>
          </cell>
          <cell r="BO31">
            <v>6.5364626413013509</v>
          </cell>
          <cell r="BP31">
            <v>11.772782386072707</v>
          </cell>
          <cell r="BQ31" t="str">
            <v/>
          </cell>
          <cell r="BR31" t="str">
            <v/>
          </cell>
          <cell r="BS31">
            <v>5.6884891094568513</v>
          </cell>
          <cell r="BT31">
            <v>10.245502508960573</v>
          </cell>
          <cell r="BU31" t="str">
            <v/>
          </cell>
          <cell r="BV31" t="str">
            <v/>
          </cell>
          <cell r="BW31">
            <v>4.7952748858293068</v>
          </cell>
          <cell r="BX31">
            <v>18.866155290104111</v>
          </cell>
          <cell r="BY31" t="str">
            <v/>
          </cell>
          <cell r="BZ31" t="str">
            <v/>
          </cell>
          <cell r="CA31">
            <v>5.2998345740281216</v>
          </cell>
          <cell r="CB31">
            <v>9.5454992319508438</v>
          </cell>
          <cell r="CC31" t="str">
            <v/>
          </cell>
          <cell r="CD31" t="str">
            <v/>
          </cell>
          <cell r="CE31">
            <v>3.0743751493428908</v>
          </cell>
          <cell r="CF31">
            <v>5.5372380433521071</v>
          </cell>
          <cell r="CG31" t="str">
            <v/>
          </cell>
          <cell r="CH31" t="str">
            <v/>
          </cell>
          <cell r="CI31">
            <v>5.0567488282327</v>
          </cell>
          <cell r="CJ31">
            <v>9.1076790005120323</v>
          </cell>
          <cell r="CK31" t="str">
            <v/>
          </cell>
          <cell r="CL31" t="str">
            <v/>
          </cell>
          <cell r="CM31">
            <v>3.0621266427718039</v>
          </cell>
          <cell r="CN31">
            <v>5.5151773340160437</v>
          </cell>
          <cell r="CO31" t="str">
            <v/>
          </cell>
          <cell r="CP31" t="str">
            <v/>
          </cell>
          <cell r="CQ31">
            <v>22.355665839536805</v>
          </cell>
          <cell r="CR31">
            <v>40.264651305683557</v>
          </cell>
        </row>
        <row r="32">
          <cell r="BH32">
            <v>25</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v>201.13886524406348</v>
          </cell>
          <cell r="CP32">
            <v>66.121213900133128</v>
          </cell>
          <cell r="CQ32" t="str">
            <v/>
          </cell>
          <cell r="CR32" t="str">
            <v/>
          </cell>
        </row>
        <row r="33">
          <cell r="BH33">
            <v>26</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v>42.612616477420254</v>
          </cell>
          <cell r="CR33">
            <v>76.74931965800495</v>
          </cell>
        </row>
        <row r="34">
          <cell r="BH34">
            <v>27</v>
          </cell>
          <cell r="BI34" t="str">
            <v/>
          </cell>
          <cell r="BJ34" t="str">
            <v/>
          </cell>
          <cell r="BK34" t="str">
            <v/>
          </cell>
          <cell r="BL34" t="str">
            <v/>
          </cell>
          <cell r="BM34" t="str">
            <v/>
          </cell>
          <cell r="BN34" t="str">
            <v/>
          </cell>
          <cell r="BO34" t="str">
            <v/>
          </cell>
          <cell r="BP34" t="str">
            <v/>
          </cell>
          <cell r="BQ34">
            <v>153.43225806451611</v>
          </cell>
          <cell r="BR34">
            <v>63.628387096774183</v>
          </cell>
          <cell r="BS34" t="str">
            <v/>
          </cell>
          <cell r="BT34" t="str">
            <v/>
          </cell>
          <cell r="BU34">
            <v>150.52263461158554</v>
          </cell>
          <cell r="BV34">
            <v>49.48193034641762</v>
          </cell>
          <cell r="BW34" t="str">
            <v/>
          </cell>
          <cell r="BX34" t="str">
            <v/>
          </cell>
          <cell r="BY34">
            <v>166.21827956989245</v>
          </cell>
          <cell r="BZ34">
            <v>54.641624850657095</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v>255.72454910124449</v>
          </cell>
          <cell r="CP34">
            <v>84.065392285678811</v>
          </cell>
          <cell r="CQ34" t="str">
            <v/>
          </cell>
          <cell r="CR34" t="str">
            <v/>
          </cell>
        </row>
        <row r="35">
          <cell r="BH35">
            <v>28</v>
          </cell>
          <cell r="BI35" t="str">
            <v/>
          </cell>
          <cell r="BJ35" t="str">
            <v/>
          </cell>
          <cell r="BK35" t="str">
            <v/>
          </cell>
          <cell r="BL35" t="str">
            <v/>
          </cell>
          <cell r="BM35" t="str">
            <v/>
          </cell>
          <cell r="BN35" t="str">
            <v/>
          </cell>
          <cell r="BO35" t="str">
            <v/>
          </cell>
          <cell r="BP35" t="str">
            <v/>
          </cell>
          <cell r="BQ35" t="str">
            <v/>
          </cell>
          <cell r="BR35" t="str">
            <v/>
          </cell>
          <cell r="BS35">
            <v>32.505652054039146</v>
          </cell>
          <cell r="BT35">
            <v>58.545728622631842</v>
          </cell>
          <cell r="BU35" t="str">
            <v/>
          </cell>
          <cell r="BV35" t="str">
            <v/>
          </cell>
          <cell r="BW35">
            <v>31.889228827513573</v>
          </cell>
          <cell r="BX35" t="str">
            <v/>
          </cell>
          <cell r="BY35" t="str">
            <v/>
          </cell>
          <cell r="BZ35" t="str">
            <v/>
          </cell>
          <cell r="CA35">
            <v>33.860054222957444</v>
          </cell>
          <cell r="CB35">
            <v>60.985133981908163</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v>54.176959393153268</v>
          </cell>
          <cell r="CR35">
            <v>97.577786071107752</v>
          </cell>
        </row>
        <row r="36">
          <cell r="BH36">
            <v>29</v>
          </cell>
          <cell r="BI36" t="str">
            <v/>
          </cell>
          <cell r="BJ36" t="str">
            <v/>
          </cell>
          <cell r="BK36" t="str">
            <v/>
          </cell>
          <cell r="BL36" t="str">
            <v/>
          </cell>
          <cell r="BM36" t="str">
            <v/>
          </cell>
          <cell r="BN36" t="str">
            <v/>
          </cell>
          <cell r="BO36" t="str">
            <v/>
          </cell>
          <cell r="BP36" t="str">
            <v/>
          </cell>
          <cell r="BQ36">
            <v>172.61129032258066</v>
          </cell>
          <cell r="BR36">
            <v>71.581935483870964</v>
          </cell>
          <cell r="BS36" t="str">
            <v/>
          </cell>
          <cell r="BT36" t="str">
            <v/>
          </cell>
          <cell r="BU36">
            <v>175.60974038018307</v>
          </cell>
          <cell r="BV36">
            <v>57.72891873748722</v>
          </cell>
          <cell r="BW36" t="str">
            <v/>
          </cell>
          <cell r="BX36" t="str">
            <v/>
          </cell>
          <cell r="BY36">
            <v>209.5795698924731</v>
          </cell>
          <cell r="BZ36">
            <v>68.89596176821982</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v>304.39014940268277</v>
          </cell>
          <cell r="CP36">
            <v>100.06343703553483</v>
          </cell>
          <cell r="CQ36" t="str">
            <v/>
          </cell>
          <cell r="CR36" t="str">
            <v/>
          </cell>
        </row>
        <row r="37">
          <cell r="BH37">
            <v>30</v>
          </cell>
          <cell r="BI37" t="str">
            <v/>
          </cell>
          <cell r="BJ37" t="str">
            <v/>
          </cell>
          <cell r="BK37" t="str">
            <v/>
          </cell>
          <cell r="BL37" t="str">
            <v/>
          </cell>
          <cell r="BM37" t="str">
            <v/>
          </cell>
          <cell r="BN37" t="str">
            <v/>
          </cell>
          <cell r="BO37" t="str">
            <v/>
          </cell>
          <cell r="BP37" t="str">
            <v/>
          </cell>
          <cell r="BQ37" t="str">
            <v/>
          </cell>
          <cell r="BR37" t="str">
            <v/>
          </cell>
          <cell r="BS37">
            <v>36.568858560794041</v>
          </cell>
          <cell r="BT37">
            <v>65.863944700460834</v>
          </cell>
          <cell r="BU37" t="str">
            <v/>
          </cell>
          <cell r="BV37" t="str">
            <v/>
          </cell>
          <cell r="BW37">
            <v>37.204100298765823</v>
          </cell>
          <cell r="BX37" t="str">
            <v/>
          </cell>
          <cell r="BY37" t="str">
            <v/>
          </cell>
          <cell r="BZ37" t="str">
            <v/>
          </cell>
          <cell r="CA37">
            <v>42.693111846337651</v>
          </cell>
          <cell r="CB37">
            <v>76.894299368492909</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v>64.487092935829324</v>
          </cell>
          <cell r="CR37">
            <v>116.14730374911417</v>
          </cell>
        </row>
        <row r="38">
          <cell r="BH38">
            <v>31</v>
          </cell>
          <cell r="BI38">
            <v>76.575546725806433</v>
          </cell>
          <cell r="BJ38">
            <v>31.75589403870967</v>
          </cell>
          <cell r="BK38" t="str">
            <v/>
          </cell>
          <cell r="BL38" t="str">
            <v/>
          </cell>
          <cell r="BM38">
            <v>81.997311827956992</v>
          </cell>
          <cell r="BN38">
            <v>34.00430107526882</v>
          </cell>
          <cell r="BO38" t="str">
            <v/>
          </cell>
          <cell r="BP38" t="str">
            <v/>
          </cell>
          <cell r="BQ38">
            <v>65.732431302804898</v>
          </cell>
          <cell r="BR38">
            <v>27.259251975476538</v>
          </cell>
          <cell r="BS38" t="str">
            <v/>
          </cell>
          <cell r="BT38" t="str">
            <v/>
          </cell>
          <cell r="BU38">
            <v>72.12542908471805</v>
          </cell>
          <cell r="BV38">
            <v>23.710091624325106</v>
          </cell>
          <cell r="BW38" t="str">
            <v/>
          </cell>
          <cell r="BX38" t="str">
            <v/>
          </cell>
          <cell r="BY38" t="str">
            <v/>
          </cell>
          <cell r="BZ38" t="str">
            <v/>
          </cell>
          <cell r="CA38" t="str">
            <v/>
          </cell>
          <cell r="CB38" t="str">
            <v/>
          </cell>
          <cell r="CC38">
            <v>32.790586021505376</v>
          </cell>
          <cell r="CD38">
            <v>10.77938542413381</v>
          </cell>
          <cell r="CE38" t="str">
            <v/>
          </cell>
          <cell r="CF38" t="str">
            <v/>
          </cell>
          <cell r="CG38" t="str">
            <v/>
          </cell>
          <cell r="CH38" t="str">
            <v/>
          </cell>
          <cell r="CI38" t="str">
            <v/>
          </cell>
          <cell r="CJ38" t="str">
            <v/>
          </cell>
          <cell r="CK38" t="str">
            <v/>
          </cell>
          <cell r="CL38" t="str">
            <v/>
          </cell>
          <cell r="CM38" t="str">
            <v/>
          </cell>
          <cell r="CN38" t="str">
            <v/>
          </cell>
          <cell r="CO38">
            <v>111.43112773111625</v>
          </cell>
          <cell r="CP38">
            <v>36.631217059427335</v>
          </cell>
          <cell r="CQ38" t="str">
            <v/>
          </cell>
          <cell r="CR38" t="str">
            <v/>
          </cell>
        </row>
        <row r="39">
          <cell r="BH39">
            <v>32</v>
          </cell>
          <cell r="BI39" t="str">
            <v/>
          </cell>
          <cell r="BJ39" t="str">
            <v/>
          </cell>
          <cell r="BK39">
            <v>14.751227430383235</v>
          </cell>
          <cell r="BL39">
            <v>26.568344377593444</v>
          </cell>
          <cell r="BM39" t="str">
            <v/>
          </cell>
          <cell r="BN39" t="str">
            <v/>
          </cell>
          <cell r="BO39">
            <v>15.634511993382961</v>
          </cell>
          <cell r="BP39">
            <v>28.159222734254989</v>
          </cell>
          <cell r="BQ39" t="str">
            <v/>
          </cell>
          <cell r="BR39" t="str">
            <v/>
          </cell>
          <cell r="BS39">
            <v>13.24521108447898</v>
          </cell>
          <cell r="BT39">
            <v>23.855867663021517</v>
          </cell>
          <cell r="BU39" t="str">
            <v/>
          </cell>
          <cell r="BV39" t="str">
            <v/>
          </cell>
          <cell r="BW39">
            <v>15.280255479850252</v>
          </cell>
          <cell r="BX39">
            <v>26.568344377593444</v>
          </cell>
          <cell r="BY39" t="str">
            <v/>
          </cell>
          <cell r="BZ39" t="str">
            <v/>
          </cell>
          <cell r="CA39" t="str">
            <v/>
          </cell>
          <cell r="CB39" t="str">
            <v/>
          </cell>
          <cell r="CC39" t="str">
            <v/>
          </cell>
          <cell r="CD39" t="str">
            <v/>
          </cell>
          <cell r="CE39">
            <v>6.7990988879698557</v>
          </cell>
          <cell r="CF39">
            <v>12.24581490356716</v>
          </cell>
          <cell r="CG39" t="str">
            <v/>
          </cell>
          <cell r="CH39" t="str">
            <v/>
          </cell>
          <cell r="CI39" t="str">
            <v/>
          </cell>
          <cell r="CJ39" t="str">
            <v/>
          </cell>
          <cell r="CK39" t="str">
            <v/>
          </cell>
          <cell r="CL39" t="str">
            <v/>
          </cell>
          <cell r="CM39" t="str">
            <v/>
          </cell>
          <cell r="CN39" t="str">
            <v/>
          </cell>
          <cell r="CO39" t="str">
            <v/>
          </cell>
          <cell r="CP39" t="str">
            <v/>
          </cell>
          <cell r="CQ39">
            <v>22.449982488660407</v>
          </cell>
          <cell r="CR39">
            <v>40.434524438362345</v>
          </cell>
        </row>
        <row r="40">
          <cell r="BH40">
            <v>33</v>
          </cell>
          <cell r="BI40">
            <v>86.754396158064523</v>
          </cell>
          <cell r="BJ40">
            <v>35.977064867096772</v>
          </cell>
          <cell r="BK40" t="str">
            <v/>
          </cell>
          <cell r="BL40" t="str">
            <v/>
          </cell>
          <cell r="BM40">
            <v>95.895161290322577</v>
          </cell>
          <cell r="BN40">
            <v>39.767741935483869</v>
          </cell>
          <cell r="BO40" t="str">
            <v/>
          </cell>
          <cell r="BP40" t="str">
            <v/>
          </cell>
          <cell r="BQ40">
            <v>75.725413555310482</v>
          </cell>
          <cell r="BR40">
            <v>31.403343648469178</v>
          </cell>
          <cell r="BS40" t="str">
            <v/>
          </cell>
          <cell r="BT40" t="str">
            <v/>
          </cell>
          <cell r="BU40">
            <v>75.261317305792772</v>
          </cell>
          <cell r="BV40">
            <v>24.74096517320881</v>
          </cell>
          <cell r="BW40" t="str">
            <v/>
          </cell>
          <cell r="BX40" t="str">
            <v/>
          </cell>
          <cell r="BY40">
            <v>54.924301075268815</v>
          </cell>
          <cell r="BZ40">
            <v>18.055493428912779</v>
          </cell>
          <cell r="CA40" t="str">
            <v/>
          </cell>
          <cell r="CB40" t="str">
            <v/>
          </cell>
          <cell r="CC40">
            <v>39.767306451612903</v>
          </cell>
          <cell r="CD40">
            <v>13.072871684587813</v>
          </cell>
          <cell r="CE40" t="str">
            <v/>
          </cell>
          <cell r="CF40" t="str">
            <v/>
          </cell>
          <cell r="CG40">
            <v>88.065668817204298</v>
          </cell>
          <cell r="CH40">
            <v>28.95019278375149</v>
          </cell>
          <cell r="CI40" t="str">
            <v/>
          </cell>
          <cell r="CJ40" t="str">
            <v/>
          </cell>
          <cell r="CK40" t="str">
            <v/>
          </cell>
          <cell r="CL40" t="str">
            <v/>
          </cell>
          <cell r="CM40" t="str">
            <v/>
          </cell>
          <cell r="CN40" t="str">
            <v/>
          </cell>
          <cell r="CO40">
            <v>127.34986026413289</v>
          </cell>
          <cell r="CP40">
            <v>41.864248067916961</v>
          </cell>
          <cell r="CQ40" t="str">
            <v/>
          </cell>
          <cell r="CR40" t="str">
            <v/>
          </cell>
        </row>
        <row r="41">
          <cell r="BH41">
            <v>34</v>
          </cell>
          <cell r="BI41" t="str">
            <v/>
          </cell>
          <cell r="BJ41" t="str">
            <v/>
          </cell>
          <cell r="BK41">
            <v>16.709237887510341</v>
          </cell>
          <cell r="BL41">
            <v>30.094904886906296</v>
          </cell>
          <cell r="BM41" t="str">
            <v/>
          </cell>
          <cell r="BN41" t="str">
            <v/>
          </cell>
          <cell r="BO41">
            <v>18.284429280397021</v>
          </cell>
          <cell r="BP41">
            <v>32.931972350230417</v>
          </cell>
          <cell r="BQ41" t="str">
            <v/>
          </cell>
          <cell r="BR41" t="str">
            <v/>
          </cell>
          <cell r="BS41">
            <v>15.256367254628136</v>
          </cell>
          <cell r="BT41">
            <v>27.478148586952507</v>
          </cell>
          <cell r="BU41" t="str">
            <v/>
          </cell>
          <cell r="BV41" t="str">
            <v/>
          </cell>
          <cell r="BW41">
            <v>15.944614413756787</v>
          </cell>
          <cell r="BX41">
            <v>30.094904886906296</v>
          </cell>
          <cell r="BY41" t="str">
            <v/>
          </cell>
          <cell r="BZ41" t="str">
            <v/>
          </cell>
          <cell r="CA41">
            <v>11.188539656281591</v>
          </cell>
          <cell r="CB41">
            <v>20.151609489674005</v>
          </cell>
          <cell r="CC41" t="str">
            <v/>
          </cell>
          <cell r="CD41" t="str">
            <v/>
          </cell>
          <cell r="CE41">
            <v>8.2771638636154776</v>
          </cell>
          <cell r="CF41">
            <v>14.907948578255674</v>
          </cell>
          <cell r="CG41" t="str">
            <v/>
          </cell>
          <cell r="CH41" t="str">
            <v/>
          </cell>
          <cell r="CI41">
            <v>18.657302086205309</v>
          </cell>
          <cell r="CJ41">
            <v>33.603551251749444</v>
          </cell>
          <cell r="CK41" t="str">
            <v/>
          </cell>
          <cell r="CL41" t="str">
            <v/>
          </cell>
          <cell r="CM41" t="str">
            <v/>
          </cell>
          <cell r="CN41" t="str">
            <v/>
          </cell>
          <cell r="CO41" t="str">
            <v/>
          </cell>
          <cell r="CP41" t="str">
            <v/>
          </cell>
          <cell r="CQ41">
            <v>25.657122844183316</v>
          </cell>
          <cell r="CR41">
            <v>46.210885072414108</v>
          </cell>
        </row>
        <row r="42">
          <cell r="BH42">
            <v>35</v>
          </cell>
          <cell r="BI42">
            <v>96.941051456451618</v>
          </cell>
          <cell r="BJ42">
            <v>40.201472789677418</v>
          </cell>
          <cell r="BK42" t="str">
            <v/>
          </cell>
          <cell r="BL42" t="str">
            <v/>
          </cell>
          <cell r="BM42">
            <v>109.79301075268818</v>
          </cell>
          <cell r="BN42">
            <v>45.531182795698918</v>
          </cell>
          <cell r="BO42" t="str">
            <v/>
          </cell>
          <cell r="BP42" t="str">
            <v/>
          </cell>
          <cell r="BQ42">
            <v>82.035864684919673</v>
          </cell>
          <cell r="BR42">
            <v>34.020288952508274</v>
          </cell>
          <cell r="BS42" t="str">
            <v/>
          </cell>
          <cell r="BT42" t="str">
            <v/>
          </cell>
          <cell r="BU42">
            <v>81.533093747942146</v>
          </cell>
          <cell r="BV42">
            <v>26.802712270976212</v>
          </cell>
          <cell r="BW42" t="str">
            <v/>
          </cell>
          <cell r="BX42" t="str">
            <v/>
          </cell>
          <cell r="BY42">
            <v>62.873870967741929</v>
          </cell>
          <cell r="BZ42">
            <v>20.668788530465942</v>
          </cell>
          <cell r="CA42" t="str">
            <v/>
          </cell>
          <cell r="CB42" t="str">
            <v/>
          </cell>
          <cell r="CC42">
            <v>46.74402688172043</v>
          </cell>
          <cell r="CD42">
            <v>15.366357945041814</v>
          </cell>
          <cell r="CE42" t="str">
            <v/>
          </cell>
          <cell r="CF42" t="str">
            <v/>
          </cell>
          <cell r="CG42">
            <v>101.95239999999998</v>
          </cell>
          <cell r="CH42">
            <v>33.515235555555549</v>
          </cell>
          <cell r="CI42" t="str">
            <v/>
          </cell>
          <cell r="CJ42" t="str">
            <v/>
          </cell>
          <cell r="CK42" t="str">
            <v/>
          </cell>
          <cell r="CL42" t="str">
            <v/>
          </cell>
          <cell r="CM42" t="str">
            <v/>
          </cell>
          <cell r="CN42" t="str">
            <v/>
          </cell>
          <cell r="CO42">
            <v>137.9623486194773</v>
          </cell>
          <cell r="CP42">
            <v>45.352935406910049</v>
          </cell>
          <cell r="CQ42" t="str">
            <v/>
          </cell>
          <cell r="CR42" t="str">
            <v/>
          </cell>
        </row>
        <row r="43">
          <cell r="BH43">
            <v>36</v>
          </cell>
          <cell r="BI43" t="str">
            <v/>
          </cell>
          <cell r="BJ43" t="str">
            <v/>
          </cell>
          <cell r="BK43">
            <v>18.670555794733936</v>
          </cell>
          <cell r="BL43">
            <v>33.627422424106491</v>
          </cell>
          <cell r="BM43" t="str">
            <v/>
          </cell>
          <cell r="BN43" t="str">
            <v/>
          </cell>
          <cell r="BO43">
            <v>20.669354838709673</v>
          </cell>
          <cell r="BP43">
            <v>37.227447004608287</v>
          </cell>
          <cell r="BQ43" t="str">
            <v/>
          </cell>
          <cell r="BR43" t="str">
            <v/>
          </cell>
          <cell r="BS43">
            <v>16.527731192513812</v>
          </cell>
          <cell r="BT43">
            <v>29.767994302531882</v>
          </cell>
          <cell r="BU43" t="str">
            <v/>
          </cell>
          <cell r="BV43" t="str">
            <v/>
          </cell>
          <cell r="BW43">
            <v>17.27333228156985</v>
          </cell>
          <cell r="BX43">
            <v>33.627422424106491</v>
          </cell>
          <cell r="BY43" t="str">
            <v/>
          </cell>
          <cell r="BZ43" t="str">
            <v/>
          </cell>
          <cell r="CA43">
            <v>12.807933553901295</v>
          </cell>
          <cell r="CB43">
            <v>23.068289810547874</v>
          </cell>
          <cell r="CC43" t="str">
            <v/>
          </cell>
          <cell r="CD43" t="str">
            <v/>
          </cell>
          <cell r="CE43">
            <v>9.7552288392610986</v>
          </cell>
          <cell r="CF43">
            <v>17.570082252944189</v>
          </cell>
          <cell r="CG43" t="str">
            <v/>
          </cell>
          <cell r="CH43" t="str">
            <v/>
          </cell>
          <cell r="CI43">
            <v>21.599299145299142</v>
          </cell>
          <cell r="CJ43">
            <v>38.902363936507925</v>
          </cell>
          <cell r="CK43" t="str">
            <v/>
          </cell>
          <cell r="CL43" t="str">
            <v/>
          </cell>
          <cell r="CM43" t="str">
            <v/>
          </cell>
          <cell r="CN43" t="str">
            <v/>
          </cell>
          <cell r="CO43" t="str">
            <v/>
          </cell>
          <cell r="CP43" t="str">
            <v/>
          </cell>
          <cell r="CQ43">
            <v>27.795216414531932</v>
          </cell>
          <cell r="CR43">
            <v>50.061792161781952</v>
          </cell>
        </row>
        <row r="44">
          <cell r="BH44">
            <v>37</v>
          </cell>
          <cell r="BI44">
            <v>107.1277067548387</v>
          </cell>
          <cell r="BJ44">
            <v>44.425880712258056</v>
          </cell>
          <cell r="BK44" t="str">
            <v/>
          </cell>
          <cell r="BL44" t="str">
            <v/>
          </cell>
          <cell r="BM44">
            <v>123.69086021505375</v>
          </cell>
          <cell r="BN44">
            <v>51.294623655913973</v>
          </cell>
          <cell r="BO44" t="str">
            <v/>
          </cell>
          <cell r="BP44" t="str">
            <v/>
          </cell>
          <cell r="BQ44">
            <v>88.346315814528907</v>
          </cell>
          <cell r="BR44">
            <v>36.63723425654738</v>
          </cell>
          <cell r="BS44" t="str">
            <v/>
          </cell>
          <cell r="BT44" t="str">
            <v/>
          </cell>
          <cell r="BU44">
            <v>87.804870190091535</v>
          </cell>
          <cell r="BV44">
            <v>28.86445936874361</v>
          </cell>
          <cell r="BW44" t="str">
            <v/>
          </cell>
          <cell r="BX44" t="str">
            <v/>
          </cell>
          <cell r="BY44">
            <v>70.823440860215044</v>
          </cell>
          <cell r="BZ44">
            <v>23.282083632019113</v>
          </cell>
          <cell r="CA44" t="str">
            <v/>
          </cell>
          <cell r="CB44" t="str">
            <v/>
          </cell>
          <cell r="CC44">
            <v>53.720747311827949</v>
          </cell>
          <cell r="CD44">
            <v>17.659844205495819</v>
          </cell>
          <cell r="CE44" t="str">
            <v/>
          </cell>
          <cell r="CF44" t="str">
            <v/>
          </cell>
          <cell r="CG44">
            <v>115.83913118279567</v>
          </cell>
          <cell r="CH44">
            <v>38.080278327359608</v>
          </cell>
          <cell r="CI44" t="str">
            <v/>
          </cell>
          <cell r="CJ44" t="str">
            <v/>
          </cell>
          <cell r="CK44" t="str">
            <v/>
          </cell>
          <cell r="CL44" t="str">
            <v/>
          </cell>
          <cell r="CM44" t="str">
            <v/>
          </cell>
          <cell r="CN44" t="str">
            <v/>
          </cell>
          <cell r="CO44">
            <v>148.57483697482166</v>
          </cell>
          <cell r="CP44">
            <v>48.841622745903116</v>
          </cell>
          <cell r="CQ44" t="str">
            <v/>
          </cell>
          <cell r="CR44" t="str">
            <v/>
          </cell>
        </row>
        <row r="45">
          <cell r="BH45">
            <v>38</v>
          </cell>
          <cell r="BI45" t="str">
            <v/>
          </cell>
          <cell r="BJ45" t="str">
            <v/>
          </cell>
          <cell r="BK45">
            <v>20.631873701957538</v>
          </cell>
          <cell r="BL45">
            <v>37.159939961306705</v>
          </cell>
          <cell r="BM45" t="str">
            <v/>
          </cell>
          <cell r="BN45" t="str">
            <v/>
          </cell>
          <cell r="BO45">
            <v>23.054280397022328</v>
          </cell>
          <cell r="BP45">
            <v>41.522921658986171</v>
          </cell>
          <cell r="BQ45" t="str">
            <v/>
          </cell>
          <cell r="BR45" t="str">
            <v/>
          </cell>
          <cell r="BS45">
            <v>17.799095130399493</v>
          </cell>
          <cell r="BT45">
            <v>32.057840018111264</v>
          </cell>
          <cell r="BU45" t="str">
            <v/>
          </cell>
          <cell r="BV45" t="str">
            <v/>
          </cell>
          <cell r="BW45">
            <v>18.602050149382912</v>
          </cell>
          <cell r="BX45">
            <v>37.159939961306705</v>
          </cell>
          <cell r="BY45" t="str">
            <v/>
          </cell>
          <cell r="BZ45" t="str">
            <v/>
          </cell>
          <cell r="CA45">
            <v>14.427327451521</v>
          </cell>
          <cell r="CB45">
            <v>25.98497013142174</v>
          </cell>
          <cell r="CC45" t="str">
            <v/>
          </cell>
          <cell r="CD45" t="str">
            <v/>
          </cell>
          <cell r="CE45">
            <v>11.233293814906716</v>
          </cell>
          <cell r="CF45">
            <v>20.232215927632698</v>
          </cell>
          <cell r="CG45" t="str">
            <v/>
          </cell>
          <cell r="CH45" t="str">
            <v/>
          </cell>
          <cell r="CI45">
            <v>24.541296204392975</v>
          </cell>
          <cell r="CJ45">
            <v>44.20117662126642</v>
          </cell>
          <cell r="CK45" t="str">
            <v/>
          </cell>
          <cell r="CL45" t="str">
            <v/>
          </cell>
          <cell r="CM45" t="str">
            <v/>
          </cell>
          <cell r="CN45" t="str">
            <v/>
          </cell>
          <cell r="CO45" t="str">
            <v/>
          </cell>
          <cell r="CP45" t="str">
            <v/>
          </cell>
          <cell r="CQ45">
            <v>29.933309984880541</v>
          </cell>
          <cell r="CR45">
            <v>53.912699251149789</v>
          </cell>
        </row>
        <row r="46">
          <cell r="BH46" t="str">
            <v>c</v>
          </cell>
          <cell r="BI46">
            <v>112.22103440403225</v>
          </cell>
          <cell r="BJ46">
            <v>46.538084673548383</v>
          </cell>
          <cell r="BK46" t="str">
            <v/>
          </cell>
          <cell r="BL46" t="str">
            <v/>
          </cell>
          <cell r="BM46">
            <v>130.63978494623655</v>
          </cell>
          <cell r="BN46">
            <v>54.176344086021494</v>
          </cell>
          <cell r="BO46" t="str">
            <v/>
          </cell>
          <cell r="BP46" t="str">
            <v/>
          </cell>
          <cell r="BQ46">
            <v>91.501541379333503</v>
          </cell>
          <cell r="BR46">
            <v>37.945706908566926</v>
          </cell>
          <cell r="BS46" t="str">
            <v/>
          </cell>
          <cell r="BT46" t="str">
            <v/>
          </cell>
          <cell r="BU46">
            <v>90.940758411166243</v>
          </cell>
          <cell r="BV46">
            <v>29.895332917627311</v>
          </cell>
          <cell r="BW46" t="str">
            <v/>
          </cell>
          <cell r="BX46" t="str">
            <v/>
          </cell>
          <cell r="BY46">
            <v>74.798225806451597</v>
          </cell>
          <cell r="BZ46">
            <v>24.588731182795694</v>
          </cell>
          <cell r="CA46" t="str">
            <v/>
          </cell>
          <cell r="CB46" t="str">
            <v/>
          </cell>
          <cell r="CC46">
            <v>57.209107526881709</v>
          </cell>
          <cell r="CD46">
            <v>18.806587335722817</v>
          </cell>
          <cell r="CE46" t="str">
            <v/>
          </cell>
          <cell r="CF46" t="str">
            <v/>
          </cell>
          <cell r="CG46">
            <v>122.78249677419353</v>
          </cell>
          <cell r="CH46">
            <v>40.362799713261644</v>
          </cell>
          <cell r="CI46" t="str">
            <v/>
          </cell>
          <cell r="CJ46" t="str">
            <v/>
          </cell>
          <cell r="CK46" t="str">
            <v/>
          </cell>
          <cell r="CL46" t="str">
            <v/>
          </cell>
          <cell r="CM46" t="str">
            <v/>
          </cell>
          <cell r="CN46" t="str">
            <v/>
          </cell>
          <cell r="CO46">
            <v>153.88108115249389</v>
          </cell>
          <cell r="CP46">
            <v>50.58596641539966</v>
          </cell>
          <cell r="CQ46" t="str">
            <v/>
          </cell>
          <cell r="CR46" t="str">
            <v/>
          </cell>
        </row>
        <row r="47">
          <cell r="BH47" t="str">
            <v>d</v>
          </cell>
          <cell r="BI47" t="str">
            <v/>
          </cell>
          <cell r="BJ47" t="str">
            <v/>
          </cell>
          <cell r="BK47">
            <v>21.612532655569339</v>
          </cell>
          <cell r="BL47">
            <v>38.926198729906801</v>
          </cell>
          <cell r="BM47" t="str">
            <v/>
          </cell>
          <cell r="BN47" t="str">
            <v/>
          </cell>
          <cell r="BO47">
            <v>24.246743176178651</v>
          </cell>
          <cell r="BP47">
            <v>43.670658986175106</v>
          </cell>
          <cell r="BQ47" t="str">
            <v/>
          </cell>
          <cell r="BR47" t="str">
            <v/>
          </cell>
          <cell r="BS47">
            <v>18.434777099342334</v>
          </cell>
          <cell r="BT47">
            <v>33.202762875900952</v>
          </cell>
          <cell r="BU47" t="str">
            <v/>
          </cell>
          <cell r="BV47" t="str">
            <v/>
          </cell>
          <cell r="BW47">
            <v>19.266409083289446</v>
          </cell>
          <cell r="BX47">
            <v>38.926198729906801</v>
          </cell>
          <cell r="BY47" t="str">
            <v/>
          </cell>
          <cell r="BZ47" t="str">
            <v/>
          </cell>
          <cell r="CA47">
            <v>15.237024400330851</v>
          </cell>
          <cell r="CB47">
            <v>27.443310291858676</v>
          </cell>
          <cell r="CC47" t="str">
            <v/>
          </cell>
          <cell r="CD47" t="str">
            <v/>
          </cell>
          <cell r="CE47">
            <v>11.972326302729529</v>
          </cell>
          <cell r="CF47">
            <v>21.563282764976957</v>
          </cell>
          <cell r="CG47" t="str">
            <v/>
          </cell>
          <cell r="CH47" t="str">
            <v/>
          </cell>
          <cell r="CI47">
            <v>26.012294733939896</v>
          </cell>
          <cell r="CJ47">
            <v>46.850582963645664</v>
          </cell>
          <cell r="CK47" t="str">
            <v/>
          </cell>
          <cell r="CL47" t="str">
            <v/>
          </cell>
          <cell r="CM47" t="str">
            <v/>
          </cell>
          <cell r="CN47" t="str">
            <v/>
          </cell>
          <cell r="CO47" t="str">
            <v/>
          </cell>
          <cell r="CP47" t="str">
            <v/>
          </cell>
          <cell r="CQ47">
            <v>31.002356770054838</v>
          </cell>
          <cell r="CR47">
            <v>55.838152795833707</v>
          </cell>
        </row>
        <row r="48">
          <cell r="BH48" t="str">
            <v>e</v>
          </cell>
          <cell r="BI48">
            <v>114.76769822862902</v>
          </cell>
          <cell r="BJ48">
            <v>47.594186654193535</v>
          </cell>
          <cell r="BK48" t="str">
            <v/>
          </cell>
          <cell r="BL48" t="str">
            <v/>
          </cell>
          <cell r="BM48">
            <v>134.11424731182794</v>
          </cell>
          <cell r="BN48">
            <v>55.617204301075262</v>
          </cell>
          <cell r="BO48" t="str">
            <v/>
          </cell>
          <cell r="BP48" t="str">
            <v/>
          </cell>
          <cell r="BQ48">
            <v>93.079154161735815</v>
          </cell>
          <cell r="BR48">
            <v>38.599943234576706</v>
          </cell>
          <cell r="BS48" t="str">
            <v/>
          </cell>
          <cell r="BT48" t="str">
            <v/>
          </cell>
          <cell r="BU48">
            <v>92.508702521703597</v>
          </cell>
          <cell r="BV48">
            <v>30.410769692069163</v>
          </cell>
          <cell r="BW48" t="str">
            <v/>
          </cell>
          <cell r="BX48" t="str">
            <v/>
          </cell>
          <cell r="BY48">
            <v>76.78561827956986</v>
          </cell>
          <cell r="BZ48">
            <v>25.242054958183981</v>
          </cell>
          <cell r="CA48" t="str">
            <v/>
          </cell>
          <cell r="CB48" t="str">
            <v/>
          </cell>
          <cell r="CC48">
            <v>58.953287634408596</v>
          </cell>
          <cell r="CD48">
            <v>19.379958900836314</v>
          </cell>
          <cell r="CE48" t="str">
            <v/>
          </cell>
          <cell r="CF48" t="str">
            <v/>
          </cell>
          <cell r="CG48">
            <v>126.25417956989246</v>
          </cell>
          <cell r="CH48">
            <v>41.504060406212659</v>
          </cell>
          <cell r="CI48" t="str">
            <v/>
          </cell>
          <cell r="CJ48" t="str">
            <v/>
          </cell>
          <cell r="CK48" t="str">
            <v/>
          </cell>
          <cell r="CL48" t="str">
            <v/>
          </cell>
          <cell r="CM48" t="str">
            <v/>
          </cell>
          <cell r="CN48" t="str">
            <v/>
          </cell>
          <cell r="CO48">
            <v>156.53420324132995</v>
          </cell>
          <cell r="CP48">
            <v>51.458138250147925</v>
          </cell>
          <cell r="CQ48" t="str">
            <v/>
          </cell>
          <cell r="CR48" t="str">
            <v/>
          </cell>
        </row>
        <row r="49">
          <cell r="BH49" t="str">
            <v>f</v>
          </cell>
          <cell r="BI49" t="str">
            <v/>
          </cell>
          <cell r="BJ49" t="str">
            <v/>
          </cell>
          <cell r="BK49">
            <v>22.102862132375236</v>
          </cell>
          <cell r="BL49">
            <v>39.809328114206856</v>
          </cell>
          <cell r="BM49" t="str">
            <v/>
          </cell>
          <cell r="BN49" t="str">
            <v/>
          </cell>
          <cell r="BO49">
            <v>24.842974565756819</v>
          </cell>
          <cell r="BP49">
            <v>44.744527649769573</v>
          </cell>
          <cell r="BQ49" t="str">
            <v/>
          </cell>
          <cell r="BR49" t="str">
            <v/>
          </cell>
          <cell r="BS49">
            <v>18.752618083813751</v>
          </cell>
          <cell r="BT49">
            <v>33.775224304795792</v>
          </cell>
          <cell r="BU49" t="str">
            <v/>
          </cell>
          <cell r="BV49" t="str">
            <v/>
          </cell>
          <cell r="BW49">
            <v>19.598588550242717</v>
          </cell>
          <cell r="BX49">
            <v>39.809328114206856</v>
          </cell>
          <cell r="BY49" t="str">
            <v/>
          </cell>
          <cell r="BZ49" t="str">
            <v/>
          </cell>
          <cell r="CA49">
            <v>15.641872874735775</v>
          </cell>
          <cell r="CB49">
            <v>28.172480372077143</v>
          </cell>
          <cell r="CC49" t="str">
            <v/>
          </cell>
          <cell r="CD49" t="str">
            <v/>
          </cell>
          <cell r="CE49">
            <v>12.341842546640935</v>
          </cell>
          <cell r="CF49">
            <v>22.228816183649087</v>
          </cell>
          <cell r="CG49" t="str">
            <v/>
          </cell>
          <cell r="CH49" t="str">
            <v/>
          </cell>
          <cell r="CI49">
            <v>26.747793998713352</v>
          </cell>
          <cell r="CJ49">
            <v>48.175286134835289</v>
          </cell>
          <cell r="CK49" t="str">
            <v/>
          </cell>
          <cell r="CL49" t="str">
            <v/>
          </cell>
          <cell r="CM49" t="str">
            <v/>
          </cell>
          <cell r="CN49" t="str">
            <v/>
          </cell>
          <cell r="CO49" t="str">
            <v/>
          </cell>
          <cell r="CP49" t="str">
            <v/>
          </cell>
          <cell r="CQ49">
            <v>31.536880162641996</v>
          </cell>
          <cell r="CR49">
            <v>56.800879568175674</v>
          </cell>
        </row>
        <row r="50">
          <cell r="BH50">
            <v>39</v>
          </cell>
          <cell r="BI50" t="str">
            <v/>
          </cell>
          <cell r="BJ50" t="str">
            <v/>
          </cell>
          <cell r="BK50" t="str">
            <v/>
          </cell>
          <cell r="BL50" t="str">
            <v/>
          </cell>
          <cell r="BM50">
            <v>24.321236559139784</v>
          </cell>
          <cell r="BN50">
            <v>10.086021505376342</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row>
        <row r="51">
          <cell r="BH51">
            <v>40</v>
          </cell>
          <cell r="BI51" t="str">
            <v/>
          </cell>
          <cell r="BJ51" t="str">
            <v/>
          </cell>
          <cell r="BK51" t="str">
            <v/>
          </cell>
          <cell r="BL51" t="str">
            <v/>
          </cell>
          <cell r="BM51" t="str">
            <v/>
          </cell>
          <cell r="BN51" t="str">
            <v/>
          </cell>
          <cell r="BO51">
            <v>4.8581816928591124</v>
          </cell>
          <cell r="BP51">
            <v>8.7500409626216076</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row>
        <row r="52">
          <cell r="BH52">
            <v>41</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v>137.97908172728671</v>
          </cell>
          <cell r="BV52">
            <v>45.35843615088281</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row>
        <row r="53">
          <cell r="BH53">
            <v>42</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v>29.23179309188744</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row>
        <row r="54">
          <cell r="BH54">
            <v>43</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v>163.06618749588429</v>
          </cell>
          <cell r="BV54">
            <v>53.605424541952424</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row>
        <row r="55">
          <cell r="BH55">
            <v>44</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v>34.5466645631397</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row>
        <row r="56">
          <cell r="BH56">
            <v>45</v>
          </cell>
          <cell r="BI56">
            <v>72.567649319354842</v>
          </cell>
          <cell r="BJ56">
            <v>30.093818209032257</v>
          </cell>
          <cell r="BK56" t="str">
            <v/>
          </cell>
          <cell r="BL56" t="str">
            <v/>
          </cell>
          <cell r="BM56">
            <v>51.144086021505373</v>
          </cell>
          <cell r="BN56">
            <v>21.209462365591396</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v>60.645161290322577</v>
          </cell>
          <cell r="CP56">
            <v>19.936135549038774</v>
          </cell>
          <cell r="CQ56" t="str">
            <v/>
          </cell>
          <cell r="CR56" t="str">
            <v/>
          </cell>
        </row>
        <row r="57">
          <cell r="BH57">
            <v>46</v>
          </cell>
          <cell r="BI57" t="str">
            <v/>
          </cell>
          <cell r="BJ57" t="str">
            <v/>
          </cell>
          <cell r="BK57">
            <v>13.974940285405751</v>
          </cell>
          <cell r="BL57">
            <v>25.170178407948111</v>
          </cell>
          <cell r="BM57" t="str">
            <v/>
          </cell>
          <cell r="BN57" t="str">
            <v/>
          </cell>
          <cell r="BO57">
            <v>9.7516956162117481</v>
          </cell>
          <cell r="BP57">
            <v>17.563718586789555</v>
          </cell>
          <cell r="BQ57" t="str">
            <v/>
          </cell>
          <cell r="BR57" t="str">
            <v/>
          </cell>
          <cell r="BS57" t="str">
            <v/>
          </cell>
          <cell r="BT57" t="str">
            <v/>
          </cell>
          <cell r="BU57" t="str">
            <v/>
          </cell>
          <cell r="BV57" t="str">
            <v/>
          </cell>
          <cell r="BW57" t="str">
            <v/>
          </cell>
          <cell r="BX57">
            <v>25.170178407948111</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v>12.848083815825751</v>
          </cell>
          <cell r="CR57">
            <v>23.140604198668711</v>
          </cell>
        </row>
        <row r="58">
          <cell r="BH58">
            <v>47</v>
          </cell>
          <cell r="BI58">
            <v>84.585222593548366</v>
          </cell>
          <cell r="BJ58">
            <v>35.077508170322574</v>
          </cell>
          <cell r="BK58" t="str">
            <v/>
          </cell>
          <cell r="BL58" t="str">
            <v/>
          </cell>
          <cell r="BM58" t="str">
            <v/>
          </cell>
          <cell r="BN58" t="str">
            <v/>
          </cell>
          <cell r="BO58" t="str">
            <v/>
          </cell>
          <cell r="BP58" t="str">
            <v/>
          </cell>
          <cell r="BQ58">
            <v>49.865483870967743</v>
          </cell>
          <cell r="BR58">
            <v>20.679225806451612</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v>50.588172043010744</v>
          </cell>
          <cell r="CL58">
            <v>16.630059737156508</v>
          </cell>
          <cell r="CM58" t="str">
            <v/>
          </cell>
          <cell r="CN58" t="str">
            <v/>
          </cell>
          <cell r="CO58" t="str">
            <v/>
          </cell>
          <cell r="CP58" t="str">
            <v/>
          </cell>
          <cell r="CQ58" t="str">
            <v/>
          </cell>
          <cell r="CR58" t="str">
            <v/>
          </cell>
        </row>
        <row r="59">
          <cell r="BH59">
            <v>48</v>
          </cell>
          <cell r="BI59" t="str">
            <v/>
          </cell>
          <cell r="BJ59" t="str">
            <v/>
          </cell>
          <cell r="BK59">
            <v>16.294682471647828</v>
          </cell>
          <cell r="BL59">
            <v>29.348251694539002</v>
          </cell>
          <cell r="BM59" t="str">
            <v/>
          </cell>
          <cell r="BN59" t="str">
            <v/>
          </cell>
          <cell r="BO59" t="str">
            <v/>
          </cell>
          <cell r="BP59" t="str">
            <v/>
          </cell>
          <cell r="BQ59" t="str">
            <v/>
          </cell>
          <cell r="BR59" t="str">
            <v/>
          </cell>
          <cell r="BS59">
            <v>10.564336917562724</v>
          </cell>
          <cell r="BT59">
            <v>19.027361802355351</v>
          </cell>
          <cell r="BU59" t="str">
            <v/>
          </cell>
          <cell r="BV59" t="str">
            <v/>
          </cell>
          <cell r="BW59" t="str">
            <v/>
          </cell>
          <cell r="BX59">
            <v>29.348251694539002</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v>10.411230585424132</v>
          </cell>
          <cell r="CN59">
            <v>18.751602935654542</v>
          </cell>
          <cell r="CO59" t="str">
            <v/>
          </cell>
          <cell r="CP59" t="str">
            <v/>
          </cell>
          <cell r="CQ59" t="str">
            <v/>
          </cell>
          <cell r="CR59" t="str">
            <v/>
          </cell>
        </row>
        <row r="60">
          <cell r="BH60">
            <v>49</v>
          </cell>
          <cell r="BI60">
            <v>95.35092372903226</v>
          </cell>
          <cell r="BJ60">
            <v>39.542046513548385</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row>
        <row r="61">
          <cell r="BH61">
            <v>50</v>
          </cell>
          <cell r="BI61" t="str">
            <v/>
          </cell>
          <cell r="BJ61" t="str">
            <v/>
          </cell>
          <cell r="BK61">
            <v>18.36283962627515</v>
          </cell>
          <cell r="BL61">
            <v>33.073196738633882</v>
          </cell>
          <cell r="BM61" t="str">
            <v/>
          </cell>
          <cell r="BN61" t="str">
            <v/>
          </cell>
          <cell r="BO61" t="str">
            <v/>
          </cell>
          <cell r="BP61" t="str">
            <v/>
          </cell>
          <cell r="BQ61" t="str">
            <v/>
          </cell>
          <cell r="BR61" t="str">
            <v/>
          </cell>
          <cell r="BS61" t="str">
            <v/>
          </cell>
          <cell r="BT61" t="str">
            <v/>
          </cell>
          <cell r="BU61" t="str">
            <v/>
          </cell>
          <cell r="BV61" t="str">
            <v/>
          </cell>
          <cell r="BW61" t="str">
            <v/>
          </cell>
          <cell r="BX61">
            <v>33.073196738633882</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row>
        <row r="62">
          <cell r="BH62">
            <v>51</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v>25.674331182795697</v>
          </cell>
          <cell r="CD62">
            <v>8.4400294384707273</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row>
        <row r="63">
          <cell r="BH63">
            <v>52</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v>5.4392791103758835</v>
          </cell>
          <cell r="CF63">
            <v>9.7966519228537283</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row>
        <row r="64">
          <cell r="BH64">
            <v>53</v>
          </cell>
          <cell r="BI64" t="str">
            <v/>
          </cell>
          <cell r="BJ64" t="str">
            <v/>
          </cell>
          <cell r="BK64" t="str">
            <v/>
          </cell>
          <cell r="BL64" t="str">
            <v/>
          </cell>
          <cell r="BM64" t="str">
            <v/>
          </cell>
          <cell r="BN64" t="str">
            <v/>
          </cell>
          <cell r="BO64" t="str">
            <v/>
          </cell>
          <cell r="BP64" t="str">
            <v/>
          </cell>
          <cell r="BQ64">
            <v>251.884623655914</v>
          </cell>
          <cell r="BR64">
            <v>104.45660215053763</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row>
        <row r="65">
          <cell r="BH65">
            <v>54</v>
          </cell>
          <cell r="BI65" t="str">
            <v/>
          </cell>
          <cell r="BJ65" t="str">
            <v/>
          </cell>
          <cell r="BK65" t="str">
            <v/>
          </cell>
          <cell r="BL65" t="str">
            <v/>
          </cell>
          <cell r="BM65" t="str">
            <v/>
          </cell>
          <cell r="BN65" t="str">
            <v/>
          </cell>
          <cell r="BO65" t="str">
            <v/>
          </cell>
          <cell r="BP65" t="str">
            <v/>
          </cell>
          <cell r="BQ65" t="str">
            <v/>
          </cell>
          <cell r="BR65" t="str">
            <v/>
          </cell>
          <cell r="BS65">
            <v>56.072249793217537</v>
          </cell>
          <cell r="BT65">
            <v>100.99138187403994</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row>
        <row r="66">
          <cell r="BH66">
            <v>55</v>
          </cell>
          <cell r="BI66" t="str">
            <v/>
          </cell>
          <cell r="BJ66" t="str">
            <v/>
          </cell>
          <cell r="BK66" t="str">
            <v/>
          </cell>
          <cell r="BL66" t="str">
            <v/>
          </cell>
          <cell r="BM66" t="str">
            <v/>
          </cell>
          <cell r="BN66" t="str">
            <v/>
          </cell>
          <cell r="BO66" t="str">
            <v/>
          </cell>
          <cell r="BP66" t="str">
            <v/>
          </cell>
          <cell r="BQ66">
            <v>264.67064516129028</v>
          </cell>
          <cell r="BR66">
            <v>109.75896774193548</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row>
        <row r="67">
          <cell r="BH67">
            <v>56</v>
          </cell>
          <cell r="BI67" t="str">
            <v/>
          </cell>
          <cell r="BJ67" t="str">
            <v/>
          </cell>
          <cell r="BK67" t="str">
            <v/>
          </cell>
          <cell r="BL67" t="str">
            <v/>
          </cell>
          <cell r="BM67" t="str">
            <v/>
          </cell>
          <cell r="BN67" t="str">
            <v/>
          </cell>
          <cell r="BO67" t="str">
            <v/>
          </cell>
          <cell r="BP67" t="str">
            <v/>
          </cell>
          <cell r="BQ67" t="str">
            <v/>
          </cell>
          <cell r="BR67" t="str">
            <v/>
          </cell>
          <cell r="BS67">
            <v>58.781054131054127</v>
          </cell>
          <cell r="BT67">
            <v>105.87019259259259</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row>
        <row r="68">
          <cell r="BH68">
            <v>57</v>
          </cell>
          <cell r="BI68">
            <v>70.094501916036862</v>
          </cell>
          <cell r="BJ68">
            <v>33.918621461696539</v>
          </cell>
          <cell r="BK68">
            <v>27.841913021229665</v>
          </cell>
          <cell r="BL68" t="str">
            <v/>
          </cell>
          <cell r="BM68" t="str">
            <v/>
          </cell>
          <cell r="BN68" t="str">
            <v/>
          </cell>
          <cell r="BO68" t="str">
            <v/>
          </cell>
          <cell r="BP68" t="str">
            <v/>
          </cell>
          <cell r="BQ68" t="str">
            <v/>
          </cell>
          <cell r="BR68" t="str">
            <v/>
          </cell>
          <cell r="BS68" t="str">
            <v/>
          </cell>
          <cell r="BT68" t="str">
            <v/>
          </cell>
          <cell r="BU68">
            <v>40.121361913405678</v>
          </cell>
          <cell r="BV68">
            <v>19.414665202966304</v>
          </cell>
          <cell r="BW68">
            <v>15.936420662841565</v>
          </cell>
          <cell r="BX68" t="str">
            <v/>
          </cell>
          <cell r="BY68">
            <v>33.192440340459001</v>
          </cell>
          <cell r="BZ68">
            <v>16.061770731270354</v>
          </cell>
          <cell r="CA68">
            <v>13.184215761007938</v>
          </cell>
          <cell r="CB68" t="str">
            <v/>
          </cell>
          <cell r="CC68">
            <v>24.530912442396311</v>
          </cell>
          <cell r="CD68">
            <v>11.870470728793309</v>
          </cell>
          <cell r="CE68">
            <v>9.743810311552247</v>
          </cell>
          <cell r="CF68" t="str">
            <v/>
          </cell>
          <cell r="CG68">
            <v>24.63409026991441</v>
          </cell>
          <cell r="CH68">
            <v>11.920398320532511</v>
          </cell>
          <cell r="CI68">
            <v>9.7847930993737418</v>
          </cell>
          <cell r="CJ68" t="str">
            <v/>
          </cell>
          <cell r="CK68" t="str">
            <v/>
          </cell>
          <cell r="CL68" t="str">
            <v/>
          </cell>
          <cell r="CM68" t="str">
            <v/>
          </cell>
          <cell r="CN68" t="str">
            <v/>
          </cell>
          <cell r="CO68">
            <v>62.960086339475026</v>
          </cell>
          <cell r="CP68">
            <v>30.46628875831702</v>
          </cell>
          <cell r="CQ68">
            <v>25.008084796330117</v>
          </cell>
          <cell r="CR68" t="str">
            <v/>
          </cell>
        </row>
        <row r="69">
          <cell r="BH69">
            <v>58</v>
          </cell>
          <cell r="BI69" t="str">
            <v/>
          </cell>
          <cell r="BJ69" t="str">
            <v/>
          </cell>
          <cell r="BK69" t="str">
            <v/>
          </cell>
          <cell r="BL69">
            <v>68.553418303464767</v>
          </cell>
          <cell r="BM69" t="str">
            <v/>
          </cell>
          <cell r="BN69" t="str">
            <v/>
          </cell>
          <cell r="BO69" t="str">
            <v/>
          </cell>
          <cell r="BP69" t="str">
            <v/>
          </cell>
          <cell r="BQ69" t="str">
            <v/>
          </cell>
          <cell r="BR69" t="str">
            <v/>
          </cell>
          <cell r="BS69" t="str">
            <v/>
          </cell>
          <cell r="BT69" t="str">
            <v/>
          </cell>
          <cell r="BU69" t="str">
            <v/>
          </cell>
          <cell r="BV69" t="str">
            <v/>
          </cell>
          <cell r="BW69" t="str">
            <v/>
          </cell>
          <cell r="BX69">
            <v>68.553418303464767</v>
          </cell>
          <cell r="BY69" t="str">
            <v/>
          </cell>
          <cell r="BZ69" t="str">
            <v/>
          </cell>
          <cell r="CA69" t="str">
            <v/>
          </cell>
          <cell r="CB69">
            <v>33.597165843732974</v>
          </cell>
          <cell r="CC69" t="str">
            <v/>
          </cell>
          <cell r="CD69" t="str">
            <v/>
          </cell>
          <cell r="CE69" t="str">
            <v/>
          </cell>
          <cell r="CF69">
            <v>25.070011947431297</v>
          </cell>
          <cell r="CG69" t="str">
            <v/>
          </cell>
          <cell r="CH69" t="str">
            <v/>
          </cell>
          <cell r="CI69" t="str">
            <v/>
          </cell>
          <cell r="CJ69">
            <v>26.500481310803881</v>
          </cell>
          <cell r="CK69" t="str">
            <v/>
          </cell>
          <cell r="CL69" t="str">
            <v/>
          </cell>
          <cell r="CM69" t="str">
            <v/>
          </cell>
          <cell r="CN69" t="str">
            <v/>
          </cell>
          <cell r="CO69" t="str">
            <v/>
          </cell>
          <cell r="CP69" t="str">
            <v/>
          </cell>
          <cell r="CQ69" t="str">
            <v/>
          </cell>
          <cell r="CR69">
            <v>63.515351862786801</v>
          </cell>
        </row>
        <row r="70">
          <cell r="BH70">
            <v>59</v>
          </cell>
          <cell r="BI70">
            <v>74.822123550783402</v>
          </cell>
          <cell r="BJ70">
            <v>36.206310285495817</v>
          </cell>
          <cell r="BK70">
            <v>29.719749752412461</v>
          </cell>
          <cell r="BL70" t="str">
            <v/>
          </cell>
          <cell r="BM70" t="str">
            <v/>
          </cell>
          <cell r="BN70" t="str">
            <v/>
          </cell>
          <cell r="BO70" t="str">
            <v/>
          </cell>
          <cell r="BP70" t="str">
            <v/>
          </cell>
          <cell r="BQ70" t="str">
            <v/>
          </cell>
          <cell r="BR70" t="str">
            <v/>
          </cell>
          <cell r="BS70" t="str">
            <v/>
          </cell>
          <cell r="BT70" t="str">
            <v/>
          </cell>
          <cell r="BU70">
            <v>46.270287243729655</v>
          </cell>
          <cell r="BV70">
            <v>22.39012069482963</v>
          </cell>
          <cell r="BW70">
            <v>18.378806863488037</v>
          </cell>
          <cell r="BX70" t="str">
            <v/>
          </cell>
          <cell r="BY70">
            <v>38.279452033263013</v>
          </cell>
          <cell r="BZ70">
            <v>18.523367850344354</v>
          </cell>
          <cell r="CA70">
            <v>15.204804155496888</v>
          </cell>
          <cell r="CB70" t="str">
            <v/>
          </cell>
          <cell r="CC70">
            <v>29.43709493087557</v>
          </cell>
          <cell r="CD70">
            <v>14.244564874551969</v>
          </cell>
          <cell r="CE70">
            <v>11.692572373862694</v>
          </cell>
          <cell r="CF70" t="str">
            <v/>
          </cell>
          <cell r="CG70">
            <v>31.961949914417378</v>
          </cell>
          <cell r="CH70">
            <v>15.46633831029186</v>
          </cell>
          <cell r="CI70">
            <v>12.695458348103511</v>
          </cell>
          <cell r="CJ70" t="str">
            <v/>
          </cell>
          <cell r="CK70">
            <v>28.58682027649769</v>
          </cell>
          <cell r="CL70">
            <v>13.833118279569891</v>
          </cell>
          <cell r="CM70">
            <v>11.354838709677418</v>
          </cell>
          <cell r="CN70" t="str">
            <v/>
          </cell>
          <cell r="CO70">
            <v>72.609232111937686</v>
          </cell>
          <cell r="CP70">
            <v>35.135495528299231</v>
          </cell>
          <cell r="CQ70">
            <v>28.840777375383983</v>
          </cell>
          <cell r="CR70" t="str">
            <v/>
          </cell>
        </row>
        <row r="71">
          <cell r="BH71">
            <v>60</v>
          </cell>
          <cell r="BI71" t="str">
            <v/>
          </cell>
          <cell r="BJ71" t="str">
            <v/>
          </cell>
          <cell r="BK71" t="str">
            <v/>
          </cell>
          <cell r="BL71">
            <v>73.174195794504172</v>
          </cell>
          <cell r="BM71" t="str">
            <v/>
          </cell>
          <cell r="BN71" t="str">
            <v/>
          </cell>
          <cell r="BO71" t="str">
            <v/>
          </cell>
          <cell r="BP71" t="str">
            <v/>
          </cell>
          <cell r="BQ71" t="str">
            <v/>
          </cell>
          <cell r="BR71" t="str">
            <v/>
          </cell>
          <cell r="BS71" t="str">
            <v/>
          </cell>
          <cell r="BT71" t="str">
            <v/>
          </cell>
          <cell r="BU71" t="str">
            <v/>
          </cell>
          <cell r="BV71" t="str">
            <v/>
          </cell>
          <cell r="BW71" t="str">
            <v/>
          </cell>
          <cell r="BX71">
            <v>73.174195794504172</v>
          </cell>
          <cell r="BY71" t="str">
            <v/>
          </cell>
          <cell r="BZ71" t="str">
            <v/>
          </cell>
          <cell r="CA71" t="str">
            <v/>
          </cell>
          <cell r="CB71">
            <v>38.893083848633069</v>
          </cell>
          <cell r="CC71" t="str">
            <v/>
          </cell>
          <cell r="CD71" t="str">
            <v/>
          </cell>
          <cell r="CE71" t="str">
            <v/>
          </cell>
          <cell r="CF71">
            <v>30.3479091995221</v>
          </cell>
          <cell r="CG71" t="str">
            <v/>
          </cell>
          <cell r="CH71" t="str">
            <v/>
          </cell>
          <cell r="CI71" t="str">
            <v/>
          </cell>
          <cell r="CJ71">
            <v>34.383533026113675</v>
          </cell>
          <cell r="CK71" t="str">
            <v/>
          </cell>
          <cell r="CL71" t="str">
            <v/>
          </cell>
          <cell r="CM71" t="str">
            <v/>
          </cell>
          <cell r="CN71">
            <v>30.069295101553163</v>
          </cell>
          <cell r="CO71" t="str">
            <v/>
          </cell>
          <cell r="CP71" t="str">
            <v/>
          </cell>
          <cell r="CQ71" t="str">
            <v/>
          </cell>
          <cell r="CR71">
            <v>73.527270638383229</v>
          </cell>
        </row>
        <row r="72">
          <cell r="BH72">
            <v>61</v>
          </cell>
          <cell r="BI72">
            <v>79.542883615668188</v>
          </cell>
          <cell r="BJ72">
            <v>38.490678806212664</v>
          </cell>
          <cell r="BK72">
            <v>31.594861031155222</v>
          </cell>
          <cell r="BL72" t="str">
            <v/>
          </cell>
          <cell r="BM72" t="str">
            <v/>
          </cell>
          <cell r="BN72" t="str">
            <v/>
          </cell>
          <cell r="BO72" t="str">
            <v/>
          </cell>
          <cell r="BP72" t="str">
            <v/>
          </cell>
          <cell r="BQ72" t="str">
            <v/>
          </cell>
          <cell r="BR72" t="str">
            <v/>
          </cell>
          <cell r="BS72" t="str">
            <v/>
          </cell>
          <cell r="BT72" t="str">
            <v/>
          </cell>
          <cell r="BU72">
            <v>49.962465117040487</v>
          </cell>
          <cell r="BV72">
            <v>24.176759878086735</v>
          </cell>
          <cell r="BW72">
            <v>19.845359765608169</v>
          </cell>
          <cell r="BX72" t="str">
            <v/>
          </cell>
          <cell r="BY72">
            <v>41.3339942507166</v>
          </cell>
          <cell r="BZ72">
            <v>20.001456122327291</v>
          </cell>
          <cell r="CA72">
            <v>16.418084746888891</v>
          </cell>
          <cell r="CB72" t="str">
            <v/>
          </cell>
          <cell r="CC72">
            <v>49.675097695852529</v>
          </cell>
          <cell r="CD72">
            <v>24.03770322580645</v>
          </cell>
          <cell r="CE72">
            <v>19.731215880893298</v>
          </cell>
          <cell r="CF72" t="str">
            <v/>
          </cell>
          <cell r="CG72" t="str">
            <v/>
          </cell>
          <cell r="CH72" t="str">
            <v/>
          </cell>
          <cell r="CI72" t="str">
            <v/>
          </cell>
          <cell r="CJ72" t="str">
            <v/>
          </cell>
          <cell r="CK72" t="str">
            <v/>
          </cell>
          <cell r="CL72" t="str">
            <v/>
          </cell>
          <cell r="CM72" t="str">
            <v/>
          </cell>
          <cell r="CN72" t="str">
            <v/>
          </cell>
          <cell r="CO72">
            <v>78.403149032955213</v>
          </cell>
          <cell r="CP72">
            <v>37.939162997966342</v>
          </cell>
          <cell r="CQ72">
            <v>31.142152327165956</v>
          </cell>
          <cell r="CR72" t="str">
            <v/>
          </cell>
        </row>
        <row r="73">
          <cell r="BH73">
            <v>62</v>
          </cell>
          <cell r="BI73" t="str">
            <v/>
          </cell>
          <cell r="BJ73" t="str">
            <v/>
          </cell>
          <cell r="BK73" t="str">
            <v/>
          </cell>
          <cell r="BL73">
            <v>77.79497328554362</v>
          </cell>
          <cell r="BM73" t="str">
            <v/>
          </cell>
          <cell r="BN73" t="str">
            <v/>
          </cell>
          <cell r="BO73" t="str">
            <v/>
          </cell>
          <cell r="BP73" t="str">
            <v/>
          </cell>
          <cell r="BQ73" t="str">
            <v/>
          </cell>
          <cell r="BR73" t="str">
            <v/>
          </cell>
          <cell r="BS73" t="str">
            <v/>
          </cell>
          <cell r="BT73" t="str">
            <v/>
          </cell>
          <cell r="BU73" t="str">
            <v/>
          </cell>
          <cell r="BV73" t="str">
            <v/>
          </cell>
          <cell r="BW73" t="str">
            <v/>
          </cell>
          <cell r="BX73">
            <v>77.79497328554362</v>
          </cell>
          <cell r="BY73" t="str">
            <v/>
          </cell>
          <cell r="BZ73" t="str">
            <v/>
          </cell>
          <cell r="CA73" t="str">
            <v/>
          </cell>
          <cell r="CB73">
            <v>41.999369953410344</v>
          </cell>
          <cell r="CC73" t="str">
            <v/>
          </cell>
          <cell r="CD73" t="str">
            <v/>
          </cell>
          <cell r="CE73" t="str">
            <v/>
          </cell>
          <cell r="CF73">
            <v>51.459498207885304</v>
          </cell>
          <cell r="CG73" t="str">
            <v/>
          </cell>
          <cell r="CH73" t="str">
            <v/>
          </cell>
          <cell r="CI73" t="str">
            <v/>
          </cell>
          <cell r="CJ73" t="str">
            <v/>
          </cell>
          <cell r="CK73" t="str">
            <v/>
          </cell>
          <cell r="CL73" t="str">
            <v/>
          </cell>
          <cell r="CM73" t="str">
            <v/>
          </cell>
          <cell r="CN73" t="str">
            <v/>
          </cell>
          <cell r="CO73" t="str">
            <v/>
          </cell>
          <cell r="CP73" t="str">
            <v/>
          </cell>
          <cell r="CQ73" t="str">
            <v/>
          </cell>
          <cell r="CR73">
            <v>79.399696183117584</v>
          </cell>
        </row>
        <row r="74">
          <cell r="BH74">
            <v>63</v>
          </cell>
          <cell r="BI74">
            <v>27.418833167557604</v>
          </cell>
          <cell r="BJ74">
            <v>13.267931117419355</v>
          </cell>
          <cell r="BK74">
            <v>10.890907950372208</v>
          </cell>
          <cell r="BL74" t="str">
            <v/>
          </cell>
          <cell r="BM74">
            <v>19.241129032258062</v>
          </cell>
          <cell r="BN74">
            <v>9.3107526881720428</v>
          </cell>
          <cell r="BO74">
            <v>7.6426799007444171</v>
          </cell>
          <cell r="BP74" t="str">
            <v/>
          </cell>
          <cell r="BQ74">
            <v>46.080976958525333</v>
          </cell>
          <cell r="BR74">
            <v>22.298513739545996</v>
          </cell>
          <cell r="BS74">
            <v>18.30361180038599</v>
          </cell>
          <cell r="BT74" t="str">
            <v/>
          </cell>
          <cell r="BU74">
            <v>24.129149421187979</v>
          </cell>
          <cell r="BV74">
            <v>11.67605822194653</v>
          </cell>
          <cell r="BW74">
            <v>9.5842278794660913</v>
          </cell>
          <cell r="BX74" t="str">
            <v/>
          </cell>
          <cell r="BY74">
            <v>20.328405529953915</v>
          </cell>
          <cell r="BZ74">
            <v>9.8368841099163689</v>
          </cell>
          <cell r="CA74">
            <v>8.0745519713261658</v>
          </cell>
          <cell r="CB74" t="str">
            <v/>
          </cell>
          <cell r="CC74">
            <v>13.11177270046082</v>
          </cell>
          <cell r="CD74">
            <v>6.3447666045400197</v>
          </cell>
          <cell r="CE74">
            <v>5.2080666115246723</v>
          </cell>
          <cell r="CF74" t="str">
            <v/>
          </cell>
          <cell r="CG74">
            <v>15.306604547768217</v>
          </cell>
          <cell r="CH74">
            <v>7.4068423532210064</v>
          </cell>
          <cell r="CI74">
            <v>6.0798656216974871</v>
          </cell>
          <cell r="CJ74" t="str">
            <v/>
          </cell>
          <cell r="CK74" t="str">
            <v/>
          </cell>
          <cell r="CL74" t="str">
            <v/>
          </cell>
          <cell r="CM74" t="str">
            <v/>
          </cell>
          <cell r="CN74" t="str">
            <v/>
          </cell>
          <cell r="CO74" t="str">
            <v/>
          </cell>
          <cell r="CP74" t="str">
            <v/>
          </cell>
          <cell r="CQ74" t="str">
            <v/>
          </cell>
          <cell r="CR74" t="str">
            <v/>
          </cell>
        </row>
        <row r="75">
          <cell r="BH75">
            <v>64</v>
          </cell>
          <cell r="BI75" t="str">
            <v/>
          </cell>
          <cell r="BJ75" t="str">
            <v/>
          </cell>
          <cell r="BK75" t="str">
            <v/>
          </cell>
          <cell r="BL75">
            <v>26.81674860215054</v>
          </cell>
          <cell r="BM75" t="str">
            <v/>
          </cell>
          <cell r="BN75" t="str">
            <v/>
          </cell>
          <cell r="BO75" t="str">
            <v/>
          </cell>
          <cell r="BP75">
            <v>18.629032258064516</v>
          </cell>
          <cell r="BQ75" t="str">
            <v/>
          </cell>
          <cell r="BR75" t="str">
            <v/>
          </cell>
          <cell r="BS75" t="str">
            <v/>
          </cell>
          <cell r="BT75">
            <v>49.572281959378721</v>
          </cell>
          <cell r="BU75" t="str">
            <v/>
          </cell>
          <cell r="BV75" t="str">
            <v/>
          </cell>
          <cell r="BW75" t="str">
            <v/>
          </cell>
          <cell r="BX75">
            <v>26.81674860215054</v>
          </cell>
          <cell r="BY75" t="str">
            <v/>
          </cell>
          <cell r="BZ75" t="str">
            <v/>
          </cell>
          <cell r="CA75" t="str">
            <v/>
          </cell>
          <cell r="CB75">
            <v>21.027479091995218</v>
          </cell>
          <cell r="CC75" t="str">
            <v/>
          </cell>
          <cell r="CD75" t="str">
            <v/>
          </cell>
          <cell r="CE75" t="str">
            <v/>
          </cell>
          <cell r="CF75">
            <v>15.17395459976105</v>
          </cell>
          <cell r="CG75" t="str">
            <v/>
          </cell>
          <cell r="CH75" t="str">
            <v/>
          </cell>
          <cell r="CI75" t="str">
            <v/>
          </cell>
          <cell r="CJ75">
            <v>15.914197158782837</v>
          </cell>
          <cell r="CK75" t="str">
            <v/>
          </cell>
          <cell r="CL75" t="str">
            <v/>
          </cell>
          <cell r="CM75" t="str">
            <v/>
          </cell>
          <cell r="CN75" t="str">
            <v/>
          </cell>
          <cell r="CO75" t="str">
            <v/>
          </cell>
          <cell r="CP75" t="str">
            <v/>
          </cell>
          <cell r="CQ75" t="str">
            <v/>
          </cell>
          <cell r="CR75" t="str">
            <v/>
          </cell>
        </row>
        <row r="76">
          <cell r="BH76">
            <v>65</v>
          </cell>
          <cell r="BI76">
            <v>31.412266827096769</v>
          </cell>
          <cell r="BJ76">
            <v>15.200347511397849</v>
          </cell>
          <cell r="BK76">
            <v>12.477121270471462</v>
          </cell>
          <cell r="BL76" t="str">
            <v/>
          </cell>
          <cell r="BM76">
            <v>22.44798387096774</v>
          </cell>
          <cell r="BN76">
            <v>10.862544802867383</v>
          </cell>
          <cell r="BO76">
            <v>8.9164598842018172</v>
          </cell>
          <cell r="BP76" t="str">
            <v/>
          </cell>
          <cell r="BQ76">
            <v>47.204903225806447</v>
          </cell>
          <cell r="BR76">
            <v>22.842379928315413</v>
          </cell>
          <cell r="BS76">
            <v>18.750041356492968</v>
          </cell>
          <cell r="BT76" t="str">
            <v/>
          </cell>
          <cell r="BU76">
            <v>27.643454967517155</v>
          </cell>
          <cell r="BV76">
            <v>13.376625260278079</v>
          </cell>
          <cell r="BW76">
            <v>10.980128936985926</v>
          </cell>
          <cell r="BX76" t="str">
            <v/>
          </cell>
          <cell r="BY76">
            <v>22.869456221198156</v>
          </cell>
          <cell r="BZ76">
            <v>11.066494623655915</v>
          </cell>
          <cell r="CA76">
            <v>9.0838709677419356</v>
          </cell>
          <cell r="CB76" t="str">
            <v/>
          </cell>
          <cell r="CC76">
            <v>17.478275115207371</v>
          </cell>
          <cell r="CD76">
            <v>8.4577103942652343</v>
          </cell>
          <cell r="CE76">
            <v>6.9424648469809753</v>
          </cell>
          <cell r="CF76" t="str">
            <v/>
          </cell>
          <cell r="CG76">
            <v>19.690292481743406</v>
          </cell>
          <cell r="CH76">
            <v>9.5281021892181101</v>
          </cell>
          <cell r="CI76">
            <v>7.8210900377886352</v>
          </cell>
          <cell r="CJ76" t="str">
            <v/>
          </cell>
          <cell r="CK76">
            <v>19.057880184331793</v>
          </cell>
          <cell r="CL76">
            <v>9.2220788530465931</v>
          </cell>
          <cell r="CM76">
            <v>7.5698924731182791</v>
          </cell>
          <cell r="CN76" t="str">
            <v/>
          </cell>
          <cell r="CO76" t="str">
            <v/>
          </cell>
          <cell r="CP76" t="str">
            <v/>
          </cell>
          <cell r="CQ76" t="str">
            <v/>
          </cell>
          <cell r="CR76" t="str">
            <v/>
          </cell>
        </row>
        <row r="77">
          <cell r="BH77">
            <v>66</v>
          </cell>
          <cell r="BI77" t="str">
            <v/>
          </cell>
          <cell r="BJ77" t="str">
            <v/>
          </cell>
          <cell r="BK77" t="str">
            <v/>
          </cell>
          <cell r="BL77">
            <v>30.7215270250896</v>
          </cell>
          <cell r="BM77" t="str">
            <v/>
          </cell>
          <cell r="BN77" t="str">
            <v/>
          </cell>
          <cell r="BO77" t="str">
            <v/>
          </cell>
          <cell r="BP77">
            <v>21.733870967741932</v>
          </cell>
          <cell r="BQ77" t="str">
            <v/>
          </cell>
          <cell r="BR77" t="str">
            <v/>
          </cell>
          <cell r="BS77" t="str">
            <v/>
          </cell>
          <cell r="BT77">
            <v>50.781362007168454</v>
          </cell>
          <cell r="BU77" t="str">
            <v/>
          </cell>
          <cell r="BV77" t="str">
            <v/>
          </cell>
          <cell r="BW77" t="str">
            <v/>
          </cell>
          <cell r="BX77">
            <v>30.7215270250896</v>
          </cell>
          <cell r="BY77" t="str">
            <v/>
          </cell>
          <cell r="BZ77" t="str">
            <v/>
          </cell>
          <cell r="CA77" t="str">
            <v/>
          </cell>
          <cell r="CB77">
            <v>23.655913978494624</v>
          </cell>
          <cell r="CC77" t="str">
            <v/>
          </cell>
          <cell r="CD77" t="str">
            <v/>
          </cell>
          <cell r="CE77" t="str">
            <v/>
          </cell>
          <cell r="CF77">
            <v>19.132377538829147</v>
          </cell>
          <cell r="CG77" t="str">
            <v/>
          </cell>
          <cell r="CH77" t="str">
            <v/>
          </cell>
          <cell r="CI77" t="str">
            <v/>
          </cell>
          <cell r="CJ77">
            <v>21.182118852344217</v>
          </cell>
          <cell r="CK77" t="str">
            <v/>
          </cell>
          <cell r="CL77" t="str">
            <v/>
          </cell>
          <cell r="CM77" t="str">
            <v/>
          </cell>
          <cell r="CN77">
            <v>19.818399044205492</v>
          </cell>
          <cell r="CO77" t="str">
            <v/>
          </cell>
          <cell r="CP77" t="str">
            <v/>
          </cell>
          <cell r="CQ77" t="str">
            <v/>
          </cell>
          <cell r="CR77" t="str">
            <v/>
          </cell>
        </row>
        <row r="78">
          <cell r="BH78">
            <v>67</v>
          </cell>
          <cell r="BI78">
            <v>35.412562056497691</v>
          </cell>
          <cell r="BJ78">
            <v>17.136084208458783</v>
          </cell>
          <cell r="BK78">
            <v>14.066060043010753</v>
          </cell>
          <cell r="BL78" t="str">
            <v/>
          </cell>
          <cell r="BM78">
            <v>25.306616136075686</v>
          </cell>
          <cell r="BN78">
            <v>12.245832550807066</v>
          </cell>
          <cell r="BO78">
            <v>10.051923989220402</v>
          </cell>
          <cell r="BP78" t="str">
            <v/>
          </cell>
          <cell r="BQ78">
            <v>47.766866359447</v>
          </cell>
          <cell r="BR78">
            <v>23.114313022700124</v>
          </cell>
          <cell r="BS78">
            <v>18.973256134546457</v>
          </cell>
          <cell r="BT78" t="str">
            <v/>
          </cell>
          <cell r="BU78">
            <v>38.700836954524007</v>
          </cell>
          <cell r="BV78">
            <v>18.72727536438931</v>
          </cell>
          <cell r="BW78">
            <v>15.372180511780293</v>
          </cell>
          <cell r="BX78" t="str">
            <v/>
          </cell>
          <cell r="BY78">
            <v>27.951557603686631</v>
          </cell>
          <cell r="BZ78">
            <v>13.525715651135004</v>
          </cell>
          <cell r="CA78">
            <v>11.102508960573475</v>
          </cell>
          <cell r="CB78" t="str">
            <v/>
          </cell>
          <cell r="CC78">
            <v>21.84477752995392</v>
          </cell>
          <cell r="CD78">
            <v>10.570654183990444</v>
          </cell>
          <cell r="CE78">
            <v>8.6768630824372757</v>
          </cell>
          <cell r="CF78" t="str">
            <v/>
          </cell>
          <cell r="CG78">
            <v>27.566409474440764</v>
          </cell>
          <cell r="CH78">
            <v>13.339343064905353</v>
          </cell>
          <cell r="CI78">
            <v>10.949526052904089</v>
          </cell>
          <cell r="CJ78" t="str">
            <v/>
          </cell>
          <cell r="CK78" t="str">
            <v/>
          </cell>
          <cell r="CL78" t="str">
            <v/>
          </cell>
          <cell r="CM78" t="str">
            <v/>
          </cell>
          <cell r="CN78" t="str">
            <v/>
          </cell>
          <cell r="CO78" t="str">
            <v/>
          </cell>
          <cell r="CP78" t="str">
            <v/>
          </cell>
          <cell r="CQ78" t="str">
            <v/>
          </cell>
          <cell r="CR78" t="str">
            <v/>
          </cell>
        </row>
        <row r="79">
          <cell r="BH79">
            <v>68</v>
          </cell>
          <cell r="BI79" t="str">
            <v/>
          </cell>
          <cell r="BJ79" t="str">
            <v/>
          </cell>
          <cell r="BK79" t="str">
            <v/>
          </cell>
          <cell r="BL79">
            <v>34.633686881720429</v>
          </cell>
          <cell r="BM79" t="str">
            <v/>
          </cell>
          <cell r="BN79" t="str">
            <v/>
          </cell>
          <cell r="BO79" t="str">
            <v/>
          </cell>
          <cell r="BP79">
            <v>24.501526770324233</v>
          </cell>
          <cell r="BQ79" t="str">
            <v/>
          </cell>
          <cell r="BR79" t="str">
            <v/>
          </cell>
          <cell r="BS79" t="str">
            <v/>
          </cell>
          <cell r="BT79">
            <v>51.385902031063324</v>
          </cell>
          <cell r="BU79" t="str">
            <v/>
          </cell>
          <cell r="BV79" t="str">
            <v/>
          </cell>
          <cell r="BW79" t="str">
            <v/>
          </cell>
          <cell r="BX79">
            <v>34.633686881720429</v>
          </cell>
          <cell r="BY79" t="str">
            <v/>
          </cell>
          <cell r="BZ79" t="str">
            <v/>
          </cell>
          <cell r="CA79" t="str">
            <v/>
          </cell>
          <cell r="CB79">
            <v>28.912783751493428</v>
          </cell>
          <cell r="CC79" t="str">
            <v/>
          </cell>
          <cell r="CD79" t="str">
            <v/>
          </cell>
          <cell r="CE79" t="str">
            <v/>
          </cell>
          <cell r="CF79">
            <v>23.090800477897247</v>
          </cell>
          <cell r="CG79" t="str">
            <v/>
          </cell>
          <cell r="CH79" t="str">
            <v/>
          </cell>
          <cell r="CI79" t="str">
            <v/>
          </cell>
          <cell r="CJ79">
            <v>29.654966393281907</v>
          </cell>
          <cell r="CK79" t="str">
            <v/>
          </cell>
          <cell r="CL79" t="str">
            <v/>
          </cell>
          <cell r="CM79" t="str">
            <v/>
          </cell>
          <cell r="CN79" t="str">
            <v/>
          </cell>
          <cell r="CO79" t="str">
            <v/>
          </cell>
          <cell r="CP79" t="str">
            <v/>
          </cell>
          <cell r="CQ79" t="str">
            <v/>
          </cell>
          <cell r="CR79" t="str">
            <v/>
          </cell>
        </row>
        <row r="80">
          <cell r="BH80">
            <v>69</v>
          </cell>
          <cell r="BI80" t="str">
            <v/>
          </cell>
          <cell r="BJ80" t="str">
            <v/>
          </cell>
          <cell r="BK80" t="str">
            <v/>
          </cell>
          <cell r="BL80" t="str">
            <v/>
          </cell>
          <cell r="BM80" t="str">
            <v/>
          </cell>
          <cell r="BN80" t="str">
            <v/>
          </cell>
          <cell r="BO80" t="str">
            <v/>
          </cell>
          <cell r="BP80" t="str">
            <v/>
          </cell>
          <cell r="BQ80">
            <v>78.674838709677417</v>
          </cell>
          <cell r="BR80">
            <v>38.070633213859018</v>
          </cell>
          <cell r="BS80">
            <v>31.250068927488279</v>
          </cell>
          <cell r="BT80" t="str">
            <v/>
          </cell>
          <cell r="BU80">
            <v>74.430275412345239</v>
          </cell>
          <cell r="BV80">
            <v>36.016695575142712</v>
          </cell>
          <cell r="BW80">
            <v>29.564105565069564</v>
          </cell>
          <cell r="BX80" t="str">
            <v/>
          </cell>
          <cell r="BY80" t="str">
            <v/>
          </cell>
          <cell r="BZ80" t="str">
            <v/>
          </cell>
          <cell r="CA80" t="str">
            <v/>
          </cell>
          <cell r="CB80" t="str">
            <v/>
          </cell>
          <cell r="CC80" t="str">
            <v/>
          </cell>
          <cell r="CD80" t="str">
            <v/>
          </cell>
          <cell r="CE80" t="str">
            <v/>
          </cell>
          <cell r="CF80" t="str">
            <v/>
          </cell>
          <cell r="CG80">
            <v>26.094635944700464</v>
          </cell>
          <cell r="CH80">
            <v>12.6271541218638</v>
          </cell>
          <cell r="CI80">
            <v>10.364929693961953</v>
          </cell>
          <cell r="CJ80" t="str">
            <v/>
          </cell>
          <cell r="CK80">
            <v>28.58682027649769</v>
          </cell>
          <cell r="CL80">
            <v>13.833118279569891</v>
          </cell>
          <cell r="CM80">
            <v>11.354838709677418</v>
          </cell>
          <cell r="CN80" t="str">
            <v/>
          </cell>
          <cell r="CO80" t="str">
            <v/>
          </cell>
          <cell r="CP80" t="str">
            <v/>
          </cell>
          <cell r="CQ80" t="str">
            <v/>
          </cell>
          <cell r="CR80" t="str">
            <v/>
          </cell>
        </row>
        <row r="81">
          <cell r="BH81">
            <v>70</v>
          </cell>
          <cell r="BI81" t="str">
            <v/>
          </cell>
          <cell r="BJ81" t="str">
            <v/>
          </cell>
          <cell r="BK81" t="str">
            <v/>
          </cell>
          <cell r="BL81" t="str">
            <v/>
          </cell>
          <cell r="BM81" t="str">
            <v/>
          </cell>
          <cell r="BN81" t="str">
            <v/>
          </cell>
          <cell r="BO81" t="str">
            <v/>
          </cell>
          <cell r="BP81" t="str">
            <v/>
          </cell>
          <cell r="BQ81" t="str">
            <v/>
          </cell>
          <cell r="BR81" t="str">
            <v/>
          </cell>
          <cell r="BS81" t="str">
            <v/>
          </cell>
          <cell r="BT81">
            <v>84.635603345280757</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v>28.071684587813621</v>
          </cell>
          <cell r="CK81" t="str">
            <v/>
          </cell>
          <cell r="CL81" t="str">
            <v/>
          </cell>
          <cell r="CM81" t="str">
            <v/>
          </cell>
          <cell r="CN81">
            <v>30.069295101553163</v>
          </cell>
          <cell r="CO81" t="str">
            <v/>
          </cell>
          <cell r="CP81" t="str">
            <v/>
          </cell>
          <cell r="CQ81" t="str">
            <v/>
          </cell>
          <cell r="CR81" t="str">
            <v/>
          </cell>
        </row>
        <row r="82">
          <cell r="BH82">
            <v>71</v>
          </cell>
          <cell r="BI82" t="str">
            <v/>
          </cell>
          <cell r="BJ82" t="str">
            <v/>
          </cell>
          <cell r="BK82" t="str">
            <v/>
          </cell>
          <cell r="BL82" t="str">
            <v/>
          </cell>
          <cell r="BM82" t="str">
            <v/>
          </cell>
          <cell r="BN82" t="str">
            <v/>
          </cell>
          <cell r="BO82" t="str">
            <v/>
          </cell>
          <cell r="BP82" t="str">
            <v/>
          </cell>
          <cell r="BQ82">
            <v>80.360728110599084</v>
          </cell>
          <cell r="BR82">
            <v>38.886432497013146</v>
          </cell>
          <cell r="BS82">
            <v>31.919713261648749</v>
          </cell>
          <cell r="BT82" t="str">
            <v/>
          </cell>
          <cell r="BU82">
            <v>79.94362914659304</v>
          </cell>
          <cell r="BV82">
            <v>38.684598951079209</v>
          </cell>
          <cell r="BW82">
            <v>31.754039310630283</v>
          </cell>
          <cell r="BX82" t="str">
            <v/>
          </cell>
          <cell r="BY82">
            <v>85.760460829493084</v>
          </cell>
          <cell r="BZ82">
            <v>41.499354838709678</v>
          </cell>
          <cell r="CA82">
            <v>34.064516129032256</v>
          </cell>
          <cell r="CB82" t="str">
            <v/>
          </cell>
          <cell r="CC82" t="str">
            <v/>
          </cell>
          <cell r="CD82" t="str">
            <v/>
          </cell>
          <cell r="CE82" t="str">
            <v/>
          </cell>
          <cell r="CF82" t="str">
            <v/>
          </cell>
          <cell r="CG82">
            <v>37.822562211981563</v>
          </cell>
          <cell r="CH82">
            <v>18.302279569892473</v>
          </cell>
          <cell r="CI82">
            <v>15.023325062034738</v>
          </cell>
          <cell r="CJ82" t="str">
            <v/>
          </cell>
          <cell r="CK82" t="str">
            <v/>
          </cell>
          <cell r="CL82" t="str">
            <v/>
          </cell>
          <cell r="CM82" t="str">
            <v/>
          </cell>
          <cell r="CN82" t="str">
            <v/>
          </cell>
          <cell r="CO82" t="str">
            <v/>
          </cell>
          <cell r="CP82" t="str">
            <v/>
          </cell>
          <cell r="CQ82" t="str">
            <v/>
          </cell>
          <cell r="CR82" t="str">
            <v/>
          </cell>
        </row>
        <row r="83">
          <cell r="BH83">
            <v>72</v>
          </cell>
          <cell r="BI83" t="str">
            <v/>
          </cell>
          <cell r="BJ83" t="str">
            <v/>
          </cell>
          <cell r="BK83" t="str">
            <v/>
          </cell>
          <cell r="BL83" t="str">
            <v/>
          </cell>
          <cell r="BM83" t="str">
            <v/>
          </cell>
          <cell r="BN83" t="str">
            <v/>
          </cell>
          <cell r="BO83" t="str">
            <v/>
          </cell>
          <cell r="BP83" t="str">
            <v/>
          </cell>
          <cell r="BQ83" t="str">
            <v/>
          </cell>
          <cell r="BR83" t="str">
            <v/>
          </cell>
          <cell r="BS83" t="str">
            <v/>
          </cell>
          <cell r="BT83">
            <v>86.449223416965353</v>
          </cell>
          <cell r="BU83" t="str">
            <v/>
          </cell>
          <cell r="BV83" t="str">
            <v/>
          </cell>
          <cell r="BW83" t="str">
            <v/>
          </cell>
          <cell r="BX83" t="str">
            <v/>
          </cell>
          <cell r="BY83" t="str">
            <v/>
          </cell>
          <cell r="BZ83" t="str">
            <v/>
          </cell>
          <cell r="CA83" t="str">
            <v/>
          </cell>
          <cell r="CB83">
            <v>88.709677419354819</v>
          </cell>
          <cell r="CC83" t="str">
            <v/>
          </cell>
          <cell r="CD83" t="str">
            <v/>
          </cell>
          <cell r="CE83" t="str">
            <v/>
          </cell>
          <cell r="CF83" t="str">
            <v/>
          </cell>
          <cell r="CG83" t="str">
            <v/>
          </cell>
          <cell r="CH83" t="str">
            <v/>
          </cell>
          <cell r="CI83" t="str">
            <v/>
          </cell>
          <cell r="CJ83">
            <v>40.688172043010752</v>
          </cell>
          <cell r="CK83" t="str">
            <v/>
          </cell>
          <cell r="CL83" t="str">
            <v/>
          </cell>
          <cell r="CM83" t="str">
            <v/>
          </cell>
          <cell r="CN83" t="str">
            <v/>
          </cell>
          <cell r="CO83" t="str">
            <v/>
          </cell>
          <cell r="CP83" t="str">
            <v/>
          </cell>
          <cell r="CQ83" t="str">
            <v/>
          </cell>
          <cell r="CR83" t="str">
            <v/>
          </cell>
        </row>
        <row r="84">
          <cell r="BH84">
            <v>73</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v>92.113087557603677</v>
          </cell>
          <cell r="BZ84">
            <v>44.573381123058539</v>
          </cell>
          <cell r="CA84">
            <v>36.587813620071678</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row>
        <row r="85">
          <cell r="BH85">
            <v>74</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95.280764635603333</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row>
        <row r="86">
          <cell r="BH86">
            <v>75</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row>
        <row r="87">
          <cell r="BH87">
            <v>76</v>
          </cell>
          <cell r="BI87">
            <v>21.390229481785713</v>
          </cell>
          <cell r="BJ87">
            <v>10.350699083939395</v>
          </cell>
          <cell r="BK87">
            <v>8.4963141538461535</v>
          </cell>
          <cell r="BL87" t="str">
            <v/>
          </cell>
          <cell r="BM87">
            <v>41.314285714285717</v>
          </cell>
          <cell r="BN87">
            <v>19.991919191919191</v>
          </cell>
          <cell r="BO87">
            <v>16.410256410256409</v>
          </cell>
          <cell r="BP87" t="str">
            <v/>
          </cell>
          <cell r="BQ87" t="str">
            <v/>
          </cell>
          <cell r="BR87" t="str">
            <v/>
          </cell>
          <cell r="BS87" t="str">
            <v/>
          </cell>
          <cell r="BT87" t="str">
            <v/>
          </cell>
          <cell r="BU87">
            <v>26.151193220420037</v>
          </cell>
          <cell r="BV87">
            <v>12.654522100429865</v>
          </cell>
          <cell r="BW87">
            <v>10.387394547955614</v>
          </cell>
          <cell r="BX87" t="str">
            <v/>
          </cell>
          <cell r="BY87" t="str">
            <v/>
          </cell>
          <cell r="BZ87" t="str">
            <v/>
          </cell>
          <cell r="CA87" t="str">
            <v/>
          </cell>
          <cell r="CB87" t="str">
            <v/>
          </cell>
          <cell r="CC87" t="str">
            <v/>
          </cell>
          <cell r="CD87" t="str">
            <v/>
          </cell>
          <cell r="CE87" t="str">
            <v/>
          </cell>
          <cell r="CF87" t="str">
            <v/>
          </cell>
          <cell r="CG87">
            <v>23.955291499621406</v>
          </cell>
          <cell r="CH87">
            <v>11.591928641615143</v>
          </cell>
          <cell r="CI87">
            <v>9.5151705782799496</v>
          </cell>
          <cell r="CJ87" t="str">
            <v/>
          </cell>
          <cell r="CK87" t="str">
            <v/>
          </cell>
          <cell r="CL87" t="str">
            <v/>
          </cell>
          <cell r="CM87" t="str">
            <v/>
          </cell>
          <cell r="CN87" t="str">
            <v/>
          </cell>
          <cell r="CO87" t="str">
            <v/>
          </cell>
          <cell r="CP87" t="str">
            <v/>
          </cell>
          <cell r="CQ87" t="str">
            <v/>
          </cell>
          <cell r="CR87" t="str">
            <v/>
          </cell>
        </row>
        <row r="88">
          <cell r="BH88">
            <v>77</v>
          </cell>
          <cell r="BI88" t="str">
            <v/>
          </cell>
          <cell r="BJ88" t="str">
            <v/>
          </cell>
          <cell r="BK88" t="str">
            <v/>
          </cell>
          <cell r="BL88">
            <v>20.00687111111111</v>
          </cell>
          <cell r="BM88" t="str">
            <v/>
          </cell>
          <cell r="BN88" t="str">
            <v/>
          </cell>
          <cell r="BO88" t="str">
            <v/>
          </cell>
          <cell r="BP88">
            <v>41.145833333333336</v>
          </cell>
          <cell r="BQ88" t="str">
            <v/>
          </cell>
          <cell r="BR88" t="str">
            <v/>
          </cell>
          <cell r="BS88" t="str">
            <v/>
          </cell>
          <cell r="BT88" t="str">
            <v/>
          </cell>
          <cell r="BU88" t="str">
            <v/>
          </cell>
          <cell r="BV88" t="str">
            <v/>
          </cell>
          <cell r="BW88" t="str">
            <v/>
          </cell>
          <cell r="BX88">
            <v>20.00687111111111</v>
          </cell>
          <cell r="BY88" t="str">
            <v/>
          </cell>
          <cell r="BZ88" t="str">
            <v/>
          </cell>
          <cell r="CA88" t="str">
            <v/>
          </cell>
          <cell r="CB88" t="str">
            <v/>
          </cell>
          <cell r="CC88" t="str">
            <v/>
          </cell>
          <cell r="CD88" t="str">
            <v/>
          </cell>
          <cell r="CE88" t="str">
            <v/>
          </cell>
          <cell r="CF88" t="str">
            <v/>
          </cell>
          <cell r="CG88" t="str">
            <v/>
          </cell>
          <cell r="CH88" t="str">
            <v/>
          </cell>
          <cell r="CI88" t="str">
            <v/>
          </cell>
          <cell r="CJ88">
            <v>25.770253649508199</v>
          </cell>
          <cell r="CK88" t="str">
            <v/>
          </cell>
          <cell r="CL88" t="str">
            <v/>
          </cell>
          <cell r="CM88" t="str">
            <v/>
          </cell>
          <cell r="CN88" t="str">
            <v/>
          </cell>
          <cell r="CO88" t="str">
            <v/>
          </cell>
          <cell r="CP88" t="str">
            <v/>
          </cell>
          <cell r="CQ88" t="str">
            <v/>
          </cell>
          <cell r="CR88" t="str">
            <v/>
          </cell>
        </row>
        <row r="89">
          <cell r="BH89">
            <v>78</v>
          </cell>
          <cell r="BI89" t="str">
            <v/>
          </cell>
          <cell r="BJ89" t="str">
            <v/>
          </cell>
          <cell r="BK89" t="str">
            <v/>
          </cell>
          <cell r="BL89" t="str">
            <v/>
          </cell>
          <cell r="BM89">
            <v>40.023214285714289</v>
          </cell>
          <cell r="BN89">
            <v>19.367171717171718</v>
          </cell>
          <cell r="BO89">
            <v>15.897435897435898</v>
          </cell>
          <cell r="BP89" t="str">
            <v/>
          </cell>
          <cell r="BQ89" t="str">
            <v/>
          </cell>
          <cell r="BR89" t="str">
            <v/>
          </cell>
          <cell r="BS89" t="str">
            <v/>
          </cell>
          <cell r="BT89" t="str">
            <v/>
          </cell>
          <cell r="BU89">
            <v>26.312086590631548</v>
          </cell>
          <cell r="BV89">
            <v>12.732378154338885</v>
          </cell>
          <cell r="BW89">
            <v>10.451302259640153</v>
          </cell>
          <cell r="BX89" t="str">
            <v/>
          </cell>
          <cell r="BY89">
            <v>13.427142857142856</v>
          </cell>
          <cell r="BZ89">
            <v>6.4973737373737377</v>
          </cell>
          <cell r="CA89">
            <v>5.333333333333333</v>
          </cell>
          <cell r="CB89" t="str">
            <v/>
          </cell>
          <cell r="CC89" t="str">
            <v/>
          </cell>
          <cell r="CD89" t="str">
            <v/>
          </cell>
          <cell r="CE89" t="str">
            <v/>
          </cell>
          <cell r="CF89" t="str">
            <v/>
          </cell>
          <cell r="CG89">
            <v>24.102674739509819</v>
          </cell>
          <cell r="CH89">
            <v>11.663247164279895</v>
          </cell>
          <cell r="CI89">
            <v>9.5737119935634993</v>
          </cell>
          <cell r="CJ89" t="str">
            <v/>
          </cell>
          <cell r="CK89" t="str">
            <v/>
          </cell>
          <cell r="CL89" t="str">
            <v/>
          </cell>
          <cell r="CM89" t="str">
            <v/>
          </cell>
          <cell r="CN89" t="str">
            <v/>
          </cell>
          <cell r="CO89" t="str">
            <v/>
          </cell>
          <cell r="CP89" t="str">
            <v/>
          </cell>
          <cell r="CQ89" t="str">
            <v/>
          </cell>
          <cell r="CR89" t="str">
            <v/>
          </cell>
        </row>
        <row r="90">
          <cell r="BH90">
            <v>79</v>
          </cell>
          <cell r="BI90" t="str">
            <v/>
          </cell>
          <cell r="BJ90" t="str">
            <v/>
          </cell>
          <cell r="BK90" t="str">
            <v/>
          </cell>
          <cell r="BL90" t="str">
            <v/>
          </cell>
          <cell r="BM90" t="str">
            <v/>
          </cell>
          <cell r="BN90" t="str">
            <v/>
          </cell>
          <cell r="BO90" t="str">
            <v/>
          </cell>
          <cell r="BP90">
            <v>37.152777777777779</v>
          </cell>
          <cell r="BQ90" t="str">
            <v/>
          </cell>
          <cell r="BR90" t="str">
            <v/>
          </cell>
          <cell r="BS90" t="str">
            <v/>
          </cell>
          <cell r="BT90" t="str">
            <v/>
          </cell>
          <cell r="BU90" t="str">
            <v/>
          </cell>
          <cell r="BV90" t="str">
            <v/>
          </cell>
          <cell r="BW90" t="str">
            <v/>
          </cell>
          <cell r="BX90" t="str">
            <v/>
          </cell>
          <cell r="BY90" t="str">
            <v/>
          </cell>
          <cell r="BZ90" t="str">
            <v/>
          </cell>
          <cell r="CA90" t="str">
            <v/>
          </cell>
          <cell r="CB90">
            <v>13.888888888888889</v>
          </cell>
          <cell r="CC90" t="str">
            <v/>
          </cell>
          <cell r="CD90" t="str">
            <v/>
          </cell>
          <cell r="CE90" t="str">
            <v/>
          </cell>
          <cell r="CF90" t="str">
            <v/>
          </cell>
          <cell r="CG90" t="str">
            <v/>
          </cell>
          <cell r="CH90" t="str">
            <v/>
          </cell>
          <cell r="CI90" t="str">
            <v/>
          </cell>
          <cell r="CJ90">
            <v>25.928803315901142</v>
          </cell>
          <cell r="CK90" t="str">
            <v/>
          </cell>
          <cell r="CL90" t="str">
            <v/>
          </cell>
          <cell r="CM90" t="str">
            <v/>
          </cell>
          <cell r="CN90" t="str">
            <v/>
          </cell>
          <cell r="CO90" t="str">
            <v/>
          </cell>
          <cell r="CP90" t="str">
            <v/>
          </cell>
          <cell r="CQ90" t="str">
            <v/>
          </cell>
          <cell r="CR90" t="str">
            <v/>
          </cell>
        </row>
        <row r="91">
          <cell r="BH91">
            <v>80</v>
          </cell>
          <cell r="BI91">
            <v>25.620963390000007</v>
          </cell>
          <cell r="BJ91" t="str">
            <v/>
          </cell>
          <cell r="BK91" t="str">
            <v/>
          </cell>
          <cell r="BL91" t="str">
            <v/>
          </cell>
          <cell r="BM91">
            <v>16.291607142857146</v>
          </cell>
          <cell r="BN91" t="str">
            <v/>
          </cell>
          <cell r="BO91" t="str">
            <v/>
          </cell>
          <cell r="BP91" t="str">
            <v/>
          </cell>
          <cell r="BQ91">
            <v>24.191607518796996</v>
          </cell>
          <cell r="BR91" t="str">
            <v/>
          </cell>
          <cell r="BS91" t="str">
            <v/>
          </cell>
          <cell r="BT91" t="str">
            <v/>
          </cell>
          <cell r="BU91">
            <v>21.552024180451134</v>
          </cell>
          <cell r="BV91" t="str">
            <v/>
          </cell>
          <cell r="BW91" t="str">
            <v/>
          </cell>
          <cell r="BX91" t="str">
            <v/>
          </cell>
          <cell r="BY91">
            <v>6.2879887218045125</v>
          </cell>
          <cell r="BZ91" t="str">
            <v/>
          </cell>
          <cell r="CA91" t="str">
            <v/>
          </cell>
          <cell r="CB91" t="str">
            <v/>
          </cell>
          <cell r="CC91">
            <v>3.5870117481203017</v>
          </cell>
          <cell r="CD91" t="str">
            <v/>
          </cell>
          <cell r="CE91" t="str">
            <v/>
          </cell>
          <cell r="CF91" t="str">
            <v/>
          </cell>
          <cell r="CG91">
            <v>18.87768541353384</v>
          </cell>
          <cell r="CH91" t="str">
            <v/>
          </cell>
          <cell r="CI91" t="str">
            <v/>
          </cell>
          <cell r="CJ91" t="str">
            <v/>
          </cell>
          <cell r="CK91">
            <v>7.4312593984962421</v>
          </cell>
          <cell r="CL91" t="str">
            <v/>
          </cell>
          <cell r="CM91" t="str">
            <v/>
          </cell>
          <cell r="CN91" t="str">
            <v/>
          </cell>
          <cell r="CO91">
            <v>17.614267382091594</v>
          </cell>
          <cell r="CP91" t="str">
            <v/>
          </cell>
          <cell r="CQ91" t="str">
            <v/>
          </cell>
          <cell r="CR91" t="str">
            <v/>
          </cell>
        </row>
        <row r="92">
          <cell r="BH92">
            <v>81</v>
          </cell>
          <cell r="BI92" t="str">
            <v/>
          </cell>
          <cell r="BJ92">
            <v>11.248436304000002</v>
          </cell>
          <cell r="BK92">
            <v>33.645972271153852</v>
          </cell>
          <cell r="BL92">
            <v>22.649871855600004</v>
          </cell>
          <cell r="BM92" t="str">
            <v/>
          </cell>
          <cell r="BN92">
            <v>7.3895693779904308</v>
          </cell>
          <cell r="BO92">
            <v>22.103449730094468</v>
          </cell>
          <cell r="BP92">
            <v>14.879650375939852</v>
          </cell>
          <cell r="BQ92" t="str">
            <v/>
          </cell>
          <cell r="BR92">
            <v>9.2355674641148315</v>
          </cell>
          <cell r="BS92">
            <v>27.625141700404861</v>
          </cell>
          <cell r="BT92">
            <v>18.596755488721804</v>
          </cell>
          <cell r="BU92" t="str">
            <v/>
          </cell>
          <cell r="BV92">
            <v>19.852388133971299</v>
          </cell>
          <cell r="BW92">
            <v>31.44728690958166</v>
          </cell>
          <cell r="BX92">
            <v>22.649871855600004</v>
          </cell>
          <cell r="BY92" t="str">
            <v/>
          </cell>
          <cell r="BZ92">
            <v>5.7921052631578949</v>
          </cell>
          <cell r="CA92">
            <v>9.1750168690958169</v>
          </cell>
          <cell r="CB92">
            <v>6.1764586466165419</v>
          </cell>
          <cell r="CC92" t="str">
            <v/>
          </cell>
          <cell r="CD92">
            <v>3.4362980861244021</v>
          </cell>
          <cell r="CE92">
            <v>5.4432872807017549</v>
          </cell>
          <cell r="CF92">
            <v>3.6643244661654144</v>
          </cell>
          <cell r="CG92" t="str">
            <v/>
          </cell>
          <cell r="CH92">
            <v>17.388953110047851</v>
          </cell>
          <cell r="CI92">
            <v>27.545068825910931</v>
          </cell>
          <cell r="CJ92">
            <v>18.542851849624064</v>
          </cell>
          <cell r="CK92" t="str">
            <v/>
          </cell>
          <cell r="CL92">
            <v>6.8452153110047851</v>
          </cell>
          <cell r="CM92">
            <v>10.843201754385966</v>
          </cell>
          <cell r="CN92">
            <v>7.29945112781955</v>
          </cell>
          <cell r="CO92" t="str">
            <v/>
          </cell>
          <cell r="CP92">
            <v>15.687510221835581</v>
          </cell>
          <cell r="CQ92">
            <v>24.849888663967612</v>
          </cell>
          <cell r="CR92">
            <v>16.72850436090226</v>
          </cell>
        </row>
        <row r="93">
          <cell r="BH93">
            <v>82</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row>
        <row r="94">
          <cell r="BH94">
            <v>83</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row>
        <row r="95">
          <cell r="BH95">
            <v>84</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v>23.780030075187973</v>
          </cell>
          <cell r="CL95" t="str">
            <v/>
          </cell>
          <cell r="CM95" t="str">
            <v/>
          </cell>
          <cell r="CN95" t="str">
            <v/>
          </cell>
          <cell r="CO95" t="str">
            <v/>
          </cell>
          <cell r="CP95" t="str">
            <v/>
          </cell>
          <cell r="CQ95" t="str">
            <v/>
          </cell>
          <cell r="CR95" t="str">
            <v/>
          </cell>
        </row>
        <row r="96">
          <cell r="BH96">
            <v>85</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v>18.892794258373208</v>
          </cell>
          <cell r="CM96">
            <v>29.927236842105266</v>
          </cell>
          <cell r="CN96">
            <v>20.14648511278196</v>
          </cell>
          <cell r="CO96" t="str">
            <v/>
          </cell>
          <cell r="CP96" t="str">
            <v/>
          </cell>
          <cell r="CQ96" t="str">
            <v/>
          </cell>
          <cell r="CR96" t="str">
            <v/>
          </cell>
        </row>
        <row r="97">
          <cell r="BH97">
            <v>86</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v>38.642548872180463</v>
          </cell>
          <cell r="CL97" t="str">
            <v/>
          </cell>
          <cell r="CM97" t="str">
            <v/>
          </cell>
          <cell r="CN97" t="str">
            <v/>
          </cell>
          <cell r="CO97" t="str">
            <v/>
          </cell>
          <cell r="CP97" t="str">
            <v/>
          </cell>
          <cell r="CQ97" t="str">
            <v/>
          </cell>
          <cell r="CR97" t="str">
            <v/>
          </cell>
        </row>
        <row r="98">
          <cell r="BH98">
            <v>87</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v>31.214181818181817</v>
          </cell>
          <cell r="CM98">
            <v>49.445</v>
          </cell>
          <cell r="CN98">
            <v>33.285497142857146</v>
          </cell>
          <cell r="CO98" t="str">
            <v/>
          </cell>
          <cell r="CP98" t="str">
            <v/>
          </cell>
          <cell r="CQ98" t="str">
            <v/>
          </cell>
          <cell r="CR98" t="str">
            <v/>
          </cell>
        </row>
        <row r="99">
          <cell r="BH99">
            <v>88</v>
          </cell>
          <cell r="BI99">
            <v>81.500872694616561</v>
          </cell>
          <cell r="BJ99" t="str">
            <v/>
          </cell>
          <cell r="BK99" t="str">
            <v/>
          </cell>
          <cell r="BL99" t="str">
            <v/>
          </cell>
          <cell r="BM99">
            <v>88.946458646616577</v>
          </cell>
          <cell r="BN99" t="str">
            <v/>
          </cell>
          <cell r="BO99" t="str">
            <v/>
          </cell>
          <cell r="BP99" t="str">
            <v/>
          </cell>
          <cell r="BQ99">
            <v>76.519106390977456</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v>28.97922933957047</v>
          </cell>
          <cell r="CP99" t="str">
            <v/>
          </cell>
          <cell r="CQ99" t="str">
            <v/>
          </cell>
          <cell r="CR99" t="str">
            <v/>
          </cell>
        </row>
        <row r="100">
          <cell r="BH100">
            <v>89</v>
          </cell>
          <cell r="BI100" t="str">
            <v/>
          </cell>
          <cell r="BJ100">
            <v>36.142862337224884</v>
          </cell>
          <cell r="BK100">
            <v>108.10940393252362</v>
          </cell>
          <cell r="BL100">
            <v>72.777333516270687</v>
          </cell>
          <cell r="BM100" t="str">
            <v/>
          </cell>
          <cell r="BN100">
            <v>39.050388516746416</v>
          </cell>
          <cell r="BO100">
            <v>116.80630566801619</v>
          </cell>
          <cell r="BP100">
            <v>78.631933533834598</v>
          </cell>
          <cell r="BQ100" t="str">
            <v/>
          </cell>
          <cell r="BR100">
            <v>37.327085167464112</v>
          </cell>
          <cell r="BS100">
            <v>111.65161437246964</v>
          </cell>
          <cell r="BT100">
            <v>75.161886766917306</v>
          </cell>
          <cell r="BU100" t="str">
            <v/>
          </cell>
          <cell r="BV100" t="str">
            <v/>
          </cell>
          <cell r="BW100" t="str">
            <v/>
          </cell>
          <cell r="BX100">
            <v>72.777333516270687</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v>26.693868931084282</v>
          </cell>
          <cell r="CQ100">
            <v>42.284572986265232</v>
          </cell>
          <cell r="CR100">
            <v>28.465224660153012</v>
          </cell>
        </row>
        <row r="101">
          <cell r="BH101">
            <v>90</v>
          </cell>
          <cell r="BI101">
            <v>89.171108476409785</v>
          </cell>
          <cell r="BJ101" t="str">
            <v/>
          </cell>
          <cell r="BK101" t="str">
            <v/>
          </cell>
          <cell r="BL101" t="str">
            <v/>
          </cell>
          <cell r="BM101">
            <v>113.55650323308275</v>
          </cell>
          <cell r="BN101" t="str">
            <v/>
          </cell>
          <cell r="BO101" t="str">
            <v/>
          </cell>
          <cell r="BP101" t="str">
            <v/>
          </cell>
          <cell r="BQ101">
            <v>87.037196616541365</v>
          </cell>
          <cell r="BR101" t="str">
            <v/>
          </cell>
          <cell r="BS101" t="str">
            <v/>
          </cell>
          <cell r="BT101" t="str">
            <v/>
          </cell>
          <cell r="BU101">
            <v>61.718086925727427</v>
          </cell>
          <cell r="BV101" t="str">
            <v/>
          </cell>
          <cell r="BW101" t="str">
            <v/>
          </cell>
          <cell r="BX101" t="str">
            <v/>
          </cell>
          <cell r="BY101">
            <v>48.589003759398508</v>
          </cell>
          <cell r="BZ101" t="str">
            <v/>
          </cell>
          <cell r="CA101" t="str">
            <v/>
          </cell>
          <cell r="CB101" t="str">
            <v/>
          </cell>
          <cell r="CC101">
            <v>36.472461069924819</v>
          </cell>
          <cell r="CD101" t="str">
            <v/>
          </cell>
          <cell r="CE101" t="str">
            <v/>
          </cell>
          <cell r="CF101" t="str">
            <v/>
          </cell>
          <cell r="CG101">
            <v>71.599235498414416</v>
          </cell>
          <cell r="CH101" t="str">
            <v/>
          </cell>
          <cell r="CI101" t="str">
            <v/>
          </cell>
          <cell r="CJ101" t="str">
            <v/>
          </cell>
          <cell r="CK101" t="str">
            <v/>
          </cell>
          <cell r="CL101" t="str">
            <v/>
          </cell>
          <cell r="CM101" t="str">
            <v/>
          </cell>
          <cell r="CN101" t="str">
            <v/>
          </cell>
          <cell r="CO101">
            <v>82.315488721804513</v>
          </cell>
          <cell r="CP101" t="str">
            <v/>
          </cell>
          <cell r="CQ101" t="str">
            <v/>
          </cell>
          <cell r="CR101" t="str">
            <v/>
          </cell>
        </row>
        <row r="102">
          <cell r="BH102">
            <v>91</v>
          </cell>
          <cell r="BI102" t="str">
            <v/>
          </cell>
          <cell r="BJ102">
            <v>39.544645079119618</v>
          </cell>
          <cell r="BK102">
            <v>118.28471050074224</v>
          </cell>
          <cell r="BL102">
            <v>79.627169449209035</v>
          </cell>
          <cell r="BM102" t="str">
            <v/>
          </cell>
          <cell r="BN102">
            <v>50.544654545454549</v>
          </cell>
          <cell r="BO102">
            <v>151.18759615384616</v>
          </cell>
          <cell r="BP102">
            <v>101.77680857142859</v>
          </cell>
          <cell r="BQ102" t="str">
            <v/>
          </cell>
          <cell r="BR102">
            <v>42.45795598086125</v>
          </cell>
          <cell r="BS102">
            <v>126.99891531713899</v>
          </cell>
          <cell r="BT102">
            <v>85.493417593984987</v>
          </cell>
          <cell r="BU102" t="str">
            <v/>
          </cell>
          <cell r="BV102">
            <v>56.850874250924903</v>
          </cell>
          <cell r="BW102">
            <v>90.054946617233426</v>
          </cell>
          <cell r="BX102">
            <v>79.627169449209035</v>
          </cell>
          <cell r="BY102" t="str">
            <v/>
          </cell>
          <cell r="BZ102">
            <v>42.250775119617224</v>
          </cell>
          <cell r="CA102">
            <v>66.927577597840767</v>
          </cell>
          <cell r="CB102">
            <v>45.054458345864667</v>
          </cell>
          <cell r="CC102" t="str">
            <v/>
          </cell>
          <cell r="CD102">
            <v>33.532982708133979</v>
          </cell>
          <cell r="CE102">
            <v>53.118109571524975</v>
          </cell>
          <cell r="CF102">
            <v>35.758169367518811</v>
          </cell>
          <cell r="CG102" t="str">
            <v/>
          </cell>
          <cell r="CH102">
            <v>65.952775540194537</v>
          </cell>
          <cell r="CI102">
            <v>104.47286446846452</v>
          </cell>
          <cell r="CJ102">
            <v>70.329279639421131</v>
          </cell>
          <cell r="CK102" t="str">
            <v/>
          </cell>
          <cell r="CL102" t="str">
            <v/>
          </cell>
          <cell r="CM102" t="str">
            <v/>
          </cell>
          <cell r="CN102" t="str">
            <v/>
          </cell>
          <cell r="CO102" t="str">
            <v/>
          </cell>
          <cell r="CP102">
            <v>75.823923444976074</v>
          </cell>
          <cell r="CQ102">
            <v>120.10931174089069</v>
          </cell>
          <cell r="CR102">
            <v>80.85545864661654</v>
          </cell>
        </row>
        <row r="103">
          <cell r="BH103">
            <v>92</v>
          </cell>
          <cell r="BI103">
            <v>104.19693662994362</v>
          </cell>
          <cell r="BJ103" t="str">
            <v/>
          </cell>
          <cell r="BK103" t="str">
            <v/>
          </cell>
          <cell r="BL103" t="str">
            <v/>
          </cell>
          <cell r="BM103">
            <v>132.61939849624059</v>
          </cell>
          <cell r="BN103" t="str">
            <v/>
          </cell>
          <cell r="BO103" t="str">
            <v/>
          </cell>
          <cell r="BP103" t="str">
            <v/>
          </cell>
          <cell r="BQ103">
            <v>108.0733770676692</v>
          </cell>
          <cell r="BR103" t="str">
            <v/>
          </cell>
          <cell r="BS103" t="str">
            <v/>
          </cell>
          <cell r="BT103" t="str">
            <v/>
          </cell>
          <cell r="BU103">
            <v>69.432847791443379</v>
          </cell>
          <cell r="BV103" t="str">
            <v/>
          </cell>
          <cell r="BW103" t="str">
            <v/>
          </cell>
          <cell r="BX103" t="str">
            <v/>
          </cell>
          <cell r="BY103">
            <v>62.87988721804512</v>
          </cell>
          <cell r="BZ103" t="str">
            <v/>
          </cell>
          <cell r="CA103" t="str">
            <v/>
          </cell>
          <cell r="CB103" t="str">
            <v/>
          </cell>
          <cell r="CC103">
            <v>44.024907160150377</v>
          </cell>
          <cell r="CD103" t="str">
            <v/>
          </cell>
          <cell r="CE103" t="str">
            <v/>
          </cell>
          <cell r="CF103" t="str">
            <v/>
          </cell>
          <cell r="CG103">
            <v>80.94356390977444</v>
          </cell>
          <cell r="CH103" t="str">
            <v/>
          </cell>
          <cell r="CI103" t="str">
            <v/>
          </cell>
          <cell r="CJ103" t="str">
            <v/>
          </cell>
          <cell r="CK103" t="str">
            <v/>
          </cell>
          <cell r="CL103" t="str">
            <v/>
          </cell>
          <cell r="CM103" t="str">
            <v/>
          </cell>
          <cell r="CN103" t="str">
            <v/>
          </cell>
          <cell r="CO103">
            <v>89.798714969241303</v>
          </cell>
          <cell r="CP103" t="str">
            <v/>
          </cell>
          <cell r="CQ103" t="str">
            <v/>
          </cell>
          <cell r="CR103" t="str">
            <v/>
          </cell>
        </row>
        <row r="104">
          <cell r="BH104">
            <v>93</v>
          </cell>
          <cell r="BI104" t="str">
            <v/>
          </cell>
          <cell r="BJ104">
            <v>46.208818912803835</v>
          </cell>
          <cell r="BK104">
            <v>138.21837967559046</v>
          </cell>
          <cell r="BL104">
            <v>93.046162034224082</v>
          </cell>
          <cell r="BM104" t="str">
            <v/>
          </cell>
          <cell r="BN104">
            <v>58.447311004784687</v>
          </cell>
          <cell r="BO104">
            <v>174.82577597840756</v>
          </cell>
          <cell r="BP104">
            <v>117.6896120300752</v>
          </cell>
          <cell r="BQ104" t="str">
            <v/>
          </cell>
          <cell r="BR104">
            <v>52.719697607655512</v>
          </cell>
          <cell r="BS104">
            <v>157.69351720647776</v>
          </cell>
          <cell r="BT104">
            <v>106.15647924812032</v>
          </cell>
          <cell r="BU104" t="str">
            <v/>
          </cell>
          <cell r="BV104">
            <v>63.95723353229053</v>
          </cell>
          <cell r="BW104">
            <v>101.31181494438762</v>
          </cell>
          <cell r="BX104">
            <v>93.046162034224082</v>
          </cell>
          <cell r="BY104" t="str">
            <v/>
          </cell>
          <cell r="BZ104">
            <v>54.677473684210533</v>
          </cell>
          <cell r="CA104">
            <v>86.612159244264518</v>
          </cell>
          <cell r="CB104">
            <v>58.305769624060162</v>
          </cell>
          <cell r="CC104" t="str">
            <v/>
          </cell>
          <cell r="CD104">
            <v>40.405578880382777</v>
          </cell>
          <cell r="CE104">
            <v>64.004684132928475</v>
          </cell>
          <cell r="CF104">
            <v>43.086818299849632</v>
          </cell>
          <cell r="CG104" t="str">
            <v/>
          </cell>
          <cell r="CH104">
            <v>74.560191387559797</v>
          </cell>
          <cell r="CI104">
            <v>118.10748987854252</v>
          </cell>
          <cell r="CJ104">
            <v>79.507867669172938</v>
          </cell>
          <cell r="CK104" t="str">
            <v/>
          </cell>
          <cell r="CL104" t="str">
            <v/>
          </cell>
          <cell r="CM104" t="str">
            <v/>
          </cell>
          <cell r="CN104" t="str">
            <v/>
          </cell>
          <cell r="CO104" t="str">
            <v/>
          </cell>
          <cell r="CP104">
            <v>82.717007394519356</v>
          </cell>
          <cell r="CQ104">
            <v>131.02834008097167</v>
          </cell>
          <cell r="CR104">
            <v>88.205954887218056</v>
          </cell>
        </row>
        <row r="105">
          <cell r="BH105">
            <v>94</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v>77.147608657159296</v>
          </cell>
          <cell r="BV105" t="str">
            <v/>
          </cell>
          <cell r="BW105" t="str">
            <v/>
          </cell>
          <cell r="BX105" t="str">
            <v/>
          </cell>
          <cell r="BY105" t="str">
            <v/>
          </cell>
          <cell r="BZ105" t="str">
            <v/>
          </cell>
          <cell r="CA105" t="str">
            <v/>
          </cell>
          <cell r="CB105" t="str">
            <v/>
          </cell>
          <cell r="CC105">
            <v>77.47945375939851</v>
          </cell>
          <cell r="CD105" t="str">
            <v/>
          </cell>
          <cell r="CE105" t="str">
            <v/>
          </cell>
          <cell r="CF105" t="str">
            <v/>
          </cell>
          <cell r="CG105">
            <v>91.644577443609023</v>
          </cell>
          <cell r="CH105" t="str">
            <v/>
          </cell>
          <cell r="CI105" t="str">
            <v/>
          </cell>
          <cell r="CJ105" t="str">
            <v/>
          </cell>
          <cell r="CK105" t="str">
            <v/>
          </cell>
          <cell r="CL105" t="str">
            <v/>
          </cell>
          <cell r="CM105" t="str">
            <v/>
          </cell>
          <cell r="CN105" t="str">
            <v/>
          </cell>
          <cell r="CO105">
            <v>118.04290523581683</v>
          </cell>
          <cell r="CP105" t="str">
            <v/>
          </cell>
          <cell r="CQ105" t="str">
            <v/>
          </cell>
          <cell r="CR105" t="str">
            <v/>
          </cell>
        </row>
        <row r="106">
          <cell r="BH106">
            <v>95</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v>71.063592813656129</v>
          </cell>
          <cell r="BW106">
            <v>112.56868327154179</v>
          </cell>
          <cell r="BX106" t="str">
            <v/>
          </cell>
          <cell r="BY106" t="str">
            <v/>
          </cell>
          <cell r="BZ106" t="str">
            <v/>
          </cell>
          <cell r="CA106" t="str">
            <v/>
          </cell>
          <cell r="CB106" t="str">
            <v/>
          </cell>
          <cell r="CC106" t="str">
            <v/>
          </cell>
          <cell r="CD106">
            <v>71.369267942583733</v>
          </cell>
          <cell r="CE106">
            <v>113.05288967611335</v>
          </cell>
          <cell r="CF106">
            <v>76.105200451127828</v>
          </cell>
          <cell r="CG106" t="str">
            <v/>
          </cell>
          <cell r="CH106">
            <v>84.417301435406685</v>
          </cell>
          <cell r="CI106">
            <v>133.7217004048583</v>
          </cell>
          <cell r="CJ106">
            <v>90.019077293233082</v>
          </cell>
          <cell r="CK106" t="str">
            <v/>
          </cell>
          <cell r="CL106" t="str">
            <v/>
          </cell>
          <cell r="CM106" t="str">
            <v/>
          </cell>
          <cell r="CN106" t="str">
            <v/>
          </cell>
          <cell r="CO106" t="str">
            <v/>
          </cell>
          <cell r="CP106">
            <v>108.73380391474555</v>
          </cell>
          <cell r="CQ106">
            <v>172.2403927125506</v>
          </cell>
          <cell r="CR106">
            <v>115.94917786466166</v>
          </cell>
        </row>
        <row r="107">
          <cell r="BH107">
            <v>96</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row>
        <row r="108">
          <cell r="BH108">
            <v>97</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row>
        <row r="109">
          <cell r="BH109">
            <v>98</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row>
        <row r="110">
          <cell r="BH110">
            <v>99</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row>
        <row r="111">
          <cell r="BH111">
            <v>100</v>
          </cell>
          <cell r="BI111" t="str">
            <v/>
          </cell>
          <cell r="BJ111" t="str">
            <v/>
          </cell>
          <cell r="BK111" t="str">
            <v/>
          </cell>
          <cell r="BL111" t="str">
            <v/>
          </cell>
          <cell r="BM111">
            <v>9.3428571428571434</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v>6.072857142857143</v>
          </cell>
          <cell r="BZ111" t="str">
            <v/>
          </cell>
          <cell r="CA111" t="str">
            <v/>
          </cell>
          <cell r="CB111" t="str">
            <v/>
          </cell>
          <cell r="CC111">
            <v>3.1951403571428578</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row>
        <row r="112">
          <cell r="BH112">
            <v>101</v>
          </cell>
          <cell r="BI112" t="str">
            <v/>
          </cell>
          <cell r="BJ112" t="str">
            <v/>
          </cell>
          <cell r="BK112" t="str">
            <v/>
          </cell>
          <cell r="BL112" t="str">
            <v/>
          </cell>
          <cell r="BM112" t="str">
            <v/>
          </cell>
          <cell r="BN112">
            <v>3.9878787878787878</v>
          </cell>
          <cell r="BO112">
            <v>11.928418803418804</v>
          </cell>
          <cell r="BP112">
            <v>8.0299999999999994</v>
          </cell>
          <cell r="BQ112" t="str">
            <v/>
          </cell>
          <cell r="BR112" t="str">
            <v/>
          </cell>
          <cell r="BS112" t="str">
            <v/>
          </cell>
          <cell r="BT112" t="str">
            <v/>
          </cell>
          <cell r="BU112" t="str">
            <v/>
          </cell>
          <cell r="BV112" t="str">
            <v/>
          </cell>
          <cell r="BW112" t="str">
            <v/>
          </cell>
          <cell r="BX112" t="str">
            <v/>
          </cell>
          <cell r="BY112" t="str">
            <v/>
          </cell>
          <cell r="BZ112">
            <v>5.3787878787878789</v>
          </cell>
          <cell r="CA112">
            <v>8.5202991452991448</v>
          </cell>
          <cell r="CB112">
            <v>5.7357142857142858</v>
          </cell>
          <cell r="CC112" t="str">
            <v/>
          </cell>
          <cell r="CD112">
            <v>2.943165151515152</v>
          </cell>
          <cell r="CE112">
            <v>4.6621372863247865</v>
          </cell>
          <cell r="CF112">
            <v>3.138468142857143</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row>
        <row r="113">
          <cell r="BH113">
            <v>102</v>
          </cell>
          <cell r="BI113">
            <v>14.269945175357144</v>
          </cell>
          <cell r="BJ113" t="str">
            <v/>
          </cell>
          <cell r="BK113" t="str">
            <v/>
          </cell>
          <cell r="BL113" t="str">
            <v/>
          </cell>
          <cell r="BM113">
            <v>12.554464285714287</v>
          </cell>
          <cell r="BN113" t="str">
            <v/>
          </cell>
          <cell r="BO113" t="str">
            <v/>
          </cell>
          <cell r="BP113" t="str">
            <v/>
          </cell>
          <cell r="BQ113">
            <v>14.773392857142857</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v>23.347799999999999</v>
          </cell>
          <cell r="CH113" t="str">
            <v/>
          </cell>
          <cell r="CI113" t="str">
            <v/>
          </cell>
          <cell r="CJ113" t="str">
            <v/>
          </cell>
          <cell r="CK113">
            <v>7.5910714285714285</v>
          </cell>
          <cell r="CL113" t="str">
            <v/>
          </cell>
          <cell r="CM113" t="str">
            <v/>
          </cell>
          <cell r="CN113" t="str">
            <v/>
          </cell>
          <cell r="CO113" t="str">
            <v/>
          </cell>
          <cell r="CP113" t="str">
            <v/>
          </cell>
          <cell r="CQ113" t="str">
            <v/>
          </cell>
          <cell r="CR113" t="str">
            <v/>
          </cell>
        </row>
        <row r="114">
          <cell r="BH114">
            <v>103</v>
          </cell>
          <cell r="BI114" t="str">
            <v/>
          </cell>
          <cell r="BJ114">
            <v>6.2651300799999996</v>
          </cell>
          <cell r="BK114">
            <v>18.74006192948718</v>
          </cell>
          <cell r="BL114">
            <v>12.615477354857143</v>
          </cell>
          <cell r="BM114" t="str">
            <v/>
          </cell>
          <cell r="BN114">
            <v>5.127272727272727</v>
          </cell>
          <cell r="BO114">
            <v>15.336538461538462</v>
          </cell>
          <cell r="BP114">
            <v>10.324285714285715</v>
          </cell>
          <cell r="BQ114" t="str">
            <v/>
          </cell>
          <cell r="BR114">
            <v>6.5515151515151517</v>
          </cell>
          <cell r="BS114">
            <v>19.596688034188034</v>
          </cell>
          <cell r="BT114">
            <v>13.192142857142857</v>
          </cell>
          <cell r="BU114" t="str">
            <v/>
          </cell>
          <cell r="BV114" t="str">
            <v/>
          </cell>
          <cell r="BW114" t="str">
            <v/>
          </cell>
          <cell r="BX114">
            <v>12.615477354857143</v>
          </cell>
          <cell r="BY114" t="str">
            <v/>
          </cell>
          <cell r="BZ114" t="str">
            <v/>
          </cell>
          <cell r="CA114" t="str">
            <v/>
          </cell>
          <cell r="CB114" t="str">
            <v/>
          </cell>
          <cell r="CC114" t="str">
            <v/>
          </cell>
          <cell r="CD114" t="str">
            <v/>
          </cell>
          <cell r="CE114" t="str">
            <v/>
          </cell>
          <cell r="CF114" t="str">
            <v/>
          </cell>
          <cell r="CG114" t="str">
            <v/>
          </cell>
          <cell r="CH114">
            <v>21.506545454545453</v>
          </cell>
          <cell r="CI114">
            <v>34.067564102564099</v>
          </cell>
          <cell r="CJ114">
            <v>22.933680000000003</v>
          </cell>
          <cell r="CK114" t="str">
            <v/>
          </cell>
          <cell r="CL114">
            <v>6.9924242424242422</v>
          </cell>
          <cell r="CM114">
            <v>11.076388888888889</v>
          </cell>
          <cell r="CN114">
            <v>7.4564285714285718</v>
          </cell>
          <cell r="CO114" t="str">
            <v/>
          </cell>
          <cell r="CP114" t="str">
            <v/>
          </cell>
          <cell r="CQ114" t="str">
            <v/>
          </cell>
          <cell r="CR114" t="str">
            <v/>
          </cell>
        </row>
        <row r="115">
          <cell r="BH115">
            <v>104</v>
          </cell>
          <cell r="BI115">
            <v>15.660535098214288</v>
          </cell>
          <cell r="BJ115" t="str">
            <v/>
          </cell>
          <cell r="BK115" t="str">
            <v/>
          </cell>
          <cell r="BL115" t="str">
            <v/>
          </cell>
          <cell r="BM115" t="str">
            <v/>
          </cell>
          <cell r="BN115" t="str">
            <v/>
          </cell>
          <cell r="BO115" t="str">
            <v/>
          </cell>
          <cell r="BP115" t="str">
            <v/>
          </cell>
          <cell r="BQ115">
            <v>17.459464285714287</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row>
        <row r="116">
          <cell r="BH116">
            <v>105</v>
          </cell>
          <cell r="BI116" t="str">
            <v/>
          </cell>
          <cell r="BJ116">
            <v>6.9450790799999993</v>
          </cell>
          <cell r="BK116">
            <v>20.773904197115382</v>
          </cell>
          <cell r="BL116">
            <v>13.984623901285714</v>
          </cell>
          <cell r="BM116" t="str">
            <v/>
          </cell>
          <cell r="BN116" t="str">
            <v/>
          </cell>
          <cell r="BO116" t="str">
            <v/>
          </cell>
          <cell r="BP116" t="str">
            <v/>
          </cell>
          <cell r="BQ116" t="str">
            <v/>
          </cell>
          <cell r="BR116">
            <v>8.5169696969696957</v>
          </cell>
          <cell r="BS116">
            <v>25.475694444444443</v>
          </cell>
          <cell r="BT116">
            <v>17.149785714285716</v>
          </cell>
          <cell r="BU116" t="str">
            <v/>
          </cell>
          <cell r="BV116" t="str">
            <v/>
          </cell>
          <cell r="BW116" t="str">
            <v/>
          </cell>
          <cell r="BX116">
            <v>13.984623901285714</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row>
        <row r="117">
          <cell r="BH117">
            <v>106</v>
          </cell>
          <cell r="BI117">
            <v>78.841699488214303</v>
          </cell>
          <cell r="BJ117" t="str">
            <v/>
          </cell>
          <cell r="BK117" t="str">
            <v/>
          </cell>
          <cell r="BL117" t="str">
            <v/>
          </cell>
          <cell r="BM117">
            <v>43.794642857142861</v>
          </cell>
          <cell r="BN117" t="str">
            <v/>
          </cell>
          <cell r="BO117" t="str">
            <v/>
          </cell>
          <cell r="BP117" t="str">
            <v/>
          </cell>
          <cell r="BQ117">
            <v>118.18714285714286</v>
          </cell>
          <cell r="BR117" t="str">
            <v/>
          </cell>
          <cell r="BS117" t="str">
            <v/>
          </cell>
          <cell r="BT117" t="str">
            <v/>
          </cell>
          <cell r="BU117">
            <v>31.612028352460552</v>
          </cell>
          <cell r="BV117" t="str">
            <v/>
          </cell>
          <cell r="BW117" t="str">
            <v/>
          </cell>
          <cell r="BX117" t="str">
            <v/>
          </cell>
          <cell r="BY117">
            <v>36.495535714285715</v>
          </cell>
          <cell r="BZ117" t="str">
            <v/>
          </cell>
          <cell r="CA117" t="str">
            <v/>
          </cell>
          <cell r="CB117" t="str">
            <v/>
          </cell>
          <cell r="CC117">
            <v>20.196804642857145</v>
          </cell>
          <cell r="CD117" t="str">
            <v/>
          </cell>
          <cell r="CE117" t="str">
            <v/>
          </cell>
          <cell r="CF117" t="str">
            <v/>
          </cell>
          <cell r="CG117">
            <v>50.451428571428579</v>
          </cell>
          <cell r="CH117" t="str">
            <v/>
          </cell>
          <cell r="CI117" t="str">
            <v/>
          </cell>
          <cell r="CJ117" t="str">
            <v/>
          </cell>
          <cell r="CK117">
            <v>32.793428571428578</v>
          </cell>
          <cell r="CL117" t="str">
            <v/>
          </cell>
          <cell r="CM117" t="str">
            <v/>
          </cell>
          <cell r="CN117" t="str">
            <v/>
          </cell>
          <cell r="CO117">
            <v>40.291071428571435</v>
          </cell>
          <cell r="CP117" t="str">
            <v/>
          </cell>
          <cell r="CQ117" t="str">
            <v/>
          </cell>
          <cell r="CR117" t="str">
            <v/>
          </cell>
        </row>
        <row r="118">
          <cell r="BH118">
            <v>107</v>
          </cell>
          <cell r="BI118" t="str">
            <v/>
          </cell>
          <cell r="BJ118">
            <v>34.964163831515151</v>
          </cell>
          <cell r="BK118">
            <v>104.58371768002137</v>
          </cell>
          <cell r="BL118">
            <v>70.403904055571431</v>
          </cell>
          <cell r="BM118" t="str">
            <v/>
          </cell>
          <cell r="BN118">
            <v>19.227272727272727</v>
          </cell>
          <cell r="BO118">
            <v>57.512019230769234</v>
          </cell>
          <cell r="BP118">
            <v>38.716071428571432</v>
          </cell>
          <cell r="BQ118" t="str">
            <v/>
          </cell>
          <cell r="BR118">
            <v>57.653333333333329</v>
          </cell>
          <cell r="BS118">
            <v>172.45085470085471</v>
          </cell>
          <cell r="BT118">
            <v>116.09085714285715</v>
          </cell>
          <cell r="BU118" t="str">
            <v/>
          </cell>
          <cell r="BV118">
            <v>29.119040109670827</v>
          </cell>
          <cell r="BW118">
            <v>46.126179010850002</v>
          </cell>
          <cell r="BX118">
            <v>70.403904055571431</v>
          </cell>
          <cell r="BY118" t="str">
            <v/>
          </cell>
          <cell r="BZ118">
            <v>32.272727272727273</v>
          </cell>
          <cell r="CA118">
            <v>51.121794871794869</v>
          </cell>
          <cell r="CB118">
            <v>34.414285714285711</v>
          </cell>
          <cell r="CC118" t="str">
            <v/>
          </cell>
          <cell r="CD118">
            <v>18.064013636363637</v>
          </cell>
          <cell r="CE118">
            <v>28.614402243589744</v>
          </cell>
          <cell r="CF118">
            <v>19.262708142857146</v>
          </cell>
          <cell r="CG118" t="str">
            <v/>
          </cell>
          <cell r="CH118">
            <v>46.472727272727276</v>
          </cell>
          <cell r="CI118">
            <v>73.615384615384613</v>
          </cell>
          <cell r="CJ118">
            <v>49.556571428571431</v>
          </cell>
          <cell r="CK118" t="str">
            <v/>
          </cell>
          <cell r="CL118">
            <v>28.529090909090908</v>
          </cell>
          <cell r="CM118">
            <v>45.19166666666667</v>
          </cell>
          <cell r="CN118">
            <v>30.422228571428573</v>
          </cell>
          <cell r="CO118" t="str">
            <v/>
          </cell>
          <cell r="CP118">
            <v>34.355785123966939</v>
          </cell>
          <cell r="CQ118">
            <v>54.421474358974358</v>
          </cell>
          <cell r="CR118">
            <v>36.635571428571431</v>
          </cell>
        </row>
        <row r="119">
          <cell r="BH119">
            <v>108</v>
          </cell>
          <cell r="BI119">
            <v>33.705407163214282</v>
          </cell>
          <cell r="BJ119" t="str">
            <v/>
          </cell>
          <cell r="BK119" t="str">
            <v/>
          </cell>
          <cell r="BL119" t="str">
            <v/>
          </cell>
          <cell r="BM119">
            <v>29.196428571428573</v>
          </cell>
          <cell r="BN119" t="str">
            <v/>
          </cell>
          <cell r="BO119" t="str">
            <v/>
          </cell>
          <cell r="BP119" t="str">
            <v/>
          </cell>
          <cell r="BQ119">
            <v>28.091750976111129</v>
          </cell>
          <cell r="BR119" t="str">
            <v/>
          </cell>
          <cell r="BS119" t="str">
            <v/>
          </cell>
          <cell r="BT119" t="str">
            <v/>
          </cell>
          <cell r="BU119">
            <v>42.9844424269887</v>
          </cell>
          <cell r="BV119" t="str">
            <v/>
          </cell>
          <cell r="BW119" t="str">
            <v/>
          </cell>
          <cell r="BX119" t="str">
            <v/>
          </cell>
          <cell r="BY119">
            <v>23.357142857142861</v>
          </cell>
          <cell r="BZ119" t="str">
            <v/>
          </cell>
          <cell r="CA119" t="str">
            <v/>
          </cell>
          <cell r="CB119" t="str">
            <v/>
          </cell>
          <cell r="CC119">
            <v>19.346721428571431</v>
          </cell>
          <cell r="CD119" t="str">
            <v/>
          </cell>
          <cell r="CE119" t="str">
            <v/>
          </cell>
          <cell r="CF119" t="str">
            <v/>
          </cell>
          <cell r="CG119">
            <v>57.73885714285715</v>
          </cell>
          <cell r="CH119" t="str">
            <v/>
          </cell>
          <cell r="CI119" t="str">
            <v/>
          </cell>
          <cell r="CJ119" t="str">
            <v/>
          </cell>
          <cell r="CK119">
            <v>17.611285714285714</v>
          </cell>
          <cell r="CL119" t="str">
            <v/>
          </cell>
          <cell r="CM119" t="str">
            <v/>
          </cell>
          <cell r="CN119" t="str">
            <v/>
          </cell>
          <cell r="CO119">
            <v>26.372337662337664</v>
          </cell>
          <cell r="CP119" t="str">
            <v/>
          </cell>
          <cell r="CQ119" t="str">
            <v/>
          </cell>
          <cell r="CR119" t="str">
            <v/>
          </cell>
        </row>
        <row r="120">
          <cell r="BH120">
            <v>109</v>
          </cell>
          <cell r="BI120" t="str">
            <v/>
          </cell>
          <cell r="BJ120">
            <v>14.797290119999998</v>
          </cell>
          <cell r="BK120">
            <v>44.261193254807687</v>
          </cell>
          <cell r="BL120">
            <v>29.795850371571422</v>
          </cell>
          <cell r="BM120" t="str">
            <v/>
          </cell>
          <cell r="BN120">
            <v>12.818181818181818</v>
          </cell>
          <cell r="BO120">
            <v>38.341346153846153</v>
          </cell>
          <cell r="BP120">
            <v>25.810714285714287</v>
          </cell>
          <cell r="BQ120" t="str">
            <v/>
          </cell>
          <cell r="BR120">
            <v>12.942238961224028</v>
          </cell>
          <cell r="BS120">
            <v>38.712422015595259</v>
          </cell>
          <cell r="BT120">
            <v>26.060515975188107</v>
          </cell>
          <cell r="BU120" t="str">
            <v/>
          </cell>
          <cell r="BV120">
            <v>37.394902548999433</v>
          </cell>
          <cell r="BW120">
            <v>59.235605383007851</v>
          </cell>
          <cell r="BX120">
            <v>29.795850371571422</v>
          </cell>
          <cell r="BY120" t="str">
            <v/>
          </cell>
          <cell r="BZ120">
            <v>21.515151515151516</v>
          </cell>
          <cell r="CA120">
            <v>34.081196581196579</v>
          </cell>
          <cell r="CB120">
            <v>22.942857142857143</v>
          </cell>
          <cell r="CC120" t="str">
            <v/>
          </cell>
          <cell r="CD120">
            <v>17.280969696969695</v>
          </cell>
          <cell r="CE120">
            <v>27.374017094017095</v>
          </cell>
          <cell r="CF120">
            <v>18.427702857142862</v>
          </cell>
          <cell r="CG120" t="str">
            <v/>
          </cell>
          <cell r="CH120">
            <v>53.185454545454547</v>
          </cell>
          <cell r="CI120">
            <v>84.248717948717953</v>
          </cell>
          <cell r="CJ120">
            <v>56.714742857142859</v>
          </cell>
          <cell r="CK120" t="str">
            <v/>
          </cell>
          <cell r="CL120">
            <v>16.222424242424243</v>
          </cell>
          <cell r="CM120">
            <v>25.697222222222219</v>
          </cell>
          <cell r="CN120">
            <v>17.298914285714282</v>
          </cell>
          <cell r="CO120" t="str">
            <v/>
          </cell>
          <cell r="CP120">
            <v>22.942975206611571</v>
          </cell>
          <cell r="CQ120">
            <v>36.342948717948715</v>
          </cell>
          <cell r="CR120">
            <v>24.465428571428575</v>
          </cell>
        </row>
        <row r="121">
          <cell r="BH121">
            <v>110</v>
          </cell>
          <cell r="BI121">
            <v>53.971659598928568</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row>
        <row r="122">
          <cell r="BH122">
            <v>111</v>
          </cell>
          <cell r="BI122" t="str">
            <v/>
          </cell>
          <cell r="BJ122">
            <v>23.935409936969695</v>
          </cell>
          <cell r="BK122">
            <v>71.594852588675209</v>
          </cell>
          <cell r="BL122">
            <v>48.19638510028571</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v>48.19638510028571</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row>
        <row r="123">
          <cell r="BH123">
            <v>112</v>
          </cell>
          <cell r="BI123" t="str">
            <v/>
          </cell>
          <cell r="BJ123" t="str">
            <v/>
          </cell>
          <cell r="BK123" t="str">
            <v/>
          </cell>
          <cell r="BL123" t="str">
            <v/>
          </cell>
          <cell r="BM123">
            <v>10.510714285714288</v>
          </cell>
          <cell r="BN123" t="str">
            <v/>
          </cell>
          <cell r="BO123" t="str">
            <v/>
          </cell>
          <cell r="BP123" t="str">
            <v/>
          </cell>
          <cell r="BQ123" t="str">
            <v/>
          </cell>
          <cell r="BR123" t="str">
            <v/>
          </cell>
          <cell r="BS123" t="str">
            <v/>
          </cell>
          <cell r="BT123" t="str">
            <v/>
          </cell>
          <cell r="BU123">
            <v>5.2369501661129574</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row>
        <row r="124">
          <cell r="BH124">
            <v>113</v>
          </cell>
          <cell r="BI124" t="str">
            <v/>
          </cell>
          <cell r="BJ124" t="str">
            <v/>
          </cell>
          <cell r="BK124" t="str">
            <v/>
          </cell>
          <cell r="BL124" t="str">
            <v/>
          </cell>
          <cell r="BM124" t="str">
            <v/>
          </cell>
          <cell r="BN124">
            <v>4.5575757575757576</v>
          </cell>
          <cell r="BO124">
            <v>13.632478632478632</v>
          </cell>
          <cell r="BP124">
            <v>9.1771428571428579</v>
          </cell>
          <cell r="BQ124" t="str">
            <v/>
          </cell>
          <cell r="BR124" t="str">
            <v/>
          </cell>
          <cell r="BS124" t="str">
            <v/>
          </cell>
          <cell r="BT124" t="str">
            <v/>
          </cell>
          <cell r="BU124" t="str">
            <v/>
          </cell>
          <cell r="BV124">
            <v>4.823953725434416</v>
          </cell>
          <cell r="BW124">
            <v>7.6414109888720496</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row>
        <row r="125">
          <cell r="BH125">
            <v>114</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v>91.941146517940737</v>
          </cell>
          <cell r="BV125" t="str">
            <v/>
          </cell>
          <cell r="BW125" t="str">
            <v/>
          </cell>
          <cell r="BX125" t="str">
            <v/>
          </cell>
          <cell r="BY125">
            <v>18.977678571428573</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row>
        <row r="126">
          <cell r="BH126">
            <v>115</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v>84.690482475056143</v>
          </cell>
          <cell r="BW126">
            <v>134.15443436483025</v>
          </cell>
          <cell r="BX126" t="str">
            <v/>
          </cell>
          <cell r="BY126" t="str">
            <v/>
          </cell>
          <cell r="BZ126">
            <v>16.781818181818181</v>
          </cell>
          <cell r="CA126">
            <v>26.583333333333332</v>
          </cell>
          <cell r="CB126">
            <v>17.895428571428575</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row>
        <row r="127">
          <cell r="BH127">
            <v>116</v>
          </cell>
          <cell r="BI127">
            <v>73.415651615357163</v>
          </cell>
          <cell r="BJ127" t="str">
            <v/>
          </cell>
          <cell r="BK127" t="str">
            <v/>
          </cell>
          <cell r="BL127" t="str">
            <v/>
          </cell>
          <cell r="BM127">
            <v>56.34910714285715</v>
          </cell>
          <cell r="BN127" t="str">
            <v/>
          </cell>
          <cell r="BO127" t="str">
            <v/>
          </cell>
          <cell r="BP127" t="str">
            <v/>
          </cell>
          <cell r="BQ127">
            <v>60.241199315438315</v>
          </cell>
          <cell r="BR127" t="str">
            <v/>
          </cell>
          <cell r="BS127" t="str">
            <v/>
          </cell>
          <cell r="BT127" t="str">
            <v/>
          </cell>
          <cell r="BU127">
            <v>92.177748760097998</v>
          </cell>
          <cell r="BV127" t="str">
            <v/>
          </cell>
          <cell r="BW127" t="str">
            <v/>
          </cell>
          <cell r="BX127" t="str">
            <v/>
          </cell>
          <cell r="BY127">
            <v>50.088095238095235</v>
          </cell>
          <cell r="BZ127" t="str">
            <v/>
          </cell>
          <cell r="CA127" t="str">
            <v/>
          </cell>
          <cell r="CB127" t="str">
            <v/>
          </cell>
          <cell r="CC127">
            <v>38.986575000000009</v>
          </cell>
          <cell r="CD127" t="str">
            <v/>
          </cell>
          <cell r="CE127" t="str">
            <v/>
          </cell>
          <cell r="CF127" t="str">
            <v/>
          </cell>
          <cell r="CG127">
            <v>56.554012987012996</v>
          </cell>
          <cell r="CH127" t="str">
            <v/>
          </cell>
          <cell r="CI127" t="str">
            <v/>
          </cell>
          <cell r="CJ127" t="str">
            <v/>
          </cell>
          <cell r="CK127">
            <v>32.793428571428578</v>
          </cell>
          <cell r="CL127" t="str">
            <v/>
          </cell>
          <cell r="CM127" t="str">
            <v/>
          </cell>
          <cell r="CN127" t="str">
            <v/>
          </cell>
          <cell r="CO127">
            <v>56.554012987012996</v>
          </cell>
          <cell r="CP127" t="str">
            <v/>
          </cell>
          <cell r="CQ127" t="str">
            <v/>
          </cell>
          <cell r="CR127" t="str">
            <v/>
          </cell>
        </row>
        <row r="128">
          <cell r="BH128">
            <v>117</v>
          </cell>
          <cell r="BI128" t="str">
            <v/>
          </cell>
          <cell r="BJ128">
            <v>32.557746284848484</v>
          </cell>
          <cell r="BK128">
            <v>97.385716477029902</v>
          </cell>
          <cell r="BL128">
            <v>65.558337295000001</v>
          </cell>
          <cell r="BM128" t="str">
            <v/>
          </cell>
          <cell r="BN128">
            <v>24.739090909090908</v>
          </cell>
          <cell r="BO128">
            <v>73.99879807692308</v>
          </cell>
          <cell r="BP128">
            <v>49.81467857142858</v>
          </cell>
          <cell r="BQ128" t="str">
            <v/>
          </cell>
          <cell r="BR128">
            <v>26.447845971348393</v>
          </cell>
          <cell r="BS128">
            <v>79.109972989516422</v>
          </cell>
          <cell r="BT128">
            <v>53.255430881060875</v>
          </cell>
          <cell r="BU128" t="str">
            <v/>
          </cell>
          <cell r="BV128">
            <v>84.908425787728106</v>
          </cell>
          <cell r="BW128">
            <v>134.49966869318251</v>
          </cell>
          <cell r="BX128">
            <v>65.558337295000001</v>
          </cell>
          <cell r="BY128" t="str">
            <v/>
          </cell>
          <cell r="BZ128">
            <v>46.138047138047135</v>
          </cell>
          <cell r="CA128">
            <v>73.085232668565993</v>
          </cell>
          <cell r="CB128">
            <v>49.199682539682541</v>
          </cell>
          <cell r="CC128" t="str">
            <v/>
          </cell>
          <cell r="CD128">
            <v>34.56193939393939</v>
          </cell>
          <cell r="CE128">
            <v>54.74803418803419</v>
          </cell>
          <cell r="CF128">
            <v>36.855405714285723</v>
          </cell>
          <cell r="CG128" t="str">
            <v/>
          </cell>
          <cell r="CH128">
            <v>46.884644628099174</v>
          </cell>
          <cell r="CI128">
            <v>74.267884615384617</v>
          </cell>
          <cell r="CJ128">
            <v>49.995822857142862</v>
          </cell>
          <cell r="CK128" t="str">
            <v/>
          </cell>
          <cell r="CL128">
            <v>30.207272727272727</v>
          </cell>
          <cell r="CM128">
            <v>47.85</v>
          </cell>
          <cell r="CN128">
            <v>32.211771428571431</v>
          </cell>
          <cell r="CO128" t="str">
            <v/>
          </cell>
          <cell r="CP128">
            <v>46.884644628099174</v>
          </cell>
          <cell r="CQ128">
            <v>74.267884615384617</v>
          </cell>
          <cell r="CR128">
            <v>49.995822857142862</v>
          </cell>
        </row>
      </sheetData>
      <sheetData sheetId="3"/>
      <sheetData sheetId="4"/>
      <sheetData sheetId="5">
        <row r="7">
          <cell r="EY7">
            <v>118</v>
          </cell>
          <cell r="EZ7">
            <v>29.73770165056667</v>
          </cell>
          <cell r="FA7">
            <v>21.120344414213921</v>
          </cell>
          <cell r="FB7">
            <v>12.502987177861176</v>
          </cell>
          <cell r="FC7" t="str">
            <v/>
          </cell>
          <cell r="FD7" t="str">
            <v/>
          </cell>
          <cell r="FE7" t="str">
            <v/>
          </cell>
          <cell r="FF7" t="str">
            <v/>
          </cell>
          <cell r="FG7" t="str">
            <v/>
          </cell>
          <cell r="FH7" t="str">
            <v/>
          </cell>
          <cell r="FI7" t="str">
            <v/>
          </cell>
          <cell r="FJ7" t="str">
            <v/>
          </cell>
          <cell r="FK7" t="str">
            <v/>
          </cell>
          <cell r="FL7">
            <v>25.107009096068253</v>
          </cell>
          <cell r="FM7">
            <v>17.152386547000049</v>
          </cell>
          <cell r="FN7">
            <v>9.1977639979318528</v>
          </cell>
          <cell r="FO7" t="str">
            <v/>
          </cell>
          <cell r="FP7" t="str">
            <v/>
          </cell>
          <cell r="FQ7" t="str">
            <v/>
          </cell>
          <cell r="FR7" t="str">
            <v/>
          </cell>
          <cell r="FS7" t="str">
            <v/>
          </cell>
          <cell r="FT7" t="str">
            <v/>
          </cell>
          <cell r="FU7" t="str">
            <v/>
          </cell>
          <cell r="FV7" t="str">
            <v/>
          </cell>
          <cell r="FW7" t="str">
            <v/>
          </cell>
          <cell r="FX7">
            <v>18.619759610266222</v>
          </cell>
          <cell r="FY7">
            <v>13.020010787641512</v>
          </cell>
          <cell r="FZ7">
            <v>7.4202619650168034</v>
          </cell>
          <cell r="GA7" t="str">
            <v/>
          </cell>
          <cell r="GB7" t="str">
            <v/>
          </cell>
          <cell r="GC7" t="str">
            <v/>
          </cell>
          <cell r="GD7" t="str">
            <v/>
          </cell>
          <cell r="GE7" t="str">
            <v/>
          </cell>
          <cell r="GF7" t="str">
            <v/>
          </cell>
          <cell r="GG7" t="str">
            <v/>
          </cell>
          <cell r="GH7" t="str">
            <v/>
          </cell>
          <cell r="GI7" t="str">
            <v/>
          </cell>
          <cell r="GJ7">
            <v>15.610349601747552</v>
          </cell>
          <cell r="GK7">
            <v>9.2461796991244984</v>
          </cell>
          <cell r="GL7">
            <v>2.8820097965014435</v>
          </cell>
          <cell r="GM7" t="str">
            <v/>
          </cell>
          <cell r="GN7" t="str">
            <v/>
          </cell>
          <cell r="GO7" t="str">
            <v/>
          </cell>
          <cell r="GP7" t="str">
            <v/>
          </cell>
          <cell r="GQ7" t="str">
            <v/>
          </cell>
          <cell r="GR7" t="str">
            <v/>
          </cell>
          <cell r="GS7" t="str">
            <v/>
          </cell>
          <cell r="GT7" t="str">
            <v/>
          </cell>
          <cell r="GU7" t="str">
            <v/>
          </cell>
          <cell r="GV7">
            <v>27.496545817863545</v>
          </cell>
          <cell r="GW7">
            <v>19.476678185297899</v>
          </cell>
          <cell r="GX7">
            <v>11.456810552732257</v>
          </cell>
          <cell r="GY7" t="str">
            <v/>
          </cell>
          <cell r="GZ7" t="str">
            <v/>
          </cell>
          <cell r="HA7" t="str">
            <v/>
          </cell>
          <cell r="HB7" t="str">
            <v/>
          </cell>
          <cell r="HC7" t="str">
            <v/>
          </cell>
          <cell r="HD7" t="str">
            <v/>
          </cell>
          <cell r="HE7" t="str">
            <v/>
          </cell>
          <cell r="HF7" t="str">
            <v/>
          </cell>
          <cell r="HG7" t="str">
            <v/>
          </cell>
          <cell r="HH7">
            <v>48.271939883438385</v>
          </cell>
          <cell r="HI7">
            <v>33.007200145698832</v>
          </cell>
          <cell r="HJ7">
            <v>17.742460407959285</v>
          </cell>
          <cell r="HK7" t="str">
            <v/>
          </cell>
          <cell r="HL7" t="str">
            <v/>
          </cell>
          <cell r="HM7" t="str">
            <v/>
          </cell>
          <cell r="HN7" t="str">
            <v/>
          </cell>
          <cell r="HO7" t="str">
            <v/>
          </cell>
          <cell r="HP7" t="str">
            <v/>
          </cell>
          <cell r="HQ7" t="str">
            <v/>
          </cell>
          <cell r="HR7" t="str">
            <v/>
          </cell>
          <cell r="HS7" t="str">
            <v/>
          </cell>
          <cell r="HT7">
            <v>26.081834328790265</v>
          </cell>
          <cell r="HU7">
            <v>18.257870312049644</v>
          </cell>
          <cell r="HV7">
            <v>10.433906295309018</v>
          </cell>
          <cell r="HW7" t="str">
            <v/>
          </cell>
          <cell r="HX7" t="str">
            <v/>
          </cell>
          <cell r="HY7" t="str">
            <v/>
          </cell>
          <cell r="HZ7" t="str">
            <v/>
          </cell>
          <cell r="IA7" t="str">
            <v/>
          </cell>
          <cell r="IB7" t="str">
            <v/>
          </cell>
          <cell r="IC7" t="str">
            <v/>
          </cell>
          <cell r="ID7" t="str">
            <v/>
          </cell>
          <cell r="IE7" t="str">
            <v/>
          </cell>
          <cell r="IF7">
            <v>20.855809571234925</v>
          </cell>
          <cell r="IG7">
            <v>14.978287744481703</v>
          </cell>
          <cell r="IH7">
            <v>9.1007659177284861</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v>17.194723884244418</v>
          </cell>
          <cell r="JE7">
            <v>12.348958267261116</v>
          </cell>
          <cell r="JF7">
            <v>7.5031926502778141</v>
          </cell>
          <cell r="JG7" t="str">
            <v/>
          </cell>
          <cell r="JH7" t="str">
            <v/>
          </cell>
          <cell r="JI7" t="str">
            <v/>
          </cell>
          <cell r="JJ7" t="str">
            <v/>
          </cell>
          <cell r="JK7" t="str">
            <v/>
          </cell>
          <cell r="JL7" t="str">
            <v/>
          </cell>
          <cell r="JM7" t="str">
            <v/>
          </cell>
          <cell r="JN7" t="str">
            <v/>
          </cell>
          <cell r="JO7" t="str">
            <v/>
          </cell>
          <cell r="JP7">
            <v>37.826471900281128</v>
          </cell>
          <cell r="JQ7">
            <v>28.692732849563022</v>
          </cell>
          <cell r="JR7">
            <v>19.55899379884492</v>
          </cell>
          <cell r="JS7" t="str">
            <v/>
          </cell>
          <cell r="JT7" t="str">
            <v/>
          </cell>
          <cell r="JU7" t="str">
            <v/>
          </cell>
          <cell r="JV7" t="str">
            <v/>
          </cell>
          <cell r="JW7" t="str">
            <v/>
          </cell>
          <cell r="JX7" t="str">
            <v/>
          </cell>
          <cell r="JY7" t="str">
            <v/>
          </cell>
          <cell r="JZ7" t="str">
            <v/>
          </cell>
          <cell r="KA7" t="str">
            <v/>
          </cell>
        </row>
        <row r="8">
          <cell r="EY8">
            <v>119</v>
          </cell>
          <cell r="EZ8" t="str">
            <v/>
          </cell>
          <cell r="FA8" t="str">
            <v/>
          </cell>
          <cell r="FB8" t="str">
            <v/>
          </cell>
          <cell r="FC8">
            <v>13.37676406022482</v>
          </cell>
          <cell r="FD8">
            <v>9.9444792072394286</v>
          </cell>
          <cell r="FE8">
            <v>6.5121943542540368</v>
          </cell>
          <cell r="FF8" t="str">
            <v/>
          </cell>
          <cell r="FG8" t="str">
            <v/>
          </cell>
          <cell r="FH8" t="str">
            <v/>
          </cell>
          <cell r="FI8" t="str">
            <v/>
          </cell>
          <cell r="FJ8" t="str">
            <v/>
          </cell>
          <cell r="FK8" t="str">
            <v/>
          </cell>
          <cell r="FL8" t="str">
            <v/>
          </cell>
          <cell r="FM8" t="str">
            <v/>
          </cell>
          <cell r="FN8" t="str">
            <v/>
          </cell>
          <cell r="FO8">
            <v>11.694807734328759</v>
          </cell>
          <cell r="FP8">
            <v>8.6838903712978333</v>
          </cell>
          <cell r="FQ8">
            <v>5.6729730082669061</v>
          </cell>
          <cell r="FR8" t="str">
            <v/>
          </cell>
          <cell r="FS8" t="str">
            <v/>
          </cell>
          <cell r="FT8" t="str">
            <v/>
          </cell>
          <cell r="FU8" t="str">
            <v/>
          </cell>
          <cell r="FV8" t="str">
            <v/>
          </cell>
          <cell r="FW8" t="str">
            <v/>
          </cell>
          <cell r="FX8" t="str">
            <v/>
          </cell>
          <cell r="FY8" t="str">
            <v/>
          </cell>
          <cell r="FZ8" t="str">
            <v/>
          </cell>
          <cell r="GA8">
            <v>10.261391791770258</v>
          </cell>
          <cell r="GB8">
            <v>7.3416704963106012</v>
          </cell>
          <cell r="GC8">
            <v>4.4219492008509436</v>
          </cell>
          <cell r="GD8" t="str">
            <v/>
          </cell>
          <cell r="GE8" t="str">
            <v/>
          </cell>
          <cell r="GF8" t="str">
            <v/>
          </cell>
          <cell r="GG8" t="str">
            <v/>
          </cell>
          <cell r="GH8" t="str">
            <v/>
          </cell>
          <cell r="GI8" t="str">
            <v/>
          </cell>
          <cell r="GJ8" t="str">
            <v/>
          </cell>
          <cell r="GK8" t="str">
            <v/>
          </cell>
          <cell r="GL8" t="str">
            <v/>
          </cell>
          <cell r="GM8">
            <v>8.5169462813629941</v>
          </cell>
          <cell r="GN8">
            <v>5.6096099228970564</v>
          </cell>
          <cell r="GO8">
            <v>2.7022735644311195</v>
          </cell>
          <cell r="GP8" t="str">
            <v/>
          </cell>
          <cell r="GQ8" t="str">
            <v/>
          </cell>
          <cell r="GR8" t="str">
            <v/>
          </cell>
          <cell r="GS8" t="str">
            <v/>
          </cell>
          <cell r="GT8" t="str">
            <v/>
          </cell>
          <cell r="GU8" t="str">
            <v/>
          </cell>
          <cell r="GV8" t="str">
            <v/>
          </cell>
          <cell r="GW8" t="str">
            <v/>
          </cell>
          <cell r="GX8" t="str">
            <v/>
          </cell>
          <cell r="GY8">
            <v>10.924477553229696</v>
          </cell>
          <cell r="GZ8">
            <v>7.5181214575602127</v>
          </cell>
          <cell r="HA8">
            <v>4.1117653618907273</v>
          </cell>
          <cell r="HB8" t="str">
            <v/>
          </cell>
          <cell r="HC8" t="str">
            <v/>
          </cell>
          <cell r="HD8" t="str">
            <v/>
          </cell>
          <cell r="HE8" t="str">
            <v/>
          </cell>
          <cell r="HF8" t="str">
            <v/>
          </cell>
          <cell r="HG8" t="str">
            <v/>
          </cell>
          <cell r="HH8" t="str">
            <v/>
          </cell>
          <cell r="HI8" t="str">
            <v/>
          </cell>
          <cell r="HJ8" t="str">
            <v/>
          </cell>
          <cell r="HK8">
            <v>25.921839106036916</v>
          </cell>
          <cell r="HL8">
            <v>18.67016678338469</v>
          </cell>
          <cell r="HM8">
            <v>11.418494460732465</v>
          </cell>
          <cell r="HN8" t="str">
            <v/>
          </cell>
          <cell r="HO8" t="str">
            <v/>
          </cell>
          <cell r="HP8" t="str">
            <v/>
          </cell>
          <cell r="HQ8" t="str">
            <v/>
          </cell>
          <cell r="HR8" t="str">
            <v/>
          </cell>
          <cell r="HS8" t="str">
            <v/>
          </cell>
          <cell r="HT8" t="str">
            <v/>
          </cell>
          <cell r="HU8" t="str">
            <v/>
          </cell>
          <cell r="HV8" t="str">
            <v/>
          </cell>
          <cell r="HW8">
            <v>13.229341403710983</v>
          </cell>
          <cell r="HX8">
            <v>10.340189096585334</v>
          </cell>
          <cell r="HY8">
            <v>7.4510367894596854</v>
          </cell>
          <cell r="HZ8" t="str">
            <v/>
          </cell>
          <cell r="IA8" t="str">
            <v/>
          </cell>
          <cell r="IB8" t="str">
            <v/>
          </cell>
          <cell r="IC8" t="str">
            <v/>
          </cell>
          <cell r="ID8" t="str">
            <v/>
          </cell>
          <cell r="IE8" t="str">
            <v/>
          </cell>
          <cell r="IF8" t="str">
            <v/>
          </cell>
          <cell r="IG8" t="str">
            <v/>
          </cell>
          <cell r="IH8" t="str">
            <v/>
          </cell>
          <cell r="II8">
            <v>9.6520688962938053</v>
          </cell>
          <cell r="IJ8">
            <v>7.1953835153449361</v>
          </cell>
          <cell r="IK8">
            <v>4.7386981343960679</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v>8.8555122713862353</v>
          </cell>
          <cell r="JH8">
            <v>6.6015698501628002</v>
          </cell>
          <cell r="JI8">
            <v>4.3476274289393642</v>
          </cell>
          <cell r="JJ8" t="str">
            <v/>
          </cell>
          <cell r="JK8" t="str">
            <v/>
          </cell>
          <cell r="JL8" t="str">
            <v/>
          </cell>
          <cell r="JM8" t="str">
            <v/>
          </cell>
          <cell r="JN8" t="str">
            <v/>
          </cell>
          <cell r="JO8" t="str">
            <v/>
          </cell>
          <cell r="JP8" t="str">
            <v/>
          </cell>
          <cell r="JQ8" t="str">
            <v/>
          </cell>
          <cell r="JR8" t="str">
            <v/>
          </cell>
          <cell r="JS8">
            <v>25.530251859670305</v>
          </cell>
          <cell r="JT8">
            <v>19.474498634733351</v>
          </cell>
          <cell r="JU8">
            <v>13.418745409796395</v>
          </cell>
          <cell r="JV8" t="str">
            <v/>
          </cell>
          <cell r="JW8" t="str">
            <v/>
          </cell>
          <cell r="JX8" t="str">
            <v/>
          </cell>
          <cell r="JY8" t="str">
            <v/>
          </cell>
          <cell r="JZ8" t="str">
            <v/>
          </cell>
          <cell r="KA8" t="str">
            <v/>
          </cell>
        </row>
        <row r="9">
          <cell r="EY9">
            <v>120</v>
          </cell>
          <cell r="EZ9" t="str">
            <v/>
          </cell>
          <cell r="FA9" t="str">
            <v/>
          </cell>
          <cell r="FB9" t="str">
            <v/>
          </cell>
          <cell r="FC9" t="str">
            <v/>
          </cell>
          <cell r="FD9" t="str">
            <v/>
          </cell>
          <cell r="FE9" t="str">
            <v/>
          </cell>
          <cell r="FF9">
            <v>5.9126196702739477</v>
          </cell>
          <cell r="FG9">
            <v>3.8447021938896278</v>
          </cell>
          <cell r="FH9">
            <v>1.7767847175053069</v>
          </cell>
          <cell r="FI9">
            <v>7.9924715751589313</v>
          </cell>
          <cell r="FJ9">
            <v>5.5845202767731594</v>
          </cell>
          <cell r="FK9">
            <v>3.1765689783873872</v>
          </cell>
          <cell r="FL9" t="str">
            <v/>
          </cell>
          <cell r="FM9" t="str">
            <v/>
          </cell>
          <cell r="FN9" t="str">
            <v/>
          </cell>
          <cell r="FO9" t="str">
            <v/>
          </cell>
          <cell r="FP9" t="str">
            <v/>
          </cell>
          <cell r="FQ9" t="str">
            <v/>
          </cell>
          <cell r="FR9">
            <v>6.0378319423931881</v>
          </cell>
          <cell r="FS9">
            <v>4.3789660214684689</v>
          </cell>
          <cell r="FT9">
            <v>2.7201001005437502</v>
          </cell>
          <cell r="FU9">
            <v>7.9922826677619652</v>
          </cell>
          <cell r="FV9">
            <v>5.372128818701956</v>
          </cell>
          <cell r="FW9">
            <v>2.751974969641946</v>
          </cell>
          <cell r="FX9" t="str">
            <v/>
          </cell>
          <cell r="FY9" t="str">
            <v/>
          </cell>
          <cell r="FZ9" t="str">
            <v/>
          </cell>
          <cell r="GA9" t="str">
            <v/>
          </cell>
          <cell r="GB9" t="str">
            <v/>
          </cell>
          <cell r="GC9" t="str">
            <v/>
          </cell>
          <cell r="GD9">
            <v>5.8477693654142016</v>
          </cell>
          <cell r="GE9">
            <v>4.324306211604771</v>
          </cell>
          <cell r="GF9">
            <v>2.8008430577953396</v>
          </cell>
          <cell r="GG9">
            <v>8.0900491840929725</v>
          </cell>
          <cell r="GH9">
            <v>5.8111778312035058</v>
          </cell>
          <cell r="GI9">
            <v>3.5323064783140397</v>
          </cell>
          <cell r="GJ9" t="str">
            <v/>
          </cell>
          <cell r="GK9" t="str">
            <v/>
          </cell>
          <cell r="GL9" t="str">
            <v/>
          </cell>
          <cell r="GM9" t="str">
            <v/>
          </cell>
          <cell r="GN9" t="str">
            <v/>
          </cell>
          <cell r="GO9" t="str">
            <v/>
          </cell>
          <cell r="GP9">
            <v>5.4493746294367984</v>
          </cell>
          <cell r="GQ9">
            <v>3.3575821756531203</v>
          </cell>
          <cell r="GR9">
            <v>1.2657897218694414</v>
          </cell>
          <cell r="GS9">
            <v>5.8594736638784521</v>
          </cell>
          <cell r="GT9">
            <v>3.408293318138587</v>
          </cell>
          <cell r="GU9">
            <v>0.95711297239872173</v>
          </cell>
          <cell r="GV9" t="str">
            <v/>
          </cell>
          <cell r="GW9" t="str">
            <v/>
          </cell>
          <cell r="GX9" t="str">
            <v/>
          </cell>
          <cell r="GY9" t="str">
            <v/>
          </cell>
          <cell r="GZ9" t="str">
            <v/>
          </cell>
          <cell r="HA9" t="str">
            <v/>
          </cell>
          <cell r="HB9">
            <v>5.9100366373537137</v>
          </cell>
          <cell r="HC9">
            <v>3.8977400535915976</v>
          </cell>
          <cell r="HD9">
            <v>1.8854434698294835</v>
          </cell>
          <cell r="HE9">
            <v>8.6473437513910287</v>
          </cell>
          <cell r="HF9">
            <v>5.8902334755000441</v>
          </cell>
          <cell r="HG9">
            <v>3.133123199609062</v>
          </cell>
          <cell r="HH9" t="str">
            <v/>
          </cell>
          <cell r="HI9" t="str">
            <v/>
          </cell>
          <cell r="HJ9" t="str">
            <v/>
          </cell>
          <cell r="HK9" t="str">
            <v/>
          </cell>
          <cell r="HL9" t="str">
            <v/>
          </cell>
          <cell r="HM9" t="str">
            <v/>
          </cell>
          <cell r="HN9">
            <v>12.293699940131374</v>
          </cell>
          <cell r="HO9">
            <v>8.5221831893536564</v>
          </cell>
          <cell r="HP9">
            <v>4.750666438575939</v>
          </cell>
          <cell r="HQ9">
            <v>19.628062920059634</v>
          </cell>
          <cell r="HR9">
            <v>11.907810455840986</v>
          </cell>
          <cell r="HS9">
            <v>4.1875579916223407</v>
          </cell>
          <cell r="HT9" t="str">
            <v/>
          </cell>
          <cell r="HU9" t="str">
            <v/>
          </cell>
          <cell r="HV9" t="str">
            <v/>
          </cell>
          <cell r="HW9" t="str">
            <v/>
          </cell>
          <cell r="HX9" t="str">
            <v/>
          </cell>
          <cell r="HY9" t="str">
            <v/>
          </cell>
          <cell r="HZ9">
            <v>12.042285102883652</v>
          </cell>
          <cell r="IA9">
            <v>8.8205532805044857</v>
          </cell>
          <cell r="IB9">
            <v>5.5988214581253199</v>
          </cell>
          <cell r="IC9">
            <v>19.574173181697173</v>
          </cell>
          <cell r="ID9">
            <v>14.941493994269884</v>
          </cell>
          <cell r="IE9">
            <v>10.308814806842596</v>
          </cell>
          <cell r="IF9" t="str">
            <v/>
          </cell>
          <cell r="IG9" t="str">
            <v/>
          </cell>
          <cell r="IH9" t="str">
            <v/>
          </cell>
          <cell r="II9" t="str">
            <v/>
          </cell>
          <cell r="IJ9" t="str">
            <v/>
          </cell>
          <cell r="IK9" t="str">
            <v/>
          </cell>
          <cell r="IL9">
            <v>6.6071318919347313</v>
          </cell>
          <cell r="IM9">
            <v>5.300322168136244</v>
          </cell>
          <cell r="IN9">
            <v>3.9935124443377576</v>
          </cell>
          <cell r="IO9">
            <v>11.512950557193685</v>
          </cell>
          <cell r="IP9">
            <v>8.5212187908286658</v>
          </cell>
          <cell r="IQ9">
            <v>5.529487024463644</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v>5.2228386069922346</v>
          </cell>
          <cell r="JK9">
            <v>4.1898251316930466</v>
          </cell>
          <cell r="JL9">
            <v>3.1568116563938586</v>
          </cell>
          <cell r="JM9">
            <v>9.1008146399959813</v>
          </cell>
          <cell r="JN9">
            <v>6.7358955757632826</v>
          </cell>
          <cell r="JO9">
            <v>4.3709765115305839</v>
          </cell>
          <cell r="JP9" t="str">
            <v/>
          </cell>
          <cell r="JQ9" t="str">
            <v/>
          </cell>
          <cell r="JR9" t="str">
            <v/>
          </cell>
          <cell r="JS9" t="str">
            <v/>
          </cell>
          <cell r="JT9" t="str">
            <v/>
          </cell>
          <cell r="JU9" t="str">
            <v/>
          </cell>
          <cell r="JV9">
            <v>10.254138249553126</v>
          </cell>
          <cell r="JW9">
            <v>7.4335856650354168</v>
          </cell>
          <cell r="JX9">
            <v>4.6130330805177087</v>
          </cell>
          <cell r="JY9">
            <v>16.197823980369783</v>
          </cell>
          <cell r="JZ9">
            <v>11.279361482568174</v>
          </cell>
          <cell r="KA9">
            <v>6.3608989847665676</v>
          </cell>
        </row>
        <row r="10">
          <cell r="EY10">
            <v>121</v>
          </cell>
          <cell r="EZ10">
            <v>33.424497324103221</v>
          </cell>
          <cell r="FA10">
            <v>23.738784646243154</v>
          </cell>
          <cell r="FB10">
            <v>14.053071968383085</v>
          </cell>
          <cell r="FC10" t="str">
            <v/>
          </cell>
          <cell r="FD10" t="str">
            <v/>
          </cell>
          <cell r="FE10" t="str">
            <v/>
          </cell>
          <cell r="FF10" t="str">
            <v/>
          </cell>
          <cell r="FG10" t="str">
            <v/>
          </cell>
          <cell r="FH10" t="str">
            <v/>
          </cell>
          <cell r="FI10" t="str">
            <v/>
          </cell>
          <cell r="FJ10" t="str">
            <v/>
          </cell>
          <cell r="FK10" t="str">
            <v/>
          </cell>
          <cell r="FL10">
            <v>28.219704676866897</v>
          </cell>
          <cell r="FM10">
            <v>19.27889064793488</v>
          </cell>
          <cell r="FN10">
            <v>10.338076619002864</v>
          </cell>
          <cell r="FO10" t="str">
            <v/>
          </cell>
          <cell r="FP10" t="str">
            <v/>
          </cell>
          <cell r="FQ10" t="str">
            <v/>
          </cell>
          <cell r="FR10" t="str">
            <v/>
          </cell>
          <cell r="FS10" t="str">
            <v/>
          </cell>
          <cell r="FT10" t="str">
            <v/>
          </cell>
          <cell r="FU10" t="str">
            <v/>
          </cell>
          <cell r="FV10" t="str">
            <v/>
          </cell>
          <cell r="FW10" t="str">
            <v/>
          </cell>
          <cell r="FX10">
            <v>32.847788809011966</v>
          </cell>
          <cell r="FY10">
            <v>22.969070148880995</v>
          </cell>
          <cell r="FZ10">
            <v>13.090351488750029</v>
          </cell>
          <cell r="GA10" t="str">
            <v/>
          </cell>
          <cell r="GB10" t="str">
            <v/>
          </cell>
          <cell r="GC10" t="str">
            <v/>
          </cell>
          <cell r="GD10" t="str">
            <v/>
          </cell>
          <cell r="GE10" t="str">
            <v/>
          </cell>
          <cell r="GF10" t="str">
            <v/>
          </cell>
          <cell r="GG10" t="str">
            <v/>
          </cell>
          <cell r="GH10" t="str">
            <v/>
          </cell>
          <cell r="GI10" t="str">
            <v/>
          </cell>
          <cell r="GJ10">
            <v>27.538780182227942</v>
          </cell>
          <cell r="GK10">
            <v>16.311518752345098</v>
          </cell>
          <cell r="GL10">
            <v>5.0842573224622551</v>
          </cell>
          <cell r="GM10" t="str">
            <v/>
          </cell>
          <cell r="GN10" t="str">
            <v/>
          </cell>
          <cell r="GO10" t="str">
            <v/>
          </cell>
          <cell r="GP10" t="str">
            <v/>
          </cell>
          <cell r="GQ10" t="str">
            <v/>
          </cell>
          <cell r="GR10" t="str">
            <v/>
          </cell>
          <cell r="GS10" t="str">
            <v/>
          </cell>
          <cell r="GT10" t="str">
            <v/>
          </cell>
          <cell r="GU10" t="str">
            <v/>
          </cell>
          <cell r="GV10">
            <v>32.463081187264187</v>
          </cell>
          <cell r="GW10">
            <v>22.994633194136604</v>
          </cell>
          <cell r="GX10">
            <v>13.526185201009019</v>
          </cell>
          <cell r="GY10" t="str">
            <v/>
          </cell>
          <cell r="GZ10" t="str">
            <v/>
          </cell>
          <cell r="HA10" t="str">
            <v/>
          </cell>
          <cell r="HB10" t="str">
            <v/>
          </cell>
          <cell r="HC10" t="str">
            <v/>
          </cell>
          <cell r="HD10" t="str">
            <v/>
          </cell>
          <cell r="HE10" t="str">
            <v/>
          </cell>
          <cell r="HF10" t="str">
            <v/>
          </cell>
          <cell r="HG10" t="str">
            <v/>
          </cell>
          <cell r="HH10">
            <v>66.615277039144971</v>
          </cell>
          <cell r="HI10">
            <v>45.549936201064391</v>
          </cell>
          <cell r="HJ10">
            <v>24.484595362983814</v>
          </cell>
          <cell r="HK10" t="str">
            <v/>
          </cell>
          <cell r="HL10" t="str">
            <v/>
          </cell>
          <cell r="HM10" t="str">
            <v/>
          </cell>
          <cell r="HN10" t="str">
            <v/>
          </cell>
          <cell r="HO10" t="str">
            <v/>
          </cell>
          <cell r="HP10" t="str">
            <v/>
          </cell>
          <cell r="HQ10" t="str">
            <v/>
          </cell>
          <cell r="HR10" t="str">
            <v/>
          </cell>
          <cell r="HS10" t="str">
            <v/>
          </cell>
          <cell r="HT10">
            <v>31.09757169971147</v>
          </cell>
          <cell r="HU10">
            <v>21.768999218213036</v>
          </cell>
          <cell r="HV10">
            <v>12.440426736714599</v>
          </cell>
          <cell r="HW10" t="str">
            <v/>
          </cell>
          <cell r="HX10" t="str">
            <v/>
          </cell>
          <cell r="HY10" t="str">
            <v/>
          </cell>
          <cell r="HZ10" t="str">
            <v/>
          </cell>
          <cell r="IA10" t="str">
            <v/>
          </cell>
          <cell r="IB10" t="str">
            <v/>
          </cell>
          <cell r="IC10" t="str">
            <v/>
          </cell>
          <cell r="ID10" t="str">
            <v/>
          </cell>
          <cell r="IE10" t="str">
            <v/>
          </cell>
          <cell r="IF10">
            <v>31.496528740232336</v>
          </cell>
          <cell r="IG10">
            <v>22.620271287584615</v>
          </cell>
          <cell r="IH10">
            <v>13.744013834936897</v>
          </cell>
          <cell r="II10" t="str">
            <v/>
          </cell>
          <cell r="IJ10" t="str">
            <v/>
          </cell>
          <cell r="IK10" t="str">
            <v/>
          </cell>
          <cell r="IL10" t="str">
            <v/>
          </cell>
          <cell r="IM10" t="str">
            <v/>
          </cell>
          <cell r="IN10" t="str">
            <v/>
          </cell>
          <cell r="IO10" t="str">
            <v/>
          </cell>
          <cell r="IP10" t="str">
            <v/>
          </cell>
          <cell r="IQ10" t="str">
            <v/>
          </cell>
          <cell r="IR10">
            <v>50.538470345903647</v>
          </cell>
          <cell r="IS10">
            <v>35.597422992376423</v>
          </cell>
          <cell r="IT10">
            <v>20.656375638849198</v>
          </cell>
          <cell r="IU10" t="str">
            <v/>
          </cell>
          <cell r="IV10" t="str">
            <v/>
          </cell>
          <cell r="IW10" t="str">
            <v/>
          </cell>
          <cell r="IX10" t="str">
            <v/>
          </cell>
          <cell r="IY10" t="str">
            <v/>
          </cell>
          <cell r="IZ10" t="str">
            <v/>
          </cell>
          <cell r="JA10" t="str">
            <v/>
          </cell>
          <cell r="JB10" t="str">
            <v/>
          </cell>
          <cell r="JC10" t="str">
            <v/>
          </cell>
          <cell r="JD10">
            <v>24.910305114354099</v>
          </cell>
          <cell r="JE10">
            <v>17.890157489750081</v>
          </cell>
          <cell r="JF10">
            <v>10.870009865146065</v>
          </cell>
          <cell r="JG10" t="str">
            <v/>
          </cell>
          <cell r="JH10" t="str">
            <v/>
          </cell>
          <cell r="JI10" t="str">
            <v/>
          </cell>
          <cell r="JJ10" t="str">
            <v/>
          </cell>
          <cell r="JK10" t="str">
            <v/>
          </cell>
          <cell r="JL10" t="str">
            <v/>
          </cell>
          <cell r="JM10" t="str">
            <v/>
          </cell>
          <cell r="JN10" t="str">
            <v/>
          </cell>
          <cell r="JO10" t="str">
            <v/>
          </cell>
          <cell r="JP10">
            <v>53.287731270194968</v>
          </cell>
          <cell r="JQ10">
            <v>40.420651482530843</v>
          </cell>
          <cell r="JR10">
            <v>27.553571694866733</v>
          </cell>
          <cell r="JS10" t="str">
            <v/>
          </cell>
          <cell r="JT10" t="str">
            <v/>
          </cell>
          <cell r="JU10" t="str">
            <v/>
          </cell>
          <cell r="JV10" t="str">
            <v/>
          </cell>
          <cell r="JW10" t="str">
            <v/>
          </cell>
          <cell r="JX10" t="str">
            <v/>
          </cell>
          <cell r="JY10" t="str">
            <v/>
          </cell>
          <cell r="JZ10" t="str">
            <v/>
          </cell>
          <cell r="KA10" t="str">
            <v/>
          </cell>
        </row>
        <row r="11">
          <cell r="EY11">
            <v>122</v>
          </cell>
          <cell r="EZ11" t="str">
            <v/>
          </cell>
          <cell r="FA11" t="str">
            <v/>
          </cell>
          <cell r="FB11" t="str">
            <v/>
          </cell>
          <cell r="FC11">
            <v>19.527155592064389</v>
          </cell>
          <cell r="FD11">
            <v>14.516768920162132</v>
          </cell>
          <cell r="FE11">
            <v>9.5063822482598717</v>
          </cell>
          <cell r="FF11" t="str">
            <v/>
          </cell>
          <cell r="FG11" t="str">
            <v/>
          </cell>
          <cell r="FH11" t="str">
            <v/>
          </cell>
          <cell r="FI11" t="str">
            <v/>
          </cell>
          <cell r="FJ11" t="str">
            <v/>
          </cell>
          <cell r="FK11" t="str">
            <v/>
          </cell>
          <cell r="FL11" t="str">
            <v/>
          </cell>
          <cell r="FM11" t="str">
            <v/>
          </cell>
          <cell r="FN11" t="str">
            <v/>
          </cell>
          <cell r="FO11">
            <v>17.071866500699699</v>
          </cell>
          <cell r="FP11">
            <v>12.676584386277401</v>
          </cell>
          <cell r="FQ11">
            <v>8.2813022718551021</v>
          </cell>
          <cell r="FR11" t="str">
            <v/>
          </cell>
          <cell r="FS11" t="str">
            <v/>
          </cell>
          <cell r="FT11" t="str">
            <v/>
          </cell>
          <cell r="FU11" t="str">
            <v/>
          </cell>
          <cell r="FV11" t="str">
            <v/>
          </cell>
          <cell r="FW11" t="str">
            <v/>
          </cell>
          <cell r="FX11" t="str">
            <v/>
          </cell>
          <cell r="FY11" t="str">
            <v/>
          </cell>
          <cell r="FZ11" t="str">
            <v/>
          </cell>
          <cell r="GA11">
            <v>16.524315763077041</v>
          </cell>
          <cell r="GB11">
            <v>11.822575725721695</v>
          </cell>
          <cell r="GC11">
            <v>7.1208356883663484</v>
          </cell>
          <cell r="GD11" t="str">
            <v/>
          </cell>
          <cell r="GE11" t="str">
            <v/>
          </cell>
          <cell r="GF11" t="str">
            <v/>
          </cell>
          <cell r="GG11" t="str">
            <v/>
          </cell>
          <cell r="GH11" t="str">
            <v/>
          </cell>
          <cell r="GI11" t="str">
            <v/>
          </cell>
          <cell r="GJ11" t="str">
            <v/>
          </cell>
          <cell r="GK11" t="str">
            <v/>
          </cell>
          <cell r="GL11" t="str">
            <v/>
          </cell>
          <cell r="GM11">
            <v>13.715167741989852</v>
          </cell>
          <cell r="GN11">
            <v>9.0333716473026122</v>
          </cell>
          <cell r="GO11">
            <v>4.3515755526153734</v>
          </cell>
          <cell r="GP11" t="str">
            <v/>
          </cell>
          <cell r="GQ11" t="str">
            <v/>
          </cell>
          <cell r="GR11" t="str">
            <v/>
          </cell>
          <cell r="GS11" t="str">
            <v/>
          </cell>
          <cell r="GT11" t="str">
            <v/>
          </cell>
          <cell r="GU11" t="str">
            <v/>
          </cell>
          <cell r="GV11" t="str">
            <v/>
          </cell>
          <cell r="GW11" t="str">
            <v/>
          </cell>
          <cell r="GX11" t="str">
            <v/>
          </cell>
          <cell r="GY11">
            <v>13.025338621158486</v>
          </cell>
          <cell r="GZ11">
            <v>8.9639140455525617</v>
          </cell>
          <cell r="HA11">
            <v>4.9024894699466364</v>
          </cell>
          <cell r="HB11" t="str">
            <v/>
          </cell>
          <cell r="HC11" t="str">
            <v/>
          </cell>
          <cell r="HD11" t="str">
            <v/>
          </cell>
          <cell r="HE11" t="str">
            <v/>
          </cell>
          <cell r="HF11" t="str">
            <v/>
          </cell>
          <cell r="HG11" t="str">
            <v/>
          </cell>
          <cell r="HH11" t="str">
            <v/>
          </cell>
          <cell r="HI11" t="str">
            <v/>
          </cell>
          <cell r="HJ11" t="str">
            <v/>
          </cell>
          <cell r="HK11">
            <v>26.948446595384912</v>
          </cell>
          <cell r="HL11">
            <v>19.409579329261312</v>
          </cell>
          <cell r="HM11">
            <v>11.870712063137711</v>
          </cell>
          <cell r="HN11" t="str">
            <v/>
          </cell>
          <cell r="HO11" t="str">
            <v/>
          </cell>
          <cell r="HP11" t="str">
            <v/>
          </cell>
          <cell r="HQ11" t="str">
            <v/>
          </cell>
          <cell r="HR11" t="str">
            <v/>
          </cell>
          <cell r="HS11" t="str">
            <v/>
          </cell>
          <cell r="HT11" t="str">
            <v/>
          </cell>
          <cell r="HU11" t="str">
            <v/>
          </cell>
          <cell r="HV11" t="str">
            <v/>
          </cell>
          <cell r="HW11">
            <v>15.181211446881454</v>
          </cell>
          <cell r="HX11">
            <v>11.865790766573333</v>
          </cell>
          <cell r="HY11">
            <v>8.5503700862652128</v>
          </cell>
          <cell r="HZ11" t="str">
            <v/>
          </cell>
          <cell r="IA11" t="str">
            <v/>
          </cell>
          <cell r="IB11" t="str">
            <v/>
          </cell>
          <cell r="IC11" t="str">
            <v/>
          </cell>
          <cell r="ID11" t="str">
            <v/>
          </cell>
          <cell r="IE11" t="str">
            <v/>
          </cell>
          <cell r="IF11" t="str">
            <v/>
          </cell>
          <cell r="IG11" t="str">
            <v/>
          </cell>
          <cell r="IH11" t="str">
            <v/>
          </cell>
          <cell r="II11">
            <v>12.134029469626499</v>
          </cell>
          <cell r="IJ11">
            <v>9.0456249907193502</v>
          </cell>
          <cell r="IK11">
            <v>5.9572205118122001</v>
          </cell>
          <cell r="IL11" t="str">
            <v/>
          </cell>
          <cell r="IM11" t="str">
            <v/>
          </cell>
          <cell r="IN11" t="str">
            <v/>
          </cell>
          <cell r="IO11" t="str">
            <v/>
          </cell>
          <cell r="IP11" t="str">
            <v/>
          </cell>
          <cell r="IQ11" t="str">
            <v/>
          </cell>
          <cell r="IR11" t="str">
            <v/>
          </cell>
          <cell r="IS11" t="str">
            <v/>
          </cell>
          <cell r="IT11" t="str">
            <v/>
          </cell>
          <cell r="IU11">
            <v>35.896369481538578</v>
          </cell>
          <cell r="IV11">
            <v>24.789234050415747</v>
          </cell>
          <cell r="IW11">
            <v>13.682098619292912</v>
          </cell>
          <cell r="IX11" t="str">
            <v/>
          </cell>
          <cell r="IY11" t="str">
            <v/>
          </cell>
          <cell r="IZ11" t="str">
            <v/>
          </cell>
          <cell r="JA11" t="str">
            <v/>
          </cell>
          <cell r="JB11" t="str">
            <v/>
          </cell>
          <cell r="JC11" t="str">
            <v/>
          </cell>
          <cell r="JD11" t="str">
            <v/>
          </cell>
          <cell r="JE11" t="str">
            <v/>
          </cell>
          <cell r="JF11" t="str">
            <v/>
          </cell>
          <cell r="JG11">
            <v>10.664945465452876</v>
          </cell>
          <cell r="JH11">
            <v>7.9504584580450217</v>
          </cell>
          <cell r="JI11">
            <v>5.2359714506371668</v>
          </cell>
          <cell r="JJ11" t="str">
            <v/>
          </cell>
          <cell r="JK11" t="str">
            <v/>
          </cell>
          <cell r="JL11" t="str">
            <v/>
          </cell>
          <cell r="JM11" t="str">
            <v/>
          </cell>
          <cell r="JN11" t="str">
            <v/>
          </cell>
          <cell r="JO11" t="str">
            <v/>
          </cell>
          <cell r="JP11" t="str">
            <v/>
          </cell>
          <cell r="JQ11" t="str">
            <v/>
          </cell>
          <cell r="JR11" t="str">
            <v/>
          </cell>
          <cell r="JS11">
            <v>31.788760349112309</v>
          </cell>
          <cell r="JT11">
            <v>24.248494430115187</v>
          </cell>
          <cell r="JU11">
            <v>16.708228511118069</v>
          </cell>
          <cell r="JV11" t="str">
            <v/>
          </cell>
          <cell r="JW11" t="str">
            <v/>
          </cell>
          <cell r="JX11" t="str">
            <v/>
          </cell>
          <cell r="JY11" t="str">
            <v/>
          </cell>
          <cell r="JZ11" t="str">
            <v/>
          </cell>
          <cell r="KA11" t="str">
            <v/>
          </cell>
        </row>
        <row r="12">
          <cell r="EY12">
            <v>123</v>
          </cell>
          <cell r="EZ12" t="str">
            <v/>
          </cell>
          <cell r="FA12" t="str">
            <v/>
          </cell>
          <cell r="FB12" t="str">
            <v/>
          </cell>
          <cell r="FC12" t="str">
            <v/>
          </cell>
          <cell r="FD12" t="str">
            <v/>
          </cell>
          <cell r="FE12" t="str">
            <v/>
          </cell>
          <cell r="FF12">
            <v>7.8125680441637009</v>
          </cell>
          <cell r="FG12">
            <v>5.0801504534988089</v>
          </cell>
          <cell r="FH12">
            <v>2.3477328628339178</v>
          </cell>
          <cell r="FI12">
            <v>10.560755046684795</v>
          </cell>
          <cell r="FJ12">
            <v>7.3790379035627591</v>
          </cell>
          <cell r="FK12">
            <v>4.1973207604407241</v>
          </cell>
          <cell r="FL12" t="str">
            <v/>
          </cell>
          <cell r="FM12" t="str">
            <v/>
          </cell>
          <cell r="FN12" t="str">
            <v/>
          </cell>
          <cell r="FO12" t="str">
            <v/>
          </cell>
          <cell r="FP12" t="str">
            <v/>
          </cell>
          <cell r="FQ12" t="str">
            <v/>
          </cell>
          <cell r="FR12">
            <v>7.9780157560830061</v>
          </cell>
          <cell r="FS12">
            <v>5.7860934600276979</v>
          </cell>
          <cell r="FT12">
            <v>3.594171163972391</v>
          </cell>
          <cell r="FU12">
            <v>10.560505436194834</v>
          </cell>
          <cell r="FV12">
            <v>7.0983970352649441</v>
          </cell>
          <cell r="FW12">
            <v>3.6362886343350547</v>
          </cell>
          <cell r="FX12" t="str">
            <v/>
          </cell>
          <cell r="FY12" t="str">
            <v/>
          </cell>
          <cell r="FZ12" t="str">
            <v/>
          </cell>
          <cell r="GA12" t="str">
            <v/>
          </cell>
          <cell r="GB12" t="str">
            <v/>
          </cell>
          <cell r="GC12" t="str">
            <v/>
          </cell>
          <cell r="GD12">
            <v>9.7536455383986205</v>
          </cell>
          <cell r="GE12">
            <v>7.2126220019795246</v>
          </cell>
          <cell r="GF12">
            <v>4.6715984655604279</v>
          </cell>
          <cell r="GG12">
            <v>13.493601953001226</v>
          </cell>
          <cell r="GH12">
            <v>9.6926135735423866</v>
          </cell>
          <cell r="GI12">
            <v>5.8916251940835478</v>
          </cell>
          <cell r="GJ12" t="str">
            <v/>
          </cell>
          <cell r="GK12" t="str">
            <v/>
          </cell>
          <cell r="GL12" t="str">
            <v/>
          </cell>
          <cell r="GM12" t="str">
            <v/>
          </cell>
          <cell r="GN12" t="str">
            <v/>
          </cell>
          <cell r="GO12" t="str">
            <v/>
          </cell>
          <cell r="GP12">
            <v>9.0891526700462002</v>
          </cell>
          <cell r="GQ12">
            <v>5.6001980175642876</v>
          </cell>
          <cell r="GR12">
            <v>2.111243365082375</v>
          </cell>
          <cell r="GS12">
            <v>9.7731674400610036</v>
          </cell>
          <cell r="GT12">
            <v>5.6847804416892567</v>
          </cell>
          <cell r="GU12">
            <v>1.5963934433175107</v>
          </cell>
          <cell r="GV12" t="str">
            <v/>
          </cell>
          <cell r="GW12" t="str">
            <v/>
          </cell>
          <cell r="GX12" t="str">
            <v/>
          </cell>
          <cell r="GY12" t="str">
            <v/>
          </cell>
          <cell r="GZ12" t="str">
            <v/>
          </cell>
          <cell r="HA12" t="str">
            <v/>
          </cell>
          <cell r="HB12">
            <v>7.028151676853061</v>
          </cell>
          <cell r="HC12">
            <v>4.6351503340008176</v>
          </cell>
          <cell r="HD12">
            <v>2.2421489911485737</v>
          </cell>
          <cell r="HE12">
            <v>10.283327704356893</v>
          </cell>
          <cell r="HF12">
            <v>7.0046019708649148</v>
          </cell>
          <cell r="HG12">
            <v>3.7258762373729364</v>
          </cell>
          <cell r="HH12" t="str">
            <v/>
          </cell>
          <cell r="HI12" t="str">
            <v/>
          </cell>
          <cell r="HJ12" t="str">
            <v/>
          </cell>
          <cell r="HK12" t="str">
            <v/>
          </cell>
          <cell r="HL12" t="str">
            <v/>
          </cell>
          <cell r="HM12" t="str">
            <v/>
          </cell>
          <cell r="HN12">
            <v>13.105548049385332</v>
          </cell>
          <cell r="HO12">
            <v>9.0849688716694637</v>
          </cell>
          <cell r="HP12">
            <v>5.0643896939535953</v>
          </cell>
          <cell r="HQ12">
            <v>20.924255754403195</v>
          </cell>
          <cell r="HR12">
            <v>12.694175297264449</v>
          </cell>
          <cell r="HS12">
            <v>4.4640948401257026</v>
          </cell>
          <cell r="HT12" t="str">
            <v/>
          </cell>
          <cell r="HU12" t="str">
            <v/>
          </cell>
          <cell r="HV12" t="str">
            <v/>
          </cell>
          <cell r="HW12" t="str">
            <v/>
          </cell>
          <cell r="HX12" t="str">
            <v/>
          </cell>
          <cell r="HY12" t="str">
            <v/>
          </cell>
          <cell r="HZ12">
            <v>13.395250170246323</v>
          </cell>
          <cell r="IA12">
            <v>9.8115529422278307</v>
          </cell>
          <cell r="IB12">
            <v>6.2278557142093396</v>
          </cell>
          <cell r="IC12">
            <v>21.773354841247968</v>
          </cell>
          <cell r="ID12">
            <v>16.620188632018955</v>
          </cell>
          <cell r="IE12">
            <v>11.46702242278994</v>
          </cell>
          <cell r="IF12" t="str">
            <v/>
          </cell>
          <cell r="IG12" t="str">
            <v/>
          </cell>
          <cell r="IH12" t="str">
            <v/>
          </cell>
          <cell r="II12" t="str">
            <v/>
          </cell>
          <cell r="IJ12" t="str">
            <v/>
          </cell>
          <cell r="IK12" t="str">
            <v/>
          </cell>
          <cell r="IL12">
            <v>8.6891294553020693</v>
          </cell>
          <cell r="IM12">
            <v>6.9705261264668152</v>
          </cell>
          <cell r="IN12">
            <v>5.251922797631563</v>
          </cell>
          <cell r="IO12">
            <v>15.140838633184083</v>
          </cell>
          <cell r="IP12">
            <v>11.206371297180436</v>
          </cell>
          <cell r="IQ12">
            <v>7.2719039611767853</v>
          </cell>
          <cell r="IR12" t="str">
            <v/>
          </cell>
          <cell r="IS12" t="str">
            <v/>
          </cell>
          <cell r="IT12" t="str">
            <v/>
          </cell>
          <cell r="IU12" t="str">
            <v/>
          </cell>
          <cell r="IV12" t="str">
            <v/>
          </cell>
          <cell r="IW12" t="str">
            <v/>
          </cell>
          <cell r="IX12">
            <v>9.7864094060316837</v>
          </cell>
          <cell r="IY12">
            <v>6.2421137681926844</v>
          </cell>
          <cell r="IZ12">
            <v>2.6978181303536881</v>
          </cell>
          <cell r="JA12">
            <v>12.923647955055378</v>
          </cell>
          <cell r="JB12">
            <v>7.5409249650980001</v>
          </cell>
          <cell r="JC12">
            <v>2.1582019751406225</v>
          </cell>
          <cell r="JD12" t="str">
            <v/>
          </cell>
          <cell r="JE12" t="str">
            <v/>
          </cell>
          <cell r="JF12" t="str">
            <v/>
          </cell>
          <cell r="JG12" t="str">
            <v/>
          </cell>
          <cell r="JH12" t="str">
            <v/>
          </cell>
          <cell r="JI12" t="str">
            <v/>
          </cell>
          <cell r="JJ12">
            <v>8.0083525307214281</v>
          </cell>
          <cell r="JK12">
            <v>6.4243985352626725</v>
          </cell>
          <cell r="JL12">
            <v>4.8404445398039178</v>
          </cell>
          <cell r="JM12">
            <v>13.954582447993838</v>
          </cell>
          <cell r="JN12">
            <v>10.328373216170368</v>
          </cell>
          <cell r="JO12">
            <v>6.7021639843468961</v>
          </cell>
          <cell r="JP12" t="str">
            <v/>
          </cell>
          <cell r="JQ12" t="str">
            <v/>
          </cell>
          <cell r="JR12" t="str">
            <v/>
          </cell>
          <cell r="JS12" t="str">
            <v/>
          </cell>
          <cell r="JT12" t="str">
            <v/>
          </cell>
          <cell r="JU12" t="str">
            <v/>
          </cell>
          <cell r="JV12">
            <v>12.706955310615342</v>
          </cell>
          <cell r="JW12">
            <v>9.211719068382207</v>
          </cell>
          <cell r="JX12">
            <v>5.7164828261490719</v>
          </cell>
          <cell r="JY12">
            <v>20.072386429619492</v>
          </cell>
          <cell r="JZ12">
            <v>13.97741465963909</v>
          </cell>
          <cell r="KA12">
            <v>7.8824428896586927</v>
          </cell>
        </row>
        <row r="13">
          <cell r="EY13">
            <v>124</v>
          </cell>
          <cell r="EZ13">
            <v>59.829262568181875</v>
          </cell>
          <cell r="FA13">
            <v>42.492007161029512</v>
          </cell>
          <cell r="FB13">
            <v>25.154751753877161</v>
          </cell>
          <cell r="FC13" t="str">
            <v/>
          </cell>
          <cell r="FD13" t="str">
            <v/>
          </cell>
          <cell r="FE13" t="str">
            <v/>
          </cell>
          <cell r="FF13" t="str">
            <v/>
          </cell>
          <cell r="FG13" t="str">
            <v/>
          </cell>
          <cell r="FH13" t="str">
            <v/>
          </cell>
          <cell r="FI13" t="str">
            <v/>
          </cell>
          <cell r="FJ13" t="str">
            <v/>
          </cell>
          <cell r="FK13" t="str">
            <v/>
          </cell>
          <cell r="FL13">
            <v>50.512775236003293</v>
          </cell>
          <cell r="FM13">
            <v>34.508875314238061</v>
          </cell>
          <cell r="FN13">
            <v>18.504975392472836</v>
          </cell>
          <cell r="FO13" t="str">
            <v/>
          </cell>
          <cell r="FP13" t="str">
            <v/>
          </cell>
          <cell r="FQ13" t="str">
            <v/>
          </cell>
          <cell r="FR13" t="str">
            <v/>
          </cell>
          <cell r="FS13" t="str">
            <v/>
          </cell>
          <cell r="FT13" t="str">
            <v/>
          </cell>
          <cell r="FU13" t="str">
            <v/>
          </cell>
          <cell r="FV13" t="str">
            <v/>
          </cell>
          <cell r="FW13" t="str">
            <v/>
          </cell>
          <cell r="FX13">
            <v>48.161815110279541</v>
          </cell>
          <cell r="FY13">
            <v>33.677521375866462</v>
          </cell>
          <cell r="FZ13">
            <v>19.193227641453383</v>
          </cell>
          <cell r="GA13" t="str">
            <v/>
          </cell>
          <cell r="GB13" t="str">
            <v/>
          </cell>
          <cell r="GC13" t="str">
            <v/>
          </cell>
          <cell r="GD13" t="str">
            <v/>
          </cell>
          <cell r="GE13" t="str">
            <v/>
          </cell>
          <cell r="GF13" t="str">
            <v/>
          </cell>
          <cell r="GG13" t="str">
            <v/>
          </cell>
          <cell r="GH13" t="str">
            <v/>
          </cell>
          <cell r="GI13" t="str">
            <v/>
          </cell>
          <cell r="GJ13">
            <v>40.377684087374867</v>
          </cell>
          <cell r="GK13">
            <v>23.916141049432557</v>
          </cell>
          <cell r="GL13">
            <v>7.4545980114902433</v>
          </cell>
          <cell r="GM13" t="str">
            <v/>
          </cell>
          <cell r="GN13" t="str">
            <v/>
          </cell>
          <cell r="GO13" t="str">
            <v/>
          </cell>
          <cell r="GP13" t="str">
            <v/>
          </cell>
          <cell r="GQ13" t="str">
            <v/>
          </cell>
          <cell r="GR13" t="str">
            <v/>
          </cell>
          <cell r="GS13" t="str">
            <v/>
          </cell>
          <cell r="GT13" t="str">
            <v/>
          </cell>
          <cell r="GU13" t="str">
            <v/>
          </cell>
          <cell r="GV13">
            <v>77.613402727270028</v>
          </cell>
          <cell r="GW13">
            <v>54.976042365397532</v>
          </cell>
          <cell r="GX13">
            <v>32.338682003525044</v>
          </cell>
          <cell r="GY13" t="str">
            <v/>
          </cell>
          <cell r="GZ13" t="str">
            <v/>
          </cell>
          <cell r="HA13" t="str">
            <v/>
          </cell>
          <cell r="HB13" t="str">
            <v/>
          </cell>
          <cell r="HC13" t="str">
            <v/>
          </cell>
          <cell r="HD13" t="str">
            <v/>
          </cell>
          <cell r="HE13" t="str">
            <v/>
          </cell>
          <cell r="HF13" t="str">
            <v/>
          </cell>
          <cell r="HG13" t="str">
            <v/>
          </cell>
          <cell r="HH13">
            <v>104.65356566729443</v>
          </cell>
          <cell r="HI13">
            <v>71.559609915875072</v>
          </cell>
          <cell r="HJ13">
            <v>38.465654164455728</v>
          </cell>
          <cell r="HK13" t="str">
            <v/>
          </cell>
          <cell r="HL13" t="str">
            <v/>
          </cell>
          <cell r="HM13" t="str">
            <v/>
          </cell>
          <cell r="HN13" t="str">
            <v/>
          </cell>
          <cell r="HO13" t="str">
            <v/>
          </cell>
          <cell r="HP13" t="str">
            <v/>
          </cell>
          <cell r="HQ13" t="str">
            <v/>
          </cell>
          <cell r="HR13" t="str">
            <v/>
          </cell>
          <cell r="HS13" t="str">
            <v/>
          </cell>
          <cell r="HT13">
            <v>95.949049610774253</v>
          </cell>
          <cell r="HU13">
            <v>67.166491523343225</v>
          </cell>
          <cell r="HV13">
            <v>38.383933435912191</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v>63.488211264902489</v>
          </cell>
          <cell r="JE13">
            <v>45.596153602194903</v>
          </cell>
          <cell r="JF13">
            <v>27.704095939487321</v>
          </cell>
          <cell r="JG13" t="str">
            <v/>
          </cell>
          <cell r="JH13" t="str">
            <v/>
          </cell>
          <cell r="JI13" t="str">
            <v/>
          </cell>
          <cell r="JJ13" t="str">
            <v/>
          </cell>
          <cell r="JK13" t="str">
            <v/>
          </cell>
          <cell r="JL13" t="str">
            <v/>
          </cell>
          <cell r="JM13" t="str">
            <v/>
          </cell>
          <cell r="JN13" t="str">
            <v/>
          </cell>
          <cell r="JO13" t="str">
            <v/>
          </cell>
          <cell r="JP13">
            <v>21.816357229279582</v>
          </cell>
          <cell r="JQ13">
            <v>16.548487825683253</v>
          </cell>
          <cell r="JR13">
            <v>11.280618422086929</v>
          </cell>
          <cell r="JS13" t="str">
            <v/>
          </cell>
          <cell r="JT13" t="str">
            <v/>
          </cell>
          <cell r="JU13" t="str">
            <v/>
          </cell>
          <cell r="JV13" t="str">
            <v/>
          </cell>
          <cell r="JW13" t="str">
            <v/>
          </cell>
          <cell r="JX13" t="str">
            <v/>
          </cell>
          <cell r="JY13" t="str">
            <v/>
          </cell>
          <cell r="JZ13" t="str">
            <v/>
          </cell>
          <cell r="KA13" t="str">
            <v/>
          </cell>
        </row>
        <row r="14">
          <cell r="EY14">
            <v>125</v>
          </cell>
          <cell r="EZ14" t="str">
            <v/>
          </cell>
          <cell r="FA14" t="str">
            <v/>
          </cell>
          <cell r="FB14" t="str">
            <v/>
          </cell>
          <cell r="FC14">
            <v>35.452244324020441</v>
          </cell>
          <cell r="FD14">
            <v>26.355709418430752</v>
          </cell>
          <cell r="FE14">
            <v>17.259174512841071</v>
          </cell>
          <cell r="FF14" t="str">
            <v/>
          </cell>
          <cell r="FG14" t="str">
            <v/>
          </cell>
          <cell r="FH14" t="str">
            <v/>
          </cell>
          <cell r="FI14" t="str">
            <v/>
          </cell>
          <cell r="FJ14" t="str">
            <v/>
          </cell>
          <cell r="FK14" t="str">
            <v/>
          </cell>
          <cell r="FL14" t="str">
            <v/>
          </cell>
          <cell r="FM14" t="str">
            <v/>
          </cell>
          <cell r="FN14" t="str">
            <v/>
          </cell>
          <cell r="FO14">
            <v>30.994579799211838</v>
          </cell>
          <cell r="FP14">
            <v>23.014789058115841</v>
          </cell>
          <cell r="FQ14">
            <v>15.034998317019836</v>
          </cell>
          <cell r="FR14" t="str">
            <v/>
          </cell>
          <cell r="FS14" t="str">
            <v/>
          </cell>
          <cell r="FT14" t="str">
            <v/>
          </cell>
          <cell r="FU14" t="str">
            <v/>
          </cell>
          <cell r="FV14" t="str">
            <v/>
          </cell>
          <cell r="FW14" t="str">
            <v/>
          </cell>
          <cell r="FX14" t="str">
            <v/>
          </cell>
          <cell r="FY14" t="str">
            <v/>
          </cell>
          <cell r="FZ14" t="str">
            <v/>
          </cell>
          <cell r="GA14">
            <v>28.16560615731289</v>
          </cell>
          <cell r="GB14">
            <v>20.151515889071696</v>
          </cell>
          <cell r="GC14">
            <v>12.137425620830502</v>
          </cell>
          <cell r="GD14" t="str">
            <v/>
          </cell>
          <cell r="GE14" t="str">
            <v/>
          </cell>
          <cell r="GF14" t="str">
            <v/>
          </cell>
          <cell r="GG14" t="str">
            <v/>
          </cell>
          <cell r="GH14" t="str">
            <v/>
          </cell>
          <cell r="GI14" t="str">
            <v/>
          </cell>
          <cell r="GJ14" t="str">
            <v/>
          </cell>
          <cell r="GK14" t="str">
            <v/>
          </cell>
          <cell r="GL14" t="str">
            <v/>
          </cell>
          <cell r="GM14">
            <v>23.37742866579277</v>
          </cell>
          <cell r="GN14">
            <v>15.397332739130853</v>
          </cell>
          <cell r="GO14">
            <v>7.4172368124689401</v>
          </cell>
          <cell r="GP14" t="str">
            <v/>
          </cell>
          <cell r="GQ14" t="str">
            <v/>
          </cell>
          <cell r="GR14" t="str">
            <v/>
          </cell>
          <cell r="GS14" t="str">
            <v/>
          </cell>
          <cell r="GT14" t="str">
            <v/>
          </cell>
          <cell r="GU14" t="str">
            <v/>
          </cell>
          <cell r="GV14" t="str">
            <v/>
          </cell>
          <cell r="GW14" t="str">
            <v/>
          </cell>
          <cell r="GX14" t="str">
            <v/>
          </cell>
          <cell r="GY14">
            <v>40.336532504232729</v>
          </cell>
          <cell r="GZ14">
            <v>27.759217689453092</v>
          </cell>
          <cell r="HA14">
            <v>15.181902874673453</v>
          </cell>
          <cell r="HB14" t="str">
            <v/>
          </cell>
          <cell r="HC14" t="str">
            <v/>
          </cell>
          <cell r="HD14" t="str">
            <v/>
          </cell>
          <cell r="HE14" t="str">
            <v/>
          </cell>
          <cell r="HF14" t="str">
            <v/>
          </cell>
          <cell r="HG14" t="str">
            <v/>
          </cell>
          <cell r="HH14" t="str">
            <v/>
          </cell>
          <cell r="HI14" t="str">
            <v/>
          </cell>
          <cell r="HJ14" t="str">
            <v/>
          </cell>
          <cell r="HK14">
            <v>61.724775297048311</v>
          </cell>
          <cell r="HL14">
            <v>44.45717932083187</v>
          </cell>
          <cell r="HM14">
            <v>27.189583344615425</v>
          </cell>
          <cell r="HN14" t="str">
            <v/>
          </cell>
          <cell r="HO14" t="str">
            <v/>
          </cell>
          <cell r="HP14" t="str">
            <v/>
          </cell>
          <cell r="HQ14" t="str">
            <v/>
          </cell>
          <cell r="HR14" t="str">
            <v/>
          </cell>
          <cell r="HS14" t="str">
            <v/>
          </cell>
          <cell r="HT14" t="str">
            <v/>
          </cell>
          <cell r="HU14" t="str">
            <v/>
          </cell>
          <cell r="HV14" t="str">
            <v/>
          </cell>
          <cell r="HW14">
            <v>49.881123325467634</v>
          </cell>
          <cell r="HX14">
            <v>38.987598233026667</v>
          </cell>
          <cell r="HY14">
            <v>28.094073140585699</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v>34.565064027023688</v>
          </cell>
          <cell r="JH14">
            <v>25.767417802248342</v>
          </cell>
          <cell r="JI14">
            <v>16.969771577473001</v>
          </cell>
          <cell r="JJ14" t="str">
            <v/>
          </cell>
          <cell r="JK14" t="str">
            <v/>
          </cell>
          <cell r="JL14" t="str">
            <v/>
          </cell>
          <cell r="JM14" t="str">
            <v/>
          </cell>
          <cell r="JN14" t="str">
            <v/>
          </cell>
          <cell r="JO14" t="str">
            <v/>
          </cell>
          <cell r="JP14" t="str">
            <v/>
          </cell>
          <cell r="JQ14" t="str">
            <v/>
          </cell>
          <cell r="JR14" t="str">
            <v/>
          </cell>
          <cell r="JS14">
            <v>13.144289934363913</v>
          </cell>
          <cell r="JT14">
            <v>10.026475954421509</v>
          </cell>
          <cell r="JU14">
            <v>6.9086619744791049</v>
          </cell>
          <cell r="JV14" t="str">
            <v/>
          </cell>
          <cell r="JW14" t="str">
            <v/>
          </cell>
          <cell r="JX14" t="str">
            <v/>
          </cell>
          <cell r="JY14" t="str">
            <v/>
          </cell>
          <cell r="JZ14" t="str">
            <v/>
          </cell>
          <cell r="KA14" t="str">
            <v/>
          </cell>
        </row>
        <row r="15">
          <cell r="EY15">
            <v>126</v>
          </cell>
          <cell r="EZ15" t="str">
            <v/>
          </cell>
          <cell r="FA15" t="str">
            <v/>
          </cell>
          <cell r="FB15" t="str">
            <v/>
          </cell>
          <cell r="FC15" t="str">
            <v/>
          </cell>
          <cell r="FD15" t="str">
            <v/>
          </cell>
          <cell r="FE15" t="str">
            <v/>
          </cell>
          <cell r="FF15">
            <v>21.826078840447035</v>
          </cell>
          <cell r="FG15">
            <v>14.192486221253377</v>
          </cell>
          <cell r="FH15">
            <v>6.5588936020597197</v>
          </cell>
          <cell r="FI15">
            <v>29.503726682519435</v>
          </cell>
          <cell r="FJ15">
            <v>20.614919721578957</v>
          </cell>
          <cell r="FK15">
            <v>11.726112760638477</v>
          </cell>
          <cell r="FL15" t="str">
            <v/>
          </cell>
          <cell r="FM15" t="str">
            <v/>
          </cell>
          <cell r="FN15" t="str">
            <v/>
          </cell>
          <cell r="FO15" t="str">
            <v/>
          </cell>
          <cell r="FP15" t="str">
            <v/>
          </cell>
          <cell r="FQ15" t="str">
            <v/>
          </cell>
          <cell r="FR15">
            <v>22.288292389680691</v>
          </cell>
          <cell r="FS15">
            <v>16.164688911874691</v>
          </cell>
          <cell r="FT15">
            <v>10.041085434068696</v>
          </cell>
          <cell r="FU15">
            <v>29.503029342259165</v>
          </cell>
          <cell r="FV15">
            <v>19.830889466393472</v>
          </cell>
          <cell r="FW15">
            <v>10.158749590527776</v>
          </cell>
          <cell r="FX15" t="str">
            <v/>
          </cell>
          <cell r="FY15" t="str">
            <v/>
          </cell>
          <cell r="FZ15" t="str">
            <v/>
          </cell>
          <cell r="GA15" t="str">
            <v/>
          </cell>
          <cell r="GB15" t="str">
            <v/>
          </cell>
          <cell r="GC15" t="str">
            <v/>
          </cell>
          <cell r="GD15">
            <v>19.571552278614977</v>
          </cell>
          <cell r="GE15">
            <v>14.472763852438224</v>
          </cell>
          <cell r="GF15">
            <v>9.373975426261465</v>
          </cell>
          <cell r="GG15">
            <v>27.076105545388089</v>
          </cell>
          <cell r="GH15">
            <v>19.449086244130967</v>
          </cell>
          <cell r="GI15">
            <v>11.822066942873844</v>
          </cell>
          <cell r="GJ15" t="str">
            <v/>
          </cell>
          <cell r="GK15" t="str">
            <v/>
          </cell>
          <cell r="GL15" t="str">
            <v/>
          </cell>
          <cell r="GM15" t="str">
            <v/>
          </cell>
          <cell r="GN15" t="str">
            <v/>
          </cell>
          <cell r="GO15" t="str">
            <v/>
          </cell>
          <cell r="GP15">
            <v>18.238188577778519</v>
          </cell>
          <cell r="GQ15">
            <v>11.237292542553336</v>
          </cell>
          <cell r="GR15">
            <v>4.2363965073281511</v>
          </cell>
          <cell r="GS15">
            <v>19.610724700604191</v>
          </cell>
          <cell r="GT15">
            <v>11.407014656105314</v>
          </cell>
          <cell r="GU15">
            <v>3.2033046116064359</v>
          </cell>
          <cell r="GV15" t="str">
            <v/>
          </cell>
          <cell r="GW15" t="str">
            <v/>
          </cell>
          <cell r="GX15" t="str">
            <v/>
          </cell>
          <cell r="GY15" t="str">
            <v/>
          </cell>
          <cell r="GZ15" t="str">
            <v/>
          </cell>
          <cell r="HA15" t="str">
            <v/>
          </cell>
          <cell r="HB15">
            <v>15.366095257119651</v>
          </cell>
          <cell r="HC15">
            <v>10.134124139338152</v>
          </cell>
          <cell r="HD15">
            <v>4.9021530215566553</v>
          </cell>
          <cell r="HE15">
            <v>22.483093753616664</v>
          </cell>
          <cell r="HF15">
            <v>15.314607036300112</v>
          </cell>
          <cell r="HG15">
            <v>8.1461203189835576</v>
          </cell>
          <cell r="HH15" t="str">
            <v/>
          </cell>
          <cell r="HI15" t="str">
            <v/>
          </cell>
          <cell r="HJ15" t="str">
            <v/>
          </cell>
          <cell r="HK15" t="str">
            <v/>
          </cell>
          <cell r="HL15" t="str">
            <v/>
          </cell>
          <cell r="HM15" t="str">
            <v/>
          </cell>
          <cell r="HN15">
            <v>43.3758846944258</v>
          </cell>
          <cell r="HO15">
            <v>30.068835026587433</v>
          </cell>
          <cell r="HP15">
            <v>16.761785358749069</v>
          </cell>
          <cell r="HQ15">
            <v>69.253731434927403</v>
          </cell>
          <cell r="HR15">
            <v>42.014350098910654</v>
          </cell>
          <cell r="HS15">
            <v>14.77496876289392</v>
          </cell>
          <cell r="HT15" t="str">
            <v/>
          </cell>
          <cell r="HU15" t="str">
            <v/>
          </cell>
          <cell r="HV15" t="str">
            <v/>
          </cell>
          <cell r="HW15" t="str">
            <v/>
          </cell>
          <cell r="HX15" t="str">
            <v/>
          </cell>
          <cell r="HY15" t="str">
            <v/>
          </cell>
          <cell r="HZ15">
            <v>44.405926316883466</v>
          </cell>
          <cell r="IA15">
            <v>32.525790221860291</v>
          </cell>
          <cell r="IB15">
            <v>20.645654126837119</v>
          </cell>
          <cell r="IC15">
            <v>72.17976360750832</v>
          </cell>
          <cell r="ID15">
            <v>55.096759103870198</v>
          </cell>
          <cell r="IE15">
            <v>38.013754600232076</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cell r="JG15" t="str">
            <v/>
          </cell>
          <cell r="JH15" t="str">
            <v/>
          </cell>
          <cell r="JI15" t="str">
            <v/>
          </cell>
          <cell r="JJ15">
            <v>23.2126160310766</v>
          </cell>
          <cell r="JK15">
            <v>18.621445029746873</v>
          </cell>
          <cell r="JL15">
            <v>14.03027402841715</v>
          </cell>
          <cell r="JM15">
            <v>40.448065066648809</v>
          </cell>
          <cell r="JN15">
            <v>29.937313670059034</v>
          </cell>
          <cell r="JO15">
            <v>19.426562273469266</v>
          </cell>
          <cell r="JP15" t="str">
            <v/>
          </cell>
          <cell r="JQ15" t="str">
            <v/>
          </cell>
          <cell r="JR15" t="str">
            <v/>
          </cell>
          <cell r="JS15" t="str">
            <v/>
          </cell>
          <cell r="JT15" t="str">
            <v/>
          </cell>
          <cell r="JU15" t="str">
            <v/>
          </cell>
          <cell r="JV15">
            <v>10.310564492358255</v>
          </cell>
          <cell r="JW15">
            <v>7.4744910341108035</v>
          </cell>
          <cell r="JX15">
            <v>4.6384175758633539</v>
          </cell>
          <cell r="JY15">
            <v>16.28695700418784</v>
          </cell>
          <cell r="JZ15">
            <v>11.341429300868747</v>
          </cell>
          <cell r="KA15">
            <v>6.3959015975496527</v>
          </cell>
        </row>
        <row r="16">
          <cell r="EY16">
            <v>127</v>
          </cell>
          <cell r="EZ16">
            <v>95.765716403536615</v>
          </cell>
          <cell r="FA16">
            <v>68.014836428291588</v>
          </cell>
          <cell r="FB16">
            <v>40.263956453046589</v>
          </cell>
          <cell r="FC16" t="str">
            <v/>
          </cell>
          <cell r="FD16" t="str">
            <v/>
          </cell>
          <cell r="FE16" t="str">
            <v/>
          </cell>
          <cell r="FF16" t="str">
            <v/>
          </cell>
          <cell r="FG16" t="str">
            <v/>
          </cell>
          <cell r="FH16" t="str">
            <v/>
          </cell>
          <cell r="FI16" t="str">
            <v/>
          </cell>
          <cell r="FJ16" t="str">
            <v/>
          </cell>
          <cell r="FK16" t="str">
            <v/>
          </cell>
          <cell r="FL16">
            <v>80.853279822627769</v>
          </cell>
          <cell r="FM16">
            <v>55.236635467171105</v>
          </cell>
          <cell r="FN16">
            <v>29.619991111714452</v>
          </cell>
          <cell r="FO16" t="str">
            <v/>
          </cell>
          <cell r="FP16" t="str">
            <v/>
          </cell>
          <cell r="FQ16" t="str">
            <v/>
          </cell>
          <cell r="FR16" t="str">
            <v/>
          </cell>
          <cell r="FS16" t="str">
            <v/>
          </cell>
          <cell r="FT16" t="str">
            <v/>
          </cell>
          <cell r="FU16" t="str">
            <v/>
          </cell>
          <cell r="FV16" t="str">
            <v/>
          </cell>
          <cell r="FW16" t="str">
            <v/>
          </cell>
          <cell r="FX16">
            <v>51.240800598487198</v>
          </cell>
          <cell r="FY16">
            <v>35.830525770689697</v>
          </cell>
          <cell r="FZ16">
            <v>20.420250942892196</v>
          </cell>
          <cell r="GA16" t="str">
            <v/>
          </cell>
          <cell r="GB16" t="str">
            <v/>
          </cell>
          <cell r="GC16" t="str">
            <v/>
          </cell>
          <cell r="GD16" t="str">
            <v/>
          </cell>
          <cell r="GE16" t="str">
            <v/>
          </cell>
          <cell r="GF16" t="str">
            <v/>
          </cell>
          <cell r="GG16" t="str">
            <v/>
          </cell>
          <cell r="GH16" t="str">
            <v/>
          </cell>
          <cell r="GI16" t="str">
            <v/>
          </cell>
          <cell r="GJ16">
            <v>42.959029974521982</v>
          </cell>
          <cell r="GK16">
            <v>25.445100268608932</v>
          </cell>
          <cell r="GL16">
            <v>7.9311705626958782</v>
          </cell>
          <cell r="GM16" t="str">
            <v/>
          </cell>
          <cell r="GN16" t="str">
            <v/>
          </cell>
          <cell r="GO16" t="str">
            <v/>
          </cell>
          <cell r="GP16" t="str">
            <v/>
          </cell>
          <cell r="GQ16" t="str">
            <v/>
          </cell>
          <cell r="GR16" t="str">
            <v/>
          </cell>
          <cell r="GS16" t="str">
            <v/>
          </cell>
          <cell r="GT16" t="str">
            <v/>
          </cell>
          <cell r="GU16" t="str">
            <v/>
          </cell>
          <cell r="GV16">
            <v>77.613402727270028</v>
          </cell>
          <cell r="GW16">
            <v>54.976042365397532</v>
          </cell>
          <cell r="GX16">
            <v>32.338682003525044</v>
          </cell>
          <cell r="GY16" t="str">
            <v/>
          </cell>
          <cell r="GZ16" t="str">
            <v/>
          </cell>
          <cell r="HA16" t="str">
            <v/>
          </cell>
          <cell r="HB16" t="str">
            <v/>
          </cell>
          <cell r="HC16" t="str">
            <v/>
          </cell>
          <cell r="HD16" t="str">
            <v/>
          </cell>
          <cell r="HE16" t="str">
            <v/>
          </cell>
          <cell r="HF16" t="str">
            <v/>
          </cell>
          <cell r="HG16" t="str">
            <v/>
          </cell>
          <cell r="HH16">
            <v>108.51532085796948</v>
          </cell>
          <cell r="HI16">
            <v>74.200185927530967</v>
          </cell>
          <cell r="HJ16">
            <v>39.885050997092478</v>
          </cell>
          <cell r="HK16" t="str">
            <v/>
          </cell>
          <cell r="HL16" t="str">
            <v/>
          </cell>
          <cell r="HM16" t="str">
            <v/>
          </cell>
          <cell r="HN16" t="str">
            <v/>
          </cell>
          <cell r="HO16" t="str">
            <v/>
          </cell>
          <cell r="HP16" t="str">
            <v/>
          </cell>
          <cell r="HQ16" t="str">
            <v/>
          </cell>
          <cell r="HR16" t="str">
            <v/>
          </cell>
          <cell r="HS16" t="str">
            <v/>
          </cell>
          <cell r="HT16">
            <v>107.6979128284201</v>
          </cell>
          <cell r="HU16">
            <v>75.390959873140361</v>
          </cell>
          <cell r="HV16">
            <v>43.08400691786062</v>
          </cell>
          <cell r="HW16" t="str">
            <v/>
          </cell>
          <cell r="HX16" t="str">
            <v/>
          </cell>
          <cell r="HY16" t="str">
            <v/>
          </cell>
          <cell r="HZ16" t="str">
            <v/>
          </cell>
          <cell r="IA16" t="str">
            <v/>
          </cell>
          <cell r="IB16" t="str">
            <v/>
          </cell>
          <cell r="IC16" t="str">
            <v/>
          </cell>
          <cell r="ID16" t="str">
            <v/>
          </cell>
          <cell r="IE16" t="str">
            <v/>
          </cell>
          <cell r="IF16">
            <v>109.7483775090393</v>
          </cell>
          <cell r="IG16">
            <v>78.819418263563435</v>
          </cell>
          <cell r="IH16">
            <v>47.890459018087562</v>
          </cell>
          <cell r="II16" t="str">
            <v/>
          </cell>
          <cell r="IJ16" t="str">
            <v/>
          </cell>
          <cell r="IK16" t="str">
            <v/>
          </cell>
          <cell r="IL16" t="str">
            <v/>
          </cell>
          <cell r="IM16" t="str">
            <v/>
          </cell>
          <cell r="IN16" t="str">
            <v/>
          </cell>
          <cell r="IO16" t="str">
            <v/>
          </cell>
          <cell r="IP16" t="str">
            <v/>
          </cell>
          <cell r="IQ16" t="str">
            <v/>
          </cell>
          <cell r="IR16">
            <v>152.44421803225686</v>
          </cell>
          <cell r="IS16">
            <v>107.37604986645891</v>
          </cell>
          <cell r="IT16">
            <v>62.307881700660957</v>
          </cell>
          <cell r="IU16" t="str">
            <v/>
          </cell>
          <cell r="IV16" t="str">
            <v/>
          </cell>
          <cell r="IW16" t="str">
            <v/>
          </cell>
          <cell r="IX16" t="str">
            <v/>
          </cell>
          <cell r="IY16" t="str">
            <v/>
          </cell>
          <cell r="IZ16" t="str">
            <v/>
          </cell>
          <cell r="JA16" t="str">
            <v/>
          </cell>
          <cell r="JB16" t="str">
            <v/>
          </cell>
          <cell r="JC16" t="str">
            <v/>
          </cell>
          <cell r="JD16">
            <v>94.130091007338052</v>
          </cell>
          <cell r="JE16">
            <v>67.602630514365345</v>
          </cell>
          <cell r="JF16">
            <v>41.075170021392651</v>
          </cell>
          <cell r="JG16" t="str">
            <v/>
          </cell>
          <cell r="JH16" t="str">
            <v/>
          </cell>
          <cell r="JI16" t="str">
            <v/>
          </cell>
          <cell r="JJ16" t="str">
            <v/>
          </cell>
          <cell r="JK16" t="str">
            <v/>
          </cell>
          <cell r="JL16" t="str">
            <v/>
          </cell>
          <cell r="JM16" t="str">
            <v/>
          </cell>
          <cell r="JN16" t="str">
            <v/>
          </cell>
          <cell r="JO16" t="str">
            <v/>
          </cell>
          <cell r="JP16">
            <v>109.08178614639792</v>
          </cell>
          <cell r="JQ16">
            <v>82.742439128416279</v>
          </cell>
          <cell r="JR16">
            <v>56.403092110434642</v>
          </cell>
          <cell r="JS16" t="str">
            <v/>
          </cell>
          <cell r="JT16" t="str">
            <v/>
          </cell>
          <cell r="JU16" t="str">
            <v/>
          </cell>
          <cell r="JV16" t="str">
            <v/>
          </cell>
          <cell r="JW16" t="str">
            <v/>
          </cell>
          <cell r="JX16" t="str">
            <v/>
          </cell>
          <cell r="JY16" t="str">
            <v/>
          </cell>
          <cell r="JZ16" t="str">
            <v/>
          </cell>
          <cell r="KA16" t="str">
            <v/>
          </cell>
        </row>
        <row r="17">
          <cell r="EY17">
            <v>128</v>
          </cell>
          <cell r="EZ17" t="str">
            <v/>
          </cell>
          <cell r="FA17" t="str">
            <v/>
          </cell>
          <cell r="FB17" t="str">
            <v/>
          </cell>
          <cell r="FC17">
            <v>50.255590677511847</v>
          </cell>
          <cell r="FD17">
            <v>37.360730464408945</v>
          </cell>
          <cell r="FE17">
            <v>24.465870251306058</v>
          </cell>
          <cell r="FF17" t="str">
            <v/>
          </cell>
          <cell r="FG17" t="str">
            <v/>
          </cell>
          <cell r="FH17" t="str">
            <v/>
          </cell>
          <cell r="FI17" t="str">
            <v/>
          </cell>
          <cell r="FJ17" t="str">
            <v/>
          </cell>
          <cell r="FK17" t="str">
            <v/>
          </cell>
          <cell r="FL17" t="str">
            <v/>
          </cell>
          <cell r="FM17" t="str">
            <v/>
          </cell>
          <cell r="FN17" t="str">
            <v/>
          </cell>
          <cell r="FO17">
            <v>43.936595420428461</v>
          </cell>
          <cell r="FP17">
            <v>32.624784142376178</v>
          </cell>
          <cell r="FQ17">
            <v>21.312972864323889</v>
          </cell>
          <cell r="FR17" t="str">
            <v/>
          </cell>
          <cell r="FS17" t="str">
            <v/>
          </cell>
          <cell r="FT17" t="str">
            <v/>
          </cell>
          <cell r="FU17" t="str">
            <v/>
          </cell>
          <cell r="FV17" t="str">
            <v/>
          </cell>
          <cell r="FW17" t="str">
            <v/>
          </cell>
          <cell r="FX17" t="str">
            <v/>
          </cell>
          <cell r="FY17" t="str">
            <v/>
          </cell>
          <cell r="FZ17" t="str">
            <v/>
          </cell>
          <cell r="GA17">
            <v>33.100447358769372</v>
          </cell>
          <cell r="GB17">
            <v>23.682223885404884</v>
          </cell>
          <cell r="GC17">
            <v>14.264000412040398</v>
          </cell>
          <cell r="GD17" t="str">
            <v/>
          </cell>
          <cell r="GE17" t="str">
            <v/>
          </cell>
          <cell r="GF17" t="str">
            <v/>
          </cell>
          <cell r="GG17" t="str">
            <v/>
          </cell>
          <cell r="GH17" t="str">
            <v/>
          </cell>
          <cell r="GI17" t="str">
            <v/>
          </cell>
          <cell r="GJ17" t="str">
            <v/>
          </cell>
          <cell r="GK17" t="str">
            <v/>
          </cell>
          <cell r="GL17" t="str">
            <v/>
          </cell>
          <cell r="GM17">
            <v>27.473342580079713</v>
          </cell>
          <cell r="GN17">
            <v>18.095069530919002</v>
          </cell>
          <cell r="GO17">
            <v>8.7167964817582853</v>
          </cell>
          <cell r="GP17" t="str">
            <v/>
          </cell>
          <cell r="GQ17" t="str">
            <v/>
          </cell>
          <cell r="GR17" t="str">
            <v/>
          </cell>
          <cell r="GS17" t="str">
            <v/>
          </cell>
          <cell r="GT17" t="str">
            <v/>
          </cell>
          <cell r="GU17" t="str">
            <v/>
          </cell>
          <cell r="GV17" t="str">
            <v/>
          </cell>
          <cell r="GW17" t="str">
            <v/>
          </cell>
          <cell r="GX17" t="str">
            <v/>
          </cell>
          <cell r="GY17">
            <v>40.336532504232729</v>
          </cell>
          <cell r="GZ17">
            <v>27.759217689453092</v>
          </cell>
          <cell r="HA17">
            <v>15.181902874673453</v>
          </cell>
          <cell r="HB17" t="str">
            <v/>
          </cell>
          <cell r="HC17" t="str">
            <v/>
          </cell>
          <cell r="HD17" t="str">
            <v/>
          </cell>
          <cell r="HE17" t="str">
            <v/>
          </cell>
          <cell r="HF17" t="str">
            <v/>
          </cell>
          <cell r="HG17" t="str">
            <v/>
          </cell>
          <cell r="HH17" t="str">
            <v/>
          </cell>
          <cell r="HI17" t="str">
            <v/>
          </cell>
          <cell r="HJ17" t="str">
            <v/>
          </cell>
          <cell r="HK17">
            <v>66.857812743788301</v>
          </cell>
          <cell r="HL17">
            <v>48.154242050214968</v>
          </cell>
          <cell r="HM17">
            <v>29.450671356641653</v>
          </cell>
          <cell r="HN17" t="str">
            <v/>
          </cell>
          <cell r="HO17" t="str">
            <v/>
          </cell>
          <cell r="HP17" t="str">
            <v/>
          </cell>
          <cell r="HQ17" t="str">
            <v/>
          </cell>
          <cell r="HR17" t="str">
            <v/>
          </cell>
          <cell r="HS17" t="str">
            <v/>
          </cell>
          <cell r="HT17" t="str">
            <v/>
          </cell>
          <cell r="HU17" t="str">
            <v/>
          </cell>
          <cell r="HV17" t="str">
            <v/>
          </cell>
          <cell r="HW17">
            <v>56.387356802702541</v>
          </cell>
          <cell r="HX17">
            <v>44.072937132986667</v>
          </cell>
          <cell r="HY17">
            <v>31.758517463270788</v>
          </cell>
          <cell r="HZ17" t="str">
            <v/>
          </cell>
          <cell r="IA17" t="str">
            <v/>
          </cell>
          <cell r="IB17" t="str">
            <v/>
          </cell>
          <cell r="IC17" t="str">
            <v/>
          </cell>
          <cell r="ID17" t="str">
            <v/>
          </cell>
          <cell r="IE17" t="str">
            <v/>
          </cell>
          <cell r="IF17" t="str">
            <v/>
          </cell>
          <cell r="IG17" t="str">
            <v/>
          </cell>
          <cell r="IH17" t="str">
            <v/>
          </cell>
          <cell r="II17">
            <v>57.31950057413335</v>
          </cell>
          <cell r="IJ17">
            <v>42.730298961841285</v>
          </cell>
          <cell r="IK17">
            <v>28.141097349549224</v>
          </cell>
          <cell r="IL17" t="str">
            <v/>
          </cell>
          <cell r="IM17" t="str">
            <v/>
          </cell>
          <cell r="IN17" t="str">
            <v/>
          </cell>
          <cell r="IO17" t="str">
            <v/>
          </cell>
          <cell r="IP17" t="str">
            <v/>
          </cell>
          <cell r="IQ17" t="str">
            <v/>
          </cell>
          <cell r="IR17" t="str">
            <v/>
          </cell>
          <cell r="IS17" t="str">
            <v/>
          </cell>
          <cell r="IT17" t="str">
            <v/>
          </cell>
          <cell r="IU17">
            <v>101.395131888238</v>
          </cell>
          <cell r="IV17">
            <v>70.021221985777601</v>
          </cell>
          <cell r="IW17">
            <v>38.647312083317175</v>
          </cell>
          <cell r="IX17" t="str">
            <v/>
          </cell>
          <cell r="IY17" t="str">
            <v/>
          </cell>
          <cell r="IZ17" t="str">
            <v/>
          </cell>
          <cell r="JA17" t="str">
            <v/>
          </cell>
          <cell r="JB17" t="str">
            <v/>
          </cell>
          <cell r="JC17" t="str">
            <v/>
          </cell>
          <cell r="JD17" t="str">
            <v/>
          </cell>
          <cell r="JE17" t="str">
            <v/>
          </cell>
          <cell r="JF17" t="str">
            <v/>
          </cell>
          <cell r="JG17">
            <v>47.419839904842412</v>
          </cell>
          <cell r="JH17">
            <v>35.350341778291117</v>
          </cell>
          <cell r="JI17">
            <v>23.280843651739819</v>
          </cell>
          <cell r="JJ17" t="str">
            <v/>
          </cell>
          <cell r="JK17" t="str">
            <v/>
          </cell>
          <cell r="JL17" t="str">
            <v/>
          </cell>
          <cell r="JM17" t="str">
            <v/>
          </cell>
          <cell r="JN17" t="str">
            <v/>
          </cell>
          <cell r="JO17" t="str">
            <v/>
          </cell>
          <cell r="JP17" t="str">
            <v/>
          </cell>
          <cell r="JQ17" t="str">
            <v/>
          </cell>
          <cell r="JR17" t="str">
            <v/>
          </cell>
          <cell r="JS17">
            <v>58.101656443496857</v>
          </cell>
          <cell r="JT17">
            <v>44.319994777334635</v>
          </cell>
          <cell r="JU17">
            <v>30.53833311117241</v>
          </cell>
          <cell r="JV17" t="str">
            <v/>
          </cell>
          <cell r="JW17" t="str">
            <v/>
          </cell>
          <cell r="JX17" t="str">
            <v/>
          </cell>
          <cell r="JY17" t="str">
            <v/>
          </cell>
          <cell r="JZ17" t="str">
            <v/>
          </cell>
          <cell r="KA17" t="str">
            <v/>
          </cell>
        </row>
        <row r="18">
          <cell r="EY18">
            <v>129</v>
          </cell>
          <cell r="EZ18" t="str">
            <v/>
          </cell>
          <cell r="FA18" t="str">
            <v/>
          </cell>
          <cell r="FB18" t="str">
            <v/>
          </cell>
          <cell r="FC18" t="str">
            <v/>
          </cell>
          <cell r="FD18" t="str">
            <v/>
          </cell>
          <cell r="FE18" t="str">
            <v/>
          </cell>
          <cell r="FF18">
            <v>23.4080045316433</v>
          </cell>
          <cell r="FG18">
            <v>15.221139088288007</v>
          </cell>
          <cell r="FH18">
            <v>7.034273644932715</v>
          </cell>
          <cell r="FI18">
            <v>31.642118262898894</v>
          </cell>
          <cell r="FJ18">
            <v>22.109062181519157</v>
          </cell>
          <cell r="FK18">
            <v>12.576006100139416</v>
          </cell>
          <cell r="FL18" t="str">
            <v/>
          </cell>
          <cell r="FM18" t="str">
            <v/>
          </cell>
          <cell r="FN18" t="str">
            <v/>
          </cell>
          <cell r="FO18" t="str">
            <v/>
          </cell>
          <cell r="FP18" t="str">
            <v/>
          </cell>
          <cell r="FQ18" t="str">
            <v/>
          </cell>
          <cell r="FR18">
            <v>23.903718715310511</v>
          </cell>
          <cell r="FS18">
            <v>17.336284454382419</v>
          </cell>
          <cell r="FT18">
            <v>10.768850193454334</v>
          </cell>
          <cell r="FU18">
            <v>31.641370380327235</v>
          </cell>
          <cell r="FV18">
            <v>21.268206437320284</v>
          </cell>
          <cell r="FW18">
            <v>10.895042494313342</v>
          </cell>
          <cell r="FX18" t="str">
            <v/>
          </cell>
          <cell r="FY18" t="str">
            <v/>
          </cell>
          <cell r="FZ18" t="str">
            <v/>
          </cell>
          <cell r="GA18" t="str">
            <v/>
          </cell>
          <cell r="GB18" t="str">
            <v/>
          </cell>
          <cell r="GC18" t="str">
            <v/>
          </cell>
          <cell r="GD18">
            <v>23.788693647904068</v>
          </cell>
          <cell r="GE18">
            <v>17.591253908883971</v>
          </cell>
          <cell r="GF18">
            <v>11.393814169863875</v>
          </cell>
          <cell r="GG18">
            <v>32.910275630070522</v>
          </cell>
          <cell r="GH18">
            <v>23.639839487787345</v>
          </cell>
          <cell r="GI18">
            <v>14.369403345504164</v>
          </cell>
          <cell r="GJ18" t="str">
            <v/>
          </cell>
          <cell r="GK18" t="str">
            <v/>
          </cell>
          <cell r="GL18" t="str">
            <v/>
          </cell>
          <cell r="GM18" t="str">
            <v/>
          </cell>
          <cell r="GN18" t="str">
            <v/>
          </cell>
          <cell r="GO18" t="str">
            <v/>
          </cell>
          <cell r="GP18">
            <v>22.16802605093006</v>
          </cell>
          <cell r="GQ18">
            <v>13.658625842303184</v>
          </cell>
          <cell r="GR18">
            <v>5.1492256336763065</v>
          </cell>
          <cell r="GS18">
            <v>23.836306669747309</v>
          </cell>
          <cell r="GT18">
            <v>13.86491849130141</v>
          </cell>
          <cell r="GU18">
            <v>3.893530312855515</v>
          </cell>
          <cell r="GV18" t="str">
            <v/>
          </cell>
          <cell r="GW18" t="str">
            <v/>
          </cell>
          <cell r="GX18" t="str">
            <v/>
          </cell>
          <cell r="GY18" t="str">
            <v/>
          </cell>
          <cell r="GZ18" t="str">
            <v/>
          </cell>
          <cell r="HA18" t="str">
            <v/>
          </cell>
          <cell r="HB18">
            <v>15.366095257119651</v>
          </cell>
          <cell r="HC18">
            <v>10.134124139338152</v>
          </cell>
          <cell r="HD18">
            <v>4.9021530215566553</v>
          </cell>
          <cell r="HE18">
            <v>22.483093753616664</v>
          </cell>
          <cell r="HF18">
            <v>15.314607036300112</v>
          </cell>
          <cell r="HG18">
            <v>8.1461203189835576</v>
          </cell>
          <cell r="HH18" t="str">
            <v/>
          </cell>
          <cell r="HI18" t="str">
            <v/>
          </cell>
          <cell r="HJ18" t="str">
            <v/>
          </cell>
          <cell r="HK18" t="str">
            <v/>
          </cell>
          <cell r="HL18" t="str">
            <v/>
          </cell>
          <cell r="HM18" t="str">
            <v/>
          </cell>
          <cell r="HN18">
            <v>55.437628031913178</v>
          </cell>
          <cell r="HO18">
            <v>38.430222306707996</v>
          </cell>
          <cell r="HP18">
            <v>21.422816581502818</v>
          </cell>
          <cell r="HQ18">
            <v>88.511453545174589</v>
          </cell>
          <cell r="HR18">
            <v>53.697484885773505</v>
          </cell>
          <cell r="HS18">
            <v>18.883516226372443</v>
          </cell>
          <cell r="HT18" t="str">
            <v/>
          </cell>
          <cell r="HU18" t="str">
            <v/>
          </cell>
          <cell r="HV18" t="str">
            <v/>
          </cell>
          <cell r="HW18" t="str">
            <v/>
          </cell>
          <cell r="HX18" t="str">
            <v/>
          </cell>
          <cell r="HY18" t="str">
            <v/>
          </cell>
          <cell r="HZ18">
            <v>46.520494236735061</v>
          </cell>
          <cell r="IA18">
            <v>34.074637375282208</v>
          </cell>
          <cell r="IB18">
            <v>21.628780513829359</v>
          </cell>
          <cell r="IC18">
            <v>75.616895207865866</v>
          </cell>
          <cell r="ID18">
            <v>57.720414299292585</v>
          </cell>
          <cell r="IE18">
            <v>39.823933390719311</v>
          </cell>
          <cell r="IF18" t="str">
            <v/>
          </cell>
          <cell r="IG18" t="str">
            <v/>
          </cell>
          <cell r="IH18" t="str">
            <v/>
          </cell>
          <cell r="II18" t="str">
            <v/>
          </cell>
          <cell r="IJ18" t="str">
            <v/>
          </cell>
          <cell r="IK18" t="str">
            <v/>
          </cell>
          <cell r="IL18">
            <v>37.613678377110304</v>
          </cell>
          <cell r="IM18">
            <v>30.174153715730622</v>
          </cell>
          <cell r="IN18">
            <v>22.73462905435094</v>
          </cell>
          <cell r="IO18">
            <v>65.541966849257207</v>
          </cell>
          <cell r="IP18">
            <v>48.5103654992066</v>
          </cell>
          <cell r="IQ18">
            <v>31.478764149155989</v>
          </cell>
          <cell r="IR18" t="str">
            <v/>
          </cell>
          <cell r="IS18" t="str">
            <v/>
          </cell>
          <cell r="IT18" t="str">
            <v/>
          </cell>
          <cell r="IU18" t="str">
            <v/>
          </cell>
          <cell r="IV18" t="str">
            <v/>
          </cell>
          <cell r="IW18" t="str">
            <v/>
          </cell>
          <cell r="IX18">
            <v>81.793293829581771</v>
          </cell>
          <cell r="IY18">
            <v>52.170619925708962</v>
          </cell>
          <cell r="IZ18">
            <v>22.547946021836168</v>
          </cell>
          <cell r="JA18">
            <v>108.01384764124143</v>
          </cell>
          <cell r="JB18">
            <v>63.025882714137964</v>
          </cell>
          <cell r="JC18">
            <v>18.037917787034502</v>
          </cell>
          <cell r="JD18" t="str">
            <v/>
          </cell>
          <cell r="JE18" t="str">
            <v/>
          </cell>
          <cell r="JF18" t="str">
            <v/>
          </cell>
          <cell r="JG18" t="str">
            <v/>
          </cell>
          <cell r="JH18" t="str">
            <v/>
          </cell>
          <cell r="JI18" t="str">
            <v/>
          </cell>
          <cell r="JJ18">
            <v>34.818924046614903</v>
          </cell>
          <cell r="JK18">
            <v>27.932167544620313</v>
          </cell>
          <cell r="JL18">
            <v>21.045411042625727</v>
          </cell>
          <cell r="JM18">
            <v>60.672097599973213</v>
          </cell>
          <cell r="JN18">
            <v>44.905970505088547</v>
          </cell>
          <cell r="JO18">
            <v>29.139843410203895</v>
          </cell>
          <cell r="JP18" t="str">
            <v/>
          </cell>
          <cell r="JQ18" t="str">
            <v/>
          </cell>
          <cell r="JR18" t="str">
            <v/>
          </cell>
          <cell r="JS18" t="str">
            <v/>
          </cell>
          <cell r="JT18" t="str">
            <v/>
          </cell>
          <cell r="JU18" t="str">
            <v/>
          </cell>
          <cell r="JV18">
            <v>60.122447661483562</v>
          </cell>
          <cell r="JW18">
            <v>43.584878046941036</v>
          </cell>
          <cell r="JX18">
            <v>27.047308432398498</v>
          </cell>
          <cell r="JY18">
            <v>94.971688579695723</v>
          </cell>
          <cell r="JZ18">
            <v>66.133574941825287</v>
          </cell>
          <cell r="KA18">
            <v>37.295461303954845</v>
          </cell>
        </row>
        <row r="19">
          <cell r="EY19">
            <v>130</v>
          </cell>
          <cell r="EZ19">
            <v>366.79675891568439</v>
          </cell>
          <cell r="FA19">
            <v>260.50681284473188</v>
          </cell>
          <cell r="FB19">
            <v>154.2168667737794</v>
          </cell>
          <cell r="FC19" t="str">
            <v/>
          </cell>
          <cell r="FD19" t="str">
            <v/>
          </cell>
          <cell r="FE19" t="str">
            <v/>
          </cell>
          <cell r="FF19" t="str">
            <v/>
          </cell>
          <cell r="FG19" t="str">
            <v/>
          </cell>
          <cell r="FH19" t="str">
            <v/>
          </cell>
          <cell r="FI19" t="str">
            <v/>
          </cell>
          <cell r="FJ19" t="str">
            <v/>
          </cell>
          <cell r="FK19" t="str">
            <v/>
          </cell>
          <cell r="FL19">
            <v>309.67993662445519</v>
          </cell>
          <cell r="FM19">
            <v>211.56442643201783</v>
          </cell>
          <cell r="FN19">
            <v>113.44891623958046</v>
          </cell>
          <cell r="FO19" t="str">
            <v/>
          </cell>
          <cell r="FP19" t="str">
            <v/>
          </cell>
          <cell r="FQ19" t="str">
            <v/>
          </cell>
          <cell r="FR19" t="str">
            <v/>
          </cell>
          <cell r="FS19" t="str">
            <v/>
          </cell>
          <cell r="FT19" t="str">
            <v/>
          </cell>
          <cell r="FU19" t="str">
            <v/>
          </cell>
          <cell r="FV19" t="str">
            <v/>
          </cell>
          <cell r="FW19" t="str">
            <v/>
          </cell>
          <cell r="FX19">
            <v>324.10373560080455</v>
          </cell>
          <cell r="FY19">
            <v>226.63204156033962</v>
          </cell>
          <cell r="FZ19">
            <v>129.16034751987473</v>
          </cell>
          <cell r="GA19" t="str">
            <v/>
          </cell>
          <cell r="GB19" t="str">
            <v/>
          </cell>
          <cell r="GC19" t="str">
            <v/>
          </cell>
          <cell r="GD19" t="str">
            <v/>
          </cell>
          <cell r="GE19" t="str">
            <v/>
          </cell>
          <cell r="GF19" t="str">
            <v/>
          </cell>
          <cell r="GG19" t="str">
            <v/>
          </cell>
          <cell r="GH19" t="str">
            <v/>
          </cell>
          <cell r="GI19" t="str">
            <v/>
          </cell>
          <cell r="GJ19">
            <v>271.72061969969627</v>
          </cell>
          <cell r="GK19">
            <v>160.9430757027763</v>
          </cell>
          <cell r="GL19">
            <v>50.165531705856289</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v>529.25354888201844</v>
          </cell>
          <cell r="HI19">
            <v>361.89094239744202</v>
          </cell>
          <cell r="HJ19">
            <v>194.52833591286563</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v>510.38746635581253</v>
          </cell>
          <cell r="IS19">
            <v>359.49799045209483</v>
          </cell>
          <cell r="IT19">
            <v>208.60851454837717</v>
          </cell>
          <cell r="IU19" t="str">
            <v/>
          </cell>
          <cell r="IV19" t="str">
            <v/>
          </cell>
          <cell r="IW19" t="str">
            <v/>
          </cell>
          <cell r="IX19" t="str">
            <v/>
          </cell>
          <cell r="IY19" t="str">
            <v/>
          </cell>
          <cell r="IZ19" t="str">
            <v/>
          </cell>
          <cell r="JA19" t="str">
            <v/>
          </cell>
          <cell r="JB19" t="str">
            <v/>
          </cell>
          <cell r="JC19" t="str">
            <v/>
          </cell>
          <cell r="JD19">
            <v>250.20527703355665</v>
          </cell>
          <cell r="JE19">
            <v>179.69317478642779</v>
          </cell>
          <cell r="JF19">
            <v>109.18107253929898</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row>
        <row r="20">
          <cell r="EY20">
            <v>131</v>
          </cell>
          <cell r="EZ20" t="str">
            <v/>
          </cell>
          <cell r="FA20" t="str">
            <v/>
          </cell>
          <cell r="FB20" t="str">
            <v/>
          </cell>
          <cell r="FC20">
            <v>182.10966532857353</v>
          </cell>
          <cell r="FD20">
            <v>135.38295002766861</v>
          </cell>
          <cell r="FE20">
            <v>88.656234726763742</v>
          </cell>
          <cell r="FF20" t="str">
            <v/>
          </cell>
          <cell r="FG20" t="str">
            <v/>
          </cell>
          <cell r="FH20" t="str">
            <v/>
          </cell>
          <cell r="FI20" t="str">
            <v/>
          </cell>
          <cell r="FJ20" t="str">
            <v/>
          </cell>
          <cell r="FK20" t="str">
            <v/>
          </cell>
          <cell r="FL20" t="str">
            <v/>
          </cell>
          <cell r="FM20" t="str">
            <v/>
          </cell>
          <cell r="FN20" t="str">
            <v/>
          </cell>
          <cell r="FO20">
            <v>159.21171316112975</v>
          </cell>
          <cell r="FP20">
            <v>118.22144445003332</v>
          </cell>
          <cell r="FQ20">
            <v>77.231175738936827</v>
          </cell>
          <cell r="FR20" t="str">
            <v/>
          </cell>
          <cell r="FS20" t="str">
            <v/>
          </cell>
          <cell r="FT20" t="str">
            <v/>
          </cell>
          <cell r="FU20" t="str">
            <v/>
          </cell>
          <cell r="FV20" t="str">
            <v/>
          </cell>
          <cell r="FW20" t="str">
            <v/>
          </cell>
          <cell r="FX20" t="str">
            <v/>
          </cell>
          <cell r="FY20" t="str">
            <v/>
          </cell>
          <cell r="FZ20" t="str">
            <v/>
          </cell>
          <cell r="GA20">
            <v>189.17467003723365</v>
          </cell>
          <cell r="GB20">
            <v>135.34792568543477</v>
          </cell>
          <cell r="GC20">
            <v>81.521181333635894</v>
          </cell>
          <cell r="GD20" t="str">
            <v/>
          </cell>
          <cell r="GE20" t="str">
            <v/>
          </cell>
          <cell r="GF20" t="str">
            <v/>
          </cell>
          <cell r="GG20" t="str">
            <v/>
          </cell>
          <cell r="GH20" t="str">
            <v/>
          </cell>
          <cell r="GI20" t="str">
            <v/>
          </cell>
          <cell r="GJ20" t="str">
            <v/>
          </cell>
          <cell r="GK20" t="str">
            <v/>
          </cell>
          <cell r="GL20" t="str">
            <v/>
          </cell>
          <cell r="GM20">
            <v>157.01481194723308</v>
          </cell>
          <cell r="GN20">
            <v>103.41639104480275</v>
          </cell>
          <cell r="GO20">
            <v>49.817970142372417</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v>276.79904431545361</v>
          </cell>
          <cell r="HL20">
            <v>199.36410768198405</v>
          </cell>
          <cell r="HM20">
            <v>121.92917104851448</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v>139.6885645389635</v>
          </cell>
          <cell r="JH20">
            <v>104.13444053966479</v>
          </cell>
          <cell r="JI20">
            <v>68.580316540366098</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row>
        <row r="21">
          <cell r="EY21">
            <v>132</v>
          </cell>
          <cell r="EZ21" t="str">
            <v/>
          </cell>
          <cell r="FA21" t="str">
            <v/>
          </cell>
          <cell r="FB21" t="str">
            <v/>
          </cell>
          <cell r="FC21" t="str">
            <v/>
          </cell>
          <cell r="FD21" t="str">
            <v/>
          </cell>
          <cell r="FE21" t="str">
            <v/>
          </cell>
          <cell r="FF21">
            <v>93.658117411229838</v>
          </cell>
          <cell r="FG21">
            <v>60.901527506815562</v>
          </cell>
          <cell r="FH21">
            <v>28.14493760240131</v>
          </cell>
          <cell r="FI21">
            <v>126.60375314779367</v>
          </cell>
          <cell r="FJ21">
            <v>88.460899725549339</v>
          </cell>
          <cell r="FK21">
            <v>50.318046303304968</v>
          </cell>
          <cell r="FL21" t="str">
            <v/>
          </cell>
          <cell r="FM21" t="str">
            <v/>
          </cell>
          <cell r="FN21" t="str">
            <v/>
          </cell>
          <cell r="FO21" t="str">
            <v/>
          </cell>
          <cell r="FP21" t="str">
            <v/>
          </cell>
          <cell r="FQ21" t="str">
            <v/>
          </cell>
          <cell r="FR21">
            <v>95.641526853651712</v>
          </cell>
          <cell r="FS21">
            <v>69.364467300410269</v>
          </cell>
          <cell r="FT21">
            <v>43.087407747168839</v>
          </cell>
          <cell r="FU21">
            <v>126.60076078363842</v>
          </cell>
          <cell r="FV21">
            <v>85.096539217603194</v>
          </cell>
          <cell r="FW21">
            <v>43.592317651567967</v>
          </cell>
          <cell r="FX21" t="str">
            <v/>
          </cell>
          <cell r="FY21" t="str">
            <v/>
          </cell>
          <cell r="FZ21" t="str">
            <v/>
          </cell>
          <cell r="GA21" t="str">
            <v/>
          </cell>
          <cell r="GB21" t="str">
            <v/>
          </cell>
          <cell r="GC21" t="str">
            <v/>
          </cell>
          <cell r="GD21">
            <v>131.02457418125516</v>
          </cell>
          <cell r="GE21">
            <v>96.890001058504438</v>
          </cell>
          <cell r="GF21">
            <v>62.755427935753708</v>
          </cell>
          <cell r="GG21">
            <v>181.26488635485237</v>
          </cell>
          <cell r="GH21">
            <v>130.20470768362088</v>
          </cell>
          <cell r="GI21">
            <v>79.144529012389384</v>
          </cell>
          <cell r="GJ21" t="str">
            <v/>
          </cell>
          <cell r="GK21" t="str">
            <v/>
          </cell>
          <cell r="GL21" t="str">
            <v/>
          </cell>
          <cell r="GM21" t="str">
            <v/>
          </cell>
          <cell r="GN21" t="str">
            <v/>
          </cell>
          <cell r="GO21" t="str">
            <v/>
          </cell>
          <cell r="GP21">
            <v>122.09817893964062</v>
          </cell>
          <cell r="GQ21">
            <v>75.229672607370702</v>
          </cell>
          <cell r="GR21">
            <v>28.361166275100818</v>
          </cell>
          <cell r="GS21">
            <v>131.28681959938652</v>
          </cell>
          <cell r="GT21">
            <v>76.365901729145008</v>
          </cell>
          <cell r="GU21">
            <v>21.444983858903505</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v>222.79431683955065</v>
          </cell>
          <cell r="HO21">
            <v>154.44447081838086</v>
          </cell>
          <cell r="HP21">
            <v>86.094624797211125</v>
          </cell>
          <cell r="HQ21">
            <v>355.71234782485431</v>
          </cell>
          <cell r="HR21">
            <v>215.80098005349564</v>
          </cell>
          <cell r="HS21">
            <v>75.889612282136937</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v>96.796608849589418</v>
          </cell>
          <cell r="JK21">
            <v>77.651425774044483</v>
          </cell>
          <cell r="JL21">
            <v>58.50624269849952</v>
          </cell>
          <cell r="JM21">
            <v>168.66843132792553</v>
          </cell>
          <cell r="JN21">
            <v>124.83859800414618</v>
          </cell>
          <cell r="JO21">
            <v>81.008764680366838</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row>
        <row r="22">
          <cell r="EY22">
            <v>133</v>
          </cell>
          <cell r="EZ22">
            <v>198.67721624522693</v>
          </cell>
          <cell r="FA22">
            <v>141.10475932750811</v>
          </cell>
          <cell r="FB22">
            <v>83.532302409789267</v>
          </cell>
          <cell r="FC22" t="str">
            <v/>
          </cell>
          <cell r="FD22" t="str">
            <v/>
          </cell>
          <cell r="FE22" t="str">
            <v/>
          </cell>
          <cell r="FF22" t="str">
            <v/>
          </cell>
          <cell r="FG22" t="str">
            <v/>
          </cell>
          <cell r="FH22" t="str">
            <v/>
          </cell>
          <cell r="FI22" t="str">
            <v/>
          </cell>
          <cell r="FJ22" t="str">
            <v/>
          </cell>
          <cell r="FK22" t="str">
            <v/>
          </cell>
          <cell r="FL22">
            <v>167.73961666790007</v>
          </cell>
          <cell r="FM22">
            <v>114.59488198393144</v>
          </cell>
          <cell r="FN22">
            <v>61.450147299962829</v>
          </cell>
          <cell r="FO22" t="str">
            <v/>
          </cell>
          <cell r="FP22" t="str">
            <v/>
          </cell>
          <cell r="FQ22" t="str">
            <v/>
          </cell>
          <cell r="FR22" t="str">
            <v/>
          </cell>
          <cell r="FS22" t="str">
            <v/>
          </cell>
          <cell r="FT22" t="str">
            <v/>
          </cell>
          <cell r="FU22" t="str">
            <v/>
          </cell>
          <cell r="FV22" t="str">
            <v/>
          </cell>
          <cell r="FW22" t="str">
            <v/>
          </cell>
          <cell r="FX22">
            <v>238.45932346829193</v>
          </cell>
          <cell r="FY22">
            <v>166.74452457801985</v>
          </cell>
          <cell r="FZ22">
            <v>95.029725687747828</v>
          </cell>
          <cell r="GA22" t="str">
            <v/>
          </cell>
          <cell r="GB22" t="str">
            <v/>
          </cell>
          <cell r="GC22" t="str">
            <v/>
          </cell>
          <cell r="GD22" t="str">
            <v/>
          </cell>
          <cell r="GE22" t="str">
            <v/>
          </cell>
          <cell r="GF22" t="str">
            <v/>
          </cell>
          <cell r="GG22" t="str">
            <v/>
          </cell>
          <cell r="GH22" t="str">
            <v/>
          </cell>
          <cell r="GI22" t="str">
            <v/>
          </cell>
          <cell r="GJ22">
            <v>199.91844594405154</v>
          </cell>
          <cell r="GK22">
            <v>118.41386794831766</v>
          </cell>
          <cell r="GL22">
            <v>36.909289952583755</v>
          </cell>
          <cell r="GM22" t="str">
            <v/>
          </cell>
          <cell r="GN22" t="str">
            <v/>
          </cell>
          <cell r="GO22" t="str">
            <v/>
          </cell>
          <cell r="GP22" t="str">
            <v/>
          </cell>
          <cell r="GQ22" t="str">
            <v/>
          </cell>
          <cell r="GR22" t="str">
            <v/>
          </cell>
          <cell r="GS22" t="str">
            <v/>
          </cell>
          <cell r="GT22" t="str">
            <v/>
          </cell>
          <cell r="GU22" t="str">
            <v/>
          </cell>
          <cell r="GV22">
            <v>101.5882234650131</v>
          </cell>
          <cell r="GW22">
            <v>71.958170635337069</v>
          </cell>
          <cell r="GX22">
            <v>42.328117805661051</v>
          </cell>
          <cell r="GY22" t="str">
            <v/>
          </cell>
          <cell r="GZ22" t="str">
            <v/>
          </cell>
          <cell r="HA22" t="str">
            <v/>
          </cell>
          <cell r="HB22" t="str">
            <v/>
          </cell>
          <cell r="HC22" t="str">
            <v/>
          </cell>
          <cell r="HD22" t="str">
            <v/>
          </cell>
          <cell r="HE22" t="str">
            <v/>
          </cell>
          <cell r="HF22" t="str">
            <v/>
          </cell>
          <cell r="HG22" t="str">
            <v/>
          </cell>
          <cell r="HH22">
            <v>242.51822597439443</v>
          </cell>
          <cell r="HI22">
            <v>165.82817353199093</v>
          </cell>
          <cell r="HJ22">
            <v>89.138121089587443</v>
          </cell>
          <cell r="HK22" t="str">
            <v/>
          </cell>
          <cell r="HL22" t="str">
            <v/>
          </cell>
          <cell r="HM22" t="str">
            <v/>
          </cell>
          <cell r="HN22" t="str">
            <v/>
          </cell>
          <cell r="HO22" t="str">
            <v/>
          </cell>
          <cell r="HP22" t="str">
            <v/>
          </cell>
          <cell r="HQ22" t="str">
            <v/>
          </cell>
          <cell r="HR22" t="str">
            <v/>
          </cell>
          <cell r="HS22" t="str">
            <v/>
          </cell>
          <cell r="HT22">
            <v>240.75539380421782</v>
          </cell>
          <cell r="HU22">
            <v>168.53418749584284</v>
          </cell>
          <cell r="HV22">
            <v>96.312981187467869</v>
          </cell>
          <cell r="HW22" t="str">
            <v/>
          </cell>
          <cell r="HX22" t="str">
            <v/>
          </cell>
          <cell r="HY22" t="str">
            <v/>
          </cell>
          <cell r="HZ22" t="str">
            <v/>
          </cell>
          <cell r="IA22" t="str">
            <v/>
          </cell>
          <cell r="IB22" t="str">
            <v/>
          </cell>
          <cell r="IC22" t="str">
            <v/>
          </cell>
          <cell r="ID22" t="str">
            <v/>
          </cell>
          <cell r="IE22" t="str">
            <v/>
          </cell>
          <cell r="IF22">
            <v>199.83270599377141</v>
          </cell>
          <cell r="IG22">
            <v>143.51645093947269</v>
          </cell>
          <cell r="IH22">
            <v>87.200195885173983</v>
          </cell>
          <cell r="II22" t="str">
            <v/>
          </cell>
          <cell r="IJ22" t="str">
            <v/>
          </cell>
          <cell r="IK22" t="str">
            <v/>
          </cell>
          <cell r="IL22" t="str">
            <v/>
          </cell>
          <cell r="IM22" t="str">
            <v/>
          </cell>
          <cell r="IN22" t="str">
            <v/>
          </cell>
          <cell r="IO22" t="str">
            <v/>
          </cell>
          <cell r="IP22" t="str">
            <v/>
          </cell>
          <cell r="IQ22" t="str">
            <v/>
          </cell>
          <cell r="IR22">
            <v>173.43250864724513</v>
          </cell>
          <cell r="IS22">
            <v>122.15942288497408</v>
          </cell>
          <cell r="IT22">
            <v>70.886337122703054</v>
          </cell>
          <cell r="IU22" t="str">
            <v/>
          </cell>
          <cell r="IV22" t="str">
            <v/>
          </cell>
          <cell r="IW22" t="str">
            <v/>
          </cell>
          <cell r="IX22" t="str">
            <v/>
          </cell>
          <cell r="IY22" t="str">
            <v/>
          </cell>
          <cell r="IZ22" t="str">
            <v/>
          </cell>
          <cell r="JA22" t="str">
            <v/>
          </cell>
          <cell r="JB22" t="str">
            <v/>
          </cell>
          <cell r="JC22" t="str">
            <v/>
          </cell>
          <cell r="JD22">
            <v>158.72052816225622</v>
          </cell>
          <cell r="JE22">
            <v>113.99038400548723</v>
          </cell>
          <cell r="JF22">
            <v>69.260239848718285</v>
          </cell>
          <cell r="JG22" t="str">
            <v/>
          </cell>
          <cell r="JH22" t="str">
            <v/>
          </cell>
          <cell r="JI22" t="str">
            <v/>
          </cell>
          <cell r="JJ22" t="str">
            <v/>
          </cell>
          <cell r="JK22" t="str">
            <v/>
          </cell>
          <cell r="JL22" t="str">
            <v/>
          </cell>
          <cell r="JM22" t="str">
            <v/>
          </cell>
          <cell r="JN22" t="str">
            <v/>
          </cell>
          <cell r="JO22" t="str">
            <v/>
          </cell>
          <cell r="JP22">
            <v>178.04153600906326</v>
          </cell>
          <cell r="JQ22">
            <v>135.05087765787485</v>
          </cell>
          <cell r="JR22">
            <v>92.060219306686434</v>
          </cell>
          <cell r="JS22" t="str">
            <v/>
          </cell>
          <cell r="JT22" t="str">
            <v/>
          </cell>
          <cell r="JU22" t="str">
            <v/>
          </cell>
          <cell r="JV22" t="str">
            <v/>
          </cell>
          <cell r="JW22" t="str">
            <v/>
          </cell>
          <cell r="JX22" t="str">
            <v/>
          </cell>
          <cell r="JY22" t="str">
            <v/>
          </cell>
          <cell r="JZ22" t="str">
            <v/>
          </cell>
          <cell r="KA22" t="str">
            <v/>
          </cell>
        </row>
        <row r="23">
          <cell r="EY23">
            <v>134</v>
          </cell>
          <cell r="EZ23" t="str">
            <v/>
          </cell>
          <cell r="FA23" t="str">
            <v/>
          </cell>
          <cell r="FB23" t="str">
            <v/>
          </cell>
          <cell r="FC23">
            <v>132.65190524134812</v>
          </cell>
          <cell r="FD23">
            <v>98.615338323542986</v>
          </cell>
          <cell r="FE23">
            <v>64.578771405737882</v>
          </cell>
          <cell r="FF23" t="str">
            <v/>
          </cell>
          <cell r="FG23" t="str">
            <v/>
          </cell>
          <cell r="FH23" t="str">
            <v/>
          </cell>
          <cell r="FI23" t="str">
            <v/>
          </cell>
          <cell r="FJ23" t="str">
            <v/>
          </cell>
          <cell r="FK23" t="str">
            <v/>
          </cell>
          <cell r="FL23" t="str">
            <v/>
          </cell>
          <cell r="FM23" t="str">
            <v/>
          </cell>
          <cell r="FN23" t="str">
            <v/>
          </cell>
          <cell r="FO23">
            <v>115.97263137822667</v>
          </cell>
          <cell r="FP23">
            <v>86.114593744303164</v>
          </cell>
          <cell r="FQ23">
            <v>56.256556110379627</v>
          </cell>
          <cell r="FR23" t="str">
            <v/>
          </cell>
          <cell r="FS23" t="str">
            <v/>
          </cell>
          <cell r="FT23" t="str">
            <v/>
          </cell>
          <cell r="FU23" t="str">
            <v/>
          </cell>
          <cell r="FV23" t="str">
            <v/>
          </cell>
          <cell r="FW23" t="str">
            <v/>
          </cell>
          <cell r="FX23" t="str">
            <v/>
          </cell>
          <cell r="FY23" t="str">
            <v/>
          </cell>
          <cell r="FZ23" t="str">
            <v/>
          </cell>
          <cell r="GA23">
            <v>162.49983454468799</v>
          </cell>
          <cell r="GB23">
            <v>116.2630045847099</v>
          </cell>
          <cell r="GC23">
            <v>70.026174624731794</v>
          </cell>
          <cell r="GD23" t="str">
            <v/>
          </cell>
          <cell r="GE23" t="str">
            <v/>
          </cell>
          <cell r="GF23" t="str">
            <v/>
          </cell>
          <cell r="GG23" t="str">
            <v/>
          </cell>
          <cell r="GH23" t="str">
            <v/>
          </cell>
          <cell r="GI23" t="str">
            <v/>
          </cell>
          <cell r="GJ23" t="str">
            <v/>
          </cell>
          <cell r="GK23" t="str">
            <v/>
          </cell>
          <cell r="GL23" t="str">
            <v/>
          </cell>
          <cell r="GM23">
            <v>134.87472163936536</v>
          </cell>
          <cell r="GN23">
            <v>88.834020065591162</v>
          </cell>
          <cell r="GO23">
            <v>42.793318491816983</v>
          </cell>
          <cell r="GP23" t="str">
            <v/>
          </cell>
          <cell r="GQ23" t="str">
            <v/>
          </cell>
          <cell r="GR23" t="str">
            <v/>
          </cell>
          <cell r="GS23" t="str">
            <v/>
          </cell>
          <cell r="GT23" t="str">
            <v/>
          </cell>
          <cell r="GU23" t="str">
            <v/>
          </cell>
          <cell r="GV23" t="str">
            <v/>
          </cell>
          <cell r="GW23" t="str">
            <v/>
          </cell>
          <cell r="GX23" t="str">
            <v/>
          </cell>
          <cell r="GY23">
            <v>51.821239675576763</v>
          </cell>
          <cell r="GZ23">
            <v>35.662883837144591</v>
          </cell>
          <cell r="HA23">
            <v>19.504527998712422</v>
          </cell>
          <cell r="HB23" t="str">
            <v/>
          </cell>
          <cell r="HC23" t="str">
            <v/>
          </cell>
          <cell r="HD23" t="str">
            <v/>
          </cell>
          <cell r="HE23" t="str">
            <v/>
          </cell>
          <cell r="HF23" t="str">
            <v/>
          </cell>
          <cell r="HG23" t="str">
            <v/>
          </cell>
          <cell r="HH23" t="str">
            <v/>
          </cell>
          <cell r="HI23" t="str">
            <v/>
          </cell>
          <cell r="HJ23" t="str">
            <v/>
          </cell>
          <cell r="HK23">
            <v>123.51371356218087</v>
          </cell>
          <cell r="HL23">
            <v>88.960571925781011</v>
          </cell>
          <cell r="HM23">
            <v>54.407430289381175</v>
          </cell>
          <cell r="HN23" t="str">
            <v/>
          </cell>
          <cell r="HO23" t="str">
            <v/>
          </cell>
          <cell r="HP23" t="str">
            <v/>
          </cell>
          <cell r="HQ23" t="str">
            <v/>
          </cell>
          <cell r="HR23" t="str">
            <v/>
          </cell>
          <cell r="HS23" t="str">
            <v/>
          </cell>
          <cell r="HT23" t="str">
            <v/>
          </cell>
          <cell r="HU23" t="str">
            <v/>
          </cell>
          <cell r="HV23" t="str">
            <v/>
          </cell>
          <cell r="HW23">
            <v>117.11220259022835</v>
          </cell>
          <cell r="HX23">
            <v>91.53610019928</v>
          </cell>
          <cell r="HY23">
            <v>65.959997808331636</v>
          </cell>
          <cell r="HZ23" t="str">
            <v/>
          </cell>
          <cell r="IA23" t="str">
            <v/>
          </cell>
          <cell r="IB23" t="str">
            <v/>
          </cell>
          <cell r="IC23" t="str">
            <v/>
          </cell>
          <cell r="ID23" t="str">
            <v/>
          </cell>
          <cell r="IE23" t="str">
            <v/>
          </cell>
          <cell r="IF23" t="str">
            <v/>
          </cell>
          <cell r="IG23" t="str">
            <v/>
          </cell>
          <cell r="IH23" t="str">
            <v/>
          </cell>
          <cell r="II23">
            <v>97.899555948122881</v>
          </cell>
          <cell r="IJ23">
            <v>72.981747084212927</v>
          </cell>
          <cell r="IK23">
            <v>48.06393822030298</v>
          </cell>
          <cell r="IL23" t="str">
            <v/>
          </cell>
          <cell r="IM23" t="str">
            <v/>
          </cell>
          <cell r="IN23" t="str">
            <v/>
          </cell>
          <cell r="IO23" t="str">
            <v/>
          </cell>
          <cell r="IP23" t="str">
            <v/>
          </cell>
          <cell r="IQ23" t="str">
            <v/>
          </cell>
          <cell r="IR23" t="str">
            <v/>
          </cell>
          <cell r="IS23" t="str">
            <v/>
          </cell>
          <cell r="IT23" t="str">
            <v/>
          </cell>
          <cell r="IU23">
            <v>102.65884067742867</v>
          </cell>
          <cell r="IV23">
            <v>70.893911157392182</v>
          </cell>
          <cell r="IW23">
            <v>39.128981637355672</v>
          </cell>
          <cell r="IX23" t="str">
            <v/>
          </cell>
          <cell r="IY23" t="str">
            <v/>
          </cell>
          <cell r="IZ23" t="str">
            <v/>
          </cell>
          <cell r="JA23" t="str">
            <v/>
          </cell>
          <cell r="JB23" t="str">
            <v/>
          </cell>
          <cell r="JC23" t="str">
            <v/>
          </cell>
          <cell r="JD23" t="str">
            <v/>
          </cell>
          <cell r="JE23" t="str">
            <v/>
          </cell>
          <cell r="JF23" t="str">
            <v/>
          </cell>
          <cell r="JG23">
            <v>92.125893791034215</v>
          </cell>
          <cell r="JH23">
            <v>68.677621828306542</v>
          </cell>
          <cell r="JI23">
            <v>45.229349865578868</v>
          </cell>
          <cell r="JJ23" t="str">
            <v/>
          </cell>
          <cell r="JK23" t="str">
            <v/>
          </cell>
          <cell r="JL23" t="str">
            <v/>
          </cell>
          <cell r="JM23" t="str">
            <v/>
          </cell>
          <cell r="JN23" t="str">
            <v/>
          </cell>
          <cell r="JO23" t="str">
            <v/>
          </cell>
          <cell r="JP23" t="str">
            <v/>
          </cell>
          <cell r="JQ23" t="str">
            <v/>
          </cell>
          <cell r="JR23" t="str">
            <v/>
          </cell>
          <cell r="JS23">
            <v>105.97140572710779</v>
          </cell>
          <cell r="JT23">
            <v>80.835081749169447</v>
          </cell>
          <cell r="JU23">
            <v>55.698757771231122</v>
          </cell>
          <cell r="JV23" t="str">
            <v/>
          </cell>
          <cell r="JW23" t="str">
            <v/>
          </cell>
          <cell r="JX23" t="str">
            <v/>
          </cell>
          <cell r="JY23" t="str">
            <v/>
          </cell>
          <cell r="JZ23" t="str">
            <v/>
          </cell>
          <cell r="KA23" t="str">
            <v/>
          </cell>
        </row>
        <row r="24">
          <cell r="EY24">
            <v>135</v>
          </cell>
          <cell r="EZ24" t="str">
            <v/>
          </cell>
          <cell r="FA24" t="str">
            <v/>
          </cell>
          <cell r="FB24" t="str">
            <v/>
          </cell>
          <cell r="FC24" t="str">
            <v/>
          </cell>
          <cell r="FD24" t="str">
            <v/>
          </cell>
          <cell r="FE24" t="str">
            <v/>
          </cell>
          <cell r="FF24">
            <v>93.661897209945209</v>
          </cell>
          <cell r="FG24">
            <v>60.903985334516967</v>
          </cell>
          <cell r="FH24">
            <v>28.14607345908874</v>
          </cell>
          <cell r="FI24">
            <v>126.60886254692252</v>
          </cell>
          <cell r="FJ24">
            <v>88.464469778037966</v>
          </cell>
          <cell r="FK24">
            <v>50.320077009153373</v>
          </cell>
          <cell r="FL24" t="str">
            <v/>
          </cell>
          <cell r="FM24" t="str">
            <v/>
          </cell>
          <cell r="FN24" t="str">
            <v/>
          </cell>
          <cell r="FO24" t="str">
            <v/>
          </cell>
          <cell r="FP24" t="str">
            <v/>
          </cell>
          <cell r="FQ24" t="str">
            <v/>
          </cell>
          <cell r="FR24">
            <v>95.645386697628183</v>
          </cell>
          <cell r="FS24">
            <v>69.367266670413017</v>
          </cell>
          <cell r="FT24">
            <v>43.089146643197857</v>
          </cell>
          <cell r="FU24">
            <v>126.60587006200321</v>
          </cell>
          <cell r="FV24">
            <v>85.099973493227225</v>
          </cell>
          <cell r="FW24">
            <v>43.594076924451237</v>
          </cell>
          <cell r="FX24" t="str">
            <v/>
          </cell>
          <cell r="FY24" t="str">
            <v/>
          </cell>
          <cell r="FZ24" t="str">
            <v/>
          </cell>
          <cell r="GA24" t="str">
            <v/>
          </cell>
          <cell r="GB24" t="str">
            <v/>
          </cell>
          <cell r="GC24" t="str">
            <v/>
          </cell>
          <cell r="GD24">
            <v>122.66735468079435</v>
          </cell>
          <cell r="GE24">
            <v>90.710007638906305</v>
          </cell>
          <cell r="GF24">
            <v>58.75266059701827</v>
          </cell>
          <cell r="GG24">
            <v>169.70315869834448</v>
          </cell>
          <cell r="GH24">
            <v>121.89978222284398</v>
          </cell>
          <cell r="GI24">
            <v>74.096405747343468</v>
          </cell>
          <cell r="GJ24" t="str">
            <v/>
          </cell>
          <cell r="GK24" t="str">
            <v/>
          </cell>
          <cell r="GL24" t="str">
            <v/>
          </cell>
          <cell r="GM24" t="str">
            <v/>
          </cell>
          <cell r="GN24" t="str">
            <v/>
          </cell>
          <cell r="GO24" t="str">
            <v/>
          </cell>
          <cell r="GP24">
            <v>114.3103170947814</v>
          </cell>
          <cell r="GQ24">
            <v>70.431252991384298</v>
          </cell>
          <cell r="GR24">
            <v>26.552188887987175</v>
          </cell>
          <cell r="GS24">
            <v>122.91287314113166</v>
          </cell>
          <cell r="GT24">
            <v>71.495009325265016</v>
          </cell>
          <cell r="GU24">
            <v>20.077145509398409</v>
          </cell>
          <cell r="GV24" t="str">
            <v/>
          </cell>
          <cell r="GW24" t="str">
            <v/>
          </cell>
          <cell r="GX24" t="str">
            <v/>
          </cell>
          <cell r="GY24" t="str">
            <v/>
          </cell>
          <cell r="GZ24" t="str">
            <v/>
          </cell>
          <cell r="HA24" t="str">
            <v/>
          </cell>
          <cell r="HB24">
            <v>19.487147831274402</v>
          </cell>
          <cell r="HC24">
            <v>12.852007744274996</v>
          </cell>
          <cell r="HD24">
            <v>6.2168676572755928</v>
          </cell>
          <cell r="HE24">
            <v>28.5128631802623</v>
          </cell>
          <cell r="HF24">
            <v>19.421850919216361</v>
          </cell>
          <cell r="HG24">
            <v>10.330838658170418</v>
          </cell>
          <cell r="HH24" t="str">
            <v/>
          </cell>
          <cell r="HI24" t="str">
            <v/>
          </cell>
          <cell r="HJ24" t="str">
            <v/>
          </cell>
          <cell r="HK24" t="str">
            <v/>
          </cell>
          <cell r="HL24" t="str">
            <v/>
          </cell>
          <cell r="HM24" t="str">
            <v/>
          </cell>
          <cell r="HN24">
            <v>98.106045088274811</v>
          </cell>
          <cell r="HO24">
            <v>68.008629810134522</v>
          </cell>
          <cell r="HP24">
            <v>37.911214531994219</v>
          </cell>
          <cell r="HQ24">
            <v>156.63564551017402</v>
          </cell>
          <cell r="HR24">
            <v>95.026574194300863</v>
          </cell>
          <cell r="HS24">
            <v>33.417502878427719</v>
          </cell>
          <cell r="HT24" t="str">
            <v/>
          </cell>
          <cell r="HU24" t="str">
            <v/>
          </cell>
          <cell r="HV24" t="str">
            <v/>
          </cell>
          <cell r="HW24" t="str">
            <v/>
          </cell>
          <cell r="HX24" t="str">
            <v/>
          </cell>
          <cell r="HY24" t="str">
            <v/>
          </cell>
          <cell r="HZ24">
            <v>87.584328036225955</v>
          </cell>
          <cell r="IA24">
            <v>64.152461545335811</v>
          </cell>
          <cell r="IB24">
            <v>40.720595054445681</v>
          </cell>
          <cell r="IC24">
            <v>142.36424319277518</v>
          </cell>
          <cell r="ID24">
            <v>108.67046413243162</v>
          </cell>
          <cell r="IE24">
            <v>74.976685072088074</v>
          </cell>
          <cell r="IF24" t="str">
            <v/>
          </cell>
          <cell r="IG24" t="str">
            <v/>
          </cell>
          <cell r="IH24" t="str">
            <v/>
          </cell>
          <cell r="II24" t="str">
            <v/>
          </cell>
          <cell r="IJ24" t="str">
            <v/>
          </cell>
          <cell r="IK24" t="str">
            <v/>
          </cell>
          <cell r="IL24">
            <v>69.356171925621922</v>
          </cell>
          <cell r="IM24">
            <v>55.63837101589889</v>
          </cell>
          <cell r="IN24">
            <v>41.920570106175852</v>
          </cell>
          <cell r="IO24">
            <v>120.85337348731073</v>
          </cell>
          <cell r="IP24">
            <v>89.448663223142361</v>
          </cell>
          <cell r="IQ24">
            <v>58.043952958973961</v>
          </cell>
          <cell r="IR24" t="str">
            <v/>
          </cell>
          <cell r="IS24" t="str">
            <v/>
          </cell>
          <cell r="IT24" t="str">
            <v/>
          </cell>
          <cell r="IU24" t="str">
            <v/>
          </cell>
          <cell r="IV24" t="str">
            <v/>
          </cell>
          <cell r="IW24" t="str">
            <v/>
          </cell>
          <cell r="IX24">
            <v>78.769449710764647</v>
          </cell>
          <cell r="IY24">
            <v>50.241906520841248</v>
          </cell>
          <cell r="IZ24">
            <v>21.714363330917852</v>
          </cell>
          <cell r="JA24">
            <v>104.02064694411227</v>
          </cell>
          <cell r="JB24">
            <v>60.695857404538842</v>
          </cell>
          <cell r="JC24">
            <v>17.371067864965411</v>
          </cell>
          <cell r="JD24" t="str">
            <v/>
          </cell>
          <cell r="JE24" t="str">
            <v/>
          </cell>
          <cell r="JF24" t="str">
            <v/>
          </cell>
          <cell r="JG24" t="str">
            <v/>
          </cell>
          <cell r="JH24" t="str">
            <v/>
          </cell>
          <cell r="JI24" t="str">
            <v/>
          </cell>
          <cell r="JJ24">
            <v>65.807766448102157</v>
          </cell>
          <cell r="JK24">
            <v>52.791796659332398</v>
          </cell>
          <cell r="JL24">
            <v>39.775826870562625</v>
          </cell>
          <cell r="JM24">
            <v>114.67026446394937</v>
          </cell>
          <cell r="JN24">
            <v>84.872284254617355</v>
          </cell>
          <cell r="JO24">
            <v>55.074304045285366</v>
          </cell>
          <cell r="JP24" t="str">
            <v/>
          </cell>
          <cell r="JQ24" t="str">
            <v/>
          </cell>
          <cell r="JR24" t="str">
            <v/>
          </cell>
          <cell r="JS24" t="str">
            <v/>
          </cell>
          <cell r="JT24" t="str">
            <v/>
          </cell>
          <cell r="JU24" t="str">
            <v/>
          </cell>
          <cell r="JV24">
            <v>103.59262318484286</v>
          </cell>
          <cell r="JW24">
            <v>75.097938019689067</v>
          </cell>
          <cell r="JX24">
            <v>46.603252854535256</v>
          </cell>
          <cell r="JY24">
            <v>163.63881929190728</v>
          </cell>
          <cell r="JZ24">
            <v>113.9499600446909</v>
          </cell>
          <cell r="KA24">
            <v>64.261100797474541</v>
          </cell>
        </row>
        <row r="25">
          <cell r="EY25">
            <v>136</v>
          </cell>
          <cell r="EZ25">
            <v>31.695714285714285</v>
          </cell>
          <cell r="FA25">
            <v>31.695714285714285</v>
          </cell>
          <cell r="FB25">
            <v>31.695714285714285</v>
          </cell>
          <cell r="FC25" t="str">
            <v/>
          </cell>
          <cell r="FD25" t="str">
            <v/>
          </cell>
          <cell r="FE25" t="str">
            <v/>
          </cell>
          <cell r="FF25" t="str">
            <v/>
          </cell>
          <cell r="FG25" t="str">
            <v/>
          </cell>
          <cell r="FH25" t="str">
            <v/>
          </cell>
          <cell r="FI25" t="str">
            <v/>
          </cell>
          <cell r="FJ25" t="str">
            <v/>
          </cell>
          <cell r="FK25" t="str">
            <v/>
          </cell>
          <cell r="FL25">
            <v>31.695714285714285</v>
          </cell>
          <cell r="FM25">
            <v>31.695714285714285</v>
          </cell>
          <cell r="FN25">
            <v>31.695714285714285</v>
          </cell>
          <cell r="FO25" t="str">
            <v/>
          </cell>
          <cell r="FP25" t="str">
            <v/>
          </cell>
          <cell r="FQ25" t="str">
            <v/>
          </cell>
          <cell r="FR25" t="str">
            <v/>
          </cell>
          <cell r="FS25" t="str">
            <v/>
          </cell>
          <cell r="FT25" t="str">
            <v/>
          </cell>
          <cell r="FU25" t="str">
            <v/>
          </cell>
          <cell r="FV25" t="str">
            <v/>
          </cell>
          <cell r="FW25" t="str">
            <v/>
          </cell>
          <cell r="FX25">
            <v>41.438285714285712</v>
          </cell>
          <cell r="FY25">
            <v>41.438285714285712</v>
          </cell>
          <cell r="FZ25">
            <v>41.438285714285712</v>
          </cell>
          <cell r="GA25" t="str">
            <v/>
          </cell>
          <cell r="GB25" t="str">
            <v/>
          </cell>
          <cell r="GC25" t="str">
            <v/>
          </cell>
          <cell r="GD25" t="str">
            <v/>
          </cell>
          <cell r="GE25" t="str">
            <v/>
          </cell>
          <cell r="GF25" t="str">
            <v/>
          </cell>
          <cell r="GG25" t="str">
            <v/>
          </cell>
          <cell r="GH25" t="str">
            <v/>
          </cell>
          <cell r="GI25" t="str">
            <v/>
          </cell>
          <cell r="GJ25">
            <v>41.438285714285712</v>
          </cell>
          <cell r="GK25">
            <v>41.438285714285712</v>
          </cell>
          <cell r="GL25">
            <v>41.438285714285712</v>
          </cell>
          <cell r="GM25" t="str">
            <v/>
          </cell>
          <cell r="GN25" t="str">
            <v/>
          </cell>
          <cell r="GO25" t="str">
            <v/>
          </cell>
          <cell r="GP25" t="str">
            <v/>
          </cell>
          <cell r="GQ25" t="str">
            <v/>
          </cell>
          <cell r="GR25" t="str">
            <v/>
          </cell>
          <cell r="GS25" t="str">
            <v/>
          </cell>
          <cell r="GT25" t="str">
            <v/>
          </cell>
          <cell r="GU25" t="str">
            <v/>
          </cell>
          <cell r="GV25">
            <v>5.6326530612244898</v>
          </cell>
          <cell r="GW25">
            <v>5.6326530612244898</v>
          </cell>
          <cell r="GX25">
            <v>5.6326530612244898</v>
          </cell>
          <cell r="GY25" t="str">
            <v/>
          </cell>
          <cell r="GZ25" t="str">
            <v/>
          </cell>
          <cell r="HA25" t="str">
            <v/>
          </cell>
          <cell r="HB25" t="str">
            <v/>
          </cell>
          <cell r="HC25" t="str">
            <v/>
          </cell>
          <cell r="HD25" t="str">
            <v/>
          </cell>
          <cell r="HE25" t="str">
            <v/>
          </cell>
          <cell r="HF25" t="str">
            <v/>
          </cell>
          <cell r="HG25" t="str">
            <v/>
          </cell>
          <cell r="HH25">
            <v>33.114285714285721</v>
          </cell>
          <cell r="HI25">
            <v>33.114285714285721</v>
          </cell>
          <cell r="HJ25">
            <v>33.114285714285721</v>
          </cell>
          <cell r="HK25" t="str">
            <v/>
          </cell>
          <cell r="HL25" t="str">
            <v/>
          </cell>
          <cell r="HM25" t="str">
            <v/>
          </cell>
          <cell r="HN25" t="str">
            <v/>
          </cell>
          <cell r="HO25" t="str">
            <v/>
          </cell>
          <cell r="HP25" t="str">
            <v/>
          </cell>
          <cell r="HQ25" t="str">
            <v/>
          </cell>
          <cell r="HR25" t="str">
            <v/>
          </cell>
          <cell r="HS25" t="str">
            <v/>
          </cell>
          <cell r="HT25">
            <v>8.8637579166764429</v>
          </cell>
          <cell r="HU25">
            <v>8.8637579166764429</v>
          </cell>
          <cell r="HV25">
            <v>8.8637579166764429</v>
          </cell>
          <cell r="HW25" t="str">
            <v/>
          </cell>
          <cell r="HX25" t="str">
            <v/>
          </cell>
          <cell r="HY25" t="str">
            <v/>
          </cell>
          <cell r="HZ25" t="str">
            <v/>
          </cell>
          <cell r="IA25" t="str">
            <v/>
          </cell>
          <cell r="IB25" t="str">
            <v/>
          </cell>
          <cell r="IC25" t="str">
            <v/>
          </cell>
          <cell r="ID25" t="str">
            <v/>
          </cell>
          <cell r="IE25" t="str">
            <v/>
          </cell>
          <cell r="IF25">
            <v>4.3925000000000001</v>
          </cell>
          <cell r="IG25">
            <v>4.3925000000000001</v>
          </cell>
          <cell r="IH25">
            <v>4.3925000000000001</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v>1.7921428571428573</v>
          </cell>
          <cell r="JE25">
            <v>1.7921428571428573</v>
          </cell>
          <cell r="JF25">
            <v>1.7921428571428573</v>
          </cell>
          <cell r="JG25" t="str">
            <v/>
          </cell>
          <cell r="JH25" t="str">
            <v/>
          </cell>
          <cell r="JI25" t="str">
            <v/>
          </cell>
          <cell r="JJ25" t="str">
            <v/>
          </cell>
          <cell r="JK25" t="str">
            <v/>
          </cell>
          <cell r="JL25" t="str">
            <v/>
          </cell>
          <cell r="JM25" t="str">
            <v/>
          </cell>
          <cell r="JN25" t="str">
            <v/>
          </cell>
          <cell r="JO25" t="str">
            <v/>
          </cell>
          <cell r="JP25">
            <v>16.992857142857144</v>
          </cell>
          <cell r="JQ25">
            <v>16.992857142857144</v>
          </cell>
          <cell r="JR25">
            <v>16.992857142857144</v>
          </cell>
          <cell r="JS25" t="str">
            <v/>
          </cell>
          <cell r="JT25" t="str">
            <v/>
          </cell>
          <cell r="JU25" t="str">
            <v/>
          </cell>
          <cell r="JV25" t="str">
            <v/>
          </cell>
          <cell r="JW25" t="str">
            <v/>
          </cell>
          <cell r="JX25" t="str">
            <v/>
          </cell>
          <cell r="JY25" t="str">
            <v/>
          </cell>
          <cell r="JZ25" t="str">
            <v/>
          </cell>
          <cell r="KA25" t="str">
            <v/>
          </cell>
        </row>
        <row r="26">
          <cell r="EY26">
            <v>137</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row>
        <row r="27">
          <cell r="EY27">
            <v>138</v>
          </cell>
          <cell r="EZ27" t="str">
            <v/>
          </cell>
          <cell r="FA27" t="str">
            <v/>
          </cell>
          <cell r="FB27" t="str">
            <v/>
          </cell>
          <cell r="FC27">
            <v>6.5289405864381287</v>
          </cell>
          <cell r="FD27">
            <v>6.5289405864381287</v>
          </cell>
          <cell r="FE27">
            <v>6.5289405864381287</v>
          </cell>
          <cell r="FF27" t="str">
            <v/>
          </cell>
          <cell r="FG27" t="str">
            <v/>
          </cell>
          <cell r="FH27" t="str">
            <v/>
          </cell>
          <cell r="FI27" t="str">
            <v/>
          </cell>
          <cell r="FJ27" t="str">
            <v/>
          </cell>
          <cell r="FK27" t="str">
            <v/>
          </cell>
          <cell r="FL27" t="str">
            <v/>
          </cell>
          <cell r="FM27" t="str">
            <v/>
          </cell>
          <cell r="FN27" t="str">
            <v/>
          </cell>
          <cell r="FO27">
            <v>6.5289405864381287</v>
          </cell>
          <cell r="FP27">
            <v>6.5289405864381287</v>
          </cell>
          <cell r="FQ27">
            <v>6.5289405864381287</v>
          </cell>
          <cell r="FR27" t="str">
            <v/>
          </cell>
          <cell r="FS27" t="str">
            <v/>
          </cell>
          <cell r="FT27" t="str">
            <v/>
          </cell>
          <cell r="FU27" t="str">
            <v/>
          </cell>
          <cell r="FV27" t="str">
            <v/>
          </cell>
          <cell r="FW27" t="str">
            <v/>
          </cell>
          <cell r="FX27" t="str">
            <v/>
          </cell>
          <cell r="FY27" t="str">
            <v/>
          </cell>
          <cell r="FZ27" t="str">
            <v/>
          </cell>
          <cell r="GA27">
            <v>24.771493685924071</v>
          </cell>
          <cell r="GB27">
            <v>24.771493685924071</v>
          </cell>
          <cell r="GC27">
            <v>24.771493685924071</v>
          </cell>
          <cell r="GD27" t="str">
            <v/>
          </cell>
          <cell r="GE27" t="str">
            <v/>
          </cell>
          <cell r="GF27" t="str">
            <v/>
          </cell>
          <cell r="GG27" t="str">
            <v/>
          </cell>
          <cell r="GH27" t="str">
            <v/>
          </cell>
          <cell r="GI27" t="str">
            <v/>
          </cell>
          <cell r="GJ27" t="str">
            <v/>
          </cell>
          <cell r="GK27" t="str">
            <v/>
          </cell>
          <cell r="GL27" t="str">
            <v/>
          </cell>
          <cell r="GM27">
            <v>24.771493685924071</v>
          </cell>
          <cell r="GN27">
            <v>24.771493685924071</v>
          </cell>
          <cell r="GO27">
            <v>24.771493685924071</v>
          </cell>
          <cell r="GP27" t="str">
            <v/>
          </cell>
          <cell r="GQ27" t="str">
            <v/>
          </cell>
          <cell r="GR27" t="str">
            <v/>
          </cell>
          <cell r="GS27" t="str">
            <v/>
          </cell>
          <cell r="GT27" t="str">
            <v/>
          </cell>
          <cell r="GU27" t="str">
            <v/>
          </cell>
          <cell r="GV27" t="str">
            <v/>
          </cell>
          <cell r="GW27" t="str">
            <v/>
          </cell>
          <cell r="GX27" t="str">
            <v/>
          </cell>
          <cell r="GY27">
            <v>3.5313131313131314</v>
          </cell>
          <cell r="GZ27">
            <v>3.5313131313131314</v>
          </cell>
          <cell r="HA27">
            <v>3.5313131313131314</v>
          </cell>
          <cell r="HB27" t="str">
            <v/>
          </cell>
          <cell r="HC27" t="str">
            <v/>
          </cell>
          <cell r="HD27" t="str">
            <v/>
          </cell>
          <cell r="HE27" t="str">
            <v/>
          </cell>
          <cell r="HF27" t="str">
            <v/>
          </cell>
          <cell r="HG27" t="str">
            <v/>
          </cell>
          <cell r="HH27" t="str">
            <v/>
          </cell>
          <cell r="HI27" t="str">
            <v/>
          </cell>
          <cell r="HJ27" t="str">
            <v/>
          </cell>
          <cell r="HK27">
            <v>5.7672727272727276</v>
          </cell>
          <cell r="HL27">
            <v>5.7672727272727276</v>
          </cell>
          <cell r="HM27">
            <v>5.7672727272727276</v>
          </cell>
          <cell r="HN27" t="str">
            <v/>
          </cell>
          <cell r="HO27" t="str">
            <v/>
          </cell>
          <cell r="HP27" t="str">
            <v/>
          </cell>
          <cell r="HQ27" t="str">
            <v/>
          </cell>
          <cell r="HR27" t="str">
            <v/>
          </cell>
          <cell r="HS27" t="str">
            <v/>
          </cell>
          <cell r="HT27" t="str">
            <v/>
          </cell>
          <cell r="HU27" t="str">
            <v/>
          </cell>
          <cell r="HV27" t="str">
            <v/>
          </cell>
          <cell r="HW27">
            <v>6.4</v>
          </cell>
          <cell r="HX27">
            <v>6.4</v>
          </cell>
          <cell r="HY27">
            <v>6.4</v>
          </cell>
          <cell r="HZ27" t="str">
            <v/>
          </cell>
          <cell r="IA27" t="str">
            <v/>
          </cell>
          <cell r="IB27" t="str">
            <v/>
          </cell>
          <cell r="IC27" t="str">
            <v/>
          </cell>
          <cell r="ID27" t="str">
            <v/>
          </cell>
          <cell r="IE27" t="str">
            <v/>
          </cell>
          <cell r="IF27" t="str">
            <v/>
          </cell>
          <cell r="IG27" t="str">
            <v/>
          </cell>
          <cell r="IH27" t="str">
            <v/>
          </cell>
          <cell r="II27">
            <v>4.9089515151515153</v>
          </cell>
          <cell r="IJ27">
            <v>4.9089515151515153</v>
          </cell>
          <cell r="IK27">
            <v>4.9089515151515153</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v>2.1745454545454548</v>
          </cell>
          <cell r="JH27">
            <v>2.1745454545454548</v>
          </cell>
          <cell r="JI27">
            <v>2.1745454545454548</v>
          </cell>
          <cell r="JJ27" t="str">
            <v/>
          </cell>
          <cell r="JK27" t="str">
            <v/>
          </cell>
          <cell r="JL27" t="str">
            <v/>
          </cell>
          <cell r="JM27" t="str">
            <v/>
          </cell>
          <cell r="JN27" t="str">
            <v/>
          </cell>
          <cell r="JO27" t="str">
            <v/>
          </cell>
          <cell r="JP27" t="str">
            <v/>
          </cell>
          <cell r="JQ27" t="str">
            <v/>
          </cell>
          <cell r="JR27" t="str">
            <v/>
          </cell>
          <cell r="JS27">
            <v>7.6896969696969686</v>
          </cell>
          <cell r="JT27">
            <v>7.6896969696969686</v>
          </cell>
          <cell r="JU27">
            <v>7.6896969696969686</v>
          </cell>
          <cell r="JV27" t="str">
            <v/>
          </cell>
          <cell r="JW27" t="str">
            <v/>
          </cell>
          <cell r="JX27" t="str">
            <v/>
          </cell>
          <cell r="JY27" t="str">
            <v/>
          </cell>
          <cell r="JZ27" t="str">
            <v/>
          </cell>
          <cell r="KA27" t="str">
            <v/>
          </cell>
        </row>
        <row r="28">
          <cell r="EY28">
            <v>139</v>
          </cell>
          <cell r="EZ28">
            <v>24.507745774840128</v>
          </cell>
          <cell r="FA28">
            <v>23.758473602572355</v>
          </cell>
          <cell r="FB28">
            <v>24.133109688706245</v>
          </cell>
          <cell r="FC28" t="str">
            <v/>
          </cell>
          <cell r="FD28" t="str">
            <v/>
          </cell>
          <cell r="FE28" t="str">
            <v/>
          </cell>
          <cell r="FF28" t="str">
            <v/>
          </cell>
          <cell r="FG28" t="str">
            <v/>
          </cell>
          <cell r="FH28" t="str">
            <v/>
          </cell>
          <cell r="FI28" t="str">
            <v/>
          </cell>
          <cell r="FJ28" t="str">
            <v/>
          </cell>
          <cell r="FK28" t="str">
            <v/>
          </cell>
          <cell r="FL28">
            <v>19.509012836449617</v>
          </cell>
          <cell r="FM28">
            <v>23.251063936597276</v>
          </cell>
          <cell r="FN28">
            <v>21.380038386523445</v>
          </cell>
          <cell r="FO28" t="str">
            <v/>
          </cell>
          <cell r="FP28" t="str">
            <v/>
          </cell>
          <cell r="FQ28" t="str">
            <v/>
          </cell>
          <cell r="FR28" t="str">
            <v/>
          </cell>
          <cell r="FS28" t="str">
            <v/>
          </cell>
          <cell r="FT28" t="str">
            <v/>
          </cell>
          <cell r="FU28" t="str">
            <v/>
          </cell>
          <cell r="FV28" t="str">
            <v/>
          </cell>
          <cell r="FW28" t="str">
            <v/>
          </cell>
          <cell r="FX28">
            <v>11.432309620749807</v>
          </cell>
          <cell r="FY28">
            <v>36.616748687986679</v>
          </cell>
          <cell r="FZ28">
            <v>28.134958923767396</v>
          </cell>
          <cell r="GA28" t="str">
            <v/>
          </cell>
          <cell r="GB28" t="str">
            <v/>
          </cell>
          <cell r="GC28" t="str">
            <v/>
          </cell>
          <cell r="GD28" t="str">
            <v/>
          </cell>
          <cell r="GE28" t="str">
            <v/>
          </cell>
          <cell r="GF28" t="str">
            <v/>
          </cell>
          <cell r="GG28" t="str">
            <v/>
          </cell>
          <cell r="GH28" t="str">
            <v/>
          </cell>
          <cell r="GI28" t="str">
            <v/>
          </cell>
          <cell r="GJ28">
            <v>42.723031998901732</v>
          </cell>
          <cell r="GK28">
            <v>40.639664795139659</v>
          </cell>
          <cell r="GL28">
            <v>43.061102727839611</v>
          </cell>
          <cell r="GM28" t="str">
            <v/>
          </cell>
          <cell r="GN28" t="str">
            <v/>
          </cell>
          <cell r="GO28" t="str">
            <v/>
          </cell>
          <cell r="GP28" t="str">
            <v/>
          </cell>
          <cell r="GQ28" t="str">
            <v/>
          </cell>
          <cell r="GR28" t="str">
            <v/>
          </cell>
          <cell r="GS28" t="str">
            <v/>
          </cell>
          <cell r="GT28" t="str">
            <v/>
          </cell>
          <cell r="GU28" t="str">
            <v/>
          </cell>
          <cell r="GV28">
            <v>22.725604878337283</v>
          </cell>
          <cell r="GW28">
            <v>45.550985098652099</v>
          </cell>
          <cell r="GX28">
            <v>42.595180833289319</v>
          </cell>
          <cell r="GY28" t="str">
            <v/>
          </cell>
          <cell r="GZ28" t="str">
            <v/>
          </cell>
          <cell r="HA28" t="str">
            <v/>
          </cell>
          <cell r="HB28" t="str">
            <v/>
          </cell>
          <cell r="HC28" t="str">
            <v/>
          </cell>
          <cell r="HD28" t="str">
            <v/>
          </cell>
          <cell r="HE28" t="str">
            <v/>
          </cell>
          <cell r="HF28" t="str">
            <v/>
          </cell>
          <cell r="HG28" t="str">
            <v/>
          </cell>
          <cell r="HH28">
            <v>61.775645136868583</v>
          </cell>
          <cell r="HI28">
            <v>38.607341514955138</v>
          </cell>
          <cell r="HJ28">
            <v>51.429058754083329</v>
          </cell>
          <cell r="HK28" t="str">
            <v/>
          </cell>
          <cell r="HL28" t="str">
            <v/>
          </cell>
          <cell r="HM28" t="str">
            <v/>
          </cell>
          <cell r="HN28" t="str">
            <v/>
          </cell>
          <cell r="HO28" t="str">
            <v/>
          </cell>
          <cell r="HP28" t="str">
            <v/>
          </cell>
          <cell r="HQ28" t="str">
            <v/>
          </cell>
          <cell r="HR28" t="str">
            <v/>
          </cell>
          <cell r="HS28" t="str">
            <v/>
          </cell>
          <cell r="HT28">
            <v>7.2139043153214288</v>
          </cell>
          <cell r="HU28">
            <v>36.137183516272323</v>
          </cell>
          <cell r="HV28">
            <v>29.497358758133927</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v>9.8052814467450524</v>
          </cell>
          <cell r="JE28">
            <v>28.195346882364486</v>
          </cell>
          <cell r="JF28">
            <v>22.703185702384875</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row>
        <row r="29">
          <cell r="EY29">
            <v>140</v>
          </cell>
          <cell r="EZ29" t="str">
            <v/>
          </cell>
          <cell r="FA29" t="str">
            <v/>
          </cell>
          <cell r="FB29" t="str">
            <v/>
          </cell>
          <cell r="FC29">
            <v>9.028357282000723</v>
          </cell>
          <cell r="FD29">
            <v>14.593224069902883</v>
          </cell>
          <cell r="FE29">
            <v>11.807729069294878</v>
          </cell>
          <cell r="FF29" t="str">
            <v/>
          </cell>
          <cell r="FG29" t="str">
            <v/>
          </cell>
          <cell r="FH29" t="str">
            <v/>
          </cell>
          <cell r="FI29" t="str">
            <v/>
          </cell>
          <cell r="FJ29" t="str">
            <v/>
          </cell>
          <cell r="FK29" t="str">
            <v/>
          </cell>
          <cell r="FL29" t="str">
            <v/>
          </cell>
          <cell r="FM29" t="str">
            <v/>
          </cell>
          <cell r="FN29" t="str">
            <v/>
          </cell>
          <cell r="FO29">
            <v>8.7159629031796886</v>
          </cell>
          <cell r="FP29">
            <v>13.156099580324517</v>
          </cell>
          <cell r="FQ29">
            <v>10.94819441718246</v>
          </cell>
          <cell r="FR29" t="str">
            <v/>
          </cell>
          <cell r="FS29" t="str">
            <v/>
          </cell>
          <cell r="FT29" t="str">
            <v/>
          </cell>
          <cell r="FU29" t="str">
            <v/>
          </cell>
          <cell r="FV29" t="str">
            <v/>
          </cell>
          <cell r="FW29" t="str">
            <v/>
          </cell>
          <cell r="FX29" t="str">
            <v/>
          </cell>
          <cell r="FY29" t="str">
            <v/>
          </cell>
          <cell r="FZ29" t="str">
            <v/>
          </cell>
          <cell r="GA29">
            <v>5.1512484397549345</v>
          </cell>
          <cell r="GB29">
            <v>14.641699890553834</v>
          </cell>
          <cell r="GC29">
            <v>9.8593746927516648</v>
          </cell>
          <cell r="GD29" t="str">
            <v/>
          </cell>
          <cell r="GE29" t="str">
            <v/>
          </cell>
          <cell r="GF29" t="str">
            <v/>
          </cell>
          <cell r="GG29" t="str">
            <v/>
          </cell>
          <cell r="GH29" t="str">
            <v/>
          </cell>
          <cell r="GI29" t="str">
            <v/>
          </cell>
          <cell r="GJ29" t="str">
            <v/>
          </cell>
          <cell r="GK29" t="str">
            <v/>
          </cell>
          <cell r="GL29" t="str">
            <v/>
          </cell>
          <cell r="GM29">
            <v>8.7428739000393563</v>
          </cell>
          <cell r="GN29">
            <v>17.038174778012561</v>
          </cell>
          <cell r="GO29">
            <v>12.928104055672948</v>
          </cell>
          <cell r="GP29" t="str">
            <v/>
          </cell>
          <cell r="GQ29" t="str">
            <v/>
          </cell>
          <cell r="GR29" t="str">
            <v/>
          </cell>
          <cell r="GS29" t="str">
            <v/>
          </cell>
          <cell r="GT29" t="str">
            <v/>
          </cell>
          <cell r="GU29" t="str">
            <v/>
          </cell>
          <cell r="GV29" t="str">
            <v/>
          </cell>
          <cell r="GW29" t="str">
            <v/>
          </cell>
          <cell r="GX29" t="str">
            <v/>
          </cell>
          <cell r="GY29">
            <v>7.0464903652366369</v>
          </cell>
          <cell r="GZ29">
            <v>14.415849595330862</v>
          </cell>
          <cell r="HA29">
            <v>10.731169980283749</v>
          </cell>
          <cell r="HB29" t="str">
            <v/>
          </cell>
          <cell r="HC29" t="str">
            <v/>
          </cell>
          <cell r="HD29" t="str">
            <v/>
          </cell>
          <cell r="HE29" t="str">
            <v/>
          </cell>
          <cell r="HF29" t="str">
            <v/>
          </cell>
          <cell r="HG29" t="str">
            <v/>
          </cell>
          <cell r="HH29" t="str">
            <v/>
          </cell>
          <cell r="HI29" t="str">
            <v/>
          </cell>
          <cell r="HJ29" t="str">
            <v/>
          </cell>
          <cell r="HK29">
            <v>41.539281856704228</v>
          </cell>
          <cell r="HL29">
            <v>27.538361226559967</v>
          </cell>
          <cell r="HM29">
            <v>34.438109906209277</v>
          </cell>
          <cell r="HN29" t="str">
            <v/>
          </cell>
          <cell r="HO29" t="str">
            <v/>
          </cell>
          <cell r="HP29" t="str">
            <v/>
          </cell>
          <cell r="HQ29" t="str">
            <v/>
          </cell>
          <cell r="HR29" t="str">
            <v/>
          </cell>
          <cell r="HS29" t="str">
            <v/>
          </cell>
          <cell r="HT29" t="str">
            <v/>
          </cell>
          <cell r="HU29" t="str">
            <v/>
          </cell>
          <cell r="HV29" t="str">
            <v/>
          </cell>
          <cell r="HW29">
            <v>7.0008332253016485</v>
          </cell>
          <cell r="HX29">
            <v>17.63212303351991</v>
          </cell>
          <cell r="HY29">
            <v>12.352829193527631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v>6.1874130451371325</v>
          </cell>
          <cell r="JH29">
            <v>16.035368280979668</v>
          </cell>
          <cell r="JI29">
            <v>11.195461918267611</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row>
        <row r="30">
          <cell r="EY30">
            <v>141</v>
          </cell>
          <cell r="EZ30" t="str">
            <v/>
          </cell>
          <cell r="FA30" t="str">
            <v/>
          </cell>
          <cell r="FB30" t="str">
            <v/>
          </cell>
          <cell r="FC30" t="str">
            <v/>
          </cell>
          <cell r="FD30" t="str">
            <v/>
          </cell>
          <cell r="FE30" t="str">
            <v/>
          </cell>
          <cell r="FF30">
            <v>13.24815159713715</v>
          </cell>
          <cell r="FG30">
            <v>12.123916760631163</v>
          </cell>
          <cell r="FH30">
            <v>10.999681924125177</v>
          </cell>
          <cell r="FI30">
            <v>14.509287203941032</v>
          </cell>
          <cell r="FJ30">
            <v>15.49207720707464</v>
          </cell>
          <cell r="FK30">
            <v>16.474867210208242</v>
          </cell>
          <cell r="FL30" t="str">
            <v/>
          </cell>
          <cell r="FM30" t="str">
            <v/>
          </cell>
          <cell r="FN30" t="str">
            <v/>
          </cell>
          <cell r="FO30" t="str">
            <v/>
          </cell>
          <cell r="FP30" t="str">
            <v/>
          </cell>
          <cell r="FQ30" t="str">
            <v/>
          </cell>
          <cell r="FR30">
            <v>14.562327855200081</v>
          </cell>
          <cell r="FS30">
            <v>15.009555528923061</v>
          </cell>
          <cell r="FT30">
            <v>15.45678320264604</v>
          </cell>
          <cell r="FU30">
            <v>16.722347448096659</v>
          </cell>
          <cell r="FV30">
            <v>18.55635448109658</v>
          </cell>
          <cell r="FW30">
            <v>20.390361514096494</v>
          </cell>
          <cell r="FX30" t="str">
            <v/>
          </cell>
          <cell r="FY30" t="str">
            <v/>
          </cell>
          <cell r="FZ30" t="str">
            <v/>
          </cell>
          <cell r="GA30" t="str">
            <v/>
          </cell>
          <cell r="GB30" t="str">
            <v/>
          </cell>
          <cell r="GC30" t="str">
            <v/>
          </cell>
          <cell r="GD30">
            <v>12.795611121361731</v>
          </cell>
          <cell r="GE30">
            <v>13.229250998352187</v>
          </cell>
          <cell r="GF30">
            <v>13.662890875342644</v>
          </cell>
          <cell r="GG30">
            <v>15.184014356469868</v>
          </cell>
          <cell r="GH30">
            <v>14.533402865549329</v>
          </cell>
          <cell r="GI30">
            <v>13.882791374628788</v>
          </cell>
          <cell r="GJ30" t="str">
            <v/>
          </cell>
          <cell r="GK30" t="str">
            <v/>
          </cell>
          <cell r="GL30" t="str">
            <v/>
          </cell>
          <cell r="GM30" t="str">
            <v/>
          </cell>
          <cell r="GN30" t="str">
            <v/>
          </cell>
          <cell r="GO30" t="str">
            <v/>
          </cell>
          <cell r="GP30">
            <v>13.691605385863438</v>
          </cell>
          <cell r="GQ30">
            <v>13.212462724747359</v>
          </cell>
          <cell r="GR30">
            <v>12.733320063631279</v>
          </cell>
          <cell r="GS30">
            <v>23.770767245403722</v>
          </cell>
          <cell r="GT30">
            <v>21.638740142128007</v>
          </cell>
          <cell r="GU30">
            <v>19.506713038852293</v>
          </cell>
          <cell r="GV30" t="str">
            <v/>
          </cell>
          <cell r="GW30" t="str">
            <v/>
          </cell>
          <cell r="GX30" t="str">
            <v/>
          </cell>
          <cell r="GY30" t="str">
            <v/>
          </cell>
          <cell r="GZ30" t="str">
            <v/>
          </cell>
          <cell r="HA30" t="str">
            <v/>
          </cell>
          <cell r="HB30">
            <v>10.764173160536602</v>
          </cell>
          <cell r="HC30">
            <v>8.392133895820697</v>
          </cell>
          <cell r="HD30">
            <v>6.0200946311047918</v>
          </cell>
          <cell r="HE30">
            <v>11.160876836047331</v>
          </cell>
          <cell r="HF30">
            <v>13.177697974512398</v>
          </cell>
          <cell r="HG30">
            <v>15.194519112977469</v>
          </cell>
          <cell r="HH30" t="str">
            <v/>
          </cell>
          <cell r="HI30" t="str">
            <v/>
          </cell>
          <cell r="HJ30" t="str">
            <v/>
          </cell>
          <cell r="HK30" t="str">
            <v/>
          </cell>
          <cell r="HL30" t="str">
            <v/>
          </cell>
          <cell r="HM30" t="str">
            <v/>
          </cell>
          <cell r="HN30">
            <v>12.699604963334577</v>
          </cell>
          <cell r="HO30">
            <v>12.923999353992258</v>
          </cell>
          <cell r="HP30">
            <v>13.148393744649937</v>
          </cell>
          <cell r="HQ30">
            <v>14.104548502607315</v>
          </cell>
          <cell r="HR30">
            <v>15.739785207842164</v>
          </cell>
          <cell r="HS30">
            <v>17.37502191307701</v>
          </cell>
          <cell r="HT30" t="str">
            <v/>
          </cell>
          <cell r="HU30" t="str">
            <v/>
          </cell>
          <cell r="HV30" t="str">
            <v/>
          </cell>
          <cell r="HW30" t="str">
            <v/>
          </cell>
          <cell r="HX30" t="str">
            <v/>
          </cell>
          <cell r="HY30" t="str">
            <v/>
          </cell>
          <cell r="HZ30">
            <v>16.581148232598391</v>
          </cell>
          <cell r="IA30">
            <v>17.553064544027219</v>
          </cell>
          <cell r="IB30">
            <v>18.524980855456043</v>
          </cell>
          <cell r="IC30">
            <v>13.471133472973611</v>
          </cell>
          <cell r="ID30">
            <v>19.944555100773083</v>
          </cell>
          <cell r="IE30">
            <v>26.417976728572551</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v>13.669916786178138</v>
          </cell>
          <cell r="IY30">
            <v>13.865004267415777</v>
          </cell>
          <cell r="IZ30">
            <v>14.060091748653415</v>
          </cell>
          <cell r="JA30">
            <v>15.259189786895819</v>
          </cell>
          <cell r="JB30">
            <v>16.777087563845143</v>
          </cell>
          <cell r="JC30">
            <v>18.294985340794469</v>
          </cell>
          <cell r="JD30" t="str">
            <v/>
          </cell>
          <cell r="JE30" t="str">
            <v/>
          </cell>
          <cell r="JF30" t="str">
            <v/>
          </cell>
          <cell r="JG30" t="str">
            <v/>
          </cell>
          <cell r="JH30" t="str">
            <v/>
          </cell>
          <cell r="JI30" t="str">
            <v/>
          </cell>
          <cell r="JJ30">
            <v>13.752243199514885</v>
          </cell>
          <cell r="JK30">
            <v>13.302821942892686</v>
          </cell>
          <cell r="JL30">
            <v>12.853400686270486</v>
          </cell>
          <cell r="JM30">
            <v>18.725641059420909</v>
          </cell>
          <cell r="JN30">
            <v>17.345562149026168</v>
          </cell>
          <cell r="JO30">
            <v>15.96548323863143</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row>
        <row r="31">
          <cell r="EY31">
            <v>142</v>
          </cell>
          <cell r="EZ31">
            <v>56.65204655821757</v>
          </cell>
          <cell r="FA31">
            <v>54.920030795606387</v>
          </cell>
          <cell r="FB31">
            <v>55.786038676911986</v>
          </cell>
          <cell r="FC31" t="str">
            <v/>
          </cell>
          <cell r="FD31" t="str">
            <v/>
          </cell>
          <cell r="FE31" t="str">
            <v/>
          </cell>
          <cell r="FF31" t="str">
            <v/>
          </cell>
          <cell r="FG31" t="str">
            <v/>
          </cell>
          <cell r="FH31" t="str">
            <v/>
          </cell>
          <cell r="FI31" t="str">
            <v/>
          </cell>
          <cell r="FJ31" t="str">
            <v/>
          </cell>
          <cell r="FK31" t="str">
            <v/>
          </cell>
          <cell r="FL31">
            <v>45.09698744508939</v>
          </cell>
          <cell r="FM31">
            <v>53.747103824476291</v>
          </cell>
          <cell r="FN31">
            <v>49.422045634782833</v>
          </cell>
          <cell r="FO31" t="str">
            <v/>
          </cell>
          <cell r="FP31" t="str">
            <v/>
          </cell>
          <cell r="FQ31" t="str">
            <v/>
          </cell>
          <cell r="FR31" t="str">
            <v/>
          </cell>
          <cell r="FS31" t="str">
            <v/>
          </cell>
          <cell r="FT31" t="str">
            <v/>
          </cell>
          <cell r="FU31" t="str">
            <v/>
          </cell>
          <cell r="FV31" t="str">
            <v/>
          </cell>
          <cell r="FW31" t="str">
            <v/>
          </cell>
          <cell r="FX31">
            <v>13.386676175453825</v>
          </cell>
          <cell r="FY31">
            <v>42.876424234904711</v>
          </cell>
          <cell r="FZ31">
            <v>32.944662698653083</v>
          </cell>
          <cell r="GA31" t="str">
            <v/>
          </cell>
          <cell r="GB31" t="str">
            <v/>
          </cell>
          <cell r="GC31" t="str">
            <v/>
          </cell>
          <cell r="GD31" t="str">
            <v/>
          </cell>
          <cell r="GE31" t="str">
            <v/>
          </cell>
          <cell r="GF31" t="str">
            <v/>
          </cell>
          <cell r="GG31" t="str">
            <v/>
          </cell>
          <cell r="GH31" t="str">
            <v/>
          </cell>
          <cell r="GI31" t="str">
            <v/>
          </cell>
          <cell r="GJ31">
            <v>50.026583741644572</v>
          </cell>
          <cell r="GK31">
            <v>47.587062504334483</v>
          </cell>
          <cell r="GL31">
            <v>50.422448052778783</v>
          </cell>
          <cell r="GM31" t="str">
            <v/>
          </cell>
          <cell r="GN31" t="str">
            <v/>
          </cell>
          <cell r="GO31" t="str">
            <v/>
          </cell>
          <cell r="GP31" t="str">
            <v/>
          </cell>
          <cell r="GQ31" t="str">
            <v/>
          </cell>
          <cell r="GR31" t="str">
            <v/>
          </cell>
          <cell r="GS31" t="str">
            <v/>
          </cell>
          <cell r="GT31" t="str">
            <v/>
          </cell>
          <cell r="GU31" t="str">
            <v/>
          </cell>
          <cell r="GV31">
            <v>23.219234820366736</v>
          </cell>
          <cell r="GW31">
            <v>46.540412233991667</v>
          </cell>
          <cell r="GX31">
            <v>43.520404023520591</v>
          </cell>
          <cell r="GY31" t="str">
            <v/>
          </cell>
          <cell r="GZ31" t="str">
            <v/>
          </cell>
          <cell r="HA31" t="str">
            <v/>
          </cell>
          <cell r="HB31" t="str">
            <v/>
          </cell>
          <cell r="HC31" t="str">
            <v/>
          </cell>
          <cell r="HD31" t="str">
            <v/>
          </cell>
          <cell r="HE31" t="str">
            <v/>
          </cell>
          <cell r="HF31" t="str">
            <v/>
          </cell>
          <cell r="HG31" t="str">
            <v/>
          </cell>
          <cell r="HH31">
            <v>96.586863181662878</v>
          </cell>
          <cell r="HI31">
            <v>60.362979689664257</v>
          </cell>
          <cell r="HJ31">
            <v>80.409867844144131</v>
          </cell>
          <cell r="HK31" t="str">
            <v/>
          </cell>
          <cell r="HL31" t="str">
            <v/>
          </cell>
          <cell r="HM31" t="str">
            <v/>
          </cell>
          <cell r="HN31" t="str">
            <v/>
          </cell>
          <cell r="HO31" t="str">
            <v/>
          </cell>
          <cell r="HP31" t="str">
            <v/>
          </cell>
          <cell r="HQ31" t="str">
            <v/>
          </cell>
          <cell r="HR31" t="str">
            <v/>
          </cell>
          <cell r="HS31" t="str">
            <v/>
          </cell>
          <cell r="HT31">
            <v>9.8109098688371432</v>
          </cell>
          <cell r="HU31">
            <v>49.146569582130354</v>
          </cell>
          <cell r="HV31">
            <v>40.11640791106214</v>
          </cell>
          <cell r="HW31" t="str">
            <v/>
          </cell>
          <cell r="HX31" t="str">
            <v/>
          </cell>
          <cell r="HY31" t="str">
            <v/>
          </cell>
          <cell r="HZ31" t="str">
            <v/>
          </cell>
          <cell r="IA31" t="str">
            <v/>
          </cell>
          <cell r="IB31" t="str">
            <v/>
          </cell>
          <cell r="IC31" t="str">
            <v/>
          </cell>
          <cell r="ID31" t="str">
            <v/>
          </cell>
          <cell r="IE31" t="str">
            <v/>
          </cell>
          <cell r="IF31">
            <v>13.385328768241418</v>
          </cell>
          <cell r="IG31">
            <v>38.489867915045096</v>
          </cell>
          <cell r="IH31">
            <v>30.992440794622812</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v>11.507587253471623</v>
          </cell>
          <cell r="JE31">
            <v>33.090372382774987</v>
          </cell>
          <cell r="JF31">
            <v>26.644710997937803</v>
          </cell>
          <cell r="JG31" t="str">
            <v/>
          </cell>
          <cell r="JH31" t="str">
            <v/>
          </cell>
          <cell r="JI31" t="str">
            <v/>
          </cell>
          <cell r="JJ31" t="str">
            <v/>
          </cell>
          <cell r="JK31" t="str">
            <v/>
          </cell>
          <cell r="JL31" t="str">
            <v/>
          </cell>
          <cell r="JM31" t="str">
            <v/>
          </cell>
          <cell r="JN31" t="str">
            <v/>
          </cell>
          <cell r="JO31" t="str">
            <v/>
          </cell>
          <cell r="JP31">
            <v>65.91032555301652</v>
          </cell>
          <cell r="JQ31">
            <v>46.854902290278673</v>
          </cell>
          <cell r="JR31">
            <v>66.015187790080418</v>
          </cell>
          <cell r="JS31" t="str">
            <v/>
          </cell>
          <cell r="JT31" t="str">
            <v/>
          </cell>
          <cell r="JU31" t="str">
            <v/>
          </cell>
          <cell r="JV31" t="str">
            <v/>
          </cell>
          <cell r="JW31" t="str">
            <v/>
          </cell>
          <cell r="JX31" t="str">
            <v/>
          </cell>
          <cell r="JY31" t="str">
            <v/>
          </cell>
          <cell r="JZ31" t="str">
            <v/>
          </cell>
          <cell r="KA31" t="str">
            <v/>
          </cell>
        </row>
        <row r="32">
          <cell r="EY32">
            <v>143</v>
          </cell>
          <cell r="EZ32" t="str">
            <v/>
          </cell>
          <cell r="FA32" t="str">
            <v/>
          </cell>
          <cell r="FB32" t="str">
            <v/>
          </cell>
          <cell r="FC32">
            <v>12.70308475600925</v>
          </cell>
          <cell r="FD32">
            <v>20.532967009733781</v>
          </cell>
          <cell r="FE32">
            <v>16.613718139210327</v>
          </cell>
          <cell r="FF32" t="str">
            <v/>
          </cell>
          <cell r="FG32" t="str">
            <v/>
          </cell>
          <cell r="FH32" t="str">
            <v/>
          </cell>
          <cell r="FI32" t="str">
            <v/>
          </cell>
          <cell r="FJ32" t="str">
            <v/>
          </cell>
          <cell r="FK32" t="str">
            <v/>
          </cell>
          <cell r="FL32" t="str">
            <v/>
          </cell>
          <cell r="FM32" t="str">
            <v/>
          </cell>
          <cell r="FN32" t="str">
            <v/>
          </cell>
          <cell r="FO32">
            <v>12.263539427051573</v>
          </cell>
          <cell r="FP32">
            <v>18.510903236023118</v>
          </cell>
          <cell r="FQ32">
            <v>15.404335170031761</v>
          </cell>
          <cell r="FR32" t="str">
            <v/>
          </cell>
          <cell r="FS32" t="str">
            <v/>
          </cell>
          <cell r="FT32" t="str">
            <v/>
          </cell>
          <cell r="FU32" t="str">
            <v/>
          </cell>
          <cell r="FV32" t="str">
            <v/>
          </cell>
          <cell r="FW32" t="str">
            <v/>
          </cell>
          <cell r="FX32" t="str">
            <v/>
          </cell>
          <cell r="FY32" t="str">
            <v/>
          </cell>
          <cell r="FZ32" t="str">
            <v/>
          </cell>
          <cell r="GA32">
            <v>7.2532941304854646</v>
          </cell>
          <cell r="GB32">
            <v>20.616469409022752</v>
          </cell>
          <cell r="GC32">
            <v>13.882643290369963</v>
          </cell>
          <cell r="GD32" t="str">
            <v/>
          </cell>
          <cell r="GE32" t="str">
            <v/>
          </cell>
          <cell r="GF32" t="str">
            <v/>
          </cell>
          <cell r="GG32" t="str">
            <v/>
          </cell>
          <cell r="GH32" t="str">
            <v/>
          </cell>
          <cell r="GI32" t="str">
            <v/>
          </cell>
          <cell r="GJ32" t="str">
            <v/>
          </cell>
          <cell r="GK32" t="str">
            <v/>
          </cell>
          <cell r="GL32" t="str">
            <v/>
          </cell>
          <cell r="GM32">
            <v>12.310537277395792</v>
          </cell>
          <cell r="GN32">
            <v>23.99086251748</v>
          </cell>
          <cell r="GO32">
            <v>18.203614592073336</v>
          </cell>
          <cell r="GP32" t="str">
            <v/>
          </cell>
          <cell r="GQ32" t="str">
            <v/>
          </cell>
          <cell r="GR32" t="str">
            <v/>
          </cell>
          <cell r="GS32" t="str">
            <v/>
          </cell>
          <cell r="GT32" t="str">
            <v/>
          </cell>
          <cell r="GU32" t="str">
            <v/>
          </cell>
          <cell r="GV32" t="str">
            <v/>
          </cell>
          <cell r="GW32" t="str">
            <v/>
          </cell>
          <cell r="GX32" t="str">
            <v/>
          </cell>
          <cell r="GY32">
            <v>7.2271696053709089</v>
          </cell>
          <cell r="GZ32">
            <v>14.785486764441908</v>
          </cell>
          <cell r="HA32">
            <v>11.00632818490641</v>
          </cell>
          <cell r="HB32" t="str">
            <v/>
          </cell>
          <cell r="HC32" t="str">
            <v/>
          </cell>
          <cell r="HD32" t="str">
            <v/>
          </cell>
          <cell r="HE32" t="str">
            <v/>
          </cell>
          <cell r="HF32" t="str">
            <v/>
          </cell>
          <cell r="HG32" t="str">
            <v/>
          </cell>
          <cell r="HH32" t="str">
            <v/>
          </cell>
          <cell r="HI32" t="str">
            <v/>
          </cell>
          <cell r="HJ32" t="str">
            <v/>
          </cell>
          <cell r="HK32">
            <v>65.806967572989322</v>
          </cell>
          <cell r="HL32">
            <v>43.626561732602894</v>
          </cell>
          <cell r="HM32">
            <v>54.557216219836796</v>
          </cell>
          <cell r="HN32" t="str">
            <v/>
          </cell>
          <cell r="HO32" t="str">
            <v/>
          </cell>
          <cell r="HP32" t="str">
            <v/>
          </cell>
          <cell r="HQ32" t="str">
            <v/>
          </cell>
          <cell r="HR32" t="str">
            <v/>
          </cell>
          <cell r="HS32" t="str">
            <v/>
          </cell>
          <cell r="HT32" t="str">
            <v/>
          </cell>
          <cell r="HU32" t="str">
            <v/>
          </cell>
          <cell r="HV32" t="str">
            <v/>
          </cell>
          <cell r="HW32">
            <v>9.5621136735827417</v>
          </cell>
          <cell r="HX32">
            <v>24.082899753100364</v>
          </cell>
          <cell r="HY32">
            <v>16.872156947257253</v>
          </cell>
          <cell r="HZ32" t="str">
            <v/>
          </cell>
          <cell r="IA32" t="str">
            <v/>
          </cell>
          <cell r="IB32" t="str">
            <v/>
          </cell>
          <cell r="IC32" t="str">
            <v/>
          </cell>
          <cell r="ID32" t="str">
            <v/>
          </cell>
          <cell r="IE32" t="str">
            <v/>
          </cell>
          <cell r="IF32" t="str">
            <v/>
          </cell>
          <cell r="IG32" t="str">
            <v/>
          </cell>
          <cell r="IH32" t="str">
            <v/>
          </cell>
          <cell r="II32">
            <v>8.9413379573399983</v>
          </cell>
          <cell r="IJ32">
            <v>23.172470631055408</v>
          </cell>
          <cell r="IK32">
            <v>16.178394406436794</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v>7.2101259451597999</v>
          </cell>
          <cell r="JH32">
            <v>18.685842377009362</v>
          </cell>
          <cell r="JI32">
            <v>13.045951491534984</v>
          </cell>
          <cell r="JJ32" t="str">
            <v/>
          </cell>
          <cell r="JK32" t="str">
            <v/>
          </cell>
          <cell r="JL32" t="str">
            <v/>
          </cell>
          <cell r="JM32" t="str">
            <v/>
          </cell>
          <cell r="JN32" t="str">
            <v/>
          </cell>
          <cell r="JO32" t="str">
            <v/>
          </cell>
          <cell r="JP32" t="str">
            <v/>
          </cell>
          <cell r="JQ32" t="str">
            <v/>
          </cell>
          <cell r="JR32" t="str">
            <v/>
          </cell>
          <cell r="JS32">
            <v>23.977698585799939</v>
          </cell>
          <cell r="JT32">
            <v>23.298775490326573</v>
          </cell>
          <cell r="JU32">
            <v>23.408151663259094</v>
          </cell>
          <cell r="JV32" t="str">
            <v/>
          </cell>
          <cell r="JW32" t="str">
            <v/>
          </cell>
          <cell r="JX32" t="str">
            <v/>
          </cell>
          <cell r="JY32" t="str">
            <v/>
          </cell>
          <cell r="JZ32" t="str">
            <v/>
          </cell>
          <cell r="KA32" t="str">
            <v/>
          </cell>
        </row>
        <row r="33">
          <cell r="EY33">
            <v>144</v>
          </cell>
          <cell r="EZ33" t="str">
            <v/>
          </cell>
          <cell r="FA33" t="str">
            <v/>
          </cell>
          <cell r="FB33" t="str">
            <v/>
          </cell>
          <cell r="FC33" t="str">
            <v/>
          </cell>
          <cell r="FD33" t="str">
            <v/>
          </cell>
          <cell r="FE33" t="str">
            <v/>
          </cell>
          <cell r="FF33">
            <v>16.100235113428084</v>
          </cell>
          <cell r="FG33">
            <v>14.73397318188707</v>
          </cell>
          <cell r="FH33">
            <v>13.367711250346057</v>
          </cell>
          <cell r="FI33">
            <v>17.632870034653322</v>
          </cell>
          <cell r="FJ33">
            <v>18.827236660182958</v>
          </cell>
          <cell r="FK33">
            <v>20.021603285712597</v>
          </cell>
          <cell r="FL33" t="str">
            <v/>
          </cell>
          <cell r="FM33" t="str">
            <v/>
          </cell>
          <cell r="FN33" t="str">
            <v/>
          </cell>
          <cell r="FO33" t="str">
            <v/>
          </cell>
          <cell r="FP33" t="str">
            <v/>
          </cell>
          <cell r="FQ33" t="str">
            <v/>
          </cell>
          <cell r="FR33">
            <v>17.697329363155006</v>
          </cell>
          <cell r="FS33">
            <v>18.240836934258546</v>
          </cell>
          <cell r="FT33">
            <v>18.784344505362085</v>
          </cell>
          <cell r="FU33">
            <v>20.322361469729124</v>
          </cell>
          <cell r="FV33">
            <v>22.551196504901888</v>
          </cell>
          <cell r="FW33">
            <v>24.780031540074653</v>
          </cell>
          <cell r="FX33" t="str">
            <v/>
          </cell>
          <cell r="FY33" t="str">
            <v/>
          </cell>
          <cell r="FZ33" t="str">
            <v/>
          </cell>
          <cell r="GA33" t="str">
            <v/>
          </cell>
          <cell r="GB33" t="str">
            <v/>
          </cell>
          <cell r="GC33" t="str">
            <v/>
          </cell>
          <cell r="GD33">
            <v>18.219931910996195</v>
          </cell>
          <cell r="GE33">
            <v>18.837400585037773</v>
          </cell>
          <cell r="GF33">
            <v>19.454869259079349</v>
          </cell>
          <cell r="GG33">
            <v>21.620828039124401</v>
          </cell>
          <cell r="GH33">
            <v>20.694409054313738</v>
          </cell>
          <cell r="GI33">
            <v>19.767990069503075</v>
          </cell>
          <cell r="GJ33" t="str">
            <v/>
          </cell>
          <cell r="GK33" t="str">
            <v/>
          </cell>
          <cell r="GL33" t="str">
            <v/>
          </cell>
          <cell r="GM33" t="str">
            <v/>
          </cell>
          <cell r="GN33" t="str">
            <v/>
          </cell>
          <cell r="GO33" t="str">
            <v/>
          </cell>
          <cell r="GP33">
            <v>19.495756436845564</v>
          </cell>
          <cell r="GQ33">
            <v>18.813495419502342</v>
          </cell>
          <cell r="GR33">
            <v>18.131234402159116</v>
          </cell>
          <cell r="GS33">
            <v>33.847680784886414</v>
          </cell>
          <cell r="GT33">
            <v>30.811843865051362</v>
          </cell>
          <cell r="GU33">
            <v>27.776006945216306</v>
          </cell>
          <cell r="GV33" t="str">
            <v/>
          </cell>
          <cell r="GW33" t="str">
            <v/>
          </cell>
          <cell r="GX33" t="str">
            <v/>
          </cell>
          <cell r="GY33" t="str">
            <v/>
          </cell>
          <cell r="GZ33" t="str">
            <v/>
          </cell>
          <cell r="HA33" t="str">
            <v/>
          </cell>
          <cell r="HB33">
            <v>11.448257293490032</v>
          </cell>
          <cell r="HC33">
            <v>8.9254703215852746</v>
          </cell>
          <cell r="HD33">
            <v>6.402683349680518</v>
          </cell>
          <cell r="HE33">
            <v>11.870172258883771</v>
          </cell>
          <cell r="HF33">
            <v>14.015166301969805</v>
          </cell>
          <cell r="HG33">
            <v>16.160160345055839</v>
          </cell>
          <cell r="HH33" t="str">
            <v/>
          </cell>
          <cell r="HI33" t="str">
            <v/>
          </cell>
          <cell r="HJ33" t="str">
            <v/>
          </cell>
          <cell r="HK33" t="str">
            <v/>
          </cell>
          <cell r="HL33" t="str">
            <v/>
          </cell>
          <cell r="HM33" t="str">
            <v/>
          </cell>
          <cell r="HN33">
            <v>20.550269849759587</v>
          </cell>
          <cell r="HO33">
            <v>20.913380772823835</v>
          </cell>
          <cell r="HP33">
            <v>21.276491695888083</v>
          </cell>
          <cell r="HQ33">
            <v>22.823723940582745</v>
          </cell>
          <cell r="HR33">
            <v>25.469834245417321</v>
          </cell>
          <cell r="HS33">
            <v>28.115944550251889</v>
          </cell>
          <cell r="HT33" t="str">
            <v/>
          </cell>
          <cell r="HU33" t="str">
            <v/>
          </cell>
          <cell r="HV33" t="str">
            <v/>
          </cell>
          <cell r="HW33" t="str">
            <v/>
          </cell>
          <cell r="HX33" t="str">
            <v/>
          </cell>
          <cell r="HY33" t="str">
            <v/>
          </cell>
          <cell r="HZ33">
            <v>21.457956536303797</v>
          </cell>
          <cell r="IA33">
            <v>22.715730586388162</v>
          </cell>
          <cell r="IB33">
            <v>23.97350463647253</v>
          </cell>
          <cell r="IC33">
            <v>17.433231553259965</v>
          </cell>
          <cell r="ID33">
            <v>25.810600718647521</v>
          </cell>
          <cell r="IE33">
            <v>34.18796988403507</v>
          </cell>
          <cell r="IF33" t="str">
            <v/>
          </cell>
          <cell r="IG33" t="str">
            <v/>
          </cell>
          <cell r="IH33" t="str">
            <v/>
          </cell>
          <cell r="II33" t="str">
            <v/>
          </cell>
          <cell r="IJ33" t="str">
            <v/>
          </cell>
          <cell r="IK33" t="str">
            <v/>
          </cell>
          <cell r="IL33">
            <v>21.723188814372168</v>
          </cell>
          <cell r="IM33">
            <v>21.013278243917686</v>
          </cell>
          <cell r="IN33">
            <v>20.303367673463196</v>
          </cell>
          <cell r="IO33">
            <v>29.579220677126315</v>
          </cell>
          <cell r="IP33">
            <v>27.399233433278315</v>
          </cell>
          <cell r="IQ33">
            <v>25.219246189430308</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v>17.877916159369352</v>
          </cell>
          <cell r="JK33">
            <v>17.293668525760491</v>
          </cell>
          <cell r="JL33">
            <v>16.709420892151634</v>
          </cell>
          <cell r="JM33">
            <v>24.34333337724718</v>
          </cell>
          <cell r="JN33">
            <v>22.549230793734019</v>
          </cell>
          <cell r="JO33">
            <v>20.75512821022086</v>
          </cell>
          <cell r="JP33" t="str">
            <v/>
          </cell>
          <cell r="JQ33" t="str">
            <v/>
          </cell>
          <cell r="JR33" t="str">
            <v/>
          </cell>
          <cell r="JS33" t="str">
            <v/>
          </cell>
          <cell r="JT33" t="str">
            <v/>
          </cell>
          <cell r="JU33" t="str">
            <v/>
          </cell>
          <cell r="JV33">
            <v>21.280611842954066</v>
          </cell>
          <cell r="JW33">
            <v>28.570950213617788</v>
          </cell>
          <cell r="JX33">
            <v>35.86128858428151</v>
          </cell>
          <cell r="JY33">
            <v>12.095636416415749</v>
          </cell>
          <cell r="JZ33">
            <v>22.392781588091221</v>
          </cell>
          <cell r="KA33">
            <v>32.689926759766692</v>
          </cell>
        </row>
        <row r="34">
          <cell r="EY34">
            <v>145</v>
          </cell>
          <cell r="EZ34">
            <v>29.73770165056667</v>
          </cell>
          <cell r="FA34">
            <v>21.120344414213921</v>
          </cell>
          <cell r="FB34">
            <v>12.502987177861176</v>
          </cell>
          <cell r="FC34" t="str">
            <v/>
          </cell>
          <cell r="FD34" t="str">
            <v/>
          </cell>
          <cell r="FE34" t="str">
            <v/>
          </cell>
          <cell r="FF34" t="str">
            <v/>
          </cell>
          <cell r="FG34" t="str">
            <v/>
          </cell>
          <cell r="FH34" t="str">
            <v/>
          </cell>
          <cell r="FI34" t="str">
            <v/>
          </cell>
          <cell r="FJ34" t="str">
            <v/>
          </cell>
          <cell r="FK34" t="str">
            <v/>
          </cell>
          <cell r="FL34">
            <v>25.107009096068253</v>
          </cell>
          <cell r="FM34">
            <v>17.152386547000049</v>
          </cell>
          <cell r="FN34">
            <v>9.1977639979318528</v>
          </cell>
          <cell r="FO34" t="str">
            <v/>
          </cell>
          <cell r="FP34" t="str">
            <v/>
          </cell>
          <cell r="FQ34" t="str">
            <v/>
          </cell>
          <cell r="FR34" t="str">
            <v/>
          </cell>
          <cell r="FS34" t="str">
            <v/>
          </cell>
          <cell r="FT34" t="str">
            <v/>
          </cell>
          <cell r="FU34" t="str">
            <v/>
          </cell>
          <cell r="FV34" t="str">
            <v/>
          </cell>
          <cell r="FW34" t="str">
            <v/>
          </cell>
          <cell r="FX34">
            <v>11.343630746028159</v>
          </cell>
          <cell r="FY34">
            <v>7.9321214546118863</v>
          </cell>
          <cell r="FZ34">
            <v>4.5206121631956151</v>
          </cell>
          <cell r="GA34" t="str">
            <v/>
          </cell>
          <cell r="GB34" t="str">
            <v/>
          </cell>
          <cell r="GC34" t="str">
            <v/>
          </cell>
          <cell r="GD34" t="str">
            <v/>
          </cell>
          <cell r="GE34" t="str">
            <v/>
          </cell>
          <cell r="GF34" t="str">
            <v/>
          </cell>
          <cell r="GG34" t="str">
            <v/>
          </cell>
          <cell r="GH34" t="str">
            <v/>
          </cell>
          <cell r="GI34" t="str">
            <v/>
          </cell>
          <cell r="GJ34">
            <v>9.5102216894893701</v>
          </cell>
          <cell r="GK34">
            <v>5.6330076495971708</v>
          </cell>
          <cell r="GL34">
            <v>1.75579360970497</v>
          </cell>
          <cell r="GM34" t="str">
            <v/>
          </cell>
          <cell r="GN34" t="str">
            <v/>
          </cell>
          <cell r="GO34" t="str">
            <v/>
          </cell>
          <cell r="GP34" t="str">
            <v/>
          </cell>
          <cell r="GQ34" t="str">
            <v/>
          </cell>
          <cell r="GR34" t="str">
            <v/>
          </cell>
          <cell r="GS34" t="str">
            <v/>
          </cell>
          <cell r="GT34" t="str">
            <v/>
          </cell>
          <cell r="GU34" t="str">
            <v/>
          </cell>
          <cell r="GV34">
            <v>27.496545817863545</v>
          </cell>
          <cell r="GW34">
            <v>19.476678185297899</v>
          </cell>
          <cell r="GX34">
            <v>11.456810552732257</v>
          </cell>
          <cell r="GY34" t="str">
            <v/>
          </cell>
          <cell r="GZ34" t="str">
            <v/>
          </cell>
          <cell r="HA34" t="str">
            <v/>
          </cell>
          <cell r="HB34" t="str">
            <v/>
          </cell>
          <cell r="HC34" t="str">
            <v/>
          </cell>
          <cell r="HD34" t="str">
            <v/>
          </cell>
          <cell r="HE34" t="str">
            <v/>
          </cell>
          <cell r="HF34" t="str">
            <v/>
          </cell>
          <cell r="HG34" t="str">
            <v/>
          </cell>
          <cell r="HH34">
            <v>38.302902062803788</v>
          </cell>
          <cell r="HI34">
            <v>26.190610064581726</v>
          </cell>
          <cell r="HJ34">
            <v>14.078318066359666</v>
          </cell>
          <cell r="HK34" t="str">
            <v/>
          </cell>
          <cell r="HL34" t="str">
            <v/>
          </cell>
          <cell r="HM34" t="str">
            <v/>
          </cell>
          <cell r="HN34" t="str">
            <v/>
          </cell>
          <cell r="HO34" t="str">
            <v/>
          </cell>
          <cell r="HP34" t="str">
            <v/>
          </cell>
          <cell r="HQ34" t="str">
            <v/>
          </cell>
          <cell r="HR34" t="str">
            <v/>
          </cell>
          <cell r="HS34" t="str">
            <v/>
          </cell>
          <cell r="HT34">
            <v>24.07553938042178</v>
          </cell>
          <cell r="HU34">
            <v>16.853418749584286</v>
          </cell>
          <cell r="HV34">
            <v>9.6312981187467859</v>
          </cell>
          <cell r="HW34" t="str">
            <v/>
          </cell>
          <cell r="HX34" t="str">
            <v/>
          </cell>
          <cell r="HY34" t="str">
            <v/>
          </cell>
          <cell r="HZ34" t="str">
            <v/>
          </cell>
          <cell r="IA34" t="str">
            <v/>
          </cell>
          <cell r="IB34" t="str">
            <v/>
          </cell>
          <cell r="IC34" t="str">
            <v/>
          </cell>
          <cell r="ID34" t="str">
            <v/>
          </cell>
          <cell r="IE34" t="str">
            <v/>
          </cell>
          <cell r="IF34">
            <v>17.50398303300074</v>
          </cell>
          <cell r="IG34">
            <v>12.571062928404286</v>
          </cell>
          <cell r="IH34">
            <v>7.6381428238078355</v>
          </cell>
          <cell r="II34" t="str">
            <v/>
          </cell>
          <cell r="IJ34" t="str">
            <v/>
          </cell>
          <cell r="IK34" t="str">
            <v/>
          </cell>
          <cell r="IL34" t="str">
            <v/>
          </cell>
          <cell r="IM34" t="str">
            <v/>
          </cell>
          <cell r="IN34" t="str">
            <v/>
          </cell>
          <cell r="IO34" t="str">
            <v/>
          </cell>
          <cell r="IP34" t="str">
            <v/>
          </cell>
          <cell r="IQ34" t="str">
            <v/>
          </cell>
          <cell r="IR34">
            <v>29.202648052189677</v>
          </cell>
          <cell r="IS34">
            <v>20.569261556519432</v>
          </cell>
          <cell r="IT34">
            <v>11.935875060849193</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v>57.605581653254639</v>
          </cell>
          <cell r="JQ34">
            <v>43.695895545792105</v>
          </cell>
          <cell r="JR34">
            <v>29.786209438329571</v>
          </cell>
          <cell r="JS34" t="str">
            <v/>
          </cell>
          <cell r="JT34" t="str">
            <v/>
          </cell>
          <cell r="JU34" t="str">
            <v/>
          </cell>
          <cell r="JV34" t="str">
            <v/>
          </cell>
          <cell r="JW34" t="str">
            <v/>
          </cell>
          <cell r="JX34" t="str">
            <v/>
          </cell>
          <cell r="JY34" t="str">
            <v/>
          </cell>
          <cell r="JZ34" t="str">
            <v/>
          </cell>
          <cell r="KA34" t="str">
            <v/>
          </cell>
        </row>
        <row r="35">
          <cell r="EY35">
            <v>146</v>
          </cell>
          <cell r="EZ35" t="str">
            <v/>
          </cell>
          <cell r="FA35" t="str">
            <v/>
          </cell>
          <cell r="FB35" t="str">
            <v/>
          </cell>
          <cell r="FC35">
            <v>13.37676406022482</v>
          </cell>
          <cell r="FD35">
            <v>9.9444792072394286</v>
          </cell>
          <cell r="FE35">
            <v>6.5121943542540368</v>
          </cell>
          <cell r="FF35" t="str">
            <v/>
          </cell>
          <cell r="FG35" t="str">
            <v/>
          </cell>
          <cell r="FH35" t="str">
            <v/>
          </cell>
          <cell r="FI35" t="str">
            <v/>
          </cell>
          <cell r="FJ35" t="str">
            <v/>
          </cell>
          <cell r="FK35" t="str">
            <v/>
          </cell>
          <cell r="FL35" t="str">
            <v/>
          </cell>
          <cell r="FM35" t="str">
            <v/>
          </cell>
          <cell r="FN35" t="str">
            <v/>
          </cell>
          <cell r="FO35">
            <v>11.694807734328759</v>
          </cell>
          <cell r="FP35">
            <v>8.6838903712978333</v>
          </cell>
          <cell r="FQ35">
            <v>5.6729730082669061</v>
          </cell>
          <cell r="FR35" t="str">
            <v/>
          </cell>
          <cell r="FS35" t="str">
            <v/>
          </cell>
          <cell r="FT35" t="str">
            <v/>
          </cell>
          <cell r="FU35" t="str">
            <v/>
          </cell>
          <cell r="FV35" t="str">
            <v/>
          </cell>
          <cell r="FW35" t="str">
            <v/>
          </cell>
          <cell r="FX35" t="str">
            <v/>
          </cell>
          <cell r="FY35" t="str">
            <v/>
          </cell>
          <cell r="FZ35" t="str">
            <v/>
          </cell>
          <cell r="GA35">
            <v>5.921809441747782</v>
          </cell>
          <cell r="GB35">
            <v>4.2368495955998302</v>
          </cell>
          <cell r="GC35">
            <v>2.5518897494518789</v>
          </cell>
          <cell r="GD35" t="str">
            <v/>
          </cell>
          <cell r="GE35" t="str">
            <v/>
          </cell>
          <cell r="GF35" t="str">
            <v/>
          </cell>
          <cell r="GG35" t="str">
            <v/>
          </cell>
          <cell r="GH35" t="str">
            <v/>
          </cell>
          <cell r="GI35" t="str">
            <v/>
          </cell>
          <cell r="GJ35" t="str">
            <v/>
          </cell>
          <cell r="GK35" t="str">
            <v/>
          </cell>
          <cell r="GL35" t="str">
            <v/>
          </cell>
          <cell r="GM35">
            <v>4.9150966971443397</v>
          </cell>
          <cell r="GN35">
            <v>3.2372841501457774</v>
          </cell>
          <cell r="GO35">
            <v>1.5594716031472147</v>
          </cell>
          <cell r="GP35" t="str">
            <v/>
          </cell>
          <cell r="GQ35" t="str">
            <v/>
          </cell>
          <cell r="GR35" t="str">
            <v/>
          </cell>
          <cell r="GS35" t="str">
            <v/>
          </cell>
          <cell r="GT35" t="str">
            <v/>
          </cell>
          <cell r="GU35" t="str">
            <v/>
          </cell>
          <cell r="GV35" t="str">
            <v/>
          </cell>
          <cell r="GW35" t="str">
            <v/>
          </cell>
          <cell r="GX35" t="str">
            <v/>
          </cell>
          <cell r="GY35">
            <v>10.924477553229696</v>
          </cell>
          <cell r="GZ35">
            <v>7.5181214575602127</v>
          </cell>
          <cell r="HA35">
            <v>4.1117653618907273</v>
          </cell>
          <cell r="HB35" t="str">
            <v/>
          </cell>
          <cell r="HC35" t="str">
            <v/>
          </cell>
          <cell r="HD35" t="str">
            <v/>
          </cell>
          <cell r="HE35" t="str">
            <v/>
          </cell>
          <cell r="HF35" t="str">
            <v/>
          </cell>
          <cell r="HG35" t="str">
            <v/>
          </cell>
          <cell r="HH35" t="str">
            <v/>
          </cell>
          <cell r="HI35" t="str">
            <v/>
          </cell>
          <cell r="HJ35" t="str">
            <v/>
          </cell>
          <cell r="HK35">
            <v>12.950936309423275</v>
          </cell>
          <cell r="HL35">
            <v>9.327892975063385</v>
          </cell>
          <cell r="HM35">
            <v>5.7048496407034985</v>
          </cell>
          <cell r="HN35" t="str">
            <v/>
          </cell>
          <cell r="HO35" t="str">
            <v/>
          </cell>
          <cell r="HP35" t="str">
            <v/>
          </cell>
          <cell r="HQ35" t="str">
            <v/>
          </cell>
          <cell r="HR35" t="str">
            <v/>
          </cell>
          <cell r="HS35" t="str">
            <v/>
          </cell>
          <cell r="HT35" t="str">
            <v/>
          </cell>
          <cell r="HU35" t="str">
            <v/>
          </cell>
          <cell r="HV35" t="str">
            <v/>
          </cell>
          <cell r="HW35">
            <v>12.347385310130248</v>
          </cell>
          <cell r="HX35">
            <v>9.6508431568129769</v>
          </cell>
          <cell r="HY35">
            <v>6.9543010034957051</v>
          </cell>
          <cell r="HZ35" t="str">
            <v/>
          </cell>
          <cell r="IA35" t="str">
            <v/>
          </cell>
          <cell r="IB35" t="str">
            <v/>
          </cell>
          <cell r="IC35" t="str">
            <v/>
          </cell>
          <cell r="ID35" t="str">
            <v/>
          </cell>
          <cell r="IE35" t="str">
            <v/>
          </cell>
          <cell r="IF35" t="str">
            <v/>
          </cell>
          <cell r="IG35" t="str">
            <v/>
          </cell>
          <cell r="IH35" t="str">
            <v/>
          </cell>
          <cell r="II35">
            <v>7.8940134901831476</v>
          </cell>
          <cell r="IJ35">
            <v>5.8847958036213948</v>
          </cell>
          <cell r="IK35">
            <v>3.8755781170596415</v>
          </cell>
          <cell r="IL35" t="str">
            <v/>
          </cell>
          <cell r="IM35" t="str">
            <v/>
          </cell>
          <cell r="IN35" t="str">
            <v/>
          </cell>
          <cell r="IO35" t="str">
            <v/>
          </cell>
          <cell r="IP35" t="str">
            <v/>
          </cell>
          <cell r="IQ35" t="str">
            <v/>
          </cell>
          <cell r="IR35" t="str">
            <v/>
          </cell>
          <cell r="IS35" t="str">
            <v/>
          </cell>
          <cell r="IT35" t="str">
            <v/>
          </cell>
          <cell r="IU35">
            <v>11.440153653982922</v>
          </cell>
          <cell r="IV35">
            <v>7.9003155638664975</v>
          </cell>
          <cell r="IW35">
            <v>4.3604774737500716</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v>26.557545721803606</v>
          </cell>
          <cell r="JT35">
            <v>20.258119298781249</v>
          </cell>
          <cell r="JU35">
            <v>13.958692875758889</v>
          </cell>
          <cell r="JV35" t="str">
            <v/>
          </cell>
          <cell r="JW35" t="str">
            <v/>
          </cell>
          <cell r="JX35" t="str">
            <v/>
          </cell>
          <cell r="JY35" t="str">
            <v/>
          </cell>
          <cell r="JZ35" t="str">
            <v/>
          </cell>
          <cell r="KA35" t="str">
            <v/>
          </cell>
        </row>
        <row r="36">
          <cell r="EY36">
            <v>147</v>
          </cell>
          <cell r="EZ36" t="str">
            <v/>
          </cell>
          <cell r="FA36" t="str">
            <v/>
          </cell>
          <cell r="FB36" t="str">
            <v/>
          </cell>
          <cell r="FC36" t="str">
            <v/>
          </cell>
          <cell r="FD36" t="str">
            <v/>
          </cell>
          <cell r="FE36" t="str">
            <v/>
          </cell>
          <cell r="FF36">
            <v>5.9126196702739477</v>
          </cell>
          <cell r="FG36">
            <v>3.8447021938896278</v>
          </cell>
          <cell r="FH36">
            <v>1.7767847175053069</v>
          </cell>
          <cell r="FI36">
            <v>7.9924715751589313</v>
          </cell>
          <cell r="FJ36">
            <v>5.5845202767731594</v>
          </cell>
          <cell r="FK36">
            <v>3.1765689783873872</v>
          </cell>
          <cell r="FL36" t="str">
            <v/>
          </cell>
          <cell r="FM36" t="str">
            <v/>
          </cell>
          <cell r="FN36" t="str">
            <v/>
          </cell>
          <cell r="FO36" t="str">
            <v/>
          </cell>
          <cell r="FP36" t="str">
            <v/>
          </cell>
          <cell r="FQ36" t="str">
            <v/>
          </cell>
          <cell r="FR36">
            <v>6.0378319423931881</v>
          </cell>
          <cell r="FS36">
            <v>4.3789660214684689</v>
          </cell>
          <cell r="FT36">
            <v>2.7201001005437502</v>
          </cell>
          <cell r="FU36">
            <v>7.9922826677619652</v>
          </cell>
          <cell r="FV36">
            <v>5.372128818701956</v>
          </cell>
          <cell r="FW36">
            <v>2.751974969641946</v>
          </cell>
          <cell r="FX36" t="str">
            <v/>
          </cell>
          <cell r="FY36" t="str">
            <v/>
          </cell>
          <cell r="FZ36" t="str">
            <v/>
          </cell>
          <cell r="GA36" t="str">
            <v/>
          </cell>
          <cell r="GB36" t="str">
            <v/>
          </cell>
          <cell r="GC36" t="str">
            <v/>
          </cell>
          <cell r="GD36">
            <v>3.9159169857684386</v>
          </cell>
          <cell r="GE36">
            <v>2.8957407666996233</v>
          </cell>
          <cell r="GF36">
            <v>1.875564547630808</v>
          </cell>
          <cell r="GG36">
            <v>5.4174436500622587</v>
          </cell>
          <cell r="GH36">
            <v>3.8914137262523476</v>
          </cell>
          <cell r="GI36">
            <v>2.3653838024424374</v>
          </cell>
          <cell r="GJ36" t="str">
            <v/>
          </cell>
          <cell r="GK36" t="str">
            <v/>
          </cell>
          <cell r="GL36" t="str">
            <v/>
          </cell>
          <cell r="GM36" t="str">
            <v/>
          </cell>
          <cell r="GN36" t="str">
            <v/>
          </cell>
          <cell r="GO36" t="str">
            <v/>
          </cell>
          <cell r="GP36">
            <v>3.6491347964978567</v>
          </cell>
          <cell r="GQ36">
            <v>2.248380921196286</v>
          </cell>
          <cell r="GR36">
            <v>0.84762704589471516</v>
          </cell>
          <cell r="GS36">
            <v>3.9237546856328924</v>
          </cell>
          <cell r="GT36">
            <v>2.2823392755392327</v>
          </cell>
          <cell r="GU36">
            <v>0.64092386544557256</v>
          </cell>
          <cell r="GV36" t="str">
            <v/>
          </cell>
          <cell r="GW36" t="str">
            <v/>
          </cell>
          <cell r="GX36" t="str">
            <v/>
          </cell>
          <cell r="GY36" t="str">
            <v/>
          </cell>
          <cell r="GZ36" t="str">
            <v/>
          </cell>
          <cell r="HA36" t="str">
            <v/>
          </cell>
          <cell r="HB36">
            <v>5.9100366373537137</v>
          </cell>
          <cell r="HC36">
            <v>3.8977400535915976</v>
          </cell>
          <cell r="HD36">
            <v>1.8854434698294835</v>
          </cell>
          <cell r="HE36">
            <v>8.6473437513910287</v>
          </cell>
          <cell r="HF36">
            <v>5.8902334755000441</v>
          </cell>
          <cell r="HG36">
            <v>3.133123199609062</v>
          </cell>
          <cell r="HH36" t="str">
            <v/>
          </cell>
          <cell r="HI36" t="str">
            <v/>
          </cell>
          <cell r="HJ36" t="str">
            <v/>
          </cell>
          <cell r="HK36" t="str">
            <v/>
          </cell>
          <cell r="HL36" t="str">
            <v/>
          </cell>
          <cell r="HM36" t="str">
            <v/>
          </cell>
          <cell r="HN36">
            <v>6.6433237982572697</v>
          </cell>
          <cell r="HO36">
            <v>4.6052549412017116</v>
          </cell>
          <cell r="HP36">
            <v>2.5671860841461518</v>
          </cell>
          <cell r="HQ36">
            <v>10.606699215495071</v>
          </cell>
          <cell r="HR36">
            <v>6.4347951366689875</v>
          </cell>
          <cell r="HS36">
            <v>2.2628910578429027</v>
          </cell>
          <cell r="HT36" t="str">
            <v/>
          </cell>
          <cell r="HU36" t="str">
            <v/>
          </cell>
          <cell r="HV36" t="str">
            <v/>
          </cell>
          <cell r="HW36" t="str">
            <v/>
          </cell>
          <cell r="HX36" t="str">
            <v/>
          </cell>
          <cell r="HY36" t="str">
            <v/>
          </cell>
          <cell r="HZ36">
            <v>11.289642283953423</v>
          </cell>
          <cell r="IA36">
            <v>8.2692687004729546</v>
          </cell>
          <cell r="IB36">
            <v>5.2488951169924869</v>
          </cell>
          <cell r="IC36">
            <v>18.350787357841099</v>
          </cell>
          <cell r="ID36">
            <v>14.007650619628016</v>
          </cell>
          <cell r="IE36">
            <v>9.6645138814149334</v>
          </cell>
          <cell r="IF36" t="str">
            <v/>
          </cell>
          <cell r="IG36" t="str">
            <v/>
          </cell>
          <cell r="IH36" t="str">
            <v/>
          </cell>
          <cell r="II36" t="str">
            <v/>
          </cell>
          <cell r="IJ36" t="str">
            <v/>
          </cell>
          <cell r="IK36" t="str">
            <v/>
          </cell>
          <cell r="IL36">
            <v>5.5742642218088712</v>
          </cell>
          <cell r="IM36">
            <v>4.4717430663020519</v>
          </cell>
          <cell r="IN36">
            <v>3.3692219107952321</v>
          </cell>
          <cell r="IO36">
            <v>9.7131750096828906</v>
          </cell>
          <cell r="IP36">
            <v>7.1891292332008589</v>
          </cell>
          <cell r="IQ36">
            <v>4.6650834567188282</v>
          </cell>
          <cell r="IR36" t="str">
            <v/>
          </cell>
          <cell r="IS36" t="str">
            <v/>
          </cell>
          <cell r="IT36" t="str">
            <v/>
          </cell>
          <cell r="IU36" t="str">
            <v/>
          </cell>
          <cell r="IV36" t="str">
            <v/>
          </cell>
          <cell r="IW36" t="str">
            <v/>
          </cell>
          <cell r="IX36">
            <v>5.6443439421019406</v>
          </cell>
          <cell r="IY36">
            <v>3.6001597288270486</v>
          </cell>
          <cell r="IZ36">
            <v>1.5559755155521569</v>
          </cell>
          <cell r="JA36">
            <v>7.4537566351982241</v>
          </cell>
          <cell r="JB36">
            <v>4.3492533756418235</v>
          </cell>
          <cell r="JC36">
            <v>1.2447501160854235</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v>15.200039102822739</v>
          </cell>
          <cell r="JW36">
            <v>11.019043242141292</v>
          </cell>
          <cell r="JX36">
            <v>6.8380473814598464</v>
          </cell>
          <cell r="JY36">
            <v>24.010555727877982</v>
          </cell>
          <cell r="JZ36">
            <v>16.719760492538761</v>
          </cell>
          <cell r="KA36">
            <v>9.4289652571995344</v>
          </cell>
        </row>
        <row r="37">
          <cell r="EY37">
            <v>148</v>
          </cell>
          <cell r="EZ37">
            <v>233.24445899999998</v>
          </cell>
          <cell r="FA37">
            <v>233.24445899999998</v>
          </cell>
          <cell r="FB37">
            <v>233.24445899999998</v>
          </cell>
          <cell r="FC37" t="str">
            <v/>
          </cell>
          <cell r="FD37" t="str">
            <v/>
          </cell>
          <cell r="FE37" t="str">
            <v/>
          </cell>
          <cell r="FF37" t="str">
            <v/>
          </cell>
          <cell r="FG37" t="str">
            <v/>
          </cell>
          <cell r="FH37" t="str">
            <v/>
          </cell>
          <cell r="FI37" t="str">
            <v/>
          </cell>
          <cell r="FJ37" t="str">
            <v/>
          </cell>
          <cell r="FK37" t="str">
            <v/>
          </cell>
          <cell r="FL37">
            <v>233.24445899999998</v>
          </cell>
          <cell r="FM37">
            <v>233.24445899999998</v>
          </cell>
          <cell r="FN37">
            <v>233.24445899999998</v>
          </cell>
          <cell r="FO37" t="str">
            <v/>
          </cell>
          <cell r="FP37" t="str">
            <v/>
          </cell>
          <cell r="FQ37" t="str">
            <v/>
          </cell>
          <cell r="FR37" t="str">
            <v/>
          </cell>
          <cell r="FS37" t="str">
            <v/>
          </cell>
          <cell r="FT37" t="str">
            <v/>
          </cell>
          <cell r="FU37" t="str">
            <v/>
          </cell>
          <cell r="FV37" t="str">
            <v/>
          </cell>
          <cell r="FW37" t="str">
            <v/>
          </cell>
          <cell r="FX37">
            <v>92.473799999999997</v>
          </cell>
          <cell r="FY37">
            <v>92.473799999999997</v>
          </cell>
          <cell r="FZ37">
            <v>92.473799999999997</v>
          </cell>
          <cell r="GA37" t="str">
            <v/>
          </cell>
          <cell r="GB37" t="str">
            <v/>
          </cell>
          <cell r="GC37" t="str">
            <v/>
          </cell>
          <cell r="GD37" t="str">
            <v/>
          </cell>
          <cell r="GE37" t="str">
            <v/>
          </cell>
          <cell r="GF37" t="str">
            <v/>
          </cell>
          <cell r="GG37" t="str">
            <v/>
          </cell>
          <cell r="GH37" t="str">
            <v/>
          </cell>
          <cell r="GI37" t="str">
            <v/>
          </cell>
          <cell r="GJ37">
            <v>92.473799999999997</v>
          </cell>
          <cell r="GK37">
            <v>92.473799999999997</v>
          </cell>
          <cell r="GL37">
            <v>92.473799999999997</v>
          </cell>
          <cell r="GM37" t="str">
            <v/>
          </cell>
          <cell r="GN37" t="str">
            <v/>
          </cell>
          <cell r="GO37" t="str">
            <v/>
          </cell>
          <cell r="GP37" t="str">
            <v/>
          </cell>
          <cell r="GQ37" t="str">
            <v/>
          </cell>
          <cell r="GR37" t="str">
            <v/>
          </cell>
          <cell r="GS37" t="str">
            <v/>
          </cell>
          <cell r="GT37" t="str">
            <v/>
          </cell>
          <cell r="GU37" t="str">
            <v/>
          </cell>
          <cell r="GV37">
            <v>36.800000000000004</v>
          </cell>
          <cell r="GW37">
            <v>36.800000000000004</v>
          </cell>
          <cell r="GX37">
            <v>36.800000000000004</v>
          </cell>
          <cell r="GY37" t="str">
            <v/>
          </cell>
          <cell r="GZ37" t="str">
            <v/>
          </cell>
          <cell r="HA37" t="str">
            <v/>
          </cell>
          <cell r="HB37" t="str">
            <v/>
          </cell>
          <cell r="HC37" t="str">
            <v/>
          </cell>
          <cell r="HD37" t="str">
            <v/>
          </cell>
          <cell r="HE37" t="str">
            <v/>
          </cell>
          <cell r="HF37" t="str">
            <v/>
          </cell>
          <cell r="HG37" t="str">
            <v/>
          </cell>
          <cell r="HH37">
            <v>107.36</v>
          </cell>
          <cell r="HI37">
            <v>107.36</v>
          </cell>
          <cell r="HJ37">
            <v>107.36</v>
          </cell>
          <cell r="HK37" t="str">
            <v/>
          </cell>
          <cell r="HL37" t="str">
            <v/>
          </cell>
          <cell r="HM37" t="str">
            <v/>
          </cell>
          <cell r="HN37" t="str">
            <v/>
          </cell>
          <cell r="HO37" t="str">
            <v/>
          </cell>
          <cell r="HP37" t="str">
            <v/>
          </cell>
          <cell r="HQ37" t="str">
            <v/>
          </cell>
          <cell r="HR37" t="str">
            <v/>
          </cell>
          <cell r="HS37" t="str">
            <v/>
          </cell>
          <cell r="HT37">
            <v>42</v>
          </cell>
          <cell r="HU37">
            <v>42</v>
          </cell>
          <cell r="HV37">
            <v>42</v>
          </cell>
          <cell r="HW37" t="str">
            <v/>
          </cell>
          <cell r="HX37" t="str">
            <v/>
          </cell>
          <cell r="HY37" t="str">
            <v/>
          </cell>
          <cell r="HZ37" t="str">
            <v/>
          </cell>
          <cell r="IA37" t="str">
            <v/>
          </cell>
          <cell r="IB37" t="str">
            <v/>
          </cell>
          <cell r="IC37" t="str">
            <v/>
          </cell>
          <cell r="ID37" t="str">
            <v/>
          </cell>
          <cell r="IE37" t="str">
            <v/>
          </cell>
          <cell r="IF37">
            <v>73.342199999999991</v>
          </cell>
          <cell r="IG37">
            <v>73.342199999999991</v>
          </cell>
          <cell r="IH37">
            <v>73.342199999999991</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v>50.699999999999996</v>
          </cell>
          <cell r="JE37">
            <v>50.699999999999996</v>
          </cell>
          <cell r="JF37">
            <v>50.699999999999996</v>
          </cell>
          <cell r="JG37" t="str">
            <v/>
          </cell>
          <cell r="JH37" t="str">
            <v/>
          </cell>
          <cell r="JI37" t="str">
            <v/>
          </cell>
          <cell r="JJ37" t="str">
            <v/>
          </cell>
          <cell r="JK37" t="str">
            <v/>
          </cell>
          <cell r="JL37" t="str">
            <v/>
          </cell>
          <cell r="JM37" t="str">
            <v/>
          </cell>
          <cell r="JN37" t="str">
            <v/>
          </cell>
          <cell r="JO37" t="str">
            <v/>
          </cell>
          <cell r="JP37">
            <v>35.1</v>
          </cell>
          <cell r="JQ37">
            <v>35.1</v>
          </cell>
          <cell r="JR37">
            <v>35.1</v>
          </cell>
          <cell r="JS37" t="str">
            <v/>
          </cell>
          <cell r="JT37" t="str">
            <v/>
          </cell>
          <cell r="JU37" t="str">
            <v/>
          </cell>
          <cell r="JV37" t="str">
            <v/>
          </cell>
          <cell r="JW37" t="str">
            <v/>
          </cell>
          <cell r="JX37" t="str">
            <v/>
          </cell>
          <cell r="JY37" t="str">
            <v/>
          </cell>
          <cell r="JZ37" t="str">
            <v/>
          </cell>
          <cell r="KA37" t="str">
            <v/>
          </cell>
        </row>
        <row r="38">
          <cell r="EY38">
            <v>149</v>
          </cell>
          <cell r="EZ38" t="str">
            <v/>
          </cell>
          <cell r="FA38" t="str">
            <v/>
          </cell>
          <cell r="FB38" t="str">
            <v/>
          </cell>
          <cell r="FC38">
            <v>212.03258399999999</v>
          </cell>
          <cell r="FD38">
            <v>212.03258399999999</v>
          </cell>
          <cell r="FE38">
            <v>212.03258399999999</v>
          </cell>
          <cell r="FF38">
            <v>212.03258399999999</v>
          </cell>
          <cell r="FG38">
            <v>212.03258399999999</v>
          </cell>
          <cell r="FH38">
            <v>212.03258399999999</v>
          </cell>
          <cell r="FI38">
            <v>212.03258399999999</v>
          </cell>
          <cell r="FJ38">
            <v>212.03258399999999</v>
          </cell>
          <cell r="FK38">
            <v>212.03258399999999</v>
          </cell>
          <cell r="FL38" t="str">
            <v/>
          </cell>
          <cell r="FM38" t="str">
            <v/>
          </cell>
          <cell r="FN38" t="str">
            <v/>
          </cell>
          <cell r="FO38">
            <v>212.03258399999999</v>
          </cell>
          <cell r="FP38">
            <v>212.03258399999999</v>
          </cell>
          <cell r="FQ38">
            <v>212.03258399999999</v>
          </cell>
          <cell r="FR38">
            <v>212.03258399999999</v>
          </cell>
          <cell r="FS38">
            <v>212.03258399999999</v>
          </cell>
          <cell r="FT38">
            <v>212.03258399999999</v>
          </cell>
          <cell r="FU38">
            <v>212.03258399999999</v>
          </cell>
          <cell r="FV38">
            <v>212.03258399999999</v>
          </cell>
          <cell r="FW38">
            <v>212.03258399999999</v>
          </cell>
          <cell r="FX38" t="str">
            <v/>
          </cell>
          <cell r="FY38" t="str">
            <v/>
          </cell>
          <cell r="FZ38" t="str">
            <v/>
          </cell>
          <cell r="GA38">
            <v>81.678799999999995</v>
          </cell>
          <cell r="GB38">
            <v>81.678799999999995</v>
          </cell>
          <cell r="GC38">
            <v>81.678799999999995</v>
          </cell>
          <cell r="GD38">
            <v>81.678799999999995</v>
          </cell>
          <cell r="GE38">
            <v>81.678799999999995</v>
          </cell>
          <cell r="GF38">
            <v>81.678799999999995</v>
          </cell>
          <cell r="GG38">
            <v>81.678799999999995</v>
          </cell>
          <cell r="GH38">
            <v>81.678799999999995</v>
          </cell>
          <cell r="GI38">
            <v>81.678799999999995</v>
          </cell>
          <cell r="GJ38" t="str">
            <v/>
          </cell>
          <cell r="GK38" t="str">
            <v/>
          </cell>
          <cell r="GL38" t="str">
            <v/>
          </cell>
          <cell r="GM38">
            <v>81.678799999999995</v>
          </cell>
          <cell r="GN38">
            <v>81.678799999999995</v>
          </cell>
          <cell r="GO38">
            <v>81.678799999999995</v>
          </cell>
          <cell r="GP38">
            <v>81.678799999999995</v>
          </cell>
          <cell r="GQ38">
            <v>81.678799999999995</v>
          </cell>
          <cell r="GR38">
            <v>81.678799999999995</v>
          </cell>
          <cell r="GS38">
            <v>81.678799999999995</v>
          </cell>
          <cell r="GT38">
            <v>81.678799999999995</v>
          </cell>
          <cell r="GU38">
            <v>81.678799999999995</v>
          </cell>
          <cell r="GV38" t="str">
            <v/>
          </cell>
          <cell r="GW38" t="str">
            <v/>
          </cell>
          <cell r="GX38" t="str">
            <v/>
          </cell>
          <cell r="GY38">
            <v>33.35</v>
          </cell>
          <cell r="GZ38">
            <v>33.35</v>
          </cell>
          <cell r="HA38">
            <v>33.35</v>
          </cell>
          <cell r="HB38">
            <v>33.35</v>
          </cell>
          <cell r="HC38">
            <v>33.35</v>
          </cell>
          <cell r="HD38">
            <v>33.35</v>
          </cell>
          <cell r="HE38">
            <v>33.35</v>
          </cell>
          <cell r="HF38">
            <v>33.35</v>
          </cell>
          <cell r="HG38">
            <v>33.35</v>
          </cell>
          <cell r="HH38" t="str">
            <v/>
          </cell>
          <cell r="HI38" t="str">
            <v/>
          </cell>
          <cell r="HJ38" t="str">
            <v/>
          </cell>
          <cell r="HK38">
            <v>100.04</v>
          </cell>
          <cell r="HL38">
            <v>100.04</v>
          </cell>
          <cell r="HM38">
            <v>100.04</v>
          </cell>
          <cell r="HN38">
            <v>100.04</v>
          </cell>
          <cell r="HO38">
            <v>100.04</v>
          </cell>
          <cell r="HP38">
            <v>100.04</v>
          </cell>
          <cell r="HQ38">
            <v>100.04</v>
          </cell>
          <cell r="HR38">
            <v>100.04</v>
          </cell>
          <cell r="HS38">
            <v>100.04</v>
          </cell>
          <cell r="HT38" t="str">
            <v/>
          </cell>
          <cell r="HU38" t="str">
            <v/>
          </cell>
          <cell r="HV38" t="str">
            <v/>
          </cell>
          <cell r="HW38">
            <v>38.400000000000006</v>
          </cell>
          <cell r="HX38">
            <v>38.400000000000006</v>
          </cell>
          <cell r="HY38">
            <v>38.400000000000006</v>
          </cell>
          <cell r="HZ38">
            <v>38.400000000000006</v>
          </cell>
          <cell r="IA38">
            <v>38.400000000000006</v>
          </cell>
          <cell r="IB38">
            <v>38.400000000000006</v>
          </cell>
          <cell r="IC38">
            <v>38.400000000000006</v>
          </cell>
          <cell r="ID38">
            <v>38.400000000000006</v>
          </cell>
          <cell r="IE38">
            <v>38.400000000000006</v>
          </cell>
          <cell r="IF38" t="str">
            <v/>
          </cell>
          <cell r="IG38" t="str">
            <v/>
          </cell>
          <cell r="IH38" t="str">
            <v/>
          </cell>
          <cell r="II38">
            <v>70.380400000000009</v>
          </cell>
          <cell r="IJ38">
            <v>70.380400000000009</v>
          </cell>
          <cell r="IK38">
            <v>70.380400000000009</v>
          </cell>
          <cell r="IL38">
            <v>70.380400000000009</v>
          </cell>
          <cell r="IM38">
            <v>70.380400000000009</v>
          </cell>
          <cell r="IN38">
            <v>70.380400000000009</v>
          </cell>
          <cell r="IO38">
            <v>70.380400000000009</v>
          </cell>
          <cell r="IP38">
            <v>70.380400000000009</v>
          </cell>
          <cell r="IQ38">
            <v>70.380400000000009</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v>42.9</v>
          </cell>
          <cell r="JH38">
            <v>42.9</v>
          </cell>
          <cell r="JI38">
            <v>42.9</v>
          </cell>
          <cell r="JJ38">
            <v>42.9</v>
          </cell>
          <cell r="JK38">
            <v>42.9</v>
          </cell>
          <cell r="JL38">
            <v>42.9</v>
          </cell>
          <cell r="JM38">
            <v>42.9</v>
          </cell>
          <cell r="JN38">
            <v>42.9</v>
          </cell>
          <cell r="JO38">
            <v>42.9</v>
          </cell>
          <cell r="JP38" t="str">
            <v/>
          </cell>
          <cell r="JQ38" t="str">
            <v/>
          </cell>
          <cell r="JR38" t="str">
            <v/>
          </cell>
          <cell r="JS38">
            <v>31.1</v>
          </cell>
          <cell r="JT38">
            <v>31.1</v>
          </cell>
          <cell r="JU38">
            <v>31.1</v>
          </cell>
          <cell r="JV38">
            <v>31.1</v>
          </cell>
          <cell r="JW38">
            <v>31.1</v>
          </cell>
          <cell r="JX38">
            <v>31.1</v>
          </cell>
          <cell r="JY38">
            <v>31.1</v>
          </cell>
          <cell r="JZ38">
            <v>31.1</v>
          </cell>
          <cell r="KA38">
            <v>31.1</v>
          </cell>
        </row>
        <row r="39">
          <cell r="EY39">
            <v>150</v>
          </cell>
          <cell r="EZ39">
            <v>162.000294</v>
          </cell>
          <cell r="FA39">
            <v>162.000294</v>
          </cell>
          <cell r="FB39">
            <v>162.000294</v>
          </cell>
          <cell r="FC39" t="str">
            <v/>
          </cell>
          <cell r="FD39" t="str">
            <v/>
          </cell>
          <cell r="FE39" t="str">
            <v/>
          </cell>
          <cell r="FF39" t="str">
            <v/>
          </cell>
          <cell r="FG39" t="str">
            <v/>
          </cell>
          <cell r="FH39" t="str">
            <v/>
          </cell>
          <cell r="FI39" t="str">
            <v/>
          </cell>
          <cell r="FJ39" t="str">
            <v/>
          </cell>
          <cell r="FK39" t="str">
            <v/>
          </cell>
          <cell r="FL39">
            <v>162.000294</v>
          </cell>
          <cell r="FM39">
            <v>162.000294</v>
          </cell>
          <cell r="FN39">
            <v>162.000294</v>
          </cell>
          <cell r="FO39" t="str">
            <v/>
          </cell>
          <cell r="FP39" t="str">
            <v/>
          </cell>
          <cell r="FQ39" t="str">
            <v/>
          </cell>
          <cell r="FR39" t="str">
            <v/>
          </cell>
          <cell r="FS39" t="str">
            <v/>
          </cell>
          <cell r="FT39" t="str">
            <v/>
          </cell>
          <cell r="FU39" t="str">
            <v/>
          </cell>
          <cell r="FV39" t="str">
            <v/>
          </cell>
          <cell r="FW39" t="str">
            <v/>
          </cell>
          <cell r="FX39">
            <v>132.66530434782609</v>
          </cell>
          <cell r="FY39">
            <v>132.66530434782609</v>
          </cell>
          <cell r="FZ39">
            <v>132.66530434782609</v>
          </cell>
          <cell r="GA39" t="str">
            <v/>
          </cell>
          <cell r="GB39" t="str">
            <v/>
          </cell>
          <cell r="GC39" t="str">
            <v/>
          </cell>
          <cell r="GD39" t="str">
            <v/>
          </cell>
          <cell r="GE39" t="str">
            <v/>
          </cell>
          <cell r="GF39" t="str">
            <v/>
          </cell>
          <cell r="GG39" t="str">
            <v/>
          </cell>
          <cell r="GH39" t="str">
            <v/>
          </cell>
          <cell r="GI39" t="str">
            <v/>
          </cell>
          <cell r="GJ39">
            <v>132.66530434782609</v>
          </cell>
          <cell r="GK39">
            <v>132.66530434782609</v>
          </cell>
          <cell r="GL39">
            <v>132.66530434782609</v>
          </cell>
          <cell r="GM39" t="str">
            <v/>
          </cell>
          <cell r="GN39" t="str">
            <v/>
          </cell>
          <cell r="GO39" t="str">
            <v/>
          </cell>
          <cell r="GP39" t="str">
            <v/>
          </cell>
          <cell r="GQ39" t="str">
            <v/>
          </cell>
          <cell r="GR39" t="str">
            <v/>
          </cell>
          <cell r="GS39" t="str">
            <v/>
          </cell>
          <cell r="GT39" t="str">
            <v/>
          </cell>
          <cell r="GU39" t="str">
            <v/>
          </cell>
          <cell r="GV39">
            <v>47.15</v>
          </cell>
          <cell r="GW39">
            <v>47.15</v>
          </cell>
          <cell r="GX39">
            <v>47.15</v>
          </cell>
          <cell r="GY39" t="str">
            <v/>
          </cell>
          <cell r="GZ39" t="str">
            <v/>
          </cell>
          <cell r="HA39" t="str">
            <v/>
          </cell>
          <cell r="HB39" t="str">
            <v/>
          </cell>
          <cell r="HC39" t="str">
            <v/>
          </cell>
          <cell r="HD39" t="str">
            <v/>
          </cell>
          <cell r="HE39" t="str">
            <v/>
          </cell>
          <cell r="HF39" t="str">
            <v/>
          </cell>
          <cell r="HG39" t="str">
            <v/>
          </cell>
          <cell r="HH39">
            <v>126.27</v>
          </cell>
          <cell r="HI39">
            <v>126.27</v>
          </cell>
          <cell r="HJ39">
            <v>126.27</v>
          </cell>
          <cell r="HK39" t="str">
            <v/>
          </cell>
          <cell r="HL39" t="str">
            <v/>
          </cell>
          <cell r="HM39" t="str">
            <v/>
          </cell>
          <cell r="HN39" t="str">
            <v/>
          </cell>
          <cell r="HO39" t="str">
            <v/>
          </cell>
          <cell r="HP39" t="str">
            <v/>
          </cell>
          <cell r="HQ39" t="str">
            <v/>
          </cell>
          <cell r="HR39" t="str">
            <v/>
          </cell>
          <cell r="HS39" t="str">
            <v/>
          </cell>
          <cell r="HT39">
            <v>48</v>
          </cell>
          <cell r="HU39">
            <v>48</v>
          </cell>
          <cell r="HV39">
            <v>48</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v>65</v>
          </cell>
          <cell r="JE39">
            <v>65</v>
          </cell>
          <cell r="JF39">
            <v>65</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row>
        <row r="40">
          <cell r="EY40">
            <v>151</v>
          </cell>
          <cell r="EZ40" t="str">
            <v/>
          </cell>
          <cell r="FA40" t="str">
            <v/>
          </cell>
          <cell r="FB40" t="str">
            <v/>
          </cell>
          <cell r="FC40">
            <v>147.269881</v>
          </cell>
          <cell r="FD40">
            <v>147.269881</v>
          </cell>
          <cell r="FE40">
            <v>147.269881</v>
          </cell>
          <cell r="FF40">
            <v>147.269881</v>
          </cell>
          <cell r="FG40">
            <v>147.269881</v>
          </cell>
          <cell r="FH40">
            <v>147.269881</v>
          </cell>
          <cell r="FI40">
            <v>147.269881</v>
          </cell>
          <cell r="FJ40">
            <v>147.269881</v>
          </cell>
          <cell r="FK40">
            <v>147.269881</v>
          </cell>
          <cell r="FL40" t="str">
            <v/>
          </cell>
          <cell r="FM40" t="str">
            <v/>
          </cell>
          <cell r="FN40" t="str">
            <v/>
          </cell>
          <cell r="FO40">
            <v>147.269881</v>
          </cell>
          <cell r="FP40">
            <v>147.269881</v>
          </cell>
          <cell r="FQ40">
            <v>147.269881</v>
          </cell>
          <cell r="FR40">
            <v>147.269881</v>
          </cell>
          <cell r="FS40">
            <v>147.269881</v>
          </cell>
          <cell r="FT40">
            <v>147.269881</v>
          </cell>
          <cell r="FU40">
            <v>147.269881</v>
          </cell>
          <cell r="FV40">
            <v>147.269881</v>
          </cell>
          <cell r="FW40">
            <v>147.269881</v>
          </cell>
          <cell r="FX40" t="str">
            <v/>
          </cell>
          <cell r="FY40" t="str">
            <v/>
          </cell>
          <cell r="FZ40" t="str">
            <v/>
          </cell>
          <cell r="GA40">
            <v>130.28960975609758</v>
          </cell>
          <cell r="GB40">
            <v>130.28960975609758</v>
          </cell>
          <cell r="GC40">
            <v>130.28960975609758</v>
          </cell>
          <cell r="GD40">
            <v>130.28960975609758</v>
          </cell>
          <cell r="GE40">
            <v>130.28960975609758</v>
          </cell>
          <cell r="GF40">
            <v>130.28960975609758</v>
          </cell>
          <cell r="GG40">
            <v>130.28960975609758</v>
          </cell>
          <cell r="GH40">
            <v>130.28960975609758</v>
          </cell>
          <cell r="GI40">
            <v>130.28960975609758</v>
          </cell>
          <cell r="GJ40" t="str">
            <v/>
          </cell>
          <cell r="GK40" t="str">
            <v/>
          </cell>
          <cell r="GL40" t="str">
            <v/>
          </cell>
          <cell r="GM40">
            <v>130.28960975609758</v>
          </cell>
          <cell r="GN40">
            <v>130.28960975609758</v>
          </cell>
          <cell r="GO40">
            <v>130.28960975609758</v>
          </cell>
          <cell r="GP40">
            <v>130.28960975609758</v>
          </cell>
          <cell r="GQ40">
            <v>130.28960975609758</v>
          </cell>
          <cell r="GR40">
            <v>130.28960975609758</v>
          </cell>
          <cell r="GS40">
            <v>130.28960975609758</v>
          </cell>
          <cell r="GT40">
            <v>130.28960975609758</v>
          </cell>
          <cell r="GU40">
            <v>130.28960975609758</v>
          </cell>
          <cell r="GV40" t="str">
            <v/>
          </cell>
          <cell r="GW40" t="str">
            <v/>
          </cell>
          <cell r="GX40" t="str">
            <v/>
          </cell>
          <cell r="GY40">
            <v>42.550000000000004</v>
          </cell>
          <cell r="GZ40">
            <v>42.550000000000004</v>
          </cell>
          <cell r="HA40">
            <v>42.550000000000004</v>
          </cell>
          <cell r="HB40">
            <v>42.550000000000004</v>
          </cell>
          <cell r="HC40">
            <v>42.550000000000004</v>
          </cell>
          <cell r="HD40">
            <v>42.550000000000004</v>
          </cell>
          <cell r="HE40">
            <v>42.55</v>
          </cell>
          <cell r="HF40">
            <v>42.55</v>
          </cell>
          <cell r="HG40">
            <v>42.55</v>
          </cell>
          <cell r="HH40" t="str">
            <v/>
          </cell>
          <cell r="HI40" t="str">
            <v/>
          </cell>
          <cell r="HJ40" t="str">
            <v/>
          </cell>
          <cell r="HK40">
            <v>118.95</v>
          </cell>
          <cell r="HL40">
            <v>118.95</v>
          </cell>
          <cell r="HM40">
            <v>118.95</v>
          </cell>
          <cell r="HN40">
            <v>118.95</v>
          </cell>
          <cell r="HO40">
            <v>118.95</v>
          </cell>
          <cell r="HP40">
            <v>118.95</v>
          </cell>
          <cell r="HQ40">
            <v>118.95</v>
          </cell>
          <cell r="HR40">
            <v>118.95</v>
          </cell>
          <cell r="HS40">
            <v>118.95</v>
          </cell>
          <cell r="HT40" t="str">
            <v/>
          </cell>
          <cell r="HU40" t="str">
            <v/>
          </cell>
          <cell r="HV40" t="str">
            <v/>
          </cell>
          <cell r="HW40">
            <v>44.400000000000006</v>
          </cell>
          <cell r="HX40">
            <v>44.400000000000006</v>
          </cell>
          <cell r="HY40">
            <v>44.400000000000006</v>
          </cell>
          <cell r="HZ40">
            <v>44.400000000000006</v>
          </cell>
          <cell r="IA40">
            <v>44.400000000000006</v>
          </cell>
          <cell r="IB40">
            <v>44.400000000000006</v>
          </cell>
          <cell r="IC40">
            <v>44.400000000000013</v>
          </cell>
          <cell r="ID40">
            <v>44.400000000000013</v>
          </cell>
          <cell r="IE40">
            <v>44.400000000000013</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v>55.9</v>
          </cell>
          <cell r="JH40">
            <v>55.9</v>
          </cell>
          <cell r="JI40">
            <v>55.9</v>
          </cell>
          <cell r="JJ40">
            <v>55.9</v>
          </cell>
          <cell r="JK40">
            <v>55.9</v>
          </cell>
          <cell r="JL40">
            <v>55.9</v>
          </cell>
          <cell r="JM40">
            <v>55.9</v>
          </cell>
          <cell r="JN40">
            <v>55.9</v>
          </cell>
          <cell r="JO40">
            <v>55.9</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row>
        <row r="41">
          <cell r="EY41">
            <v>152</v>
          </cell>
          <cell r="EZ41">
            <v>39.1792935</v>
          </cell>
          <cell r="FA41">
            <v>39.1792935</v>
          </cell>
          <cell r="FB41">
            <v>39.1792935</v>
          </cell>
          <cell r="FC41" t="str">
            <v/>
          </cell>
          <cell r="FD41" t="str">
            <v/>
          </cell>
          <cell r="FE41" t="str">
            <v/>
          </cell>
          <cell r="FF41" t="str">
            <v/>
          </cell>
          <cell r="FG41" t="str">
            <v/>
          </cell>
          <cell r="FH41" t="str">
            <v/>
          </cell>
          <cell r="FI41" t="str">
            <v/>
          </cell>
          <cell r="FJ41" t="str">
            <v/>
          </cell>
          <cell r="FK41" t="str">
            <v/>
          </cell>
          <cell r="FL41">
            <v>39.1792935</v>
          </cell>
          <cell r="FM41">
            <v>39.1792935</v>
          </cell>
          <cell r="FN41">
            <v>39.1792935</v>
          </cell>
          <cell r="FO41" t="str">
            <v/>
          </cell>
          <cell r="FP41" t="str">
            <v/>
          </cell>
          <cell r="FQ41" t="str">
            <v/>
          </cell>
          <cell r="FR41" t="str">
            <v/>
          </cell>
          <cell r="FS41" t="str">
            <v/>
          </cell>
          <cell r="FT41" t="str">
            <v/>
          </cell>
          <cell r="FU41" t="str">
            <v/>
          </cell>
          <cell r="FV41" t="str">
            <v/>
          </cell>
          <cell r="FW41" t="str">
            <v/>
          </cell>
          <cell r="FX41">
            <v>66.801999999999992</v>
          </cell>
          <cell r="FY41">
            <v>66.801999999999992</v>
          </cell>
          <cell r="FZ41">
            <v>66.801999999999992</v>
          </cell>
          <cell r="GA41" t="str">
            <v/>
          </cell>
          <cell r="GB41" t="str">
            <v/>
          </cell>
          <cell r="GC41" t="str">
            <v/>
          </cell>
          <cell r="GD41" t="str">
            <v/>
          </cell>
          <cell r="GE41" t="str">
            <v/>
          </cell>
          <cell r="GF41" t="str">
            <v/>
          </cell>
          <cell r="GG41" t="str">
            <v/>
          </cell>
          <cell r="GH41" t="str">
            <v/>
          </cell>
          <cell r="GI41" t="str">
            <v/>
          </cell>
          <cell r="GJ41">
            <v>66.801999999999992</v>
          </cell>
          <cell r="GK41">
            <v>66.801999999999992</v>
          </cell>
          <cell r="GL41">
            <v>66.801999999999992</v>
          </cell>
          <cell r="GM41" t="str">
            <v/>
          </cell>
          <cell r="GN41" t="str">
            <v/>
          </cell>
          <cell r="GO41" t="str">
            <v/>
          </cell>
          <cell r="GP41" t="str">
            <v/>
          </cell>
          <cell r="GQ41" t="str">
            <v/>
          </cell>
          <cell r="GR41" t="str">
            <v/>
          </cell>
          <cell r="GS41" t="str">
            <v/>
          </cell>
          <cell r="GT41" t="str">
            <v/>
          </cell>
          <cell r="GU41" t="str">
            <v/>
          </cell>
          <cell r="GV41">
            <v>17.25</v>
          </cell>
          <cell r="GW41">
            <v>17.25</v>
          </cell>
          <cell r="GX41">
            <v>17.25</v>
          </cell>
          <cell r="GY41" t="str">
            <v/>
          </cell>
          <cell r="GZ41" t="str">
            <v/>
          </cell>
          <cell r="HA41" t="str">
            <v/>
          </cell>
          <cell r="HB41" t="str">
            <v/>
          </cell>
          <cell r="HC41" t="str">
            <v/>
          </cell>
          <cell r="HD41" t="str">
            <v/>
          </cell>
          <cell r="HE41" t="str">
            <v/>
          </cell>
          <cell r="HF41" t="str">
            <v/>
          </cell>
          <cell r="HG41" t="str">
            <v/>
          </cell>
          <cell r="HH41">
            <v>85.4</v>
          </cell>
          <cell r="HI41">
            <v>85.4</v>
          </cell>
          <cell r="HJ41">
            <v>85.4</v>
          </cell>
          <cell r="HK41" t="str">
            <v/>
          </cell>
          <cell r="HL41" t="str">
            <v/>
          </cell>
          <cell r="HM41" t="str">
            <v/>
          </cell>
          <cell r="HN41" t="str">
            <v/>
          </cell>
          <cell r="HO41" t="str">
            <v/>
          </cell>
          <cell r="HP41" t="str">
            <v/>
          </cell>
          <cell r="HQ41" t="str">
            <v/>
          </cell>
          <cell r="HR41" t="str">
            <v/>
          </cell>
          <cell r="HS41" t="str">
            <v/>
          </cell>
          <cell r="HT41">
            <v>36</v>
          </cell>
          <cell r="HU41">
            <v>36</v>
          </cell>
          <cell r="HV41">
            <v>36</v>
          </cell>
          <cell r="HW41" t="str">
            <v/>
          </cell>
          <cell r="HX41" t="str">
            <v/>
          </cell>
          <cell r="HY41" t="str">
            <v/>
          </cell>
          <cell r="HZ41" t="str">
            <v/>
          </cell>
          <cell r="IA41" t="str">
            <v/>
          </cell>
          <cell r="IB41" t="str">
            <v/>
          </cell>
          <cell r="IC41" t="str">
            <v/>
          </cell>
          <cell r="ID41" t="str">
            <v/>
          </cell>
          <cell r="IE41" t="str">
            <v/>
          </cell>
          <cell r="IF41">
            <v>28.865000000000002</v>
          </cell>
          <cell r="IG41">
            <v>28.865000000000002</v>
          </cell>
          <cell r="IH41">
            <v>28.865000000000002</v>
          </cell>
          <cell r="II41" t="str">
            <v/>
          </cell>
          <cell r="IJ41" t="str">
            <v/>
          </cell>
          <cell r="IK41" t="str">
            <v/>
          </cell>
          <cell r="IL41" t="str">
            <v/>
          </cell>
          <cell r="IM41" t="str">
            <v/>
          </cell>
          <cell r="IN41" t="str">
            <v/>
          </cell>
          <cell r="IO41" t="str">
            <v/>
          </cell>
          <cell r="IP41" t="str">
            <v/>
          </cell>
          <cell r="IQ41" t="str">
            <v/>
          </cell>
          <cell r="IR41">
            <v>107.19999999999999</v>
          </cell>
          <cell r="IS41">
            <v>107.19999999999999</v>
          </cell>
          <cell r="IT41">
            <v>107.19999999999999</v>
          </cell>
          <cell r="IU41" t="str">
            <v/>
          </cell>
          <cell r="IV41" t="str">
            <v/>
          </cell>
          <cell r="IW41" t="str">
            <v/>
          </cell>
          <cell r="IX41" t="str">
            <v/>
          </cell>
          <cell r="IY41" t="str">
            <v/>
          </cell>
          <cell r="IZ41" t="str">
            <v/>
          </cell>
          <cell r="JA41" t="str">
            <v/>
          </cell>
          <cell r="JB41" t="str">
            <v/>
          </cell>
          <cell r="JC41" t="str">
            <v/>
          </cell>
          <cell r="JD41">
            <v>27.3</v>
          </cell>
          <cell r="JE41">
            <v>27.3</v>
          </cell>
          <cell r="JF41">
            <v>27.3</v>
          </cell>
          <cell r="JG41" t="str">
            <v/>
          </cell>
          <cell r="JH41" t="str">
            <v/>
          </cell>
          <cell r="JI41" t="str">
            <v/>
          </cell>
          <cell r="JJ41" t="str">
            <v/>
          </cell>
          <cell r="JK41" t="str">
            <v/>
          </cell>
          <cell r="JL41" t="str">
            <v/>
          </cell>
          <cell r="JM41" t="str">
            <v/>
          </cell>
          <cell r="JN41" t="str">
            <v/>
          </cell>
          <cell r="JO41" t="str">
            <v/>
          </cell>
          <cell r="JP41">
            <v>25.5</v>
          </cell>
          <cell r="JQ41">
            <v>25.5</v>
          </cell>
          <cell r="JR41">
            <v>25.5</v>
          </cell>
          <cell r="JS41" t="str">
            <v/>
          </cell>
          <cell r="JT41" t="str">
            <v/>
          </cell>
          <cell r="JU41" t="str">
            <v/>
          </cell>
          <cell r="JV41" t="str">
            <v/>
          </cell>
          <cell r="JW41" t="str">
            <v/>
          </cell>
          <cell r="JX41" t="str">
            <v/>
          </cell>
          <cell r="JY41" t="str">
            <v/>
          </cell>
          <cell r="JZ41" t="str">
            <v/>
          </cell>
          <cell r="KA41" t="str">
            <v/>
          </cell>
        </row>
        <row r="42">
          <cell r="EY42">
            <v>153</v>
          </cell>
          <cell r="EZ42" t="str">
            <v/>
          </cell>
          <cell r="FA42" t="str">
            <v/>
          </cell>
          <cell r="FB42" t="str">
            <v/>
          </cell>
          <cell r="FC42">
            <v>35.6259145</v>
          </cell>
          <cell r="FD42">
            <v>35.6259145</v>
          </cell>
          <cell r="FE42">
            <v>35.6259145</v>
          </cell>
          <cell r="FF42">
            <v>35.6259145</v>
          </cell>
          <cell r="FG42">
            <v>35.6259145</v>
          </cell>
          <cell r="FH42">
            <v>35.6259145</v>
          </cell>
          <cell r="FI42">
            <v>35.6259145</v>
          </cell>
          <cell r="FJ42">
            <v>35.6259145</v>
          </cell>
          <cell r="FK42">
            <v>35.6259145</v>
          </cell>
          <cell r="FL42" t="str">
            <v/>
          </cell>
          <cell r="FM42" t="str">
            <v/>
          </cell>
          <cell r="FN42" t="str">
            <v/>
          </cell>
          <cell r="FO42">
            <v>35.6259145</v>
          </cell>
          <cell r="FP42">
            <v>35.6259145</v>
          </cell>
          <cell r="FQ42">
            <v>35.6259145</v>
          </cell>
          <cell r="FR42">
            <v>35.6259145</v>
          </cell>
          <cell r="FS42">
            <v>35.6259145</v>
          </cell>
          <cell r="FT42">
            <v>35.6259145</v>
          </cell>
          <cell r="FU42">
            <v>35.6259145</v>
          </cell>
          <cell r="FV42">
            <v>35.6259145</v>
          </cell>
          <cell r="FW42">
            <v>35.6259145</v>
          </cell>
          <cell r="FX42" t="str">
            <v/>
          </cell>
          <cell r="FY42" t="str">
            <v/>
          </cell>
          <cell r="FZ42" t="str">
            <v/>
          </cell>
          <cell r="GA42">
            <v>63.881</v>
          </cell>
          <cell r="GB42">
            <v>63.881</v>
          </cell>
          <cell r="GC42">
            <v>63.881</v>
          </cell>
          <cell r="GD42">
            <v>63.881</v>
          </cell>
          <cell r="GE42">
            <v>63.881</v>
          </cell>
          <cell r="GF42">
            <v>63.881</v>
          </cell>
          <cell r="GG42">
            <v>63.881</v>
          </cell>
          <cell r="GH42">
            <v>63.881</v>
          </cell>
          <cell r="GI42">
            <v>63.881</v>
          </cell>
          <cell r="GJ42" t="str">
            <v/>
          </cell>
          <cell r="GK42" t="str">
            <v/>
          </cell>
          <cell r="GL42" t="str">
            <v/>
          </cell>
          <cell r="GM42">
            <v>63.881</v>
          </cell>
          <cell r="GN42">
            <v>63.881</v>
          </cell>
          <cell r="GO42">
            <v>63.881</v>
          </cell>
          <cell r="GP42">
            <v>63.881</v>
          </cell>
          <cell r="GQ42">
            <v>63.881</v>
          </cell>
          <cell r="GR42">
            <v>63.881</v>
          </cell>
          <cell r="GS42">
            <v>63.881</v>
          </cell>
          <cell r="GT42">
            <v>63.881</v>
          </cell>
          <cell r="GU42">
            <v>63.881</v>
          </cell>
          <cell r="GV42" t="str">
            <v/>
          </cell>
          <cell r="GW42" t="str">
            <v/>
          </cell>
          <cell r="GX42" t="str">
            <v/>
          </cell>
          <cell r="GY42">
            <v>12.65</v>
          </cell>
          <cell r="GZ42">
            <v>12.65</v>
          </cell>
          <cell r="HA42">
            <v>12.65</v>
          </cell>
          <cell r="HB42">
            <v>12.65</v>
          </cell>
          <cell r="HC42">
            <v>12.65</v>
          </cell>
          <cell r="HD42">
            <v>12.65</v>
          </cell>
          <cell r="HE42">
            <v>12.65</v>
          </cell>
          <cell r="HF42">
            <v>12.65</v>
          </cell>
          <cell r="HG42">
            <v>12.65</v>
          </cell>
          <cell r="HH42" t="str">
            <v/>
          </cell>
          <cell r="HI42" t="str">
            <v/>
          </cell>
          <cell r="HJ42" t="str">
            <v/>
          </cell>
          <cell r="HK42">
            <v>75.64</v>
          </cell>
          <cell r="HL42">
            <v>75.64</v>
          </cell>
          <cell r="HM42">
            <v>75.64</v>
          </cell>
          <cell r="HN42">
            <v>75.64</v>
          </cell>
          <cell r="HO42">
            <v>75.64</v>
          </cell>
          <cell r="HP42">
            <v>75.64</v>
          </cell>
          <cell r="HQ42">
            <v>75.64</v>
          </cell>
          <cell r="HR42">
            <v>75.64</v>
          </cell>
          <cell r="HS42">
            <v>75.64</v>
          </cell>
          <cell r="HT42" t="str">
            <v/>
          </cell>
          <cell r="HU42" t="str">
            <v/>
          </cell>
          <cell r="HV42" t="str">
            <v/>
          </cell>
          <cell r="HW42">
            <v>33.6</v>
          </cell>
          <cell r="HX42">
            <v>33.6</v>
          </cell>
          <cell r="HY42">
            <v>33.6</v>
          </cell>
          <cell r="HZ42">
            <v>33.6</v>
          </cell>
          <cell r="IA42">
            <v>33.6</v>
          </cell>
          <cell r="IB42">
            <v>33.6</v>
          </cell>
          <cell r="IC42">
            <v>33.6</v>
          </cell>
          <cell r="ID42">
            <v>33.6</v>
          </cell>
          <cell r="IE42">
            <v>33.6</v>
          </cell>
          <cell r="IF42" t="str">
            <v/>
          </cell>
          <cell r="IG42" t="str">
            <v/>
          </cell>
          <cell r="IH42" t="str">
            <v/>
          </cell>
          <cell r="II42">
            <v>25.1</v>
          </cell>
          <cell r="IJ42">
            <v>25.1</v>
          </cell>
          <cell r="IK42">
            <v>25.1</v>
          </cell>
          <cell r="IL42">
            <v>25.1</v>
          </cell>
          <cell r="IM42">
            <v>25.1</v>
          </cell>
          <cell r="IN42">
            <v>25.1</v>
          </cell>
          <cell r="IO42">
            <v>25.1</v>
          </cell>
          <cell r="IP42">
            <v>25.1</v>
          </cell>
          <cell r="IQ42">
            <v>25.1</v>
          </cell>
          <cell r="IR42" t="str">
            <v/>
          </cell>
          <cell r="IS42" t="str">
            <v/>
          </cell>
          <cell r="IT42" t="str">
            <v/>
          </cell>
          <cell r="IU42">
            <v>107.19999999999999</v>
          </cell>
          <cell r="IV42">
            <v>107.19999999999999</v>
          </cell>
          <cell r="IW42">
            <v>107.19999999999999</v>
          </cell>
          <cell r="IX42">
            <v>107.19999999999999</v>
          </cell>
          <cell r="IY42">
            <v>107.19999999999999</v>
          </cell>
          <cell r="IZ42">
            <v>107.19999999999999</v>
          </cell>
          <cell r="JA42">
            <v>107.19999999999997</v>
          </cell>
          <cell r="JB42">
            <v>107.19999999999997</v>
          </cell>
          <cell r="JC42">
            <v>107.19999999999997</v>
          </cell>
          <cell r="JD42" t="str">
            <v/>
          </cell>
          <cell r="JE42" t="str">
            <v/>
          </cell>
          <cell r="JF42" t="str">
            <v/>
          </cell>
          <cell r="JG42">
            <v>22.099999999999998</v>
          </cell>
          <cell r="JH42">
            <v>22.099999999999998</v>
          </cell>
          <cell r="JI42">
            <v>22.099999999999998</v>
          </cell>
          <cell r="JJ42">
            <v>22.099999999999998</v>
          </cell>
          <cell r="JK42">
            <v>22.099999999999998</v>
          </cell>
          <cell r="JL42">
            <v>22.099999999999998</v>
          </cell>
          <cell r="JM42">
            <v>22.1</v>
          </cell>
          <cell r="JN42">
            <v>22.1</v>
          </cell>
          <cell r="JO42">
            <v>22.1</v>
          </cell>
          <cell r="JP42" t="str">
            <v/>
          </cell>
          <cell r="JQ42" t="str">
            <v/>
          </cell>
          <cell r="JR42" t="str">
            <v/>
          </cell>
          <cell r="JS42">
            <v>15.778474576271186</v>
          </cell>
          <cell r="JT42">
            <v>15.778474576271186</v>
          </cell>
          <cell r="JU42">
            <v>15.778474576271186</v>
          </cell>
          <cell r="JV42">
            <v>15.778474576271186</v>
          </cell>
          <cell r="JW42">
            <v>15.778474576271186</v>
          </cell>
          <cell r="JX42">
            <v>15.778474576271186</v>
          </cell>
          <cell r="JY42">
            <v>15.778474576271186</v>
          </cell>
          <cell r="JZ42">
            <v>15.778474576271186</v>
          </cell>
          <cell r="KA42">
            <v>15.778474576271186</v>
          </cell>
        </row>
        <row r="43">
          <cell r="EY43">
            <v>154</v>
          </cell>
          <cell r="EZ43">
            <v>100.87764449999999</v>
          </cell>
          <cell r="FA43">
            <v>100.87764449999999</v>
          </cell>
          <cell r="FB43">
            <v>100.87764449999999</v>
          </cell>
          <cell r="FC43" t="str">
            <v/>
          </cell>
          <cell r="FD43" t="str">
            <v/>
          </cell>
          <cell r="FE43" t="str">
            <v/>
          </cell>
          <cell r="FF43" t="str">
            <v/>
          </cell>
          <cell r="FG43" t="str">
            <v/>
          </cell>
          <cell r="FH43" t="str">
            <v/>
          </cell>
          <cell r="FI43" t="str">
            <v/>
          </cell>
          <cell r="FJ43" t="str">
            <v/>
          </cell>
          <cell r="FK43" t="str">
            <v/>
          </cell>
          <cell r="FL43">
            <v>100.87764449999999</v>
          </cell>
          <cell r="FM43">
            <v>100.87764449999999</v>
          </cell>
          <cell r="FN43">
            <v>100.87764449999999</v>
          </cell>
          <cell r="FO43" t="str">
            <v/>
          </cell>
          <cell r="FP43" t="str">
            <v/>
          </cell>
          <cell r="FQ43" t="str">
            <v/>
          </cell>
          <cell r="FR43" t="str">
            <v/>
          </cell>
          <cell r="FS43" t="str">
            <v/>
          </cell>
          <cell r="FT43" t="str">
            <v/>
          </cell>
          <cell r="FU43" t="str">
            <v/>
          </cell>
          <cell r="FV43" t="str">
            <v/>
          </cell>
          <cell r="FW43" t="str">
            <v/>
          </cell>
          <cell r="FX43">
            <v>53.898799999999994</v>
          </cell>
          <cell r="FY43">
            <v>53.898799999999994</v>
          </cell>
          <cell r="FZ43">
            <v>53.898799999999994</v>
          </cell>
          <cell r="GA43" t="str">
            <v/>
          </cell>
          <cell r="GB43" t="str">
            <v/>
          </cell>
          <cell r="GC43" t="str">
            <v/>
          </cell>
          <cell r="GD43" t="str">
            <v/>
          </cell>
          <cell r="GE43" t="str">
            <v/>
          </cell>
          <cell r="GF43" t="str">
            <v/>
          </cell>
          <cell r="GG43" t="str">
            <v/>
          </cell>
          <cell r="GH43" t="str">
            <v/>
          </cell>
          <cell r="GI43" t="str">
            <v/>
          </cell>
          <cell r="GJ43">
            <v>53.898799999999994</v>
          </cell>
          <cell r="GK43">
            <v>53.898799999999994</v>
          </cell>
          <cell r="GL43">
            <v>53.898799999999994</v>
          </cell>
          <cell r="GM43" t="str">
            <v/>
          </cell>
          <cell r="GN43" t="str">
            <v/>
          </cell>
          <cell r="GO43" t="str">
            <v/>
          </cell>
          <cell r="GP43" t="str">
            <v/>
          </cell>
          <cell r="GQ43" t="str">
            <v/>
          </cell>
          <cell r="GR43" t="str">
            <v/>
          </cell>
          <cell r="GS43" t="str">
            <v/>
          </cell>
          <cell r="GT43" t="str">
            <v/>
          </cell>
          <cell r="GU43" t="str">
            <v/>
          </cell>
          <cell r="GV43">
            <v>51.75</v>
          </cell>
          <cell r="GW43">
            <v>51.75</v>
          </cell>
          <cell r="GX43">
            <v>51.75</v>
          </cell>
          <cell r="GY43" t="str">
            <v/>
          </cell>
          <cell r="GZ43" t="str">
            <v/>
          </cell>
          <cell r="HA43" t="str">
            <v/>
          </cell>
          <cell r="HB43" t="str">
            <v/>
          </cell>
          <cell r="HC43" t="str">
            <v/>
          </cell>
          <cell r="HD43" t="str">
            <v/>
          </cell>
          <cell r="HE43" t="str">
            <v/>
          </cell>
          <cell r="HF43" t="str">
            <v/>
          </cell>
          <cell r="HG43" t="str">
            <v/>
          </cell>
          <cell r="HH43">
            <v>53.68</v>
          </cell>
          <cell r="HI43">
            <v>53.68</v>
          </cell>
          <cell r="HJ43">
            <v>53.68</v>
          </cell>
          <cell r="HK43" t="str">
            <v/>
          </cell>
          <cell r="HL43" t="str">
            <v/>
          </cell>
          <cell r="HM43" t="str">
            <v/>
          </cell>
          <cell r="HN43" t="str">
            <v/>
          </cell>
          <cell r="HO43" t="str">
            <v/>
          </cell>
          <cell r="HP43" t="str">
            <v/>
          </cell>
          <cell r="HQ43" t="str">
            <v/>
          </cell>
          <cell r="HR43" t="str">
            <v/>
          </cell>
          <cell r="HS43" t="str">
            <v/>
          </cell>
          <cell r="HT43">
            <v>54</v>
          </cell>
          <cell r="HU43">
            <v>54</v>
          </cell>
          <cell r="HV43">
            <v>54</v>
          </cell>
          <cell r="HW43" t="str">
            <v/>
          </cell>
          <cell r="HX43" t="str">
            <v/>
          </cell>
          <cell r="HY43" t="str">
            <v/>
          </cell>
          <cell r="HZ43" t="str">
            <v/>
          </cell>
          <cell r="IA43" t="str">
            <v/>
          </cell>
          <cell r="IB43" t="str">
            <v/>
          </cell>
          <cell r="IC43" t="str">
            <v/>
          </cell>
          <cell r="ID43" t="str">
            <v/>
          </cell>
          <cell r="IE43" t="str">
            <v/>
          </cell>
          <cell r="IF43">
            <v>30.119999999999994</v>
          </cell>
          <cell r="IG43">
            <v>30.119999999999994</v>
          </cell>
          <cell r="IH43">
            <v>30.119999999999994</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v>31.2</v>
          </cell>
          <cell r="JE43">
            <v>31.2</v>
          </cell>
          <cell r="JF43">
            <v>31.2</v>
          </cell>
          <cell r="JG43" t="str">
            <v/>
          </cell>
          <cell r="JH43" t="str">
            <v/>
          </cell>
          <cell r="JI43" t="str">
            <v/>
          </cell>
          <cell r="JJ43" t="str">
            <v/>
          </cell>
          <cell r="JK43" t="str">
            <v/>
          </cell>
          <cell r="JL43" t="str">
            <v/>
          </cell>
          <cell r="JM43" t="str">
            <v/>
          </cell>
          <cell r="JN43" t="str">
            <v/>
          </cell>
          <cell r="JO43" t="str">
            <v/>
          </cell>
          <cell r="JP43">
            <v>38.808695450062913</v>
          </cell>
          <cell r="JQ43">
            <v>38.808695450062913</v>
          </cell>
          <cell r="JR43">
            <v>38.808695450062913</v>
          </cell>
          <cell r="JS43" t="str">
            <v/>
          </cell>
          <cell r="JT43" t="str">
            <v/>
          </cell>
          <cell r="JU43" t="str">
            <v/>
          </cell>
          <cell r="JV43" t="str">
            <v/>
          </cell>
          <cell r="JW43" t="str">
            <v/>
          </cell>
          <cell r="JX43" t="str">
            <v/>
          </cell>
          <cell r="JY43" t="str">
            <v/>
          </cell>
          <cell r="JZ43" t="str">
            <v/>
          </cell>
          <cell r="KA43" t="str">
            <v/>
          </cell>
        </row>
        <row r="44">
          <cell r="EY44">
            <v>155</v>
          </cell>
          <cell r="EZ44" t="str">
            <v/>
          </cell>
          <cell r="FA44" t="str">
            <v/>
          </cell>
          <cell r="FB44" t="str">
            <v/>
          </cell>
          <cell r="FC44">
            <v>91.721706999999995</v>
          </cell>
          <cell r="FD44">
            <v>91.721706999999995</v>
          </cell>
          <cell r="FE44">
            <v>91.721706999999995</v>
          </cell>
          <cell r="FF44">
            <v>91.721706999999995</v>
          </cell>
          <cell r="FG44">
            <v>91.721706999999995</v>
          </cell>
          <cell r="FH44">
            <v>91.721706999999995</v>
          </cell>
          <cell r="FI44">
            <v>91.721707000000009</v>
          </cell>
          <cell r="FJ44">
            <v>91.721707000000009</v>
          </cell>
          <cell r="FK44">
            <v>91.721707000000009</v>
          </cell>
          <cell r="FL44" t="str">
            <v/>
          </cell>
          <cell r="FM44" t="str">
            <v/>
          </cell>
          <cell r="FN44" t="str">
            <v/>
          </cell>
          <cell r="FO44">
            <v>91.721706999999995</v>
          </cell>
          <cell r="FP44">
            <v>91.721706999999995</v>
          </cell>
          <cell r="FQ44">
            <v>91.721706999999995</v>
          </cell>
          <cell r="FR44">
            <v>91.721706999999995</v>
          </cell>
          <cell r="FS44">
            <v>91.721706999999995</v>
          </cell>
          <cell r="FT44">
            <v>91.721706999999995</v>
          </cell>
          <cell r="FU44">
            <v>91.721707000000009</v>
          </cell>
          <cell r="FV44">
            <v>91.721707000000009</v>
          </cell>
          <cell r="FW44">
            <v>91.721707000000009</v>
          </cell>
          <cell r="FX44" t="str">
            <v/>
          </cell>
          <cell r="FY44" t="str">
            <v/>
          </cell>
          <cell r="FZ44" t="str">
            <v/>
          </cell>
          <cell r="GA44">
            <v>53.898799999999987</v>
          </cell>
          <cell r="GB44">
            <v>53.898799999999987</v>
          </cell>
          <cell r="GC44">
            <v>53.898799999999987</v>
          </cell>
          <cell r="GD44">
            <v>53.898799999999994</v>
          </cell>
          <cell r="GE44">
            <v>53.898799999999994</v>
          </cell>
          <cell r="GF44">
            <v>53.898799999999994</v>
          </cell>
          <cell r="GG44">
            <v>53.898799999999994</v>
          </cell>
          <cell r="GH44">
            <v>53.898799999999994</v>
          </cell>
          <cell r="GI44">
            <v>53.898799999999994</v>
          </cell>
          <cell r="GJ44" t="str">
            <v/>
          </cell>
          <cell r="GK44" t="str">
            <v/>
          </cell>
          <cell r="GL44" t="str">
            <v/>
          </cell>
          <cell r="GM44">
            <v>53.898799999999987</v>
          </cell>
          <cell r="GN44">
            <v>53.898799999999987</v>
          </cell>
          <cell r="GO44">
            <v>53.898799999999987</v>
          </cell>
          <cell r="GP44">
            <v>53.898799999999994</v>
          </cell>
          <cell r="GQ44">
            <v>53.898799999999994</v>
          </cell>
          <cell r="GR44">
            <v>53.898799999999994</v>
          </cell>
          <cell r="GS44">
            <v>53.898799999999994</v>
          </cell>
          <cell r="GT44">
            <v>53.898799999999994</v>
          </cell>
          <cell r="GU44">
            <v>53.898799999999994</v>
          </cell>
          <cell r="GV44" t="str">
            <v/>
          </cell>
          <cell r="GW44" t="str">
            <v/>
          </cell>
          <cell r="GX44" t="str">
            <v/>
          </cell>
          <cell r="GY44">
            <v>48.300000000000004</v>
          </cell>
          <cell r="GZ44">
            <v>48.300000000000004</v>
          </cell>
          <cell r="HA44">
            <v>48.300000000000004</v>
          </cell>
          <cell r="HB44">
            <v>48.300000000000004</v>
          </cell>
          <cell r="HC44">
            <v>48.300000000000004</v>
          </cell>
          <cell r="HD44">
            <v>48.300000000000004</v>
          </cell>
          <cell r="HE44">
            <v>48.3</v>
          </cell>
          <cell r="HF44">
            <v>48.3</v>
          </cell>
          <cell r="HG44">
            <v>48.3</v>
          </cell>
          <cell r="HH44" t="str">
            <v/>
          </cell>
          <cell r="HI44" t="str">
            <v/>
          </cell>
          <cell r="HJ44" t="str">
            <v/>
          </cell>
          <cell r="HK44">
            <v>46.36</v>
          </cell>
          <cell r="HL44">
            <v>46.36</v>
          </cell>
          <cell r="HM44">
            <v>46.36</v>
          </cell>
          <cell r="HN44">
            <v>46.36</v>
          </cell>
          <cell r="HO44">
            <v>46.36</v>
          </cell>
          <cell r="HP44">
            <v>46.36</v>
          </cell>
          <cell r="HQ44">
            <v>46.36</v>
          </cell>
          <cell r="HR44">
            <v>46.36</v>
          </cell>
          <cell r="HS44">
            <v>46.36</v>
          </cell>
          <cell r="HT44" t="str">
            <v/>
          </cell>
          <cell r="HU44" t="str">
            <v/>
          </cell>
          <cell r="HV44" t="str">
            <v/>
          </cell>
          <cell r="HW44">
            <v>48</v>
          </cell>
          <cell r="HX44">
            <v>48</v>
          </cell>
          <cell r="HY44">
            <v>48</v>
          </cell>
          <cell r="HZ44">
            <v>48</v>
          </cell>
          <cell r="IA44">
            <v>48</v>
          </cell>
          <cell r="IB44">
            <v>48</v>
          </cell>
          <cell r="IC44">
            <v>48</v>
          </cell>
          <cell r="ID44">
            <v>48</v>
          </cell>
          <cell r="IE44">
            <v>48</v>
          </cell>
          <cell r="IF44" t="str">
            <v/>
          </cell>
          <cell r="IG44" t="str">
            <v/>
          </cell>
          <cell r="IH44" t="str">
            <v/>
          </cell>
          <cell r="II44">
            <v>25.1</v>
          </cell>
          <cell r="IJ44">
            <v>25.1</v>
          </cell>
          <cell r="IK44">
            <v>25.1</v>
          </cell>
          <cell r="IL44">
            <v>25.1</v>
          </cell>
          <cell r="IM44">
            <v>25.1</v>
          </cell>
          <cell r="IN44">
            <v>25.1</v>
          </cell>
          <cell r="IO44">
            <v>25.1</v>
          </cell>
          <cell r="IP44">
            <v>25.1</v>
          </cell>
          <cell r="IQ44">
            <v>25.1</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v>26</v>
          </cell>
          <cell r="JH44">
            <v>26</v>
          </cell>
          <cell r="JI44">
            <v>26</v>
          </cell>
          <cell r="JJ44">
            <v>26</v>
          </cell>
          <cell r="JK44">
            <v>26</v>
          </cell>
          <cell r="JL44">
            <v>26</v>
          </cell>
          <cell r="JM44">
            <v>26</v>
          </cell>
          <cell r="JN44">
            <v>26</v>
          </cell>
          <cell r="JO44">
            <v>26</v>
          </cell>
          <cell r="JP44" t="str">
            <v/>
          </cell>
          <cell r="JQ44" t="str">
            <v/>
          </cell>
          <cell r="JR44" t="str">
            <v/>
          </cell>
          <cell r="JS44">
            <v>23.864898671250316</v>
          </cell>
          <cell r="JT44">
            <v>23.864898671250316</v>
          </cell>
          <cell r="JU44">
            <v>23.864898671250316</v>
          </cell>
          <cell r="JV44">
            <v>23.864898671250316</v>
          </cell>
          <cell r="JW44">
            <v>23.864898671250316</v>
          </cell>
          <cell r="JX44">
            <v>23.864898671250316</v>
          </cell>
          <cell r="JY44">
            <v>23.864898671250316</v>
          </cell>
          <cell r="JZ44">
            <v>23.864898671250316</v>
          </cell>
          <cell r="KA44">
            <v>23.864898671250316</v>
          </cell>
        </row>
        <row r="45">
          <cell r="EY45">
            <v>156</v>
          </cell>
          <cell r="EZ45">
            <v>114.93821549999998</v>
          </cell>
          <cell r="FA45">
            <v>114.93821549999998</v>
          </cell>
          <cell r="FB45">
            <v>114.93821549999998</v>
          </cell>
          <cell r="FC45" t="str">
            <v/>
          </cell>
          <cell r="FD45" t="str">
            <v/>
          </cell>
          <cell r="FE45" t="str">
            <v/>
          </cell>
          <cell r="FF45" t="str">
            <v/>
          </cell>
          <cell r="FG45" t="str">
            <v/>
          </cell>
          <cell r="FH45" t="str">
            <v/>
          </cell>
          <cell r="FI45" t="str">
            <v/>
          </cell>
          <cell r="FJ45" t="str">
            <v/>
          </cell>
          <cell r="FK45" t="str">
            <v/>
          </cell>
          <cell r="FL45">
            <v>114.93821549999998</v>
          </cell>
          <cell r="FM45">
            <v>114.93821549999998</v>
          </cell>
          <cell r="FN45">
            <v>114.93821549999998</v>
          </cell>
          <cell r="FO45" t="str">
            <v/>
          </cell>
          <cell r="FP45" t="str">
            <v/>
          </cell>
          <cell r="FQ45" t="str">
            <v/>
          </cell>
          <cell r="FR45" t="str">
            <v/>
          </cell>
          <cell r="FS45" t="str">
            <v/>
          </cell>
          <cell r="FT45" t="str">
            <v/>
          </cell>
          <cell r="FU45" t="str">
            <v/>
          </cell>
          <cell r="FV45" t="str">
            <v/>
          </cell>
          <cell r="FW45" t="str">
            <v/>
          </cell>
          <cell r="FX45">
            <v>85.216999999999985</v>
          </cell>
          <cell r="FY45">
            <v>85.216999999999985</v>
          </cell>
          <cell r="FZ45">
            <v>85.216999999999985</v>
          </cell>
          <cell r="GA45" t="str">
            <v/>
          </cell>
          <cell r="GB45" t="str">
            <v/>
          </cell>
          <cell r="GC45" t="str">
            <v/>
          </cell>
          <cell r="GD45" t="str">
            <v/>
          </cell>
          <cell r="GE45" t="str">
            <v/>
          </cell>
          <cell r="GF45" t="str">
            <v/>
          </cell>
          <cell r="GG45" t="str">
            <v/>
          </cell>
          <cell r="GH45" t="str">
            <v/>
          </cell>
          <cell r="GI45" t="str">
            <v/>
          </cell>
          <cell r="GJ45">
            <v>85.216999999999985</v>
          </cell>
          <cell r="GK45">
            <v>85.216999999999985</v>
          </cell>
          <cell r="GL45">
            <v>85.216999999999985</v>
          </cell>
          <cell r="GM45" t="str">
            <v/>
          </cell>
          <cell r="GN45" t="str">
            <v/>
          </cell>
          <cell r="GO45" t="str">
            <v/>
          </cell>
          <cell r="GP45" t="str">
            <v/>
          </cell>
          <cell r="GQ45" t="str">
            <v/>
          </cell>
          <cell r="GR45" t="str">
            <v/>
          </cell>
          <cell r="GS45" t="str">
            <v/>
          </cell>
          <cell r="GT45" t="str">
            <v/>
          </cell>
          <cell r="GU45" t="str">
            <v/>
          </cell>
          <cell r="GV45">
            <v>63.25</v>
          </cell>
          <cell r="GW45">
            <v>63.25</v>
          </cell>
          <cell r="GX45">
            <v>63.25</v>
          </cell>
          <cell r="GY45" t="str">
            <v/>
          </cell>
          <cell r="GZ45" t="str">
            <v/>
          </cell>
          <cell r="HA45" t="str">
            <v/>
          </cell>
          <cell r="HB45" t="str">
            <v/>
          </cell>
          <cell r="HC45" t="str">
            <v/>
          </cell>
          <cell r="HD45" t="str">
            <v/>
          </cell>
          <cell r="HE45" t="str">
            <v/>
          </cell>
          <cell r="HF45" t="str">
            <v/>
          </cell>
          <cell r="HG45" t="str">
            <v/>
          </cell>
          <cell r="HH45">
            <v>69.540000000000006</v>
          </cell>
          <cell r="HI45">
            <v>69.540000000000006</v>
          </cell>
          <cell r="HJ45">
            <v>69.540000000000006</v>
          </cell>
          <cell r="HK45" t="str">
            <v/>
          </cell>
          <cell r="HL45" t="str">
            <v/>
          </cell>
          <cell r="HM45" t="str">
            <v/>
          </cell>
          <cell r="HN45" t="str">
            <v/>
          </cell>
          <cell r="HO45" t="str">
            <v/>
          </cell>
          <cell r="HP45" t="str">
            <v/>
          </cell>
          <cell r="HQ45" t="str">
            <v/>
          </cell>
          <cell r="HR45" t="str">
            <v/>
          </cell>
          <cell r="HS45" t="str">
            <v/>
          </cell>
          <cell r="HT45">
            <v>83.159984589198004</v>
          </cell>
          <cell r="HU45">
            <v>83.159984589198004</v>
          </cell>
          <cell r="HV45">
            <v>83.159984589198004</v>
          </cell>
          <cell r="HW45" t="str">
            <v/>
          </cell>
          <cell r="HX45" t="str">
            <v/>
          </cell>
          <cell r="HY45" t="str">
            <v/>
          </cell>
          <cell r="HZ45" t="str">
            <v/>
          </cell>
          <cell r="IA45" t="str">
            <v/>
          </cell>
          <cell r="IB45" t="str">
            <v/>
          </cell>
          <cell r="IC45" t="str">
            <v/>
          </cell>
          <cell r="ID45" t="str">
            <v/>
          </cell>
          <cell r="IE45" t="str">
            <v/>
          </cell>
          <cell r="IF45">
            <v>69.025000000000006</v>
          </cell>
          <cell r="IG45">
            <v>69.025000000000006</v>
          </cell>
          <cell r="IH45">
            <v>69.025000000000006</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v>50.699999999999996</v>
          </cell>
          <cell r="JE45">
            <v>50.699999999999996</v>
          </cell>
          <cell r="JF45">
            <v>50.699999999999996</v>
          </cell>
          <cell r="JG45" t="str">
            <v/>
          </cell>
          <cell r="JH45" t="str">
            <v/>
          </cell>
          <cell r="JI45" t="str">
            <v/>
          </cell>
          <cell r="JJ45" t="str">
            <v/>
          </cell>
          <cell r="JK45" t="str">
            <v/>
          </cell>
          <cell r="JL45" t="str">
            <v/>
          </cell>
          <cell r="JM45" t="str">
            <v/>
          </cell>
          <cell r="JN45" t="str">
            <v/>
          </cell>
          <cell r="JO45" t="str">
            <v/>
          </cell>
          <cell r="JP45">
            <v>52.45089893916272</v>
          </cell>
          <cell r="JQ45">
            <v>52.45089893916272</v>
          </cell>
          <cell r="JR45">
            <v>52.45089893916272</v>
          </cell>
          <cell r="JS45" t="str">
            <v/>
          </cell>
          <cell r="JT45" t="str">
            <v/>
          </cell>
          <cell r="JU45" t="str">
            <v/>
          </cell>
          <cell r="JV45" t="str">
            <v/>
          </cell>
          <cell r="JW45" t="str">
            <v/>
          </cell>
          <cell r="JX45" t="str">
            <v/>
          </cell>
          <cell r="JY45" t="str">
            <v/>
          </cell>
          <cell r="JZ45" t="str">
            <v/>
          </cell>
          <cell r="KA45" t="str">
            <v/>
          </cell>
        </row>
        <row r="46">
          <cell r="EY46">
            <v>157</v>
          </cell>
          <cell r="EZ46" t="str">
            <v/>
          </cell>
          <cell r="FA46" t="str">
            <v/>
          </cell>
          <cell r="FB46" t="str">
            <v/>
          </cell>
          <cell r="FC46">
            <v>90.491963999999996</v>
          </cell>
          <cell r="FD46">
            <v>90.491963999999996</v>
          </cell>
          <cell r="FE46">
            <v>90.491963999999996</v>
          </cell>
          <cell r="FF46">
            <v>90.491963999999996</v>
          </cell>
          <cell r="FG46">
            <v>90.491963999999996</v>
          </cell>
          <cell r="FH46">
            <v>90.491963999999996</v>
          </cell>
          <cell r="FI46">
            <v>90.49196400000001</v>
          </cell>
          <cell r="FJ46">
            <v>90.49196400000001</v>
          </cell>
          <cell r="FK46">
            <v>90.49196400000001</v>
          </cell>
          <cell r="FL46" t="str">
            <v/>
          </cell>
          <cell r="FM46" t="str">
            <v/>
          </cell>
          <cell r="FN46" t="str">
            <v/>
          </cell>
          <cell r="FO46">
            <v>90.491963999999996</v>
          </cell>
          <cell r="FP46">
            <v>90.491963999999996</v>
          </cell>
          <cell r="FQ46">
            <v>90.491963999999996</v>
          </cell>
          <cell r="FR46">
            <v>90.491963999999996</v>
          </cell>
          <cell r="FS46">
            <v>90.491963999999996</v>
          </cell>
          <cell r="FT46">
            <v>90.491963999999996</v>
          </cell>
          <cell r="FU46">
            <v>90.49196400000001</v>
          </cell>
          <cell r="FV46">
            <v>90.49196400000001</v>
          </cell>
          <cell r="FW46">
            <v>90.49196400000001</v>
          </cell>
          <cell r="FX46" t="str">
            <v/>
          </cell>
          <cell r="FY46" t="str">
            <v/>
          </cell>
          <cell r="FZ46" t="str">
            <v/>
          </cell>
          <cell r="GA46">
            <v>85.216999999999985</v>
          </cell>
          <cell r="GB46">
            <v>85.216999999999985</v>
          </cell>
          <cell r="GC46">
            <v>85.216999999999985</v>
          </cell>
          <cell r="GD46">
            <v>85.216999999999985</v>
          </cell>
          <cell r="GE46">
            <v>85.216999999999985</v>
          </cell>
          <cell r="GF46">
            <v>85.216999999999985</v>
          </cell>
          <cell r="GG46">
            <v>85.216999999999985</v>
          </cell>
          <cell r="GH46">
            <v>85.216999999999985</v>
          </cell>
          <cell r="GI46">
            <v>85.216999999999985</v>
          </cell>
          <cell r="GJ46" t="str">
            <v/>
          </cell>
          <cell r="GK46" t="str">
            <v/>
          </cell>
          <cell r="GL46" t="str">
            <v/>
          </cell>
          <cell r="GM46">
            <v>85.216999999999985</v>
          </cell>
          <cell r="GN46">
            <v>85.216999999999985</v>
          </cell>
          <cell r="GO46">
            <v>85.216999999999985</v>
          </cell>
          <cell r="GP46">
            <v>85.216999999999985</v>
          </cell>
          <cell r="GQ46">
            <v>85.216999999999985</v>
          </cell>
          <cell r="GR46">
            <v>85.216999999999985</v>
          </cell>
          <cell r="GS46">
            <v>85.216999999999985</v>
          </cell>
          <cell r="GT46">
            <v>85.216999999999985</v>
          </cell>
          <cell r="GU46">
            <v>85.216999999999985</v>
          </cell>
          <cell r="GV46" t="str">
            <v/>
          </cell>
          <cell r="GW46" t="str">
            <v/>
          </cell>
          <cell r="GX46" t="str">
            <v/>
          </cell>
          <cell r="GY46">
            <v>52.133333333333333</v>
          </cell>
          <cell r="GZ46">
            <v>52.133333333333333</v>
          </cell>
          <cell r="HA46">
            <v>52.133333333333333</v>
          </cell>
          <cell r="HB46">
            <v>52.133333333333333</v>
          </cell>
          <cell r="HC46">
            <v>52.133333333333333</v>
          </cell>
          <cell r="HD46">
            <v>52.133333333333333</v>
          </cell>
          <cell r="HE46">
            <v>52.133333333333333</v>
          </cell>
          <cell r="HF46">
            <v>52.133333333333333</v>
          </cell>
          <cell r="HG46">
            <v>52.133333333333333</v>
          </cell>
          <cell r="HH46" t="str">
            <v/>
          </cell>
          <cell r="HI46" t="str">
            <v/>
          </cell>
          <cell r="HJ46" t="str">
            <v/>
          </cell>
          <cell r="HK46">
            <v>54.9</v>
          </cell>
          <cell r="HL46">
            <v>54.9</v>
          </cell>
          <cell r="HM46">
            <v>54.9</v>
          </cell>
          <cell r="HN46">
            <v>54.9</v>
          </cell>
          <cell r="HO46">
            <v>54.9</v>
          </cell>
          <cell r="HP46">
            <v>54.9</v>
          </cell>
          <cell r="HQ46">
            <v>54.9</v>
          </cell>
          <cell r="HR46">
            <v>54.9</v>
          </cell>
          <cell r="HS46">
            <v>54.9</v>
          </cell>
          <cell r="HT46" t="str">
            <v/>
          </cell>
          <cell r="HU46" t="str">
            <v/>
          </cell>
          <cell r="HV46" t="str">
            <v/>
          </cell>
          <cell r="HW46">
            <v>70.121901414475133</v>
          </cell>
          <cell r="HX46">
            <v>70.121901414475133</v>
          </cell>
          <cell r="HY46">
            <v>70.121901414475133</v>
          </cell>
          <cell r="HZ46">
            <v>70.121901414475133</v>
          </cell>
          <cell r="IA46">
            <v>70.121901414475133</v>
          </cell>
          <cell r="IB46">
            <v>70.121901414475133</v>
          </cell>
          <cell r="IC46">
            <v>70.121901414475133</v>
          </cell>
          <cell r="ID46">
            <v>70.121901414475133</v>
          </cell>
          <cell r="IE46">
            <v>70.121901414475133</v>
          </cell>
          <cell r="IF46" t="str">
            <v/>
          </cell>
          <cell r="IG46" t="str">
            <v/>
          </cell>
          <cell r="IH46" t="str">
            <v/>
          </cell>
          <cell r="II46">
            <v>60.24</v>
          </cell>
          <cell r="IJ46">
            <v>60.24</v>
          </cell>
          <cell r="IK46">
            <v>60.24</v>
          </cell>
          <cell r="IL46">
            <v>60.239999999999988</v>
          </cell>
          <cell r="IM46">
            <v>60.239999999999988</v>
          </cell>
          <cell r="IN46">
            <v>60.239999999999988</v>
          </cell>
          <cell r="IO46">
            <v>60.239999999999988</v>
          </cell>
          <cell r="IP46">
            <v>60.239999999999988</v>
          </cell>
          <cell r="IQ46">
            <v>60.239999999999988</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v>48.1</v>
          </cell>
          <cell r="JH46">
            <v>48.1</v>
          </cell>
          <cell r="JI46">
            <v>48.1</v>
          </cell>
          <cell r="JJ46">
            <v>48.1</v>
          </cell>
          <cell r="JK46">
            <v>48.1</v>
          </cell>
          <cell r="JL46">
            <v>48.1</v>
          </cell>
          <cell r="JM46">
            <v>48.1</v>
          </cell>
          <cell r="JN46">
            <v>48.1</v>
          </cell>
          <cell r="JO46">
            <v>48.1</v>
          </cell>
          <cell r="JP46" t="str">
            <v/>
          </cell>
          <cell r="JQ46" t="str">
            <v/>
          </cell>
          <cell r="JR46" t="str">
            <v/>
          </cell>
          <cell r="JS46">
            <v>29.611955902286105</v>
          </cell>
          <cell r="JT46">
            <v>29.611955902286105</v>
          </cell>
          <cell r="JU46">
            <v>29.611955902286105</v>
          </cell>
          <cell r="JV46">
            <v>29.611955902286109</v>
          </cell>
          <cell r="JW46">
            <v>29.611955902286109</v>
          </cell>
          <cell r="JX46">
            <v>29.611955902286109</v>
          </cell>
          <cell r="JY46">
            <v>29.611955902286105</v>
          </cell>
          <cell r="JZ46">
            <v>29.611955902286105</v>
          </cell>
          <cell r="KA46">
            <v>29.611955902286105</v>
          </cell>
        </row>
        <row r="47">
          <cell r="EY47">
            <v>158</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row>
        <row r="48">
          <cell r="EY48">
            <v>159</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row>
        <row r="49">
          <cell r="EY49">
            <v>160</v>
          </cell>
          <cell r="EZ49">
            <v>9.6084981535714284</v>
          </cell>
          <cell r="FA49">
            <v>9.6084981535714284</v>
          </cell>
          <cell r="FB49">
            <v>9.6084981535714284</v>
          </cell>
          <cell r="FC49">
            <v>1.3587775166666667</v>
          </cell>
          <cell r="FD49">
            <v>1.3587775166666667</v>
          </cell>
          <cell r="FE49">
            <v>1.3587775166666667</v>
          </cell>
          <cell r="FF49">
            <v>0.57486741089743598</v>
          </cell>
          <cell r="FG49">
            <v>0.57486741089743598</v>
          </cell>
          <cell r="FH49">
            <v>0.57486741089743598</v>
          </cell>
          <cell r="FI49">
            <v>0.42704436238095239</v>
          </cell>
          <cell r="FJ49">
            <v>0.42704436238095239</v>
          </cell>
          <cell r="FK49">
            <v>0.42704436238095239</v>
          </cell>
          <cell r="FL49">
            <v>9.6084981535714284</v>
          </cell>
          <cell r="FM49">
            <v>9.6084981535714284</v>
          </cell>
          <cell r="FN49">
            <v>9.6084981535714284</v>
          </cell>
          <cell r="FO49">
            <v>1.3587775166666667</v>
          </cell>
          <cell r="FP49">
            <v>1.3587775166666667</v>
          </cell>
          <cell r="FQ49">
            <v>1.3587775166666667</v>
          </cell>
          <cell r="FR49">
            <v>0.57486741089743598</v>
          </cell>
          <cell r="FS49">
            <v>0.57486741089743598</v>
          </cell>
          <cell r="FT49">
            <v>0.57486741089743598</v>
          </cell>
          <cell r="FU49">
            <v>0.42704436238095239</v>
          </cell>
          <cell r="FV49">
            <v>0.42704436238095239</v>
          </cell>
          <cell r="FW49">
            <v>0.42704436238095239</v>
          </cell>
          <cell r="FX49">
            <v>14.405428571428571</v>
          </cell>
          <cell r="FY49">
            <v>14.405428571428571</v>
          </cell>
          <cell r="FZ49">
            <v>14.405428571428571</v>
          </cell>
          <cell r="GA49">
            <v>2.0371313131313129</v>
          </cell>
          <cell r="GB49">
            <v>2.0371313131313129</v>
          </cell>
          <cell r="GC49">
            <v>2.0371313131313129</v>
          </cell>
          <cell r="GD49">
            <v>0.86186324786324786</v>
          </cell>
          <cell r="GE49">
            <v>0.86186324786324786</v>
          </cell>
          <cell r="GF49">
            <v>0.86186324786324786</v>
          </cell>
          <cell r="GG49">
            <v>0.64024126984126983</v>
          </cell>
          <cell r="GH49">
            <v>0.64024126984126983</v>
          </cell>
          <cell r="GI49">
            <v>0.64024126984126983</v>
          </cell>
          <cell r="GJ49">
            <v>14.405428571428571</v>
          </cell>
          <cell r="GK49">
            <v>14.405428571428571</v>
          </cell>
          <cell r="GL49">
            <v>14.405428571428571</v>
          </cell>
          <cell r="GM49">
            <v>2.0371313131313129</v>
          </cell>
          <cell r="GN49">
            <v>2.0371313131313129</v>
          </cell>
          <cell r="GO49">
            <v>2.0371313131313129</v>
          </cell>
          <cell r="GP49">
            <v>0.86186324786324786</v>
          </cell>
          <cell r="GQ49">
            <v>0.86186324786324786</v>
          </cell>
          <cell r="GR49">
            <v>0.86186324786324786</v>
          </cell>
          <cell r="GS49">
            <v>0.64024126984126983</v>
          </cell>
          <cell r="GT49">
            <v>0.64024126984126983</v>
          </cell>
          <cell r="GU49">
            <v>0.64024126984126983</v>
          </cell>
          <cell r="GV49">
            <v>8.2142857142857135</v>
          </cell>
          <cell r="GW49">
            <v>8.2142857142857135</v>
          </cell>
          <cell r="GX49">
            <v>8.2142857142857135</v>
          </cell>
          <cell r="GY49">
            <v>1.1616161616161615</v>
          </cell>
          <cell r="GZ49">
            <v>1.1616161616161615</v>
          </cell>
          <cell r="HA49">
            <v>1.1616161616161615</v>
          </cell>
          <cell r="HB49">
            <v>0.49145299145299143</v>
          </cell>
          <cell r="HC49">
            <v>0.49145299145299143</v>
          </cell>
          <cell r="HD49">
            <v>0.49145299145299143</v>
          </cell>
          <cell r="HE49">
            <v>0.36507936507936506</v>
          </cell>
          <cell r="HF49">
            <v>0.36507936507936506</v>
          </cell>
          <cell r="HG49">
            <v>0.36507936507936506</v>
          </cell>
          <cell r="HH49">
            <v>8.7142857142857135</v>
          </cell>
          <cell r="HI49">
            <v>8.7142857142857135</v>
          </cell>
          <cell r="HJ49">
            <v>8.7142857142857135</v>
          </cell>
          <cell r="HK49">
            <v>1.2323232323232323</v>
          </cell>
          <cell r="HL49">
            <v>1.2323232323232323</v>
          </cell>
          <cell r="HM49">
            <v>1.2323232323232323</v>
          </cell>
          <cell r="HN49">
            <v>0.5213675213675214</v>
          </cell>
          <cell r="HO49">
            <v>0.5213675213675214</v>
          </cell>
          <cell r="HP49">
            <v>0.5213675213675214</v>
          </cell>
          <cell r="HQ49">
            <v>0.38730158730158731</v>
          </cell>
          <cell r="HR49">
            <v>0.38730158730158731</v>
          </cell>
          <cell r="HS49">
            <v>0.38730158730158731</v>
          </cell>
          <cell r="HT49">
            <v>3.8571428571428572</v>
          </cell>
          <cell r="HU49">
            <v>3.8571428571428572</v>
          </cell>
          <cell r="HV49">
            <v>3.8571428571428572</v>
          </cell>
          <cell r="HW49">
            <v>0.54545454545454541</v>
          </cell>
          <cell r="HX49">
            <v>0.54545454545454541</v>
          </cell>
          <cell r="HY49">
            <v>0.54545454545454541</v>
          </cell>
          <cell r="HZ49">
            <v>0.23076923076923078</v>
          </cell>
          <cell r="IA49">
            <v>0.23076923076923078</v>
          </cell>
          <cell r="IB49">
            <v>0.23076923076923078</v>
          </cell>
          <cell r="IC49">
            <v>0.17142857142857143</v>
          </cell>
          <cell r="ID49">
            <v>0.17142857142857143</v>
          </cell>
          <cell r="IE49">
            <v>0.17142857142857143</v>
          </cell>
          <cell r="IF49">
            <v>3.9442857142857144</v>
          </cell>
          <cell r="IG49">
            <v>3.9442857142857144</v>
          </cell>
          <cell r="IH49">
            <v>3.9442857142857144</v>
          </cell>
          <cell r="II49">
            <v>0.55777777777777782</v>
          </cell>
          <cell r="IJ49">
            <v>0.55777777777777782</v>
          </cell>
          <cell r="IK49">
            <v>0.55777777777777782</v>
          </cell>
          <cell r="IL49">
            <v>0.235982905982906</v>
          </cell>
          <cell r="IM49">
            <v>0.235982905982906</v>
          </cell>
          <cell r="IN49">
            <v>0.235982905982906</v>
          </cell>
          <cell r="IO49">
            <v>0.17530158730158732</v>
          </cell>
          <cell r="IP49">
            <v>0.17530158730158732</v>
          </cell>
          <cell r="IQ49">
            <v>0.17530158730158732</v>
          </cell>
          <cell r="IR49">
            <v>8.5714285714285712</v>
          </cell>
          <cell r="IS49">
            <v>8.5714285714285712</v>
          </cell>
          <cell r="IT49">
            <v>8.5714285714285712</v>
          </cell>
          <cell r="IU49">
            <v>1.2121212121212122</v>
          </cell>
          <cell r="IV49">
            <v>1.2121212121212122</v>
          </cell>
          <cell r="IW49">
            <v>1.2121212121212122</v>
          </cell>
          <cell r="IX49">
            <v>0.51282051282051277</v>
          </cell>
          <cell r="IY49">
            <v>0.51282051282051277</v>
          </cell>
          <cell r="IZ49">
            <v>0.51282051282051277</v>
          </cell>
          <cell r="JA49">
            <v>0.38095238095238093</v>
          </cell>
          <cell r="JB49">
            <v>0.38095238095238093</v>
          </cell>
          <cell r="JC49">
            <v>0.38095238095238093</v>
          </cell>
          <cell r="JD49">
            <v>3.7142857142857144</v>
          </cell>
          <cell r="JE49">
            <v>3.7142857142857144</v>
          </cell>
          <cell r="JF49">
            <v>3.7142857142857144</v>
          </cell>
          <cell r="JG49">
            <v>0.5252525252525253</v>
          </cell>
          <cell r="JH49">
            <v>0.5252525252525253</v>
          </cell>
          <cell r="JI49">
            <v>0.5252525252525253</v>
          </cell>
          <cell r="JJ49">
            <v>0.22222222222222221</v>
          </cell>
          <cell r="JK49">
            <v>0.22222222222222221</v>
          </cell>
          <cell r="JL49">
            <v>0.22222222222222221</v>
          </cell>
          <cell r="JM49">
            <v>0.16507936507936508</v>
          </cell>
          <cell r="JN49">
            <v>0.16507936507936508</v>
          </cell>
          <cell r="JO49">
            <v>0.16507936507936508</v>
          </cell>
          <cell r="JP49">
            <v>4.5164201218485927</v>
          </cell>
          <cell r="JQ49">
            <v>4.5164201218485927</v>
          </cell>
          <cell r="JR49">
            <v>4.5164201218485927</v>
          </cell>
          <cell r="JS49">
            <v>0.63868567379677066</v>
          </cell>
          <cell r="JT49">
            <v>0.63868567379677066</v>
          </cell>
          <cell r="JU49">
            <v>0.63868567379677066</v>
          </cell>
          <cell r="JV49">
            <v>0.2702131696832491</v>
          </cell>
          <cell r="JW49">
            <v>0.2702131696832491</v>
          </cell>
          <cell r="JX49">
            <v>0.2702131696832491</v>
          </cell>
          <cell r="JY49">
            <v>0.20072978319327076</v>
          </cell>
          <cell r="JZ49">
            <v>0.20072978319327076</v>
          </cell>
          <cell r="KA49">
            <v>0.20072978319327076</v>
          </cell>
        </row>
        <row r="50">
          <cell r="EY50">
            <v>161</v>
          </cell>
          <cell r="EZ50">
            <v>3.5464817142857146</v>
          </cell>
          <cell r="FA50">
            <v>3.5464817142857146</v>
          </cell>
          <cell r="FB50">
            <v>3.5464817142857146</v>
          </cell>
          <cell r="FC50">
            <v>3.0091360000000003</v>
          </cell>
          <cell r="FD50">
            <v>3.0091360000000003</v>
          </cell>
          <cell r="FE50">
            <v>3.0091360000000003</v>
          </cell>
          <cell r="FF50">
            <v>2.1218266666666667</v>
          </cell>
          <cell r="FG50">
            <v>2.1218266666666667</v>
          </cell>
          <cell r="FH50">
            <v>2.1218266666666667</v>
          </cell>
          <cell r="FI50">
            <v>2.3643211428571429</v>
          </cell>
          <cell r="FJ50">
            <v>2.3643211428571429</v>
          </cell>
          <cell r="FK50">
            <v>2.3643211428571429</v>
          </cell>
          <cell r="FL50">
            <v>3.5464817142857146</v>
          </cell>
          <cell r="FM50">
            <v>3.5464817142857146</v>
          </cell>
          <cell r="FN50">
            <v>3.5464817142857146</v>
          </cell>
          <cell r="FO50">
            <v>3.0091360000000003</v>
          </cell>
          <cell r="FP50">
            <v>3.0091360000000003</v>
          </cell>
          <cell r="FQ50">
            <v>3.0091360000000003</v>
          </cell>
          <cell r="FR50">
            <v>2.1218266666666667</v>
          </cell>
          <cell r="FS50">
            <v>2.1218266666666667</v>
          </cell>
          <cell r="FT50">
            <v>2.1218266666666667</v>
          </cell>
          <cell r="FU50">
            <v>2.3643211428571429</v>
          </cell>
          <cell r="FV50">
            <v>2.3643211428571429</v>
          </cell>
          <cell r="FW50">
            <v>2.3643211428571429</v>
          </cell>
          <cell r="FX50">
            <v>2.032</v>
          </cell>
          <cell r="FY50">
            <v>2.032</v>
          </cell>
          <cell r="FZ50">
            <v>2.032</v>
          </cell>
          <cell r="GA50">
            <v>1.7241212121212122</v>
          </cell>
          <cell r="GB50">
            <v>1.7241212121212122</v>
          </cell>
          <cell r="GC50">
            <v>1.7241212121212122</v>
          </cell>
          <cell r="GD50">
            <v>1.2157264957264957</v>
          </cell>
          <cell r="GE50">
            <v>1.2157264957264957</v>
          </cell>
          <cell r="GF50">
            <v>1.2157264957264957</v>
          </cell>
          <cell r="GG50">
            <v>1.3546666666666669</v>
          </cell>
          <cell r="GH50">
            <v>1.3546666666666669</v>
          </cell>
          <cell r="GI50">
            <v>1.3546666666666669</v>
          </cell>
          <cell r="GJ50">
            <v>2.032</v>
          </cell>
          <cell r="GK50">
            <v>2.032</v>
          </cell>
          <cell r="GL50">
            <v>2.032</v>
          </cell>
          <cell r="GM50">
            <v>1.7241212121212122</v>
          </cell>
          <cell r="GN50">
            <v>1.7241212121212122</v>
          </cell>
          <cell r="GO50">
            <v>1.7241212121212122</v>
          </cell>
          <cell r="GP50">
            <v>1.2157264957264957</v>
          </cell>
          <cell r="GQ50">
            <v>1.2157264957264957</v>
          </cell>
          <cell r="GR50">
            <v>1.2157264957264957</v>
          </cell>
          <cell r="GS50">
            <v>1.3546666666666669</v>
          </cell>
          <cell r="GT50">
            <v>1.3546666666666669</v>
          </cell>
          <cell r="GU50">
            <v>1.3546666666666669</v>
          </cell>
          <cell r="GV50">
            <v>0.69000000000000006</v>
          </cell>
          <cell r="GW50">
            <v>0.69000000000000006</v>
          </cell>
          <cell r="GX50">
            <v>0.69000000000000006</v>
          </cell>
          <cell r="GY50">
            <v>0.58545454545454545</v>
          </cell>
          <cell r="GZ50">
            <v>0.58545454545454545</v>
          </cell>
          <cell r="HA50">
            <v>0.58545454545454545</v>
          </cell>
          <cell r="HB50">
            <v>0.41282051282051285</v>
          </cell>
          <cell r="HC50">
            <v>0.41282051282051285</v>
          </cell>
          <cell r="HD50">
            <v>0.41282051282051285</v>
          </cell>
          <cell r="HE50">
            <v>0.46000000000000008</v>
          </cell>
          <cell r="HF50">
            <v>0.46000000000000008</v>
          </cell>
          <cell r="HG50">
            <v>0.46000000000000008</v>
          </cell>
          <cell r="HH50">
            <v>2.1123428571428571</v>
          </cell>
          <cell r="HI50">
            <v>2.1123428571428571</v>
          </cell>
          <cell r="HJ50">
            <v>2.1123428571428571</v>
          </cell>
          <cell r="HK50">
            <v>1.7922909090909089</v>
          </cell>
          <cell r="HL50">
            <v>1.7922909090909089</v>
          </cell>
          <cell r="HM50">
            <v>1.7922909090909089</v>
          </cell>
          <cell r="HN50">
            <v>1.2637948717948719</v>
          </cell>
          <cell r="HO50">
            <v>1.2637948717948719</v>
          </cell>
          <cell r="HP50">
            <v>1.2637948717948719</v>
          </cell>
          <cell r="HQ50">
            <v>1.4082285714285714</v>
          </cell>
          <cell r="HR50">
            <v>1.4082285714285714</v>
          </cell>
          <cell r="HS50">
            <v>1.4082285714285714</v>
          </cell>
          <cell r="HT50">
            <v>1.2857142857142858</v>
          </cell>
          <cell r="HU50">
            <v>1.2857142857142858</v>
          </cell>
          <cell r="HV50">
            <v>1.2857142857142858</v>
          </cell>
          <cell r="HW50">
            <v>1.0909090909090908</v>
          </cell>
          <cell r="HX50">
            <v>1.0909090909090908</v>
          </cell>
          <cell r="HY50">
            <v>1.0909090909090908</v>
          </cell>
          <cell r="HZ50">
            <v>0.76923076923076927</v>
          </cell>
          <cell r="IA50">
            <v>0.76923076923076927</v>
          </cell>
          <cell r="IB50">
            <v>0.76923076923076927</v>
          </cell>
          <cell r="IC50">
            <v>0.8571428571428571</v>
          </cell>
          <cell r="ID50">
            <v>0.8571428571428571</v>
          </cell>
          <cell r="IE50">
            <v>0.8571428571428571</v>
          </cell>
          <cell r="IF50">
            <v>0.82471428571428573</v>
          </cell>
          <cell r="IG50">
            <v>0.82471428571428573</v>
          </cell>
          <cell r="IH50">
            <v>0.82471428571428573</v>
          </cell>
          <cell r="II50">
            <v>0.6997575757575758</v>
          </cell>
          <cell r="IJ50">
            <v>0.6997575757575758</v>
          </cell>
          <cell r="IK50">
            <v>0.6997575757575758</v>
          </cell>
          <cell r="IL50">
            <v>0.49341880341880345</v>
          </cell>
          <cell r="IM50">
            <v>0.49341880341880345</v>
          </cell>
          <cell r="IN50">
            <v>0.49341880341880345</v>
          </cell>
          <cell r="IO50">
            <v>0.54980952380952386</v>
          </cell>
          <cell r="IP50">
            <v>0.54980952380952386</v>
          </cell>
          <cell r="IQ50">
            <v>0.54980952380952386</v>
          </cell>
          <cell r="IR50">
            <v>0.6</v>
          </cell>
          <cell r="IS50">
            <v>0.6</v>
          </cell>
          <cell r="IT50">
            <v>0.6</v>
          </cell>
          <cell r="IU50">
            <v>0.50909090909090904</v>
          </cell>
          <cell r="IV50">
            <v>0.50909090909090904</v>
          </cell>
          <cell r="IW50">
            <v>0.50909090909090904</v>
          </cell>
          <cell r="IX50">
            <v>0.35897435897435898</v>
          </cell>
          <cell r="IY50">
            <v>0.35897435897435898</v>
          </cell>
          <cell r="IZ50">
            <v>0.35897435897435898</v>
          </cell>
          <cell r="JA50">
            <v>0.4</v>
          </cell>
          <cell r="JB50">
            <v>0.4</v>
          </cell>
          <cell r="JC50">
            <v>0.4</v>
          </cell>
          <cell r="JD50">
            <v>2.5071428571428571</v>
          </cell>
          <cell r="JE50">
            <v>2.5071428571428571</v>
          </cell>
          <cell r="JF50">
            <v>2.5071428571428571</v>
          </cell>
          <cell r="JG50">
            <v>2.1272727272727274</v>
          </cell>
          <cell r="JH50">
            <v>2.1272727272727274</v>
          </cell>
          <cell r="JI50">
            <v>2.1272727272727274</v>
          </cell>
          <cell r="JJ50">
            <v>1.5</v>
          </cell>
          <cell r="JK50">
            <v>1.5</v>
          </cell>
          <cell r="JL50">
            <v>1.5</v>
          </cell>
          <cell r="JM50">
            <v>1.6714285714285715</v>
          </cell>
          <cell r="JN50">
            <v>1.6714285714285715</v>
          </cell>
          <cell r="JO50">
            <v>1.6714285714285715</v>
          </cell>
          <cell r="JP50">
            <v>1.2001272309315445</v>
          </cell>
          <cell r="JQ50">
            <v>1.2001272309315445</v>
          </cell>
          <cell r="JR50">
            <v>1.2001272309315445</v>
          </cell>
          <cell r="JS50">
            <v>1.0182897716994923</v>
          </cell>
          <cell r="JT50">
            <v>1.0182897716994923</v>
          </cell>
          <cell r="JU50">
            <v>1.0182897716994923</v>
          </cell>
          <cell r="JV50">
            <v>0.71802483901887282</v>
          </cell>
          <cell r="JW50">
            <v>0.71802483901887282</v>
          </cell>
          <cell r="JX50">
            <v>0.71802483901887282</v>
          </cell>
          <cell r="JY50">
            <v>0.8000848206210297</v>
          </cell>
          <cell r="JZ50">
            <v>0.8000848206210297</v>
          </cell>
          <cell r="KA50">
            <v>0.8000848206210297</v>
          </cell>
        </row>
        <row r="51">
          <cell r="EY51">
            <v>162</v>
          </cell>
          <cell r="EZ51">
            <v>3.9310182214285709</v>
          </cell>
          <cell r="FA51">
            <v>3.9310182214285709</v>
          </cell>
          <cell r="FB51">
            <v>3.9310182214285709</v>
          </cell>
          <cell r="FC51">
            <v>0.27795078333333328</v>
          </cell>
          <cell r="FD51">
            <v>0.27795078333333328</v>
          </cell>
          <cell r="FE51">
            <v>0.27795078333333328</v>
          </cell>
          <cell r="FF51">
            <v>2.3518912435897432</v>
          </cell>
          <cell r="FG51">
            <v>2.3518912435897432</v>
          </cell>
          <cell r="FH51">
            <v>2.3518912435897432</v>
          </cell>
          <cell r="FI51">
            <v>2.6206788142857143</v>
          </cell>
          <cell r="FJ51">
            <v>2.6206788142857143</v>
          </cell>
          <cell r="FK51">
            <v>2.6206788142857143</v>
          </cell>
          <cell r="FL51">
            <v>3.9310182214285709</v>
          </cell>
          <cell r="FM51">
            <v>3.9310182214285709</v>
          </cell>
          <cell r="FN51">
            <v>3.9310182214285709</v>
          </cell>
          <cell r="FO51">
            <v>0.27795078333333328</v>
          </cell>
          <cell r="FP51">
            <v>0.27795078333333328</v>
          </cell>
          <cell r="FQ51">
            <v>0.27795078333333328</v>
          </cell>
          <cell r="FR51">
            <v>2.3518912435897432</v>
          </cell>
          <cell r="FS51">
            <v>2.3518912435897432</v>
          </cell>
          <cell r="FT51">
            <v>2.3518912435897432</v>
          </cell>
          <cell r="FU51">
            <v>2.6206788142857143</v>
          </cell>
          <cell r="FV51">
            <v>2.6206788142857143</v>
          </cell>
          <cell r="FW51">
            <v>2.6206788142857143</v>
          </cell>
          <cell r="FX51">
            <v>8.345714285714287</v>
          </cell>
          <cell r="FY51">
            <v>8.345714285714287</v>
          </cell>
          <cell r="FZ51">
            <v>8.345714285714287</v>
          </cell>
          <cell r="GA51">
            <v>0.59010101010101013</v>
          </cell>
          <cell r="GB51">
            <v>0.59010101010101013</v>
          </cell>
          <cell r="GC51">
            <v>0.59010101010101013</v>
          </cell>
          <cell r="GD51">
            <v>4.9931623931623932</v>
          </cell>
          <cell r="GE51">
            <v>4.9931623931623932</v>
          </cell>
          <cell r="GF51">
            <v>4.9931623931623932</v>
          </cell>
          <cell r="GG51">
            <v>5.5638095238095238</v>
          </cell>
          <cell r="GH51">
            <v>5.5638095238095238</v>
          </cell>
          <cell r="GI51">
            <v>5.5638095238095238</v>
          </cell>
          <cell r="GJ51">
            <v>8.345714285714287</v>
          </cell>
          <cell r="GK51">
            <v>8.345714285714287</v>
          </cell>
          <cell r="GL51">
            <v>8.345714285714287</v>
          </cell>
          <cell r="GM51">
            <v>0.59010101010101013</v>
          </cell>
          <cell r="GN51">
            <v>0.59010101010101013</v>
          </cell>
          <cell r="GO51">
            <v>0.59010101010101013</v>
          </cell>
          <cell r="GP51">
            <v>4.9931623931623932</v>
          </cell>
          <cell r="GQ51">
            <v>4.9931623931623932</v>
          </cell>
          <cell r="GR51">
            <v>4.9931623931623932</v>
          </cell>
          <cell r="GS51">
            <v>5.5638095238095238</v>
          </cell>
          <cell r="GT51">
            <v>5.5638095238095238</v>
          </cell>
          <cell r="GU51">
            <v>5.5638095238095238</v>
          </cell>
          <cell r="GV51">
            <v>3.975714285714286</v>
          </cell>
          <cell r="GW51">
            <v>3.975714285714286</v>
          </cell>
          <cell r="GX51">
            <v>3.975714285714286</v>
          </cell>
          <cell r="GY51">
            <v>0.28111111111111114</v>
          </cell>
          <cell r="GZ51">
            <v>0.28111111111111114</v>
          </cell>
          <cell r="HA51">
            <v>0.28111111111111114</v>
          </cell>
          <cell r="HB51">
            <v>2.3786324786324786</v>
          </cell>
          <cell r="HC51">
            <v>2.3786324786324786</v>
          </cell>
          <cell r="HD51">
            <v>2.3786324786324786</v>
          </cell>
          <cell r="HE51">
            <v>2.6504761904761907</v>
          </cell>
          <cell r="HF51">
            <v>2.6504761904761907</v>
          </cell>
          <cell r="HG51">
            <v>2.6504761904761907</v>
          </cell>
          <cell r="HH51">
            <v>8.0387542857142851</v>
          </cell>
          <cell r="HI51">
            <v>8.0387542857142851</v>
          </cell>
          <cell r="HJ51">
            <v>8.0387542857142851</v>
          </cell>
          <cell r="HK51">
            <v>0.56839676767676772</v>
          </cell>
          <cell r="HL51">
            <v>0.56839676767676772</v>
          </cell>
          <cell r="HM51">
            <v>0.56839676767676772</v>
          </cell>
          <cell r="HN51">
            <v>4.809511111111112</v>
          </cell>
          <cell r="HO51">
            <v>4.809511111111112</v>
          </cell>
          <cell r="HP51">
            <v>4.809511111111112</v>
          </cell>
          <cell r="HQ51">
            <v>5.3591695238095243</v>
          </cell>
          <cell r="HR51">
            <v>5.3591695238095243</v>
          </cell>
          <cell r="HS51">
            <v>5.3591695238095243</v>
          </cell>
          <cell r="HT51">
            <v>2.2285714285714286</v>
          </cell>
          <cell r="HU51">
            <v>2.2285714285714286</v>
          </cell>
          <cell r="HV51">
            <v>2.2285714285714286</v>
          </cell>
          <cell r="HW51">
            <v>0.15757575757575756</v>
          </cell>
          <cell r="HX51">
            <v>0.15757575757575756</v>
          </cell>
          <cell r="HY51">
            <v>0.15757575757575756</v>
          </cell>
          <cell r="HZ51">
            <v>1.3333333333333333</v>
          </cell>
          <cell r="IA51">
            <v>1.3333333333333333</v>
          </cell>
          <cell r="IB51">
            <v>1.3333333333333333</v>
          </cell>
          <cell r="IC51">
            <v>1.4857142857142858</v>
          </cell>
          <cell r="ID51">
            <v>1.4857142857142858</v>
          </cell>
          <cell r="IE51">
            <v>1.4857142857142858</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v>6.7016571428571439</v>
          </cell>
          <cell r="IS51">
            <v>6.7016571428571439</v>
          </cell>
          <cell r="IT51">
            <v>6.7016571428571439</v>
          </cell>
          <cell r="IU51">
            <v>0.47385454545454547</v>
          </cell>
          <cell r="IV51">
            <v>0.47385454545454547</v>
          </cell>
          <cell r="IW51">
            <v>0.47385454545454547</v>
          </cell>
          <cell r="IX51">
            <v>4.0095384615384626</v>
          </cell>
          <cell r="IY51">
            <v>4.0095384615384626</v>
          </cell>
          <cell r="IZ51">
            <v>4.0095384615384626</v>
          </cell>
          <cell r="JA51">
            <v>4.4677714285714289</v>
          </cell>
          <cell r="JB51">
            <v>4.4677714285714289</v>
          </cell>
          <cell r="JC51">
            <v>4.4677714285714289</v>
          </cell>
          <cell r="JD51">
            <v>3.5285714285714285</v>
          </cell>
          <cell r="JE51">
            <v>3.5285714285714285</v>
          </cell>
          <cell r="JF51">
            <v>3.5285714285714285</v>
          </cell>
          <cell r="JG51">
            <v>0.24949494949494949</v>
          </cell>
          <cell r="JH51">
            <v>0.24949494949494949</v>
          </cell>
          <cell r="JI51">
            <v>0.24949494949494949</v>
          </cell>
          <cell r="JJ51">
            <v>2.1111111111111112</v>
          </cell>
          <cell r="JK51">
            <v>2.1111111111111112</v>
          </cell>
          <cell r="JL51">
            <v>2.1111111111111112</v>
          </cell>
          <cell r="JM51">
            <v>2.3523809523809525</v>
          </cell>
          <cell r="JN51">
            <v>2.3523809523809525</v>
          </cell>
          <cell r="JO51">
            <v>2.3523809523809525</v>
          </cell>
          <cell r="JP51">
            <v>2.851236773253472</v>
          </cell>
          <cell r="JQ51">
            <v>2.851236773253472</v>
          </cell>
          <cell r="JR51">
            <v>2.851236773253472</v>
          </cell>
          <cell r="JS51">
            <v>0.20160260012903336</v>
          </cell>
          <cell r="JT51">
            <v>0.20160260012903336</v>
          </cell>
          <cell r="JU51">
            <v>0.20160260012903336</v>
          </cell>
          <cell r="JV51">
            <v>1.7058681549379746</v>
          </cell>
          <cell r="JW51">
            <v>1.7058681549379746</v>
          </cell>
          <cell r="JX51">
            <v>1.7058681549379746</v>
          </cell>
          <cell r="JY51">
            <v>1.9008245155023147</v>
          </cell>
          <cell r="JZ51">
            <v>1.9008245155023147</v>
          </cell>
          <cell r="KA51">
            <v>1.9008245155023147</v>
          </cell>
        </row>
        <row r="52">
          <cell r="EY52">
            <v>163</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row>
        <row r="53">
          <cell r="EY53">
            <v>164</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row>
        <row r="54">
          <cell r="EY54">
            <v>165</v>
          </cell>
          <cell r="EZ54">
            <v>9.0567675000000012</v>
          </cell>
          <cell r="FA54">
            <v>9.0567675000000012</v>
          </cell>
          <cell r="FB54">
            <v>9.0567675000000012</v>
          </cell>
          <cell r="FC54" t="str">
            <v/>
          </cell>
          <cell r="FD54" t="str">
            <v/>
          </cell>
          <cell r="FE54" t="str">
            <v/>
          </cell>
          <cell r="FF54" t="str">
            <v/>
          </cell>
          <cell r="FG54" t="str">
            <v/>
          </cell>
          <cell r="FH54" t="str">
            <v/>
          </cell>
          <cell r="FI54" t="str">
            <v/>
          </cell>
          <cell r="FJ54" t="str">
            <v/>
          </cell>
          <cell r="FK54" t="str">
            <v/>
          </cell>
          <cell r="FL54">
            <v>9.0567675000000012</v>
          </cell>
          <cell r="FM54">
            <v>9.0567675000000012</v>
          </cell>
          <cell r="FN54">
            <v>9.0567675000000012</v>
          </cell>
          <cell r="FO54" t="str">
            <v/>
          </cell>
          <cell r="FP54" t="str">
            <v/>
          </cell>
          <cell r="FQ54" t="str">
            <v/>
          </cell>
          <cell r="FR54" t="str">
            <v/>
          </cell>
          <cell r="FS54" t="str">
            <v/>
          </cell>
          <cell r="FT54" t="str">
            <v/>
          </cell>
          <cell r="FU54" t="str">
            <v/>
          </cell>
          <cell r="FV54" t="str">
            <v/>
          </cell>
          <cell r="FW54" t="str">
            <v/>
          </cell>
          <cell r="FX54">
            <v>8.1533999999999995</v>
          </cell>
          <cell r="FY54">
            <v>8.1533999999999995</v>
          </cell>
          <cell r="FZ54">
            <v>8.1533999999999995</v>
          </cell>
          <cell r="GA54" t="str">
            <v/>
          </cell>
          <cell r="GB54" t="str">
            <v/>
          </cell>
          <cell r="GC54" t="str">
            <v/>
          </cell>
          <cell r="GD54" t="str">
            <v/>
          </cell>
          <cell r="GE54" t="str">
            <v/>
          </cell>
          <cell r="GF54" t="str">
            <v/>
          </cell>
          <cell r="GG54" t="str">
            <v/>
          </cell>
          <cell r="GH54" t="str">
            <v/>
          </cell>
          <cell r="GI54" t="str">
            <v/>
          </cell>
          <cell r="GJ54">
            <v>8.1533999999999995</v>
          </cell>
          <cell r="GK54">
            <v>8.1533999999999995</v>
          </cell>
          <cell r="GL54">
            <v>8.1533999999999995</v>
          </cell>
          <cell r="GM54" t="str">
            <v/>
          </cell>
          <cell r="GN54" t="str">
            <v/>
          </cell>
          <cell r="GO54" t="str">
            <v/>
          </cell>
          <cell r="GP54" t="str">
            <v/>
          </cell>
          <cell r="GQ54" t="str">
            <v/>
          </cell>
          <cell r="GR54" t="str">
            <v/>
          </cell>
          <cell r="GS54" t="str">
            <v/>
          </cell>
          <cell r="GT54" t="str">
            <v/>
          </cell>
          <cell r="GU54" t="str">
            <v/>
          </cell>
          <cell r="GV54">
            <v>7.90625</v>
          </cell>
          <cell r="GW54">
            <v>7.90625</v>
          </cell>
          <cell r="GX54">
            <v>7.90625</v>
          </cell>
          <cell r="GY54" t="str">
            <v/>
          </cell>
          <cell r="GZ54" t="str">
            <v/>
          </cell>
          <cell r="HA54" t="str">
            <v/>
          </cell>
          <cell r="HB54" t="str">
            <v/>
          </cell>
          <cell r="HC54" t="str">
            <v/>
          </cell>
          <cell r="HD54" t="str">
            <v/>
          </cell>
          <cell r="HE54" t="str">
            <v/>
          </cell>
          <cell r="HF54" t="str">
            <v/>
          </cell>
          <cell r="HG54" t="str">
            <v/>
          </cell>
          <cell r="HH54">
            <v>10.598749999999999</v>
          </cell>
          <cell r="HI54">
            <v>10.598749999999999</v>
          </cell>
          <cell r="HJ54">
            <v>10.598749999999999</v>
          </cell>
          <cell r="HK54" t="str">
            <v/>
          </cell>
          <cell r="HL54" t="str">
            <v/>
          </cell>
          <cell r="HM54" t="str">
            <v/>
          </cell>
          <cell r="HN54" t="str">
            <v/>
          </cell>
          <cell r="HO54" t="str">
            <v/>
          </cell>
          <cell r="HP54" t="str">
            <v/>
          </cell>
          <cell r="HQ54" t="str">
            <v/>
          </cell>
          <cell r="HR54" t="str">
            <v/>
          </cell>
          <cell r="HS54" t="str">
            <v/>
          </cell>
          <cell r="HT54">
            <v>11.895</v>
          </cell>
          <cell r="HU54">
            <v>11.895</v>
          </cell>
          <cell r="HV54">
            <v>11.895</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v>10.5</v>
          </cell>
          <cell r="IS54">
            <v>10.5</v>
          </cell>
          <cell r="IT54">
            <v>10.5</v>
          </cell>
          <cell r="IU54" t="str">
            <v/>
          </cell>
          <cell r="IV54" t="str">
            <v/>
          </cell>
          <cell r="IW54" t="str">
            <v/>
          </cell>
          <cell r="IX54" t="str">
            <v/>
          </cell>
          <cell r="IY54" t="str">
            <v/>
          </cell>
          <cell r="IZ54" t="str">
            <v/>
          </cell>
          <cell r="JA54" t="str">
            <v/>
          </cell>
          <cell r="JB54" t="str">
            <v/>
          </cell>
          <cell r="JC54" t="str">
            <v/>
          </cell>
          <cell r="JD54">
            <v>10.562499999999998</v>
          </cell>
          <cell r="JE54">
            <v>10.562499999999998</v>
          </cell>
          <cell r="JF54">
            <v>10.562499999999998</v>
          </cell>
          <cell r="JG54" t="str">
            <v/>
          </cell>
          <cell r="JH54" t="str">
            <v/>
          </cell>
          <cell r="JI54" t="str">
            <v/>
          </cell>
          <cell r="JJ54" t="str">
            <v/>
          </cell>
          <cell r="JK54" t="str">
            <v/>
          </cell>
          <cell r="JL54" t="str">
            <v/>
          </cell>
          <cell r="JM54" t="str">
            <v/>
          </cell>
          <cell r="JN54" t="str">
            <v/>
          </cell>
          <cell r="JO54" t="str">
            <v/>
          </cell>
          <cell r="JP54">
            <v>13.374999999999998</v>
          </cell>
          <cell r="JQ54">
            <v>13.374999999999998</v>
          </cell>
          <cell r="JR54">
            <v>13.374999999999998</v>
          </cell>
          <cell r="JS54" t="str">
            <v/>
          </cell>
          <cell r="JT54" t="str">
            <v/>
          </cell>
          <cell r="JU54" t="str">
            <v/>
          </cell>
          <cell r="JV54" t="str">
            <v/>
          </cell>
          <cell r="JW54" t="str">
            <v/>
          </cell>
          <cell r="JX54" t="str">
            <v/>
          </cell>
          <cell r="JY54" t="str">
            <v/>
          </cell>
          <cell r="JZ54" t="str">
            <v/>
          </cell>
          <cell r="KA54" t="str">
            <v/>
          </cell>
        </row>
        <row r="55">
          <cell r="EY55">
            <v>166</v>
          </cell>
          <cell r="EZ55" t="str">
            <v/>
          </cell>
          <cell r="FA55" t="str">
            <v/>
          </cell>
          <cell r="FB55" t="str">
            <v/>
          </cell>
          <cell r="FC55">
            <v>6.444140766666667</v>
          </cell>
          <cell r="FD55">
            <v>6.444140766666667</v>
          </cell>
          <cell r="FE55">
            <v>6.444140766666667</v>
          </cell>
          <cell r="FF55">
            <v>12.883076250000002</v>
          </cell>
          <cell r="FG55">
            <v>12.883076250000002</v>
          </cell>
          <cell r="FH55">
            <v>12.883076250000002</v>
          </cell>
          <cell r="FI55">
            <v>12.883076250000002</v>
          </cell>
          <cell r="FJ55">
            <v>12.883076250000002</v>
          </cell>
          <cell r="FK55">
            <v>12.883076250000002</v>
          </cell>
          <cell r="FL55" t="str">
            <v/>
          </cell>
          <cell r="FM55" t="str">
            <v/>
          </cell>
          <cell r="FN55" t="str">
            <v/>
          </cell>
          <cell r="FO55">
            <v>6.444140766666667</v>
          </cell>
          <cell r="FP55">
            <v>6.444140766666667</v>
          </cell>
          <cell r="FQ55">
            <v>6.444140766666667</v>
          </cell>
          <cell r="FR55">
            <v>12.883076250000002</v>
          </cell>
          <cell r="FS55">
            <v>12.883076250000002</v>
          </cell>
          <cell r="FT55">
            <v>12.883076250000002</v>
          </cell>
          <cell r="FU55">
            <v>12.883076250000002</v>
          </cell>
          <cell r="FV55">
            <v>12.883076250000002</v>
          </cell>
          <cell r="FW55">
            <v>12.883076250000002</v>
          </cell>
          <cell r="FX55" t="str">
            <v/>
          </cell>
          <cell r="FY55" t="str">
            <v/>
          </cell>
          <cell r="FZ55" t="str">
            <v/>
          </cell>
          <cell r="GA55">
            <v>5.3742705454545456</v>
          </cell>
          <cell r="GB55">
            <v>5.3742705454545456</v>
          </cell>
          <cell r="GC55">
            <v>5.3742705454545456</v>
          </cell>
          <cell r="GD55">
            <v>10.744199999999999</v>
          </cell>
          <cell r="GE55">
            <v>10.744199999999999</v>
          </cell>
          <cell r="GF55">
            <v>10.744199999999999</v>
          </cell>
          <cell r="GG55">
            <v>10.744199999999999</v>
          </cell>
          <cell r="GH55">
            <v>10.744199999999999</v>
          </cell>
          <cell r="GI55">
            <v>10.744199999999999</v>
          </cell>
          <cell r="GJ55" t="str">
            <v/>
          </cell>
          <cell r="GK55" t="str">
            <v/>
          </cell>
          <cell r="GL55" t="str">
            <v/>
          </cell>
          <cell r="GM55">
            <v>5.3742705454545456</v>
          </cell>
          <cell r="GN55">
            <v>5.3742705454545456</v>
          </cell>
          <cell r="GO55">
            <v>5.3742705454545456</v>
          </cell>
          <cell r="GP55">
            <v>10.744199999999999</v>
          </cell>
          <cell r="GQ55">
            <v>10.744199999999999</v>
          </cell>
          <cell r="GR55">
            <v>10.744199999999999</v>
          </cell>
          <cell r="GS55">
            <v>10.744199999999999</v>
          </cell>
          <cell r="GT55">
            <v>10.744199999999999</v>
          </cell>
          <cell r="GU55">
            <v>10.744199999999999</v>
          </cell>
          <cell r="GV55" t="str">
            <v/>
          </cell>
          <cell r="GW55" t="str">
            <v/>
          </cell>
          <cell r="GX55" t="str">
            <v/>
          </cell>
          <cell r="GY55">
            <v>6.4713636363636358</v>
          </cell>
          <cell r="GZ55">
            <v>6.4713636363636358</v>
          </cell>
          <cell r="HA55">
            <v>6.4713636363636358</v>
          </cell>
          <cell r="HB55">
            <v>12.9375</v>
          </cell>
          <cell r="HC55">
            <v>12.9375</v>
          </cell>
          <cell r="HD55">
            <v>12.9375</v>
          </cell>
          <cell r="HE55">
            <v>12.9375</v>
          </cell>
          <cell r="HF55">
            <v>12.9375</v>
          </cell>
          <cell r="HG55">
            <v>12.9375</v>
          </cell>
          <cell r="HH55" t="str">
            <v/>
          </cell>
          <cell r="HI55" t="str">
            <v/>
          </cell>
          <cell r="HJ55" t="str">
            <v/>
          </cell>
          <cell r="HK55">
            <v>12.052367676767675</v>
          </cell>
          <cell r="HL55">
            <v>12.052367676767675</v>
          </cell>
          <cell r="HM55">
            <v>12.052367676767675</v>
          </cell>
          <cell r="HN55">
            <v>24.095000000000002</v>
          </cell>
          <cell r="HO55">
            <v>24.095000000000002</v>
          </cell>
          <cell r="HP55">
            <v>24.095000000000002</v>
          </cell>
          <cell r="HQ55">
            <v>24.094999999999999</v>
          </cell>
          <cell r="HR55">
            <v>24.094999999999999</v>
          </cell>
          <cell r="HS55">
            <v>24.094999999999999</v>
          </cell>
          <cell r="HT55" t="str">
            <v/>
          </cell>
          <cell r="HU55" t="str">
            <v/>
          </cell>
          <cell r="HV55" t="str">
            <v/>
          </cell>
          <cell r="HW55">
            <v>8.5534545454545459</v>
          </cell>
          <cell r="HX55">
            <v>8.5534545454545459</v>
          </cell>
          <cell r="HY55">
            <v>8.5534545454545459</v>
          </cell>
          <cell r="HZ55">
            <v>17.100000000000001</v>
          </cell>
          <cell r="IA55">
            <v>17.100000000000001</v>
          </cell>
          <cell r="IB55">
            <v>17.100000000000001</v>
          </cell>
          <cell r="IC55">
            <v>17.100000000000001</v>
          </cell>
          <cell r="ID55">
            <v>17.100000000000001</v>
          </cell>
          <cell r="IE55">
            <v>17.100000000000001</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v>12.004848484848486</v>
          </cell>
          <cell r="IV55">
            <v>12.004848484848486</v>
          </cell>
          <cell r="IW55">
            <v>12.004848484848486</v>
          </cell>
          <cell r="IX55">
            <v>24.000000000000004</v>
          </cell>
          <cell r="IY55">
            <v>24.000000000000004</v>
          </cell>
          <cell r="IZ55">
            <v>24.000000000000004</v>
          </cell>
          <cell r="JA55">
            <v>24.000000000000004</v>
          </cell>
          <cell r="JB55">
            <v>24.000000000000004</v>
          </cell>
          <cell r="JC55">
            <v>24.000000000000004</v>
          </cell>
          <cell r="JD55" t="str">
            <v/>
          </cell>
          <cell r="JE55" t="str">
            <v/>
          </cell>
          <cell r="JF55" t="str">
            <v/>
          </cell>
          <cell r="JG55">
            <v>9.9165050505050534</v>
          </cell>
          <cell r="JH55">
            <v>9.9165050505050534</v>
          </cell>
          <cell r="JI55">
            <v>9.9165050505050534</v>
          </cell>
          <cell r="JJ55">
            <v>19.825000000000003</v>
          </cell>
          <cell r="JK55">
            <v>19.825000000000003</v>
          </cell>
          <cell r="JL55">
            <v>19.825000000000003</v>
          </cell>
          <cell r="JM55">
            <v>19.825000000000006</v>
          </cell>
          <cell r="JN55">
            <v>19.825000000000006</v>
          </cell>
          <cell r="JO55">
            <v>19.825000000000006</v>
          </cell>
          <cell r="JP55" t="str">
            <v/>
          </cell>
          <cell r="JQ55" t="str">
            <v/>
          </cell>
          <cell r="JR55" t="str">
            <v/>
          </cell>
          <cell r="JS55">
            <v>9.3787878787878789</v>
          </cell>
          <cell r="JT55">
            <v>9.3787878787878789</v>
          </cell>
          <cell r="JU55">
            <v>9.3787878787878789</v>
          </cell>
          <cell r="JV55">
            <v>18.75</v>
          </cell>
          <cell r="JW55">
            <v>18.75</v>
          </cell>
          <cell r="JX55">
            <v>18.75</v>
          </cell>
          <cell r="JY55">
            <v>18.75</v>
          </cell>
          <cell r="JZ55">
            <v>18.75</v>
          </cell>
          <cell r="KA55">
            <v>18.75</v>
          </cell>
        </row>
        <row r="56">
          <cell r="EY56">
            <v>167</v>
          </cell>
          <cell r="EZ56">
            <v>10.84705875</v>
          </cell>
          <cell r="FA56">
            <v>10.84705875</v>
          </cell>
          <cell r="FB56">
            <v>10.84705875</v>
          </cell>
          <cell r="FC56" t="str">
            <v/>
          </cell>
          <cell r="FD56" t="str">
            <v/>
          </cell>
          <cell r="FE56" t="str">
            <v/>
          </cell>
          <cell r="FF56" t="str">
            <v/>
          </cell>
          <cell r="FG56" t="str">
            <v/>
          </cell>
          <cell r="FH56" t="str">
            <v/>
          </cell>
          <cell r="FI56" t="str">
            <v/>
          </cell>
          <cell r="FJ56" t="str">
            <v/>
          </cell>
          <cell r="FK56" t="str">
            <v/>
          </cell>
          <cell r="FL56">
            <v>10.84705875</v>
          </cell>
          <cell r="FM56">
            <v>10.84705875</v>
          </cell>
          <cell r="FN56">
            <v>10.84705875</v>
          </cell>
          <cell r="FO56" t="str">
            <v/>
          </cell>
          <cell r="FP56" t="str">
            <v/>
          </cell>
          <cell r="FQ56" t="str">
            <v/>
          </cell>
          <cell r="FR56" t="str">
            <v/>
          </cell>
          <cell r="FS56" t="str">
            <v/>
          </cell>
          <cell r="FT56" t="str">
            <v/>
          </cell>
          <cell r="FU56" t="str">
            <v/>
          </cell>
          <cell r="FV56" t="str">
            <v/>
          </cell>
          <cell r="FW56" t="str">
            <v/>
          </cell>
          <cell r="FX56">
            <v>11.645899999999997</v>
          </cell>
          <cell r="FY56">
            <v>11.645899999999997</v>
          </cell>
          <cell r="FZ56">
            <v>11.645899999999997</v>
          </cell>
          <cell r="GA56" t="str">
            <v/>
          </cell>
          <cell r="GB56" t="str">
            <v/>
          </cell>
          <cell r="GC56" t="str">
            <v/>
          </cell>
          <cell r="GD56" t="str">
            <v/>
          </cell>
          <cell r="GE56" t="str">
            <v/>
          </cell>
          <cell r="GF56" t="str">
            <v/>
          </cell>
          <cell r="GG56" t="str">
            <v/>
          </cell>
          <cell r="GH56" t="str">
            <v/>
          </cell>
          <cell r="GI56" t="str">
            <v/>
          </cell>
          <cell r="GJ56">
            <v>11.645899999999997</v>
          </cell>
          <cell r="GK56">
            <v>11.645899999999997</v>
          </cell>
          <cell r="GL56">
            <v>11.645899999999997</v>
          </cell>
          <cell r="GM56" t="str">
            <v/>
          </cell>
          <cell r="GN56" t="str">
            <v/>
          </cell>
          <cell r="GO56" t="str">
            <v/>
          </cell>
          <cell r="GP56" t="str">
            <v/>
          </cell>
          <cell r="GQ56" t="str">
            <v/>
          </cell>
          <cell r="GR56" t="str">
            <v/>
          </cell>
          <cell r="GS56" t="str">
            <v/>
          </cell>
          <cell r="GT56" t="str">
            <v/>
          </cell>
          <cell r="GU56" t="str">
            <v/>
          </cell>
          <cell r="GV56">
            <v>11.500000000000002</v>
          </cell>
          <cell r="GW56">
            <v>11.500000000000002</v>
          </cell>
          <cell r="GX56">
            <v>11.500000000000002</v>
          </cell>
          <cell r="GY56" t="str">
            <v/>
          </cell>
          <cell r="GZ56" t="str">
            <v/>
          </cell>
          <cell r="HA56" t="str">
            <v/>
          </cell>
          <cell r="HB56" t="str">
            <v/>
          </cell>
          <cell r="HC56" t="str">
            <v/>
          </cell>
          <cell r="HD56" t="str">
            <v/>
          </cell>
          <cell r="HE56" t="str">
            <v/>
          </cell>
          <cell r="HF56" t="str">
            <v/>
          </cell>
          <cell r="HG56" t="str">
            <v/>
          </cell>
          <cell r="HH56">
            <v>12.047500000000001</v>
          </cell>
          <cell r="HI56">
            <v>12.047500000000001</v>
          </cell>
          <cell r="HJ56">
            <v>12.047500000000001</v>
          </cell>
          <cell r="HK56" t="str">
            <v/>
          </cell>
          <cell r="HL56" t="str">
            <v/>
          </cell>
          <cell r="HM56" t="str">
            <v/>
          </cell>
          <cell r="HN56" t="str">
            <v/>
          </cell>
          <cell r="HO56" t="str">
            <v/>
          </cell>
          <cell r="HP56" t="str">
            <v/>
          </cell>
          <cell r="HQ56" t="str">
            <v/>
          </cell>
          <cell r="HR56" t="str">
            <v/>
          </cell>
          <cell r="HS56" t="str">
            <v/>
          </cell>
          <cell r="HT56">
            <v>14.945000000000002</v>
          </cell>
          <cell r="HU56">
            <v>14.945000000000002</v>
          </cell>
          <cell r="HV56">
            <v>14.945000000000002</v>
          </cell>
          <cell r="HW56" t="str">
            <v/>
          </cell>
          <cell r="HX56" t="str">
            <v/>
          </cell>
          <cell r="HY56" t="str">
            <v/>
          </cell>
          <cell r="HZ56" t="str">
            <v/>
          </cell>
          <cell r="IA56" t="str">
            <v/>
          </cell>
          <cell r="IB56" t="str">
            <v/>
          </cell>
          <cell r="IC56" t="str">
            <v/>
          </cell>
          <cell r="ID56" t="str">
            <v/>
          </cell>
          <cell r="IE56" t="str">
            <v/>
          </cell>
          <cell r="IF56">
            <v>11.561391509433966</v>
          </cell>
          <cell r="IG56">
            <v>11.561391509433966</v>
          </cell>
          <cell r="IH56">
            <v>11.561391509433966</v>
          </cell>
          <cell r="II56" t="str">
            <v/>
          </cell>
          <cell r="IJ56" t="str">
            <v/>
          </cell>
          <cell r="IK56" t="str">
            <v/>
          </cell>
          <cell r="IL56" t="str">
            <v/>
          </cell>
          <cell r="IM56" t="str">
            <v/>
          </cell>
          <cell r="IN56" t="str">
            <v/>
          </cell>
          <cell r="IO56" t="str">
            <v/>
          </cell>
          <cell r="IP56" t="str">
            <v/>
          </cell>
          <cell r="IQ56" t="str">
            <v/>
          </cell>
          <cell r="IR56">
            <v>12.000000000000002</v>
          </cell>
          <cell r="IS56">
            <v>12.000000000000002</v>
          </cell>
          <cell r="IT56">
            <v>12.000000000000002</v>
          </cell>
          <cell r="IU56" t="str">
            <v/>
          </cell>
          <cell r="IV56" t="str">
            <v/>
          </cell>
          <cell r="IW56" t="str">
            <v/>
          </cell>
          <cell r="IX56" t="str">
            <v/>
          </cell>
          <cell r="IY56" t="str">
            <v/>
          </cell>
          <cell r="IZ56" t="str">
            <v/>
          </cell>
          <cell r="JA56" t="str">
            <v/>
          </cell>
          <cell r="JB56" t="str">
            <v/>
          </cell>
          <cell r="JC56" t="str">
            <v/>
          </cell>
          <cell r="JD56">
            <v>13.812499999999998</v>
          </cell>
          <cell r="JE56">
            <v>13.812499999999998</v>
          </cell>
          <cell r="JF56">
            <v>13.812499999999998</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row>
        <row r="57">
          <cell r="EY57">
            <v>168</v>
          </cell>
          <cell r="EZ57" t="str">
            <v/>
          </cell>
          <cell r="FA57" t="str">
            <v/>
          </cell>
          <cell r="FB57" t="str">
            <v/>
          </cell>
          <cell r="FC57">
            <v>7.7259453333333337</v>
          </cell>
          <cell r="FD57">
            <v>7.7259453333333337</v>
          </cell>
          <cell r="FE57">
            <v>7.7259453333333337</v>
          </cell>
          <cell r="FF57">
            <v>15.445649999999999</v>
          </cell>
          <cell r="FG57">
            <v>15.445649999999999</v>
          </cell>
          <cell r="FH57">
            <v>15.445649999999999</v>
          </cell>
          <cell r="FI57">
            <v>15.445650000000001</v>
          </cell>
          <cell r="FJ57">
            <v>15.445650000000001</v>
          </cell>
          <cell r="FK57">
            <v>15.445650000000001</v>
          </cell>
          <cell r="FL57" t="str">
            <v/>
          </cell>
          <cell r="FM57" t="str">
            <v/>
          </cell>
          <cell r="FN57" t="str">
            <v/>
          </cell>
          <cell r="FO57">
            <v>7.7259453333333337</v>
          </cell>
          <cell r="FP57">
            <v>7.7259453333333337</v>
          </cell>
          <cell r="FQ57">
            <v>7.7259453333333337</v>
          </cell>
          <cell r="FR57">
            <v>15.445649999999999</v>
          </cell>
          <cell r="FS57">
            <v>15.445649999999999</v>
          </cell>
          <cell r="FT57">
            <v>15.445649999999999</v>
          </cell>
          <cell r="FU57">
            <v>15.445650000000001</v>
          </cell>
          <cell r="FV57">
            <v>15.445650000000001</v>
          </cell>
          <cell r="FW57">
            <v>15.445650000000001</v>
          </cell>
          <cell r="FX57" t="str">
            <v/>
          </cell>
          <cell r="FY57" t="str">
            <v/>
          </cell>
          <cell r="FZ57" t="str">
            <v/>
          </cell>
          <cell r="GA57">
            <v>8.5505533737373725</v>
          </cell>
          <cell r="GB57">
            <v>8.5505533737373725</v>
          </cell>
          <cell r="GC57">
            <v>8.5505533737373725</v>
          </cell>
          <cell r="GD57">
            <v>17.094199999999997</v>
          </cell>
          <cell r="GE57">
            <v>17.094199999999997</v>
          </cell>
          <cell r="GF57">
            <v>17.094199999999997</v>
          </cell>
          <cell r="GG57">
            <v>17.094199999999997</v>
          </cell>
          <cell r="GH57">
            <v>17.094199999999997</v>
          </cell>
          <cell r="GI57">
            <v>17.094199999999997</v>
          </cell>
          <cell r="GJ57" t="str">
            <v/>
          </cell>
          <cell r="GK57" t="str">
            <v/>
          </cell>
          <cell r="GL57" t="str">
            <v/>
          </cell>
          <cell r="GM57">
            <v>8.5505533737373725</v>
          </cell>
          <cell r="GN57">
            <v>8.5505533737373725</v>
          </cell>
          <cell r="GO57">
            <v>8.5505533737373725</v>
          </cell>
          <cell r="GP57">
            <v>17.094199999999997</v>
          </cell>
          <cell r="GQ57">
            <v>17.094199999999997</v>
          </cell>
          <cell r="GR57">
            <v>17.094199999999997</v>
          </cell>
          <cell r="GS57">
            <v>17.094199999999997</v>
          </cell>
          <cell r="GT57">
            <v>17.094199999999997</v>
          </cell>
          <cell r="GU57">
            <v>17.094199999999997</v>
          </cell>
          <cell r="GV57" t="str">
            <v/>
          </cell>
          <cell r="GW57" t="str">
            <v/>
          </cell>
          <cell r="GX57" t="str">
            <v/>
          </cell>
          <cell r="GY57">
            <v>8.6284848484848489</v>
          </cell>
          <cell r="GZ57">
            <v>8.6284848484848489</v>
          </cell>
          <cell r="HA57">
            <v>8.6284848484848489</v>
          </cell>
          <cell r="HB57">
            <v>17.25</v>
          </cell>
          <cell r="HC57">
            <v>17.25</v>
          </cell>
          <cell r="HD57">
            <v>17.25</v>
          </cell>
          <cell r="HE57">
            <v>17.25</v>
          </cell>
          <cell r="HF57">
            <v>17.25</v>
          </cell>
          <cell r="HG57">
            <v>17.25</v>
          </cell>
          <cell r="HH57" t="str">
            <v/>
          </cell>
          <cell r="HI57" t="str">
            <v/>
          </cell>
          <cell r="HJ57" t="str">
            <v/>
          </cell>
          <cell r="HK57">
            <v>13.57798383838384</v>
          </cell>
          <cell r="HL57">
            <v>13.57798383838384</v>
          </cell>
          <cell r="HM57">
            <v>13.57798383838384</v>
          </cell>
          <cell r="HN57">
            <v>27.145</v>
          </cell>
          <cell r="HO57">
            <v>27.145</v>
          </cell>
          <cell r="HP57">
            <v>27.145</v>
          </cell>
          <cell r="HQ57">
            <v>27.145</v>
          </cell>
          <cell r="HR57">
            <v>27.145</v>
          </cell>
          <cell r="HS57">
            <v>27.145</v>
          </cell>
          <cell r="HT57" t="str">
            <v/>
          </cell>
          <cell r="HU57" t="str">
            <v/>
          </cell>
          <cell r="HV57" t="str">
            <v/>
          </cell>
          <cell r="HW57">
            <v>11.554666666666668</v>
          </cell>
          <cell r="HX57">
            <v>11.554666666666668</v>
          </cell>
          <cell r="HY57">
            <v>11.554666666666668</v>
          </cell>
          <cell r="HZ57">
            <v>23.1</v>
          </cell>
          <cell r="IA57">
            <v>23.1</v>
          </cell>
          <cell r="IB57">
            <v>23.1</v>
          </cell>
          <cell r="IC57">
            <v>23.1</v>
          </cell>
          <cell r="ID57">
            <v>23.1</v>
          </cell>
          <cell r="IE57">
            <v>23.1</v>
          </cell>
          <cell r="IF57" t="str">
            <v/>
          </cell>
          <cell r="IG57" t="str">
            <v/>
          </cell>
          <cell r="IH57" t="str">
            <v/>
          </cell>
          <cell r="II57">
            <v>9.8557305050505057</v>
          </cell>
          <cell r="IJ57">
            <v>9.8557305050505057</v>
          </cell>
          <cell r="IK57">
            <v>9.8557305050505057</v>
          </cell>
          <cell r="IL57">
            <v>19.703500000000002</v>
          </cell>
          <cell r="IM57">
            <v>19.703500000000002</v>
          </cell>
          <cell r="IN57">
            <v>19.703500000000002</v>
          </cell>
          <cell r="IO57">
            <v>19.703500000000002</v>
          </cell>
          <cell r="IP57">
            <v>19.703500000000002</v>
          </cell>
          <cell r="IQ57">
            <v>19.703500000000002</v>
          </cell>
          <cell r="IR57" t="str">
            <v/>
          </cell>
          <cell r="IS57" t="str">
            <v/>
          </cell>
          <cell r="IT57" t="str">
            <v/>
          </cell>
          <cell r="IU57">
            <v>13.505454545454548</v>
          </cell>
          <cell r="IV57">
            <v>13.505454545454548</v>
          </cell>
          <cell r="IW57">
            <v>13.505454545454548</v>
          </cell>
          <cell r="IX57">
            <v>27.000000000000004</v>
          </cell>
          <cell r="IY57">
            <v>27.000000000000004</v>
          </cell>
          <cell r="IZ57">
            <v>27.000000000000004</v>
          </cell>
          <cell r="JA57">
            <v>27</v>
          </cell>
          <cell r="JB57">
            <v>27</v>
          </cell>
          <cell r="JC57">
            <v>27</v>
          </cell>
          <cell r="JD57" t="str">
            <v/>
          </cell>
          <cell r="JE57" t="str">
            <v/>
          </cell>
          <cell r="JF57" t="str">
            <v/>
          </cell>
          <cell r="JG57">
            <v>12.354989898989899</v>
          </cell>
          <cell r="JH57">
            <v>12.354989898989899</v>
          </cell>
          <cell r="JI57">
            <v>12.354989898989899</v>
          </cell>
          <cell r="JJ57">
            <v>24.700000000000003</v>
          </cell>
          <cell r="JK57">
            <v>24.700000000000003</v>
          </cell>
          <cell r="JL57">
            <v>24.700000000000003</v>
          </cell>
          <cell r="JM57">
            <v>24.7</v>
          </cell>
          <cell r="JN57">
            <v>24.7</v>
          </cell>
          <cell r="JO57">
            <v>24.7</v>
          </cell>
          <cell r="JP57" t="str">
            <v/>
          </cell>
          <cell r="JQ57" t="str">
            <v/>
          </cell>
          <cell r="JR57" t="str">
            <v/>
          </cell>
          <cell r="JS57">
            <v>14.005656565656563</v>
          </cell>
          <cell r="JT57">
            <v>14.005656565656563</v>
          </cell>
          <cell r="JU57">
            <v>14.005656565656563</v>
          </cell>
          <cell r="JV57">
            <v>27.999999999999996</v>
          </cell>
          <cell r="JW57">
            <v>27.999999999999996</v>
          </cell>
          <cell r="JX57">
            <v>27.999999999999996</v>
          </cell>
          <cell r="JY57">
            <v>28</v>
          </cell>
          <cell r="JZ57">
            <v>28</v>
          </cell>
          <cell r="KA57">
            <v>28</v>
          </cell>
        </row>
        <row r="58">
          <cell r="EY58">
            <v>169</v>
          </cell>
          <cell r="EZ58">
            <v>15.673824375000001</v>
          </cell>
          <cell r="FA58">
            <v>15.673824375000001</v>
          </cell>
          <cell r="FB58">
            <v>15.673824375000001</v>
          </cell>
          <cell r="FC58" t="str">
            <v/>
          </cell>
          <cell r="FD58" t="str">
            <v/>
          </cell>
          <cell r="FE58" t="str">
            <v/>
          </cell>
          <cell r="FF58" t="str">
            <v/>
          </cell>
          <cell r="FG58" t="str">
            <v/>
          </cell>
          <cell r="FH58" t="str">
            <v/>
          </cell>
          <cell r="FI58" t="str">
            <v/>
          </cell>
          <cell r="FJ58" t="str">
            <v/>
          </cell>
          <cell r="FK58" t="str">
            <v/>
          </cell>
          <cell r="FL58">
            <v>15.673824375000001</v>
          </cell>
          <cell r="FM58">
            <v>15.673824375000001</v>
          </cell>
          <cell r="FN58">
            <v>15.673824375000001</v>
          </cell>
          <cell r="FO58" t="str">
            <v/>
          </cell>
          <cell r="FP58" t="str">
            <v/>
          </cell>
          <cell r="FQ58" t="str">
            <v/>
          </cell>
          <cell r="FR58" t="str">
            <v/>
          </cell>
          <cell r="FS58" t="str">
            <v/>
          </cell>
          <cell r="FT58" t="str">
            <v/>
          </cell>
          <cell r="FU58" t="str">
            <v/>
          </cell>
          <cell r="FV58" t="str">
            <v/>
          </cell>
          <cell r="FW58" t="str">
            <v/>
          </cell>
          <cell r="FX58">
            <v>11.90625</v>
          </cell>
          <cell r="FY58">
            <v>11.90625</v>
          </cell>
          <cell r="FZ58">
            <v>11.90625</v>
          </cell>
          <cell r="GA58" t="str">
            <v/>
          </cell>
          <cell r="GB58" t="str">
            <v/>
          </cell>
          <cell r="GC58" t="str">
            <v/>
          </cell>
          <cell r="GD58" t="str">
            <v/>
          </cell>
          <cell r="GE58" t="str">
            <v/>
          </cell>
          <cell r="GF58" t="str">
            <v/>
          </cell>
          <cell r="GG58" t="str">
            <v/>
          </cell>
          <cell r="GH58" t="str">
            <v/>
          </cell>
          <cell r="GI58" t="str">
            <v/>
          </cell>
          <cell r="GJ58">
            <v>11.90625</v>
          </cell>
          <cell r="GK58">
            <v>11.90625</v>
          </cell>
          <cell r="GL58">
            <v>11.90625</v>
          </cell>
          <cell r="GM58" t="str">
            <v/>
          </cell>
          <cell r="GN58" t="str">
            <v/>
          </cell>
          <cell r="GO58" t="str">
            <v/>
          </cell>
          <cell r="GP58" t="str">
            <v/>
          </cell>
          <cell r="GQ58" t="str">
            <v/>
          </cell>
          <cell r="GR58" t="str">
            <v/>
          </cell>
          <cell r="GS58" t="str">
            <v/>
          </cell>
          <cell r="GT58" t="str">
            <v/>
          </cell>
          <cell r="GU58" t="str">
            <v/>
          </cell>
          <cell r="GV58">
            <v>11.500000000000002</v>
          </cell>
          <cell r="GW58">
            <v>11.500000000000002</v>
          </cell>
          <cell r="GX58">
            <v>11.500000000000002</v>
          </cell>
          <cell r="GY58" t="str">
            <v/>
          </cell>
          <cell r="GZ58" t="str">
            <v/>
          </cell>
          <cell r="HA58" t="str">
            <v/>
          </cell>
          <cell r="HB58" t="str">
            <v/>
          </cell>
          <cell r="HC58" t="str">
            <v/>
          </cell>
          <cell r="HD58" t="str">
            <v/>
          </cell>
          <cell r="HE58" t="str">
            <v/>
          </cell>
          <cell r="HF58" t="str">
            <v/>
          </cell>
          <cell r="HG58" t="str">
            <v/>
          </cell>
          <cell r="HH58">
            <v>6.8624999999999998</v>
          </cell>
          <cell r="HI58">
            <v>6.8624999999999998</v>
          </cell>
          <cell r="HJ58">
            <v>6.8624999999999998</v>
          </cell>
          <cell r="HK58" t="str">
            <v/>
          </cell>
          <cell r="HL58" t="str">
            <v/>
          </cell>
          <cell r="HM58" t="str">
            <v/>
          </cell>
          <cell r="HN58" t="str">
            <v/>
          </cell>
          <cell r="HO58" t="str">
            <v/>
          </cell>
          <cell r="HP58" t="str">
            <v/>
          </cell>
          <cell r="HQ58" t="str">
            <v/>
          </cell>
          <cell r="HR58" t="str">
            <v/>
          </cell>
          <cell r="HS58" t="str">
            <v/>
          </cell>
          <cell r="HT58">
            <v>5.3374999999999995</v>
          </cell>
          <cell r="HU58">
            <v>5.3374999999999995</v>
          </cell>
          <cell r="HV58">
            <v>5.3374999999999995</v>
          </cell>
          <cell r="HW58" t="str">
            <v/>
          </cell>
          <cell r="HX58" t="str">
            <v/>
          </cell>
          <cell r="HY58" t="str">
            <v/>
          </cell>
          <cell r="HZ58" t="str">
            <v/>
          </cell>
          <cell r="IA58" t="str">
            <v/>
          </cell>
          <cell r="IB58" t="str">
            <v/>
          </cell>
          <cell r="IC58" t="str">
            <v/>
          </cell>
          <cell r="ID58" t="str">
            <v/>
          </cell>
          <cell r="IE58" t="str">
            <v/>
          </cell>
          <cell r="IF58">
            <v>10.196875</v>
          </cell>
          <cell r="IG58">
            <v>10.196875</v>
          </cell>
          <cell r="IH58">
            <v>10.196875</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v>9.7500000000000018</v>
          </cell>
          <cell r="JE58">
            <v>9.7500000000000018</v>
          </cell>
          <cell r="JF58">
            <v>9.7500000000000018</v>
          </cell>
          <cell r="JG58" t="str">
            <v/>
          </cell>
          <cell r="JH58" t="str">
            <v/>
          </cell>
          <cell r="JI58" t="str">
            <v/>
          </cell>
          <cell r="JJ58" t="str">
            <v/>
          </cell>
          <cell r="JK58" t="str">
            <v/>
          </cell>
          <cell r="JL58" t="str">
            <v/>
          </cell>
          <cell r="JM58" t="str">
            <v/>
          </cell>
          <cell r="JN58" t="str">
            <v/>
          </cell>
          <cell r="JO58" t="str">
            <v/>
          </cell>
          <cell r="JP58">
            <v>14.215995762711863</v>
          </cell>
          <cell r="JQ58">
            <v>14.215995762711863</v>
          </cell>
          <cell r="JR58">
            <v>14.215995762711863</v>
          </cell>
          <cell r="JS58" t="str">
            <v/>
          </cell>
          <cell r="JT58" t="str">
            <v/>
          </cell>
          <cell r="JU58" t="str">
            <v/>
          </cell>
          <cell r="JV58" t="str">
            <v/>
          </cell>
          <cell r="JW58" t="str">
            <v/>
          </cell>
          <cell r="JX58" t="str">
            <v/>
          </cell>
          <cell r="JY58" t="str">
            <v/>
          </cell>
          <cell r="JZ58" t="str">
            <v/>
          </cell>
          <cell r="KA58" t="str">
            <v/>
          </cell>
        </row>
        <row r="59">
          <cell r="EY59">
            <v>170</v>
          </cell>
          <cell r="EZ59" t="str">
            <v/>
          </cell>
          <cell r="FA59" t="str">
            <v/>
          </cell>
          <cell r="FB59" t="str">
            <v/>
          </cell>
          <cell r="FC59">
            <v>15.680157233333334</v>
          </cell>
          <cell r="FD59">
            <v>15.680157233333334</v>
          </cell>
          <cell r="FE59">
            <v>15.680157233333334</v>
          </cell>
          <cell r="FF59">
            <v>31.347648749999998</v>
          </cell>
          <cell r="FG59">
            <v>31.347648749999998</v>
          </cell>
          <cell r="FH59">
            <v>31.347648749999998</v>
          </cell>
          <cell r="FI59">
            <v>31.347648750000001</v>
          </cell>
          <cell r="FJ59">
            <v>31.347648750000001</v>
          </cell>
          <cell r="FK59">
            <v>31.347648750000001</v>
          </cell>
          <cell r="FL59" t="str">
            <v/>
          </cell>
          <cell r="FM59" t="str">
            <v/>
          </cell>
          <cell r="FN59" t="str">
            <v/>
          </cell>
          <cell r="FO59">
            <v>15.680157233333334</v>
          </cell>
          <cell r="FP59">
            <v>15.680157233333334</v>
          </cell>
          <cell r="FQ59">
            <v>15.680157233333334</v>
          </cell>
          <cell r="FR59">
            <v>31.347648749999998</v>
          </cell>
          <cell r="FS59">
            <v>31.347648749999998</v>
          </cell>
          <cell r="FT59">
            <v>31.347648749999998</v>
          </cell>
          <cell r="FU59">
            <v>31.347648750000001</v>
          </cell>
          <cell r="FV59">
            <v>31.347648750000001</v>
          </cell>
          <cell r="FW59">
            <v>31.347648750000001</v>
          </cell>
          <cell r="FX59" t="str">
            <v/>
          </cell>
          <cell r="FY59" t="str">
            <v/>
          </cell>
          <cell r="FZ59" t="str">
            <v/>
          </cell>
          <cell r="GA59">
            <v>10.32291919191919</v>
          </cell>
          <cell r="GB59">
            <v>10.32291919191919</v>
          </cell>
          <cell r="GC59">
            <v>10.32291919191919</v>
          </cell>
          <cell r="GD59">
            <v>20.637499999999996</v>
          </cell>
          <cell r="GE59">
            <v>20.637499999999996</v>
          </cell>
          <cell r="GF59">
            <v>20.637499999999996</v>
          </cell>
          <cell r="GG59">
            <v>20.637499999999999</v>
          </cell>
          <cell r="GH59">
            <v>20.637499999999999</v>
          </cell>
          <cell r="GI59">
            <v>20.637499999999999</v>
          </cell>
          <cell r="GJ59" t="str">
            <v/>
          </cell>
          <cell r="GK59" t="str">
            <v/>
          </cell>
          <cell r="GL59" t="str">
            <v/>
          </cell>
          <cell r="GM59">
            <v>10.32291919191919</v>
          </cell>
          <cell r="GN59">
            <v>10.32291919191919</v>
          </cell>
          <cell r="GO59">
            <v>10.32291919191919</v>
          </cell>
          <cell r="GP59">
            <v>20.637499999999996</v>
          </cell>
          <cell r="GQ59">
            <v>20.637499999999996</v>
          </cell>
          <cell r="GR59">
            <v>20.637499999999996</v>
          </cell>
          <cell r="GS59">
            <v>20.637499999999999</v>
          </cell>
          <cell r="GT59">
            <v>20.637499999999999</v>
          </cell>
          <cell r="GU59">
            <v>20.637499999999999</v>
          </cell>
          <cell r="GV59" t="str">
            <v/>
          </cell>
          <cell r="GW59" t="str">
            <v/>
          </cell>
          <cell r="GX59" t="str">
            <v/>
          </cell>
          <cell r="GY59">
            <v>12.942727272727272</v>
          </cell>
          <cell r="GZ59">
            <v>12.942727272727272</v>
          </cell>
          <cell r="HA59">
            <v>12.942727272727272</v>
          </cell>
          <cell r="HB59">
            <v>25.875</v>
          </cell>
          <cell r="HC59">
            <v>25.875</v>
          </cell>
          <cell r="HD59">
            <v>25.875</v>
          </cell>
          <cell r="HE59">
            <v>25.875</v>
          </cell>
          <cell r="HF59">
            <v>25.875</v>
          </cell>
          <cell r="HG59">
            <v>25.875</v>
          </cell>
          <cell r="HH59" t="str">
            <v/>
          </cell>
          <cell r="HI59" t="str">
            <v/>
          </cell>
          <cell r="HJ59" t="str">
            <v/>
          </cell>
          <cell r="HK59">
            <v>8.3908888888888882</v>
          </cell>
          <cell r="HL59">
            <v>8.3908888888888882</v>
          </cell>
          <cell r="HM59">
            <v>8.3908888888888882</v>
          </cell>
          <cell r="HN59">
            <v>16.774999999999999</v>
          </cell>
          <cell r="HO59">
            <v>16.774999999999999</v>
          </cell>
          <cell r="HP59">
            <v>16.774999999999999</v>
          </cell>
          <cell r="HQ59">
            <v>16.774999999999999</v>
          </cell>
          <cell r="HR59">
            <v>16.774999999999999</v>
          </cell>
          <cell r="HS59">
            <v>16.774999999999999</v>
          </cell>
          <cell r="HT59" t="str">
            <v/>
          </cell>
          <cell r="HU59" t="str">
            <v/>
          </cell>
          <cell r="HV59" t="str">
            <v/>
          </cell>
          <cell r="HW59">
            <v>4.5018181818181811</v>
          </cell>
          <cell r="HX59">
            <v>4.5018181818181811</v>
          </cell>
          <cell r="HY59">
            <v>4.5018181818181811</v>
          </cell>
          <cell r="HZ59">
            <v>8.9999999999999982</v>
          </cell>
          <cell r="IA59">
            <v>8.9999999999999982</v>
          </cell>
          <cell r="IB59">
            <v>8.9999999999999982</v>
          </cell>
          <cell r="IC59">
            <v>8.9999999999999982</v>
          </cell>
          <cell r="ID59">
            <v>8.9999999999999982</v>
          </cell>
          <cell r="IE59">
            <v>8.9999999999999982</v>
          </cell>
          <cell r="IF59" t="str">
            <v/>
          </cell>
          <cell r="IG59" t="str">
            <v/>
          </cell>
          <cell r="IH59" t="str">
            <v/>
          </cell>
          <cell r="II59">
            <v>9.7301797979797993</v>
          </cell>
          <cell r="IJ59">
            <v>9.7301797979797993</v>
          </cell>
          <cell r="IK59">
            <v>9.7301797979797993</v>
          </cell>
          <cell r="IL59">
            <v>19.452500000000004</v>
          </cell>
          <cell r="IM59">
            <v>19.452500000000004</v>
          </cell>
          <cell r="IN59">
            <v>19.452500000000004</v>
          </cell>
          <cell r="IO59">
            <v>19.452500000000001</v>
          </cell>
          <cell r="IP59">
            <v>19.452500000000001</v>
          </cell>
          <cell r="IQ59">
            <v>19.452500000000001</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v>8.7785454545454549</v>
          </cell>
          <cell r="JH59">
            <v>8.7785454545454549</v>
          </cell>
          <cell r="JI59">
            <v>8.7785454545454549</v>
          </cell>
          <cell r="JJ59">
            <v>17.55</v>
          </cell>
          <cell r="JK59">
            <v>17.55</v>
          </cell>
          <cell r="JL59">
            <v>17.55</v>
          </cell>
          <cell r="JM59">
            <v>17.55</v>
          </cell>
          <cell r="JN59">
            <v>17.55</v>
          </cell>
          <cell r="JO59">
            <v>17.55</v>
          </cell>
          <cell r="JP59" t="str">
            <v/>
          </cell>
          <cell r="JQ59" t="str">
            <v/>
          </cell>
          <cell r="JR59" t="str">
            <v/>
          </cell>
          <cell r="JS59">
            <v>14.221739599383666</v>
          </cell>
          <cell r="JT59">
            <v>14.221739599383666</v>
          </cell>
          <cell r="JU59">
            <v>14.221739599383666</v>
          </cell>
          <cell r="JV59">
            <v>28.431991525423729</v>
          </cell>
          <cell r="JW59">
            <v>28.431991525423729</v>
          </cell>
          <cell r="JX59">
            <v>28.431991525423729</v>
          </cell>
          <cell r="JY59">
            <v>28.431991525423729</v>
          </cell>
          <cell r="JZ59">
            <v>28.431991525423729</v>
          </cell>
          <cell r="KA59">
            <v>28.431991525423729</v>
          </cell>
        </row>
        <row r="60">
          <cell r="EY60">
            <v>171</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cell r="JX60" t="str">
            <v/>
          </cell>
          <cell r="JY60" t="str">
            <v/>
          </cell>
          <cell r="JZ60" t="str">
            <v/>
          </cell>
          <cell r="KA60" t="str">
            <v/>
          </cell>
        </row>
        <row r="61">
          <cell r="EY61">
            <v>172</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cell r="JX61" t="str">
            <v/>
          </cell>
          <cell r="JY61" t="str">
            <v/>
          </cell>
          <cell r="JZ61" t="str">
            <v/>
          </cell>
          <cell r="KA61" t="str">
            <v/>
          </cell>
        </row>
        <row r="62">
          <cell r="EY62">
            <v>173</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row>
        <row r="63">
          <cell r="EY63">
            <v>174</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row>
        <row r="64">
          <cell r="EY64">
            <v>175</v>
          </cell>
          <cell r="EZ64" t="str">
            <v/>
          </cell>
          <cell r="FA64" t="str">
            <v/>
          </cell>
          <cell r="FB64" t="str">
            <v/>
          </cell>
          <cell r="FC64" t="str">
            <v/>
          </cell>
          <cell r="FD64" t="str">
            <v/>
          </cell>
          <cell r="FE64" t="str">
            <v/>
          </cell>
          <cell r="FF64">
            <v>8.69055</v>
          </cell>
          <cell r="FG64">
            <v>8.69055</v>
          </cell>
          <cell r="FH64">
            <v>8.69055</v>
          </cell>
          <cell r="FI64">
            <v>8.69055</v>
          </cell>
          <cell r="FJ64">
            <v>8.69055</v>
          </cell>
          <cell r="FK64">
            <v>8.69055</v>
          </cell>
          <cell r="FL64" t="str">
            <v/>
          </cell>
          <cell r="FM64" t="str">
            <v/>
          </cell>
          <cell r="FN64" t="str">
            <v/>
          </cell>
          <cell r="FO64" t="str">
            <v/>
          </cell>
          <cell r="FP64" t="str">
            <v/>
          </cell>
          <cell r="FQ64" t="str">
            <v/>
          </cell>
          <cell r="FR64">
            <v>8.69055</v>
          </cell>
          <cell r="FS64">
            <v>8.69055</v>
          </cell>
          <cell r="FT64">
            <v>8.69055</v>
          </cell>
          <cell r="FU64">
            <v>8.69055</v>
          </cell>
          <cell r="FV64">
            <v>8.69055</v>
          </cell>
          <cell r="FW64">
            <v>8.69055</v>
          </cell>
          <cell r="FX64" t="str">
            <v/>
          </cell>
          <cell r="FY64" t="str">
            <v/>
          </cell>
          <cell r="FZ64" t="str">
            <v/>
          </cell>
          <cell r="GA64" t="str">
            <v/>
          </cell>
          <cell r="GB64" t="str">
            <v/>
          </cell>
          <cell r="GC64" t="str">
            <v/>
          </cell>
          <cell r="GD64">
            <v>10.681782945736433</v>
          </cell>
          <cell r="GE64">
            <v>10.681782945736433</v>
          </cell>
          <cell r="GF64">
            <v>10.681782945736433</v>
          </cell>
          <cell r="GG64">
            <v>10.681782945736433</v>
          </cell>
          <cell r="GH64">
            <v>10.681782945736433</v>
          </cell>
          <cell r="GI64">
            <v>10.681782945736433</v>
          </cell>
          <cell r="GJ64" t="str">
            <v/>
          </cell>
          <cell r="GK64" t="str">
            <v/>
          </cell>
          <cell r="GL64" t="str">
            <v/>
          </cell>
          <cell r="GM64" t="str">
            <v/>
          </cell>
          <cell r="GN64" t="str">
            <v/>
          </cell>
          <cell r="GO64" t="str">
            <v/>
          </cell>
          <cell r="GP64">
            <v>10.681782945736433</v>
          </cell>
          <cell r="GQ64">
            <v>10.681782945736433</v>
          </cell>
          <cell r="GR64">
            <v>10.681782945736433</v>
          </cell>
          <cell r="GS64">
            <v>10.681782945736433</v>
          </cell>
          <cell r="GT64">
            <v>10.681782945736433</v>
          </cell>
          <cell r="GU64">
            <v>10.681782945736433</v>
          </cell>
          <cell r="GV64" t="str">
            <v/>
          </cell>
          <cell r="GW64" t="str">
            <v/>
          </cell>
          <cell r="GX64" t="str">
            <v/>
          </cell>
          <cell r="GY64" t="str">
            <v/>
          </cell>
          <cell r="GZ64" t="str">
            <v/>
          </cell>
          <cell r="HA64" t="str">
            <v/>
          </cell>
          <cell r="HB64">
            <v>12.65</v>
          </cell>
          <cell r="HC64">
            <v>12.65</v>
          </cell>
          <cell r="HD64">
            <v>12.65</v>
          </cell>
          <cell r="HE64">
            <v>12.65</v>
          </cell>
          <cell r="HF64">
            <v>12.65</v>
          </cell>
          <cell r="HG64">
            <v>12.65</v>
          </cell>
          <cell r="HH64" t="str">
            <v/>
          </cell>
          <cell r="HI64" t="str">
            <v/>
          </cell>
          <cell r="HJ64" t="str">
            <v/>
          </cell>
          <cell r="HK64" t="str">
            <v/>
          </cell>
          <cell r="HL64" t="str">
            <v/>
          </cell>
          <cell r="HM64" t="str">
            <v/>
          </cell>
          <cell r="HN64">
            <v>15.25</v>
          </cell>
          <cell r="HO64">
            <v>15.25</v>
          </cell>
          <cell r="HP64">
            <v>15.25</v>
          </cell>
          <cell r="HQ64">
            <v>15.25</v>
          </cell>
          <cell r="HR64">
            <v>15.25</v>
          </cell>
          <cell r="HS64">
            <v>15.25</v>
          </cell>
          <cell r="HT64" t="str">
            <v/>
          </cell>
          <cell r="HU64" t="str">
            <v/>
          </cell>
          <cell r="HV64" t="str">
            <v/>
          </cell>
          <cell r="HW64" t="str">
            <v/>
          </cell>
          <cell r="HX64" t="str">
            <v/>
          </cell>
          <cell r="HY64" t="str">
            <v/>
          </cell>
          <cell r="HZ64">
            <v>11.399999999999999</v>
          </cell>
          <cell r="IA64">
            <v>11.399999999999999</v>
          </cell>
          <cell r="IB64">
            <v>11.399999999999999</v>
          </cell>
          <cell r="IC64">
            <v>11.399999999999997</v>
          </cell>
          <cell r="ID64">
            <v>11.399999999999997</v>
          </cell>
          <cell r="IE64">
            <v>11.399999999999997</v>
          </cell>
          <cell r="IF64" t="str">
            <v/>
          </cell>
          <cell r="IG64" t="str">
            <v/>
          </cell>
          <cell r="IH64" t="str">
            <v/>
          </cell>
          <cell r="II64" t="str">
            <v/>
          </cell>
          <cell r="IJ64" t="str">
            <v/>
          </cell>
          <cell r="IK64" t="str">
            <v/>
          </cell>
          <cell r="IL64">
            <v>16.3401</v>
          </cell>
          <cell r="IM64">
            <v>16.3401</v>
          </cell>
          <cell r="IN64">
            <v>16.3401</v>
          </cell>
          <cell r="IO64">
            <v>16.3401</v>
          </cell>
          <cell r="IP64">
            <v>16.3401</v>
          </cell>
          <cell r="IQ64">
            <v>16.3401</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v>4.42</v>
          </cell>
          <cell r="JK64">
            <v>4.42</v>
          </cell>
          <cell r="JL64">
            <v>4.42</v>
          </cell>
          <cell r="JM64">
            <v>4.42</v>
          </cell>
          <cell r="JN64">
            <v>4.42</v>
          </cell>
          <cell r="JO64">
            <v>4.42</v>
          </cell>
          <cell r="JP64" t="str">
            <v/>
          </cell>
          <cell r="JQ64" t="str">
            <v/>
          </cell>
          <cell r="JR64" t="str">
            <v/>
          </cell>
          <cell r="JS64" t="str">
            <v/>
          </cell>
          <cell r="JT64" t="str">
            <v/>
          </cell>
          <cell r="JU64" t="str">
            <v/>
          </cell>
          <cell r="JV64">
            <v>14</v>
          </cell>
          <cell r="JW64">
            <v>14</v>
          </cell>
          <cell r="JX64">
            <v>14</v>
          </cell>
          <cell r="JY64">
            <v>14</v>
          </cell>
          <cell r="JZ64">
            <v>14</v>
          </cell>
          <cell r="KA64">
            <v>14</v>
          </cell>
        </row>
        <row r="65">
          <cell r="EY65">
            <v>176</v>
          </cell>
          <cell r="EZ65" t="str">
            <v/>
          </cell>
          <cell r="FA65" t="str">
            <v/>
          </cell>
          <cell r="FB65" t="str">
            <v/>
          </cell>
          <cell r="FC65" t="str">
            <v/>
          </cell>
          <cell r="FD65" t="str">
            <v/>
          </cell>
          <cell r="FE65" t="str">
            <v/>
          </cell>
          <cell r="FF65">
            <v>30.967199999999998</v>
          </cell>
          <cell r="FG65">
            <v>30.967199999999998</v>
          </cell>
          <cell r="FH65">
            <v>30.967199999999998</v>
          </cell>
          <cell r="FI65">
            <v>30.967199999999998</v>
          </cell>
          <cell r="FJ65">
            <v>30.967199999999998</v>
          </cell>
          <cell r="FK65">
            <v>30.967199999999998</v>
          </cell>
          <cell r="FL65" t="str">
            <v/>
          </cell>
          <cell r="FM65" t="str">
            <v/>
          </cell>
          <cell r="FN65" t="str">
            <v/>
          </cell>
          <cell r="FO65" t="str">
            <v/>
          </cell>
          <cell r="FP65" t="str">
            <v/>
          </cell>
          <cell r="FQ65" t="str">
            <v/>
          </cell>
          <cell r="FR65">
            <v>30.967199999999998</v>
          </cell>
          <cell r="FS65">
            <v>30.967199999999998</v>
          </cell>
          <cell r="FT65">
            <v>30.967199999999998</v>
          </cell>
          <cell r="FU65">
            <v>30.967199999999998</v>
          </cell>
          <cell r="FV65">
            <v>30.967199999999998</v>
          </cell>
          <cell r="FW65">
            <v>30.967199999999998</v>
          </cell>
          <cell r="FX65" t="str">
            <v/>
          </cell>
          <cell r="FY65" t="str">
            <v/>
          </cell>
          <cell r="FZ65" t="str">
            <v/>
          </cell>
          <cell r="GA65" t="str">
            <v/>
          </cell>
          <cell r="GB65" t="str">
            <v/>
          </cell>
          <cell r="GC65" t="str">
            <v/>
          </cell>
          <cell r="GD65">
            <v>49.717054263565892</v>
          </cell>
          <cell r="GE65">
            <v>49.717054263565892</v>
          </cell>
          <cell r="GF65">
            <v>49.717054263565892</v>
          </cell>
          <cell r="GG65">
            <v>49.717054263565892</v>
          </cell>
          <cell r="GH65">
            <v>49.717054263565892</v>
          </cell>
          <cell r="GI65">
            <v>49.717054263565892</v>
          </cell>
          <cell r="GJ65" t="str">
            <v/>
          </cell>
          <cell r="GK65" t="str">
            <v/>
          </cell>
          <cell r="GL65" t="str">
            <v/>
          </cell>
          <cell r="GM65" t="str">
            <v/>
          </cell>
          <cell r="GN65" t="str">
            <v/>
          </cell>
          <cell r="GO65" t="str">
            <v/>
          </cell>
          <cell r="GP65">
            <v>49.717054263565892</v>
          </cell>
          <cell r="GQ65">
            <v>49.717054263565892</v>
          </cell>
          <cell r="GR65">
            <v>49.717054263565892</v>
          </cell>
          <cell r="GS65">
            <v>49.717054263565892</v>
          </cell>
          <cell r="GT65">
            <v>49.717054263565892</v>
          </cell>
          <cell r="GU65">
            <v>49.717054263565892</v>
          </cell>
          <cell r="GV65" t="str">
            <v/>
          </cell>
          <cell r="GW65" t="str">
            <v/>
          </cell>
          <cell r="GX65" t="str">
            <v/>
          </cell>
          <cell r="GY65" t="str">
            <v/>
          </cell>
          <cell r="GZ65" t="str">
            <v/>
          </cell>
          <cell r="HA65" t="str">
            <v/>
          </cell>
          <cell r="HB65">
            <v>60.95</v>
          </cell>
          <cell r="HC65">
            <v>60.95</v>
          </cell>
          <cell r="HD65">
            <v>60.95</v>
          </cell>
          <cell r="HE65">
            <v>60.95</v>
          </cell>
          <cell r="HF65">
            <v>60.95</v>
          </cell>
          <cell r="HG65">
            <v>60.95</v>
          </cell>
          <cell r="HH65" t="str">
            <v/>
          </cell>
          <cell r="HI65" t="str">
            <v/>
          </cell>
          <cell r="HJ65" t="str">
            <v/>
          </cell>
          <cell r="HK65" t="str">
            <v/>
          </cell>
          <cell r="HL65" t="str">
            <v/>
          </cell>
          <cell r="HM65" t="str">
            <v/>
          </cell>
          <cell r="HN65">
            <v>31.720000000000002</v>
          </cell>
          <cell r="HO65">
            <v>31.720000000000002</v>
          </cell>
          <cell r="HP65">
            <v>31.720000000000002</v>
          </cell>
          <cell r="HQ65">
            <v>31.72</v>
          </cell>
          <cell r="HR65">
            <v>31.72</v>
          </cell>
          <cell r="HS65">
            <v>31.72</v>
          </cell>
          <cell r="HT65" t="str">
            <v/>
          </cell>
          <cell r="HU65" t="str">
            <v/>
          </cell>
          <cell r="HV65" t="str">
            <v/>
          </cell>
          <cell r="HW65" t="str">
            <v/>
          </cell>
          <cell r="HX65" t="str">
            <v/>
          </cell>
          <cell r="HY65" t="str">
            <v/>
          </cell>
          <cell r="HZ65">
            <v>22.799999999999997</v>
          </cell>
          <cell r="IA65">
            <v>22.799999999999997</v>
          </cell>
          <cell r="IB65">
            <v>22.799999999999997</v>
          </cell>
          <cell r="IC65">
            <v>22.799999999999994</v>
          </cell>
          <cell r="ID65">
            <v>22.799999999999994</v>
          </cell>
          <cell r="IE65">
            <v>22.799999999999994</v>
          </cell>
          <cell r="IF65" t="str">
            <v/>
          </cell>
          <cell r="IG65" t="str">
            <v/>
          </cell>
          <cell r="IH65" t="str">
            <v/>
          </cell>
          <cell r="II65" t="str">
            <v/>
          </cell>
          <cell r="IJ65" t="str">
            <v/>
          </cell>
          <cell r="IK65" t="str">
            <v/>
          </cell>
          <cell r="IL65">
            <v>17.544900000000002</v>
          </cell>
          <cell r="IM65">
            <v>17.544900000000002</v>
          </cell>
          <cell r="IN65">
            <v>17.544900000000002</v>
          </cell>
          <cell r="IO65">
            <v>17.544900000000002</v>
          </cell>
          <cell r="IP65">
            <v>17.544900000000002</v>
          </cell>
          <cell r="IQ65">
            <v>17.544900000000002</v>
          </cell>
          <cell r="IR65" t="str">
            <v/>
          </cell>
          <cell r="IS65" t="str">
            <v/>
          </cell>
          <cell r="IT65" t="str">
            <v/>
          </cell>
          <cell r="IU65" t="str">
            <v/>
          </cell>
          <cell r="IV65" t="str">
            <v/>
          </cell>
          <cell r="IW65" t="str">
            <v/>
          </cell>
          <cell r="IX65">
            <v>35.760000000000005</v>
          </cell>
          <cell r="IY65">
            <v>35.760000000000005</v>
          </cell>
          <cell r="IZ65">
            <v>35.760000000000005</v>
          </cell>
          <cell r="JA65">
            <v>35.760000000000005</v>
          </cell>
          <cell r="JB65">
            <v>35.760000000000005</v>
          </cell>
          <cell r="JC65">
            <v>35.760000000000005</v>
          </cell>
          <cell r="JD65" t="str">
            <v/>
          </cell>
          <cell r="JE65" t="str">
            <v/>
          </cell>
          <cell r="JF65" t="str">
            <v/>
          </cell>
          <cell r="JG65" t="str">
            <v/>
          </cell>
          <cell r="JH65" t="str">
            <v/>
          </cell>
          <cell r="JI65" t="str">
            <v/>
          </cell>
          <cell r="JJ65">
            <v>27.560000000000002</v>
          </cell>
          <cell r="JK65">
            <v>27.560000000000002</v>
          </cell>
          <cell r="JL65">
            <v>27.560000000000002</v>
          </cell>
          <cell r="JM65">
            <v>27.56</v>
          </cell>
          <cell r="JN65">
            <v>27.56</v>
          </cell>
          <cell r="JO65">
            <v>27.56</v>
          </cell>
          <cell r="JP65" t="str">
            <v/>
          </cell>
          <cell r="JQ65" t="str">
            <v/>
          </cell>
          <cell r="JR65" t="str">
            <v/>
          </cell>
          <cell r="JS65" t="str">
            <v/>
          </cell>
          <cell r="JT65" t="str">
            <v/>
          </cell>
          <cell r="JU65" t="str">
            <v/>
          </cell>
          <cell r="JV65">
            <v>27</v>
          </cell>
          <cell r="JW65">
            <v>27</v>
          </cell>
          <cell r="JX65">
            <v>27</v>
          </cell>
          <cell r="JY65">
            <v>27</v>
          </cell>
          <cell r="JZ65">
            <v>27</v>
          </cell>
          <cell r="KA65">
            <v>27</v>
          </cell>
        </row>
        <row r="66">
          <cell r="EY66">
            <v>177</v>
          </cell>
          <cell r="EZ66" t="str">
            <v/>
          </cell>
          <cell r="FA66" t="str">
            <v/>
          </cell>
          <cell r="FB66" t="str">
            <v/>
          </cell>
          <cell r="FC66" t="str">
            <v/>
          </cell>
          <cell r="FD66" t="str">
            <v/>
          </cell>
          <cell r="FE66" t="str">
            <v/>
          </cell>
          <cell r="FF66">
            <v>46.665849999999999</v>
          </cell>
          <cell r="FG66">
            <v>46.665849999999999</v>
          </cell>
          <cell r="FH66">
            <v>46.665849999999999</v>
          </cell>
          <cell r="FI66">
            <v>46.665849999999999</v>
          </cell>
          <cell r="FJ66">
            <v>46.665849999999999</v>
          </cell>
          <cell r="FK66">
            <v>46.665849999999999</v>
          </cell>
          <cell r="FL66" t="str">
            <v/>
          </cell>
          <cell r="FM66" t="str">
            <v/>
          </cell>
          <cell r="FN66" t="str">
            <v/>
          </cell>
          <cell r="FO66" t="str">
            <v/>
          </cell>
          <cell r="FP66" t="str">
            <v/>
          </cell>
          <cell r="FQ66" t="str">
            <v/>
          </cell>
          <cell r="FR66">
            <v>46.665849999999999</v>
          </cell>
          <cell r="FS66">
            <v>46.665849999999999</v>
          </cell>
          <cell r="FT66">
            <v>46.665849999999999</v>
          </cell>
          <cell r="FU66">
            <v>46.665849999999999</v>
          </cell>
          <cell r="FV66">
            <v>46.665849999999999</v>
          </cell>
          <cell r="FW66">
            <v>46.665849999999999</v>
          </cell>
          <cell r="FX66" t="str">
            <v/>
          </cell>
          <cell r="FY66" t="str">
            <v/>
          </cell>
          <cell r="FZ66" t="str">
            <v/>
          </cell>
          <cell r="GA66" t="str">
            <v/>
          </cell>
          <cell r="GB66" t="str">
            <v/>
          </cell>
          <cell r="GC66" t="str">
            <v/>
          </cell>
          <cell r="GD66">
            <v>91.996240310077511</v>
          </cell>
          <cell r="GE66">
            <v>91.996240310077511</v>
          </cell>
          <cell r="GF66">
            <v>91.996240310077511</v>
          </cell>
          <cell r="GG66">
            <v>91.996240310077525</v>
          </cell>
          <cell r="GH66">
            <v>91.996240310077525</v>
          </cell>
          <cell r="GI66">
            <v>91.996240310077525</v>
          </cell>
          <cell r="GJ66" t="str">
            <v/>
          </cell>
          <cell r="GK66" t="str">
            <v/>
          </cell>
          <cell r="GL66" t="str">
            <v/>
          </cell>
          <cell r="GM66" t="str">
            <v/>
          </cell>
          <cell r="GN66" t="str">
            <v/>
          </cell>
          <cell r="GO66" t="str">
            <v/>
          </cell>
          <cell r="GP66">
            <v>91.996240310077511</v>
          </cell>
          <cell r="GQ66">
            <v>91.996240310077511</v>
          </cell>
          <cell r="GR66">
            <v>91.996240310077511</v>
          </cell>
          <cell r="GS66">
            <v>91.996240310077525</v>
          </cell>
          <cell r="GT66">
            <v>91.996240310077525</v>
          </cell>
          <cell r="GU66">
            <v>91.996240310077525</v>
          </cell>
          <cell r="GV66" t="str">
            <v/>
          </cell>
          <cell r="GW66" t="str">
            <v/>
          </cell>
          <cell r="GX66" t="str">
            <v/>
          </cell>
          <cell r="GY66" t="str">
            <v/>
          </cell>
          <cell r="GZ66" t="str">
            <v/>
          </cell>
          <cell r="HA66" t="str">
            <v/>
          </cell>
          <cell r="HB66">
            <v>72.45</v>
          </cell>
          <cell r="HC66">
            <v>72.45</v>
          </cell>
          <cell r="HD66">
            <v>72.45</v>
          </cell>
          <cell r="HE66">
            <v>72.45</v>
          </cell>
          <cell r="HF66">
            <v>72.45</v>
          </cell>
          <cell r="HG66">
            <v>72.45</v>
          </cell>
          <cell r="HH66" t="str">
            <v/>
          </cell>
          <cell r="HI66" t="str">
            <v/>
          </cell>
          <cell r="HJ66" t="str">
            <v/>
          </cell>
          <cell r="HK66" t="str">
            <v/>
          </cell>
          <cell r="HL66" t="str">
            <v/>
          </cell>
          <cell r="HM66" t="str">
            <v/>
          </cell>
          <cell r="HN66">
            <v>37.21</v>
          </cell>
          <cell r="HO66">
            <v>37.21</v>
          </cell>
          <cell r="HP66">
            <v>37.21</v>
          </cell>
          <cell r="HQ66">
            <v>37.21</v>
          </cell>
          <cell r="HR66">
            <v>37.21</v>
          </cell>
          <cell r="HS66">
            <v>37.21</v>
          </cell>
          <cell r="HT66" t="str">
            <v/>
          </cell>
          <cell r="HU66" t="str">
            <v/>
          </cell>
          <cell r="HV66" t="str">
            <v/>
          </cell>
          <cell r="HW66" t="str">
            <v/>
          </cell>
          <cell r="HX66" t="str">
            <v/>
          </cell>
          <cell r="HY66" t="str">
            <v/>
          </cell>
          <cell r="HZ66">
            <v>34.799999999999997</v>
          </cell>
          <cell r="IA66">
            <v>34.799999999999997</v>
          </cell>
          <cell r="IB66">
            <v>34.799999999999997</v>
          </cell>
          <cell r="IC66">
            <v>34.799999999999997</v>
          </cell>
          <cell r="ID66">
            <v>34.799999999999997</v>
          </cell>
          <cell r="IE66">
            <v>34.799999999999997</v>
          </cell>
          <cell r="IF66" t="str">
            <v/>
          </cell>
          <cell r="IG66" t="str">
            <v/>
          </cell>
          <cell r="IH66" t="str">
            <v/>
          </cell>
          <cell r="II66" t="str">
            <v/>
          </cell>
          <cell r="IJ66" t="str">
            <v/>
          </cell>
          <cell r="IK66" t="str">
            <v/>
          </cell>
          <cell r="IL66">
            <v>35.14</v>
          </cell>
          <cell r="IM66">
            <v>35.14</v>
          </cell>
          <cell r="IN66">
            <v>35.14</v>
          </cell>
          <cell r="IO66">
            <v>35.14</v>
          </cell>
          <cell r="IP66">
            <v>35.14</v>
          </cell>
          <cell r="IQ66">
            <v>35.14</v>
          </cell>
          <cell r="IR66" t="str">
            <v/>
          </cell>
          <cell r="IS66" t="str">
            <v/>
          </cell>
          <cell r="IT66" t="str">
            <v/>
          </cell>
          <cell r="IU66" t="str">
            <v/>
          </cell>
          <cell r="IV66" t="str">
            <v/>
          </cell>
          <cell r="IW66" t="str">
            <v/>
          </cell>
          <cell r="IX66">
            <v>60.84</v>
          </cell>
          <cell r="IY66">
            <v>60.84</v>
          </cell>
          <cell r="IZ66">
            <v>60.84</v>
          </cell>
          <cell r="JA66">
            <v>60.84</v>
          </cell>
          <cell r="JB66">
            <v>60.84</v>
          </cell>
          <cell r="JC66">
            <v>60.84</v>
          </cell>
          <cell r="JD66" t="str">
            <v/>
          </cell>
          <cell r="JE66" t="str">
            <v/>
          </cell>
          <cell r="JF66" t="str">
            <v/>
          </cell>
          <cell r="JG66" t="str">
            <v/>
          </cell>
          <cell r="JH66" t="str">
            <v/>
          </cell>
          <cell r="JI66" t="str">
            <v/>
          </cell>
          <cell r="JJ66">
            <v>25.349999999999998</v>
          </cell>
          <cell r="JK66">
            <v>25.349999999999998</v>
          </cell>
          <cell r="JL66">
            <v>25.349999999999998</v>
          </cell>
          <cell r="JM66">
            <v>25.35</v>
          </cell>
          <cell r="JN66">
            <v>25.35</v>
          </cell>
          <cell r="JO66">
            <v>25.35</v>
          </cell>
          <cell r="JP66" t="str">
            <v/>
          </cell>
          <cell r="JQ66" t="str">
            <v/>
          </cell>
          <cell r="JR66" t="str">
            <v/>
          </cell>
          <cell r="JS66" t="str">
            <v/>
          </cell>
          <cell r="JT66" t="str">
            <v/>
          </cell>
          <cell r="JU66" t="str">
            <v/>
          </cell>
          <cell r="JV66">
            <v>47</v>
          </cell>
          <cell r="JW66">
            <v>47</v>
          </cell>
          <cell r="JX66">
            <v>47</v>
          </cell>
          <cell r="JY66">
            <v>47</v>
          </cell>
          <cell r="JZ66">
            <v>47</v>
          </cell>
          <cell r="KA66">
            <v>47</v>
          </cell>
        </row>
        <row r="67">
          <cell r="EY67">
            <v>178</v>
          </cell>
          <cell r="EZ67" t="str">
            <v/>
          </cell>
          <cell r="FA67" t="str">
            <v/>
          </cell>
          <cell r="FB67" t="str">
            <v/>
          </cell>
          <cell r="FC67" t="str">
            <v/>
          </cell>
          <cell r="FD67" t="str">
            <v/>
          </cell>
          <cell r="FE67" t="str">
            <v/>
          </cell>
          <cell r="FF67">
            <v>5.4141999999999992</v>
          </cell>
          <cell r="FG67">
            <v>5.4141999999999992</v>
          </cell>
          <cell r="FH67">
            <v>5.4141999999999992</v>
          </cell>
          <cell r="FI67">
            <v>5.4141999999999983</v>
          </cell>
          <cell r="FJ67">
            <v>5.4141999999999983</v>
          </cell>
          <cell r="FK67">
            <v>5.4141999999999983</v>
          </cell>
          <cell r="FL67" t="str">
            <v/>
          </cell>
          <cell r="FM67" t="str">
            <v/>
          </cell>
          <cell r="FN67" t="str">
            <v/>
          </cell>
          <cell r="FO67" t="str">
            <v/>
          </cell>
          <cell r="FP67" t="str">
            <v/>
          </cell>
          <cell r="FQ67" t="str">
            <v/>
          </cell>
          <cell r="FR67">
            <v>5.4141999999999992</v>
          </cell>
          <cell r="FS67">
            <v>5.4141999999999992</v>
          </cell>
          <cell r="FT67">
            <v>5.4141999999999992</v>
          </cell>
          <cell r="FU67">
            <v>5.4141999999999983</v>
          </cell>
          <cell r="FV67">
            <v>5.4141999999999983</v>
          </cell>
          <cell r="FW67">
            <v>5.4141999999999983</v>
          </cell>
          <cell r="FX67" t="str">
            <v/>
          </cell>
          <cell r="FY67" t="str">
            <v/>
          </cell>
          <cell r="FZ67" t="str">
            <v/>
          </cell>
          <cell r="GA67" t="str">
            <v/>
          </cell>
          <cell r="GB67" t="str">
            <v/>
          </cell>
          <cell r="GC67" t="str">
            <v/>
          </cell>
          <cell r="GD67">
            <v>6.35</v>
          </cell>
          <cell r="GE67">
            <v>6.35</v>
          </cell>
          <cell r="GF67">
            <v>6.35</v>
          </cell>
          <cell r="GG67">
            <v>6.35</v>
          </cell>
          <cell r="GH67">
            <v>6.35</v>
          </cell>
          <cell r="GI67">
            <v>6.35</v>
          </cell>
          <cell r="GJ67" t="str">
            <v/>
          </cell>
          <cell r="GK67" t="str">
            <v/>
          </cell>
          <cell r="GL67" t="str">
            <v/>
          </cell>
          <cell r="GM67" t="str">
            <v/>
          </cell>
          <cell r="GN67" t="str">
            <v/>
          </cell>
          <cell r="GO67" t="str">
            <v/>
          </cell>
          <cell r="GP67">
            <v>6.35</v>
          </cell>
          <cell r="GQ67">
            <v>6.35</v>
          </cell>
          <cell r="GR67">
            <v>6.35</v>
          </cell>
          <cell r="GS67">
            <v>6.35</v>
          </cell>
          <cell r="GT67">
            <v>6.35</v>
          </cell>
          <cell r="GU67">
            <v>6.35</v>
          </cell>
          <cell r="GV67" t="str">
            <v/>
          </cell>
          <cell r="GW67" t="str">
            <v/>
          </cell>
          <cell r="GX67" t="str">
            <v/>
          </cell>
          <cell r="GY67" t="str">
            <v/>
          </cell>
          <cell r="GZ67" t="str">
            <v/>
          </cell>
          <cell r="HA67" t="str">
            <v/>
          </cell>
          <cell r="HB67">
            <v>7.5250000000000004</v>
          </cell>
          <cell r="HC67">
            <v>7.5250000000000004</v>
          </cell>
          <cell r="HD67">
            <v>7.5250000000000004</v>
          </cell>
          <cell r="HE67">
            <v>7.5250000000000004</v>
          </cell>
          <cell r="HF67">
            <v>7.5250000000000004</v>
          </cell>
          <cell r="HG67">
            <v>7.5250000000000004</v>
          </cell>
          <cell r="HH67" t="str">
            <v/>
          </cell>
          <cell r="HI67" t="str">
            <v/>
          </cell>
          <cell r="HJ67" t="str">
            <v/>
          </cell>
          <cell r="HK67" t="str">
            <v/>
          </cell>
          <cell r="HL67" t="str">
            <v/>
          </cell>
          <cell r="HM67" t="str">
            <v/>
          </cell>
          <cell r="HN67">
            <v>0.61</v>
          </cell>
          <cell r="HO67">
            <v>0.61</v>
          </cell>
          <cell r="HP67">
            <v>0.61</v>
          </cell>
          <cell r="HQ67">
            <v>0.61</v>
          </cell>
          <cell r="HR67">
            <v>0.61</v>
          </cell>
          <cell r="HS67">
            <v>0.61</v>
          </cell>
          <cell r="HT67" t="str">
            <v/>
          </cell>
          <cell r="HU67" t="str">
            <v/>
          </cell>
          <cell r="HV67" t="str">
            <v/>
          </cell>
          <cell r="HW67" t="str">
            <v/>
          </cell>
          <cell r="HX67" t="str">
            <v/>
          </cell>
          <cell r="HY67" t="str">
            <v/>
          </cell>
          <cell r="HZ67">
            <v>2.6</v>
          </cell>
          <cell r="IA67">
            <v>2.6</v>
          </cell>
          <cell r="IB67">
            <v>2.6</v>
          </cell>
          <cell r="IC67">
            <v>2.6</v>
          </cell>
          <cell r="ID67">
            <v>2.6</v>
          </cell>
          <cell r="IE67">
            <v>2.6</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v>0.39999999999999997</v>
          </cell>
          <cell r="IY67">
            <v>0.39999999999999997</v>
          </cell>
          <cell r="IZ67">
            <v>0.39999999999999997</v>
          </cell>
          <cell r="JA67">
            <v>0.4</v>
          </cell>
          <cell r="JB67">
            <v>0.4</v>
          </cell>
          <cell r="JC67">
            <v>0.4</v>
          </cell>
          <cell r="JD67" t="str">
            <v/>
          </cell>
          <cell r="JE67" t="str">
            <v/>
          </cell>
          <cell r="JF67" t="str">
            <v/>
          </cell>
          <cell r="JG67" t="str">
            <v/>
          </cell>
          <cell r="JH67" t="str">
            <v/>
          </cell>
          <cell r="JI67" t="str">
            <v/>
          </cell>
          <cell r="JJ67">
            <v>5.2</v>
          </cell>
          <cell r="JK67">
            <v>5.2</v>
          </cell>
          <cell r="JL67">
            <v>5.2</v>
          </cell>
          <cell r="JM67">
            <v>5.2</v>
          </cell>
          <cell r="JN67">
            <v>5.2</v>
          </cell>
          <cell r="JO67">
            <v>5.2</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row>
        <row r="68">
          <cell r="EY68">
            <v>179</v>
          </cell>
          <cell r="EZ68" t="str">
            <v/>
          </cell>
          <cell r="FA68" t="str">
            <v/>
          </cell>
          <cell r="FB68" t="str">
            <v/>
          </cell>
          <cell r="FC68" t="str">
            <v/>
          </cell>
          <cell r="FD68" t="str">
            <v/>
          </cell>
          <cell r="FE68" t="str">
            <v/>
          </cell>
          <cell r="FF68">
            <v>2.7381899999999999</v>
          </cell>
          <cell r="FG68">
            <v>2.7381899999999999</v>
          </cell>
          <cell r="FH68">
            <v>2.7381899999999999</v>
          </cell>
          <cell r="FI68">
            <v>2.7381899999999995</v>
          </cell>
          <cell r="FJ68">
            <v>2.7381899999999995</v>
          </cell>
          <cell r="FK68">
            <v>2.7381899999999995</v>
          </cell>
          <cell r="FL68" t="str">
            <v/>
          </cell>
          <cell r="FM68" t="str">
            <v/>
          </cell>
          <cell r="FN68" t="str">
            <v/>
          </cell>
          <cell r="FO68" t="str">
            <v/>
          </cell>
          <cell r="FP68" t="str">
            <v/>
          </cell>
          <cell r="FQ68" t="str">
            <v/>
          </cell>
          <cell r="FR68">
            <v>2.7381899999999999</v>
          </cell>
          <cell r="FS68">
            <v>2.7381899999999999</v>
          </cell>
          <cell r="FT68">
            <v>2.7381899999999999</v>
          </cell>
          <cell r="FU68">
            <v>2.7381899999999995</v>
          </cell>
          <cell r="FV68">
            <v>2.7381899999999995</v>
          </cell>
          <cell r="FW68">
            <v>2.7381899999999995</v>
          </cell>
          <cell r="FX68" t="str">
            <v/>
          </cell>
          <cell r="FY68" t="str">
            <v/>
          </cell>
          <cell r="FZ68" t="str">
            <v/>
          </cell>
          <cell r="GA68" t="str">
            <v/>
          </cell>
          <cell r="GB68" t="str">
            <v/>
          </cell>
          <cell r="GC68" t="str">
            <v/>
          </cell>
          <cell r="GD68">
            <v>2.6416000000000004</v>
          </cell>
          <cell r="GE68">
            <v>2.6416000000000004</v>
          </cell>
          <cell r="GF68">
            <v>2.6416000000000004</v>
          </cell>
          <cell r="GG68">
            <v>2.6416000000000004</v>
          </cell>
          <cell r="GH68">
            <v>2.6416000000000004</v>
          </cell>
          <cell r="GI68">
            <v>2.6416000000000004</v>
          </cell>
          <cell r="GJ68" t="str">
            <v/>
          </cell>
          <cell r="GK68" t="str">
            <v/>
          </cell>
          <cell r="GL68" t="str">
            <v/>
          </cell>
          <cell r="GM68" t="str">
            <v/>
          </cell>
          <cell r="GN68" t="str">
            <v/>
          </cell>
          <cell r="GO68" t="str">
            <v/>
          </cell>
          <cell r="GP68">
            <v>2.6416000000000004</v>
          </cell>
          <cell r="GQ68">
            <v>2.6416000000000004</v>
          </cell>
          <cell r="GR68">
            <v>2.6416000000000004</v>
          </cell>
          <cell r="GS68">
            <v>2.6416000000000004</v>
          </cell>
          <cell r="GT68">
            <v>2.6416000000000004</v>
          </cell>
          <cell r="GU68">
            <v>2.6416000000000004</v>
          </cell>
          <cell r="GV68" t="str">
            <v/>
          </cell>
          <cell r="GW68" t="str">
            <v/>
          </cell>
          <cell r="GX68" t="str">
            <v/>
          </cell>
          <cell r="GY68" t="str">
            <v/>
          </cell>
          <cell r="GZ68" t="str">
            <v/>
          </cell>
          <cell r="HA68" t="str">
            <v/>
          </cell>
          <cell r="HB68">
            <v>3.45</v>
          </cell>
          <cell r="HC68">
            <v>3.45</v>
          </cell>
          <cell r="HD68">
            <v>3.45</v>
          </cell>
          <cell r="HE68">
            <v>3.45</v>
          </cell>
          <cell r="HF68">
            <v>3.45</v>
          </cell>
          <cell r="HG68">
            <v>3.45</v>
          </cell>
          <cell r="HH68" t="str">
            <v/>
          </cell>
          <cell r="HI68" t="str">
            <v/>
          </cell>
          <cell r="HJ68" t="str">
            <v/>
          </cell>
          <cell r="HK68" t="str">
            <v/>
          </cell>
          <cell r="HL68" t="str">
            <v/>
          </cell>
          <cell r="HM68" t="str">
            <v/>
          </cell>
          <cell r="HN68">
            <v>3.05</v>
          </cell>
          <cell r="HO68">
            <v>3.05</v>
          </cell>
          <cell r="HP68">
            <v>3.05</v>
          </cell>
          <cell r="HQ68">
            <v>3.05</v>
          </cell>
          <cell r="HR68">
            <v>3.05</v>
          </cell>
          <cell r="HS68">
            <v>3.05</v>
          </cell>
          <cell r="HT68" t="str">
            <v/>
          </cell>
          <cell r="HU68" t="str">
            <v/>
          </cell>
          <cell r="HV68" t="str">
            <v/>
          </cell>
          <cell r="HW68" t="str">
            <v/>
          </cell>
          <cell r="HX68" t="str">
            <v/>
          </cell>
          <cell r="HY68" t="str">
            <v/>
          </cell>
          <cell r="HZ68">
            <v>3.6</v>
          </cell>
          <cell r="IA68">
            <v>3.6</v>
          </cell>
          <cell r="IB68">
            <v>3.6</v>
          </cell>
          <cell r="IC68">
            <v>3.5999999999999992</v>
          </cell>
          <cell r="ID68">
            <v>3.5999999999999992</v>
          </cell>
          <cell r="IE68">
            <v>3.5999999999999992</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v>3</v>
          </cell>
          <cell r="IY68">
            <v>3</v>
          </cell>
          <cell r="IZ68">
            <v>3</v>
          </cell>
          <cell r="JA68">
            <v>3</v>
          </cell>
          <cell r="JB68">
            <v>3</v>
          </cell>
          <cell r="JC68">
            <v>3</v>
          </cell>
          <cell r="JD68" t="str">
            <v/>
          </cell>
          <cell r="JE68" t="str">
            <v/>
          </cell>
          <cell r="JF68" t="str">
            <v/>
          </cell>
          <cell r="JG68" t="str">
            <v/>
          </cell>
          <cell r="JH68" t="str">
            <v/>
          </cell>
          <cell r="JI68" t="str">
            <v/>
          </cell>
          <cell r="JJ68">
            <v>2.6</v>
          </cell>
          <cell r="JK68">
            <v>2.6</v>
          </cell>
          <cell r="JL68">
            <v>2.6</v>
          </cell>
          <cell r="JM68">
            <v>2.6</v>
          </cell>
          <cell r="JN68">
            <v>2.6</v>
          </cell>
          <cell r="JO68">
            <v>2.6</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row>
        <row r="69">
          <cell r="EY69">
            <v>180</v>
          </cell>
          <cell r="EZ69" t="str">
            <v/>
          </cell>
          <cell r="FA69" t="str">
            <v/>
          </cell>
          <cell r="FB69" t="str">
            <v/>
          </cell>
          <cell r="FC69" t="str">
            <v/>
          </cell>
          <cell r="FD69" t="str">
            <v/>
          </cell>
          <cell r="FE69" t="str">
            <v/>
          </cell>
          <cell r="FF69">
            <v>3.1032820000000001</v>
          </cell>
          <cell r="FG69">
            <v>3.1032820000000001</v>
          </cell>
          <cell r="FH69">
            <v>3.1032820000000001</v>
          </cell>
          <cell r="FI69">
            <v>3.1032819999999997</v>
          </cell>
          <cell r="FJ69">
            <v>3.1032819999999997</v>
          </cell>
          <cell r="FK69">
            <v>3.1032819999999997</v>
          </cell>
          <cell r="FL69" t="str">
            <v/>
          </cell>
          <cell r="FM69" t="str">
            <v/>
          </cell>
          <cell r="FN69" t="str">
            <v/>
          </cell>
          <cell r="FO69" t="str">
            <v/>
          </cell>
          <cell r="FP69" t="str">
            <v/>
          </cell>
          <cell r="FQ69" t="str">
            <v/>
          </cell>
          <cell r="FR69">
            <v>3.1032820000000001</v>
          </cell>
          <cell r="FS69">
            <v>3.1032820000000001</v>
          </cell>
          <cell r="FT69">
            <v>3.1032820000000001</v>
          </cell>
          <cell r="FU69">
            <v>3.1032819999999997</v>
          </cell>
          <cell r="FV69">
            <v>3.1032819999999997</v>
          </cell>
          <cell r="FW69">
            <v>3.1032819999999997</v>
          </cell>
          <cell r="FX69" t="str">
            <v/>
          </cell>
          <cell r="FY69" t="str">
            <v/>
          </cell>
          <cell r="FZ69" t="str">
            <v/>
          </cell>
          <cell r="GA69" t="str">
            <v/>
          </cell>
          <cell r="GB69" t="str">
            <v/>
          </cell>
          <cell r="GC69" t="str">
            <v/>
          </cell>
          <cell r="GD69">
            <v>2.6669999999999998</v>
          </cell>
          <cell r="GE69">
            <v>2.6669999999999998</v>
          </cell>
          <cell r="GF69">
            <v>2.6669999999999998</v>
          </cell>
          <cell r="GG69">
            <v>2.6669999999999998</v>
          </cell>
          <cell r="GH69">
            <v>2.6669999999999998</v>
          </cell>
          <cell r="GI69">
            <v>2.6669999999999998</v>
          </cell>
          <cell r="GJ69" t="str">
            <v/>
          </cell>
          <cell r="GK69" t="str">
            <v/>
          </cell>
          <cell r="GL69" t="str">
            <v/>
          </cell>
          <cell r="GM69" t="str">
            <v/>
          </cell>
          <cell r="GN69" t="str">
            <v/>
          </cell>
          <cell r="GO69" t="str">
            <v/>
          </cell>
          <cell r="GP69">
            <v>2.6669999999999998</v>
          </cell>
          <cell r="GQ69">
            <v>2.6669999999999998</v>
          </cell>
          <cell r="GR69">
            <v>2.6669999999999998</v>
          </cell>
          <cell r="GS69">
            <v>2.6669999999999998</v>
          </cell>
          <cell r="GT69">
            <v>2.6669999999999998</v>
          </cell>
          <cell r="GU69">
            <v>2.6669999999999998</v>
          </cell>
          <cell r="GV69" t="str">
            <v/>
          </cell>
          <cell r="GW69" t="str">
            <v/>
          </cell>
          <cell r="GX69" t="str">
            <v/>
          </cell>
          <cell r="GY69" t="str">
            <v/>
          </cell>
          <cell r="GZ69" t="str">
            <v/>
          </cell>
          <cell r="HA69" t="str">
            <v/>
          </cell>
          <cell r="HB69">
            <v>2.3000000000000003</v>
          </cell>
          <cell r="HC69">
            <v>2.3000000000000003</v>
          </cell>
          <cell r="HD69">
            <v>2.3000000000000003</v>
          </cell>
          <cell r="HE69">
            <v>2.3000000000000003</v>
          </cell>
          <cell r="HF69">
            <v>2.3000000000000003</v>
          </cell>
          <cell r="HG69">
            <v>2.3000000000000003</v>
          </cell>
          <cell r="HH69" t="str">
            <v/>
          </cell>
          <cell r="HI69" t="str">
            <v/>
          </cell>
          <cell r="HJ69" t="str">
            <v/>
          </cell>
          <cell r="HK69" t="str">
            <v/>
          </cell>
          <cell r="HL69" t="str">
            <v/>
          </cell>
          <cell r="HM69" t="str">
            <v/>
          </cell>
          <cell r="HN69">
            <v>2.5660666666666669</v>
          </cell>
          <cell r="HO69">
            <v>2.5660666666666669</v>
          </cell>
          <cell r="HP69">
            <v>2.5660666666666669</v>
          </cell>
          <cell r="HQ69">
            <v>2.5660666666666669</v>
          </cell>
          <cell r="HR69">
            <v>2.5660666666666669</v>
          </cell>
          <cell r="HS69">
            <v>2.5660666666666669</v>
          </cell>
          <cell r="HT69" t="str">
            <v/>
          </cell>
          <cell r="HU69" t="str">
            <v/>
          </cell>
          <cell r="HV69" t="str">
            <v/>
          </cell>
          <cell r="HW69" t="str">
            <v/>
          </cell>
          <cell r="HX69" t="str">
            <v/>
          </cell>
          <cell r="HY69" t="str">
            <v/>
          </cell>
          <cell r="HZ69">
            <v>3</v>
          </cell>
          <cell r="IA69">
            <v>3</v>
          </cell>
          <cell r="IB69">
            <v>3</v>
          </cell>
          <cell r="IC69">
            <v>3</v>
          </cell>
          <cell r="ID69">
            <v>3</v>
          </cell>
          <cell r="IE69">
            <v>3</v>
          </cell>
          <cell r="IF69" t="str">
            <v/>
          </cell>
          <cell r="IG69" t="str">
            <v/>
          </cell>
          <cell r="IH69" t="str">
            <v/>
          </cell>
          <cell r="II69" t="str">
            <v/>
          </cell>
          <cell r="IJ69" t="str">
            <v/>
          </cell>
          <cell r="IK69" t="str">
            <v/>
          </cell>
          <cell r="IL69">
            <v>2.7610000000000006</v>
          </cell>
          <cell r="IM69">
            <v>2.7610000000000006</v>
          </cell>
          <cell r="IN69">
            <v>2.7610000000000006</v>
          </cell>
          <cell r="IO69">
            <v>2.7610000000000006</v>
          </cell>
          <cell r="IP69">
            <v>2.7610000000000006</v>
          </cell>
          <cell r="IQ69">
            <v>2.7610000000000006</v>
          </cell>
          <cell r="IR69" t="str">
            <v/>
          </cell>
          <cell r="IS69" t="str">
            <v/>
          </cell>
          <cell r="IT69" t="str">
            <v/>
          </cell>
          <cell r="IU69" t="str">
            <v/>
          </cell>
          <cell r="IV69" t="str">
            <v/>
          </cell>
          <cell r="IW69" t="str">
            <v/>
          </cell>
          <cell r="IX69">
            <v>0.9</v>
          </cell>
          <cell r="IY69">
            <v>0.9</v>
          </cell>
          <cell r="IZ69">
            <v>0.9</v>
          </cell>
          <cell r="JA69">
            <v>0.8999999999999998</v>
          </cell>
          <cell r="JB69">
            <v>0.8999999999999998</v>
          </cell>
          <cell r="JC69">
            <v>0.8999999999999998</v>
          </cell>
          <cell r="JD69" t="str">
            <v/>
          </cell>
          <cell r="JE69" t="str">
            <v/>
          </cell>
          <cell r="JF69" t="str">
            <v/>
          </cell>
          <cell r="JG69" t="str">
            <v/>
          </cell>
          <cell r="JH69" t="str">
            <v/>
          </cell>
          <cell r="JI69" t="str">
            <v/>
          </cell>
          <cell r="JJ69">
            <v>2.21</v>
          </cell>
          <cell r="JK69">
            <v>2.21</v>
          </cell>
          <cell r="JL69">
            <v>2.21</v>
          </cell>
          <cell r="JM69">
            <v>2.21</v>
          </cell>
          <cell r="JN69">
            <v>2.21</v>
          </cell>
          <cell r="JO69">
            <v>2.21</v>
          </cell>
          <cell r="JP69" t="str">
            <v/>
          </cell>
          <cell r="JQ69" t="str">
            <v/>
          </cell>
          <cell r="JR69" t="str">
            <v/>
          </cell>
          <cell r="JS69" t="str">
            <v/>
          </cell>
          <cell r="JT69" t="str">
            <v/>
          </cell>
          <cell r="JU69" t="str">
            <v/>
          </cell>
          <cell r="JV69">
            <v>6</v>
          </cell>
          <cell r="JW69">
            <v>6</v>
          </cell>
          <cell r="JX69">
            <v>6</v>
          </cell>
          <cell r="JY69">
            <v>6</v>
          </cell>
          <cell r="JZ69">
            <v>6</v>
          </cell>
          <cell r="KA69">
            <v>6</v>
          </cell>
        </row>
        <row r="70">
          <cell r="EY70">
            <v>181</v>
          </cell>
          <cell r="EZ70" t="str">
            <v/>
          </cell>
          <cell r="FA70" t="str">
            <v/>
          </cell>
          <cell r="FB70" t="str">
            <v/>
          </cell>
          <cell r="FC70" t="str">
            <v/>
          </cell>
          <cell r="FD70" t="str">
            <v/>
          </cell>
          <cell r="FE70" t="str">
            <v/>
          </cell>
          <cell r="FF70">
            <v>5.8976400000000009</v>
          </cell>
          <cell r="FG70">
            <v>5.8976400000000009</v>
          </cell>
          <cell r="FH70">
            <v>5.8976400000000009</v>
          </cell>
          <cell r="FI70">
            <v>5.8976400000000009</v>
          </cell>
          <cell r="FJ70">
            <v>5.8976400000000009</v>
          </cell>
          <cell r="FK70">
            <v>5.8976400000000009</v>
          </cell>
          <cell r="FL70" t="str">
            <v/>
          </cell>
          <cell r="FM70" t="str">
            <v/>
          </cell>
          <cell r="FN70" t="str">
            <v/>
          </cell>
          <cell r="FO70" t="str">
            <v/>
          </cell>
          <cell r="FP70" t="str">
            <v/>
          </cell>
          <cell r="FQ70" t="str">
            <v/>
          </cell>
          <cell r="FR70">
            <v>5.8976400000000009</v>
          </cell>
          <cell r="FS70">
            <v>5.8976400000000009</v>
          </cell>
          <cell r="FT70">
            <v>5.8976400000000009</v>
          </cell>
          <cell r="FU70">
            <v>5.8976400000000009</v>
          </cell>
          <cell r="FV70">
            <v>5.8976400000000009</v>
          </cell>
          <cell r="FW70">
            <v>5.8976400000000009</v>
          </cell>
          <cell r="FX70" t="str">
            <v/>
          </cell>
          <cell r="FY70" t="str">
            <v/>
          </cell>
          <cell r="FZ70" t="str">
            <v/>
          </cell>
          <cell r="GA70" t="str">
            <v/>
          </cell>
          <cell r="GB70" t="str">
            <v/>
          </cell>
          <cell r="GC70" t="str">
            <v/>
          </cell>
          <cell r="GD70">
            <v>6.35</v>
          </cell>
          <cell r="GE70">
            <v>6.35</v>
          </cell>
          <cell r="GF70">
            <v>6.35</v>
          </cell>
          <cell r="GG70">
            <v>6.35</v>
          </cell>
          <cell r="GH70">
            <v>6.35</v>
          </cell>
          <cell r="GI70">
            <v>6.35</v>
          </cell>
          <cell r="GJ70" t="str">
            <v/>
          </cell>
          <cell r="GK70" t="str">
            <v/>
          </cell>
          <cell r="GL70" t="str">
            <v/>
          </cell>
          <cell r="GM70" t="str">
            <v/>
          </cell>
          <cell r="GN70" t="str">
            <v/>
          </cell>
          <cell r="GO70" t="str">
            <v/>
          </cell>
          <cell r="GP70">
            <v>6.35</v>
          </cell>
          <cell r="GQ70">
            <v>6.35</v>
          </cell>
          <cell r="GR70">
            <v>6.35</v>
          </cell>
          <cell r="GS70">
            <v>6.35</v>
          </cell>
          <cell r="GT70">
            <v>6.35</v>
          </cell>
          <cell r="GU70">
            <v>6.35</v>
          </cell>
          <cell r="GV70" t="str">
            <v/>
          </cell>
          <cell r="GW70" t="str">
            <v/>
          </cell>
          <cell r="GX70" t="str">
            <v/>
          </cell>
          <cell r="GY70" t="str">
            <v/>
          </cell>
          <cell r="GZ70" t="str">
            <v/>
          </cell>
          <cell r="HA70" t="str">
            <v/>
          </cell>
          <cell r="HB70">
            <v>3.45</v>
          </cell>
          <cell r="HC70">
            <v>3.45</v>
          </cell>
          <cell r="HD70">
            <v>3.45</v>
          </cell>
          <cell r="HE70">
            <v>3.45</v>
          </cell>
          <cell r="HF70">
            <v>3.45</v>
          </cell>
          <cell r="HG70">
            <v>3.45</v>
          </cell>
          <cell r="HH70" t="str">
            <v/>
          </cell>
          <cell r="HI70" t="str">
            <v/>
          </cell>
          <cell r="HJ70" t="str">
            <v/>
          </cell>
          <cell r="HK70" t="str">
            <v/>
          </cell>
          <cell r="HL70" t="str">
            <v/>
          </cell>
          <cell r="HM70" t="str">
            <v/>
          </cell>
          <cell r="HN70">
            <v>13.054</v>
          </cell>
          <cell r="HO70">
            <v>13.054</v>
          </cell>
          <cell r="HP70">
            <v>13.054</v>
          </cell>
          <cell r="HQ70">
            <v>13.054</v>
          </cell>
          <cell r="HR70">
            <v>13.054</v>
          </cell>
          <cell r="HS70">
            <v>13.054</v>
          </cell>
          <cell r="HT70" t="str">
            <v/>
          </cell>
          <cell r="HU70" t="str">
            <v/>
          </cell>
          <cell r="HV70" t="str">
            <v/>
          </cell>
          <cell r="HW70" t="str">
            <v/>
          </cell>
          <cell r="HX70" t="str">
            <v/>
          </cell>
          <cell r="HY70" t="str">
            <v/>
          </cell>
          <cell r="HZ70">
            <v>22.488681818181817</v>
          </cell>
          <cell r="IA70">
            <v>22.488681818181817</v>
          </cell>
          <cell r="IB70">
            <v>22.488681818181817</v>
          </cell>
          <cell r="IC70">
            <v>22.488681818181814</v>
          </cell>
          <cell r="ID70">
            <v>22.488681818181814</v>
          </cell>
          <cell r="IE70">
            <v>22.488681818181814</v>
          </cell>
          <cell r="IF70" t="str">
            <v/>
          </cell>
          <cell r="IG70" t="str">
            <v/>
          </cell>
          <cell r="IH70" t="str">
            <v/>
          </cell>
          <cell r="II70" t="str">
            <v/>
          </cell>
          <cell r="IJ70" t="str">
            <v/>
          </cell>
          <cell r="IK70" t="str">
            <v/>
          </cell>
          <cell r="IL70">
            <v>25.9785</v>
          </cell>
          <cell r="IM70">
            <v>25.9785</v>
          </cell>
          <cell r="IN70">
            <v>25.9785</v>
          </cell>
          <cell r="IO70">
            <v>25.978499999999997</v>
          </cell>
          <cell r="IP70">
            <v>25.978499999999997</v>
          </cell>
          <cell r="IQ70">
            <v>25.978499999999997</v>
          </cell>
          <cell r="IR70" t="str">
            <v/>
          </cell>
          <cell r="IS70" t="str">
            <v/>
          </cell>
          <cell r="IT70" t="str">
            <v/>
          </cell>
          <cell r="IU70" t="str">
            <v/>
          </cell>
          <cell r="IV70" t="str">
            <v/>
          </cell>
          <cell r="IW70" t="str">
            <v/>
          </cell>
          <cell r="IX70">
            <v>36.119999999999997</v>
          </cell>
          <cell r="IY70">
            <v>36.119999999999997</v>
          </cell>
          <cell r="IZ70">
            <v>36.119999999999997</v>
          </cell>
          <cell r="JA70">
            <v>36.119999999999997</v>
          </cell>
          <cell r="JB70">
            <v>36.119999999999997</v>
          </cell>
          <cell r="JC70">
            <v>36.119999999999997</v>
          </cell>
          <cell r="JD70" t="str">
            <v/>
          </cell>
          <cell r="JE70" t="str">
            <v/>
          </cell>
          <cell r="JF70" t="str">
            <v/>
          </cell>
          <cell r="JG70" t="str">
            <v/>
          </cell>
          <cell r="JH70" t="str">
            <v/>
          </cell>
          <cell r="JI70" t="str">
            <v/>
          </cell>
          <cell r="JJ70">
            <v>13.65</v>
          </cell>
          <cell r="JK70">
            <v>13.65</v>
          </cell>
          <cell r="JL70">
            <v>13.65</v>
          </cell>
          <cell r="JM70">
            <v>13.65</v>
          </cell>
          <cell r="JN70">
            <v>13.65</v>
          </cell>
          <cell r="JO70">
            <v>13.65</v>
          </cell>
          <cell r="JP70" t="str">
            <v/>
          </cell>
          <cell r="JQ70" t="str">
            <v/>
          </cell>
          <cell r="JR70" t="str">
            <v/>
          </cell>
          <cell r="JS70" t="str">
            <v/>
          </cell>
          <cell r="JT70" t="str">
            <v/>
          </cell>
          <cell r="JU70" t="str">
            <v/>
          </cell>
          <cell r="JV70">
            <v>36.611724723874261</v>
          </cell>
          <cell r="JW70">
            <v>36.611724723874261</v>
          </cell>
          <cell r="JX70">
            <v>36.611724723874261</v>
          </cell>
          <cell r="JY70">
            <v>36.611724723874261</v>
          </cell>
          <cell r="JZ70">
            <v>36.611724723874261</v>
          </cell>
          <cell r="KA70">
            <v>36.611724723874261</v>
          </cell>
        </row>
        <row r="71">
          <cell r="EY71">
            <v>182</v>
          </cell>
          <cell r="EZ71" t="str">
            <v/>
          </cell>
          <cell r="FA71" t="str">
            <v/>
          </cell>
          <cell r="FB71" t="str">
            <v/>
          </cell>
          <cell r="FC71" t="str">
            <v/>
          </cell>
          <cell r="FD71" t="str">
            <v/>
          </cell>
          <cell r="FE71" t="str">
            <v/>
          </cell>
          <cell r="FF71">
            <v>8.9868799999999993</v>
          </cell>
          <cell r="FG71">
            <v>8.9868799999999993</v>
          </cell>
          <cell r="FH71">
            <v>8.9868799999999993</v>
          </cell>
          <cell r="FI71">
            <v>8.9868799999999993</v>
          </cell>
          <cell r="FJ71">
            <v>8.9868799999999993</v>
          </cell>
          <cell r="FK71">
            <v>8.9868799999999993</v>
          </cell>
          <cell r="FL71" t="str">
            <v/>
          </cell>
          <cell r="FM71" t="str">
            <v/>
          </cell>
          <cell r="FN71" t="str">
            <v/>
          </cell>
          <cell r="FO71" t="str">
            <v/>
          </cell>
          <cell r="FP71" t="str">
            <v/>
          </cell>
          <cell r="FQ71" t="str">
            <v/>
          </cell>
          <cell r="FR71">
            <v>8.9868799999999993</v>
          </cell>
          <cell r="FS71">
            <v>8.9868799999999993</v>
          </cell>
          <cell r="FT71">
            <v>8.9868799999999993</v>
          </cell>
          <cell r="FU71">
            <v>8.9868799999999993</v>
          </cell>
          <cell r="FV71">
            <v>8.9868799999999993</v>
          </cell>
          <cell r="FW71">
            <v>8.9868799999999993</v>
          </cell>
          <cell r="FX71" t="str">
            <v/>
          </cell>
          <cell r="FY71" t="str">
            <v/>
          </cell>
          <cell r="FZ71" t="str">
            <v/>
          </cell>
          <cell r="GA71" t="str">
            <v/>
          </cell>
          <cell r="GB71" t="str">
            <v/>
          </cell>
          <cell r="GC71" t="str">
            <v/>
          </cell>
          <cell r="GD71">
            <v>9.652000000000001</v>
          </cell>
          <cell r="GE71">
            <v>9.652000000000001</v>
          </cell>
          <cell r="GF71">
            <v>9.652000000000001</v>
          </cell>
          <cell r="GG71">
            <v>9.652000000000001</v>
          </cell>
          <cell r="GH71">
            <v>9.652000000000001</v>
          </cell>
          <cell r="GI71">
            <v>9.652000000000001</v>
          </cell>
          <cell r="GJ71" t="str">
            <v/>
          </cell>
          <cell r="GK71" t="str">
            <v/>
          </cell>
          <cell r="GL71" t="str">
            <v/>
          </cell>
          <cell r="GM71" t="str">
            <v/>
          </cell>
          <cell r="GN71" t="str">
            <v/>
          </cell>
          <cell r="GO71" t="str">
            <v/>
          </cell>
          <cell r="GP71">
            <v>9.652000000000001</v>
          </cell>
          <cell r="GQ71">
            <v>9.652000000000001</v>
          </cell>
          <cell r="GR71">
            <v>9.652000000000001</v>
          </cell>
          <cell r="GS71">
            <v>9.652000000000001</v>
          </cell>
          <cell r="GT71">
            <v>9.652000000000001</v>
          </cell>
          <cell r="GU71">
            <v>9.652000000000001</v>
          </cell>
          <cell r="GV71" t="str">
            <v/>
          </cell>
          <cell r="GW71" t="str">
            <v/>
          </cell>
          <cell r="GX71" t="str">
            <v/>
          </cell>
          <cell r="GY71" t="str">
            <v/>
          </cell>
          <cell r="GZ71" t="str">
            <v/>
          </cell>
          <cell r="HA71" t="str">
            <v/>
          </cell>
          <cell r="HB71">
            <v>3.45</v>
          </cell>
          <cell r="HC71">
            <v>3.45</v>
          </cell>
          <cell r="HD71">
            <v>3.45</v>
          </cell>
          <cell r="HE71">
            <v>3.45</v>
          </cell>
          <cell r="HF71">
            <v>3.45</v>
          </cell>
          <cell r="HG71">
            <v>3.45</v>
          </cell>
          <cell r="HH71" t="str">
            <v/>
          </cell>
          <cell r="HI71" t="str">
            <v/>
          </cell>
          <cell r="HJ71" t="str">
            <v/>
          </cell>
          <cell r="HK71" t="str">
            <v/>
          </cell>
          <cell r="HL71" t="str">
            <v/>
          </cell>
          <cell r="HM71" t="str">
            <v/>
          </cell>
          <cell r="HN71">
            <v>13.054</v>
          </cell>
          <cell r="HO71">
            <v>13.054</v>
          </cell>
          <cell r="HP71">
            <v>13.054</v>
          </cell>
          <cell r="HQ71">
            <v>13.054</v>
          </cell>
          <cell r="HR71">
            <v>13.054</v>
          </cell>
          <cell r="HS71">
            <v>13.054</v>
          </cell>
          <cell r="HT71" t="str">
            <v/>
          </cell>
          <cell r="HU71" t="str">
            <v/>
          </cell>
          <cell r="HV71" t="str">
            <v/>
          </cell>
          <cell r="HW71" t="str">
            <v/>
          </cell>
          <cell r="HX71" t="str">
            <v/>
          </cell>
          <cell r="HY71" t="str">
            <v/>
          </cell>
          <cell r="HZ71">
            <v>25.488681818181817</v>
          </cell>
          <cell r="IA71">
            <v>25.488681818181817</v>
          </cell>
          <cell r="IB71">
            <v>25.488681818181817</v>
          </cell>
          <cell r="IC71">
            <v>25.488681818181814</v>
          </cell>
          <cell r="ID71">
            <v>25.488681818181814</v>
          </cell>
          <cell r="IE71">
            <v>25.488681818181814</v>
          </cell>
          <cell r="IF71" t="str">
            <v/>
          </cell>
          <cell r="IG71" t="str">
            <v/>
          </cell>
          <cell r="IH71" t="str">
            <v/>
          </cell>
          <cell r="II71" t="str">
            <v/>
          </cell>
          <cell r="IJ71" t="str">
            <v/>
          </cell>
          <cell r="IK71" t="str">
            <v/>
          </cell>
          <cell r="IL71">
            <v>28.853999999999999</v>
          </cell>
          <cell r="IM71">
            <v>28.853999999999999</v>
          </cell>
          <cell r="IN71">
            <v>28.853999999999999</v>
          </cell>
          <cell r="IO71">
            <v>28.853999999999996</v>
          </cell>
          <cell r="IP71">
            <v>28.853999999999996</v>
          </cell>
          <cell r="IQ71">
            <v>28.853999999999996</v>
          </cell>
          <cell r="IR71" t="str">
            <v/>
          </cell>
          <cell r="IS71" t="str">
            <v/>
          </cell>
          <cell r="IT71" t="str">
            <v/>
          </cell>
          <cell r="IU71" t="str">
            <v/>
          </cell>
          <cell r="IV71" t="str">
            <v/>
          </cell>
          <cell r="IW71" t="str">
            <v/>
          </cell>
          <cell r="IX71">
            <v>36.119999999999997</v>
          </cell>
          <cell r="IY71">
            <v>36.119999999999997</v>
          </cell>
          <cell r="IZ71">
            <v>36.119999999999997</v>
          </cell>
          <cell r="JA71">
            <v>36.119999999999997</v>
          </cell>
          <cell r="JB71">
            <v>36.119999999999997</v>
          </cell>
          <cell r="JC71">
            <v>36.119999999999997</v>
          </cell>
          <cell r="JD71" t="str">
            <v/>
          </cell>
          <cell r="JE71" t="str">
            <v/>
          </cell>
          <cell r="JF71" t="str">
            <v/>
          </cell>
          <cell r="JG71" t="str">
            <v/>
          </cell>
          <cell r="JH71" t="str">
            <v/>
          </cell>
          <cell r="JI71" t="str">
            <v/>
          </cell>
          <cell r="JJ71">
            <v>4.16</v>
          </cell>
          <cell r="JK71">
            <v>4.16</v>
          </cell>
          <cell r="JL71">
            <v>4.16</v>
          </cell>
          <cell r="JM71">
            <v>4.16</v>
          </cell>
          <cell r="JN71">
            <v>4.16</v>
          </cell>
          <cell r="JO71">
            <v>4.16</v>
          </cell>
          <cell r="JP71" t="str">
            <v/>
          </cell>
          <cell r="JQ71" t="str">
            <v/>
          </cell>
          <cell r="JR71" t="str">
            <v/>
          </cell>
          <cell r="JS71" t="str">
            <v/>
          </cell>
          <cell r="JT71" t="str">
            <v/>
          </cell>
          <cell r="JU71" t="str">
            <v/>
          </cell>
          <cell r="JV71">
            <v>38</v>
          </cell>
          <cell r="JW71">
            <v>38</v>
          </cell>
          <cell r="JX71">
            <v>38</v>
          </cell>
          <cell r="JY71">
            <v>38</v>
          </cell>
          <cell r="JZ71">
            <v>38</v>
          </cell>
          <cell r="KA71">
            <v>38</v>
          </cell>
        </row>
        <row r="72">
          <cell r="EY72">
            <v>183</v>
          </cell>
          <cell r="EZ72">
            <v>46.665849999999999</v>
          </cell>
          <cell r="FA72">
            <v>46.665849999999999</v>
          </cell>
          <cell r="FB72">
            <v>46.665849999999999</v>
          </cell>
          <cell r="FC72">
            <v>46.665849999999999</v>
          </cell>
          <cell r="FD72">
            <v>46.665849999999999</v>
          </cell>
          <cell r="FE72">
            <v>46.665849999999999</v>
          </cell>
          <cell r="FF72" t="str">
            <v/>
          </cell>
          <cell r="FG72" t="str">
            <v/>
          </cell>
          <cell r="FH72" t="str">
            <v/>
          </cell>
          <cell r="FI72" t="str">
            <v/>
          </cell>
          <cell r="FJ72" t="str">
            <v/>
          </cell>
          <cell r="FK72" t="str">
            <v/>
          </cell>
          <cell r="FL72">
            <v>46.665849999999999</v>
          </cell>
          <cell r="FM72">
            <v>46.665849999999999</v>
          </cell>
          <cell r="FN72">
            <v>46.665849999999999</v>
          </cell>
          <cell r="FO72">
            <v>46.665849999999999</v>
          </cell>
          <cell r="FP72">
            <v>46.665849999999999</v>
          </cell>
          <cell r="FQ72">
            <v>46.665849999999999</v>
          </cell>
          <cell r="FR72" t="str">
            <v/>
          </cell>
          <cell r="FS72" t="str">
            <v/>
          </cell>
          <cell r="FT72" t="str">
            <v/>
          </cell>
          <cell r="FU72" t="str">
            <v/>
          </cell>
          <cell r="FV72" t="str">
            <v/>
          </cell>
          <cell r="FW72" t="str">
            <v/>
          </cell>
          <cell r="FX72">
            <v>72.311240310077523</v>
          </cell>
          <cell r="FY72">
            <v>72.311240310077523</v>
          </cell>
          <cell r="FZ72">
            <v>72.311240310077523</v>
          </cell>
          <cell r="GA72">
            <v>72.311240310077523</v>
          </cell>
          <cell r="GB72">
            <v>72.311240310077523</v>
          </cell>
          <cell r="GC72">
            <v>72.311240310077523</v>
          </cell>
          <cell r="GD72" t="str">
            <v/>
          </cell>
          <cell r="GE72" t="str">
            <v/>
          </cell>
          <cell r="GF72" t="str">
            <v/>
          </cell>
          <cell r="GG72" t="str">
            <v/>
          </cell>
          <cell r="GH72" t="str">
            <v/>
          </cell>
          <cell r="GI72" t="str">
            <v/>
          </cell>
          <cell r="GJ72">
            <v>72.311240310077523</v>
          </cell>
          <cell r="GK72">
            <v>72.311240310077523</v>
          </cell>
          <cell r="GL72">
            <v>72.311240310077523</v>
          </cell>
          <cell r="GM72">
            <v>72.311240310077523</v>
          </cell>
          <cell r="GN72">
            <v>72.311240310077523</v>
          </cell>
          <cell r="GO72">
            <v>72.311240310077523</v>
          </cell>
          <cell r="GP72" t="str">
            <v/>
          </cell>
          <cell r="GQ72" t="str">
            <v/>
          </cell>
          <cell r="GR72" t="str">
            <v/>
          </cell>
          <cell r="GS72" t="str">
            <v/>
          </cell>
          <cell r="GT72" t="str">
            <v/>
          </cell>
          <cell r="GU72" t="str">
            <v/>
          </cell>
          <cell r="GV72">
            <v>72.45</v>
          </cell>
          <cell r="GW72">
            <v>72.45</v>
          </cell>
          <cell r="GX72">
            <v>72.45</v>
          </cell>
          <cell r="GY72">
            <v>72.45</v>
          </cell>
          <cell r="GZ72">
            <v>72.45</v>
          </cell>
          <cell r="HA72">
            <v>72.45</v>
          </cell>
          <cell r="HB72" t="str">
            <v/>
          </cell>
          <cell r="HC72" t="str">
            <v/>
          </cell>
          <cell r="HD72" t="str">
            <v/>
          </cell>
          <cell r="HE72" t="str">
            <v/>
          </cell>
          <cell r="HF72" t="str">
            <v/>
          </cell>
          <cell r="HG72" t="str">
            <v/>
          </cell>
          <cell r="HH72">
            <v>42.24</v>
          </cell>
          <cell r="HI72">
            <v>42.24</v>
          </cell>
          <cell r="HJ72">
            <v>42.24</v>
          </cell>
          <cell r="HK72">
            <v>42.24</v>
          </cell>
          <cell r="HL72">
            <v>42.24</v>
          </cell>
          <cell r="HM72">
            <v>42.24</v>
          </cell>
          <cell r="HN72" t="str">
            <v/>
          </cell>
          <cell r="HO72" t="str">
            <v/>
          </cell>
          <cell r="HP72" t="str">
            <v/>
          </cell>
          <cell r="HQ72" t="str">
            <v/>
          </cell>
          <cell r="HR72" t="str">
            <v/>
          </cell>
          <cell r="HS72" t="str">
            <v/>
          </cell>
          <cell r="HT72">
            <v>32.4</v>
          </cell>
          <cell r="HU72">
            <v>32.4</v>
          </cell>
          <cell r="HV72">
            <v>32.4</v>
          </cell>
          <cell r="HW72">
            <v>32.4</v>
          </cell>
          <cell r="HX72">
            <v>32.4</v>
          </cell>
          <cell r="HY72">
            <v>32.4</v>
          </cell>
          <cell r="HZ72" t="str">
            <v/>
          </cell>
          <cell r="IA72" t="str">
            <v/>
          </cell>
          <cell r="IB72" t="str">
            <v/>
          </cell>
          <cell r="IC72" t="str">
            <v/>
          </cell>
          <cell r="ID72" t="str">
            <v/>
          </cell>
          <cell r="IE72" t="str">
            <v/>
          </cell>
          <cell r="IF72">
            <v>57.54175</v>
          </cell>
          <cell r="IG72">
            <v>57.54175</v>
          </cell>
          <cell r="IH72">
            <v>57.54175</v>
          </cell>
          <cell r="II72">
            <v>57.541749999999993</v>
          </cell>
          <cell r="IJ72">
            <v>57.541749999999993</v>
          </cell>
          <cell r="IK72">
            <v>57.541749999999993</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v>13</v>
          </cell>
          <cell r="JE72">
            <v>13</v>
          </cell>
          <cell r="JF72">
            <v>13</v>
          </cell>
          <cell r="JG72">
            <v>13</v>
          </cell>
          <cell r="JH72">
            <v>13</v>
          </cell>
          <cell r="JI72">
            <v>13</v>
          </cell>
          <cell r="JJ72" t="str">
            <v/>
          </cell>
          <cell r="JK72" t="str">
            <v/>
          </cell>
          <cell r="JL72" t="str">
            <v/>
          </cell>
          <cell r="JM72" t="str">
            <v/>
          </cell>
          <cell r="JN72" t="str">
            <v/>
          </cell>
          <cell r="JO72" t="str">
            <v/>
          </cell>
          <cell r="JP72">
            <v>11.5</v>
          </cell>
          <cell r="JQ72">
            <v>11.5</v>
          </cell>
          <cell r="JR72">
            <v>11.5</v>
          </cell>
          <cell r="JS72">
            <v>11.5</v>
          </cell>
          <cell r="JT72">
            <v>11.5</v>
          </cell>
          <cell r="JU72">
            <v>11.5</v>
          </cell>
          <cell r="JV72" t="str">
            <v/>
          </cell>
          <cell r="JW72" t="str">
            <v/>
          </cell>
          <cell r="JX72" t="str">
            <v/>
          </cell>
          <cell r="JY72" t="str">
            <v/>
          </cell>
          <cell r="JZ72" t="str">
            <v/>
          </cell>
          <cell r="KA72" t="str">
            <v/>
          </cell>
        </row>
        <row r="73">
          <cell r="EY73">
            <v>184</v>
          </cell>
          <cell r="EZ73">
            <v>64.821390910714285</v>
          </cell>
          <cell r="FA73">
            <v>64.821390910714285</v>
          </cell>
          <cell r="FB73">
            <v>64.821390910714285</v>
          </cell>
          <cell r="FC73">
            <v>40.333309899999996</v>
          </cell>
          <cell r="FD73">
            <v>40.333309899999996</v>
          </cell>
          <cell r="FE73">
            <v>40.333309899999996</v>
          </cell>
          <cell r="FF73">
            <v>27.923060700000001</v>
          </cell>
          <cell r="FG73">
            <v>27.923060700000001</v>
          </cell>
          <cell r="FH73">
            <v>27.923060700000001</v>
          </cell>
          <cell r="FI73">
            <v>28.80950707142857</v>
          </cell>
          <cell r="FJ73">
            <v>28.80950707142857</v>
          </cell>
          <cell r="FK73">
            <v>28.80950707142857</v>
          </cell>
          <cell r="FL73">
            <v>64.821390910714285</v>
          </cell>
          <cell r="FM73">
            <v>64.821390910714285</v>
          </cell>
          <cell r="FN73">
            <v>64.821390910714285</v>
          </cell>
          <cell r="FO73">
            <v>40.333309899999996</v>
          </cell>
          <cell r="FP73">
            <v>40.333309899999996</v>
          </cell>
          <cell r="FQ73">
            <v>40.333309899999996</v>
          </cell>
          <cell r="FR73">
            <v>27.923060700000001</v>
          </cell>
          <cell r="FS73">
            <v>27.923060700000001</v>
          </cell>
          <cell r="FT73">
            <v>27.923060700000001</v>
          </cell>
          <cell r="FU73">
            <v>28.80950707142857</v>
          </cell>
          <cell r="FV73">
            <v>28.80950707142857</v>
          </cell>
          <cell r="FW73">
            <v>28.80950707142857</v>
          </cell>
          <cell r="FX73">
            <v>57.993571428571428</v>
          </cell>
          <cell r="FY73">
            <v>57.993571428571428</v>
          </cell>
          <cell r="FZ73">
            <v>57.993571428571428</v>
          </cell>
          <cell r="GA73">
            <v>36.084888888888891</v>
          </cell>
          <cell r="GB73">
            <v>36.084888888888891</v>
          </cell>
          <cell r="GC73">
            <v>36.084888888888891</v>
          </cell>
          <cell r="GD73">
            <v>24.981846153846156</v>
          </cell>
          <cell r="GE73">
            <v>24.981846153846156</v>
          </cell>
          <cell r="GF73">
            <v>24.981846153846156</v>
          </cell>
          <cell r="GG73">
            <v>25.77492063492064</v>
          </cell>
          <cell r="GH73">
            <v>25.77492063492064</v>
          </cell>
          <cell r="GI73">
            <v>25.77492063492064</v>
          </cell>
          <cell r="GJ73">
            <v>57.993571428571428</v>
          </cell>
          <cell r="GK73">
            <v>57.993571428571428</v>
          </cell>
          <cell r="GL73">
            <v>57.993571428571428</v>
          </cell>
          <cell r="GM73">
            <v>36.084888888888891</v>
          </cell>
          <cell r="GN73">
            <v>36.084888888888891</v>
          </cell>
          <cell r="GO73">
            <v>36.084888888888891</v>
          </cell>
          <cell r="GP73">
            <v>24.981846153846156</v>
          </cell>
          <cell r="GQ73">
            <v>24.981846153846156</v>
          </cell>
          <cell r="GR73">
            <v>24.981846153846156</v>
          </cell>
          <cell r="GS73">
            <v>25.77492063492064</v>
          </cell>
          <cell r="GT73">
            <v>25.77492063492064</v>
          </cell>
          <cell r="GU73">
            <v>25.77492063492064</v>
          </cell>
          <cell r="GV73">
            <v>54.666071428571421</v>
          </cell>
          <cell r="GW73">
            <v>54.666071428571421</v>
          </cell>
          <cell r="GX73">
            <v>54.666071428571421</v>
          </cell>
          <cell r="GY73">
            <v>34.014444444444443</v>
          </cell>
          <cell r="GZ73">
            <v>34.014444444444443</v>
          </cell>
          <cell r="HA73">
            <v>34.014444444444443</v>
          </cell>
          <cell r="HB73">
            <v>23.548461538461535</v>
          </cell>
          <cell r="HC73">
            <v>23.548461538461535</v>
          </cell>
          <cell r="HD73">
            <v>23.548461538461535</v>
          </cell>
          <cell r="HE73">
            <v>24.296031746031748</v>
          </cell>
          <cell r="HF73">
            <v>24.296031746031748</v>
          </cell>
          <cell r="HG73">
            <v>24.296031746031748</v>
          </cell>
          <cell r="HH73">
            <v>57.95</v>
          </cell>
          <cell r="HI73">
            <v>57.95</v>
          </cell>
          <cell r="HJ73">
            <v>57.95</v>
          </cell>
          <cell r="HK73">
            <v>36.057777777777773</v>
          </cell>
          <cell r="HL73">
            <v>36.057777777777773</v>
          </cell>
          <cell r="HM73">
            <v>36.057777777777773</v>
          </cell>
          <cell r="HN73">
            <v>24.963076923076922</v>
          </cell>
          <cell r="HO73">
            <v>24.963076923076922</v>
          </cell>
          <cell r="HP73">
            <v>24.963076923076922</v>
          </cell>
          <cell r="HQ73">
            <v>25.755555555555556</v>
          </cell>
          <cell r="HR73">
            <v>25.755555555555556</v>
          </cell>
          <cell r="HS73">
            <v>25.755555555555556</v>
          </cell>
          <cell r="HT73">
            <v>46.875</v>
          </cell>
          <cell r="HU73">
            <v>46.875</v>
          </cell>
          <cell r="HV73">
            <v>46.875</v>
          </cell>
          <cell r="HW73">
            <v>29.166666666666668</v>
          </cell>
          <cell r="HX73">
            <v>29.166666666666668</v>
          </cell>
          <cell r="HY73">
            <v>29.166666666666668</v>
          </cell>
          <cell r="HZ73">
            <v>20.192307692307693</v>
          </cell>
          <cell r="IA73">
            <v>20.192307692307693</v>
          </cell>
          <cell r="IB73">
            <v>20.192307692307693</v>
          </cell>
          <cell r="IC73">
            <v>20.833333333333332</v>
          </cell>
          <cell r="ID73">
            <v>20.833333333333332</v>
          </cell>
          <cell r="IE73">
            <v>20.833333333333332</v>
          </cell>
          <cell r="IF73">
            <v>54.929882813543593</v>
          </cell>
          <cell r="IG73">
            <v>54.929882813543593</v>
          </cell>
          <cell r="IH73">
            <v>54.929882813543593</v>
          </cell>
          <cell r="II73">
            <v>34.178593750649348</v>
          </cell>
          <cell r="IJ73">
            <v>34.178593750649348</v>
          </cell>
          <cell r="IK73">
            <v>34.178593750649348</v>
          </cell>
          <cell r="IL73">
            <v>23.662103365834163</v>
          </cell>
          <cell r="IM73">
            <v>23.662103365834163</v>
          </cell>
          <cell r="IN73">
            <v>23.662103365834163</v>
          </cell>
          <cell r="IO73">
            <v>24.413281250463818</v>
          </cell>
          <cell r="IP73">
            <v>24.413281250463818</v>
          </cell>
          <cell r="IQ73">
            <v>24.413281250463818</v>
          </cell>
          <cell r="IR73">
            <v>52.743487987012976</v>
          </cell>
          <cell r="IS73">
            <v>52.743487987012976</v>
          </cell>
          <cell r="IT73">
            <v>52.743487987012976</v>
          </cell>
          <cell r="IU73">
            <v>32.8181703030303</v>
          </cell>
          <cell r="IV73">
            <v>32.8181703030303</v>
          </cell>
          <cell r="IW73">
            <v>32.8181703030303</v>
          </cell>
          <cell r="IX73">
            <v>22.720271748251747</v>
          </cell>
          <cell r="IY73">
            <v>22.720271748251747</v>
          </cell>
          <cell r="IZ73">
            <v>22.720271748251747</v>
          </cell>
          <cell r="JA73">
            <v>23.441550216450217</v>
          </cell>
          <cell r="JB73">
            <v>23.441550216450217</v>
          </cell>
          <cell r="JC73">
            <v>23.441550216450217</v>
          </cell>
          <cell r="JD73">
            <v>26.696428571428573</v>
          </cell>
          <cell r="JE73">
            <v>26.696428571428573</v>
          </cell>
          <cell r="JF73">
            <v>26.696428571428573</v>
          </cell>
          <cell r="JG73">
            <v>16.611111111111111</v>
          </cell>
          <cell r="JH73">
            <v>16.611111111111111</v>
          </cell>
          <cell r="JI73">
            <v>16.611111111111111</v>
          </cell>
          <cell r="JJ73">
            <v>11.5</v>
          </cell>
          <cell r="JK73">
            <v>11.5</v>
          </cell>
          <cell r="JL73">
            <v>11.5</v>
          </cell>
          <cell r="JM73">
            <v>11.865079365079366</v>
          </cell>
          <cell r="JN73">
            <v>11.865079365079366</v>
          </cell>
          <cell r="JO73">
            <v>11.865079365079366</v>
          </cell>
          <cell r="JP73">
            <v>43.464285714285715</v>
          </cell>
          <cell r="JQ73">
            <v>43.464285714285715</v>
          </cell>
          <cell r="JR73">
            <v>43.464285714285715</v>
          </cell>
          <cell r="JS73">
            <v>27.044444444444444</v>
          </cell>
          <cell r="JT73">
            <v>27.044444444444444</v>
          </cell>
          <cell r="JU73">
            <v>27.044444444444444</v>
          </cell>
          <cell r="JV73">
            <v>18.723076923076924</v>
          </cell>
          <cell r="JW73">
            <v>18.723076923076924</v>
          </cell>
          <cell r="JX73">
            <v>18.723076923076924</v>
          </cell>
          <cell r="JY73">
            <v>19.317460317460316</v>
          </cell>
          <cell r="JZ73">
            <v>19.317460317460316</v>
          </cell>
          <cell r="KA73">
            <v>19.317460317460316</v>
          </cell>
        </row>
        <row r="74">
          <cell r="EY74">
            <v>185</v>
          </cell>
          <cell r="EZ74">
            <v>17.416154814285715</v>
          </cell>
          <cell r="FA74">
            <v>17.416154814285715</v>
          </cell>
          <cell r="FB74">
            <v>17.416154814285715</v>
          </cell>
          <cell r="FC74" t="str">
            <v/>
          </cell>
          <cell r="FD74" t="str">
            <v/>
          </cell>
          <cell r="FE74" t="str">
            <v/>
          </cell>
          <cell r="FF74" t="str">
            <v/>
          </cell>
          <cell r="FG74" t="str">
            <v/>
          </cell>
          <cell r="FH74" t="str">
            <v/>
          </cell>
          <cell r="FI74" t="str">
            <v/>
          </cell>
          <cell r="FJ74" t="str">
            <v/>
          </cell>
          <cell r="FK74" t="str">
            <v/>
          </cell>
          <cell r="FL74">
            <v>17.416154814285715</v>
          </cell>
          <cell r="FM74">
            <v>17.416154814285715</v>
          </cell>
          <cell r="FN74">
            <v>17.416154814285715</v>
          </cell>
          <cell r="FO74" t="str">
            <v/>
          </cell>
          <cell r="FP74" t="str">
            <v/>
          </cell>
          <cell r="FQ74" t="str">
            <v/>
          </cell>
          <cell r="FR74" t="str">
            <v/>
          </cell>
          <cell r="FS74" t="str">
            <v/>
          </cell>
          <cell r="FT74" t="str">
            <v/>
          </cell>
          <cell r="FU74" t="str">
            <v/>
          </cell>
          <cell r="FV74" t="str">
            <v/>
          </cell>
          <cell r="FW74" t="str">
            <v/>
          </cell>
          <cell r="FX74">
            <v>14.069785714285715</v>
          </cell>
          <cell r="FY74">
            <v>14.069785714285715</v>
          </cell>
          <cell r="FZ74">
            <v>14.069785714285715</v>
          </cell>
          <cell r="GA74" t="str">
            <v/>
          </cell>
          <cell r="GB74" t="str">
            <v/>
          </cell>
          <cell r="GC74" t="str">
            <v/>
          </cell>
          <cell r="GD74" t="str">
            <v/>
          </cell>
          <cell r="GE74" t="str">
            <v/>
          </cell>
          <cell r="GF74" t="str">
            <v/>
          </cell>
          <cell r="GG74" t="str">
            <v/>
          </cell>
          <cell r="GH74" t="str">
            <v/>
          </cell>
          <cell r="GI74" t="str">
            <v/>
          </cell>
          <cell r="GJ74">
            <v>14.069785714285715</v>
          </cell>
          <cell r="GK74">
            <v>14.069785714285715</v>
          </cell>
          <cell r="GL74">
            <v>14.069785714285715</v>
          </cell>
          <cell r="GM74" t="str">
            <v/>
          </cell>
          <cell r="GN74" t="str">
            <v/>
          </cell>
          <cell r="GO74" t="str">
            <v/>
          </cell>
          <cell r="GP74" t="str">
            <v/>
          </cell>
          <cell r="GQ74" t="str">
            <v/>
          </cell>
          <cell r="GR74" t="str">
            <v/>
          </cell>
          <cell r="GS74" t="str">
            <v/>
          </cell>
          <cell r="GT74" t="str">
            <v/>
          </cell>
          <cell r="GU74" t="str">
            <v/>
          </cell>
          <cell r="GV74">
            <v>13.126428571428571</v>
          </cell>
          <cell r="GW74">
            <v>13.126428571428571</v>
          </cell>
          <cell r="GX74">
            <v>13.126428571428571</v>
          </cell>
          <cell r="GY74" t="str">
            <v/>
          </cell>
          <cell r="GZ74" t="str">
            <v/>
          </cell>
          <cell r="HA74" t="str">
            <v/>
          </cell>
          <cell r="HB74" t="str">
            <v/>
          </cell>
          <cell r="HC74" t="str">
            <v/>
          </cell>
          <cell r="HD74" t="str">
            <v/>
          </cell>
          <cell r="HE74" t="str">
            <v/>
          </cell>
          <cell r="HF74" t="str">
            <v/>
          </cell>
          <cell r="HG74" t="str">
            <v/>
          </cell>
          <cell r="HH74">
            <v>10.736000000000001</v>
          </cell>
          <cell r="HI74">
            <v>10.736000000000001</v>
          </cell>
          <cell r="HJ74">
            <v>10.736000000000001</v>
          </cell>
          <cell r="HK74" t="str">
            <v/>
          </cell>
          <cell r="HL74" t="str">
            <v/>
          </cell>
          <cell r="HM74" t="str">
            <v/>
          </cell>
          <cell r="HN74" t="str">
            <v/>
          </cell>
          <cell r="HO74" t="str">
            <v/>
          </cell>
          <cell r="HP74" t="str">
            <v/>
          </cell>
          <cell r="HQ74" t="str">
            <v/>
          </cell>
          <cell r="HR74" t="str">
            <v/>
          </cell>
          <cell r="HS74" t="str">
            <v/>
          </cell>
          <cell r="HT74">
            <v>9.6428571428571423</v>
          </cell>
          <cell r="HU74">
            <v>9.6428571428571423</v>
          </cell>
          <cell r="HV74">
            <v>9.6428571428571423</v>
          </cell>
          <cell r="HW74" t="str">
            <v/>
          </cell>
          <cell r="HX74" t="str">
            <v/>
          </cell>
          <cell r="HY74" t="str">
            <v/>
          </cell>
          <cell r="HZ74" t="str">
            <v/>
          </cell>
          <cell r="IA74" t="str">
            <v/>
          </cell>
          <cell r="IB74" t="str">
            <v/>
          </cell>
          <cell r="IC74" t="str">
            <v/>
          </cell>
          <cell r="ID74" t="str">
            <v/>
          </cell>
          <cell r="IE74" t="str">
            <v/>
          </cell>
          <cell r="IF74">
            <v>8.8477499999999996</v>
          </cell>
          <cell r="IG74">
            <v>8.8477499999999996</v>
          </cell>
          <cell r="IH74">
            <v>8.8477499999999996</v>
          </cell>
          <cell r="II74" t="str">
            <v/>
          </cell>
          <cell r="IJ74" t="str">
            <v/>
          </cell>
          <cell r="IK74" t="str">
            <v/>
          </cell>
          <cell r="IL74" t="str">
            <v/>
          </cell>
          <cell r="IM74" t="str">
            <v/>
          </cell>
          <cell r="IN74" t="str">
            <v/>
          </cell>
          <cell r="IO74" t="str">
            <v/>
          </cell>
          <cell r="IP74" t="str">
            <v/>
          </cell>
          <cell r="IQ74" t="str">
            <v/>
          </cell>
          <cell r="IR74">
            <v>27.428571428571427</v>
          </cell>
          <cell r="IS74">
            <v>27.428571428571427</v>
          </cell>
          <cell r="IT74">
            <v>27.428571428571427</v>
          </cell>
          <cell r="IU74" t="str">
            <v/>
          </cell>
          <cell r="IV74" t="str">
            <v/>
          </cell>
          <cell r="IW74" t="str">
            <v/>
          </cell>
          <cell r="IX74" t="str">
            <v/>
          </cell>
          <cell r="IY74" t="str">
            <v/>
          </cell>
          <cell r="IZ74" t="str">
            <v/>
          </cell>
          <cell r="JA74" t="str">
            <v/>
          </cell>
          <cell r="JB74" t="str">
            <v/>
          </cell>
          <cell r="JC74" t="str">
            <v/>
          </cell>
          <cell r="JD74">
            <v>7.4285714285714288</v>
          </cell>
          <cell r="JE74">
            <v>7.4285714285714288</v>
          </cell>
          <cell r="JF74">
            <v>7.4285714285714288</v>
          </cell>
          <cell r="JG74" t="str">
            <v/>
          </cell>
          <cell r="JH74" t="str">
            <v/>
          </cell>
          <cell r="JI74" t="str">
            <v/>
          </cell>
          <cell r="JJ74" t="str">
            <v/>
          </cell>
          <cell r="JK74" t="str">
            <v/>
          </cell>
          <cell r="JL74" t="str">
            <v/>
          </cell>
          <cell r="JM74" t="str">
            <v/>
          </cell>
          <cell r="JN74" t="str">
            <v/>
          </cell>
          <cell r="JO74" t="str">
            <v/>
          </cell>
          <cell r="JP74">
            <v>9.0142857142857142</v>
          </cell>
          <cell r="JQ74">
            <v>9.0142857142857142</v>
          </cell>
          <cell r="JR74">
            <v>9.0142857142857142</v>
          </cell>
          <cell r="JS74" t="str">
            <v/>
          </cell>
          <cell r="JT74" t="str">
            <v/>
          </cell>
          <cell r="JU74" t="str">
            <v/>
          </cell>
          <cell r="JV74" t="str">
            <v/>
          </cell>
          <cell r="JW74" t="str">
            <v/>
          </cell>
          <cell r="JX74" t="str">
            <v/>
          </cell>
          <cell r="JY74" t="str">
            <v/>
          </cell>
          <cell r="JZ74" t="str">
            <v/>
          </cell>
          <cell r="KA74" t="str">
            <v/>
          </cell>
        </row>
        <row r="75">
          <cell r="EY75">
            <v>186</v>
          </cell>
          <cell r="EZ75" t="str">
            <v/>
          </cell>
          <cell r="FA75" t="str">
            <v/>
          </cell>
          <cell r="FB75" t="str">
            <v/>
          </cell>
          <cell r="FC75">
            <v>22.290670808080808</v>
          </cell>
          <cell r="FD75">
            <v>22.290670808080808</v>
          </cell>
          <cell r="FE75">
            <v>22.290670808080808</v>
          </cell>
          <cell r="FF75">
            <v>9.4306684188034193</v>
          </cell>
          <cell r="FG75">
            <v>9.4306684188034193</v>
          </cell>
          <cell r="FH75">
            <v>9.4306684188034193</v>
          </cell>
          <cell r="FI75">
            <v>14.011278793650794</v>
          </cell>
          <cell r="FJ75">
            <v>14.011278793650794</v>
          </cell>
          <cell r="FK75">
            <v>14.011278793650794</v>
          </cell>
          <cell r="FL75" t="str">
            <v/>
          </cell>
          <cell r="FM75" t="str">
            <v/>
          </cell>
          <cell r="FN75" t="str">
            <v/>
          </cell>
          <cell r="FO75">
            <v>22.290670808080808</v>
          </cell>
          <cell r="FP75">
            <v>22.290670808080808</v>
          </cell>
          <cell r="FQ75">
            <v>22.290670808080808</v>
          </cell>
          <cell r="FR75">
            <v>9.4306684188034193</v>
          </cell>
          <cell r="FS75">
            <v>9.4306684188034193</v>
          </cell>
          <cell r="FT75">
            <v>9.4306684188034193</v>
          </cell>
          <cell r="FU75">
            <v>14.011278793650794</v>
          </cell>
          <cell r="FV75">
            <v>14.011278793650794</v>
          </cell>
          <cell r="FW75">
            <v>14.011278793650794</v>
          </cell>
          <cell r="FX75" t="str">
            <v/>
          </cell>
          <cell r="FY75" t="str">
            <v/>
          </cell>
          <cell r="FZ75" t="str">
            <v/>
          </cell>
          <cell r="GA75">
            <v>18.790868686868684</v>
          </cell>
          <cell r="GB75">
            <v>18.790868686868684</v>
          </cell>
          <cell r="GC75">
            <v>18.790868686868684</v>
          </cell>
          <cell r="GD75">
            <v>7.9499829059829059</v>
          </cell>
          <cell r="GE75">
            <v>7.9499829059829059</v>
          </cell>
          <cell r="GF75">
            <v>7.9499829059829059</v>
          </cell>
          <cell r="GG75">
            <v>11.811403174603175</v>
          </cell>
          <cell r="GH75">
            <v>11.811403174603175</v>
          </cell>
          <cell r="GI75">
            <v>11.811403174603175</v>
          </cell>
          <cell r="GJ75" t="str">
            <v/>
          </cell>
          <cell r="GK75" t="str">
            <v/>
          </cell>
          <cell r="GL75" t="str">
            <v/>
          </cell>
          <cell r="GM75">
            <v>18.790868686868684</v>
          </cell>
          <cell r="GN75">
            <v>18.790868686868684</v>
          </cell>
          <cell r="GO75">
            <v>18.790868686868684</v>
          </cell>
          <cell r="GP75">
            <v>7.9499829059829059</v>
          </cell>
          <cell r="GQ75">
            <v>7.9499829059829059</v>
          </cell>
          <cell r="GR75">
            <v>7.9499829059829059</v>
          </cell>
          <cell r="GS75">
            <v>11.811403174603175</v>
          </cell>
          <cell r="GT75">
            <v>11.811403174603175</v>
          </cell>
          <cell r="GU75">
            <v>11.811403174603175</v>
          </cell>
          <cell r="GV75" t="str">
            <v/>
          </cell>
          <cell r="GW75" t="str">
            <v/>
          </cell>
          <cell r="GX75" t="str">
            <v/>
          </cell>
          <cell r="GY75">
            <v>18.423232323232323</v>
          </cell>
          <cell r="GZ75">
            <v>18.423232323232323</v>
          </cell>
          <cell r="HA75">
            <v>18.423232323232323</v>
          </cell>
          <cell r="HB75">
            <v>7.7944444444444443</v>
          </cell>
          <cell r="HC75">
            <v>7.7944444444444443</v>
          </cell>
          <cell r="HD75">
            <v>7.7944444444444443</v>
          </cell>
          <cell r="HE75">
            <v>11.58031746031746</v>
          </cell>
          <cell r="HF75">
            <v>11.58031746031746</v>
          </cell>
          <cell r="HG75">
            <v>11.58031746031746</v>
          </cell>
          <cell r="HH75" t="str">
            <v/>
          </cell>
          <cell r="HI75" t="str">
            <v/>
          </cell>
          <cell r="HJ75" t="str">
            <v/>
          </cell>
          <cell r="HK75">
            <v>13.555555555555555</v>
          </cell>
          <cell r="HL75">
            <v>13.555555555555555</v>
          </cell>
          <cell r="HM75">
            <v>13.555555555555555</v>
          </cell>
          <cell r="HN75">
            <v>5.7350427350427351</v>
          </cell>
          <cell r="HO75">
            <v>5.7350427350427351</v>
          </cell>
          <cell r="HP75">
            <v>5.7350427350427351</v>
          </cell>
          <cell r="HQ75">
            <v>8.5206349206349206</v>
          </cell>
          <cell r="HR75">
            <v>8.5206349206349206</v>
          </cell>
          <cell r="HS75">
            <v>8.5206349206349206</v>
          </cell>
          <cell r="HT75" t="str">
            <v/>
          </cell>
          <cell r="HU75" t="str">
            <v/>
          </cell>
          <cell r="HV75" t="str">
            <v/>
          </cell>
          <cell r="HW75">
            <v>12.080808080808081</v>
          </cell>
          <cell r="HX75">
            <v>12.080808080808081</v>
          </cell>
          <cell r="HY75">
            <v>12.080808080808081</v>
          </cell>
          <cell r="HZ75">
            <v>5.1111111111111107</v>
          </cell>
          <cell r="IA75">
            <v>5.1111111111111107</v>
          </cell>
          <cell r="IB75">
            <v>5.1111111111111107</v>
          </cell>
          <cell r="IC75">
            <v>7.5936507936507933</v>
          </cell>
          <cell r="ID75">
            <v>7.5936507936507933</v>
          </cell>
          <cell r="IE75">
            <v>7.5936507936507933</v>
          </cell>
          <cell r="IF75" t="str">
            <v/>
          </cell>
          <cell r="IG75" t="str">
            <v/>
          </cell>
          <cell r="IH75" t="str">
            <v/>
          </cell>
          <cell r="II75">
            <v>10.787929292929292</v>
          </cell>
          <cell r="IJ75">
            <v>10.787929292929292</v>
          </cell>
          <cell r="IK75">
            <v>10.787929292929292</v>
          </cell>
          <cell r="IL75">
            <v>4.5641239316239313</v>
          </cell>
          <cell r="IM75">
            <v>4.5641239316239313</v>
          </cell>
          <cell r="IN75">
            <v>4.5641239316239313</v>
          </cell>
          <cell r="IO75">
            <v>6.7809841269841264</v>
          </cell>
          <cell r="IP75">
            <v>6.7809841269841264</v>
          </cell>
          <cell r="IQ75">
            <v>6.7809841269841264</v>
          </cell>
          <cell r="IR75" t="str">
            <v/>
          </cell>
          <cell r="IS75" t="str">
            <v/>
          </cell>
          <cell r="IT75" t="str">
            <v/>
          </cell>
          <cell r="IU75">
            <v>35.934890904699387</v>
          </cell>
          <cell r="IV75">
            <v>35.934890904699387</v>
          </cell>
          <cell r="IW75">
            <v>35.934890904699387</v>
          </cell>
          <cell r="IX75">
            <v>15.203223075065125</v>
          </cell>
          <cell r="IY75">
            <v>15.203223075065125</v>
          </cell>
          <cell r="IZ75">
            <v>15.203223075065125</v>
          </cell>
          <cell r="JA75">
            <v>22.587645711525326</v>
          </cell>
          <cell r="JB75">
            <v>22.587645711525326</v>
          </cell>
          <cell r="JC75">
            <v>22.587645711525326</v>
          </cell>
          <cell r="JD75" t="str">
            <v/>
          </cell>
          <cell r="JE75" t="str">
            <v/>
          </cell>
          <cell r="JF75" t="str">
            <v/>
          </cell>
          <cell r="JG75">
            <v>9.717171717171718</v>
          </cell>
          <cell r="JH75">
            <v>9.717171717171718</v>
          </cell>
          <cell r="JI75">
            <v>9.717171717171718</v>
          </cell>
          <cell r="JJ75">
            <v>4.1111111111111107</v>
          </cell>
          <cell r="JK75">
            <v>4.1111111111111107</v>
          </cell>
          <cell r="JL75">
            <v>4.1111111111111107</v>
          </cell>
          <cell r="JM75">
            <v>6.1079365079365076</v>
          </cell>
          <cell r="JN75">
            <v>6.1079365079365076</v>
          </cell>
          <cell r="JO75">
            <v>6.1079365079365076</v>
          </cell>
          <cell r="JP75" t="str">
            <v/>
          </cell>
          <cell r="JQ75" t="str">
            <v/>
          </cell>
          <cell r="JR75" t="str">
            <v/>
          </cell>
          <cell r="JS75">
            <v>11.070707070707071</v>
          </cell>
          <cell r="JT75">
            <v>11.070707070707071</v>
          </cell>
          <cell r="JU75">
            <v>11.070707070707071</v>
          </cell>
          <cell r="JV75">
            <v>4.683760683760684</v>
          </cell>
          <cell r="JW75">
            <v>4.683760683760684</v>
          </cell>
          <cell r="JX75">
            <v>4.683760683760684</v>
          </cell>
          <cell r="JY75">
            <v>6.9587301587301589</v>
          </cell>
          <cell r="JZ75">
            <v>6.9587301587301589</v>
          </cell>
          <cell r="KA75">
            <v>6.9587301587301589</v>
          </cell>
        </row>
        <row r="76">
          <cell r="EY76">
            <v>187</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cell r="JX76" t="str">
            <v/>
          </cell>
          <cell r="JY76" t="str">
            <v/>
          </cell>
          <cell r="JZ76" t="str">
            <v/>
          </cell>
          <cell r="KA76" t="str">
            <v/>
          </cell>
        </row>
        <row r="77">
          <cell r="EY77">
            <v>188</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cell r="JX77" t="str">
            <v/>
          </cell>
          <cell r="JY77" t="str">
            <v/>
          </cell>
          <cell r="JZ77" t="str">
            <v/>
          </cell>
          <cell r="KA77" t="str">
            <v/>
          </cell>
        </row>
        <row r="78">
          <cell r="EY78">
            <v>189</v>
          </cell>
          <cell r="EZ78">
            <v>143.53785649064503</v>
          </cell>
          <cell r="FA78">
            <v>101.94362029665012</v>
          </cell>
          <cell r="FB78">
            <v>60.349384102655236</v>
          </cell>
          <cell r="FC78" t="str">
            <v/>
          </cell>
          <cell r="FD78" t="str">
            <v/>
          </cell>
          <cell r="FE78" t="str">
            <v/>
          </cell>
          <cell r="FF78" t="str">
            <v/>
          </cell>
          <cell r="FG78" t="str">
            <v/>
          </cell>
          <cell r="FH78" t="str">
            <v/>
          </cell>
          <cell r="FI78" t="str">
            <v/>
          </cell>
          <cell r="FJ78" t="str">
            <v/>
          </cell>
          <cell r="FK78" t="str">
            <v/>
          </cell>
          <cell r="FL78">
            <v>121.18644241197072</v>
          </cell>
          <cell r="FM78">
            <v>82.791092182756117</v>
          </cell>
          <cell r="FN78">
            <v>44.395741953541531</v>
          </cell>
          <cell r="FO78" t="str">
            <v/>
          </cell>
          <cell r="FP78" t="str">
            <v/>
          </cell>
          <cell r="FQ78" t="str">
            <v/>
          </cell>
          <cell r="FR78" t="str">
            <v/>
          </cell>
          <cell r="FS78" t="str">
            <v/>
          </cell>
          <cell r="FT78" t="str">
            <v/>
          </cell>
          <cell r="FU78" t="str">
            <v/>
          </cell>
          <cell r="FV78" t="str">
            <v/>
          </cell>
          <cell r="FW78" t="str">
            <v/>
          </cell>
          <cell r="FX78">
            <v>139.09396021334567</v>
          </cell>
          <cell r="FY78">
            <v>97.262526497657973</v>
          </cell>
          <cell r="FZ78">
            <v>55.431092781970278</v>
          </cell>
          <cell r="GA78" t="str">
            <v/>
          </cell>
          <cell r="GB78" t="str">
            <v/>
          </cell>
          <cell r="GC78" t="str">
            <v/>
          </cell>
          <cell r="GD78" t="str">
            <v/>
          </cell>
          <cell r="GE78" t="str">
            <v/>
          </cell>
          <cell r="GF78" t="str">
            <v/>
          </cell>
          <cell r="GG78" t="str">
            <v/>
          </cell>
          <cell r="GH78" t="str">
            <v/>
          </cell>
          <cell r="GI78" t="str">
            <v/>
          </cell>
          <cell r="GJ78">
            <v>116.61296342540945</v>
          </cell>
          <cell r="GK78">
            <v>69.071125412723816</v>
          </cell>
          <cell r="GL78">
            <v>21.529287400038179</v>
          </cell>
          <cell r="GM78" t="str">
            <v/>
          </cell>
          <cell r="GN78" t="str">
            <v/>
          </cell>
          <cell r="GO78" t="str">
            <v/>
          </cell>
          <cell r="GP78" t="str">
            <v/>
          </cell>
          <cell r="GQ78" t="str">
            <v/>
          </cell>
          <cell r="GR78" t="str">
            <v/>
          </cell>
          <cell r="GS78" t="str">
            <v/>
          </cell>
          <cell r="GT78" t="str">
            <v/>
          </cell>
          <cell r="GU78" t="str">
            <v/>
          </cell>
          <cell r="GV78">
            <v>139.695094844778</v>
          </cell>
          <cell r="GW78">
            <v>98.950479975881294</v>
          </cell>
          <cell r="GX78">
            <v>58.205865106984568</v>
          </cell>
          <cell r="GY78" t="str">
            <v/>
          </cell>
          <cell r="GZ78" t="str">
            <v/>
          </cell>
          <cell r="HA78" t="str">
            <v/>
          </cell>
          <cell r="HB78" t="str">
            <v/>
          </cell>
          <cell r="HC78" t="str">
            <v/>
          </cell>
          <cell r="HD78" t="str">
            <v/>
          </cell>
          <cell r="HE78" t="str">
            <v/>
          </cell>
          <cell r="HF78" t="str">
            <v/>
          </cell>
          <cell r="HG78" t="str">
            <v/>
          </cell>
          <cell r="HH78">
            <v>121.25911298719721</v>
          </cell>
          <cell r="HI78">
            <v>82.914086765995464</v>
          </cell>
          <cell r="HJ78">
            <v>44.569060544793722</v>
          </cell>
          <cell r="HK78" t="str">
            <v/>
          </cell>
          <cell r="HL78" t="str">
            <v/>
          </cell>
          <cell r="HM78" t="str">
            <v/>
          </cell>
          <cell r="HN78" t="str">
            <v/>
          </cell>
          <cell r="HO78" t="str">
            <v/>
          </cell>
          <cell r="HP78" t="str">
            <v/>
          </cell>
          <cell r="HQ78" t="str">
            <v/>
          </cell>
          <cell r="HR78" t="str">
            <v/>
          </cell>
          <cell r="HS78" t="str">
            <v/>
          </cell>
          <cell r="HT78">
            <v>146.05827224122547</v>
          </cell>
          <cell r="HU78">
            <v>102.244073747478</v>
          </cell>
          <cell r="HV78">
            <v>58.429875253730508</v>
          </cell>
          <cell r="HW78" t="str">
            <v/>
          </cell>
          <cell r="HX78" t="str">
            <v/>
          </cell>
          <cell r="HY78" t="str">
            <v/>
          </cell>
          <cell r="HZ78" t="str">
            <v/>
          </cell>
          <cell r="IA78" t="str">
            <v/>
          </cell>
          <cell r="IB78" t="str">
            <v/>
          </cell>
          <cell r="IC78" t="str">
            <v/>
          </cell>
          <cell r="ID78" t="str">
            <v/>
          </cell>
          <cell r="IE78" t="str">
            <v/>
          </cell>
          <cell r="IF78">
            <v>104.91749100631445</v>
          </cell>
          <cell r="IG78">
            <v>75.349957734994689</v>
          </cell>
          <cell r="IH78">
            <v>45.782424463674928</v>
          </cell>
          <cell r="II78" t="str">
            <v/>
          </cell>
          <cell r="IJ78" t="str">
            <v/>
          </cell>
          <cell r="IK78" t="str">
            <v/>
          </cell>
          <cell r="IL78" t="str">
            <v/>
          </cell>
          <cell r="IM78" t="str">
            <v/>
          </cell>
          <cell r="IN78" t="str">
            <v/>
          </cell>
          <cell r="IO78" t="str">
            <v/>
          </cell>
          <cell r="IP78" t="str">
            <v/>
          </cell>
          <cell r="IQ78" t="str">
            <v/>
          </cell>
          <cell r="IR78">
            <v>115.21046772356726</v>
          </cell>
          <cell r="IS78">
            <v>81.149977920488723</v>
          </cell>
          <cell r="IT78">
            <v>47.089488117410184</v>
          </cell>
          <cell r="IU78" t="str">
            <v/>
          </cell>
          <cell r="IV78" t="str">
            <v/>
          </cell>
          <cell r="IW78" t="str">
            <v/>
          </cell>
          <cell r="IX78" t="str">
            <v/>
          </cell>
          <cell r="IY78" t="str">
            <v/>
          </cell>
          <cell r="IZ78" t="str">
            <v/>
          </cell>
          <cell r="JA78" t="str">
            <v/>
          </cell>
          <cell r="JB78" t="str">
            <v/>
          </cell>
          <cell r="JC78" t="str">
            <v/>
          </cell>
          <cell r="JD78">
            <v>102.50700777145713</v>
          </cell>
          <cell r="JE78">
            <v>73.618789670210504</v>
          </cell>
          <cell r="JF78">
            <v>44.730571568963903</v>
          </cell>
          <cell r="JG78" t="str">
            <v/>
          </cell>
          <cell r="JH78" t="str">
            <v/>
          </cell>
          <cell r="JI78" t="str">
            <v/>
          </cell>
          <cell r="JJ78" t="str">
            <v/>
          </cell>
          <cell r="JK78" t="str">
            <v/>
          </cell>
          <cell r="JL78" t="str">
            <v/>
          </cell>
          <cell r="JM78" t="str">
            <v/>
          </cell>
          <cell r="JN78" t="str">
            <v/>
          </cell>
          <cell r="JO78" t="str">
            <v/>
          </cell>
          <cell r="JP78">
            <v>175.53390874132995</v>
          </cell>
          <cell r="JQ78">
            <v>133.14875262043998</v>
          </cell>
          <cell r="JR78">
            <v>90.76359649954999</v>
          </cell>
          <cell r="JS78" t="str">
            <v/>
          </cell>
          <cell r="JT78" t="str">
            <v/>
          </cell>
          <cell r="JU78" t="str">
            <v/>
          </cell>
          <cell r="JV78" t="str">
            <v/>
          </cell>
          <cell r="JW78" t="str">
            <v/>
          </cell>
          <cell r="JX78" t="str">
            <v/>
          </cell>
          <cell r="JY78" t="str">
            <v/>
          </cell>
          <cell r="JZ78" t="str">
            <v/>
          </cell>
          <cell r="KA78" t="str">
            <v/>
          </cell>
        </row>
        <row r="79">
          <cell r="EY79">
            <v>190</v>
          </cell>
          <cell r="EZ79" t="str">
            <v/>
          </cell>
          <cell r="FA79" t="str">
            <v/>
          </cell>
          <cell r="FB79" t="str">
            <v/>
          </cell>
          <cell r="FC79">
            <v>55.465128367235529</v>
          </cell>
          <cell r="FD79">
            <v>41.233575870184659</v>
          </cell>
          <cell r="FE79">
            <v>27.002023373133792</v>
          </cell>
          <cell r="FF79" t="str">
            <v/>
          </cell>
          <cell r="FG79" t="str">
            <v/>
          </cell>
          <cell r="FH79" t="str">
            <v/>
          </cell>
          <cell r="FI79" t="str">
            <v/>
          </cell>
          <cell r="FJ79" t="str">
            <v/>
          </cell>
          <cell r="FK79" t="str">
            <v/>
          </cell>
          <cell r="FL79" t="str">
            <v/>
          </cell>
          <cell r="FM79" t="str">
            <v/>
          </cell>
          <cell r="FN79" t="str">
            <v/>
          </cell>
          <cell r="FO79">
            <v>48.491100634975375</v>
          </cell>
          <cell r="FP79">
            <v>36.006697285123522</v>
          </cell>
          <cell r="FQ79">
            <v>23.522293935271666</v>
          </cell>
          <cell r="FR79" t="str">
            <v/>
          </cell>
          <cell r="FS79" t="str">
            <v/>
          </cell>
          <cell r="FT79" t="str">
            <v/>
          </cell>
          <cell r="FU79" t="str">
            <v/>
          </cell>
          <cell r="FV79" t="str">
            <v/>
          </cell>
          <cell r="FW79" t="str">
            <v/>
          </cell>
          <cell r="FX79" t="str">
            <v/>
          </cell>
          <cell r="FY79" t="str">
            <v/>
          </cell>
          <cell r="FZ79" t="str">
            <v/>
          </cell>
          <cell r="GA79">
            <v>67.863862730848425</v>
          </cell>
          <cell r="GB79">
            <v>48.554243799201906</v>
          </cell>
          <cell r="GC79">
            <v>29.244624867555395</v>
          </cell>
          <cell r="GD79" t="str">
            <v/>
          </cell>
          <cell r="GE79" t="str">
            <v/>
          </cell>
          <cell r="GF79" t="str">
            <v/>
          </cell>
          <cell r="GG79" t="str">
            <v/>
          </cell>
          <cell r="GH79" t="str">
            <v/>
          </cell>
          <cell r="GI79" t="str">
            <v/>
          </cell>
          <cell r="GJ79" t="str">
            <v/>
          </cell>
          <cell r="GK79" t="str">
            <v/>
          </cell>
          <cell r="GL79" t="str">
            <v/>
          </cell>
          <cell r="GM79">
            <v>56.326947167925539</v>
          </cell>
          <cell r="GN79">
            <v>37.09923619585485</v>
          </cell>
          <cell r="GO79">
            <v>17.871525223784165</v>
          </cell>
          <cell r="GP79" t="str">
            <v/>
          </cell>
          <cell r="GQ79" t="str">
            <v/>
          </cell>
          <cell r="GR79" t="str">
            <v/>
          </cell>
          <cell r="GS79" t="str">
            <v/>
          </cell>
          <cell r="GT79" t="str">
            <v/>
          </cell>
          <cell r="GU79" t="str">
            <v/>
          </cell>
          <cell r="GV79" t="str">
            <v/>
          </cell>
          <cell r="GW79" t="str">
            <v/>
          </cell>
          <cell r="GX79" t="str">
            <v/>
          </cell>
          <cell r="GY79">
            <v>75.070768827322027</v>
          </cell>
          <cell r="GZ79">
            <v>51.662988477593252</v>
          </cell>
          <cell r="HA79">
            <v>28.255208127864485</v>
          </cell>
          <cell r="HB79" t="str">
            <v/>
          </cell>
          <cell r="HC79" t="str">
            <v/>
          </cell>
          <cell r="HD79" t="str">
            <v/>
          </cell>
          <cell r="HE79" t="str">
            <v/>
          </cell>
          <cell r="HF79" t="str">
            <v/>
          </cell>
          <cell r="HG79" t="str">
            <v/>
          </cell>
          <cell r="HH79" t="str">
            <v/>
          </cell>
          <cell r="HI79" t="str">
            <v/>
          </cell>
          <cell r="HJ79" t="str">
            <v/>
          </cell>
          <cell r="HK79">
            <v>61.660612328964064</v>
          </cell>
          <cell r="HL79">
            <v>44.410966036714576</v>
          </cell>
          <cell r="HM79">
            <v>27.161319744465096</v>
          </cell>
          <cell r="HN79" t="str">
            <v/>
          </cell>
          <cell r="HO79" t="str">
            <v/>
          </cell>
          <cell r="HP79" t="str">
            <v/>
          </cell>
          <cell r="HQ79" t="str">
            <v/>
          </cell>
          <cell r="HR79" t="str">
            <v/>
          </cell>
          <cell r="HS79" t="str">
            <v/>
          </cell>
          <cell r="HT79" t="str">
            <v/>
          </cell>
          <cell r="HU79" t="str">
            <v/>
          </cell>
          <cell r="HV79" t="str">
            <v/>
          </cell>
          <cell r="HW79">
            <v>57.607275579684085</v>
          </cell>
          <cell r="HX79">
            <v>45.026438176729165</v>
          </cell>
          <cell r="HY79">
            <v>32.445600773774245</v>
          </cell>
          <cell r="HZ79" t="str">
            <v/>
          </cell>
          <cell r="IA79" t="str">
            <v/>
          </cell>
          <cell r="IB79" t="str">
            <v/>
          </cell>
          <cell r="IC79" t="str">
            <v/>
          </cell>
          <cell r="ID79" t="str">
            <v/>
          </cell>
          <cell r="IE79" t="str">
            <v/>
          </cell>
          <cell r="IF79" t="str">
            <v/>
          </cell>
          <cell r="IG79" t="str">
            <v/>
          </cell>
          <cell r="IH79" t="str">
            <v/>
          </cell>
          <cell r="II79">
            <v>37.505181997027357</v>
          </cell>
          <cell r="IJ79">
            <v>27.959204516768899</v>
          </cell>
          <cell r="IK79">
            <v>18.413227036510438</v>
          </cell>
          <cell r="IL79" t="str">
            <v/>
          </cell>
          <cell r="IM79" t="str">
            <v/>
          </cell>
          <cell r="IN79" t="str">
            <v/>
          </cell>
          <cell r="IO79" t="str">
            <v/>
          </cell>
          <cell r="IP79" t="str">
            <v/>
          </cell>
          <cell r="IQ79" t="str">
            <v/>
          </cell>
          <cell r="IR79" t="str">
            <v/>
          </cell>
          <cell r="IS79" t="str">
            <v/>
          </cell>
          <cell r="IT79" t="str">
            <v/>
          </cell>
          <cell r="IU79">
            <v>59.893566562846168</v>
          </cell>
          <cell r="IV79">
            <v>41.361164404220162</v>
          </cell>
          <cell r="IW79">
            <v>22.828762245594142</v>
          </cell>
          <cell r="IX79" t="str">
            <v/>
          </cell>
          <cell r="IY79" t="str">
            <v/>
          </cell>
          <cell r="IZ79" t="str">
            <v/>
          </cell>
          <cell r="JA79" t="str">
            <v/>
          </cell>
          <cell r="JB79" t="str">
            <v/>
          </cell>
          <cell r="JC79" t="str">
            <v/>
          </cell>
          <cell r="JD79" t="str">
            <v/>
          </cell>
          <cell r="JE79" t="str">
            <v/>
          </cell>
          <cell r="JF79" t="str">
            <v/>
          </cell>
          <cell r="JG79">
            <v>36.136203300979318</v>
          </cell>
          <cell r="JH79">
            <v>26.938664065986909</v>
          </cell>
          <cell r="JI79">
            <v>17.741124830994504</v>
          </cell>
          <cell r="JJ79" t="str">
            <v/>
          </cell>
          <cell r="JK79" t="str">
            <v/>
          </cell>
          <cell r="JL79" t="str">
            <v/>
          </cell>
          <cell r="JM79" t="str">
            <v/>
          </cell>
          <cell r="JN79" t="str">
            <v/>
          </cell>
          <cell r="JO79" t="str">
            <v/>
          </cell>
          <cell r="JP79" t="str">
            <v/>
          </cell>
          <cell r="JQ79" t="str">
            <v/>
          </cell>
          <cell r="JR79" t="str">
            <v/>
          </cell>
          <cell r="JS79">
            <v>69.314026319651191</v>
          </cell>
          <cell r="JT79">
            <v>52.872800407514291</v>
          </cell>
          <cell r="JU79">
            <v>36.43157449537739</v>
          </cell>
          <cell r="JV79" t="str">
            <v/>
          </cell>
          <cell r="JW79" t="str">
            <v/>
          </cell>
          <cell r="JX79" t="str">
            <v/>
          </cell>
          <cell r="JY79" t="str">
            <v/>
          </cell>
          <cell r="JZ79" t="str">
            <v/>
          </cell>
          <cell r="KA79" t="str">
            <v/>
          </cell>
        </row>
        <row r="80">
          <cell r="EY80">
            <v>191</v>
          </cell>
          <cell r="EZ80" t="str">
            <v/>
          </cell>
          <cell r="FA80" t="str">
            <v/>
          </cell>
          <cell r="FB80" t="str">
            <v/>
          </cell>
          <cell r="FC80" t="str">
            <v/>
          </cell>
          <cell r="FD80" t="str">
            <v/>
          </cell>
          <cell r="FE80" t="str">
            <v/>
          </cell>
          <cell r="FF80">
            <v>27.271307843366966</v>
          </cell>
          <cell r="FG80">
            <v>17.73326595363006</v>
          </cell>
          <cell r="FH80">
            <v>8.1952240638931499</v>
          </cell>
          <cell r="FI80">
            <v>36.864395971780873</v>
          </cell>
          <cell r="FJ80">
            <v>25.757985481645122</v>
          </cell>
          <cell r="FK80">
            <v>14.651574991509367</v>
          </cell>
          <cell r="FL80" t="str">
            <v/>
          </cell>
          <cell r="FM80" t="str">
            <v/>
          </cell>
          <cell r="FN80" t="str">
            <v/>
          </cell>
          <cell r="FO80" t="str">
            <v/>
          </cell>
          <cell r="FP80" t="str">
            <v/>
          </cell>
          <cell r="FQ80" t="str">
            <v/>
          </cell>
          <cell r="FR80">
            <v>27.848835675217689</v>
          </cell>
          <cell r="FS80">
            <v>20.197499089532581</v>
          </cell>
          <cell r="FT80">
            <v>12.546162503847476</v>
          </cell>
          <cell r="FU80">
            <v>36.863524657192102</v>
          </cell>
          <cell r="FV80">
            <v>24.77835324426615</v>
          </cell>
          <cell r="FW80">
            <v>12.693181831340201</v>
          </cell>
          <cell r="FX80" t="str">
            <v/>
          </cell>
          <cell r="FY80" t="str">
            <v/>
          </cell>
          <cell r="FZ80" t="str">
            <v/>
          </cell>
          <cell r="GA80" t="str">
            <v/>
          </cell>
          <cell r="GB80" t="str">
            <v/>
          </cell>
          <cell r="GC80" t="str">
            <v/>
          </cell>
          <cell r="GD80">
            <v>36.27587119717797</v>
          </cell>
          <cell r="GE80">
            <v>26.825267097075436</v>
          </cell>
          <cell r="GF80">
            <v>17.374662996972901</v>
          </cell>
          <cell r="GG80">
            <v>50.185560312398614</v>
          </cell>
          <cell r="GH80">
            <v>36.04888040821406</v>
          </cell>
          <cell r="GI80">
            <v>21.91220050402951</v>
          </cell>
          <cell r="GJ80" t="str">
            <v/>
          </cell>
          <cell r="GK80" t="str">
            <v/>
          </cell>
          <cell r="GL80" t="str">
            <v/>
          </cell>
          <cell r="GM80" t="str">
            <v/>
          </cell>
          <cell r="GN80" t="str">
            <v/>
          </cell>
          <cell r="GO80" t="str">
            <v/>
          </cell>
          <cell r="GP80">
            <v>33.804481642482983</v>
          </cell>
          <cell r="GQ80">
            <v>20.828321181457202</v>
          </cell>
          <cell r="GR80">
            <v>7.8521607204314217</v>
          </cell>
          <cell r="GS80">
            <v>36.34847727943108</v>
          </cell>
          <cell r="GT80">
            <v>21.142901110676799</v>
          </cell>
          <cell r="GU80">
            <v>5.9373249419225216</v>
          </cell>
          <cell r="GV80" t="str">
            <v/>
          </cell>
          <cell r="GW80" t="str">
            <v/>
          </cell>
          <cell r="GX80" t="str">
            <v/>
          </cell>
          <cell r="GY80" t="str">
            <v/>
          </cell>
          <cell r="GZ80" t="str">
            <v/>
          </cell>
          <cell r="HA80" t="str">
            <v/>
          </cell>
          <cell r="HB80">
            <v>38.527049646749063</v>
          </cell>
          <cell r="HC80">
            <v>25.409051376386302</v>
          </cell>
          <cell r="HD80">
            <v>12.291053106023549</v>
          </cell>
          <cell r="HE80">
            <v>56.371332779338253</v>
          </cell>
          <cell r="HF80">
            <v>38.397954440286767</v>
          </cell>
          <cell r="HG80">
            <v>20.424576101235285</v>
          </cell>
          <cell r="HH80" t="str">
            <v/>
          </cell>
          <cell r="HI80" t="str">
            <v/>
          </cell>
          <cell r="HJ80" t="str">
            <v/>
          </cell>
          <cell r="HK80" t="str">
            <v/>
          </cell>
          <cell r="HL80" t="str">
            <v/>
          </cell>
          <cell r="HM80" t="str">
            <v/>
          </cell>
          <cell r="HN80">
            <v>38.504796038902043</v>
          </cell>
          <cell r="HO80">
            <v>26.692120932692585</v>
          </cell>
          <cell r="HP80">
            <v>14.87944582648313</v>
          </cell>
          <cell r="HQ80">
            <v>61.476574428866023</v>
          </cell>
          <cell r="HR80">
            <v>37.296161050369882</v>
          </cell>
          <cell r="HS80">
            <v>13.115747671873745</v>
          </cell>
          <cell r="HT80" t="str">
            <v/>
          </cell>
          <cell r="HU80" t="str">
            <v/>
          </cell>
          <cell r="HV80" t="str">
            <v/>
          </cell>
          <cell r="HW80" t="str">
            <v/>
          </cell>
          <cell r="HX80" t="str">
            <v/>
          </cell>
          <cell r="HY80" t="str">
            <v/>
          </cell>
          <cell r="HZ80">
            <v>46.77137517637847</v>
          </cell>
          <cell r="IA80">
            <v>34.258398901959389</v>
          </cell>
          <cell r="IB80">
            <v>21.745422627540304</v>
          </cell>
          <cell r="IC80">
            <v>76.024690482484559</v>
          </cell>
          <cell r="ID80">
            <v>58.031695424173208</v>
          </cell>
          <cell r="IE80">
            <v>40.038700365861871</v>
          </cell>
          <cell r="IF80" t="str">
            <v/>
          </cell>
          <cell r="IG80" t="str">
            <v/>
          </cell>
          <cell r="IH80" t="str">
            <v/>
          </cell>
          <cell r="II80" t="str">
            <v/>
          </cell>
          <cell r="IJ80" t="str">
            <v/>
          </cell>
          <cell r="IK80" t="str">
            <v/>
          </cell>
          <cell r="IL80">
            <v>18.297032108972637</v>
          </cell>
          <cell r="IM80">
            <v>14.678103371399498</v>
          </cell>
          <cell r="IN80">
            <v>11.059174633826361</v>
          </cell>
          <cell r="IO80">
            <v>31.882642795602337</v>
          </cell>
          <cell r="IP80">
            <v>23.597684498124632</v>
          </cell>
          <cell r="IQ80">
            <v>15.312726200646928</v>
          </cell>
          <cell r="IR80" t="str">
            <v/>
          </cell>
          <cell r="IS80" t="str">
            <v/>
          </cell>
          <cell r="IT80" t="str">
            <v/>
          </cell>
          <cell r="IU80" t="str">
            <v/>
          </cell>
          <cell r="IV80" t="str">
            <v/>
          </cell>
          <cell r="IW80" t="str">
            <v/>
          </cell>
          <cell r="IX80">
            <v>37.087076222539174</v>
          </cell>
          <cell r="IY80">
            <v>23.65543270323856</v>
          </cell>
          <cell r="IZ80">
            <v>10.223789183937951</v>
          </cell>
          <cell r="JA80">
            <v>48.976115436882594</v>
          </cell>
          <cell r="JB80">
            <v>28.577473858458017</v>
          </cell>
          <cell r="JC80">
            <v>8.1788322800334452</v>
          </cell>
          <cell r="JD80" t="str">
            <v/>
          </cell>
          <cell r="JE80" t="str">
            <v/>
          </cell>
          <cell r="JF80" t="str">
            <v/>
          </cell>
          <cell r="JG80" t="str">
            <v/>
          </cell>
          <cell r="JH80" t="str">
            <v/>
          </cell>
          <cell r="JI80" t="str">
            <v/>
          </cell>
          <cell r="JJ80">
            <v>17.409462023307452</v>
          </cell>
          <cell r="JK80">
            <v>13.966083772310157</v>
          </cell>
          <cell r="JL80">
            <v>10.522705521312863</v>
          </cell>
          <cell r="JM80">
            <v>30.336048799986607</v>
          </cell>
          <cell r="JN80">
            <v>22.452985252544273</v>
          </cell>
          <cell r="JO80">
            <v>14.569921705101947</v>
          </cell>
          <cell r="JP80" t="str">
            <v/>
          </cell>
          <cell r="JQ80" t="str">
            <v/>
          </cell>
          <cell r="JR80" t="str">
            <v/>
          </cell>
          <cell r="JS80" t="str">
            <v/>
          </cell>
          <cell r="JT80" t="str">
            <v/>
          </cell>
          <cell r="JU80" t="str">
            <v/>
          </cell>
          <cell r="JV80">
            <v>43.132091093021877</v>
          </cell>
          <cell r="JW80">
            <v>31.267970671846761</v>
          </cell>
          <cell r="JX80">
            <v>19.403850250671645</v>
          </cell>
          <cell r="JY80">
            <v>68.133079779813826</v>
          </cell>
          <cell r="JZ80">
            <v>47.44449851341281</v>
          </cell>
          <cell r="KA80">
            <v>26.755917247011809</v>
          </cell>
        </row>
        <row r="81">
          <cell r="EY81">
            <v>192</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cell r="JX81" t="str">
            <v/>
          </cell>
          <cell r="JY81" t="str">
            <v/>
          </cell>
          <cell r="JZ81" t="str">
            <v/>
          </cell>
          <cell r="KA81" t="str">
            <v/>
          </cell>
        </row>
        <row r="82">
          <cell r="EY82">
            <v>193</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cell r="JX82" t="str">
            <v/>
          </cell>
          <cell r="JY82" t="str">
            <v/>
          </cell>
          <cell r="JZ82" t="str">
            <v/>
          </cell>
          <cell r="KA82" t="str">
            <v/>
          </cell>
        </row>
        <row r="83">
          <cell r="EY83">
            <v>194</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cell r="JX83" t="str">
            <v/>
          </cell>
          <cell r="JY83" t="str">
            <v/>
          </cell>
          <cell r="JZ83" t="str">
            <v/>
          </cell>
          <cell r="KA83" t="str">
            <v/>
          </cell>
        </row>
      </sheetData>
      <sheetData sheetId="6"/>
      <sheetData sheetId="7">
        <row r="7">
          <cell r="EY7">
            <v>118</v>
          </cell>
          <cell r="EZ7">
            <v>29.73770165056667</v>
          </cell>
          <cell r="FA7">
            <v>21.120344414213921</v>
          </cell>
          <cell r="FB7">
            <v>12.502987177861176</v>
          </cell>
          <cell r="FC7" t="str">
            <v/>
          </cell>
          <cell r="FD7" t="str">
            <v/>
          </cell>
          <cell r="FE7" t="str">
            <v/>
          </cell>
          <cell r="FF7" t="str">
            <v/>
          </cell>
          <cell r="FG7" t="str">
            <v/>
          </cell>
          <cell r="FH7" t="str">
            <v/>
          </cell>
          <cell r="FI7" t="str">
            <v/>
          </cell>
          <cell r="FJ7" t="str">
            <v/>
          </cell>
          <cell r="FK7" t="str">
            <v/>
          </cell>
          <cell r="FL7">
            <v>25.107009096068253</v>
          </cell>
          <cell r="FM7">
            <v>17.152386547000049</v>
          </cell>
          <cell r="FN7">
            <v>9.1977639979318528</v>
          </cell>
          <cell r="FO7" t="str">
            <v/>
          </cell>
          <cell r="FP7" t="str">
            <v/>
          </cell>
          <cell r="FQ7" t="str">
            <v/>
          </cell>
          <cell r="FR7" t="str">
            <v/>
          </cell>
          <cell r="FS7" t="str">
            <v/>
          </cell>
          <cell r="FT7" t="str">
            <v/>
          </cell>
          <cell r="FU7" t="str">
            <v/>
          </cell>
          <cell r="FV7" t="str">
            <v/>
          </cell>
          <cell r="FW7" t="str">
            <v/>
          </cell>
          <cell r="FX7">
            <v>18.619759610266222</v>
          </cell>
          <cell r="FY7">
            <v>13.020010787641512</v>
          </cell>
          <cell r="FZ7">
            <v>7.4202619650168034</v>
          </cell>
          <cell r="GA7" t="str">
            <v/>
          </cell>
          <cell r="GB7" t="str">
            <v/>
          </cell>
          <cell r="GC7" t="str">
            <v/>
          </cell>
          <cell r="GD7" t="str">
            <v/>
          </cell>
          <cell r="GE7" t="str">
            <v/>
          </cell>
          <cell r="GF7" t="str">
            <v/>
          </cell>
          <cell r="GG7" t="str">
            <v/>
          </cell>
          <cell r="GH7" t="str">
            <v/>
          </cell>
          <cell r="GI7" t="str">
            <v/>
          </cell>
          <cell r="GJ7">
            <v>15.610349601747552</v>
          </cell>
          <cell r="GK7">
            <v>9.2461796991244984</v>
          </cell>
          <cell r="GL7">
            <v>2.8820097965014435</v>
          </cell>
          <cell r="GM7" t="str">
            <v/>
          </cell>
          <cell r="GN7" t="str">
            <v/>
          </cell>
          <cell r="GO7" t="str">
            <v/>
          </cell>
          <cell r="GP7" t="str">
            <v/>
          </cell>
          <cell r="GQ7" t="str">
            <v/>
          </cell>
          <cell r="GR7" t="str">
            <v/>
          </cell>
          <cell r="GS7" t="str">
            <v/>
          </cell>
          <cell r="GT7" t="str">
            <v/>
          </cell>
          <cell r="GU7" t="str">
            <v/>
          </cell>
          <cell r="GV7">
            <v>27.496545817863545</v>
          </cell>
          <cell r="GW7">
            <v>19.476678185297899</v>
          </cell>
          <cell r="GX7">
            <v>11.456810552732257</v>
          </cell>
          <cell r="GY7" t="str">
            <v/>
          </cell>
          <cell r="GZ7" t="str">
            <v/>
          </cell>
          <cell r="HA7" t="str">
            <v/>
          </cell>
          <cell r="HB7" t="str">
            <v/>
          </cell>
          <cell r="HC7" t="str">
            <v/>
          </cell>
          <cell r="HD7" t="str">
            <v/>
          </cell>
          <cell r="HE7" t="str">
            <v/>
          </cell>
          <cell r="HF7" t="str">
            <v/>
          </cell>
          <cell r="HG7" t="str">
            <v/>
          </cell>
          <cell r="HH7">
            <v>48.271939883438385</v>
          </cell>
          <cell r="HI7">
            <v>33.007200145698832</v>
          </cell>
          <cell r="HJ7">
            <v>17.742460407959285</v>
          </cell>
          <cell r="HK7" t="str">
            <v/>
          </cell>
          <cell r="HL7" t="str">
            <v/>
          </cell>
          <cell r="HM7" t="str">
            <v/>
          </cell>
          <cell r="HN7" t="str">
            <v/>
          </cell>
          <cell r="HO7" t="str">
            <v/>
          </cell>
          <cell r="HP7" t="str">
            <v/>
          </cell>
          <cell r="HQ7" t="str">
            <v/>
          </cell>
          <cell r="HR7" t="str">
            <v/>
          </cell>
          <cell r="HS7" t="str">
            <v/>
          </cell>
          <cell r="HT7">
            <v>26.081834328790265</v>
          </cell>
          <cell r="HU7">
            <v>18.257870312049644</v>
          </cell>
          <cell r="HV7">
            <v>10.433906295309018</v>
          </cell>
          <cell r="HW7" t="str">
            <v/>
          </cell>
          <cell r="HX7" t="str">
            <v/>
          </cell>
          <cell r="HY7" t="str">
            <v/>
          </cell>
          <cell r="HZ7" t="str">
            <v/>
          </cell>
          <cell r="IA7" t="str">
            <v/>
          </cell>
          <cell r="IB7" t="str">
            <v/>
          </cell>
          <cell r="IC7" t="str">
            <v/>
          </cell>
          <cell r="ID7" t="str">
            <v/>
          </cell>
          <cell r="IE7" t="str">
            <v/>
          </cell>
          <cell r="IF7">
            <v>20.855809571234925</v>
          </cell>
          <cell r="IG7">
            <v>14.978287744481703</v>
          </cell>
          <cell r="IH7">
            <v>9.1007659177284861</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v>17.194723884244418</v>
          </cell>
          <cell r="JE7">
            <v>12.348958267261116</v>
          </cell>
          <cell r="JF7">
            <v>7.5031926502778141</v>
          </cell>
          <cell r="JG7" t="str">
            <v/>
          </cell>
          <cell r="JH7" t="str">
            <v/>
          </cell>
          <cell r="JI7" t="str">
            <v/>
          </cell>
          <cell r="JJ7" t="str">
            <v/>
          </cell>
          <cell r="JK7" t="str">
            <v/>
          </cell>
          <cell r="JL7" t="str">
            <v/>
          </cell>
          <cell r="JM7" t="str">
            <v/>
          </cell>
          <cell r="JN7" t="str">
            <v/>
          </cell>
          <cell r="JO7" t="str">
            <v/>
          </cell>
          <cell r="JP7">
            <v>37.826471900281128</v>
          </cell>
          <cell r="JQ7">
            <v>28.692732849563022</v>
          </cell>
          <cell r="JR7">
            <v>19.55899379884492</v>
          </cell>
          <cell r="JS7" t="str">
            <v/>
          </cell>
          <cell r="JT7" t="str">
            <v/>
          </cell>
          <cell r="JU7" t="str">
            <v/>
          </cell>
          <cell r="JV7" t="str">
            <v/>
          </cell>
          <cell r="JW7" t="str">
            <v/>
          </cell>
          <cell r="JX7" t="str">
            <v/>
          </cell>
          <cell r="JY7" t="str">
            <v/>
          </cell>
          <cell r="JZ7" t="str">
            <v/>
          </cell>
          <cell r="KA7" t="str">
            <v/>
          </cell>
        </row>
        <row r="8">
          <cell r="EY8">
            <v>119</v>
          </cell>
          <cell r="EZ8" t="str">
            <v/>
          </cell>
          <cell r="FA8" t="str">
            <v/>
          </cell>
          <cell r="FB8" t="str">
            <v/>
          </cell>
          <cell r="FC8">
            <v>13.37676406022482</v>
          </cell>
          <cell r="FD8">
            <v>9.9444792072394286</v>
          </cell>
          <cell r="FE8">
            <v>6.5121943542540368</v>
          </cell>
          <cell r="FF8" t="str">
            <v/>
          </cell>
          <cell r="FG8" t="str">
            <v/>
          </cell>
          <cell r="FH8" t="str">
            <v/>
          </cell>
          <cell r="FI8" t="str">
            <v/>
          </cell>
          <cell r="FJ8" t="str">
            <v/>
          </cell>
          <cell r="FK8" t="str">
            <v/>
          </cell>
          <cell r="FL8" t="str">
            <v/>
          </cell>
          <cell r="FM8" t="str">
            <v/>
          </cell>
          <cell r="FN8" t="str">
            <v/>
          </cell>
          <cell r="FO8">
            <v>11.694807734328759</v>
          </cell>
          <cell r="FP8">
            <v>8.6838903712978333</v>
          </cell>
          <cell r="FQ8">
            <v>5.6729730082669061</v>
          </cell>
          <cell r="FR8" t="str">
            <v/>
          </cell>
          <cell r="FS8" t="str">
            <v/>
          </cell>
          <cell r="FT8" t="str">
            <v/>
          </cell>
          <cell r="FU8" t="str">
            <v/>
          </cell>
          <cell r="FV8" t="str">
            <v/>
          </cell>
          <cell r="FW8" t="str">
            <v/>
          </cell>
          <cell r="FX8" t="str">
            <v/>
          </cell>
          <cell r="FY8" t="str">
            <v/>
          </cell>
          <cell r="FZ8" t="str">
            <v/>
          </cell>
          <cell r="GA8">
            <v>10.261391791770258</v>
          </cell>
          <cell r="GB8">
            <v>7.3416704963106012</v>
          </cell>
          <cell r="GC8">
            <v>4.4219492008509436</v>
          </cell>
          <cell r="GD8" t="str">
            <v/>
          </cell>
          <cell r="GE8" t="str">
            <v/>
          </cell>
          <cell r="GF8" t="str">
            <v/>
          </cell>
          <cell r="GG8" t="str">
            <v/>
          </cell>
          <cell r="GH8" t="str">
            <v/>
          </cell>
          <cell r="GI8" t="str">
            <v/>
          </cell>
          <cell r="GJ8" t="str">
            <v/>
          </cell>
          <cell r="GK8" t="str">
            <v/>
          </cell>
          <cell r="GL8" t="str">
            <v/>
          </cell>
          <cell r="GM8">
            <v>8.5169462813629941</v>
          </cell>
          <cell r="GN8">
            <v>5.6096099228970564</v>
          </cell>
          <cell r="GO8">
            <v>2.7022735644311195</v>
          </cell>
          <cell r="GP8" t="str">
            <v/>
          </cell>
          <cell r="GQ8" t="str">
            <v/>
          </cell>
          <cell r="GR8" t="str">
            <v/>
          </cell>
          <cell r="GS8" t="str">
            <v/>
          </cell>
          <cell r="GT8" t="str">
            <v/>
          </cell>
          <cell r="GU8" t="str">
            <v/>
          </cell>
          <cell r="GV8" t="str">
            <v/>
          </cell>
          <cell r="GW8" t="str">
            <v/>
          </cell>
          <cell r="GX8" t="str">
            <v/>
          </cell>
          <cell r="GY8">
            <v>10.924477553229696</v>
          </cell>
          <cell r="GZ8">
            <v>7.5181214575602127</v>
          </cell>
          <cell r="HA8">
            <v>4.1117653618907273</v>
          </cell>
          <cell r="HB8" t="str">
            <v/>
          </cell>
          <cell r="HC8" t="str">
            <v/>
          </cell>
          <cell r="HD8" t="str">
            <v/>
          </cell>
          <cell r="HE8" t="str">
            <v/>
          </cell>
          <cell r="HF8" t="str">
            <v/>
          </cell>
          <cell r="HG8" t="str">
            <v/>
          </cell>
          <cell r="HH8" t="str">
            <v/>
          </cell>
          <cell r="HI8" t="str">
            <v/>
          </cell>
          <cell r="HJ8" t="str">
            <v/>
          </cell>
          <cell r="HK8">
            <v>25.921839106036916</v>
          </cell>
          <cell r="HL8">
            <v>18.67016678338469</v>
          </cell>
          <cell r="HM8">
            <v>11.418494460732465</v>
          </cell>
          <cell r="HN8" t="str">
            <v/>
          </cell>
          <cell r="HO8" t="str">
            <v/>
          </cell>
          <cell r="HP8" t="str">
            <v/>
          </cell>
          <cell r="HQ8" t="str">
            <v/>
          </cell>
          <cell r="HR8" t="str">
            <v/>
          </cell>
          <cell r="HS8" t="str">
            <v/>
          </cell>
          <cell r="HT8" t="str">
            <v/>
          </cell>
          <cell r="HU8" t="str">
            <v/>
          </cell>
          <cell r="HV8" t="str">
            <v/>
          </cell>
          <cell r="HW8">
            <v>13.229341403710983</v>
          </cell>
          <cell r="HX8">
            <v>10.340189096585334</v>
          </cell>
          <cell r="HY8">
            <v>7.4510367894596854</v>
          </cell>
          <cell r="HZ8" t="str">
            <v/>
          </cell>
          <cell r="IA8" t="str">
            <v/>
          </cell>
          <cell r="IB8" t="str">
            <v/>
          </cell>
          <cell r="IC8" t="str">
            <v/>
          </cell>
          <cell r="ID8" t="str">
            <v/>
          </cell>
          <cell r="IE8" t="str">
            <v/>
          </cell>
          <cell r="IF8" t="str">
            <v/>
          </cell>
          <cell r="IG8" t="str">
            <v/>
          </cell>
          <cell r="IH8" t="str">
            <v/>
          </cell>
          <cell r="II8">
            <v>9.6520688962938053</v>
          </cell>
          <cell r="IJ8">
            <v>7.1953835153449361</v>
          </cell>
          <cell r="IK8">
            <v>4.7386981343960679</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v>8.8555122713862353</v>
          </cell>
          <cell r="JH8">
            <v>6.6015698501628002</v>
          </cell>
          <cell r="JI8">
            <v>4.3476274289393642</v>
          </cell>
          <cell r="JJ8" t="str">
            <v/>
          </cell>
          <cell r="JK8" t="str">
            <v/>
          </cell>
          <cell r="JL8" t="str">
            <v/>
          </cell>
          <cell r="JM8" t="str">
            <v/>
          </cell>
          <cell r="JN8" t="str">
            <v/>
          </cell>
          <cell r="JO8" t="str">
            <v/>
          </cell>
          <cell r="JP8" t="str">
            <v/>
          </cell>
          <cell r="JQ8" t="str">
            <v/>
          </cell>
          <cell r="JR8" t="str">
            <v/>
          </cell>
          <cell r="JS8">
            <v>25.530251859670305</v>
          </cell>
          <cell r="JT8">
            <v>19.474498634733351</v>
          </cell>
          <cell r="JU8">
            <v>13.418745409796395</v>
          </cell>
          <cell r="JV8" t="str">
            <v/>
          </cell>
          <cell r="JW8" t="str">
            <v/>
          </cell>
          <cell r="JX8" t="str">
            <v/>
          </cell>
          <cell r="JY8" t="str">
            <v/>
          </cell>
          <cell r="JZ8" t="str">
            <v/>
          </cell>
          <cell r="KA8" t="str">
            <v/>
          </cell>
        </row>
        <row r="9">
          <cell r="EY9">
            <v>120</v>
          </cell>
          <cell r="EZ9" t="str">
            <v/>
          </cell>
          <cell r="FA9" t="str">
            <v/>
          </cell>
          <cell r="FB9" t="str">
            <v/>
          </cell>
          <cell r="FC9" t="str">
            <v/>
          </cell>
          <cell r="FD9" t="str">
            <v/>
          </cell>
          <cell r="FE9" t="str">
            <v/>
          </cell>
          <cell r="FF9">
            <v>5.9126196702739477</v>
          </cell>
          <cell r="FG9">
            <v>3.8447021938896278</v>
          </cell>
          <cell r="FH9">
            <v>1.7767847175053069</v>
          </cell>
          <cell r="FI9">
            <v>7.9924715751589313</v>
          </cell>
          <cell r="FJ9">
            <v>5.5845202767731594</v>
          </cell>
          <cell r="FK9">
            <v>3.1765689783873872</v>
          </cell>
          <cell r="FL9" t="str">
            <v/>
          </cell>
          <cell r="FM9" t="str">
            <v/>
          </cell>
          <cell r="FN9" t="str">
            <v/>
          </cell>
          <cell r="FO9" t="str">
            <v/>
          </cell>
          <cell r="FP9" t="str">
            <v/>
          </cell>
          <cell r="FQ9" t="str">
            <v/>
          </cell>
          <cell r="FR9">
            <v>6.0378319423931881</v>
          </cell>
          <cell r="FS9">
            <v>4.3789660214684689</v>
          </cell>
          <cell r="FT9">
            <v>2.7201001005437502</v>
          </cell>
          <cell r="FU9">
            <v>7.9922826677619652</v>
          </cell>
          <cell r="FV9">
            <v>5.372128818701956</v>
          </cell>
          <cell r="FW9">
            <v>2.751974969641946</v>
          </cell>
          <cell r="FX9" t="str">
            <v/>
          </cell>
          <cell r="FY9" t="str">
            <v/>
          </cell>
          <cell r="FZ9" t="str">
            <v/>
          </cell>
          <cell r="GA9" t="str">
            <v/>
          </cell>
          <cell r="GB9" t="str">
            <v/>
          </cell>
          <cell r="GC9" t="str">
            <v/>
          </cell>
          <cell r="GD9">
            <v>5.8477693654142016</v>
          </cell>
          <cell r="GE9">
            <v>4.324306211604771</v>
          </cell>
          <cell r="GF9">
            <v>2.8008430577953396</v>
          </cell>
          <cell r="GG9">
            <v>8.0900491840929725</v>
          </cell>
          <cell r="GH9">
            <v>5.8111778312035058</v>
          </cell>
          <cell r="GI9">
            <v>3.5323064783140397</v>
          </cell>
          <cell r="GJ9" t="str">
            <v/>
          </cell>
          <cell r="GK9" t="str">
            <v/>
          </cell>
          <cell r="GL9" t="str">
            <v/>
          </cell>
          <cell r="GM9" t="str">
            <v/>
          </cell>
          <cell r="GN9" t="str">
            <v/>
          </cell>
          <cell r="GO9" t="str">
            <v/>
          </cell>
          <cell r="GP9">
            <v>5.4493746294367984</v>
          </cell>
          <cell r="GQ9">
            <v>3.3575821756531203</v>
          </cell>
          <cell r="GR9">
            <v>1.2657897218694414</v>
          </cell>
          <cell r="GS9">
            <v>5.8594736638784521</v>
          </cell>
          <cell r="GT9">
            <v>3.408293318138587</v>
          </cell>
          <cell r="GU9">
            <v>0.95711297239872173</v>
          </cell>
          <cell r="GV9" t="str">
            <v/>
          </cell>
          <cell r="GW9" t="str">
            <v/>
          </cell>
          <cell r="GX9" t="str">
            <v/>
          </cell>
          <cell r="GY9" t="str">
            <v/>
          </cell>
          <cell r="GZ9" t="str">
            <v/>
          </cell>
          <cell r="HA9" t="str">
            <v/>
          </cell>
          <cell r="HB9">
            <v>5.9100366373537137</v>
          </cell>
          <cell r="HC9">
            <v>3.8977400535915976</v>
          </cell>
          <cell r="HD9">
            <v>1.8854434698294835</v>
          </cell>
          <cell r="HE9">
            <v>8.6473437513910287</v>
          </cell>
          <cell r="HF9">
            <v>5.8902334755000441</v>
          </cell>
          <cell r="HG9">
            <v>3.133123199609062</v>
          </cell>
          <cell r="HH9" t="str">
            <v/>
          </cell>
          <cell r="HI9" t="str">
            <v/>
          </cell>
          <cell r="HJ9" t="str">
            <v/>
          </cell>
          <cell r="HK9" t="str">
            <v/>
          </cell>
          <cell r="HL9" t="str">
            <v/>
          </cell>
          <cell r="HM9" t="str">
            <v/>
          </cell>
          <cell r="HN9">
            <v>12.293699940131374</v>
          </cell>
          <cell r="HO9">
            <v>8.5221831893536564</v>
          </cell>
          <cell r="HP9">
            <v>4.750666438575939</v>
          </cell>
          <cell r="HQ9">
            <v>19.628062920059634</v>
          </cell>
          <cell r="HR9">
            <v>11.907810455840986</v>
          </cell>
          <cell r="HS9">
            <v>4.1875579916223407</v>
          </cell>
          <cell r="HT9" t="str">
            <v/>
          </cell>
          <cell r="HU9" t="str">
            <v/>
          </cell>
          <cell r="HV9" t="str">
            <v/>
          </cell>
          <cell r="HW9" t="str">
            <v/>
          </cell>
          <cell r="HX9" t="str">
            <v/>
          </cell>
          <cell r="HY9" t="str">
            <v/>
          </cell>
          <cell r="HZ9">
            <v>12.042285102883652</v>
          </cell>
          <cell r="IA9">
            <v>8.8205532805044857</v>
          </cell>
          <cell r="IB9">
            <v>5.5988214581253199</v>
          </cell>
          <cell r="IC9">
            <v>19.574173181697173</v>
          </cell>
          <cell r="ID9">
            <v>14.941493994269884</v>
          </cell>
          <cell r="IE9">
            <v>10.308814806842596</v>
          </cell>
          <cell r="IF9" t="str">
            <v/>
          </cell>
          <cell r="IG9" t="str">
            <v/>
          </cell>
          <cell r="IH9" t="str">
            <v/>
          </cell>
          <cell r="II9" t="str">
            <v/>
          </cell>
          <cell r="IJ9" t="str">
            <v/>
          </cell>
          <cell r="IK9" t="str">
            <v/>
          </cell>
          <cell r="IL9">
            <v>6.6071318919347313</v>
          </cell>
          <cell r="IM9">
            <v>5.300322168136244</v>
          </cell>
          <cell r="IN9">
            <v>3.9935124443377576</v>
          </cell>
          <cell r="IO9">
            <v>11.512950557193685</v>
          </cell>
          <cell r="IP9">
            <v>8.5212187908286658</v>
          </cell>
          <cell r="IQ9">
            <v>5.529487024463644</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v>5.2228386069922346</v>
          </cell>
          <cell r="JK9">
            <v>4.1898251316930466</v>
          </cell>
          <cell r="JL9">
            <v>3.1568116563938586</v>
          </cell>
          <cell r="JM9">
            <v>9.1008146399959813</v>
          </cell>
          <cell r="JN9">
            <v>6.7358955757632826</v>
          </cell>
          <cell r="JO9">
            <v>4.3709765115305839</v>
          </cell>
          <cell r="JP9" t="str">
            <v/>
          </cell>
          <cell r="JQ9" t="str">
            <v/>
          </cell>
          <cell r="JR9" t="str">
            <v/>
          </cell>
          <cell r="JS9" t="str">
            <v/>
          </cell>
          <cell r="JT9" t="str">
            <v/>
          </cell>
          <cell r="JU9" t="str">
            <v/>
          </cell>
          <cell r="JV9">
            <v>10.254138249553126</v>
          </cell>
          <cell r="JW9">
            <v>7.4335856650354168</v>
          </cell>
          <cell r="JX9">
            <v>4.6130330805177087</v>
          </cell>
          <cell r="JY9">
            <v>16.197823980369783</v>
          </cell>
          <cell r="JZ9">
            <v>11.279361482568174</v>
          </cell>
          <cell r="KA9">
            <v>6.3608989847665676</v>
          </cell>
        </row>
        <row r="10">
          <cell r="EY10">
            <v>121</v>
          </cell>
          <cell r="EZ10">
            <v>33.424497324103221</v>
          </cell>
          <cell r="FA10">
            <v>23.738784646243154</v>
          </cell>
          <cell r="FB10">
            <v>14.053071968383085</v>
          </cell>
          <cell r="FC10" t="str">
            <v/>
          </cell>
          <cell r="FD10" t="str">
            <v/>
          </cell>
          <cell r="FE10" t="str">
            <v/>
          </cell>
          <cell r="FF10" t="str">
            <v/>
          </cell>
          <cell r="FG10" t="str">
            <v/>
          </cell>
          <cell r="FH10" t="str">
            <v/>
          </cell>
          <cell r="FI10" t="str">
            <v/>
          </cell>
          <cell r="FJ10" t="str">
            <v/>
          </cell>
          <cell r="FK10" t="str">
            <v/>
          </cell>
          <cell r="FL10">
            <v>28.219704676866897</v>
          </cell>
          <cell r="FM10">
            <v>19.27889064793488</v>
          </cell>
          <cell r="FN10">
            <v>10.338076619002864</v>
          </cell>
          <cell r="FO10" t="str">
            <v/>
          </cell>
          <cell r="FP10" t="str">
            <v/>
          </cell>
          <cell r="FQ10" t="str">
            <v/>
          </cell>
          <cell r="FR10" t="str">
            <v/>
          </cell>
          <cell r="FS10" t="str">
            <v/>
          </cell>
          <cell r="FT10" t="str">
            <v/>
          </cell>
          <cell r="FU10" t="str">
            <v/>
          </cell>
          <cell r="FV10" t="str">
            <v/>
          </cell>
          <cell r="FW10" t="str">
            <v/>
          </cell>
          <cell r="FX10">
            <v>32.847788809011966</v>
          </cell>
          <cell r="FY10">
            <v>22.969070148880995</v>
          </cell>
          <cell r="FZ10">
            <v>13.090351488750029</v>
          </cell>
          <cell r="GA10" t="str">
            <v/>
          </cell>
          <cell r="GB10" t="str">
            <v/>
          </cell>
          <cell r="GC10" t="str">
            <v/>
          </cell>
          <cell r="GD10" t="str">
            <v/>
          </cell>
          <cell r="GE10" t="str">
            <v/>
          </cell>
          <cell r="GF10" t="str">
            <v/>
          </cell>
          <cell r="GG10" t="str">
            <v/>
          </cell>
          <cell r="GH10" t="str">
            <v/>
          </cell>
          <cell r="GI10" t="str">
            <v/>
          </cell>
          <cell r="GJ10">
            <v>27.538780182227942</v>
          </cell>
          <cell r="GK10">
            <v>16.311518752345098</v>
          </cell>
          <cell r="GL10">
            <v>5.0842573224622551</v>
          </cell>
          <cell r="GM10" t="str">
            <v/>
          </cell>
          <cell r="GN10" t="str">
            <v/>
          </cell>
          <cell r="GO10" t="str">
            <v/>
          </cell>
          <cell r="GP10" t="str">
            <v/>
          </cell>
          <cell r="GQ10" t="str">
            <v/>
          </cell>
          <cell r="GR10" t="str">
            <v/>
          </cell>
          <cell r="GS10" t="str">
            <v/>
          </cell>
          <cell r="GT10" t="str">
            <v/>
          </cell>
          <cell r="GU10" t="str">
            <v/>
          </cell>
          <cell r="GV10">
            <v>32.463081187264187</v>
          </cell>
          <cell r="GW10">
            <v>22.994633194136604</v>
          </cell>
          <cell r="GX10">
            <v>13.526185201009019</v>
          </cell>
          <cell r="GY10" t="str">
            <v/>
          </cell>
          <cell r="GZ10" t="str">
            <v/>
          </cell>
          <cell r="HA10" t="str">
            <v/>
          </cell>
          <cell r="HB10" t="str">
            <v/>
          </cell>
          <cell r="HC10" t="str">
            <v/>
          </cell>
          <cell r="HD10" t="str">
            <v/>
          </cell>
          <cell r="HE10" t="str">
            <v/>
          </cell>
          <cell r="HF10" t="str">
            <v/>
          </cell>
          <cell r="HG10" t="str">
            <v/>
          </cell>
          <cell r="HH10">
            <v>66.615277039144971</v>
          </cell>
          <cell r="HI10">
            <v>45.549936201064391</v>
          </cell>
          <cell r="HJ10">
            <v>24.484595362983814</v>
          </cell>
          <cell r="HK10" t="str">
            <v/>
          </cell>
          <cell r="HL10" t="str">
            <v/>
          </cell>
          <cell r="HM10" t="str">
            <v/>
          </cell>
          <cell r="HN10" t="str">
            <v/>
          </cell>
          <cell r="HO10" t="str">
            <v/>
          </cell>
          <cell r="HP10" t="str">
            <v/>
          </cell>
          <cell r="HQ10" t="str">
            <v/>
          </cell>
          <cell r="HR10" t="str">
            <v/>
          </cell>
          <cell r="HS10" t="str">
            <v/>
          </cell>
          <cell r="HT10">
            <v>31.09757169971147</v>
          </cell>
          <cell r="HU10">
            <v>21.768999218213036</v>
          </cell>
          <cell r="HV10">
            <v>12.440426736714599</v>
          </cell>
          <cell r="HW10" t="str">
            <v/>
          </cell>
          <cell r="HX10" t="str">
            <v/>
          </cell>
          <cell r="HY10" t="str">
            <v/>
          </cell>
          <cell r="HZ10" t="str">
            <v/>
          </cell>
          <cell r="IA10" t="str">
            <v/>
          </cell>
          <cell r="IB10" t="str">
            <v/>
          </cell>
          <cell r="IC10" t="str">
            <v/>
          </cell>
          <cell r="ID10" t="str">
            <v/>
          </cell>
          <cell r="IE10" t="str">
            <v/>
          </cell>
          <cell r="IF10">
            <v>31.496528740232336</v>
          </cell>
          <cell r="IG10">
            <v>22.620271287584615</v>
          </cell>
          <cell r="IH10">
            <v>13.744013834936897</v>
          </cell>
          <cell r="II10" t="str">
            <v/>
          </cell>
          <cell r="IJ10" t="str">
            <v/>
          </cell>
          <cell r="IK10" t="str">
            <v/>
          </cell>
          <cell r="IL10" t="str">
            <v/>
          </cell>
          <cell r="IM10" t="str">
            <v/>
          </cell>
          <cell r="IN10" t="str">
            <v/>
          </cell>
          <cell r="IO10" t="str">
            <v/>
          </cell>
          <cell r="IP10" t="str">
            <v/>
          </cell>
          <cell r="IQ10" t="str">
            <v/>
          </cell>
          <cell r="IR10">
            <v>50.538470345903647</v>
          </cell>
          <cell r="IS10">
            <v>35.597422992376423</v>
          </cell>
          <cell r="IT10">
            <v>20.656375638849198</v>
          </cell>
          <cell r="IU10" t="str">
            <v/>
          </cell>
          <cell r="IV10" t="str">
            <v/>
          </cell>
          <cell r="IW10" t="str">
            <v/>
          </cell>
          <cell r="IX10" t="str">
            <v/>
          </cell>
          <cell r="IY10" t="str">
            <v/>
          </cell>
          <cell r="IZ10" t="str">
            <v/>
          </cell>
          <cell r="JA10" t="str">
            <v/>
          </cell>
          <cell r="JB10" t="str">
            <v/>
          </cell>
          <cell r="JC10" t="str">
            <v/>
          </cell>
          <cell r="JD10">
            <v>24.910305114354099</v>
          </cell>
          <cell r="JE10">
            <v>17.890157489750081</v>
          </cell>
          <cell r="JF10">
            <v>10.870009865146065</v>
          </cell>
          <cell r="JG10" t="str">
            <v/>
          </cell>
          <cell r="JH10" t="str">
            <v/>
          </cell>
          <cell r="JI10" t="str">
            <v/>
          </cell>
          <cell r="JJ10" t="str">
            <v/>
          </cell>
          <cell r="JK10" t="str">
            <v/>
          </cell>
          <cell r="JL10" t="str">
            <v/>
          </cell>
          <cell r="JM10" t="str">
            <v/>
          </cell>
          <cell r="JN10" t="str">
            <v/>
          </cell>
          <cell r="JO10" t="str">
            <v/>
          </cell>
          <cell r="JP10">
            <v>53.287731270194968</v>
          </cell>
          <cell r="JQ10">
            <v>40.420651482530843</v>
          </cell>
          <cell r="JR10">
            <v>27.553571694866733</v>
          </cell>
          <cell r="JS10" t="str">
            <v/>
          </cell>
          <cell r="JT10" t="str">
            <v/>
          </cell>
          <cell r="JU10" t="str">
            <v/>
          </cell>
          <cell r="JV10" t="str">
            <v/>
          </cell>
          <cell r="JW10" t="str">
            <v/>
          </cell>
          <cell r="JX10" t="str">
            <v/>
          </cell>
          <cell r="JY10" t="str">
            <v/>
          </cell>
          <cell r="JZ10" t="str">
            <v/>
          </cell>
          <cell r="KA10" t="str">
            <v/>
          </cell>
        </row>
        <row r="11">
          <cell r="EY11">
            <v>122</v>
          </cell>
          <cell r="EZ11" t="str">
            <v/>
          </cell>
          <cell r="FA11" t="str">
            <v/>
          </cell>
          <cell r="FB11" t="str">
            <v/>
          </cell>
          <cell r="FC11">
            <v>19.527155592064389</v>
          </cell>
          <cell r="FD11">
            <v>14.516768920162132</v>
          </cell>
          <cell r="FE11">
            <v>9.5063822482598717</v>
          </cell>
          <cell r="FF11" t="str">
            <v/>
          </cell>
          <cell r="FG11" t="str">
            <v/>
          </cell>
          <cell r="FH11" t="str">
            <v/>
          </cell>
          <cell r="FI11" t="str">
            <v/>
          </cell>
          <cell r="FJ11" t="str">
            <v/>
          </cell>
          <cell r="FK11" t="str">
            <v/>
          </cell>
          <cell r="FL11" t="str">
            <v/>
          </cell>
          <cell r="FM11" t="str">
            <v/>
          </cell>
          <cell r="FN11" t="str">
            <v/>
          </cell>
          <cell r="FO11">
            <v>17.071866500699699</v>
          </cell>
          <cell r="FP11">
            <v>12.676584386277401</v>
          </cell>
          <cell r="FQ11">
            <v>8.2813022718551021</v>
          </cell>
          <cell r="FR11" t="str">
            <v/>
          </cell>
          <cell r="FS11" t="str">
            <v/>
          </cell>
          <cell r="FT11" t="str">
            <v/>
          </cell>
          <cell r="FU11" t="str">
            <v/>
          </cell>
          <cell r="FV11" t="str">
            <v/>
          </cell>
          <cell r="FW11" t="str">
            <v/>
          </cell>
          <cell r="FX11" t="str">
            <v/>
          </cell>
          <cell r="FY11" t="str">
            <v/>
          </cell>
          <cell r="FZ11" t="str">
            <v/>
          </cell>
          <cell r="GA11">
            <v>16.524315763077041</v>
          </cell>
          <cell r="GB11">
            <v>11.822575725721695</v>
          </cell>
          <cell r="GC11">
            <v>7.1208356883663484</v>
          </cell>
          <cell r="GD11" t="str">
            <v/>
          </cell>
          <cell r="GE11" t="str">
            <v/>
          </cell>
          <cell r="GF11" t="str">
            <v/>
          </cell>
          <cell r="GG11" t="str">
            <v/>
          </cell>
          <cell r="GH11" t="str">
            <v/>
          </cell>
          <cell r="GI11" t="str">
            <v/>
          </cell>
          <cell r="GJ11" t="str">
            <v/>
          </cell>
          <cell r="GK11" t="str">
            <v/>
          </cell>
          <cell r="GL11" t="str">
            <v/>
          </cell>
          <cell r="GM11">
            <v>13.715167741989852</v>
          </cell>
          <cell r="GN11">
            <v>9.0333716473026122</v>
          </cell>
          <cell r="GO11">
            <v>4.3515755526153734</v>
          </cell>
          <cell r="GP11" t="str">
            <v/>
          </cell>
          <cell r="GQ11" t="str">
            <v/>
          </cell>
          <cell r="GR11" t="str">
            <v/>
          </cell>
          <cell r="GS11" t="str">
            <v/>
          </cell>
          <cell r="GT11" t="str">
            <v/>
          </cell>
          <cell r="GU11" t="str">
            <v/>
          </cell>
          <cell r="GV11" t="str">
            <v/>
          </cell>
          <cell r="GW11" t="str">
            <v/>
          </cell>
          <cell r="GX11" t="str">
            <v/>
          </cell>
          <cell r="GY11">
            <v>13.025338621158486</v>
          </cell>
          <cell r="GZ11">
            <v>8.9639140455525617</v>
          </cell>
          <cell r="HA11">
            <v>4.9024894699466364</v>
          </cell>
          <cell r="HB11" t="str">
            <v/>
          </cell>
          <cell r="HC11" t="str">
            <v/>
          </cell>
          <cell r="HD11" t="str">
            <v/>
          </cell>
          <cell r="HE11" t="str">
            <v/>
          </cell>
          <cell r="HF11" t="str">
            <v/>
          </cell>
          <cell r="HG11" t="str">
            <v/>
          </cell>
          <cell r="HH11" t="str">
            <v/>
          </cell>
          <cell r="HI11" t="str">
            <v/>
          </cell>
          <cell r="HJ11" t="str">
            <v/>
          </cell>
          <cell r="HK11">
            <v>26.948446595384912</v>
          </cell>
          <cell r="HL11">
            <v>19.409579329261312</v>
          </cell>
          <cell r="HM11">
            <v>11.870712063137711</v>
          </cell>
          <cell r="HN11" t="str">
            <v/>
          </cell>
          <cell r="HO11" t="str">
            <v/>
          </cell>
          <cell r="HP11" t="str">
            <v/>
          </cell>
          <cell r="HQ11" t="str">
            <v/>
          </cell>
          <cell r="HR11" t="str">
            <v/>
          </cell>
          <cell r="HS11" t="str">
            <v/>
          </cell>
          <cell r="HT11" t="str">
            <v/>
          </cell>
          <cell r="HU11" t="str">
            <v/>
          </cell>
          <cell r="HV11" t="str">
            <v/>
          </cell>
          <cell r="HW11">
            <v>15.181211446881454</v>
          </cell>
          <cell r="HX11">
            <v>11.865790766573333</v>
          </cell>
          <cell r="HY11">
            <v>8.5503700862652128</v>
          </cell>
          <cell r="HZ11" t="str">
            <v/>
          </cell>
          <cell r="IA11" t="str">
            <v/>
          </cell>
          <cell r="IB11" t="str">
            <v/>
          </cell>
          <cell r="IC11" t="str">
            <v/>
          </cell>
          <cell r="ID11" t="str">
            <v/>
          </cell>
          <cell r="IE11" t="str">
            <v/>
          </cell>
          <cell r="IF11" t="str">
            <v/>
          </cell>
          <cell r="IG11" t="str">
            <v/>
          </cell>
          <cell r="IH11" t="str">
            <v/>
          </cell>
          <cell r="II11">
            <v>12.134029469626499</v>
          </cell>
          <cell r="IJ11">
            <v>9.0456249907193502</v>
          </cell>
          <cell r="IK11">
            <v>5.9572205118122001</v>
          </cell>
          <cell r="IL11" t="str">
            <v/>
          </cell>
          <cell r="IM11" t="str">
            <v/>
          </cell>
          <cell r="IN11" t="str">
            <v/>
          </cell>
          <cell r="IO11" t="str">
            <v/>
          </cell>
          <cell r="IP11" t="str">
            <v/>
          </cell>
          <cell r="IQ11" t="str">
            <v/>
          </cell>
          <cell r="IR11" t="str">
            <v/>
          </cell>
          <cell r="IS11" t="str">
            <v/>
          </cell>
          <cell r="IT11" t="str">
            <v/>
          </cell>
          <cell r="IU11">
            <v>35.896369481538578</v>
          </cell>
          <cell r="IV11">
            <v>24.789234050415747</v>
          </cell>
          <cell r="IW11">
            <v>13.682098619292912</v>
          </cell>
          <cell r="IX11" t="str">
            <v/>
          </cell>
          <cell r="IY11" t="str">
            <v/>
          </cell>
          <cell r="IZ11" t="str">
            <v/>
          </cell>
          <cell r="JA11" t="str">
            <v/>
          </cell>
          <cell r="JB11" t="str">
            <v/>
          </cell>
          <cell r="JC11" t="str">
            <v/>
          </cell>
          <cell r="JD11" t="str">
            <v/>
          </cell>
          <cell r="JE11" t="str">
            <v/>
          </cell>
          <cell r="JF11" t="str">
            <v/>
          </cell>
          <cell r="JG11">
            <v>10.664945465452876</v>
          </cell>
          <cell r="JH11">
            <v>7.9504584580450217</v>
          </cell>
          <cell r="JI11">
            <v>5.2359714506371668</v>
          </cell>
          <cell r="JJ11" t="str">
            <v/>
          </cell>
          <cell r="JK11" t="str">
            <v/>
          </cell>
          <cell r="JL11" t="str">
            <v/>
          </cell>
          <cell r="JM11" t="str">
            <v/>
          </cell>
          <cell r="JN11" t="str">
            <v/>
          </cell>
          <cell r="JO11" t="str">
            <v/>
          </cell>
          <cell r="JP11" t="str">
            <v/>
          </cell>
          <cell r="JQ11" t="str">
            <v/>
          </cell>
          <cell r="JR11" t="str">
            <v/>
          </cell>
          <cell r="JS11">
            <v>31.788760349112309</v>
          </cell>
          <cell r="JT11">
            <v>24.248494430115187</v>
          </cell>
          <cell r="JU11">
            <v>16.708228511118069</v>
          </cell>
          <cell r="JV11" t="str">
            <v/>
          </cell>
          <cell r="JW11" t="str">
            <v/>
          </cell>
          <cell r="JX11" t="str">
            <v/>
          </cell>
          <cell r="JY11" t="str">
            <v/>
          </cell>
          <cell r="JZ11" t="str">
            <v/>
          </cell>
          <cell r="KA11" t="str">
            <v/>
          </cell>
        </row>
        <row r="12">
          <cell r="EY12">
            <v>123</v>
          </cell>
          <cell r="EZ12" t="str">
            <v/>
          </cell>
          <cell r="FA12" t="str">
            <v/>
          </cell>
          <cell r="FB12" t="str">
            <v/>
          </cell>
          <cell r="FC12" t="str">
            <v/>
          </cell>
          <cell r="FD12" t="str">
            <v/>
          </cell>
          <cell r="FE12" t="str">
            <v/>
          </cell>
          <cell r="FF12">
            <v>7.8125680441637009</v>
          </cell>
          <cell r="FG12">
            <v>5.0801504534988089</v>
          </cell>
          <cell r="FH12">
            <v>2.3477328628339178</v>
          </cell>
          <cell r="FI12">
            <v>10.560755046684795</v>
          </cell>
          <cell r="FJ12">
            <v>7.3790379035627591</v>
          </cell>
          <cell r="FK12">
            <v>4.1973207604407241</v>
          </cell>
          <cell r="FL12" t="str">
            <v/>
          </cell>
          <cell r="FM12" t="str">
            <v/>
          </cell>
          <cell r="FN12" t="str">
            <v/>
          </cell>
          <cell r="FO12" t="str">
            <v/>
          </cell>
          <cell r="FP12" t="str">
            <v/>
          </cell>
          <cell r="FQ12" t="str">
            <v/>
          </cell>
          <cell r="FR12">
            <v>7.9780157560830061</v>
          </cell>
          <cell r="FS12">
            <v>5.7860934600276979</v>
          </cell>
          <cell r="FT12">
            <v>3.594171163972391</v>
          </cell>
          <cell r="FU12">
            <v>10.560505436194834</v>
          </cell>
          <cell r="FV12">
            <v>7.0983970352649441</v>
          </cell>
          <cell r="FW12">
            <v>3.6362886343350547</v>
          </cell>
          <cell r="FX12" t="str">
            <v/>
          </cell>
          <cell r="FY12" t="str">
            <v/>
          </cell>
          <cell r="FZ12" t="str">
            <v/>
          </cell>
          <cell r="GA12" t="str">
            <v/>
          </cell>
          <cell r="GB12" t="str">
            <v/>
          </cell>
          <cell r="GC12" t="str">
            <v/>
          </cell>
          <cell r="GD12">
            <v>9.7536455383986205</v>
          </cell>
          <cell r="GE12">
            <v>7.2126220019795246</v>
          </cell>
          <cell r="GF12">
            <v>4.6715984655604279</v>
          </cell>
          <cell r="GG12">
            <v>13.493601953001226</v>
          </cell>
          <cell r="GH12">
            <v>9.6926135735423866</v>
          </cell>
          <cell r="GI12">
            <v>5.8916251940835478</v>
          </cell>
          <cell r="GJ12" t="str">
            <v/>
          </cell>
          <cell r="GK12" t="str">
            <v/>
          </cell>
          <cell r="GL12" t="str">
            <v/>
          </cell>
          <cell r="GM12" t="str">
            <v/>
          </cell>
          <cell r="GN12" t="str">
            <v/>
          </cell>
          <cell r="GO12" t="str">
            <v/>
          </cell>
          <cell r="GP12">
            <v>9.0891526700462002</v>
          </cell>
          <cell r="GQ12">
            <v>5.6001980175642876</v>
          </cell>
          <cell r="GR12">
            <v>2.111243365082375</v>
          </cell>
          <cell r="GS12">
            <v>9.7731674400610036</v>
          </cell>
          <cell r="GT12">
            <v>5.6847804416892567</v>
          </cell>
          <cell r="GU12">
            <v>1.5963934433175107</v>
          </cell>
          <cell r="GV12" t="str">
            <v/>
          </cell>
          <cell r="GW12" t="str">
            <v/>
          </cell>
          <cell r="GX12" t="str">
            <v/>
          </cell>
          <cell r="GY12" t="str">
            <v/>
          </cell>
          <cell r="GZ12" t="str">
            <v/>
          </cell>
          <cell r="HA12" t="str">
            <v/>
          </cell>
          <cell r="HB12">
            <v>7.028151676853061</v>
          </cell>
          <cell r="HC12">
            <v>4.6351503340008176</v>
          </cell>
          <cell r="HD12">
            <v>2.2421489911485737</v>
          </cell>
          <cell r="HE12">
            <v>10.283327704356893</v>
          </cell>
          <cell r="HF12">
            <v>7.0046019708649148</v>
          </cell>
          <cell r="HG12">
            <v>3.7258762373729364</v>
          </cell>
          <cell r="HH12" t="str">
            <v/>
          </cell>
          <cell r="HI12" t="str">
            <v/>
          </cell>
          <cell r="HJ12" t="str">
            <v/>
          </cell>
          <cell r="HK12" t="str">
            <v/>
          </cell>
          <cell r="HL12" t="str">
            <v/>
          </cell>
          <cell r="HM12" t="str">
            <v/>
          </cell>
          <cell r="HN12">
            <v>13.105548049385332</v>
          </cell>
          <cell r="HO12">
            <v>9.0849688716694637</v>
          </cell>
          <cell r="HP12">
            <v>5.0643896939535953</v>
          </cell>
          <cell r="HQ12">
            <v>20.924255754403195</v>
          </cell>
          <cell r="HR12">
            <v>12.694175297264449</v>
          </cell>
          <cell r="HS12">
            <v>4.4640948401257026</v>
          </cell>
          <cell r="HT12" t="str">
            <v/>
          </cell>
          <cell r="HU12" t="str">
            <v/>
          </cell>
          <cell r="HV12" t="str">
            <v/>
          </cell>
          <cell r="HW12" t="str">
            <v/>
          </cell>
          <cell r="HX12" t="str">
            <v/>
          </cell>
          <cell r="HY12" t="str">
            <v/>
          </cell>
          <cell r="HZ12">
            <v>13.395250170246323</v>
          </cell>
          <cell r="IA12">
            <v>9.8115529422278307</v>
          </cell>
          <cell r="IB12">
            <v>6.2278557142093396</v>
          </cell>
          <cell r="IC12">
            <v>21.773354841247968</v>
          </cell>
          <cell r="ID12">
            <v>16.620188632018955</v>
          </cell>
          <cell r="IE12">
            <v>11.46702242278994</v>
          </cell>
          <cell r="IF12" t="str">
            <v/>
          </cell>
          <cell r="IG12" t="str">
            <v/>
          </cell>
          <cell r="IH12" t="str">
            <v/>
          </cell>
          <cell r="II12" t="str">
            <v/>
          </cell>
          <cell r="IJ12" t="str">
            <v/>
          </cell>
          <cell r="IK12" t="str">
            <v/>
          </cell>
          <cell r="IL12">
            <v>8.6891294553020693</v>
          </cell>
          <cell r="IM12">
            <v>6.9705261264668152</v>
          </cell>
          <cell r="IN12">
            <v>5.251922797631563</v>
          </cell>
          <cell r="IO12">
            <v>15.140838633184083</v>
          </cell>
          <cell r="IP12">
            <v>11.206371297180436</v>
          </cell>
          <cell r="IQ12">
            <v>7.2719039611767853</v>
          </cell>
          <cell r="IR12" t="str">
            <v/>
          </cell>
          <cell r="IS12" t="str">
            <v/>
          </cell>
          <cell r="IT12" t="str">
            <v/>
          </cell>
          <cell r="IU12" t="str">
            <v/>
          </cell>
          <cell r="IV12" t="str">
            <v/>
          </cell>
          <cell r="IW12" t="str">
            <v/>
          </cell>
          <cell r="IX12">
            <v>9.7864094060316837</v>
          </cell>
          <cell r="IY12">
            <v>6.2421137681926844</v>
          </cell>
          <cell r="IZ12">
            <v>2.6978181303536881</v>
          </cell>
          <cell r="JA12">
            <v>12.923647955055378</v>
          </cell>
          <cell r="JB12">
            <v>7.5409249650980001</v>
          </cell>
          <cell r="JC12">
            <v>2.1582019751406225</v>
          </cell>
          <cell r="JD12" t="str">
            <v/>
          </cell>
          <cell r="JE12" t="str">
            <v/>
          </cell>
          <cell r="JF12" t="str">
            <v/>
          </cell>
          <cell r="JG12" t="str">
            <v/>
          </cell>
          <cell r="JH12" t="str">
            <v/>
          </cell>
          <cell r="JI12" t="str">
            <v/>
          </cell>
          <cell r="JJ12">
            <v>8.0083525307214281</v>
          </cell>
          <cell r="JK12">
            <v>6.4243985352626725</v>
          </cell>
          <cell r="JL12">
            <v>4.8404445398039178</v>
          </cell>
          <cell r="JM12">
            <v>13.954582447993838</v>
          </cell>
          <cell r="JN12">
            <v>10.328373216170368</v>
          </cell>
          <cell r="JO12">
            <v>6.7021639843468961</v>
          </cell>
          <cell r="JP12" t="str">
            <v/>
          </cell>
          <cell r="JQ12" t="str">
            <v/>
          </cell>
          <cell r="JR12" t="str">
            <v/>
          </cell>
          <cell r="JS12" t="str">
            <v/>
          </cell>
          <cell r="JT12" t="str">
            <v/>
          </cell>
          <cell r="JU12" t="str">
            <v/>
          </cell>
          <cell r="JV12">
            <v>12.706955310615342</v>
          </cell>
          <cell r="JW12">
            <v>9.211719068382207</v>
          </cell>
          <cell r="JX12">
            <v>5.7164828261490719</v>
          </cell>
          <cell r="JY12">
            <v>20.072386429619492</v>
          </cell>
          <cell r="JZ12">
            <v>13.97741465963909</v>
          </cell>
          <cell r="KA12">
            <v>7.8824428896586927</v>
          </cell>
        </row>
        <row r="13">
          <cell r="EY13">
            <v>124</v>
          </cell>
          <cell r="EZ13">
            <v>59.829262568181875</v>
          </cell>
          <cell r="FA13">
            <v>42.492007161029512</v>
          </cell>
          <cell r="FB13">
            <v>25.154751753877161</v>
          </cell>
          <cell r="FC13" t="str">
            <v/>
          </cell>
          <cell r="FD13" t="str">
            <v/>
          </cell>
          <cell r="FE13" t="str">
            <v/>
          </cell>
          <cell r="FF13" t="str">
            <v/>
          </cell>
          <cell r="FG13" t="str">
            <v/>
          </cell>
          <cell r="FH13" t="str">
            <v/>
          </cell>
          <cell r="FI13" t="str">
            <v/>
          </cell>
          <cell r="FJ13" t="str">
            <v/>
          </cell>
          <cell r="FK13" t="str">
            <v/>
          </cell>
          <cell r="FL13">
            <v>50.512775236003293</v>
          </cell>
          <cell r="FM13">
            <v>34.508875314238061</v>
          </cell>
          <cell r="FN13">
            <v>18.504975392472836</v>
          </cell>
          <cell r="FO13" t="str">
            <v/>
          </cell>
          <cell r="FP13" t="str">
            <v/>
          </cell>
          <cell r="FQ13" t="str">
            <v/>
          </cell>
          <cell r="FR13" t="str">
            <v/>
          </cell>
          <cell r="FS13" t="str">
            <v/>
          </cell>
          <cell r="FT13" t="str">
            <v/>
          </cell>
          <cell r="FU13" t="str">
            <v/>
          </cell>
          <cell r="FV13" t="str">
            <v/>
          </cell>
          <cell r="FW13" t="str">
            <v/>
          </cell>
          <cell r="FX13">
            <v>48.161815110279541</v>
          </cell>
          <cell r="FY13">
            <v>33.677521375866462</v>
          </cell>
          <cell r="FZ13">
            <v>19.193227641453383</v>
          </cell>
          <cell r="GA13" t="str">
            <v/>
          </cell>
          <cell r="GB13" t="str">
            <v/>
          </cell>
          <cell r="GC13" t="str">
            <v/>
          </cell>
          <cell r="GD13" t="str">
            <v/>
          </cell>
          <cell r="GE13" t="str">
            <v/>
          </cell>
          <cell r="GF13" t="str">
            <v/>
          </cell>
          <cell r="GG13" t="str">
            <v/>
          </cell>
          <cell r="GH13" t="str">
            <v/>
          </cell>
          <cell r="GI13" t="str">
            <v/>
          </cell>
          <cell r="GJ13">
            <v>40.377684087374867</v>
          </cell>
          <cell r="GK13">
            <v>23.916141049432557</v>
          </cell>
          <cell r="GL13">
            <v>7.4545980114902433</v>
          </cell>
          <cell r="GM13" t="str">
            <v/>
          </cell>
          <cell r="GN13" t="str">
            <v/>
          </cell>
          <cell r="GO13" t="str">
            <v/>
          </cell>
          <cell r="GP13" t="str">
            <v/>
          </cell>
          <cell r="GQ13" t="str">
            <v/>
          </cell>
          <cell r="GR13" t="str">
            <v/>
          </cell>
          <cell r="GS13" t="str">
            <v/>
          </cell>
          <cell r="GT13" t="str">
            <v/>
          </cell>
          <cell r="GU13" t="str">
            <v/>
          </cell>
          <cell r="GV13">
            <v>77.613402727270028</v>
          </cell>
          <cell r="GW13">
            <v>54.976042365397532</v>
          </cell>
          <cell r="GX13">
            <v>32.338682003525044</v>
          </cell>
          <cell r="GY13" t="str">
            <v/>
          </cell>
          <cell r="GZ13" t="str">
            <v/>
          </cell>
          <cell r="HA13" t="str">
            <v/>
          </cell>
          <cell r="HB13" t="str">
            <v/>
          </cell>
          <cell r="HC13" t="str">
            <v/>
          </cell>
          <cell r="HD13" t="str">
            <v/>
          </cell>
          <cell r="HE13" t="str">
            <v/>
          </cell>
          <cell r="HF13" t="str">
            <v/>
          </cell>
          <cell r="HG13" t="str">
            <v/>
          </cell>
          <cell r="HH13">
            <v>104.65356566729443</v>
          </cell>
          <cell r="HI13">
            <v>71.559609915875072</v>
          </cell>
          <cell r="HJ13">
            <v>38.465654164455728</v>
          </cell>
          <cell r="HK13" t="str">
            <v/>
          </cell>
          <cell r="HL13" t="str">
            <v/>
          </cell>
          <cell r="HM13" t="str">
            <v/>
          </cell>
          <cell r="HN13" t="str">
            <v/>
          </cell>
          <cell r="HO13" t="str">
            <v/>
          </cell>
          <cell r="HP13" t="str">
            <v/>
          </cell>
          <cell r="HQ13" t="str">
            <v/>
          </cell>
          <cell r="HR13" t="str">
            <v/>
          </cell>
          <cell r="HS13" t="str">
            <v/>
          </cell>
          <cell r="HT13">
            <v>95.949049610774253</v>
          </cell>
          <cell r="HU13">
            <v>67.166491523343225</v>
          </cell>
          <cell r="HV13">
            <v>38.383933435912191</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v>63.488211264902489</v>
          </cell>
          <cell r="JE13">
            <v>45.596153602194903</v>
          </cell>
          <cell r="JF13">
            <v>27.704095939487321</v>
          </cell>
          <cell r="JG13" t="str">
            <v/>
          </cell>
          <cell r="JH13" t="str">
            <v/>
          </cell>
          <cell r="JI13" t="str">
            <v/>
          </cell>
          <cell r="JJ13" t="str">
            <v/>
          </cell>
          <cell r="JK13" t="str">
            <v/>
          </cell>
          <cell r="JL13" t="str">
            <v/>
          </cell>
          <cell r="JM13" t="str">
            <v/>
          </cell>
          <cell r="JN13" t="str">
            <v/>
          </cell>
          <cell r="JO13" t="str">
            <v/>
          </cell>
          <cell r="JP13">
            <v>21.816357229279582</v>
          </cell>
          <cell r="JQ13">
            <v>16.548487825683253</v>
          </cell>
          <cell r="JR13">
            <v>11.280618422086929</v>
          </cell>
          <cell r="JS13" t="str">
            <v/>
          </cell>
          <cell r="JT13" t="str">
            <v/>
          </cell>
          <cell r="JU13" t="str">
            <v/>
          </cell>
          <cell r="JV13" t="str">
            <v/>
          </cell>
          <cell r="JW13" t="str">
            <v/>
          </cell>
          <cell r="JX13" t="str">
            <v/>
          </cell>
          <cell r="JY13" t="str">
            <v/>
          </cell>
          <cell r="JZ13" t="str">
            <v/>
          </cell>
          <cell r="KA13" t="str">
            <v/>
          </cell>
        </row>
        <row r="14">
          <cell r="EY14">
            <v>125</v>
          </cell>
          <cell r="EZ14" t="str">
            <v/>
          </cell>
          <cell r="FA14" t="str">
            <v/>
          </cell>
          <cell r="FB14" t="str">
            <v/>
          </cell>
          <cell r="FC14">
            <v>35.452244324020441</v>
          </cell>
          <cell r="FD14">
            <v>26.355709418430752</v>
          </cell>
          <cell r="FE14">
            <v>17.259174512841071</v>
          </cell>
          <cell r="FF14" t="str">
            <v/>
          </cell>
          <cell r="FG14" t="str">
            <v/>
          </cell>
          <cell r="FH14" t="str">
            <v/>
          </cell>
          <cell r="FI14" t="str">
            <v/>
          </cell>
          <cell r="FJ14" t="str">
            <v/>
          </cell>
          <cell r="FK14" t="str">
            <v/>
          </cell>
          <cell r="FL14" t="str">
            <v/>
          </cell>
          <cell r="FM14" t="str">
            <v/>
          </cell>
          <cell r="FN14" t="str">
            <v/>
          </cell>
          <cell r="FO14">
            <v>30.994579799211838</v>
          </cell>
          <cell r="FP14">
            <v>23.014789058115841</v>
          </cell>
          <cell r="FQ14">
            <v>15.034998317019836</v>
          </cell>
          <cell r="FR14" t="str">
            <v/>
          </cell>
          <cell r="FS14" t="str">
            <v/>
          </cell>
          <cell r="FT14" t="str">
            <v/>
          </cell>
          <cell r="FU14" t="str">
            <v/>
          </cell>
          <cell r="FV14" t="str">
            <v/>
          </cell>
          <cell r="FW14" t="str">
            <v/>
          </cell>
          <cell r="FX14" t="str">
            <v/>
          </cell>
          <cell r="FY14" t="str">
            <v/>
          </cell>
          <cell r="FZ14" t="str">
            <v/>
          </cell>
          <cell r="GA14">
            <v>28.16560615731289</v>
          </cell>
          <cell r="GB14">
            <v>20.151515889071696</v>
          </cell>
          <cell r="GC14">
            <v>12.137425620830502</v>
          </cell>
          <cell r="GD14" t="str">
            <v/>
          </cell>
          <cell r="GE14" t="str">
            <v/>
          </cell>
          <cell r="GF14" t="str">
            <v/>
          </cell>
          <cell r="GG14" t="str">
            <v/>
          </cell>
          <cell r="GH14" t="str">
            <v/>
          </cell>
          <cell r="GI14" t="str">
            <v/>
          </cell>
          <cell r="GJ14" t="str">
            <v/>
          </cell>
          <cell r="GK14" t="str">
            <v/>
          </cell>
          <cell r="GL14" t="str">
            <v/>
          </cell>
          <cell r="GM14">
            <v>23.37742866579277</v>
          </cell>
          <cell r="GN14">
            <v>15.397332739130853</v>
          </cell>
          <cell r="GO14">
            <v>7.4172368124689401</v>
          </cell>
          <cell r="GP14" t="str">
            <v/>
          </cell>
          <cell r="GQ14" t="str">
            <v/>
          </cell>
          <cell r="GR14" t="str">
            <v/>
          </cell>
          <cell r="GS14" t="str">
            <v/>
          </cell>
          <cell r="GT14" t="str">
            <v/>
          </cell>
          <cell r="GU14" t="str">
            <v/>
          </cell>
          <cell r="GV14" t="str">
            <v/>
          </cell>
          <cell r="GW14" t="str">
            <v/>
          </cell>
          <cell r="GX14" t="str">
            <v/>
          </cell>
          <cell r="GY14">
            <v>40.336532504232729</v>
          </cell>
          <cell r="GZ14">
            <v>27.759217689453092</v>
          </cell>
          <cell r="HA14">
            <v>15.181902874673453</v>
          </cell>
          <cell r="HB14" t="str">
            <v/>
          </cell>
          <cell r="HC14" t="str">
            <v/>
          </cell>
          <cell r="HD14" t="str">
            <v/>
          </cell>
          <cell r="HE14" t="str">
            <v/>
          </cell>
          <cell r="HF14" t="str">
            <v/>
          </cell>
          <cell r="HG14" t="str">
            <v/>
          </cell>
          <cell r="HH14" t="str">
            <v/>
          </cell>
          <cell r="HI14" t="str">
            <v/>
          </cell>
          <cell r="HJ14" t="str">
            <v/>
          </cell>
          <cell r="HK14">
            <v>61.724775297048311</v>
          </cell>
          <cell r="HL14">
            <v>44.45717932083187</v>
          </cell>
          <cell r="HM14">
            <v>27.189583344615425</v>
          </cell>
          <cell r="HN14" t="str">
            <v/>
          </cell>
          <cell r="HO14" t="str">
            <v/>
          </cell>
          <cell r="HP14" t="str">
            <v/>
          </cell>
          <cell r="HQ14" t="str">
            <v/>
          </cell>
          <cell r="HR14" t="str">
            <v/>
          </cell>
          <cell r="HS14" t="str">
            <v/>
          </cell>
          <cell r="HT14" t="str">
            <v/>
          </cell>
          <cell r="HU14" t="str">
            <v/>
          </cell>
          <cell r="HV14" t="str">
            <v/>
          </cell>
          <cell r="HW14">
            <v>49.881123325467634</v>
          </cell>
          <cell r="HX14">
            <v>38.987598233026667</v>
          </cell>
          <cell r="HY14">
            <v>28.094073140585699</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v>34.565064027023688</v>
          </cell>
          <cell r="JH14">
            <v>25.767417802248342</v>
          </cell>
          <cell r="JI14">
            <v>16.969771577473001</v>
          </cell>
          <cell r="JJ14" t="str">
            <v/>
          </cell>
          <cell r="JK14" t="str">
            <v/>
          </cell>
          <cell r="JL14" t="str">
            <v/>
          </cell>
          <cell r="JM14" t="str">
            <v/>
          </cell>
          <cell r="JN14" t="str">
            <v/>
          </cell>
          <cell r="JO14" t="str">
            <v/>
          </cell>
          <cell r="JP14" t="str">
            <v/>
          </cell>
          <cell r="JQ14" t="str">
            <v/>
          </cell>
          <cell r="JR14" t="str">
            <v/>
          </cell>
          <cell r="JS14">
            <v>13.144289934363913</v>
          </cell>
          <cell r="JT14">
            <v>10.026475954421509</v>
          </cell>
          <cell r="JU14">
            <v>6.9086619744791049</v>
          </cell>
          <cell r="JV14" t="str">
            <v/>
          </cell>
          <cell r="JW14" t="str">
            <v/>
          </cell>
          <cell r="JX14" t="str">
            <v/>
          </cell>
          <cell r="JY14" t="str">
            <v/>
          </cell>
          <cell r="JZ14" t="str">
            <v/>
          </cell>
          <cell r="KA14" t="str">
            <v/>
          </cell>
        </row>
        <row r="15">
          <cell r="EY15">
            <v>126</v>
          </cell>
          <cell r="EZ15" t="str">
            <v/>
          </cell>
          <cell r="FA15" t="str">
            <v/>
          </cell>
          <cell r="FB15" t="str">
            <v/>
          </cell>
          <cell r="FC15" t="str">
            <v/>
          </cell>
          <cell r="FD15" t="str">
            <v/>
          </cell>
          <cell r="FE15" t="str">
            <v/>
          </cell>
          <cell r="FF15">
            <v>21.826078840447035</v>
          </cell>
          <cell r="FG15">
            <v>14.192486221253377</v>
          </cell>
          <cell r="FH15">
            <v>6.5588936020597197</v>
          </cell>
          <cell r="FI15">
            <v>29.503726682519435</v>
          </cell>
          <cell r="FJ15">
            <v>20.614919721578957</v>
          </cell>
          <cell r="FK15">
            <v>11.726112760638477</v>
          </cell>
          <cell r="FL15" t="str">
            <v/>
          </cell>
          <cell r="FM15" t="str">
            <v/>
          </cell>
          <cell r="FN15" t="str">
            <v/>
          </cell>
          <cell r="FO15" t="str">
            <v/>
          </cell>
          <cell r="FP15" t="str">
            <v/>
          </cell>
          <cell r="FQ15" t="str">
            <v/>
          </cell>
          <cell r="FR15">
            <v>22.288292389680691</v>
          </cell>
          <cell r="FS15">
            <v>16.164688911874691</v>
          </cell>
          <cell r="FT15">
            <v>10.041085434068696</v>
          </cell>
          <cell r="FU15">
            <v>29.503029342259165</v>
          </cell>
          <cell r="FV15">
            <v>19.830889466393472</v>
          </cell>
          <cell r="FW15">
            <v>10.158749590527776</v>
          </cell>
          <cell r="FX15" t="str">
            <v/>
          </cell>
          <cell r="FY15" t="str">
            <v/>
          </cell>
          <cell r="FZ15" t="str">
            <v/>
          </cell>
          <cell r="GA15" t="str">
            <v/>
          </cell>
          <cell r="GB15" t="str">
            <v/>
          </cell>
          <cell r="GC15" t="str">
            <v/>
          </cell>
          <cell r="GD15">
            <v>19.571552278614977</v>
          </cell>
          <cell r="GE15">
            <v>14.472763852438224</v>
          </cell>
          <cell r="GF15">
            <v>9.373975426261465</v>
          </cell>
          <cell r="GG15">
            <v>27.076105545388089</v>
          </cell>
          <cell r="GH15">
            <v>19.449086244130967</v>
          </cell>
          <cell r="GI15">
            <v>11.822066942873844</v>
          </cell>
          <cell r="GJ15" t="str">
            <v/>
          </cell>
          <cell r="GK15" t="str">
            <v/>
          </cell>
          <cell r="GL15" t="str">
            <v/>
          </cell>
          <cell r="GM15" t="str">
            <v/>
          </cell>
          <cell r="GN15" t="str">
            <v/>
          </cell>
          <cell r="GO15" t="str">
            <v/>
          </cell>
          <cell r="GP15">
            <v>18.238188577778519</v>
          </cell>
          <cell r="GQ15">
            <v>11.237292542553336</v>
          </cell>
          <cell r="GR15">
            <v>4.2363965073281511</v>
          </cell>
          <cell r="GS15">
            <v>19.610724700604191</v>
          </cell>
          <cell r="GT15">
            <v>11.407014656105314</v>
          </cell>
          <cell r="GU15">
            <v>3.2033046116064359</v>
          </cell>
          <cell r="GV15" t="str">
            <v/>
          </cell>
          <cell r="GW15" t="str">
            <v/>
          </cell>
          <cell r="GX15" t="str">
            <v/>
          </cell>
          <cell r="GY15" t="str">
            <v/>
          </cell>
          <cell r="GZ15" t="str">
            <v/>
          </cell>
          <cell r="HA15" t="str">
            <v/>
          </cell>
          <cell r="HB15">
            <v>15.366095257119651</v>
          </cell>
          <cell r="HC15">
            <v>10.134124139338152</v>
          </cell>
          <cell r="HD15">
            <v>4.9021530215566553</v>
          </cell>
          <cell r="HE15">
            <v>22.483093753616664</v>
          </cell>
          <cell r="HF15">
            <v>15.314607036300112</v>
          </cell>
          <cell r="HG15">
            <v>8.1461203189835576</v>
          </cell>
          <cell r="HH15" t="str">
            <v/>
          </cell>
          <cell r="HI15" t="str">
            <v/>
          </cell>
          <cell r="HJ15" t="str">
            <v/>
          </cell>
          <cell r="HK15" t="str">
            <v/>
          </cell>
          <cell r="HL15" t="str">
            <v/>
          </cell>
          <cell r="HM15" t="str">
            <v/>
          </cell>
          <cell r="HN15">
            <v>43.3758846944258</v>
          </cell>
          <cell r="HO15">
            <v>30.068835026587433</v>
          </cell>
          <cell r="HP15">
            <v>16.761785358749069</v>
          </cell>
          <cell r="HQ15">
            <v>69.253731434927403</v>
          </cell>
          <cell r="HR15">
            <v>42.014350098910654</v>
          </cell>
          <cell r="HS15">
            <v>14.77496876289392</v>
          </cell>
          <cell r="HT15" t="str">
            <v/>
          </cell>
          <cell r="HU15" t="str">
            <v/>
          </cell>
          <cell r="HV15" t="str">
            <v/>
          </cell>
          <cell r="HW15" t="str">
            <v/>
          </cell>
          <cell r="HX15" t="str">
            <v/>
          </cell>
          <cell r="HY15" t="str">
            <v/>
          </cell>
          <cell r="HZ15">
            <v>44.405926316883466</v>
          </cell>
          <cell r="IA15">
            <v>32.525790221860291</v>
          </cell>
          <cell r="IB15">
            <v>20.645654126837119</v>
          </cell>
          <cell r="IC15">
            <v>72.17976360750832</v>
          </cell>
          <cell r="ID15">
            <v>55.096759103870198</v>
          </cell>
          <cell r="IE15">
            <v>38.013754600232076</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cell r="JG15" t="str">
            <v/>
          </cell>
          <cell r="JH15" t="str">
            <v/>
          </cell>
          <cell r="JI15" t="str">
            <v/>
          </cell>
          <cell r="JJ15">
            <v>23.2126160310766</v>
          </cell>
          <cell r="JK15">
            <v>18.621445029746873</v>
          </cell>
          <cell r="JL15">
            <v>14.03027402841715</v>
          </cell>
          <cell r="JM15">
            <v>40.448065066648809</v>
          </cell>
          <cell r="JN15">
            <v>29.937313670059034</v>
          </cell>
          <cell r="JO15">
            <v>19.426562273469266</v>
          </cell>
          <cell r="JP15" t="str">
            <v/>
          </cell>
          <cell r="JQ15" t="str">
            <v/>
          </cell>
          <cell r="JR15" t="str">
            <v/>
          </cell>
          <cell r="JS15" t="str">
            <v/>
          </cell>
          <cell r="JT15" t="str">
            <v/>
          </cell>
          <cell r="JU15" t="str">
            <v/>
          </cell>
          <cell r="JV15">
            <v>10.310564492358255</v>
          </cell>
          <cell r="JW15">
            <v>7.4744910341108035</v>
          </cell>
          <cell r="JX15">
            <v>4.6384175758633539</v>
          </cell>
          <cell r="JY15">
            <v>16.28695700418784</v>
          </cell>
          <cell r="JZ15">
            <v>11.341429300868747</v>
          </cell>
          <cell r="KA15">
            <v>6.3959015975496527</v>
          </cell>
        </row>
        <row r="16">
          <cell r="EY16">
            <v>127</v>
          </cell>
          <cell r="EZ16">
            <v>90.670980290868457</v>
          </cell>
          <cell r="FA16">
            <v>64.396447130306484</v>
          </cell>
          <cell r="FB16">
            <v>38.121913969744512</v>
          </cell>
          <cell r="FC16" t="str">
            <v/>
          </cell>
          <cell r="FD16" t="str">
            <v/>
          </cell>
          <cell r="FE16" t="str">
            <v/>
          </cell>
          <cell r="FF16" t="str">
            <v/>
          </cell>
          <cell r="FG16" t="str">
            <v/>
          </cell>
          <cell r="FH16" t="str">
            <v/>
          </cell>
          <cell r="FI16" t="str">
            <v/>
          </cell>
          <cell r="FJ16" t="str">
            <v/>
          </cell>
          <cell r="FK16" t="str">
            <v/>
          </cell>
          <cell r="FL16">
            <v>76.551885336063975</v>
          </cell>
          <cell r="FM16">
            <v>52.2980464603176</v>
          </cell>
          <cell r="FN16">
            <v>28.044207584571243</v>
          </cell>
          <cell r="FO16" t="str">
            <v/>
          </cell>
          <cell r="FP16" t="str">
            <v/>
          </cell>
          <cell r="FQ16" t="str">
            <v/>
          </cell>
          <cell r="FR16" t="str">
            <v/>
          </cell>
          <cell r="FS16" t="str">
            <v/>
          </cell>
          <cell r="FT16" t="str">
            <v/>
          </cell>
          <cell r="FU16" t="str">
            <v/>
          </cell>
          <cell r="FV16" t="str">
            <v/>
          </cell>
          <cell r="FW16" t="str">
            <v/>
          </cell>
          <cell r="FX16">
            <v>48.514790006647672</v>
          </cell>
          <cell r="FY16">
            <v>33.924341799689003</v>
          </cell>
          <cell r="FZ16">
            <v>19.333893592730327</v>
          </cell>
          <cell r="GA16" t="str">
            <v/>
          </cell>
          <cell r="GB16" t="str">
            <v/>
          </cell>
          <cell r="GC16" t="str">
            <v/>
          </cell>
          <cell r="GD16" t="str">
            <v/>
          </cell>
          <cell r="GE16" t="str">
            <v/>
          </cell>
          <cell r="GF16" t="str">
            <v/>
          </cell>
          <cell r="GG16" t="str">
            <v/>
          </cell>
          <cell r="GH16" t="str">
            <v/>
          </cell>
          <cell r="GI16" t="str">
            <v/>
          </cell>
          <cell r="GJ16">
            <v>40.673609579877414</v>
          </cell>
          <cell r="GK16">
            <v>24.091420934318936</v>
          </cell>
          <cell r="GL16">
            <v>7.5092322887604581</v>
          </cell>
          <cell r="GM16" t="str">
            <v/>
          </cell>
          <cell r="GN16" t="str">
            <v/>
          </cell>
          <cell r="GO16" t="str">
            <v/>
          </cell>
          <cell r="GP16" t="str">
            <v/>
          </cell>
          <cell r="GQ16" t="str">
            <v/>
          </cell>
          <cell r="GR16" t="str">
            <v/>
          </cell>
          <cell r="GS16" t="str">
            <v/>
          </cell>
          <cell r="GT16" t="str">
            <v/>
          </cell>
          <cell r="GU16" t="str">
            <v/>
          </cell>
          <cell r="GV16">
            <v>73.484369702179251</v>
          </cell>
          <cell r="GW16">
            <v>52.051316911558381</v>
          </cell>
          <cell r="GX16">
            <v>30.618264120937511</v>
          </cell>
          <cell r="GY16" t="str">
            <v/>
          </cell>
          <cell r="GZ16" t="str">
            <v/>
          </cell>
          <cell r="HA16" t="str">
            <v/>
          </cell>
          <cell r="HB16" t="str">
            <v/>
          </cell>
          <cell r="HC16" t="str">
            <v/>
          </cell>
          <cell r="HD16" t="str">
            <v/>
          </cell>
          <cell r="HE16" t="str">
            <v/>
          </cell>
          <cell r="HF16" t="str">
            <v/>
          </cell>
          <cell r="HG16" t="str">
            <v/>
          </cell>
          <cell r="HH16">
            <v>102.74230578832551</v>
          </cell>
          <cell r="HI16">
            <v>70.252736036186334</v>
          </cell>
          <cell r="HJ16">
            <v>37.763166284047159</v>
          </cell>
          <cell r="HK16" t="str">
            <v/>
          </cell>
          <cell r="HL16" t="str">
            <v/>
          </cell>
          <cell r="HM16" t="str">
            <v/>
          </cell>
          <cell r="HN16" t="str">
            <v/>
          </cell>
          <cell r="HO16" t="str">
            <v/>
          </cell>
          <cell r="HP16" t="str">
            <v/>
          </cell>
          <cell r="HQ16" t="str">
            <v/>
          </cell>
          <cell r="HR16" t="str">
            <v/>
          </cell>
          <cell r="HS16" t="str">
            <v/>
          </cell>
          <cell r="HT16">
            <v>101.96838386594814</v>
          </cell>
          <cell r="HU16">
            <v>71.380160807889297</v>
          </cell>
          <cell r="HV16">
            <v>40.791937749830431</v>
          </cell>
          <cell r="HW16" t="str">
            <v/>
          </cell>
          <cell r="HX16" t="str">
            <v/>
          </cell>
          <cell r="HY16" t="str">
            <v/>
          </cell>
          <cell r="HZ16" t="str">
            <v/>
          </cell>
          <cell r="IA16" t="str">
            <v/>
          </cell>
          <cell r="IB16" t="str">
            <v/>
          </cell>
          <cell r="IC16" t="str">
            <v/>
          </cell>
          <cell r="ID16" t="str">
            <v/>
          </cell>
          <cell r="IE16" t="str">
            <v/>
          </cell>
          <cell r="IF16">
            <v>103.90976382555841</v>
          </cell>
          <cell r="IG16">
            <v>74.626225211941858</v>
          </cell>
          <cell r="IH16">
            <v>45.342686598325301</v>
          </cell>
          <cell r="II16" t="str">
            <v/>
          </cell>
          <cell r="IJ16" t="str">
            <v/>
          </cell>
          <cell r="IK16" t="str">
            <v/>
          </cell>
          <cell r="IL16" t="str">
            <v/>
          </cell>
          <cell r="IM16" t="str">
            <v/>
          </cell>
          <cell r="IN16" t="str">
            <v/>
          </cell>
          <cell r="IO16" t="str">
            <v/>
          </cell>
          <cell r="IP16" t="str">
            <v/>
          </cell>
          <cell r="IQ16" t="str">
            <v/>
          </cell>
          <cell r="IR16">
            <v>144.3341856329408</v>
          </cell>
          <cell r="IS16">
            <v>101.6636440135633</v>
          </cell>
          <cell r="IT16">
            <v>58.99310239418579</v>
          </cell>
          <cell r="IU16" t="str">
            <v/>
          </cell>
          <cell r="IV16" t="str">
            <v/>
          </cell>
          <cell r="IW16" t="str">
            <v/>
          </cell>
          <cell r="IX16" t="str">
            <v/>
          </cell>
          <cell r="IY16" t="str">
            <v/>
          </cell>
          <cell r="IZ16" t="str">
            <v/>
          </cell>
          <cell r="JA16" t="str">
            <v/>
          </cell>
          <cell r="JB16" t="str">
            <v/>
          </cell>
          <cell r="JC16" t="str">
            <v/>
          </cell>
          <cell r="JD16">
            <v>89.122370165747654</v>
          </cell>
          <cell r="JE16">
            <v>64.006170571001107</v>
          </cell>
          <cell r="JF16">
            <v>38.88997097625456</v>
          </cell>
          <cell r="JG16" t="str">
            <v/>
          </cell>
          <cell r="JH16" t="str">
            <v/>
          </cell>
          <cell r="JI16" t="str">
            <v/>
          </cell>
          <cell r="JJ16" t="str">
            <v/>
          </cell>
          <cell r="JK16" t="str">
            <v/>
          </cell>
          <cell r="JL16" t="str">
            <v/>
          </cell>
          <cell r="JM16" t="str">
            <v/>
          </cell>
          <cell r="JN16" t="str">
            <v/>
          </cell>
          <cell r="JO16" t="str">
            <v/>
          </cell>
          <cell r="JP16">
            <v>103.27863512340954</v>
          </cell>
          <cell r="JQ16">
            <v>78.340541366784521</v>
          </cell>
          <cell r="JR16">
            <v>53.40244761015952</v>
          </cell>
          <cell r="JS16" t="str">
            <v/>
          </cell>
          <cell r="JT16" t="str">
            <v/>
          </cell>
          <cell r="JU16" t="str">
            <v/>
          </cell>
          <cell r="JV16" t="str">
            <v/>
          </cell>
          <cell r="JW16" t="str">
            <v/>
          </cell>
          <cell r="JX16" t="str">
            <v/>
          </cell>
          <cell r="JY16" t="str">
            <v/>
          </cell>
          <cell r="JZ16" t="str">
            <v/>
          </cell>
          <cell r="KA16" t="str">
            <v/>
          </cell>
        </row>
        <row r="17">
          <cell r="EY17">
            <v>128</v>
          </cell>
          <cell r="EZ17" t="str">
            <v/>
          </cell>
          <cell r="FA17" t="str">
            <v/>
          </cell>
          <cell r="FB17" t="str">
            <v/>
          </cell>
          <cell r="FC17">
            <v>47.581993253468212</v>
          </cell>
          <cell r="FD17">
            <v>35.373139603702391</v>
          </cell>
          <cell r="FE17">
            <v>23.164285953936574</v>
          </cell>
          <cell r="FF17" t="str">
            <v/>
          </cell>
          <cell r="FG17" t="str">
            <v/>
          </cell>
          <cell r="FH17" t="str">
            <v/>
          </cell>
          <cell r="FI17" t="str">
            <v/>
          </cell>
          <cell r="FJ17" t="str">
            <v/>
          </cell>
          <cell r="FK17" t="str">
            <v/>
          </cell>
          <cell r="FL17" t="str">
            <v/>
          </cell>
          <cell r="FM17" t="str">
            <v/>
          </cell>
          <cell r="FN17" t="str">
            <v/>
          </cell>
          <cell r="FO17">
            <v>41.599168544061662</v>
          </cell>
          <cell r="FP17">
            <v>30.889145626001763</v>
          </cell>
          <cell r="FQ17">
            <v>20.179122707941861</v>
          </cell>
          <cell r="FR17" t="str">
            <v/>
          </cell>
          <cell r="FS17" t="str">
            <v/>
          </cell>
          <cell r="FT17" t="str">
            <v/>
          </cell>
          <cell r="FU17" t="str">
            <v/>
          </cell>
          <cell r="FV17" t="str">
            <v/>
          </cell>
          <cell r="FW17" t="str">
            <v/>
          </cell>
          <cell r="FX17" t="str">
            <v/>
          </cell>
          <cell r="FY17" t="str">
            <v/>
          </cell>
          <cell r="FZ17" t="str">
            <v/>
          </cell>
          <cell r="GA17">
            <v>31.339503559282839</v>
          </cell>
          <cell r="GB17">
            <v>22.42232957470134</v>
          </cell>
          <cell r="GC17">
            <v>13.505155590119848</v>
          </cell>
          <cell r="GD17" t="str">
            <v/>
          </cell>
          <cell r="GE17" t="str">
            <v/>
          </cell>
          <cell r="GF17" t="str">
            <v/>
          </cell>
          <cell r="GG17" t="str">
            <v/>
          </cell>
          <cell r="GH17" t="str">
            <v/>
          </cell>
          <cell r="GI17" t="str">
            <v/>
          </cell>
          <cell r="GJ17" t="str">
            <v/>
          </cell>
          <cell r="GK17" t="str">
            <v/>
          </cell>
          <cell r="GL17" t="str">
            <v/>
          </cell>
          <cell r="GM17">
            <v>26.01176075481947</v>
          </cell>
          <cell r="GN17">
            <v>17.132411831874109</v>
          </cell>
          <cell r="GO17">
            <v>8.2530629089287437</v>
          </cell>
          <cell r="GP17" t="str">
            <v/>
          </cell>
          <cell r="GQ17" t="str">
            <v/>
          </cell>
          <cell r="GR17" t="str">
            <v/>
          </cell>
          <cell r="GS17" t="str">
            <v/>
          </cell>
          <cell r="GT17" t="str">
            <v/>
          </cell>
          <cell r="GU17" t="str">
            <v/>
          </cell>
          <cell r="GV17" t="str">
            <v/>
          </cell>
          <cell r="GW17" t="str">
            <v/>
          </cell>
          <cell r="GX17" t="str">
            <v/>
          </cell>
          <cell r="GY17">
            <v>38.190628975007542</v>
          </cell>
          <cell r="GZ17">
            <v>26.282427308374185</v>
          </cell>
          <cell r="HA17">
            <v>14.374225641740827</v>
          </cell>
          <cell r="HB17" t="str">
            <v/>
          </cell>
          <cell r="HC17" t="str">
            <v/>
          </cell>
          <cell r="HD17" t="str">
            <v/>
          </cell>
          <cell r="HE17" t="str">
            <v/>
          </cell>
          <cell r="HF17" t="str">
            <v/>
          </cell>
          <cell r="HG17" t="str">
            <v/>
          </cell>
          <cell r="HH17" t="str">
            <v/>
          </cell>
          <cell r="HI17" t="str">
            <v/>
          </cell>
          <cell r="HJ17" t="str">
            <v/>
          </cell>
          <cell r="HK17">
            <v>63.300977105818752</v>
          </cell>
          <cell r="HL17">
            <v>45.592436373143535</v>
          </cell>
          <cell r="HM17">
            <v>27.883895640468317</v>
          </cell>
          <cell r="HN17" t="str">
            <v/>
          </cell>
          <cell r="HO17" t="str">
            <v/>
          </cell>
          <cell r="HP17" t="str">
            <v/>
          </cell>
          <cell r="HQ17" t="str">
            <v/>
          </cell>
          <cell r="HR17" t="str">
            <v/>
          </cell>
          <cell r="HS17" t="str">
            <v/>
          </cell>
          <cell r="HT17" t="str">
            <v/>
          </cell>
          <cell r="HU17" t="str">
            <v/>
          </cell>
          <cell r="HV17" t="str">
            <v/>
          </cell>
          <cell r="HW17">
            <v>53.387549420798763</v>
          </cell>
          <cell r="HX17">
            <v>41.728256877511775</v>
          </cell>
          <cell r="HY17">
            <v>30.068964334224781</v>
          </cell>
          <cell r="HZ17" t="str">
            <v/>
          </cell>
          <cell r="IA17" t="str">
            <v/>
          </cell>
          <cell r="IB17" t="str">
            <v/>
          </cell>
          <cell r="IC17" t="str">
            <v/>
          </cell>
          <cell r="ID17" t="str">
            <v/>
          </cell>
          <cell r="IE17" t="str">
            <v/>
          </cell>
          <cell r="IF17" t="str">
            <v/>
          </cell>
          <cell r="IG17" t="str">
            <v/>
          </cell>
          <cell r="IH17" t="str">
            <v/>
          </cell>
          <cell r="II17">
            <v>54.270103143589459</v>
          </cell>
          <cell r="IJ17">
            <v>40.457047057071328</v>
          </cell>
          <cell r="IK17">
            <v>26.643990970553205</v>
          </cell>
          <cell r="IL17" t="str">
            <v/>
          </cell>
          <cell r="IM17" t="str">
            <v/>
          </cell>
          <cell r="IN17" t="str">
            <v/>
          </cell>
          <cell r="IO17" t="str">
            <v/>
          </cell>
          <cell r="IP17" t="str">
            <v/>
          </cell>
          <cell r="IQ17" t="str">
            <v/>
          </cell>
          <cell r="IR17" t="str">
            <v/>
          </cell>
          <cell r="IS17" t="str">
            <v/>
          </cell>
          <cell r="IT17" t="str">
            <v/>
          </cell>
          <cell r="IU17">
            <v>96.000910871783731</v>
          </cell>
          <cell r="IV17">
            <v>66.296092976134219</v>
          </cell>
          <cell r="IW17">
            <v>36.591275080484699</v>
          </cell>
          <cell r="IX17" t="str">
            <v/>
          </cell>
          <cell r="IY17" t="str">
            <v/>
          </cell>
          <cell r="IZ17" t="str">
            <v/>
          </cell>
          <cell r="JA17" t="str">
            <v/>
          </cell>
          <cell r="JB17" t="str">
            <v/>
          </cell>
          <cell r="JC17" t="str">
            <v/>
          </cell>
          <cell r="JD17" t="str">
            <v/>
          </cell>
          <cell r="JE17" t="str">
            <v/>
          </cell>
          <cell r="JF17" t="str">
            <v/>
          </cell>
          <cell r="JG17">
            <v>44.8971044219048</v>
          </cell>
          <cell r="JH17">
            <v>33.469703595686028</v>
          </cell>
          <cell r="JI17">
            <v>22.042302769467259</v>
          </cell>
          <cell r="JJ17" t="str">
            <v/>
          </cell>
          <cell r="JK17" t="str">
            <v/>
          </cell>
          <cell r="JL17" t="str">
            <v/>
          </cell>
          <cell r="JM17" t="str">
            <v/>
          </cell>
          <cell r="JN17" t="str">
            <v/>
          </cell>
          <cell r="JO17" t="str">
            <v/>
          </cell>
          <cell r="JP17" t="str">
            <v/>
          </cell>
          <cell r="JQ17" t="str">
            <v/>
          </cell>
          <cell r="JR17" t="str">
            <v/>
          </cell>
          <cell r="JS17">
            <v>55.010648320702821</v>
          </cell>
          <cell r="JT17">
            <v>41.962171055180434</v>
          </cell>
          <cell r="JU17">
            <v>28.913693789658037</v>
          </cell>
          <cell r="JV17" t="str">
            <v/>
          </cell>
          <cell r="JW17" t="str">
            <v/>
          </cell>
          <cell r="JX17" t="str">
            <v/>
          </cell>
          <cell r="JY17" t="str">
            <v/>
          </cell>
          <cell r="JZ17" t="str">
            <v/>
          </cell>
          <cell r="KA17" t="str">
            <v/>
          </cell>
        </row>
        <row r="18">
          <cell r="EY18">
            <v>129</v>
          </cell>
          <cell r="EZ18" t="str">
            <v/>
          </cell>
          <cell r="FA18" t="str">
            <v/>
          </cell>
          <cell r="FB18" t="str">
            <v/>
          </cell>
          <cell r="FC18" t="str">
            <v/>
          </cell>
          <cell r="FD18" t="str">
            <v/>
          </cell>
          <cell r="FE18" t="str">
            <v/>
          </cell>
          <cell r="FF18">
            <v>22.162698690559875</v>
          </cell>
          <cell r="FG18">
            <v>14.411374488791084</v>
          </cell>
          <cell r="FH18">
            <v>6.660050287022294</v>
          </cell>
          <cell r="FI18">
            <v>29.958757571312674</v>
          </cell>
          <cell r="FJ18">
            <v>20.93286007346234</v>
          </cell>
          <cell r="FK18">
            <v>11.906962575611999</v>
          </cell>
          <cell r="FL18" t="str">
            <v/>
          </cell>
          <cell r="FM18" t="str">
            <v/>
          </cell>
          <cell r="FN18" t="str">
            <v/>
          </cell>
          <cell r="FO18" t="str">
            <v/>
          </cell>
          <cell r="FP18" t="str">
            <v/>
          </cell>
          <cell r="FQ18" t="str">
            <v/>
          </cell>
          <cell r="FR18">
            <v>22.632040879655989</v>
          </cell>
          <cell r="FS18">
            <v>16.413994121409274</v>
          </cell>
          <cell r="FT18">
            <v>10.195947363162562</v>
          </cell>
          <cell r="FU18">
            <v>29.958049476093823</v>
          </cell>
          <cell r="FV18">
            <v>20.136737854854847</v>
          </cell>
          <cell r="FW18">
            <v>10.315426233615872</v>
          </cell>
          <cell r="FX18" t="str">
            <v/>
          </cell>
          <cell r="FY18" t="str">
            <v/>
          </cell>
          <cell r="FZ18" t="str">
            <v/>
          </cell>
          <cell r="GA18" t="str">
            <v/>
          </cell>
          <cell r="GB18" t="str">
            <v/>
          </cell>
          <cell r="GC18" t="str">
            <v/>
          </cell>
          <cell r="GD18">
            <v>22.523135145835575</v>
          </cell>
          <cell r="GE18">
            <v>16.655399200931345</v>
          </cell>
          <cell r="GF18">
            <v>10.787663256027116</v>
          </cell>
          <cell r="GG18">
            <v>31.159448966550773</v>
          </cell>
          <cell r="GH18">
            <v>22.382200027037058</v>
          </cell>
          <cell r="GI18">
            <v>13.604951087523343</v>
          </cell>
          <cell r="GJ18" t="str">
            <v/>
          </cell>
          <cell r="GK18" t="str">
            <v/>
          </cell>
          <cell r="GL18" t="str">
            <v/>
          </cell>
          <cell r="GM18" t="str">
            <v/>
          </cell>
          <cell r="GN18" t="str">
            <v/>
          </cell>
          <cell r="GO18" t="str">
            <v/>
          </cell>
          <cell r="GP18">
            <v>20.988687065020581</v>
          </cell>
          <cell r="GQ18">
            <v>12.931986947492655</v>
          </cell>
          <cell r="GR18">
            <v>4.8752868299647272</v>
          </cell>
          <cell r="GS18">
            <v>22.568215154916754</v>
          </cell>
          <cell r="GT18">
            <v>13.127304827564178</v>
          </cell>
          <cell r="GU18">
            <v>3.6863945002116019</v>
          </cell>
          <cell r="GV18" t="str">
            <v/>
          </cell>
          <cell r="GW18" t="str">
            <v/>
          </cell>
          <cell r="GX18" t="str">
            <v/>
          </cell>
          <cell r="GY18" t="str">
            <v/>
          </cell>
          <cell r="GZ18" t="str">
            <v/>
          </cell>
          <cell r="HA18" t="str">
            <v/>
          </cell>
          <cell r="HB18">
            <v>14.548618989440884</v>
          </cell>
          <cell r="HC18">
            <v>9.5949887351253622</v>
          </cell>
          <cell r="HD18">
            <v>4.6413584808098411</v>
          </cell>
          <cell r="HE18">
            <v>21.286993165924262</v>
          </cell>
          <cell r="HF18">
            <v>14.499869941968946</v>
          </cell>
          <cell r="HG18">
            <v>7.7127467180136335</v>
          </cell>
          <cell r="HH18" t="str">
            <v/>
          </cell>
          <cell r="HI18" t="str">
            <v/>
          </cell>
          <cell r="HJ18" t="str">
            <v/>
          </cell>
          <cell r="HK18" t="str">
            <v/>
          </cell>
          <cell r="HL18" t="str">
            <v/>
          </cell>
          <cell r="HM18" t="str">
            <v/>
          </cell>
          <cell r="HN18">
            <v>52.488346220615398</v>
          </cell>
          <cell r="HO18">
            <v>36.385734479991129</v>
          </cell>
          <cell r="HP18">
            <v>20.283122739366867</v>
          </cell>
          <cell r="HQ18">
            <v>83.802644216571281</v>
          </cell>
          <cell r="HR18">
            <v>50.840778689850353</v>
          </cell>
          <cell r="HS18">
            <v>17.878913163129425</v>
          </cell>
          <cell r="HT18" t="str">
            <v/>
          </cell>
          <cell r="HU18" t="str">
            <v/>
          </cell>
          <cell r="HV18" t="str">
            <v/>
          </cell>
          <cell r="HW18" t="str">
            <v/>
          </cell>
          <cell r="HX18" t="str">
            <v/>
          </cell>
          <cell r="HY18" t="str">
            <v/>
          </cell>
          <cell r="HZ18">
            <v>44.045603943340751</v>
          </cell>
          <cell r="IA18">
            <v>32.2618666669172</v>
          </cell>
          <cell r="IB18">
            <v>20.478129390493638</v>
          </cell>
          <cell r="IC18">
            <v>71.594076382807401</v>
          </cell>
          <cell r="ID18">
            <v>54.649688258570229</v>
          </cell>
          <cell r="IE18">
            <v>37.705300134333044</v>
          </cell>
          <cell r="IF18" t="str">
            <v/>
          </cell>
          <cell r="IG18" t="str">
            <v/>
          </cell>
          <cell r="IH18" t="str">
            <v/>
          </cell>
          <cell r="II18" t="str">
            <v/>
          </cell>
          <cell r="IJ18" t="str">
            <v/>
          </cell>
          <cell r="IK18" t="str">
            <v/>
          </cell>
          <cell r="IL18">
            <v>35.612630687448032</v>
          </cell>
          <cell r="IM18">
            <v>28.568888738053754</v>
          </cell>
          <cell r="IN18">
            <v>21.52514678865947</v>
          </cell>
          <cell r="IO18">
            <v>62.055134212876723</v>
          </cell>
          <cell r="IP18">
            <v>45.929614054648802</v>
          </cell>
          <cell r="IQ18">
            <v>29.804093896420891</v>
          </cell>
          <cell r="IR18" t="str">
            <v/>
          </cell>
          <cell r="IS18" t="str">
            <v/>
          </cell>
          <cell r="IT18" t="str">
            <v/>
          </cell>
          <cell r="IU18" t="str">
            <v/>
          </cell>
          <cell r="IV18" t="str">
            <v/>
          </cell>
          <cell r="IW18" t="str">
            <v/>
          </cell>
          <cell r="IX18">
            <v>77.441890597848015</v>
          </cell>
          <cell r="IY18">
            <v>49.395142945661242</v>
          </cell>
          <cell r="IZ18">
            <v>21.348395293474482</v>
          </cell>
          <cell r="JA18">
            <v>102.26751094672737</v>
          </cell>
          <cell r="JB18">
            <v>59.672905753745823</v>
          </cell>
          <cell r="JC18">
            <v>17.078300560764266</v>
          </cell>
          <cell r="JD18" t="str">
            <v/>
          </cell>
          <cell r="JE18" t="str">
            <v/>
          </cell>
          <cell r="JF18" t="str">
            <v/>
          </cell>
          <cell r="JG18" t="str">
            <v/>
          </cell>
          <cell r="JH18" t="str">
            <v/>
          </cell>
          <cell r="JI18" t="str">
            <v/>
          </cell>
          <cell r="JJ18">
            <v>32.966557287334993</v>
          </cell>
          <cell r="JK18">
            <v>26.446176231246511</v>
          </cell>
          <cell r="JL18">
            <v>19.925795175158036</v>
          </cell>
          <cell r="JM18">
            <v>57.444342007654633</v>
          </cell>
          <cell r="JN18">
            <v>42.516972874217842</v>
          </cell>
          <cell r="JO18">
            <v>27.589603740781051</v>
          </cell>
          <cell r="JP18" t="str">
            <v/>
          </cell>
          <cell r="JQ18" t="str">
            <v/>
          </cell>
          <cell r="JR18" t="str">
            <v/>
          </cell>
          <cell r="JS18" t="str">
            <v/>
          </cell>
          <cell r="JT18" t="str">
            <v/>
          </cell>
          <cell r="JU18" t="str">
            <v/>
          </cell>
          <cell r="JV18">
            <v>56.923933445892644</v>
          </cell>
          <cell r="JW18">
            <v>41.266162534843772</v>
          </cell>
          <cell r="JX18">
            <v>25.608391623794901</v>
          </cell>
          <cell r="JY18">
            <v>89.919194747255915</v>
          </cell>
          <cell r="JZ18">
            <v>62.61526875492018</v>
          </cell>
          <cell r="KA18">
            <v>35.311342762584452</v>
          </cell>
        </row>
        <row r="19">
          <cell r="EY19">
            <v>130</v>
          </cell>
          <cell r="EZ19">
            <v>330.11708302411597</v>
          </cell>
          <cell r="FA19">
            <v>234.45613156025871</v>
          </cell>
          <cell r="FB19">
            <v>138.79518009640145</v>
          </cell>
          <cell r="FC19" t="str">
            <v/>
          </cell>
          <cell r="FD19" t="str">
            <v/>
          </cell>
          <cell r="FE19" t="str">
            <v/>
          </cell>
          <cell r="FF19" t="str">
            <v/>
          </cell>
          <cell r="FG19" t="str">
            <v/>
          </cell>
          <cell r="FH19" t="str">
            <v/>
          </cell>
          <cell r="FI19" t="str">
            <v/>
          </cell>
          <cell r="FJ19" t="str">
            <v/>
          </cell>
          <cell r="FK19" t="str">
            <v/>
          </cell>
          <cell r="FL19">
            <v>278.71194296200969</v>
          </cell>
          <cell r="FM19">
            <v>190.40798378881601</v>
          </cell>
          <cell r="FN19">
            <v>102.10402461562241</v>
          </cell>
          <cell r="FO19" t="str">
            <v/>
          </cell>
          <cell r="FP19" t="str">
            <v/>
          </cell>
          <cell r="FQ19" t="str">
            <v/>
          </cell>
          <cell r="FR19" t="str">
            <v/>
          </cell>
          <cell r="FS19" t="str">
            <v/>
          </cell>
          <cell r="FT19" t="str">
            <v/>
          </cell>
          <cell r="FU19" t="str">
            <v/>
          </cell>
          <cell r="FV19" t="str">
            <v/>
          </cell>
          <cell r="FW19" t="str">
            <v/>
          </cell>
          <cell r="FX19">
            <v>291.69336204072408</v>
          </cell>
          <cell r="FY19">
            <v>203.96883740430565</v>
          </cell>
          <cell r="FZ19">
            <v>116.24431276788725</v>
          </cell>
          <cell r="GA19" t="str">
            <v/>
          </cell>
          <cell r="GB19" t="str">
            <v/>
          </cell>
          <cell r="GC19" t="str">
            <v/>
          </cell>
          <cell r="GD19" t="str">
            <v/>
          </cell>
          <cell r="GE19" t="str">
            <v/>
          </cell>
          <cell r="GF19" t="str">
            <v/>
          </cell>
          <cell r="GG19" t="str">
            <v/>
          </cell>
          <cell r="GH19" t="str">
            <v/>
          </cell>
          <cell r="GI19" t="str">
            <v/>
          </cell>
          <cell r="GJ19">
            <v>244.54855772972664</v>
          </cell>
          <cell r="GK19">
            <v>144.84876813249866</v>
          </cell>
          <cell r="GL19">
            <v>45.148978535270658</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v>476.32819399381668</v>
          </cell>
          <cell r="HI19">
            <v>325.70184815769778</v>
          </cell>
          <cell r="HJ19">
            <v>175.07550232157905</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v>459.34871972023126</v>
          </cell>
          <cell r="IS19">
            <v>323.54819140688539</v>
          </cell>
          <cell r="IT19">
            <v>187.74766309353947</v>
          </cell>
          <cell r="IU19" t="str">
            <v/>
          </cell>
          <cell r="IV19" t="str">
            <v/>
          </cell>
          <cell r="IW19" t="str">
            <v/>
          </cell>
          <cell r="IX19" t="str">
            <v/>
          </cell>
          <cell r="IY19" t="str">
            <v/>
          </cell>
          <cell r="IZ19" t="str">
            <v/>
          </cell>
          <cell r="JA19" t="str">
            <v/>
          </cell>
          <cell r="JB19" t="str">
            <v/>
          </cell>
          <cell r="JC19" t="str">
            <v/>
          </cell>
          <cell r="JD19">
            <v>225.18474933020099</v>
          </cell>
          <cell r="JE19">
            <v>161.72385730778501</v>
          </cell>
          <cell r="JF19">
            <v>98.262965285369091</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row>
        <row r="20">
          <cell r="EY20">
            <v>131</v>
          </cell>
          <cell r="EZ20" t="str">
            <v/>
          </cell>
          <cell r="FA20" t="str">
            <v/>
          </cell>
          <cell r="FB20" t="str">
            <v/>
          </cell>
          <cell r="FC20">
            <v>163.89869879571617</v>
          </cell>
          <cell r="FD20">
            <v>121.84465502490175</v>
          </cell>
          <cell r="FE20">
            <v>79.790611254087352</v>
          </cell>
          <cell r="FF20" t="str">
            <v/>
          </cell>
          <cell r="FG20" t="str">
            <v/>
          </cell>
          <cell r="FH20" t="str">
            <v/>
          </cell>
          <cell r="FI20" t="str">
            <v/>
          </cell>
          <cell r="FJ20" t="str">
            <v/>
          </cell>
          <cell r="FK20" t="str">
            <v/>
          </cell>
          <cell r="FL20" t="str">
            <v/>
          </cell>
          <cell r="FM20" t="str">
            <v/>
          </cell>
          <cell r="FN20" t="str">
            <v/>
          </cell>
          <cell r="FO20">
            <v>143.29054184501678</v>
          </cell>
          <cell r="FP20">
            <v>106.39930000502999</v>
          </cell>
          <cell r="FQ20">
            <v>69.508058165043138</v>
          </cell>
          <cell r="FR20" t="str">
            <v/>
          </cell>
          <cell r="FS20" t="str">
            <v/>
          </cell>
          <cell r="FT20" t="str">
            <v/>
          </cell>
          <cell r="FU20" t="str">
            <v/>
          </cell>
          <cell r="FV20" t="str">
            <v/>
          </cell>
          <cell r="FW20" t="str">
            <v/>
          </cell>
          <cell r="FX20" t="str">
            <v/>
          </cell>
          <cell r="FY20" t="str">
            <v/>
          </cell>
          <cell r="FZ20" t="str">
            <v/>
          </cell>
          <cell r="GA20">
            <v>170.25720303351028</v>
          </cell>
          <cell r="GB20">
            <v>121.81313311689128</v>
          </cell>
          <cell r="GC20">
            <v>73.369063200272308</v>
          </cell>
          <cell r="GD20" t="str">
            <v/>
          </cell>
          <cell r="GE20" t="str">
            <v/>
          </cell>
          <cell r="GF20" t="str">
            <v/>
          </cell>
          <cell r="GG20" t="str">
            <v/>
          </cell>
          <cell r="GH20" t="str">
            <v/>
          </cell>
          <cell r="GI20" t="str">
            <v/>
          </cell>
          <cell r="GJ20" t="str">
            <v/>
          </cell>
          <cell r="GK20" t="str">
            <v/>
          </cell>
          <cell r="GL20" t="str">
            <v/>
          </cell>
          <cell r="GM20">
            <v>141.31333075250976</v>
          </cell>
          <cell r="GN20">
            <v>93.074751940322471</v>
          </cell>
          <cell r="GO20">
            <v>44.836173128135172</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v>249.11913988390828</v>
          </cell>
          <cell r="HL20">
            <v>179.42769691378564</v>
          </cell>
          <cell r="HM20">
            <v>109.73625394366304</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v>125.71970808506715</v>
          </cell>
          <cell r="JH20">
            <v>93.720996485698322</v>
          </cell>
          <cell r="JI20">
            <v>61.72228488632949</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row>
        <row r="21">
          <cell r="EY21">
            <v>132</v>
          </cell>
          <cell r="EZ21" t="str">
            <v/>
          </cell>
          <cell r="FA21" t="str">
            <v/>
          </cell>
          <cell r="FB21" t="str">
            <v/>
          </cell>
          <cell r="FC21" t="str">
            <v/>
          </cell>
          <cell r="FD21" t="str">
            <v/>
          </cell>
          <cell r="FE21" t="str">
            <v/>
          </cell>
          <cell r="FF21">
            <v>84.292305670106856</v>
          </cell>
          <cell r="FG21">
            <v>54.811374756134015</v>
          </cell>
          <cell r="FH21">
            <v>25.330443842161177</v>
          </cell>
          <cell r="FI21">
            <v>113.94337783301432</v>
          </cell>
          <cell r="FJ21">
            <v>79.614809752994404</v>
          </cell>
          <cell r="FK21">
            <v>45.286241672974477</v>
          </cell>
          <cell r="FL21" t="str">
            <v/>
          </cell>
          <cell r="FM21" t="str">
            <v/>
          </cell>
          <cell r="FN21" t="str">
            <v/>
          </cell>
          <cell r="FO21" t="str">
            <v/>
          </cell>
          <cell r="FP21" t="str">
            <v/>
          </cell>
          <cell r="FQ21" t="str">
            <v/>
          </cell>
          <cell r="FR21">
            <v>86.077374168286539</v>
          </cell>
          <cell r="FS21">
            <v>62.428020570369249</v>
          </cell>
          <cell r="FT21">
            <v>38.778666972451958</v>
          </cell>
          <cell r="FU21">
            <v>113.94068470527459</v>
          </cell>
          <cell r="FV21">
            <v>76.586885295842876</v>
          </cell>
          <cell r="FW21">
            <v>39.233085886411175</v>
          </cell>
          <cell r="FX21" t="str">
            <v/>
          </cell>
          <cell r="FY21" t="str">
            <v/>
          </cell>
          <cell r="FZ21" t="str">
            <v/>
          </cell>
          <cell r="GA21" t="str">
            <v/>
          </cell>
          <cell r="GB21" t="str">
            <v/>
          </cell>
          <cell r="GC21" t="str">
            <v/>
          </cell>
          <cell r="GD21">
            <v>117.92211676312965</v>
          </cell>
          <cell r="GE21">
            <v>87.201000952653985</v>
          </cell>
          <cell r="GF21">
            <v>56.479885142178333</v>
          </cell>
          <cell r="GG21">
            <v>163.13839771936713</v>
          </cell>
          <cell r="GH21">
            <v>117.18423691525878</v>
          </cell>
          <cell r="GI21">
            <v>71.230076111150439</v>
          </cell>
          <cell r="GJ21" t="str">
            <v/>
          </cell>
          <cell r="GK21" t="str">
            <v/>
          </cell>
          <cell r="GL21" t="str">
            <v/>
          </cell>
          <cell r="GM21" t="str">
            <v/>
          </cell>
          <cell r="GN21" t="str">
            <v/>
          </cell>
          <cell r="GO21" t="str">
            <v/>
          </cell>
          <cell r="GP21">
            <v>109.88836104567655</v>
          </cell>
          <cell r="GQ21">
            <v>67.70670534663364</v>
          </cell>
          <cell r="GR21">
            <v>25.525049647590734</v>
          </cell>
          <cell r="GS21">
            <v>118.15813763944787</v>
          </cell>
          <cell r="GT21">
            <v>68.729311556230499</v>
          </cell>
          <cell r="GU21">
            <v>19.300485473013154</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v>200.51488515559561</v>
          </cell>
          <cell r="HO21">
            <v>139.0000237365428</v>
          </cell>
          <cell r="HP21">
            <v>77.485162317490008</v>
          </cell>
          <cell r="HQ21">
            <v>320.14111304236889</v>
          </cell>
          <cell r="HR21">
            <v>194.22088204814605</v>
          </cell>
          <cell r="HS21">
            <v>68.300651053923247</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v>87.116947964630498</v>
          </cell>
          <cell r="JK21">
            <v>69.886283196640022</v>
          </cell>
          <cell r="JL21">
            <v>52.655618428649568</v>
          </cell>
          <cell r="JM21">
            <v>151.80158819513301</v>
          </cell>
          <cell r="JN21">
            <v>112.35473820373157</v>
          </cell>
          <cell r="JO21">
            <v>72.90788821233015</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row>
        <row r="22">
          <cell r="EY22">
            <v>133</v>
          </cell>
          <cell r="EZ22">
            <v>188.10758834098084</v>
          </cell>
          <cell r="FA22">
            <v>133.59798613128464</v>
          </cell>
          <cell r="FB22">
            <v>79.088383921588488</v>
          </cell>
          <cell r="FC22" t="str">
            <v/>
          </cell>
          <cell r="FD22" t="str">
            <v/>
          </cell>
          <cell r="FE22" t="str">
            <v/>
          </cell>
          <cell r="FF22" t="str">
            <v/>
          </cell>
          <cell r="FG22" t="str">
            <v/>
          </cell>
          <cell r="FH22" t="str">
            <v/>
          </cell>
          <cell r="FI22" t="str">
            <v/>
          </cell>
          <cell r="FJ22" t="str">
            <v/>
          </cell>
          <cell r="FK22" t="str">
            <v/>
          </cell>
          <cell r="FL22">
            <v>158.81586906116777</v>
          </cell>
          <cell r="FM22">
            <v>108.49843426238628</v>
          </cell>
          <cell r="FN22">
            <v>58.180999463604813</v>
          </cell>
          <cell r="FO22" t="str">
            <v/>
          </cell>
          <cell r="FP22" t="str">
            <v/>
          </cell>
          <cell r="FQ22" t="str">
            <v/>
          </cell>
          <cell r="FR22" t="str">
            <v/>
          </cell>
          <cell r="FS22" t="str">
            <v/>
          </cell>
          <cell r="FT22" t="str">
            <v/>
          </cell>
          <cell r="FU22" t="str">
            <v/>
          </cell>
          <cell r="FV22" t="str">
            <v/>
          </cell>
          <cell r="FW22" t="str">
            <v/>
          </cell>
          <cell r="FX22">
            <v>225.77328745977877</v>
          </cell>
          <cell r="FY22">
            <v>157.8737158704692</v>
          </cell>
          <cell r="FZ22">
            <v>89.974144281159624</v>
          </cell>
          <cell r="GA22" t="str">
            <v/>
          </cell>
          <cell r="GB22" t="str">
            <v/>
          </cell>
          <cell r="GC22" t="str">
            <v/>
          </cell>
          <cell r="GD22" t="str">
            <v/>
          </cell>
          <cell r="GE22" t="str">
            <v/>
          </cell>
          <cell r="GF22" t="str">
            <v/>
          </cell>
          <cell r="GG22" t="str">
            <v/>
          </cell>
          <cell r="GH22" t="str">
            <v/>
          </cell>
          <cell r="GI22" t="str">
            <v/>
          </cell>
          <cell r="GJ22">
            <v>189.28278461982799</v>
          </cell>
          <cell r="GK22">
            <v>112.11425017346716</v>
          </cell>
          <cell r="GL22">
            <v>34.945715727106304</v>
          </cell>
          <cell r="GM22" t="str">
            <v/>
          </cell>
          <cell r="GN22" t="str">
            <v/>
          </cell>
          <cell r="GO22" t="str">
            <v/>
          </cell>
          <cell r="GP22" t="str">
            <v/>
          </cell>
          <cell r="GQ22" t="str">
            <v/>
          </cell>
          <cell r="GR22" t="str">
            <v/>
          </cell>
          <cell r="GS22" t="str">
            <v/>
          </cell>
          <cell r="GT22" t="str">
            <v/>
          </cell>
          <cell r="GU22" t="str">
            <v/>
          </cell>
          <cell r="GV22">
            <v>96.183729976674414</v>
          </cell>
          <cell r="GW22">
            <v>68.129995957537133</v>
          </cell>
          <cell r="GX22">
            <v>40.076261938399881</v>
          </cell>
          <cell r="GY22" t="str">
            <v/>
          </cell>
          <cell r="GZ22" t="str">
            <v/>
          </cell>
          <cell r="HA22" t="str">
            <v/>
          </cell>
          <cell r="HB22" t="str">
            <v/>
          </cell>
          <cell r="HC22" t="str">
            <v/>
          </cell>
          <cell r="HD22" t="str">
            <v/>
          </cell>
          <cell r="HE22" t="str">
            <v/>
          </cell>
          <cell r="HF22" t="str">
            <v/>
          </cell>
          <cell r="HG22" t="str">
            <v/>
          </cell>
          <cell r="HH22">
            <v>229.61625635255663</v>
          </cell>
          <cell r="HI22">
            <v>157.006114700089</v>
          </cell>
          <cell r="HJ22">
            <v>84.395973047621382</v>
          </cell>
          <cell r="HK22" t="str">
            <v/>
          </cell>
          <cell r="HL22" t="str">
            <v/>
          </cell>
          <cell r="HM22" t="str">
            <v/>
          </cell>
          <cell r="HN22" t="str">
            <v/>
          </cell>
          <cell r="HO22" t="str">
            <v/>
          </cell>
          <cell r="HP22" t="str">
            <v/>
          </cell>
          <cell r="HQ22" t="str">
            <v/>
          </cell>
          <cell r="HR22" t="str">
            <v/>
          </cell>
          <cell r="HS22" t="str">
            <v/>
          </cell>
          <cell r="HT22">
            <v>227.94720685383342</v>
          </cell>
          <cell r="HU22">
            <v>159.56816872106401</v>
          </cell>
          <cell r="HV22">
            <v>91.189130588294574</v>
          </cell>
          <cell r="HW22" t="str">
            <v/>
          </cell>
          <cell r="HX22" t="str">
            <v/>
          </cell>
          <cell r="HY22" t="str">
            <v/>
          </cell>
          <cell r="HZ22" t="str">
            <v/>
          </cell>
          <cell r="IA22" t="str">
            <v/>
          </cell>
          <cell r="IB22" t="str">
            <v/>
          </cell>
          <cell r="IC22" t="str">
            <v/>
          </cell>
          <cell r="ID22" t="str">
            <v/>
          </cell>
          <cell r="IE22" t="str">
            <v/>
          </cell>
          <cell r="IF22">
            <v>189.20160603490277</v>
          </cell>
          <cell r="IG22">
            <v>135.88137574949275</v>
          </cell>
          <cell r="IH22">
            <v>82.561145464082728</v>
          </cell>
          <cell r="II22" t="str">
            <v/>
          </cell>
          <cell r="IJ22" t="str">
            <v/>
          </cell>
          <cell r="IK22" t="str">
            <v/>
          </cell>
          <cell r="IL22" t="str">
            <v/>
          </cell>
          <cell r="IM22" t="str">
            <v/>
          </cell>
          <cell r="IN22" t="str">
            <v/>
          </cell>
          <cell r="IO22" t="str">
            <v/>
          </cell>
          <cell r="IP22" t="str">
            <v/>
          </cell>
          <cell r="IQ22" t="str">
            <v/>
          </cell>
          <cell r="IR22">
            <v>164.20589918721168</v>
          </cell>
          <cell r="IS22">
            <v>115.66054158749347</v>
          </cell>
          <cell r="IT22">
            <v>67.115183987775254</v>
          </cell>
          <cell r="IU22" t="str">
            <v/>
          </cell>
          <cell r="IV22" t="str">
            <v/>
          </cell>
          <cell r="IW22" t="str">
            <v/>
          </cell>
          <cell r="IX22" t="str">
            <v/>
          </cell>
          <cell r="IY22" t="str">
            <v/>
          </cell>
          <cell r="IZ22" t="str">
            <v/>
          </cell>
          <cell r="JA22" t="str">
            <v/>
          </cell>
          <cell r="JB22" t="str">
            <v/>
          </cell>
          <cell r="JC22" t="str">
            <v/>
          </cell>
          <cell r="JD22">
            <v>150.27659606402415</v>
          </cell>
          <cell r="JE22">
            <v>107.92609557639531</v>
          </cell>
          <cell r="JF22">
            <v>65.575595088766477</v>
          </cell>
          <cell r="JG22" t="str">
            <v/>
          </cell>
          <cell r="JH22" t="str">
            <v/>
          </cell>
          <cell r="JI22" t="str">
            <v/>
          </cell>
          <cell r="JJ22" t="str">
            <v/>
          </cell>
          <cell r="JK22" t="str">
            <v/>
          </cell>
          <cell r="JL22" t="str">
            <v/>
          </cell>
          <cell r="JM22" t="str">
            <v/>
          </cell>
          <cell r="JN22" t="str">
            <v/>
          </cell>
          <cell r="JO22" t="str">
            <v/>
          </cell>
          <cell r="JP22">
            <v>168.56972629338108</v>
          </cell>
          <cell r="JQ22">
            <v>127.86617096647588</v>
          </cell>
          <cell r="JR22">
            <v>87.162615639570717</v>
          </cell>
          <cell r="JS22" t="str">
            <v/>
          </cell>
          <cell r="JT22" t="str">
            <v/>
          </cell>
          <cell r="JU22" t="str">
            <v/>
          </cell>
          <cell r="JV22" t="str">
            <v/>
          </cell>
          <cell r="JW22" t="str">
            <v/>
          </cell>
          <cell r="JX22" t="str">
            <v/>
          </cell>
          <cell r="JY22" t="str">
            <v/>
          </cell>
          <cell r="JZ22" t="str">
            <v/>
          </cell>
          <cell r="KA22" t="str">
            <v/>
          </cell>
        </row>
        <row r="23">
          <cell r="EY23">
            <v>134</v>
          </cell>
          <cell r="EZ23" t="str">
            <v/>
          </cell>
          <cell r="FA23" t="str">
            <v/>
          </cell>
          <cell r="FB23" t="str">
            <v/>
          </cell>
          <cell r="FC23">
            <v>125.59482388250839</v>
          </cell>
          <cell r="FD23">
            <v>93.369002324730502</v>
          </cell>
          <cell r="FE23">
            <v>61.143180766952625</v>
          </cell>
          <cell r="FF23" t="str">
            <v/>
          </cell>
          <cell r="FG23" t="str">
            <v/>
          </cell>
          <cell r="FH23" t="str">
            <v/>
          </cell>
          <cell r="FI23" t="str">
            <v/>
          </cell>
          <cell r="FJ23" t="str">
            <v/>
          </cell>
          <cell r="FK23" t="str">
            <v/>
          </cell>
          <cell r="FL23" t="str">
            <v/>
          </cell>
          <cell r="FM23" t="str">
            <v/>
          </cell>
          <cell r="FN23" t="str">
            <v/>
          </cell>
          <cell r="FO23">
            <v>109.80288738890499</v>
          </cell>
          <cell r="FP23">
            <v>81.533297357106221</v>
          </cell>
          <cell r="FQ23">
            <v>53.263707325307429</v>
          </cell>
          <cell r="FR23" t="str">
            <v/>
          </cell>
          <cell r="FS23" t="str">
            <v/>
          </cell>
          <cell r="FT23" t="str">
            <v/>
          </cell>
          <cell r="FU23" t="str">
            <v/>
          </cell>
          <cell r="FV23" t="str">
            <v/>
          </cell>
          <cell r="FW23" t="str">
            <v/>
          </cell>
          <cell r="FX23" t="str">
            <v/>
          </cell>
          <cell r="FY23" t="str">
            <v/>
          </cell>
          <cell r="FZ23" t="str">
            <v/>
          </cell>
          <cell r="GA23">
            <v>153.8548433469106</v>
          </cell>
          <cell r="GB23">
            <v>110.07781274080332</v>
          </cell>
          <cell r="GC23">
            <v>66.300782134696064</v>
          </cell>
          <cell r="GD23" t="str">
            <v/>
          </cell>
          <cell r="GE23" t="str">
            <v/>
          </cell>
          <cell r="GF23" t="str">
            <v/>
          </cell>
          <cell r="GG23" t="str">
            <v/>
          </cell>
          <cell r="GH23" t="str">
            <v/>
          </cell>
          <cell r="GI23" t="str">
            <v/>
          </cell>
          <cell r="GJ23" t="str">
            <v/>
          </cell>
          <cell r="GK23" t="str">
            <v/>
          </cell>
          <cell r="GL23" t="str">
            <v/>
          </cell>
          <cell r="GM23">
            <v>127.69938644815112</v>
          </cell>
          <cell r="GN23">
            <v>84.108050198101708</v>
          </cell>
          <cell r="GO23">
            <v>40.516713948052313</v>
          </cell>
          <cell r="GP23" t="str">
            <v/>
          </cell>
          <cell r="GQ23" t="str">
            <v/>
          </cell>
          <cell r="GR23" t="str">
            <v/>
          </cell>
          <cell r="GS23" t="str">
            <v/>
          </cell>
          <cell r="GT23" t="str">
            <v/>
          </cell>
          <cell r="GU23" t="str">
            <v/>
          </cell>
          <cell r="GV23" t="str">
            <v/>
          </cell>
          <cell r="GW23" t="str">
            <v/>
          </cell>
          <cell r="GX23" t="str">
            <v/>
          </cell>
          <cell r="GY23">
            <v>49.064349724836084</v>
          </cell>
          <cell r="GZ23">
            <v>33.765618417008504</v>
          </cell>
          <cell r="HA23">
            <v>18.466887109180924</v>
          </cell>
          <cell r="HB23" t="str">
            <v/>
          </cell>
          <cell r="HC23" t="str">
            <v/>
          </cell>
          <cell r="HD23" t="str">
            <v/>
          </cell>
          <cell r="HE23" t="str">
            <v/>
          </cell>
          <cell r="HF23" t="str">
            <v/>
          </cell>
          <cell r="HG23" t="str">
            <v/>
          </cell>
          <cell r="HH23" t="str">
            <v/>
          </cell>
          <cell r="HI23" t="str">
            <v/>
          </cell>
          <cell r="HJ23" t="str">
            <v/>
          </cell>
          <cell r="HK23">
            <v>116.94278400067284</v>
          </cell>
          <cell r="HL23">
            <v>84.227869499329472</v>
          </cell>
          <cell r="HM23">
            <v>51.512954997986093</v>
          </cell>
          <cell r="HN23" t="str">
            <v/>
          </cell>
          <cell r="HO23" t="str">
            <v/>
          </cell>
          <cell r="HP23" t="str">
            <v/>
          </cell>
          <cell r="HQ23" t="str">
            <v/>
          </cell>
          <cell r="HR23" t="str">
            <v/>
          </cell>
          <cell r="HS23" t="str">
            <v/>
          </cell>
          <cell r="HT23" t="str">
            <v/>
          </cell>
          <cell r="HU23" t="str">
            <v/>
          </cell>
          <cell r="HV23" t="str">
            <v/>
          </cell>
          <cell r="HW23">
            <v>110.88183341242819</v>
          </cell>
          <cell r="HX23">
            <v>86.666379668678303</v>
          </cell>
          <cell r="HY23">
            <v>62.450925924928391</v>
          </cell>
          <cell r="HZ23" t="str">
            <v/>
          </cell>
          <cell r="IA23" t="str">
            <v/>
          </cell>
          <cell r="IB23" t="str">
            <v/>
          </cell>
          <cell r="IC23" t="str">
            <v/>
          </cell>
          <cell r="ID23" t="str">
            <v/>
          </cell>
          <cell r="IE23" t="str">
            <v/>
          </cell>
          <cell r="IF23" t="str">
            <v/>
          </cell>
          <cell r="IG23" t="str">
            <v/>
          </cell>
          <cell r="IH23" t="str">
            <v/>
          </cell>
          <cell r="II23">
            <v>92.691299571682734</v>
          </cell>
          <cell r="IJ23">
            <v>69.099118139332802</v>
          </cell>
          <cell r="IK23">
            <v>45.506936706982863</v>
          </cell>
          <cell r="IL23" t="str">
            <v/>
          </cell>
          <cell r="IM23" t="str">
            <v/>
          </cell>
          <cell r="IN23" t="str">
            <v/>
          </cell>
          <cell r="IO23" t="str">
            <v/>
          </cell>
          <cell r="IP23" t="str">
            <v/>
          </cell>
          <cell r="IQ23" t="str">
            <v/>
          </cell>
          <cell r="IR23" t="str">
            <v/>
          </cell>
          <cell r="IS23" t="str">
            <v/>
          </cell>
          <cell r="IT23" t="str">
            <v/>
          </cell>
          <cell r="IU23">
            <v>97.197390353389451</v>
          </cell>
          <cell r="IV23">
            <v>67.122355083818917</v>
          </cell>
          <cell r="IW23">
            <v>37.047319814248354</v>
          </cell>
          <cell r="IX23" t="str">
            <v/>
          </cell>
          <cell r="IY23" t="str">
            <v/>
          </cell>
          <cell r="IZ23" t="str">
            <v/>
          </cell>
          <cell r="JA23" t="str">
            <v/>
          </cell>
          <cell r="JB23" t="str">
            <v/>
          </cell>
          <cell r="JC23" t="str">
            <v/>
          </cell>
          <cell r="JD23" t="str">
            <v/>
          </cell>
          <cell r="JE23" t="str">
            <v/>
          </cell>
          <cell r="JF23" t="str">
            <v/>
          </cell>
          <cell r="JG23">
            <v>87.2247962413512</v>
          </cell>
          <cell r="JH23">
            <v>65.02397234704064</v>
          </cell>
          <cell r="JI23">
            <v>42.823148452730074</v>
          </cell>
          <cell r="JJ23" t="str">
            <v/>
          </cell>
          <cell r="JK23" t="str">
            <v/>
          </cell>
          <cell r="JL23" t="str">
            <v/>
          </cell>
          <cell r="JM23" t="str">
            <v/>
          </cell>
          <cell r="JN23" t="str">
            <v/>
          </cell>
          <cell r="JO23" t="str">
            <v/>
          </cell>
          <cell r="JP23" t="str">
            <v/>
          </cell>
          <cell r="JQ23" t="str">
            <v/>
          </cell>
          <cell r="JR23" t="str">
            <v/>
          </cell>
          <cell r="JS23">
            <v>100.33372694242567</v>
          </cell>
          <cell r="JT23">
            <v>76.534655400113635</v>
          </cell>
          <cell r="JU23">
            <v>52.735583857801622</v>
          </cell>
          <cell r="JV23" t="str">
            <v/>
          </cell>
          <cell r="JW23" t="str">
            <v/>
          </cell>
          <cell r="JX23" t="str">
            <v/>
          </cell>
          <cell r="JY23" t="str">
            <v/>
          </cell>
          <cell r="JZ23" t="str">
            <v/>
          </cell>
          <cell r="KA23" t="str">
            <v/>
          </cell>
        </row>
        <row r="24">
          <cell r="EY24">
            <v>135</v>
          </cell>
          <cell r="EZ24" t="str">
            <v/>
          </cell>
          <cell r="FA24" t="str">
            <v/>
          </cell>
          <cell r="FB24" t="str">
            <v/>
          </cell>
          <cell r="FC24" t="str">
            <v/>
          </cell>
          <cell r="FD24" t="str">
            <v/>
          </cell>
          <cell r="FE24" t="str">
            <v/>
          </cell>
          <cell r="FF24">
            <v>88.679084278376109</v>
          </cell>
          <cell r="FG24">
            <v>57.66389331472066</v>
          </cell>
          <cell r="FH24">
            <v>26.648702351065218</v>
          </cell>
          <cell r="FI24">
            <v>119.87327105942622</v>
          </cell>
          <cell r="FJ24">
            <v>83.758159985846319</v>
          </cell>
          <cell r="FK24">
            <v>47.643048912266401</v>
          </cell>
          <cell r="FL24" t="str">
            <v/>
          </cell>
          <cell r="FM24" t="str">
            <v/>
          </cell>
          <cell r="FN24" t="str">
            <v/>
          </cell>
          <cell r="FO24" t="str">
            <v/>
          </cell>
          <cell r="FP24" t="str">
            <v/>
          </cell>
          <cell r="FQ24" t="str">
            <v/>
          </cell>
          <cell r="FR24">
            <v>90.557052125314357</v>
          </cell>
          <cell r="FS24">
            <v>65.67692808354704</v>
          </cell>
          <cell r="FT24">
            <v>40.79680404177973</v>
          </cell>
          <cell r="FU24">
            <v>119.87043777470463</v>
          </cell>
          <cell r="FV24">
            <v>80.57265490338753</v>
          </cell>
          <cell r="FW24">
            <v>41.274872032070427</v>
          </cell>
          <cell r="FX24" t="str">
            <v/>
          </cell>
          <cell r="FY24" t="str">
            <v/>
          </cell>
          <cell r="FZ24" t="str">
            <v/>
          </cell>
          <cell r="GA24" t="str">
            <v/>
          </cell>
          <cell r="GB24" t="str">
            <v/>
          </cell>
          <cell r="GC24" t="str">
            <v/>
          </cell>
          <cell r="GD24">
            <v>116.14145141177607</v>
          </cell>
          <cell r="GE24">
            <v>85.884235232516502</v>
          </cell>
          <cell r="GF24">
            <v>55.627019053256909</v>
          </cell>
          <cell r="GG24">
            <v>160.67495065559257</v>
          </cell>
          <cell r="GH24">
            <v>115.41471380858867</v>
          </cell>
          <cell r="GI24">
            <v>70.154476961584791</v>
          </cell>
          <cell r="GJ24" t="str">
            <v/>
          </cell>
          <cell r="GK24" t="str">
            <v/>
          </cell>
          <cell r="GL24" t="str">
            <v/>
          </cell>
          <cell r="GM24" t="str">
            <v/>
          </cell>
          <cell r="GN24" t="str">
            <v/>
          </cell>
          <cell r="GO24" t="str">
            <v/>
          </cell>
          <cell r="GP24">
            <v>108.22900822533903</v>
          </cell>
          <cell r="GQ24">
            <v>66.684310332242646</v>
          </cell>
          <cell r="GR24">
            <v>25.139612439146255</v>
          </cell>
          <cell r="GS24">
            <v>116.37390829002344</v>
          </cell>
          <cell r="GT24">
            <v>67.691474829160924</v>
          </cell>
          <cell r="GU24">
            <v>19.009041368298412</v>
          </cell>
          <cell r="GV24" t="str">
            <v/>
          </cell>
          <cell r="GW24" t="str">
            <v/>
          </cell>
          <cell r="GX24" t="str">
            <v/>
          </cell>
          <cell r="GY24" t="str">
            <v/>
          </cell>
          <cell r="GZ24" t="str">
            <v/>
          </cell>
          <cell r="HA24" t="str">
            <v/>
          </cell>
          <cell r="HB24">
            <v>18.450431566650604</v>
          </cell>
          <cell r="HC24">
            <v>12.168280932279567</v>
          </cell>
          <cell r="HD24">
            <v>5.8861302979085313</v>
          </cell>
          <cell r="HE24">
            <v>26.995978859072348</v>
          </cell>
          <cell r="HF24">
            <v>18.388608450314049</v>
          </cell>
          <cell r="HG24">
            <v>9.7812380415557527</v>
          </cell>
          <cell r="HH24" t="str">
            <v/>
          </cell>
          <cell r="HI24" t="str">
            <v/>
          </cell>
          <cell r="HJ24" t="str">
            <v/>
          </cell>
          <cell r="HK24" t="str">
            <v/>
          </cell>
          <cell r="HL24" t="str">
            <v/>
          </cell>
          <cell r="HM24" t="str">
            <v/>
          </cell>
          <cell r="HN24">
            <v>92.886803489578597</v>
          </cell>
          <cell r="HO24">
            <v>64.390570704235358</v>
          </cell>
          <cell r="HP24">
            <v>35.894337918892127</v>
          </cell>
          <cell r="HQ24">
            <v>148.30262916903277</v>
          </cell>
          <cell r="HR24">
            <v>89.971160447164053</v>
          </cell>
          <cell r="HS24">
            <v>31.639691725295361</v>
          </cell>
          <cell r="HT24" t="str">
            <v/>
          </cell>
          <cell r="HU24" t="str">
            <v/>
          </cell>
          <cell r="HV24" t="str">
            <v/>
          </cell>
          <cell r="HW24" t="str">
            <v/>
          </cell>
          <cell r="HX24" t="str">
            <v/>
          </cell>
          <cell r="HY24" t="str">
            <v/>
          </cell>
          <cell r="HZ24">
            <v>82.924841784698742</v>
          </cell>
          <cell r="IA24">
            <v>60.739550591123951</v>
          </cell>
          <cell r="IB24">
            <v>38.554259397549174</v>
          </cell>
          <cell r="IC24">
            <v>134.79046545491954</v>
          </cell>
          <cell r="ID24">
            <v>102.88919544058626</v>
          </cell>
          <cell r="IE24">
            <v>70.987925426252986</v>
          </cell>
          <cell r="IF24" t="str">
            <v/>
          </cell>
          <cell r="IG24" t="str">
            <v/>
          </cell>
          <cell r="IH24" t="str">
            <v/>
          </cell>
          <cell r="II24" t="str">
            <v/>
          </cell>
          <cell r="IJ24" t="str">
            <v/>
          </cell>
          <cell r="IK24" t="str">
            <v/>
          </cell>
          <cell r="IL24">
            <v>65.66642357917884</v>
          </cell>
          <cell r="IM24">
            <v>52.678409677853068</v>
          </cell>
          <cell r="IN24">
            <v>39.690395776527296</v>
          </cell>
          <cell r="IO24">
            <v>114.4239740177858</v>
          </cell>
          <cell r="IP24">
            <v>84.689994339671173</v>
          </cell>
          <cell r="IQ24">
            <v>54.956014661556544</v>
          </cell>
          <cell r="IR24" t="str">
            <v/>
          </cell>
          <cell r="IS24" t="str">
            <v/>
          </cell>
          <cell r="IT24" t="str">
            <v/>
          </cell>
          <cell r="IU24" t="str">
            <v/>
          </cell>
          <cell r="IV24" t="str">
            <v/>
          </cell>
          <cell r="IW24" t="str">
            <v/>
          </cell>
          <cell r="IX24">
            <v>74.578914986151958</v>
          </cell>
          <cell r="IY24">
            <v>47.569037093932494</v>
          </cell>
          <cell r="IZ24">
            <v>20.559159201713022</v>
          </cell>
          <cell r="JA24">
            <v>98.486748526685474</v>
          </cell>
          <cell r="JB24">
            <v>57.466837790617369</v>
          </cell>
          <cell r="JC24">
            <v>16.446927054549249</v>
          </cell>
          <cell r="JD24" t="str">
            <v/>
          </cell>
          <cell r="JE24" t="str">
            <v/>
          </cell>
          <cell r="JF24" t="str">
            <v/>
          </cell>
          <cell r="JG24" t="str">
            <v/>
          </cell>
          <cell r="JH24" t="str">
            <v/>
          </cell>
          <cell r="JI24" t="str">
            <v/>
          </cell>
          <cell r="JJ24">
            <v>62.306793273063128</v>
          </cell>
          <cell r="JK24">
            <v>49.983273077055912</v>
          </cell>
          <cell r="JL24">
            <v>37.659752881048689</v>
          </cell>
          <cell r="JM24">
            <v>108.56980639446726</v>
          </cell>
          <cell r="JN24">
            <v>80.357078732271731</v>
          </cell>
          <cell r="JO24">
            <v>52.144351070076183</v>
          </cell>
          <cell r="JP24" t="str">
            <v/>
          </cell>
          <cell r="JQ24" t="str">
            <v/>
          </cell>
          <cell r="JR24" t="str">
            <v/>
          </cell>
          <cell r="JS24" t="str">
            <v/>
          </cell>
          <cell r="JT24" t="str">
            <v/>
          </cell>
          <cell r="JU24" t="str">
            <v/>
          </cell>
          <cell r="JV24">
            <v>98.081495631409226</v>
          </cell>
          <cell r="JW24">
            <v>71.102727717041603</v>
          </cell>
          <cell r="JX24">
            <v>44.12395980267398</v>
          </cell>
          <cell r="JY24">
            <v>154.93323410557784</v>
          </cell>
          <cell r="JZ24">
            <v>107.88782217031336</v>
          </cell>
          <cell r="KA24">
            <v>60.842410235048895</v>
          </cell>
        </row>
        <row r="25">
          <cell r="EY25">
            <v>136</v>
          </cell>
          <cell r="EZ25">
            <v>31.695714285714285</v>
          </cell>
          <cell r="FA25">
            <v>31.695714285714285</v>
          </cell>
          <cell r="FB25">
            <v>31.695714285714285</v>
          </cell>
          <cell r="FC25" t="str">
            <v/>
          </cell>
          <cell r="FD25" t="str">
            <v/>
          </cell>
          <cell r="FE25" t="str">
            <v/>
          </cell>
          <cell r="FF25" t="str">
            <v/>
          </cell>
          <cell r="FG25" t="str">
            <v/>
          </cell>
          <cell r="FH25" t="str">
            <v/>
          </cell>
          <cell r="FI25" t="str">
            <v/>
          </cell>
          <cell r="FJ25" t="str">
            <v/>
          </cell>
          <cell r="FK25" t="str">
            <v/>
          </cell>
          <cell r="FL25">
            <v>31.695714285714285</v>
          </cell>
          <cell r="FM25">
            <v>31.695714285714285</v>
          </cell>
          <cell r="FN25">
            <v>31.695714285714285</v>
          </cell>
          <cell r="FO25" t="str">
            <v/>
          </cell>
          <cell r="FP25" t="str">
            <v/>
          </cell>
          <cell r="FQ25" t="str">
            <v/>
          </cell>
          <cell r="FR25" t="str">
            <v/>
          </cell>
          <cell r="FS25" t="str">
            <v/>
          </cell>
          <cell r="FT25" t="str">
            <v/>
          </cell>
          <cell r="FU25" t="str">
            <v/>
          </cell>
          <cell r="FV25" t="str">
            <v/>
          </cell>
          <cell r="FW25" t="str">
            <v/>
          </cell>
          <cell r="FX25">
            <v>41.438285714285712</v>
          </cell>
          <cell r="FY25">
            <v>41.438285714285712</v>
          </cell>
          <cell r="FZ25">
            <v>41.438285714285712</v>
          </cell>
          <cell r="GA25" t="str">
            <v/>
          </cell>
          <cell r="GB25" t="str">
            <v/>
          </cell>
          <cell r="GC25" t="str">
            <v/>
          </cell>
          <cell r="GD25" t="str">
            <v/>
          </cell>
          <cell r="GE25" t="str">
            <v/>
          </cell>
          <cell r="GF25" t="str">
            <v/>
          </cell>
          <cell r="GG25" t="str">
            <v/>
          </cell>
          <cell r="GH25" t="str">
            <v/>
          </cell>
          <cell r="GI25" t="str">
            <v/>
          </cell>
          <cell r="GJ25">
            <v>41.438285714285712</v>
          </cell>
          <cell r="GK25">
            <v>41.438285714285712</v>
          </cell>
          <cell r="GL25">
            <v>41.438285714285712</v>
          </cell>
          <cell r="GM25" t="str">
            <v/>
          </cell>
          <cell r="GN25" t="str">
            <v/>
          </cell>
          <cell r="GO25" t="str">
            <v/>
          </cell>
          <cell r="GP25" t="str">
            <v/>
          </cell>
          <cell r="GQ25" t="str">
            <v/>
          </cell>
          <cell r="GR25" t="str">
            <v/>
          </cell>
          <cell r="GS25" t="str">
            <v/>
          </cell>
          <cell r="GT25" t="str">
            <v/>
          </cell>
          <cell r="GU25" t="str">
            <v/>
          </cell>
          <cell r="GV25">
            <v>5.6326530612244898</v>
          </cell>
          <cell r="GW25">
            <v>5.6326530612244898</v>
          </cell>
          <cell r="GX25">
            <v>5.6326530612244898</v>
          </cell>
          <cell r="GY25" t="str">
            <v/>
          </cell>
          <cell r="GZ25" t="str">
            <v/>
          </cell>
          <cell r="HA25" t="str">
            <v/>
          </cell>
          <cell r="HB25" t="str">
            <v/>
          </cell>
          <cell r="HC25" t="str">
            <v/>
          </cell>
          <cell r="HD25" t="str">
            <v/>
          </cell>
          <cell r="HE25" t="str">
            <v/>
          </cell>
          <cell r="HF25" t="str">
            <v/>
          </cell>
          <cell r="HG25" t="str">
            <v/>
          </cell>
          <cell r="HH25">
            <v>33.114285714285721</v>
          </cell>
          <cell r="HI25">
            <v>33.114285714285721</v>
          </cell>
          <cell r="HJ25">
            <v>33.114285714285721</v>
          </cell>
          <cell r="HK25" t="str">
            <v/>
          </cell>
          <cell r="HL25" t="str">
            <v/>
          </cell>
          <cell r="HM25" t="str">
            <v/>
          </cell>
          <cell r="HN25" t="str">
            <v/>
          </cell>
          <cell r="HO25" t="str">
            <v/>
          </cell>
          <cell r="HP25" t="str">
            <v/>
          </cell>
          <cell r="HQ25" t="str">
            <v/>
          </cell>
          <cell r="HR25" t="str">
            <v/>
          </cell>
          <cell r="HS25" t="str">
            <v/>
          </cell>
          <cell r="HT25">
            <v>8.8637579166764429</v>
          </cell>
          <cell r="HU25">
            <v>8.8637579166764429</v>
          </cell>
          <cell r="HV25">
            <v>8.8637579166764429</v>
          </cell>
          <cell r="HW25" t="str">
            <v/>
          </cell>
          <cell r="HX25" t="str">
            <v/>
          </cell>
          <cell r="HY25" t="str">
            <v/>
          </cell>
          <cell r="HZ25" t="str">
            <v/>
          </cell>
          <cell r="IA25" t="str">
            <v/>
          </cell>
          <cell r="IB25" t="str">
            <v/>
          </cell>
          <cell r="IC25" t="str">
            <v/>
          </cell>
          <cell r="ID25" t="str">
            <v/>
          </cell>
          <cell r="IE25" t="str">
            <v/>
          </cell>
          <cell r="IF25">
            <v>4.3925000000000001</v>
          </cell>
          <cell r="IG25">
            <v>4.3925000000000001</v>
          </cell>
          <cell r="IH25">
            <v>4.3925000000000001</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v>1.7921428571428573</v>
          </cell>
          <cell r="JE25">
            <v>1.7921428571428573</v>
          </cell>
          <cell r="JF25">
            <v>1.7921428571428573</v>
          </cell>
          <cell r="JG25" t="str">
            <v/>
          </cell>
          <cell r="JH25" t="str">
            <v/>
          </cell>
          <cell r="JI25" t="str">
            <v/>
          </cell>
          <cell r="JJ25" t="str">
            <v/>
          </cell>
          <cell r="JK25" t="str">
            <v/>
          </cell>
          <cell r="JL25" t="str">
            <v/>
          </cell>
          <cell r="JM25" t="str">
            <v/>
          </cell>
          <cell r="JN25" t="str">
            <v/>
          </cell>
          <cell r="JO25" t="str">
            <v/>
          </cell>
          <cell r="JP25">
            <v>16.992857142857144</v>
          </cell>
          <cell r="JQ25">
            <v>16.992857142857144</v>
          </cell>
          <cell r="JR25">
            <v>16.992857142857144</v>
          </cell>
          <cell r="JS25" t="str">
            <v/>
          </cell>
          <cell r="JT25" t="str">
            <v/>
          </cell>
          <cell r="JU25" t="str">
            <v/>
          </cell>
          <cell r="JV25" t="str">
            <v/>
          </cell>
          <cell r="JW25" t="str">
            <v/>
          </cell>
          <cell r="JX25" t="str">
            <v/>
          </cell>
          <cell r="JY25" t="str">
            <v/>
          </cell>
          <cell r="JZ25" t="str">
            <v/>
          </cell>
          <cell r="KA25" t="str">
            <v/>
          </cell>
        </row>
        <row r="26">
          <cell r="EY26">
            <v>137</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row>
        <row r="27">
          <cell r="EY27">
            <v>138</v>
          </cell>
          <cell r="EZ27" t="str">
            <v/>
          </cell>
          <cell r="FA27" t="str">
            <v/>
          </cell>
          <cell r="FB27" t="str">
            <v/>
          </cell>
          <cell r="FC27">
            <v>6.5289405864381287</v>
          </cell>
          <cell r="FD27">
            <v>6.5289405864381287</v>
          </cell>
          <cell r="FE27">
            <v>6.5289405864381287</v>
          </cell>
          <cell r="FF27" t="str">
            <v/>
          </cell>
          <cell r="FG27" t="str">
            <v/>
          </cell>
          <cell r="FH27" t="str">
            <v/>
          </cell>
          <cell r="FI27" t="str">
            <v/>
          </cell>
          <cell r="FJ27" t="str">
            <v/>
          </cell>
          <cell r="FK27" t="str">
            <v/>
          </cell>
          <cell r="FL27" t="str">
            <v/>
          </cell>
          <cell r="FM27" t="str">
            <v/>
          </cell>
          <cell r="FN27" t="str">
            <v/>
          </cell>
          <cell r="FO27">
            <v>6.5289405864381287</v>
          </cell>
          <cell r="FP27">
            <v>6.5289405864381287</v>
          </cell>
          <cell r="FQ27">
            <v>6.5289405864381287</v>
          </cell>
          <cell r="FR27" t="str">
            <v/>
          </cell>
          <cell r="FS27" t="str">
            <v/>
          </cell>
          <cell r="FT27" t="str">
            <v/>
          </cell>
          <cell r="FU27" t="str">
            <v/>
          </cell>
          <cell r="FV27" t="str">
            <v/>
          </cell>
          <cell r="FW27" t="str">
            <v/>
          </cell>
          <cell r="FX27" t="str">
            <v/>
          </cell>
          <cell r="FY27" t="str">
            <v/>
          </cell>
          <cell r="FZ27" t="str">
            <v/>
          </cell>
          <cell r="GA27">
            <v>24.771493685924071</v>
          </cell>
          <cell r="GB27">
            <v>24.771493685924071</v>
          </cell>
          <cell r="GC27">
            <v>24.771493685924071</v>
          </cell>
          <cell r="GD27" t="str">
            <v/>
          </cell>
          <cell r="GE27" t="str">
            <v/>
          </cell>
          <cell r="GF27" t="str">
            <v/>
          </cell>
          <cell r="GG27" t="str">
            <v/>
          </cell>
          <cell r="GH27" t="str">
            <v/>
          </cell>
          <cell r="GI27" t="str">
            <v/>
          </cell>
          <cell r="GJ27" t="str">
            <v/>
          </cell>
          <cell r="GK27" t="str">
            <v/>
          </cell>
          <cell r="GL27" t="str">
            <v/>
          </cell>
          <cell r="GM27">
            <v>24.771493685924071</v>
          </cell>
          <cell r="GN27">
            <v>24.771493685924071</v>
          </cell>
          <cell r="GO27">
            <v>24.771493685924071</v>
          </cell>
          <cell r="GP27" t="str">
            <v/>
          </cell>
          <cell r="GQ27" t="str">
            <v/>
          </cell>
          <cell r="GR27" t="str">
            <v/>
          </cell>
          <cell r="GS27" t="str">
            <v/>
          </cell>
          <cell r="GT27" t="str">
            <v/>
          </cell>
          <cell r="GU27" t="str">
            <v/>
          </cell>
          <cell r="GV27" t="str">
            <v/>
          </cell>
          <cell r="GW27" t="str">
            <v/>
          </cell>
          <cell r="GX27" t="str">
            <v/>
          </cell>
          <cell r="GY27">
            <v>3.5313131313131314</v>
          </cell>
          <cell r="GZ27">
            <v>3.5313131313131314</v>
          </cell>
          <cell r="HA27">
            <v>3.5313131313131314</v>
          </cell>
          <cell r="HB27" t="str">
            <v/>
          </cell>
          <cell r="HC27" t="str">
            <v/>
          </cell>
          <cell r="HD27" t="str">
            <v/>
          </cell>
          <cell r="HE27" t="str">
            <v/>
          </cell>
          <cell r="HF27" t="str">
            <v/>
          </cell>
          <cell r="HG27" t="str">
            <v/>
          </cell>
          <cell r="HH27" t="str">
            <v/>
          </cell>
          <cell r="HI27" t="str">
            <v/>
          </cell>
          <cell r="HJ27" t="str">
            <v/>
          </cell>
          <cell r="HK27">
            <v>5.7672727272727276</v>
          </cell>
          <cell r="HL27">
            <v>5.7672727272727276</v>
          </cell>
          <cell r="HM27">
            <v>5.7672727272727276</v>
          </cell>
          <cell r="HN27" t="str">
            <v/>
          </cell>
          <cell r="HO27" t="str">
            <v/>
          </cell>
          <cell r="HP27" t="str">
            <v/>
          </cell>
          <cell r="HQ27" t="str">
            <v/>
          </cell>
          <cell r="HR27" t="str">
            <v/>
          </cell>
          <cell r="HS27" t="str">
            <v/>
          </cell>
          <cell r="HT27" t="str">
            <v/>
          </cell>
          <cell r="HU27" t="str">
            <v/>
          </cell>
          <cell r="HV27" t="str">
            <v/>
          </cell>
          <cell r="HW27">
            <v>6.4</v>
          </cell>
          <cell r="HX27">
            <v>6.4</v>
          </cell>
          <cell r="HY27">
            <v>6.4</v>
          </cell>
          <cell r="HZ27" t="str">
            <v/>
          </cell>
          <cell r="IA27" t="str">
            <v/>
          </cell>
          <cell r="IB27" t="str">
            <v/>
          </cell>
          <cell r="IC27" t="str">
            <v/>
          </cell>
          <cell r="ID27" t="str">
            <v/>
          </cell>
          <cell r="IE27" t="str">
            <v/>
          </cell>
          <cell r="IF27" t="str">
            <v/>
          </cell>
          <cell r="IG27" t="str">
            <v/>
          </cell>
          <cell r="IH27" t="str">
            <v/>
          </cell>
          <cell r="II27">
            <v>4.9089515151515153</v>
          </cell>
          <cell r="IJ27">
            <v>4.9089515151515153</v>
          </cell>
          <cell r="IK27">
            <v>4.9089515151515153</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v>2.1745454545454548</v>
          </cell>
          <cell r="JH27">
            <v>2.1745454545454548</v>
          </cell>
          <cell r="JI27">
            <v>2.1745454545454548</v>
          </cell>
          <cell r="JJ27" t="str">
            <v/>
          </cell>
          <cell r="JK27" t="str">
            <v/>
          </cell>
          <cell r="JL27" t="str">
            <v/>
          </cell>
          <cell r="JM27" t="str">
            <v/>
          </cell>
          <cell r="JN27" t="str">
            <v/>
          </cell>
          <cell r="JO27" t="str">
            <v/>
          </cell>
          <cell r="JP27" t="str">
            <v/>
          </cell>
          <cell r="JQ27" t="str">
            <v/>
          </cell>
          <cell r="JR27" t="str">
            <v/>
          </cell>
          <cell r="JS27">
            <v>7.6896969696969686</v>
          </cell>
          <cell r="JT27">
            <v>7.6896969696969686</v>
          </cell>
          <cell r="JU27">
            <v>7.6896969696969686</v>
          </cell>
          <cell r="JV27" t="str">
            <v/>
          </cell>
          <cell r="JW27" t="str">
            <v/>
          </cell>
          <cell r="JX27" t="str">
            <v/>
          </cell>
          <cell r="JY27" t="str">
            <v/>
          </cell>
          <cell r="JZ27" t="str">
            <v/>
          </cell>
          <cell r="KA27" t="str">
            <v/>
          </cell>
        </row>
        <row r="28">
          <cell r="EY28">
            <v>139</v>
          </cell>
          <cell r="EZ28">
            <v>24.507745774840128</v>
          </cell>
          <cell r="FA28">
            <v>23.758473602572355</v>
          </cell>
          <cell r="FB28">
            <v>24.133109688706245</v>
          </cell>
          <cell r="FC28" t="str">
            <v/>
          </cell>
          <cell r="FD28" t="str">
            <v/>
          </cell>
          <cell r="FE28" t="str">
            <v/>
          </cell>
          <cell r="FF28" t="str">
            <v/>
          </cell>
          <cell r="FG28" t="str">
            <v/>
          </cell>
          <cell r="FH28" t="str">
            <v/>
          </cell>
          <cell r="FI28" t="str">
            <v/>
          </cell>
          <cell r="FJ28" t="str">
            <v/>
          </cell>
          <cell r="FK28" t="str">
            <v/>
          </cell>
          <cell r="FL28">
            <v>19.509012836449617</v>
          </cell>
          <cell r="FM28">
            <v>23.251063936597276</v>
          </cell>
          <cell r="FN28">
            <v>21.380038386523445</v>
          </cell>
          <cell r="FO28" t="str">
            <v/>
          </cell>
          <cell r="FP28" t="str">
            <v/>
          </cell>
          <cell r="FQ28" t="str">
            <v/>
          </cell>
          <cell r="FR28" t="str">
            <v/>
          </cell>
          <cell r="FS28" t="str">
            <v/>
          </cell>
          <cell r="FT28" t="str">
            <v/>
          </cell>
          <cell r="FU28" t="str">
            <v/>
          </cell>
          <cell r="FV28" t="str">
            <v/>
          </cell>
          <cell r="FW28" t="str">
            <v/>
          </cell>
          <cell r="FX28">
            <v>11.432309620749807</v>
          </cell>
          <cell r="FY28">
            <v>36.616748687986679</v>
          </cell>
          <cell r="FZ28">
            <v>28.134958923767396</v>
          </cell>
          <cell r="GA28" t="str">
            <v/>
          </cell>
          <cell r="GB28" t="str">
            <v/>
          </cell>
          <cell r="GC28" t="str">
            <v/>
          </cell>
          <cell r="GD28" t="str">
            <v/>
          </cell>
          <cell r="GE28" t="str">
            <v/>
          </cell>
          <cell r="GF28" t="str">
            <v/>
          </cell>
          <cell r="GG28" t="str">
            <v/>
          </cell>
          <cell r="GH28" t="str">
            <v/>
          </cell>
          <cell r="GI28" t="str">
            <v/>
          </cell>
          <cell r="GJ28">
            <v>42.723031998901732</v>
          </cell>
          <cell r="GK28">
            <v>40.639664795139659</v>
          </cell>
          <cell r="GL28">
            <v>43.061102727839611</v>
          </cell>
          <cell r="GM28" t="str">
            <v/>
          </cell>
          <cell r="GN28" t="str">
            <v/>
          </cell>
          <cell r="GO28" t="str">
            <v/>
          </cell>
          <cell r="GP28" t="str">
            <v/>
          </cell>
          <cell r="GQ28" t="str">
            <v/>
          </cell>
          <cell r="GR28" t="str">
            <v/>
          </cell>
          <cell r="GS28" t="str">
            <v/>
          </cell>
          <cell r="GT28" t="str">
            <v/>
          </cell>
          <cell r="GU28" t="str">
            <v/>
          </cell>
          <cell r="GV28">
            <v>22.725604878337283</v>
          </cell>
          <cell r="GW28">
            <v>45.550985098652099</v>
          </cell>
          <cell r="GX28">
            <v>42.595180833289319</v>
          </cell>
          <cell r="GY28" t="str">
            <v/>
          </cell>
          <cell r="GZ28" t="str">
            <v/>
          </cell>
          <cell r="HA28" t="str">
            <v/>
          </cell>
          <cell r="HB28" t="str">
            <v/>
          </cell>
          <cell r="HC28" t="str">
            <v/>
          </cell>
          <cell r="HD28" t="str">
            <v/>
          </cell>
          <cell r="HE28" t="str">
            <v/>
          </cell>
          <cell r="HF28" t="str">
            <v/>
          </cell>
          <cell r="HG28" t="str">
            <v/>
          </cell>
          <cell r="HH28">
            <v>61.775645136868583</v>
          </cell>
          <cell r="HI28">
            <v>38.607341514955138</v>
          </cell>
          <cell r="HJ28">
            <v>51.429058754083329</v>
          </cell>
          <cell r="HK28" t="str">
            <v/>
          </cell>
          <cell r="HL28" t="str">
            <v/>
          </cell>
          <cell r="HM28" t="str">
            <v/>
          </cell>
          <cell r="HN28" t="str">
            <v/>
          </cell>
          <cell r="HO28" t="str">
            <v/>
          </cell>
          <cell r="HP28" t="str">
            <v/>
          </cell>
          <cell r="HQ28" t="str">
            <v/>
          </cell>
          <cell r="HR28" t="str">
            <v/>
          </cell>
          <cell r="HS28" t="str">
            <v/>
          </cell>
          <cell r="HT28">
            <v>7.2139043153214288</v>
          </cell>
          <cell r="HU28">
            <v>36.137183516272323</v>
          </cell>
          <cell r="HV28">
            <v>29.497358758133927</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v>9.8052814467450524</v>
          </cell>
          <cell r="JE28">
            <v>28.195346882364486</v>
          </cell>
          <cell r="JF28">
            <v>22.703185702384875</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row>
        <row r="29">
          <cell r="EY29">
            <v>140</v>
          </cell>
          <cell r="EZ29" t="str">
            <v/>
          </cell>
          <cell r="FA29" t="str">
            <v/>
          </cell>
          <cell r="FB29" t="str">
            <v/>
          </cell>
          <cell r="FC29">
            <v>9.028357282000723</v>
          </cell>
          <cell r="FD29">
            <v>14.593224069902883</v>
          </cell>
          <cell r="FE29">
            <v>11.807729069294878</v>
          </cell>
          <cell r="FF29" t="str">
            <v/>
          </cell>
          <cell r="FG29" t="str">
            <v/>
          </cell>
          <cell r="FH29" t="str">
            <v/>
          </cell>
          <cell r="FI29" t="str">
            <v/>
          </cell>
          <cell r="FJ29" t="str">
            <v/>
          </cell>
          <cell r="FK29" t="str">
            <v/>
          </cell>
          <cell r="FL29" t="str">
            <v/>
          </cell>
          <cell r="FM29" t="str">
            <v/>
          </cell>
          <cell r="FN29" t="str">
            <v/>
          </cell>
          <cell r="FO29">
            <v>8.7159629031796886</v>
          </cell>
          <cell r="FP29">
            <v>13.156099580324517</v>
          </cell>
          <cell r="FQ29">
            <v>10.94819441718246</v>
          </cell>
          <cell r="FR29" t="str">
            <v/>
          </cell>
          <cell r="FS29" t="str">
            <v/>
          </cell>
          <cell r="FT29" t="str">
            <v/>
          </cell>
          <cell r="FU29" t="str">
            <v/>
          </cell>
          <cell r="FV29" t="str">
            <v/>
          </cell>
          <cell r="FW29" t="str">
            <v/>
          </cell>
          <cell r="FX29" t="str">
            <v/>
          </cell>
          <cell r="FY29" t="str">
            <v/>
          </cell>
          <cell r="FZ29" t="str">
            <v/>
          </cell>
          <cell r="GA29">
            <v>5.1512484397549345</v>
          </cell>
          <cell r="GB29">
            <v>14.641699890553834</v>
          </cell>
          <cell r="GC29">
            <v>9.8593746927516648</v>
          </cell>
          <cell r="GD29" t="str">
            <v/>
          </cell>
          <cell r="GE29" t="str">
            <v/>
          </cell>
          <cell r="GF29" t="str">
            <v/>
          </cell>
          <cell r="GG29" t="str">
            <v/>
          </cell>
          <cell r="GH29" t="str">
            <v/>
          </cell>
          <cell r="GI29" t="str">
            <v/>
          </cell>
          <cell r="GJ29" t="str">
            <v/>
          </cell>
          <cell r="GK29" t="str">
            <v/>
          </cell>
          <cell r="GL29" t="str">
            <v/>
          </cell>
          <cell r="GM29">
            <v>8.7428739000393563</v>
          </cell>
          <cell r="GN29">
            <v>17.038174778012561</v>
          </cell>
          <cell r="GO29">
            <v>12.928104055672948</v>
          </cell>
          <cell r="GP29" t="str">
            <v/>
          </cell>
          <cell r="GQ29" t="str">
            <v/>
          </cell>
          <cell r="GR29" t="str">
            <v/>
          </cell>
          <cell r="GS29" t="str">
            <v/>
          </cell>
          <cell r="GT29" t="str">
            <v/>
          </cell>
          <cell r="GU29" t="str">
            <v/>
          </cell>
          <cell r="GV29" t="str">
            <v/>
          </cell>
          <cell r="GW29" t="str">
            <v/>
          </cell>
          <cell r="GX29" t="str">
            <v/>
          </cell>
          <cell r="GY29">
            <v>7.0464903652366369</v>
          </cell>
          <cell r="GZ29">
            <v>14.415849595330862</v>
          </cell>
          <cell r="HA29">
            <v>10.731169980283749</v>
          </cell>
          <cell r="HB29" t="str">
            <v/>
          </cell>
          <cell r="HC29" t="str">
            <v/>
          </cell>
          <cell r="HD29" t="str">
            <v/>
          </cell>
          <cell r="HE29" t="str">
            <v/>
          </cell>
          <cell r="HF29" t="str">
            <v/>
          </cell>
          <cell r="HG29" t="str">
            <v/>
          </cell>
          <cell r="HH29" t="str">
            <v/>
          </cell>
          <cell r="HI29" t="str">
            <v/>
          </cell>
          <cell r="HJ29" t="str">
            <v/>
          </cell>
          <cell r="HK29">
            <v>41.539281856704228</v>
          </cell>
          <cell r="HL29">
            <v>27.538361226559967</v>
          </cell>
          <cell r="HM29">
            <v>34.438109906209277</v>
          </cell>
          <cell r="HN29" t="str">
            <v/>
          </cell>
          <cell r="HO29" t="str">
            <v/>
          </cell>
          <cell r="HP29" t="str">
            <v/>
          </cell>
          <cell r="HQ29" t="str">
            <v/>
          </cell>
          <cell r="HR29" t="str">
            <v/>
          </cell>
          <cell r="HS29" t="str">
            <v/>
          </cell>
          <cell r="HT29" t="str">
            <v/>
          </cell>
          <cell r="HU29" t="str">
            <v/>
          </cell>
          <cell r="HV29" t="str">
            <v/>
          </cell>
          <cell r="HW29">
            <v>7.0008332253016485</v>
          </cell>
          <cell r="HX29">
            <v>17.63212303351991</v>
          </cell>
          <cell r="HY29">
            <v>12.352829193527631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v>6.1874130451371325</v>
          </cell>
          <cell r="JH29">
            <v>16.035368280979668</v>
          </cell>
          <cell r="JI29">
            <v>11.195461918267611</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row>
        <row r="30">
          <cell r="EY30">
            <v>141</v>
          </cell>
          <cell r="EZ30" t="str">
            <v/>
          </cell>
          <cell r="FA30" t="str">
            <v/>
          </cell>
          <cell r="FB30" t="str">
            <v/>
          </cell>
          <cell r="FC30" t="str">
            <v/>
          </cell>
          <cell r="FD30" t="str">
            <v/>
          </cell>
          <cell r="FE30" t="str">
            <v/>
          </cell>
          <cell r="FF30">
            <v>13.24815159713715</v>
          </cell>
          <cell r="FG30">
            <v>12.123916760631163</v>
          </cell>
          <cell r="FH30">
            <v>10.999681924125177</v>
          </cell>
          <cell r="FI30">
            <v>14.509287203941032</v>
          </cell>
          <cell r="FJ30">
            <v>15.49207720707464</v>
          </cell>
          <cell r="FK30">
            <v>16.474867210208242</v>
          </cell>
          <cell r="FL30" t="str">
            <v/>
          </cell>
          <cell r="FM30" t="str">
            <v/>
          </cell>
          <cell r="FN30" t="str">
            <v/>
          </cell>
          <cell r="FO30" t="str">
            <v/>
          </cell>
          <cell r="FP30" t="str">
            <v/>
          </cell>
          <cell r="FQ30" t="str">
            <v/>
          </cell>
          <cell r="FR30">
            <v>14.562327855200081</v>
          </cell>
          <cell r="FS30">
            <v>15.009555528923061</v>
          </cell>
          <cell r="FT30">
            <v>15.45678320264604</v>
          </cell>
          <cell r="FU30">
            <v>16.722347448096659</v>
          </cell>
          <cell r="FV30">
            <v>18.55635448109658</v>
          </cell>
          <cell r="FW30">
            <v>20.390361514096494</v>
          </cell>
          <cell r="FX30" t="str">
            <v/>
          </cell>
          <cell r="FY30" t="str">
            <v/>
          </cell>
          <cell r="FZ30" t="str">
            <v/>
          </cell>
          <cell r="GA30" t="str">
            <v/>
          </cell>
          <cell r="GB30" t="str">
            <v/>
          </cell>
          <cell r="GC30" t="str">
            <v/>
          </cell>
          <cell r="GD30">
            <v>12.795611121361731</v>
          </cell>
          <cell r="GE30">
            <v>13.229250998352187</v>
          </cell>
          <cell r="GF30">
            <v>13.662890875342644</v>
          </cell>
          <cell r="GG30">
            <v>15.184014356469868</v>
          </cell>
          <cell r="GH30">
            <v>14.533402865549329</v>
          </cell>
          <cell r="GI30">
            <v>13.882791374628788</v>
          </cell>
          <cell r="GJ30" t="str">
            <v/>
          </cell>
          <cell r="GK30" t="str">
            <v/>
          </cell>
          <cell r="GL30" t="str">
            <v/>
          </cell>
          <cell r="GM30" t="str">
            <v/>
          </cell>
          <cell r="GN30" t="str">
            <v/>
          </cell>
          <cell r="GO30" t="str">
            <v/>
          </cell>
          <cell r="GP30">
            <v>13.691605385863438</v>
          </cell>
          <cell r="GQ30">
            <v>13.212462724747359</v>
          </cell>
          <cell r="GR30">
            <v>12.733320063631279</v>
          </cell>
          <cell r="GS30">
            <v>23.770767245403722</v>
          </cell>
          <cell r="GT30">
            <v>21.638740142128007</v>
          </cell>
          <cell r="GU30">
            <v>19.506713038852293</v>
          </cell>
          <cell r="GV30" t="str">
            <v/>
          </cell>
          <cell r="GW30" t="str">
            <v/>
          </cell>
          <cell r="GX30" t="str">
            <v/>
          </cell>
          <cell r="GY30" t="str">
            <v/>
          </cell>
          <cell r="GZ30" t="str">
            <v/>
          </cell>
          <cell r="HA30" t="str">
            <v/>
          </cell>
          <cell r="HB30">
            <v>10.764173160536602</v>
          </cell>
          <cell r="HC30">
            <v>8.392133895820697</v>
          </cell>
          <cell r="HD30">
            <v>6.0200946311047918</v>
          </cell>
          <cell r="HE30">
            <v>11.160876836047331</v>
          </cell>
          <cell r="HF30">
            <v>13.177697974512398</v>
          </cell>
          <cell r="HG30">
            <v>15.194519112977469</v>
          </cell>
          <cell r="HH30" t="str">
            <v/>
          </cell>
          <cell r="HI30" t="str">
            <v/>
          </cell>
          <cell r="HJ30" t="str">
            <v/>
          </cell>
          <cell r="HK30" t="str">
            <v/>
          </cell>
          <cell r="HL30" t="str">
            <v/>
          </cell>
          <cell r="HM30" t="str">
            <v/>
          </cell>
          <cell r="HN30">
            <v>12.699604963334577</v>
          </cell>
          <cell r="HO30">
            <v>12.923999353992258</v>
          </cell>
          <cell r="HP30">
            <v>13.148393744649937</v>
          </cell>
          <cell r="HQ30">
            <v>14.104548502607315</v>
          </cell>
          <cell r="HR30">
            <v>15.739785207842164</v>
          </cell>
          <cell r="HS30">
            <v>17.37502191307701</v>
          </cell>
          <cell r="HT30" t="str">
            <v/>
          </cell>
          <cell r="HU30" t="str">
            <v/>
          </cell>
          <cell r="HV30" t="str">
            <v/>
          </cell>
          <cell r="HW30" t="str">
            <v/>
          </cell>
          <cell r="HX30" t="str">
            <v/>
          </cell>
          <cell r="HY30" t="str">
            <v/>
          </cell>
          <cell r="HZ30">
            <v>16.581148232598391</v>
          </cell>
          <cell r="IA30">
            <v>17.553064544027219</v>
          </cell>
          <cell r="IB30">
            <v>18.524980855456043</v>
          </cell>
          <cell r="IC30">
            <v>13.471133472973611</v>
          </cell>
          <cell r="ID30">
            <v>19.944555100773083</v>
          </cell>
          <cell r="IE30">
            <v>26.417976728572551</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v>13.669916786178138</v>
          </cell>
          <cell r="IY30">
            <v>13.865004267415777</v>
          </cell>
          <cell r="IZ30">
            <v>14.060091748653415</v>
          </cell>
          <cell r="JA30">
            <v>15.259189786895819</v>
          </cell>
          <cell r="JB30">
            <v>16.777087563845143</v>
          </cell>
          <cell r="JC30">
            <v>18.294985340794469</v>
          </cell>
          <cell r="JD30" t="str">
            <v/>
          </cell>
          <cell r="JE30" t="str">
            <v/>
          </cell>
          <cell r="JF30" t="str">
            <v/>
          </cell>
          <cell r="JG30" t="str">
            <v/>
          </cell>
          <cell r="JH30" t="str">
            <v/>
          </cell>
          <cell r="JI30" t="str">
            <v/>
          </cell>
          <cell r="JJ30">
            <v>13.752243199514885</v>
          </cell>
          <cell r="JK30">
            <v>13.302821942892686</v>
          </cell>
          <cell r="JL30">
            <v>12.853400686270486</v>
          </cell>
          <cell r="JM30">
            <v>18.725641059420909</v>
          </cell>
          <cell r="JN30">
            <v>17.345562149026168</v>
          </cell>
          <cell r="JO30">
            <v>15.96548323863143</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row>
        <row r="31">
          <cell r="EY31">
            <v>142</v>
          </cell>
          <cell r="EZ31">
            <v>56.65204655821757</v>
          </cell>
          <cell r="FA31">
            <v>54.920030795606387</v>
          </cell>
          <cell r="FB31">
            <v>55.786038676911986</v>
          </cell>
          <cell r="FC31" t="str">
            <v/>
          </cell>
          <cell r="FD31" t="str">
            <v/>
          </cell>
          <cell r="FE31" t="str">
            <v/>
          </cell>
          <cell r="FF31" t="str">
            <v/>
          </cell>
          <cell r="FG31" t="str">
            <v/>
          </cell>
          <cell r="FH31" t="str">
            <v/>
          </cell>
          <cell r="FI31" t="str">
            <v/>
          </cell>
          <cell r="FJ31" t="str">
            <v/>
          </cell>
          <cell r="FK31" t="str">
            <v/>
          </cell>
          <cell r="FL31">
            <v>45.09698744508939</v>
          </cell>
          <cell r="FM31">
            <v>53.747103824476291</v>
          </cell>
          <cell r="FN31">
            <v>49.422045634782833</v>
          </cell>
          <cell r="FO31" t="str">
            <v/>
          </cell>
          <cell r="FP31" t="str">
            <v/>
          </cell>
          <cell r="FQ31" t="str">
            <v/>
          </cell>
          <cell r="FR31" t="str">
            <v/>
          </cell>
          <cell r="FS31" t="str">
            <v/>
          </cell>
          <cell r="FT31" t="str">
            <v/>
          </cell>
          <cell r="FU31" t="str">
            <v/>
          </cell>
          <cell r="FV31" t="str">
            <v/>
          </cell>
          <cell r="FW31" t="str">
            <v/>
          </cell>
          <cell r="FX31">
            <v>13.386676175453825</v>
          </cell>
          <cell r="FY31">
            <v>42.876424234904711</v>
          </cell>
          <cell r="FZ31">
            <v>32.944662698653083</v>
          </cell>
          <cell r="GA31" t="str">
            <v/>
          </cell>
          <cell r="GB31" t="str">
            <v/>
          </cell>
          <cell r="GC31" t="str">
            <v/>
          </cell>
          <cell r="GD31" t="str">
            <v/>
          </cell>
          <cell r="GE31" t="str">
            <v/>
          </cell>
          <cell r="GF31" t="str">
            <v/>
          </cell>
          <cell r="GG31" t="str">
            <v/>
          </cell>
          <cell r="GH31" t="str">
            <v/>
          </cell>
          <cell r="GI31" t="str">
            <v/>
          </cell>
          <cell r="GJ31">
            <v>50.026583741644572</v>
          </cell>
          <cell r="GK31">
            <v>47.587062504334483</v>
          </cell>
          <cell r="GL31">
            <v>50.422448052778783</v>
          </cell>
          <cell r="GM31" t="str">
            <v/>
          </cell>
          <cell r="GN31" t="str">
            <v/>
          </cell>
          <cell r="GO31" t="str">
            <v/>
          </cell>
          <cell r="GP31" t="str">
            <v/>
          </cell>
          <cell r="GQ31" t="str">
            <v/>
          </cell>
          <cell r="GR31" t="str">
            <v/>
          </cell>
          <cell r="GS31" t="str">
            <v/>
          </cell>
          <cell r="GT31" t="str">
            <v/>
          </cell>
          <cell r="GU31" t="str">
            <v/>
          </cell>
          <cell r="GV31">
            <v>23.219234820366736</v>
          </cell>
          <cell r="GW31">
            <v>46.540412233991667</v>
          </cell>
          <cell r="GX31">
            <v>43.520404023520591</v>
          </cell>
          <cell r="GY31" t="str">
            <v/>
          </cell>
          <cell r="GZ31" t="str">
            <v/>
          </cell>
          <cell r="HA31" t="str">
            <v/>
          </cell>
          <cell r="HB31" t="str">
            <v/>
          </cell>
          <cell r="HC31" t="str">
            <v/>
          </cell>
          <cell r="HD31" t="str">
            <v/>
          </cell>
          <cell r="HE31" t="str">
            <v/>
          </cell>
          <cell r="HF31" t="str">
            <v/>
          </cell>
          <cell r="HG31" t="str">
            <v/>
          </cell>
          <cell r="HH31">
            <v>96.586863181662878</v>
          </cell>
          <cell r="HI31">
            <v>60.362979689664257</v>
          </cell>
          <cell r="HJ31">
            <v>80.409867844144131</v>
          </cell>
          <cell r="HK31" t="str">
            <v/>
          </cell>
          <cell r="HL31" t="str">
            <v/>
          </cell>
          <cell r="HM31" t="str">
            <v/>
          </cell>
          <cell r="HN31" t="str">
            <v/>
          </cell>
          <cell r="HO31" t="str">
            <v/>
          </cell>
          <cell r="HP31" t="str">
            <v/>
          </cell>
          <cell r="HQ31" t="str">
            <v/>
          </cell>
          <cell r="HR31" t="str">
            <v/>
          </cell>
          <cell r="HS31" t="str">
            <v/>
          </cell>
          <cell r="HT31">
            <v>9.8109098688371432</v>
          </cell>
          <cell r="HU31">
            <v>49.146569582130354</v>
          </cell>
          <cell r="HV31">
            <v>40.11640791106214</v>
          </cell>
          <cell r="HW31" t="str">
            <v/>
          </cell>
          <cell r="HX31" t="str">
            <v/>
          </cell>
          <cell r="HY31" t="str">
            <v/>
          </cell>
          <cell r="HZ31" t="str">
            <v/>
          </cell>
          <cell r="IA31" t="str">
            <v/>
          </cell>
          <cell r="IB31" t="str">
            <v/>
          </cell>
          <cell r="IC31" t="str">
            <v/>
          </cell>
          <cell r="ID31" t="str">
            <v/>
          </cell>
          <cell r="IE31" t="str">
            <v/>
          </cell>
          <cell r="IF31">
            <v>13.385328768241418</v>
          </cell>
          <cell r="IG31">
            <v>38.489867915045096</v>
          </cell>
          <cell r="IH31">
            <v>30.992440794622812</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v>11.507587253471623</v>
          </cell>
          <cell r="JE31">
            <v>33.090372382774987</v>
          </cell>
          <cell r="JF31">
            <v>26.644710997937803</v>
          </cell>
          <cell r="JG31" t="str">
            <v/>
          </cell>
          <cell r="JH31" t="str">
            <v/>
          </cell>
          <cell r="JI31" t="str">
            <v/>
          </cell>
          <cell r="JJ31" t="str">
            <v/>
          </cell>
          <cell r="JK31" t="str">
            <v/>
          </cell>
          <cell r="JL31" t="str">
            <v/>
          </cell>
          <cell r="JM31" t="str">
            <v/>
          </cell>
          <cell r="JN31" t="str">
            <v/>
          </cell>
          <cell r="JO31" t="str">
            <v/>
          </cell>
          <cell r="JP31">
            <v>65.91032555301652</v>
          </cell>
          <cell r="JQ31">
            <v>46.854902290278673</v>
          </cell>
          <cell r="JR31">
            <v>66.015187790080418</v>
          </cell>
          <cell r="JS31" t="str">
            <v/>
          </cell>
          <cell r="JT31" t="str">
            <v/>
          </cell>
          <cell r="JU31" t="str">
            <v/>
          </cell>
          <cell r="JV31" t="str">
            <v/>
          </cell>
          <cell r="JW31" t="str">
            <v/>
          </cell>
          <cell r="JX31" t="str">
            <v/>
          </cell>
          <cell r="JY31" t="str">
            <v/>
          </cell>
          <cell r="JZ31" t="str">
            <v/>
          </cell>
          <cell r="KA31" t="str">
            <v/>
          </cell>
        </row>
        <row r="32">
          <cell r="EY32">
            <v>143</v>
          </cell>
          <cell r="EZ32" t="str">
            <v/>
          </cell>
          <cell r="FA32" t="str">
            <v/>
          </cell>
          <cell r="FB32" t="str">
            <v/>
          </cell>
          <cell r="FC32">
            <v>12.70308475600925</v>
          </cell>
          <cell r="FD32">
            <v>20.532967009733781</v>
          </cell>
          <cell r="FE32">
            <v>16.613718139210327</v>
          </cell>
          <cell r="FF32" t="str">
            <v/>
          </cell>
          <cell r="FG32" t="str">
            <v/>
          </cell>
          <cell r="FH32" t="str">
            <v/>
          </cell>
          <cell r="FI32" t="str">
            <v/>
          </cell>
          <cell r="FJ32" t="str">
            <v/>
          </cell>
          <cell r="FK32" t="str">
            <v/>
          </cell>
          <cell r="FL32" t="str">
            <v/>
          </cell>
          <cell r="FM32" t="str">
            <v/>
          </cell>
          <cell r="FN32" t="str">
            <v/>
          </cell>
          <cell r="FO32">
            <v>12.263539427051573</v>
          </cell>
          <cell r="FP32">
            <v>18.510903236023118</v>
          </cell>
          <cell r="FQ32">
            <v>15.404335170031761</v>
          </cell>
          <cell r="FR32" t="str">
            <v/>
          </cell>
          <cell r="FS32" t="str">
            <v/>
          </cell>
          <cell r="FT32" t="str">
            <v/>
          </cell>
          <cell r="FU32" t="str">
            <v/>
          </cell>
          <cell r="FV32" t="str">
            <v/>
          </cell>
          <cell r="FW32" t="str">
            <v/>
          </cell>
          <cell r="FX32" t="str">
            <v/>
          </cell>
          <cell r="FY32" t="str">
            <v/>
          </cell>
          <cell r="FZ32" t="str">
            <v/>
          </cell>
          <cell r="GA32">
            <v>7.2532941304854646</v>
          </cell>
          <cell r="GB32">
            <v>20.616469409022752</v>
          </cell>
          <cell r="GC32">
            <v>13.882643290369963</v>
          </cell>
          <cell r="GD32" t="str">
            <v/>
          </cell>
          <cell r="GE32" t="str">
            <v/>
          </cell>
          <cell r="GF32" t="str">
            <v/>
          </cell>
          <cell r="GG32" t="str">
            <v/>
          </cell>
          <cell r="GH32" t="str">
            <v/>
          </cell>
          <cell r="GI32" t="str">
            <v/>
          </cell>
          <cell r="GJ32" t="str">
            <v/>
          </cell>
          <cell r="GK32" t="str">
            <v/>
          </cell>
          <cell r="GL32" t="str">
            <v/>
          </cell>
          <cell r="GM32">
            <v>12.310537277395792</v>
          </cell>
          <cell r="GN32">
            <v>23.99086251748</v>
          </cell>
          <cell r="GO32">
            <v>18.203614592073336</v>
          </cell>
          <cell r="GP32" t="str">
            <v/>
          </cell>
          <cell r="GQ32" t="str">
            <v/>
          </cell>
          <cell r="GR32" t="str">
            <v/>
          </cell>
          <cell r="GS32" t="str">
            <v/>
          </cell>
          <cell r="GT32" t="str">
            <v/>
          </cell>
          <cell r="GU32" t="str">
            <v/>
          </cell>
          <cell r="GV32" t="str">
            <v/>
          </cell>
          <cell r="GW32" t="str">
            <v/>
          </cell>
          <cell r="GX32" t="str">
            <v/>
          </cell>
          <cell r="GY32">
            <v>7.2271696053709089</v>
          </cell>
          <cell r="GZ32">
            <v>14.785486764441908</v>
          </cell>
          <cell r="HA32">
            <v>11.00632818490641</v>
          </cell>
          <cell r="HB32" t="str">
            <v/>
          </cell>
          <cell r="HC32" t="str">
            <v/>
          </cell>
          <cell r="HD32" t="str">
            <v/>
          </cell>
          <cell r="HE32" t="str">
            <v/>
          </cell>
          <cell r="HF32" t="str">
            <v/>
          </cell>
          <cell r="HG32" t="str">
            <v/>
          </cell>
          <cell r="HH32" t="str">
            <v/>
          </cell>
          <cell r="HI32" t="str">
            <v/>
          </cell>
          <cell r="HJ32" t="str">
            <v/>
          </cell>
          <cell r="HK32">
            <v>65.806967572989322</v>
          </cell>
          <cell r="HL32">
            <v>43.626561732602894</v>
          </cell>
          <cell r="HM32">
            <v>54.557216219836796</v>
          </cell>
          <cell r="HN32" t="str">
            <v/>
          </cell>
          <cell r="HO32" t="str">
            <v/>
          </cell>
          <cell r="HP32" t="str">
            <v/>
          </cell>
          <cell r="HQ32" t="str">
            <v/>
          </cell>
          <cell r="HR32" t="str">
            <v/>
          </cell>
          <cell r="HS32" t="str">
            <v/>
          </cell>
          <cell r="HT32" t="str">
            <v/>
          </cell>
          <cell r="HU32" t="str">
            <v/>
          </cell>
          <cell r="HV32" t="str">
            <v/>
          </cell>
          <cell r="HW32">
            <v>9.5621136735827417</v>
          </cell>
          <cell r="HX32">
            <v>24.082899753100364</v>
          </cell>
          <cell r="HY32">
            <v>16.872156947257253</v>
          </cell>
          <cell r="HZ32" t="str">
            <v/>
          </cell>
          <cell r="IA32" t="str">
            <v/>
          </cell>
          <cell r="IB32" t="str">
            <v/>
          </cell>
          <cell r="IC32" t="str">
            <v/>
          </cell>
          <cell r="ID32" t="str">
            <v/>
          </cell>
          <cell r="IE32" t="str">
            <v/>
          </cell>
          <cell r="IF32" t="str">
            <v/>
          </cell>
          <cell r="IG32" t="str">
            <v/>
          </cell>
          <cell r="IH32" t="str">
            <v/>
          </cell>
          <cell r="II32">
            <v>8.9413379573399983</v>
          </cell>
          <cell r="IJ32">
            <v>23.172470631055408</v>
          </cell>
          <cell r="IK32">
            <v>16.178394406436794</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v>7.2101259451597999</v>
          </cell>
          <cell r="JH32">
            <v>18.685842377009362</v>
          </cell>
          <cell r="JI32">
            <v>13.045951491534984</v>
          </cell>
          <cell r="JJ32" t="str">
            <v/>
          </cell>
          <cell r="JK32" t="str">
            <v/>
          </cell>
          <cell r="JL32" t="str">
            <v/>
          </cell>
          <cell r="JM32" t="str">
            <v/>
          </cell>
          <cell r="JN32" t="str">
            <v/>
          </cell>
          <cell r="JO32" t="str">
            <v/>
          </cell>
          <cell r="JP32" t="str">
            <v/>
          </cell>
          <cell r="JQ32" t="str">
            <v/>
          </cell>
          <cell r="JR32" t="str">
            <v/>
          </cell>
          <cell r="JS32">
            <v>23.977698585799939</v>
          </cell>
          <cell r="JT32">
            <v>23.298775490326573</v>
          </cell>
          <cell r="JU32">
            <v>23.408151663259094</v>
          </cell>
          <cell r="JV32" t="str">
            <v/>
          </cell>
          <cell r="JW32" t="str">
            <v/>
          </cell>
          <cell r="JX32" t="str">
            <v/>
          </cell>
          <cell r="JY32" t="str">
            <v/>
          </cell>
          <cell r="JZ32" t="str">
            <v/>
          </cell>
          <cell r="KA32" t="str">
            <v/>
          </cell>
        </row>
        <row r="33">
          <cell r="EY33">
            <v>144</v>
          </cell>
          <cell r="EZ33" t="str">
            <v/>
          </cell>
          <cell r="FA33" t="str">
            <v/>
          </cell>
          <cell r="FB33" t="str">
            <v/>
          </cell>
          <cell r="FC33" t="str">
            <v/>
          </cell>
          <cell r="FD33" t="str">
            <v/>
          </cell>
          <cell r="FE33" t="str">
            <v/>
          </cell>
          <cell r="FF33">
            <v>16.100235113428084</v>
          </cell>
          <cell r="FG33">
            <v>14.73397318188707</v>
          </cell>
          <cell r="FH33">
            <v>13.367711250346057</v>
          </cell>
          <cell r="FI33">
            <v>17.632870034653322</v>
          </cell>
          <cell r="FJ33">
            <v>18.827236660182958</v>
          </cell>
          <cell r="FK33">
            <v>20.021603285712597</v>
          </cell>
          <cell r="FL33" t="str">
            <v/>
          </cell>
          <cell r="FM33" t="str">
            <v/>
          </cell>
          <cell r="FN33" t="str">
            <v/>
          </cell>
          <cell r="FO33" t="str">
            <v/>
          </cell>
          <cell r="FP33" t="str">
            <v/>
          </cell>
          <cell r="FQ33" t="str">
            <v/>
          </cell>
          <cell r="FR33">
            <v>17.697329363155006</v>
          </cell>
          <cell r="FS33">
            <v>18.240836934258546</v>
          </cell>
          <cell r="FT33">
            <v>18.784344505362085</v>
          </cell>
          <cell r="FU33">
            <v>20.322361469729124</v>
          </cell>
          <cell r="FV33">
            <v>22.551196504901888</v>
          </cell>
          <cell r="FW33">
            <v>24.780031540074653</v>
          </cell>
          <cell r="FX33" t="str">
            <v/>
          </cell>
          <cell r="FY33" t="str">
            <v/>
          </cell>
          <cell r="FZ33" t="str">
            <v/>
          </cell>
          <cell r="GA33" t="str">
            <v/>
          </cell>
          <cell r="GB33" t="str">
            <v/>
          </cell>
          <cell r="GC33" t="str">
            <v/>
          </cell>
          <cell r="GD33">
            <v>18.219931910996195</v>
          </cell>
          <cell r="GE33">
            <v>18.837400585037773</v>
          </cell>
          <cell r="GF33">
            <v>19.454869259079349</v>
          </cell>
          <cell r="GG33">
            <v>21.620828039124401</v>
          </cell>
          <cell r="GH33">
            <v>20.694409054313738</v>
          </cell>
          <cell r="GI33">
            <v>19.767990069503075</v>
          </cell>
          <cell r="GJ33" t="str">
            <v/>
          </cell>
          <cell r="GK33" t="str">
            <v/>
          </cell>
          <cell r="GL33" t="str">
            <v/>
          </cell>
          <cell r="GM33" t="str">
            <v/>
          </cell>
          <cell r="GN33" t="str">
            <v/>
          </cell>
          <cell r="GO33" t="str">
            <v/>
          </cell>
          <cell r="GP33">
            <v>19.495756436845564</v>
          </cell>
          <cell r="GQ33">
            <v>18.813495419502342</v>
          </cell>
          <cell r="GR33">
            <v>18.131234402159116</v>
          </cell>
          <cell r="GS33">
            <v>33.847680784886414</v>
          </cell>
          <cell r="GT33">
            <v>30.811843865051362</v>
          </cell>
          <cell r="GU33">
            <v>27.776006945216306</v>
          </cell>
          <cell r="GV33" t="str">
            <v/>
          </cell>
          <cell r="GW33" t="str">
            <v/>
          </cell>
          <cell r="GX33" t="str">
            <v/>
          </cell>
          <cell r="GY33" t="str">
            <v/>
          </cell>
          <cell r="GZ33" t="str">
            <v/>
          </cell>
          <cell r="HA33" t="str">
            <v/>
          </cell>
          <cell r="HB33">
            <v>11.448257293490032</v>
          </cell>
          <cell r="HC33">
            <v>8.9254703215852746</v>
          </cell>
          <cell r="HD33">
            <v>6.402683349680518</v>
          </cell>
          <cell r="HE33">
            <v>11.870172258883771</v>
          </cell>
          <cell r="HF33">
            <v>14.015166301969805</v>
          </cell>
          <cell r="HG33">
            <v>16.160160345055839</v>
          </cell>
          <cell r="HH33" t="str">
            <v/>
          </cell>
          <cell r="HI33" t="str">
            <v/>
          </cell>
          <cell r="HJ33" t="str">
            <v/>
          </cell>
          <cell r="HK33" t="str">
            <v/>
          </cell>
          <cell r="HL33" t="str">
            <v/>
          </cell>
          <cell r="HM33" t="str">
            <v/>
          </cell>
          <cell r="HN33">
            <v>20.550269849759587</v>
          </cell>
          <cell r="HO33">
            <v>20.913380772823835</v>
          </cell>
          <cell r="HP33">
            <v>21.276491695888083</v>
          </cell>
          <cell r="HQ33">
            <v>22.823723940582745</v>
          </cell>
          <cell r="HR33">
            <v>25.469834245417321</v>
          </cell>
          <cell r="HS33">
            <v>28.115944550251889</v>
          </cell>
          <cell r="HT33" t="str">
            <v/>
          </cell>
          <cell r="HU33" t="str">
            <v/>
          </cell>
          <cell r="HV33" t="str">
            <v/>
          </cell>
          <cell r="HW33" t="str">
            <v/>
          </cell>
          <cell r="HX33" t="str">
            <v/>
          </cell>
          <cell r="HY33" t="str">
            <v/>
          </cell>
          <cell r="HZ33">
            <v>21.457956536303797</v>
          </cell>
          <cell r="IA33">
            <v>22.715730586388162</v>
          </cell>
          <cell r="IB33">
            <v>23.97350463647253</v>
          </cell>
          <cell r="IC33">
            <v>17.433231553259965</v>
          </cell>
          <cell r="ID33">
            <v>25.810600718647521</v>
          </cell>
          <cell r="IE33">
            <v>34.18796988403507</v>
          </cell>
          <cell r="IF33" t="str">
            <v/>
          </cell>
          <cell r="IG33" t="str">
            <v/>
          </cell>
          <cell r="IH33" t="str">
            <v/>
          </cell>
          <cell r="II33" t="str">
            <v/>
          </cell>
          <cell r="IJ33" t="str">
            <v/>
          </cell>
          <cell r="IK33" t="str">
            <v/>
          </cell>
          <cell r="IL33">
            <v>21.723188814372168</v>
          </cell>
          <cell r="IM33">
            <v>21.013278243917686</v>
          </cell>
          <cell r="IN33">
            <v>20.303367673463196</v>
          </cell>
          <cell r="IO33">
            <v>29.579220677126315</v>
          </cell>
          <cell r="IP33">
            <v>27.399233433278315</v>
          </cell>
          <cell r="IQ33">
            <v>25.219246189430308</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v>17.877916159369352</v>
          </cell>
          <cell r="JK33">
            <v>17.293668525760491</v>
          </cell>
          <cell r="JL33">
            <v>16.709420892151634</v>
          </cell>
          <cell r="JM33">
            <v>24.34333337724718</v>
          </cell>
          <cell r="JN33">
            <v>22.549230793734019</v>
          </cell>
          <cell r="JO33">
            <v>20.75512821022086</v>
          </cell>
          <cell r="JP33" t="str">
            <v/>
          </cell>
          <cell r="JQ33" t="str">
            <v/>
          </cell>
          <cell r="JR33" t="str">
            <v/>
          </cell>
          <cell r="JS33" t="str">
            <v/>
          </cell>
          <cell r="JT33" t="str">
            <v/>
          </cell>
          <cell r="JU33" t="str">
            <v/>
          </cell>
          <cell r="JV33">
            <v>21.280611842954066</v>
          </cell>
          <cell r="JW33">
            <v>28.570950213617788</v>
          </cell>
          <cell r="JX33">
            <v>35.86128858428151</v>
          </cell>
          <cell r="JY33">
            <v>12.095636416415749</v>
          </cell>
          <cell r="JZ33">
            <v>22.392781588091221</v>
          </cell>
          <cell r="KA33">
            <v>32.689926759766692</v>
          </cell>
        </row>
        <row r="34">
          <cell r="EY34">
            <v>145</v>
          </cell>
          <cell r="EZ34">
            <v>29.73770165056667</v>
          </cell>
          <cell r="FA34">
            <v>21.120344414213921</v>
          </cell>
          <cell r="FB34">
            <v>12.502987177861176</v>
          </cell>
          <cell r="FC34" t="str">
            <v/>
          </cell>
          <cell r="FD34" t="str">
            <v/>
          </cell>
          <cell r="FE34" t="str">
            <v/>
          </cell>
          <cell r="FF34" t="str">
            <v/>
          </cell>
          <cell r="FG34" t="str">
            <v/>
          </cell>
          <cell r="FH34" t="str">
            <v/>
          </cell>
          <cell r="FI34" t="str">
            <v/>
          </cell>
          <cell r="FJ34" t="str">
            <v/>
          </cell>
          <cell r="FK34" t="str">
            <v/>
          </cell>
          <cell r="FL34">
            <v>25.107009096068253</v>
          </cell>
          <cell r="FM34">
            <v>17.152386547000049</v>
          </cell>
          <cell r="FN34">
            <v>9.1977639979318528</v>
          </cell>
          <cell r="FO34" t="str">
            <v/>
          </cell>
          <cell r="FP34" t="str">
            <v/>
          </cell>
          <cell r="FQ34" t="str">
            <v/>
          </cell>
          <cell r="FR34" t="str">
            <v/>
          </cell>
          <cell r="FS34" t="str">
            <v/>
          </cell>
          <cell r="FT34" t="str">
            <v/>
          </cell>
          <cell r="FU34" t="str">
            <v/>
          </cell>
          <cell r="FV34" t="str">
            <v/>
          </cell>
          <cell r="FW34" t="str">
            <v/>
          </cell>
          <cell r="FX34">
            <v>11.343630746028159</v>
          </cell>
          <cell r="FY34">
            <v>7.9321214546118863</v>
          </cell>
          <cell r="FZ34">
            <v>4.5206121631956151</v>
          </cell>
          <cell r="GA34" t="str">
            <v/>
          </cell>
          <cell r="GB34" t="str">
            <v/>
          </cell>
          <cell r="GC34" t="str">
            <v/>
          </cell>
          <cell r="GD34" t="str">
            <v/>
          </cell>
          <cell r="GE34" t="str">
            <v/>
          </cell>
          <cell r="GF34" t="str">
            <v/>
          </cell>
          <cell r="GG34" t="str">
            <v/>
          </cell>
          <cell r="GH34" t="str">
            <v/>
          </cell>
          <cell r="GI34" t="str">
            <v/>
          </cell>
          <cell r="GJ34">
            <v>9.5102216894893701</v>
          </cell>
          <cell r="GK34">
            <v>5.6330076495971708</v>
          </cell>
          <cell r="GL34">
            <v>1.75579360970497</v>
          </cell>
          <cell r="GM34" t="str">
            <v/>
          </cell>
          <cell r="GN34" t="str">
            <v/>
          </cell>
          <cell r="GO34" t="str">
            <v/>
          </cell>
          <cell r="GP34" t="str">
            <v/>
          </cell>
          <cell r="GQ34" t="str">
            <v/>
          </cell>
          <cell r="GR34" t="str">
            <v/>
          </cell>
          <cell r="GS34" t="str">
            <v/>
          </cell>
          <cell r="GT34" t="str">
            <v/>
          </cell>
          <cell r="GU34" t="str">
            <v/>
          </cell>
          <cell r="GV34">
            <v>27.496545817863545</v>
          </cell>
          <cell r="GW34">
            <v>19.476678185297899</v>
          </cell>
          <cell r="GX34">
            <v>11.456810552732257</v>
          </cell>
          <cell r="GY34" t="str">
            <v/>
          </cell>
          <cell r="GZ34" t="str">
            <v/>
          </cell>
          <cell r="HA34" t="str">
            <v/>
          </cell>
          <cell r="HB34" t="str">
            <v/>
          </cell>
          <cell r="HC34" t="str">
            <v/>
          </cell>
          <cell r="HD34" t="str">
            <v/>
          </cell>
          <cell r="HE34" t="str">
            <v/>
          </cell>
          <cell r="HF34" t="str">
            <v/>
          </cell>
          <cell r="HG34" t="str">
            <v/>
          </cell>
          <cell r="HH34">
            <v>38.302902062803788</v>
          </cell>
          <cell r="HI34">
            <v>26.190610064581726</v>
          </cell>
          <cell r="HJ34">
            <v>14.078318066359666</v>
          </cell>
          <cell r="HK34" t="str">
            <v/>
          </cell>
          <cell r="HL34" t="str">
            <v/>
          </cell>
          <cell r="HM34" t="str">
            <v/>
          </cell>
          <cell r="HN34" t="str">
            <v/>
          </cell>
          <cell r="HO34" t="str">
            <v/>
          </cell>
          <cell r="HP34" t="str">
            <v/>
          </cell>
          <cell r="HQ34" t="str">
            <v/>
          </cell>
          <cell r="HR34" t="str">
            <v/>
          </cell>
          <cell r="HS34" t="str">
            <v/>
          </cell>
          <cell r="HT34">
            <v>24.07553938042178</v>
          </cell>
          <cell r="HU34">
            <v>16.853418749584286</v>
          </cell>
          <cell r="HV34">
            <v>9.6312981187467859</v>
          </cell>
          <cell r="HW34" t="str">
            <v/>
          </cell>
          <cell r="HX34" t="str">
            <v/>
          </cell>
          <cell r="HY34" t="str">
            <v/>
          </cell>
          <cell r="HZ34" t="str">
            <v/>
          </cell>
          <cell r="IA34" t="str">
            <v/>
          </cell>
          <cell r="IB34" t="str">
            <v/>
          </cell>
          <cell r="IC34" t="str">
            <v/>
          </cell>
          <cell r="ID34" t="str">
            <v/>
          </cell>
          <cell r="IE34" t="str">
            <v/>
          </cell>
          <cell r="IF34">
            <v>17.50398303300074</v>
          </cell>
          <cell r="IG34">
            <v>12.571062928404286</v>
          </cell>
          <cell r="IH34">
            <v>7.6381428238078355</v>
          </cell>
          <cell r="II34" t="str">
            <v/>
          </cell>
          <cell r="IJ34" t="str">
            <v/>
          </cell>
          <cell r="IK34" t="str">
            <v/>
          </cell>
          <cell r="IL34" t="str">
            <v/>
          </cell>
          <cell r="IM34" t="str">
            <v/>
          </cell>
          <cell r="IN34" t="str">
            <v/>
          </cell>
          <cell r="IO34" t="str">
            <v/>
          </cell>
          <cell r="IP34" t="str">
            <v/>
          </cell>
          <cell r="IQ34" t="str">
            <v/>
          </cell>
          <cell r="IR34">
            <v>29.202648052189677</v>
          </cell>
          <cell r="IS34">
            <v>20.569261556519432</v>
          </cell>
          <cell r="IT34">
            <v>11.935875060849193</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v>57.605581653254639</v>
          </cell>
          <cell r="JQ34">
            <v>43.695895545792105</v>
          </cell>
          <cell r="JR34">
            <v>29.786209438329571</v>
          </cell>
          <cell r="JS34" t="str">
            <v/>
          </cell>
          <cell r="JT34" t="str">
            <v/>
          </cell>
          <cell r="JU34" t="str">
            <v/>
          </cell>
          <cell r="JV34" t="str">
            <v/>
          </cell>
          <cell r="JW34" t="str">
            <v/>
          </cell>
          <cell r="JX34" t="str">
            <v/>
          </cell>
          <cell r="JY34" t="str">
            <v/>
          </cell>
          <cell r="JZ34" t="str">
            <v/>
          </cell>
          <cell r="KA34" t="str">
            <v/>
          </cell>
        </row>
        <row r="35">
          <cell r="EY35">
            <v>146</v>
          </cell>
          <cell r="EZ35" t="str">
            <v/>
          </cell>
          <cell r="FA35" t="str">
            <v/>
          </cell>
          <cell r="FB35" t="str">
            <v/>
          </cell>
          <cell r="FC35">
            <v>13.37676406022482</v>
          </cell>
          <cell r="FD35">
            <v>9.9444792072394286</v>
          </cell>
          <cell r="FE35">
            <v>6.5121943542540368</v>
          </cell>
          <cell r="FF35" t="str">
            <v/>
          </cell>
          <cell r="FG35" t="str">
            <v/>
          </cell>
          <cell r="FH35" t="str">
            <v/>
          </cell>
          <cell r="FI35" t="str">
            <v/>
          </cell>
          <cell r="FJ35" t="str">
            <v/>
          </cell>
          <cell r="FK35" t="str">
            <v/>
          </cell>
          <cell r="FL35" t="str">
            <v/>
          </cell>
          <cell r="FM35" t="str">
            <v/>
          </cell>
          <cell r="FN35" t="str">
            <v/>
          </cell>
          <cell r="FO35">
            <v>11.694807734328759</v>
          </cell>
          <cell r="FP35">
            <v>8.6838903712978333</v>
          </cell>
          <cell r="FQ35">
            <v>5.6729730082669061</v>
          </cell>
          <cell r="FR35" t="str">
            <v/>
          </cell>
          <cell r="FS35" t="str">
            <v/>
          </cell>
          <cell r="FT35" t="str">
            <v/>
          </cell>
          <cell r="FU35" t="str">
            <v/>
          </cell>
          <cell r="FV35" t="str">
            <v/>
          </cell>
          <cell r="FW35" t="str">
            <v/>
          </cell>
          <cell r="FX35" t="str">
            <v/>
          </cell>
          <cell r="FY35" t="str">
            <v/>
          </cell>
          <cell r="FZ35" t="str">
            <v/>
          </cell>
          <cell r="GA35">
            <v>5.921809441747782</v>
          </cell>
          <cell r="GB35">
            <v>4.2368495955998302</v>
          </cell>
          <cell r="GC35">
            <v>2.5518897494518789</v>
          </cell>
          <cell r="GD35" t="str">
            <v/>
          </cell>
          <cell r="GE35" t="str">
            <v/>
          </cell>
          <cell r="GF35" t="str">
            <v/>
          </cell>
          <cell r="GG35" t="str">
            <v/>
          </cell>
          <cell r="GH35" t="str">
            <v/>
          </cell>
          <cell r="GI35" t="str">
            <v/>
          </cell>
          <cell r="GJ35" t="str">
            <v/>
          </cell>
          <cell r="GK35" t="str">
            <v/>
          </cell>
          <cell r="GL35" t="str">
            <v/>
          </cell>
          <cell r="GM35">
            <v>4.9150966971443397</v>
          </cell>
          <cell r="GN35">
            <v>3.2372841501457774</v>
          </cell>
          <cell r="GO35">
            <v>1.5594716031472147</v>
          </cell>
          <cell r="GP35" t="str">
            <v/>
          </cell>
          <cell r="GQ35" t="str">
            <v/>
          </cell>
          <cell r="GR35" t="str">
            <v/>
          </cell>
          <cell r="GS35" t="str">
            <v/>
          </cell>
          <cell r="GT35" t="str">
            <v/>
          </cell>
          <cell r="GU35" t="str">
            <v/>
          </cell>
          <cell r="GV35" t="str">
            <v/>
          </cell>
          <cell r="GW35" t="str">
            <v/>
          </cell>
          <cell r="GX35" t="str">
            <v/>
          </cell>
          <cell r="GY35">
            <v>10.924477553229696</v>
          </cell>
          <cell r="GZ35">
            <v>7.5181214575602127</v>
          </cell>
          <cell r="HA35">
            <v>4.1117653618907273</v>
          </cell>
          <cell r="HB35" t="str">
            <v/>
          </cell>
          <cell r="HC35" t="str">
            <v/>
          </cell>
          <cell r="HD35" t="str">
            <v/>
          </cell>
          <cell r="HE35" t="str">
            <v/>
          </cell>
          <cell r="HF35" t="str">
            <v/>
          </cell>
          <cell r="HG35" t="str">
            <v/>
          </cell>
          <cell r="HH35" t="str">
            <v/>
          </cell>
          <cell r="HI35" t="str">
            <v/>
          </cell>
          <cell r="HJ35" t="str">
            <v/>
          </cell>
          <cell r="HK35">
            <v>12.950936309423275</v>
          </cell>
          <cell r="HL35">
            <v>9.327892975063385</v>
          </cell>
          <cell r="HM35">
            <v>5.7048496407034985</v>
          </cell>
          <cell r="HN35" t="str">
            <v/>
          </cell>
          <cell r="HO35" t="str">
            <v/>
          </cell>
          <cell r="HP35" t="str">
            <v/>
          </cell>
          <cell r="HQ35" t="str">
            <v/>
          </cell>
          <cell r="HR35" t="str">
            <v/>
          </cell>
          <cell r="HS35" t="str">
            <v/>
          </cell>
          <cell r="HT35" t="str">
            <v/>
          </cell>
          <cell r="HU35" t="str">
            <v/>
          </cell>
          <cell r="HV35" t="str">
            <v/>
          </cell>
          <cell r="HW35">
            <v>12.347385310130248</v>
          </cell>
          <cell r="HX35">
            <v>9.6508431568129769</v>
          </cell>
          <cell r="HY35">
            <v>6.9543010034957051</v>
          </cell>
          <cell r="HZ35" t="str">
            <v/>
          </cell>
          <cell r="IA35" t="str">
            <v/>
          </cell>
          <cell r="IB35" t="str">
            <v/>
          </cell>
          <cell r="IC35" t="str">
            <v/>
          </cell>
          <cell r="ID35" t="str">
            <v/>
          </cell>
          <cell r="IE35" t="str">
            <v/>
          </cell>
          <cell r="IF35" t="str">
            <v/>
          </cell>
          <cell r="IG35" t="str">
            <v/>
          </cell>
          <cell r="IH35" t="str">
            <v/>
          </cell>
          <cell r="II35">
            <v>7.8940134901831476</v>
          </cell>
          <cell r="IJ35">
            <v>5.8847958036213948</v>
          </cell>
          <cell r="IK35">
            <v>3.8755781170596415</v>
          </cell>
          <cell r="IL35" t="str">
            <v/>
          </cell>
          <cell r="IM35" t="str">
            <v/>
          </cell>
          <cell r="IN35" t="str">
            <v/>
          </cell>
          <cell r="IO35" t="str">
            <v/>
          </cell>
          <cell r="IP35" t="str">
            <v/>
          </cell>
          <cell r="IQ35" t="str">
            <v/>
          </cell>
          <cell r="IR35" t="str">
            <v/>
          </cell>
          <cell r="IS35" t="str">
            <v/>
          </cell>
          <cell r="IT35" t="str">
            <v/>
          </cell>
          <cell r="IU35">
            <v>11.440153653982922</v>
          </cell>
          <cell r="IV35">
            <v>7.9003155638664975</v>
          </cell>
          <cell r="IW35">
            <v>4.3604774737500716</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v>26.557545721803606</v>
          </cell>
          <cell r="JT35">
            <v>20.258119298781249</v>
          </cell>
          <cell r="JU35">
            <v>13.958692875758889</v>
          </cell>
          <cell r="JV35" t="str">
            <v/>
          </cell>
          <cell r="JW35" t="str">
            <v/>
          </cell>
          <cell r="JX35" t="str">
            <v/>
          </cell>
          <cell r="JY35" t="str">
            <v/>
          </cell>
          <cell r="JZ35" t="str">
            <v/>
          </cell>
          <cell r="KA35" t="str">
            <v/>
          </cell>
        </row>
        <row r="36">
          <cell r="EY36">
            <v>147</v>
          </cell>
          <cell r="EZ36" t="str">
            <v/>
          </cell>
          <cell r="FA36" t="str">
            <v/>
          </cell>
          <cell r="FB36" t="str">
            <v/>
          </cell>
          <cell r="FC36" t="str">
            <v/>
          </cell>
          <cell r="FD36" t="str">
            <v/>
          </cell>
          <cell r="FE36" t="str">
            <v/>
          </cell>
          <cell r="FF36">
            <v>5.9126196702739477</v>
          </cell>
          <cell r="FG36">
            <v>3.8447021938896278</v>
          </cell>
          <cell r="FH36">
            <v>1.7767847175053069</v>
          </cell>
          <cell r="FI36">
            <v>7.9924715751589313</v>
          </cell>
          <cell r="FJ36">
            <v>5.5845202767731594</v>
          </cell>
          <cell r="FK36">
            <v>3.1765689783873872</v>
          </cell>
          <cell r="FL36" t="str">
            <v/>
          </cell>
          <cell r="FM36" t="str">
            <v/>
          </cell>
          <cell r="FN36" t="str">
            <v/>
          </cell>
          <cell r="FO36" t="str">
            <v/>
          </cell>
          <cell r="FP36" t="str">
            <v/>
          </cell>
          <cell r="FQ36" t="str">
            <v/>
          </cell>
          <cell r="FR36">
            <v>6.0378319423931881</v>
          </cell>
          <cell r="FS36">
            <v>4.3789660214684689</v>
          </cell>
          <cell r="FT36">
            <v>2.7201001005437502</v>
          </cell>
          <cell r="FU36">
            <v>7.9922826677619652</v>
          </cell>
          <cell r="FV36">
            <v>5.372128818701956</v>
          </cell>
          <cell r="FW36">
            <v>2.751974969641946</v>
          </cell>
          <cell r="FX36" t="str">
            <v/>
          </cell>
          <cell r="FY36" t="str">
            <v/>
          </cell>
          <cell r="FZ36" t="str">
            <v/>
          </cell>
          <cell r="GA36" t="str">
            <v/>
          </cell>
          <cell r="GB36" t="str">
            <v/>
          </cell>
          <cell r="GC36" t="str">
            <v/>
          </cell>
          <cell r="GD36">
            <v>3.9159169857684386</v>
          </cell>
          <cell r="GE36">
            <v>2.8957407666996233</v>
          </cell>
          <cell r="GF36">
            <v>1.875564547630808</v>
          </cell>
          <cell r="GG36">
            <v>5.4174436500622587</v>
          </cell>
          <cell r="GH36">
            <v>3.8914137262523476</v>
          </cell>
          <cell r="GI36">
            <v>2.3653838024424374</v>
          </cell>
          <cell r="GJ36" t="str">
            <v/>
          </cell>
          <cell r="GK36" t="str">
            <v/>
          </cell>
          <cell r="GL36" t="str">
            <v/>
          </cell>
          <cell r="GM36" t="str">
            <v/>
          </cell>
          <cell r="GN36" t="str">
            <v/>
          </cell>
          <cell r="GO36" t="str">
            <v/>
          </cell>
          <cell r="GP36">
            <v>3.6491347964978567</v>
          </cell>
          <cell r="GQ36">
            <v>2.248380921196286</v>
          </cell>
          <cell r="GR36">
            <v>0.84762704589471516</v>
          </cell>
          <cell r="GS36">
            <v>3.9237546856328924</v>
          </cell>
          <cell r="GT36">
            <v>2.2823392755392327</v>
          </cell>
          <cell r="GU36">
            <v>0.64092386544557256</v>
          </cell>
          <cell r="GV36" t="str">
            <v/>
          </cell>
          <cell r="GW36" t="str">
            <v/>
          </cell>
          <cell r="GX36" t="str">
            <v/>
          </cell>
          <cell r="GY36" t="str">
            <v/>
          </cell>
          <cell r="GZ36" t="str">
            <v/>
          </cell>
          <cell r="HA36" t="str">
            <v/>
          </cell>
          <cell r="HB36">
            <v>5.9100366373537137</v>
          </cell>
          <cell r="HC36">
            <v>3.8977400535915976</v>
          </cell>
          <cell r="HD36">
            <v>1.8854434698294835</v>
          </cell>
          <cell r="HE36">
            <v>8.6473437513910287</v>
          </cell>
          <cell r="HF36">
            <v>5.8902334755000441</v>
          </cell>
          <cell r="HG36">
            <v>3.133123199609062</v>
          </cell>
          <cell r="HH36" t="str">
            <v/>
          </cell>
          <cell r="HI36" t="str">
            <v/>
          </cell>
          <cell r="HJ36" t="str">
            <v/>
          </cell>
          <cell r="HK36" t="str">
            <v/>
          </cell>
          <cell r="HL36" t="str">
            <v/>
          </cell>
          <cell r="HM36" t="str">
            <v/>
          </cell>
          <cell r="HN36">
            <v>6.6433237982572697</v>
          </cell>
          <cell r="HO36">
            <v>4.6052549412017116</v>
          </cell>
          <cell r="HP36">
            <v>2.5671860841461518</v>
          </cell>
          <cell r="HQ36">
            <v>10.606699215495071</v>
          </cell>
          <cell r="HR36">
            <v>6.4347951366689875</v>
          </cell>
          <cell r="HS36">
            <v>2.2628910578429027</v>
          </cell>
          <cell r="HT36" t="str">
            <v/>
          </cell>
          <cell r="HU36" t="str">
            <v/>
          </cell>
          <cell r="HV36" t="str">
            <v/>
          </cell>
          <cell r="HW36" t="str">
            <v/>
          </cell>
          <cell r="HX36" t="str">
            <v/>
          </cell>
          <cell r="HY36" t="str">
            <v/>
          </cell>
          <cell r="HZ36">
            <v>11.289642283953423</v>
          </cell>
          <cell r="IA36">
            <v>8.2692687004729546</v>
          </cell>
          <cell r="IB36">
            <v>5.2488951169924869</v>
          </cell>
          <cell r="IC36">
            <v>18.350787357841099</v>
          </cell>
          <cell r="ID36">
            <v>14.007650619628016</v>
          </cell>
          <cell r="IE36">
            <v>9.6645138814149334</v>
          </cell>
          <cell r="IF36" t="str">
            <v/>
          </cell>
          <cell r="IG36" t="str">
            <v/>
          </cell>
          <cell r="IH36" t="str">
            <v/>
          </cell>
          <cell r="II36" t="str">
            <v/>
          </cell>
          <cell r="IJ36" t="str">
            <v/>
          </cell>
          <cell r="IK36" t="str">
            <v/>
          </cell>
          <cell r="IL36">
            <v>5.5742642218088712</v>
          </cell>
          <cell r="IM36">
            <v>4.4717430663020519</v>
          </cell>
          <cell r="IN36">
            <v>3.3692219107952321</v>
          </cell>
          <cell r="IO36">
            <v>9.7131750096828906</v>
          </cell>
          <cell r="IP36">
            <v>7.1891292332008589</v>
          </cell>
          <cell r="IQ36">
            <v>4.6650834567188282</v>
          </cell>
          <cell r="IR36" t="str">
            <v/>
          </cell>
          <cell r="IS36" t="str">
            <v/>
          </cell>
          <cell r="IT36" t="str">
            <v/>
          </cell>
          <cell r="IU36" t="str">
            <v/>
          </cell>
          <cell r="IV36" t="str">
            <v/>
          </cell>
          <cell r="IW36" t="str">
            <v/>
          </cell>
          <cell r="IX36">
            <v>5.6443439421019406</v>
          </cell>
          <cell r="IY36">
            <v>3.6001597288270486</v>
          </cell>
          <cell r="IZ36">
            <v>1.5559755155521569</v>
          </cell>
          <cell r="JA36">
            <v>7.4537566351982241</v>
          </cell>
          <cell r="JB36">
            <v>4.3492533756418235</v>
          </cell>
          <cell r="JC36">
            <v>1.2447501160854235</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v>15.200039102822739</v>
          </cell>
          <cell r="JW36">
            <v>11.019043242141292</v>
          </cell>
          <cell r="JX36">
            <v>6.8380473814598464</v>
          </cell>
          <cell r="JY36">
            <v>24.010555727877982</v>
          </cell>
          <cell r="JZ36">
            <v>16.719760492538761</v>
          </cell>
          <cell r="KA36">
            <v>9.4289652571995344</v>
          </cell>
        </row>
        <row r="37">
          <cell r="EY37">
            <v>148</v>
          </cell>
          <cell r="EZ37">
            <v>233.24445899999998</v>
          </cell>
          <cell r="FA37">
            <v>233.24445899999998</v>
          </cell>
          <cell r="FB37">
            <v>233.24445899999998</v>
          </cell>
          <cell r="FC37" t="str">
            <v/>
          </cell>
          <cell r="FD37" t="str">
            <v/>
          </cell>
          <cell r="FE37" t="str">
            <v/>
          </cell>
          <cell r="FF37" t="str">
            <v/>
          </cell>
          <cell r="FG37" t="str">
            <v/>
          </cell>
          <cell r="FH37" t="str">
            <v/>
          </cell>
          <cell r="FI37" t="str">
            <v/>
          </cell>
          <cell r="FJ37" t="str">
            <v/>
          </cell>
          <cell r="FK37" t="str">
            <v/>
          </cell>
          <cell r="FL37">
            <v>233.24445899999998</v>
          </cell>
          <cell r="FM37">
            <v>233.24445899999998</v>
          </cell>
          <cell r="FN37">
            <v>233.24445899999998</v>
          </cell>
          <cell r="FO37" t="str">
            <v/>
          </cell>
          <cell r="FP37" t="str">
            <v/>
          </cell>
          <cell r="FQ37" t="str">
            <v/>
          </cell>
          <cell r="FR37" t="str">
            <v/>
          </cell>
          <cell r="FS37" t="str">
            <v/>
          </cell>
          <cell r="FT37" t="str">
            <v/>
          </cell>
          <cell r="FU37" t="str">
            <v/>
          </cell>
          <cell r="FV37" t="str">
            <v/>
          </cell>
          <cell r="FW37" t="str">
            <v/>
          </cell>
          <cell r="FX37">
            <v>92.473799999999997</v>
          </cell>
          <cell r="FY37">
            <v>92.473799999999997</v>
          </cell>
          <cell r="FZ37">
            <v>92.473799999999997</v>
          </cell>
          <cell r="GA37" t="str">
            <v/>
          </cell>
          <cell r="GB37" t="str">
            <v/>
          </cell>
          <cell r="GC37" t="str">
            <v/>
          </cell>
          <cell r="GD37" t="str">
            <v/>
          </cell>
          <cell r="GE37" t="str">
            <v/>
          </cell>
          <cell r="GF37" t="str">
            <v/>
          </cell>
          <cell r="GG37" t="str">
            <v/>
          </cell>
          <cell r="GH37" t="str">
            <v/>
          </cell>
          <cell r="GI37" t="str">
            <v/>
          </cell>
          <cell r="GJ37">
            <v>92.473799999999997</v>
          </cell>
          <cell r="GK37">
            <v>92.473799999999997</v>
          </cell>
          <cell r="GL37">
            <v>92.473799999999997</v>
          </cell>
          <cell r="GM37" t="str">
            <v/>
          </cell>
          <cell r="GN37" t="str">
            <v/>
          </cell>
          <cell r="GO37" t="str">
            <v/>
          </cell>
          <cell r="GP37" t="str">
            <v/>
          </cell>
          <cell r="GQ37" t="str">
            <v/>
          </cell>
          <cell r="GR37" t="str">
            <v/>
          </cell>
          <cell r="GS37" t="str">
            <v/>
          </cell>
          <cell r="GT37" t="str">
            <v/>
          </cell>
          <cell r="GU37" t="str">
            <v/>
          </cell>
          <cell r="GV37">
            <v>36.800000000000004</v>
          </cell>
          <cell r="GW37">
            <v>36.800000000000004</v>
          </cell>
          <cell r="GX37">
            <v>36.800000000000004</v>
          </cell>
          <cell r="GY37" t="str">
            <v/>
          </cell>
          <cell r="GZ37" t="str">
            <v/>
          </cell>
          <cell r="HA37" t="str">
            <v/>
          </cell>
          <cell r="HB37" t="str">
            <v/>
          </cell>
          <cell r="HC37" t="str">
            <v/>
          </cell>
          <cell r="HD37" t="str">
            <v/>
          </cell>
          <cell r="HE37" t="str">
            <v/>
          </cell>
          <cell r="HF37" t="str">
            <v/>
          </cell>
          <cell r="HG37" t="str">
            <v/>
          </cell>
          <cell r="HH37">
            <v>107.36</v>
          </cell>
          <cell r="HI37">
            <v>107.36</v>
          </cell>
          <cell r="HJ37">
            <v>107.36</v>
          </cell>
          <cell r="HK37" t="str">
            <v/>
          </cell>
          <cell r="HL37" t="str">
            <v/>
          </cell>
          <cell r="HM37" t="str">
            <v/>
          </cell>
          <cell r="HN37" t="str">
            <v/>
          </cell>
          <cell r="HO37" t="str">
            <v/>
          </cell>
          <cell r="HP37" t="str">
            <v/>
          </cell>
          <cell r="HQ37" t="str">
            <v/>
          </cell>
          <cell r="HR37" t="str">
            <v/>
          </cell>
          <cell r="HS37" t="str">
            <v/>
          </cell>
          <cell r="HT37">
            <v>42</v>
          </cell>
          <cell r="HU37">
            <v>42</v>
          </cell>
          <cell r="HV37">
            <v>42</v>
          </cell>
          <cell r="HW37" t="str">
            <v/>
          </cell>
          <cell r="HX37" t="str">
            <v/>
          </cell>
          <cell r="HY37" t="str">
            <v/>
          </cell>
          <cell r="HZ37" t="str">
            <v/>
          </cell>
          <cell r="IA37" t="str">
            <v/>
          </cell>
          <cell r="IB37" t="str">
            <v/>
          </cell>
          <cell r="IC37" t="str">
            <v/>
          </cell>
          <cell r="ID37" t="str">
            <v/>
          </cell>
          <cell r="IE37" t="str">
            <v/>
          </cell>
          <cell r="IF37">
            <v>73.342199999999991</v>
          </cell>
          <cell r="IG37">
            <v>73.342199999999991</v>
          </cell>
          <cell r="IH37">
            <v>73.342199999999991</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v>50.699999999999996</v>
          </cell>
          <cell r="JE37">
            <v>50.699999999999996</v>
          </cell>
          <cell r="JF37">
            <v>50.699999999999996</v>
          </cell>
          <cell r="JG37" t="str">
            <v/>
          </cell>
          <cell r="JH37" t="str">
            <v/>
          </cell>
          <cell r="JI37" t="str">
            <v/>
          </cell>
          <cell r="JJ37" t="str">
            <v/>
          </cell>
          <cell r="JK37" t="str">
            <v/>
          </cell>
          <cell r="JL37" t="str">
            <v/>
          </cell>
          <cell r="JM37" t="str">
            <v/>
          </cell>
          <cell r="JN37" t="str">
            <v/>
          </cell>
          <cell r="JO37" t="str">
            <v/>
          </cell>
          <cell r="JP37">
            <v>35.1</v>
          </cell>
          <cell r="JQ37">
            <v>35.1</v>
          </cell>
          <cell r="JR37">
            <v>35.1</v>
          </cell>
          <cell r="JS37" t="str">
            <v/>
          </cell>
          <cell r="JT37" t="str">
            <v/>
          </cell>
          <cell r="JU37" t="str">
            <v/>
          </cell>
          <cell r="JV37" t="str">
            <v/>
          </cell>
          <cell r="JW37" t="str">
            <v/>
          </cell>
          <cell r="JX37" t="str">
            <v/>
          </cell>
          <cell r="JY37" t="str">
            <v/>
          </cell>
          <cell r="JZ37" t="str">
            <v/>
          </cell>
          <cell r="KA37" t="str">
            <v/>
          </cell>
        </row>
        <row r="38">
          <cell r="EY38">
            <v>149</v>
          </cell>
          <cell r="EZ38" t="str">
            <v/>
          </cell>
          <cell r="FA38" t="str">
            <v/>
          </cell>
          <cell r="FB38" t="str">
            <v/>
          </cell>
          <cell r="FC38">
            <v>212.03258399999999</v>
          </cell>
          <cell r="FD38">
            <v>212.03258399999999</v>
          </cell>
          <cell r="FE38">
            <v>212.03258399999999</v>
          </cell>
          <cell r="FF38">
            <v>212.03258399999999</v>
          </cell>
          <cell r="FG38">
            <v>212.03258399999999</v>
          </cell>
          <cell r="FH38">
            <v>212.03258399999999</v>
          </cell>
          <cell r="FI38">
            <v>212.03258399999999</v>
          </cell>
          <cell r="FJ38">
            <v>212.03258399999999</v>
          </cell>
          <cell r="FK38">
            <v>212.03258399999999</v>
          </cell>
          <cell r="FL38" t="str">
            <v/>
          </cell>
          <cell r="FM38" t="str">
            <v/>
          </cell>
          <cell r="FN38" t="str">
            <v/>
          </cell>
          <cell r="FO38">
            <v>212.03258399999999</v>
          </cell>
          <cell r="FP38">
            <v>212.03258399999999</v>
          </cell>
          <cell r="FQ38">
            <v>212.03258399999999</v>
          </cell>
          <cell r="FR38">
            <v>212.03258399999999</v>
          </cell>
          <cell r="FS38">
            <v>212.03258399999999</v>
          </cell>
          <cell r="FT38">
            <v>212.03258399999999</v>
          </cell>
          <cell r="FU38">
            <v>212.03258399999999</v>
          </cell>
          <cell r="FV38">
            <v>212.03258399999999</v>
          </cell>
          <cell r="FW38">
            <v>212.03258399999999</v>
          </cell>
          <cell r="FX38" t="str">
            <v/>
          </cell>
          <cell r="FY38" t="str">
            <v/>
          </cell>
          <cell r="FZ38" t="str">
            <v/>
          </cell>
          <cell r="GA38">
            <v>81.678799999999995</v>
          </cell>
          <cell r="GB38">
            <v>81.678799999999995</v>
          </cell>
          <cell r="GC38">
            <v>81.678799999999995</v>
          </cell>
          <cell r="GD38">
            <v>81.678799999999995</v>
          </cell>
          <cell r="GE38">
            <v>81.678799999999995</v>
          </cell>
          <cell r="GF38">
            <v>81.678799999999995</v>
          </cell>
          <cell r="GG38">
            <v>81.678799999999995</v>
          </cell>
          <cell r="GH38">
            <v>81.678799999999995</v>
          </cell>
          <cell r="GI38">
            <v>81.678799999999995</v>
          </cell>
          <cell r="GJ38" t="str">
            <v/>
          </cell>
          <cell r="GK38" t="str">
            <v/>
          </cell>
          <cell r="GL38" t="str">
            <v/>
          </cell>
          <cell r="GM38">
            <v>81.678799999999995</v>
          </cell>
          <cell r="GN38">
            <v>81.678799999999995</v>
          </cell>
          <cell r="GO38">
            <v>81.678799999999995</v>
          </cell>
          <cell r="GP38">
            <v>81.678799999999995</v>
          </cell>
          <cell r="GQ38">
            <v>81.678799999999995</v>
          </cell>
          <cell r="GR38">
            <v>81.678799999999995</v>
          </cell>
          <cell r="GS38">
            <v>81.678799999999995</v>
          </cell>
          <cell r="GT38">
            <v>81.678799999999995</v>
          </cell>
          <cell r="GU38">
            <v>81.678799999999995</v>
          </cell>
          <cell r="GV38" t="str">
            <v/>
          </cell>
          <cell r="GW38" t="str">
            <v/>
          </cell>
          <cell r="GX38" t="str">
            <v/>
          </cell>
          <cell r="GY38">
            <v>33.35</v>
          </cell>
          <cell r="GZ38">
            <v>33.35</v>
          </cell>
          <cell r="HA38">
            <v>33.35</v>
          </cell>
          <cell r="HB38">
            <v>33.35</v>
          </cell>
          <cell r="HC38">
            <v>33.35</v>
          </cell>
          <cell r="HD38">
            <v>33.35</v>
          </cell>
          <cell r="HE38">
            <v>33.35</v>
          </cell>
          <cell r="HF38">
            <v>33.35</v>
          </cell>
          <cell r="HG38">
            <v>33.35</v>
          </cell>
          <cell r="HH38" t="str">
            <v/>
          </cell>
          <cell r="HI38" t="str">
            <v/>
          </cell>
          <cell r="HJ38" t="str">
            <v/>
          </cell>
          <cell r="HK38">
            <v>100.04</v>
          </cell>
          <cell r="HL38">
            <v>100.04</v>
          </cell>
          <cell r="HM38">
            <v>100.04</v>
          </cell>
          <cell r="HN38">
            <v>100.04</v>
          </cell>
          <cell r="HO38">
            <v>100.04</v>
          </cell>
          <cell r="HP38">
            <v>100.04</v>
          </cell>
          <cell r="HQ38">
            <v>100.04</v>
          </cell>
          <cell r="HR38">
            <v>100.04</v>
          </cell>
          <cell r="HS38">
            <v>100.04</v>
          </cell>
          <cell r="HT38" t="str">
            <v/>
          </cell>
          <cell r="HU38" t="str">
            <v/>
          </cell>
          <cell r="HV38" t="str">
            <v/>
          </cell>
          <cell r="HW38">
            <v>38.400000000000006</v>
          </cell>
          <cell r="HX38">
            <v>38.400000000000006</v>
          </cell>
          <cell r="HY38">
            <v>38.400000000000006</v>
          </cell>
          <cell r="HZ38">
            <v>38.400000000000006</v>
          </cell>
          <cell r="IA38">
            <v>38.400000000000006</v>
          </cell>
          <cell r="IB38">
            <v>38.400000000000006</v>
          </cell>
          <cell r="IC38">
            <v>38.400000000000006</v>
          </cell>
          <cell r="ID38">
            <v>38.400000000000006</v>
          </cell>
          <cell r="IE38">
            <v>38.400000000000006</v>
          </cell>
          <cell r="IF38" t="str">
            <v/>
          </cell>
          <cell r="IG38" t="str">
            <v/>
          </cell>
          <cell r="IH38" t="str">
            <v/>
          </cell>
          <cell r="II38">
            <v>70.380400000000009</v>
          </cell>
          <cell r="IJ38">
            <v>70.380400000000009</v>
          </cell>
          <cell r="IK38">
            <v>70.380400000000009</v>
          </cell>
          <cell r="IL38">
            <v>70.380400000000009</v>
          </cell>
          <cell r="IM38">
            <v>70.380400000000009</v>
          </cell>
          <cell r="IN38">
            <v>70.380400000000009</v>
          </cell>
          <cell r="IO38">
            <v>70.380400000000009</v>
          </cell>
          <cell r="IP38">
            <v>70.380400000000009</v>
          </cell>
          <cell r="IQ38">
            <v>70.380400000000009</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v>42.9</v>
          </cell>
          <cell r="JH38">
            <v>42.9</v>
          </cell>
          <cell r="JI38">
            <v>42.9</v>
          </cell>
          <cell r="JJ38">
            <v>42.9</v>
          </cell>
          <cell r="JK38">
            <v>42.9</v>
          </cell>
          <cell r="JL38">
            <v>42.9</v>
          </cell>
          <cell r="JM38">
            <v>42.9</v>
          </cell>
          <cell r="JN38">
            <v>42.9</v>
          </cell>
          <cell r="JO38">
            <v>42.9</v>
          </cell>
          <cell r="JP38" t="str">
            <v/>
          </cell>
          <cell r="JQ38" t="str">
            <v/>
          </cell>
          <cell r="JR38" t="str">
            <v/>
          </cell>
          <cell r="JS38">
            <v>31.1</v>
          </cell>
          <cell r="JT38">
            <v>31.1</v>
          </cell>
          <cell r="JU38">
            <v>31.1</v>
          </cell>
          <cell r="JV38">
            <v>31.1</v>
          </cell>
          <cell r="JW38">
            <v>31.1</v>
          </cell>
          <cell r="JX38">
            <v>31.1</v>
          </cell>
          <cell r="JY38">
            <v>31.1</v>
          </cell>
          <cell r="JZ38">
            <v>31.1</v>
          </cell>
          <cell r="KA38">
            <v>31.1</v>
          </cell>
        </row>
        <row r="39">
          <cell r="EY39">
            <v>150</v>
          </cell>
          <cell r="EZ39">
            <v>162.000294</v>
          </cell>
          <cell r="FA39">
            <v>162.000294</v>
          </cell>
          <cell r="FB39">
            <v>162.000294</v>
          </cell>
          <cell r="FC39" t="str">
            <v/>
          </cell>
          <cell r="FD39" t="str">
            <v/>
          </cell>
          <cell r="FE39" t="str">
            <v/>
          </cell>
          <cell r="FF39" t="str">
            <v/>
          </cell>
          <cell r="FG39" t="str">
            <v/>
          </cell>
          <cell r="FH39" t="str">
            <v/>
          </cell>
          <cell r="FI39" t="str">
            <v/>
          </cell>
          <cell r="FJ39" t="str">
            <v/>
          </cell>
          <cell r="FK39" t="str">
            <v/>
          </cell>
          <cell r="FL39">
            <v>162.000294</v>
          </cell>
          <cell r="FM39">
            <v>162.000294</v>
          </cell>
          <cell r="FN39">
            <v>162.000294</v>
          </cell>
          <cell r="FO39" t="str">
            <v/>
          </cell>
          <cell r="FP39" t="str">
            <v/>
          </cell>
          <cell r="FQ39" t="str">
            <v/>
          </cell>
          <cell r="FR39" t="str">
            <v/>
          </cell>
          <cell r="FS39" t="str">
            <v/>
          </cell>
          <cell r="FT39" t="str">
            <v/>
          </cell>
          <cell r="FU39" t="str">
            <v/>
          </cell>
          <cell r="FV39" t="str">
            <v/>
          </cell>
          <cell r="FW39" t="str">
            <v/>
          </cell>
          <cell r="FX39">
            <v>132.66530434782609</v>
          </cell>
          <cell r="FY39">
            <v>132.66530434782609</v>
          </cell>
          <cell r="FZ39">
            <v>132.66530434782609</v>
          </cell>
          <cell r="GA39" t="str">
            <v/>
          </cell>
          <cell r="GB39" t="str">
            <v/>
          </cell>
          <cell r="GC39" t="str">
            <v/>
          </cell>
          <cell r="GD39" t="str">
            <v/>
          </cell>
          <cell r="GE39" t="str">
            <v/>
          </cell>
          <cell r="GF39" t="str">
            <v/>
          </cell>
          <cell r="GG39" t="str">
            <v/>
          </cell>
          <cell r="GH39" t="str">
            <v/>
          </cell>
          <cell r="GI39" t="str">
            <v/>
          </cell>
          <cell r="GJ39">
            <v>132.66530434782609</v>
          </cell>
          <cell r="GK39">
            <v>132.66530434782609</v>
          </cell>
          <cell r="GL39">
            <v>132.66530434782609</v>
          </cell>
          <cell r="GM39" t="str">
            <v/>
          </cell>
          <cell r="GN39" t="str">
            <v/>
          </cell>
          <cell r="GO39" t="str">
            <v/>
          </cell>
          <cell r="GP39" t="str">
            <v/>
          </cell>
          <cell r="GQ39" t="str">
            <v/>
          </cell>
          <cell r="GR39" t="str">
            <v/>
          </cell>
          <cell r="GS39" t="str">
            <v/>
          </cell>
          <cell r="GT39" t="str">
            <v/>
          </cell>
          <cell r="GU39" t="str">
            <v/>
          </cell>
          <cell r="GV39">
            <v>47.15</v>
          </cell>
          <cell r="GW39">
            <v>47.15</v>
          </cell>
          <cell r="GX39">
            <v>47.15</v>
          </cell>
          <cell r="GY39" t="str">
            <v/>
          </cell>
          <cell r="GZ39" t="str">
            <v/>
          </cell>
          <cell r="HA39" t="str">
            <v/>
          </cell>
          <cell r="HB39" t="str">
            <v/>
          </cell>
          <cell r="HC39" t="str">
            <v/>
          </cell>
          <cell r="HD39" t="str">
            <v/>
          </cell>
          <cell r="HE39" t="str">
            <v/>
          </cell>
          <cell r="HF39" t="str">
            <v/>
          </cell>
          <cell r="HG39" t="str">
            <v/>
          </cell>
          <cell r="HH39">
            <v>126.27</v>
          </cell>
          <cell r="HI39">
            <v>126.27</v>
          </cell>
          <cell r="HJ39">
            <v>126.27</v>
          </cell>
          <cell r="HK39" t="str">
            <v/>
          </cell>
          <cell r="HL39" t="str">
            <v/>
          </cell>
          <cell r="HM39" t="str">
            <v/>
          </cell>
          <cell r="HN39" t="str">
            <v/>
          </cell>
          <cell r="HO39" t="str">
            <v/>
          </cell>
          <cell r="HP39" t="str">
            <v/>
          </cell>
          <cell r="HQ39" t="str">
            <v/>
          </cell>
          <cell r="HR39" t="str">
            <v/>
          </cell>
          <cell r="HS39" t="str">
            <v/>
          </cell>
          <cell r="HT39">
            <v>48</v>
          </cell>
          <cell r="HU39">
            <v>48</v>
          </cell>
          <cell r="HV39">
            <v>48</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v>65</v>
          </cell>
          <cell r="JE39">
            <v>65</v>
          </cell>
          <cell r="JF39">
            <v>65</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row>
        <row r="40">
          <cell r="EY40">
            <v>151</v>
          </cell>
          <cell r="EZ40" t="str">
            <v/>
          </cell>
          <cell r="FA40" t="str">
            <v/>
          </cell>
          <cell r="FB40" t="str">
            <v/>
          </cell>
          <cell r="FC40">
            <v>147.269881</v>
          </cell>
          <cell r="FD40">
            <v>147.269881</v>
          </cell>
          <cell r="FE40">
            <v>147.269881</v>
          </cell>
          <cell r="FF40">
            <v>147.269881</v>
          </cell>
          <cell r="FG40">
            <v>147.269881</v>
          </cell>
          <cell r="FH40">
            <v>147.269881</v>
          </cell>
          <cell r="FI40">
            <v>147.269881</v>
          </cell>
          <cell r="FJ40">
            <v>147.269881</v>
          </cell>
          <cell r="FK40">
            <v>147.269881</v>
          </cell>
          <cell r="FL40" t="str">
            <v/>
          </cell>
          <cell r="FM40" t="str">
            <v/>
          </cell>
          <cell r="FN40" t="str">
            <v/>
          </cell>
          <cell r="FO40">
            <v>147.269881</v>
          </cell>
          <cell r="FP40">
            <v>147.269881</v>
          </cell>
          <cell r="FQ40">
            <v>147.269881</v>
          </cell>
          <cell r="FR40">
            <v>147.269881</v>
          </cell>
          <cell r="FS40">
            <v>147.269881</v>
          </cell>
          <cell r="FT40">
            <v>147.269881</v>
          </cell>
          <cell r="FU40">
            <v>147.269881</v>
          </cell>
          <cell r="FV40">
            <v>147.269881</v>
          </cell>
          <cell r="FW40">
            <v>147.269881</v>
          </cell>
          <cell r="FX40" t="str">
            <v/>
          </cell>
          <cell r="FY40" t="str">
            <v/>
          </cell>
          <cell r="FZ40" t="str">
            <v/>
          </cell>
          <cell r="GA40">
            <v>130.28960975609758</v>
          </cell>
          <cell r="GB40">
            <v>130.28960975609758</v>
          </cell>
          <cell r="GC40">
            <v>130.28960975609758</v>
          </cell>
          <cell r="GD40">
            <v>130.28960975609758</v>
          </cell>
          <cell r="GE40">
            <v>130.28960975609758</v>
          </cell>
          <cell r="GF40">
            <v>130.28960975609758</v>
          </cell>
          <cell r="GG40">
            <v>130.28960975609758</v>
          </cell>
          <cell r="GH40">
            <v>130.28960975609758</v>
          </cell>
          <cell r="GI40">
            <v>130.28960975609758</v>
          </cell>
          <cell r="GJ40" t="str">
            <v/>
          </cell>
          <cell r="GK40" t="str">
            <v/>
          </cell>
          <cell r="GL40" t="str">
            <v/>
          </cell>
          <cell r="GM40">
            <v>130.28960975609758</v>
          </cell>
          <cell r="GN40">
            <v>130.28960975609758</v>
          </cell>
          <cell r="GO40">
            <v>130.28960975609758</v>
          </cell>
          <cell r="GP40">
            <v>130.28960975609758</v>
          </cell>
          <cell r="GQ40">
            <v>130.28960975609758</v>
          </cell>
          <cell r="GR40">
            <v>130.28960975609758</v>
          </cell>
          <cell r="GS40">
            <v>130.28960975609758</v>
          </cell>
          <cell r="GT40">
            <v>130.28960975609758</v>
          </cell>
          <cell r="GU40">
            <v>130.28960975609758</v>
          </cell>
          <cell r="GV40" t="str">
            <v/>
          </cell>
          <cell r="GW40" t="str">
            <v/>
          </cell>
          <cell r="GX40" t="str">
            <v/>
          </cell>
          <cell r="GY40">
            <v>42.550000000000004</v>
          </cell>
          <cell r="GZ40">
            <v>42.550000000000004</v>
          </cell>
          <cell r="HA40">
            <v>42.550000000000004</v>
          </cell>
          <cell r="HB40">
            <v>42.550000000000004</v>
          </cell>
          <cell r="HC40">
            <v>42.550000000000004</v>
          </cell>
          <cell r="HD40">
            <v>42.550000000000004</v>
          </cell>
          <cell r="HE40">
            <v>42.55</v>
          </cell>
          <cell r="HF40">
            <v>42.55</v>
          </cell>
          <cell r="HG40">
            <v>42.55</v>
          </cell>
          <cell r="HH40" t="str">
            <v/>
          </cell>
          <cell r="HI40" t="str">
            <v/>
          </cell>
          <cell r="HJ40" t="str">
            <v/>
          </cell>
          <cell r="HK40">
            <v>118.95</v>
          </cell>
          <cell r="HL40">
            <v>118.95</v>
          </cell>
          <cell r="HM40">
            <v>118.95</v>
          </cell>
          <cell r="HN40">
            <v>118.95</v>
          </cell>
          <cell r="HO40">
            <v>118.95</v>
          </cell>
          <cell r="HP40">
            <v>118.95</v>
          </cell>
          <cell r="HQ40">
            <v>118.95</v>
          </cell>
          <cell r="HR40">
            <v>118.95</v>
          </cell>
          <cell r="HS40">
            <v>118.95</v>
          </cell>
          <cell r="HT40" t="str">
            <v/>
          </cell>
          <cell r="HU40" t="str">
            <v/>
          </cell>
          <cell r="HV40" t="str">
            <v/>
          </cell>
          <cell r="HW40">
            <v>44.400000000000006</v>
          </cell>
          <cell r="HX40">
            <v>44.400000000000006</v>
          </cell>
          <cell r="HY40">
            <v>44.400000000000006</v>
          </cell>
          <cell r="HZ40">
            <v>44.400000000000006</v>
          </cell>
          <cell r="IA40">
            <v>44.400000000000006</v>
          </cell>
          <cell r="IB40">
            <v>44.400000000000006</v>
          </cell>
          <cell r="IC40">
            <v>44.400000000000013</v>
          </cell>
          <cell r="ID40">
            <v>44.400000000000013</v>
          </cell>
          <cell r="IE40">
            <v>44.400000000000013</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v>55.9</v>
          </cell>
          <cell r="JH40">
            <v>55.9</v>
          </cell>
          <cell r="JI40">
            <v>55.9</v>
          </cell>
          <cell r="JJ40">
            <v>55.9</v>
          </cell>
          <cell r="JK40">
            <v>55.9</v>
          </cell>
          <cell r="JL40">
            <v>55.9</v>
          </cell>
          <cell r="JM40">
            <v>55.9</v>
          </cell>
          <cell r="JN40">
            <v>55.9</v>
          </cell>
          <cell r="JO40">
            <v>55.9</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row>
        <row r="41">
          <cell r="EY41">
            <v>152</v>
          </cell>
          <cell r="EZ41">
            <v>39.1792935</v>
          </cell>
          <cell r="FA41">
            <v>39.1792935</v>
          </cell>
          <cell r="FB41">
            <v>39.1792935</v>
          </cell>
          <cell r="FC41" t="str">
            <v/>
          </cell>
          <cell r="FD41" t="str">
            <v/>
          </cell>
          <cell r="FE41" t="str">
            <v/>
          </cell>
          <cell r="FF41" t="str">
            <v/>
          </cell>
          <cell r="FG41" t="str">
            <v/>
          </cell>
          <cell r="FH41" t="str">
            <v/>
          </cell>
          <cell r="FI41" t="str">
            <v/>
          </cell>
          <cell r="FJ41" t="str">
            <v/>
          </cell>
          <cell r="FK41" t="str">
            <v/>
          </cell>
          <cell r="FL41">
            <v>39.1792935</v>
          </cell>
          <cell r="FM41">
            <v>39.1792935</v>
          </cell>
          <cell r="FN41">
            <v>39.1792935</v>
          </cell>
          <cell r="FO41" t="str">
            <v/>
          </cell>
          <cell r="FP41" t="str">
            <v/>
          </cell>
          <cell r="FQ41" t="str">
            <v/>
          </cell>
          <cell r="FR41" t="str">
            <v/>
          </cell>
          <cell r="FS41" t="str">
            <v/>
          </cell>
          <cell r="FT41" t="str">
            <v/>
          </cell>
          <cell r="FU41" t="str">
            <v/>
          </cell>
          <cell r="FV41" t="str">
            <v/>
          </cell>
          <cell r="FW41" t="str">
            <v/>
          </cell>
          <cell r="FX41">
            <v>66.801999999999992</v>
          </cell>
          <cell r="FY41">
            <v>66.801999999999992</v>
          </cell>
          <cell r="FZ41">
            <v>66.801999999999992</v>
          </cell>
          <cell r="GA41" t="str">
            <v/>
          </cell>
          <cell r="GB41" t="str">
            <v/>
          </cell>
          <cell r="GC41" t="str">
            <v/>
          </cell>
          <cell r="GD41" t="str">
            <v/>
          </cell>
          <cell r="GE41" t="str">
            <v/>
          </cell>
          <cell r="GF41" t="str">
            <v/>
          </cell>
          <cell r="GG41" t="str">
            <v/>
          </cell>
          <cell r="GH41" t="str">
            <v/>
          </cell>
          <cell r="GI41" t="str">
            <v/>
          </cell>
          <cell r="GJ41">
            <v>66.801999999999992</v>
          </cell>
          <cell r="GK41">
            <v>66.801999999999992</v>
          </cell>
          <cell r="GL41">
            <v>66.801999999999992</v>
          </cell>
          <cell r="GM41" t="str">
            <v/>
          </cell>
          <cell r="GN41" t="str">
            <v/>
          </cell>
          <cell r="GO41" t="str">
            <v/>
          </cell>
          <cell r="GP41" t="str">
            <v/>
          </cell>
          <cell r="GQ41" t="str">
            <v/>
          </cell>
          <cell r="GR41" t="str">
            <v/>
          </cell>
          <cell r="GS41" t="str">
            <v/>
          </cell>
          <cell r="GT41" t="str">
            <v/>
          </cell>
          <cell r="GU41" t="str">
            <v/>
          </cell>
          <cell r="GV41">
            <v>17.25</v>
          </cell>
          <cell r="GW41">
            <v>17.25</v>
          </cell>
          <cell r="GX41">
            <v>17.25</v>
          </cell>
          <cell r="GY41" t="str">
            <v/>
          </cell>
          <cell r="GZ41" t="str">
            <v/>
          </cell>
          <cell r="HA41" t="str">
            <v/>
          </cell>
          <cell r="HB41" t="str">
            <v/>
          </cell>
          <cell r="HC41" t="str">
            <v/>
          </cell>
          <cell r="HD41" t="str">
            <v/>
          </cell>
          <cell r="HE41" t="str">
            <v/>
          </cell>
          <cell r="HF41" t="str">
            <v/>
          </cell>
          <cell r="HG41" t="str">
            <v/>
          </cell>
          <cell r="HH41">
            <v>85.4</v>
          </cell>
          <cell r="HI41">
            <v>85.4</v>
          </cell>
          <cell r="HJ41">
            <v>85.4</v>
          </cell>
          <cell r="HK41" t="str">
            <v/>
          </cell>
          <cell r="HL41" t="str">
            <v/>
          </cell>
          <cell r="HM41" t="str">
            <v/>
          </cell>
          <cell r="HN41" t="str">
            <v/>
          </cell>
          <cell r="HO41" t="str">
            <v/>
          </cell>
          <cell r="HP41" t="str">
            <v/>
          </cell>
          <cell r="HQ41" t="str">
            <v/>
          </cell>
          <cell r="HR41" t="str">
            <v/>
          </cell>
          <cell r="HS41" t="str">
            <v/>
          </cell>
          <cell r="HT41">
            <v>36</v>
          </cell>
          <cell r="HU41">
            <v>36</v>
          </cell>
          <cell r="HV41">
            <v>36</v>
          </cell>
          <cell r="HW41" t="str">
            <v/>
          </cell>
          <cell r="HX41" t="str">
            <v/>
          </cell>
          <cell r="HY41" t="str">
            <v/>
          </cell>
          <cell r="HZ41" t="str">
            <v/>
          </cell>
          <cell r="IA41" t="str">
            <v/>
          </cell>
          <cell r="IB41" t="str">
            <v/>
          </cell>
          <cell r="IC41" t="str">
            <v/>
          </cell>
          <cell r="ID41" t="str">
            <v/>
          </cell>
          <cell r="IE41" t="str">
            <v/>
          </cell>
          <cell r="IF41">
            <v>28.865000000000002</v>
          </cell>
          <cell r="IG41">
            <v>28.865000000000002</v>
          </cell>
          <cell r="IH41">
            <v>28.865000000000002</v>
          </cell>
          <cell r="II41" t="str">
            <v/>
          </cell>
          <cell r="IJ41" t="str">
            <v/>
          </cell>
          <cell r="IK41" t="str">
            <v/>
          </cell>
          <cell r="IL41" t="str">
            <v/>
          </cell>
          <cell r="IM41" t="str">
            <v/>
          </cell>
          <cell r="IN41" t="str">
            <v/>
          </cell>
          <cell r="IO41" t="str">
            <v/>
          </cell>
          <cell r="IP41" t="str">
            <v/>
          </cell>
          <cell r="IQ41" t="str">
            <v/>
          </cell>
          <cell r="IR41">
            <v>107.19999999999999</v>
          </cell>
          <cell r="IS41">
            <v>107.19999999999999</v>
          </cell>
          <cell r="IT41">
            <v>107.19999999999999</v>
          </cell>
          <cell r="IU41" t="str">
            <v/>
          </cell>
          <cell r="IV41" t="str">
            <v/>
          </cell>
          <cell r="IW41" t="str">
            <v/>
          </cell>
          <cell r="IX41" t="str">
            <v/>
          </cell>
          <cell r="IY41" t="str">
            <v/>
          </cell>
          <cell r="IZ41" t="str">
            <v/>
          </cell>
          <cell r="JA41" t="str">
            <v/>
          </cell>
          <cell r="JB41" t="str">
            <v/>
          </cell>
          <cell r="JC41" t="str">
            <v/>
          </cell>
          <cell r="JD41">
            <v>27.3</v>
          </cell>
          <cell r="JE41">
            <v>27.3</v>
          </cell>
          <cell r="JF41">
            <v>27.3</v>
          </cell>
          <cell r="JG41" t="str">
            <v/>
          </cell>
          <cell r="JH41" t="str">
            <v/>
          </cell>
          <cell r="JI41" t="str">
            <v/>
          </cell>
          <cell r="JJ41" t="str">
            <v/>
          </cell>
          <cell r="JK41" t="str">
            <v/>
          </cell>
          <cell r="JL41" t="str">
            <v/>
          </cell>
          <cell r="JM41" t="str">
            <v/>
          </cell>
          <cell r="JN41" t="str">
            <v/>
          </cell>
          <cell r="JO41" t="str">
            <v/>
          </cell>
          <cell r="JP41">
            <v>25.5</v>
          </cell>
          <cell r="JQ41">
            <v>25.5</v>
          </cell>
          <cell r="JR41">
            <v>25.5</v>
          </cell>
          <cell r="JS41" t="str">
            <v/>
          </cell>
          <cell r="JT41" t="str">
            <v/>
          </cell>
          <cell r="JU41" t="str">
            <v/>
          </cell>
          <cell r="JV41" t="str">
            <v/>
          </cell>
          <cell r="JW41" t="str">
            <v/>
          </cell>
          <cell r="JX41" t="str">
            <v/>
          </cell>
          <cell r="JY41" t="str">
            <v/>
          </cell>
          <cell r="JZ41" t="str">
            <v/>
          </cell>
          <cell r="KA41" t="str">
            <v/>
          </cell>
        </row>
        <row r="42">
          <cell r="EY42">
            <v>153</v>
          </cell>
          <cell r="EZ42" t="str">
            <v/>
          </cell>
          <cell r="FA42" t="str">
            <v/>
          </cell>
          <cell r="FB42" t="str">
            <v/>
          </cell>
          <cell r="FC42">
            <v>35.6259145</v>
          </cell>
          <cell r="FD42">
            <v>35.6259145</v>
          </cell>
          <cell r="FE42">
            <v>35.6259145</v>
          </cell>
          <cell r="FF42">
            <v>35.6259145</v>
          </cell>
          <cell r="FG42">
            <v>35.6259145</v>
          </cell>
          <cell r="FH42">
            <v>35.6259145</v>
          </cell>
          <cell r="FI42">
            <v>35.6259145</v>
          </cell>
          <cell r="FJ42">
            <v>35.6259145</v>
          </cell>
          <cell r="FK42">
            <v>35.6259145</v>
          </cell>
          <cell r="FL42" t="str">
            <v/>
          </cell>
          <cell r="FM42" t="str">
            <v/>
          </cell>
          <cell r="FN42" t="str">
            <v/>
          </cell>
          <cell r="FO42">
            <v>35.6259145</v>
          </cell>
          <cell r="FP42">
            <v>35.6259145</v>
          </cell>
          <cell r="FQ42">
            <v>35.6259145</v>
          </cell>
          <cell r="FR42">
            <v>35.6259145</v>
          </cell>
          <cell r="FS42">
            <v>35.6259145</v>
          </cell>
          <cell r="FT42">
            <v>35.6259145</v>
          </cell>
          <cell r="FU42">
            <v>35.6259145</v>
          </cell>
          <cell r="FV42">
            <v>35.6259145</v>
          </cell>
          <cell r="FW42">
            <v>35.6259145</v>
          </cell>
          <cell r="FX42" t="str">
            <v/>
          </cell>
          <cell r="FY42" t="str">
            <v/>
          </cell>
          <cell r="FZ42" t="str">
            <v/>
          </cell>
          <cell r="GA42">
            <v>63.881</v>
          </cell>
          <cell r="GB42">
            <v>63.881</v>
          </cell>
          <cell r="GC42">
            <v>63.881</v>
          </cell>
          <cell r="GD42">
            <v>63.881</v>
          </cell>
          <cell r="GE42">
            <v>63.881</v>
          </cell>
          <cell r="GF42">
            <v>63.881</v>
          </cell>
          <cell r="GG42">
            <v>63.881</v>
          </cell>
          <cell r="GH42">
            <v>63.881</v>
          </cell>
          <cell r="GI42">
            <v>63.881</v>
          </cell>
          <cell r="GJ42" t="str">
            <v/>
          </cell>
          <cell r="GK42" t="str">
            <v/>
          </cell>
          <cell r="GL42" t="str">
            <v/>
          </cell>
          <cell r="GM42">
            <v>63.881</v>
          </cell>
          <cell r="GN42">
            <v>63.881</v>
          </cell>
          <cell r="GO42">
            <v>63.881</v>
          </cell>
          <cell r="GP42">
            <v>63.881</v>
          </cell>
          <cell r="GQ42">
            <v>63.881</v>
          </cell>
          <cell r="GR42">
            <v>63.881</v>
          </cell>
          <cell r="GS42">
            <v>63.881</v>
          </cell>
          <cell r="GT42">
            <v>63.881</v>
          </cell>
          <cell r="GU42">
            <v>63.881</v>
          </cell>
          <cell r="GV42" t="str">
            <v/>
          </cell>
          <cell r="GW42" t="str">
            <v/>
          </cell>
          <cell r="GX42" t="str">
            <v/>
          </cell>
          <cell r="GY42">
            <v>12.65</v>
          </cell>
          <cell r="GZ42">
            <v>12.65</v>
          </cell>
          <cell r="HA42">
            <v>12.65</v>
          </cell>
          <cell r="HB42">
            <v>12.65</v>
          </cell>
          <cell r="HC42">
            <v>12.65</v>
          </cell>
          <cell r="HD42">
            <v>12.65</v>
          </cell>
          <cell r="HE42">
            <v>12.65</v>
          </cell>
          <cell r="HF42">
            <v>12.65</v>
          </cell>
          <cell r="HG42">
            <v>12.65</v>
          </cell>
          <cell r="HH42" t="str">
            <v/>
          </cell>
          <cell r="HI42" t="str">
            <v/>
          </cell>
          <cell r="HJ42" t="str">
            <v/>
          </cell>
          <cell r="HK42">
            <v>75.64</v>
          </cell>
          <cell r="HL42">
            <v>75.64</v>
          </cell>
          <cell r="HM42">
            <v>75.64</v>
          </cell>
          <cell r="HN42">
            <v>75.64</v>
          </cell>
          <cell r="HO42">
            <v>75.64</v>
          </cell>
          <cell r="HP42">
            <v>75.64</v>
          </cell>
          <cell r="HQ42">
            <v>75.64</v>
          </cell>
          <cell r="HR42">
            <v>75.64</v>
          </cell>
          <cell r="HS42">
            <v>75.64</v>
          </cell>
          <cell r="HT42" t="str">
            <v/>
          </cell>
          <cell r="HU42" t="str">
            <v/>
          </cell>
          <cell r="HV42" t="str">
            <v/>
          </cell>
          <cell r="HW42">
            <v>33.6</v>
          </cell>
          <cell r="HX42">
            <v>33.6</v>
          </cell>
          <cell r="HY42">
            <v>33.6</v>
          </cell>
          <cell r="HZ42">
            <v>33.6</v>
          </cell>
          <cell r="IA42">
            <v>33.6</v>
          </cell>
          <cell r="IB42">
            <v>33.6</v>
          </cell>
          <cell r="IC42">
            <v>33.6</v>
          </cell>
          <cell r="ID42">
            <v>33.6</v>
          </cell>
          <cell r="IE42">
            <v>33.6</v>
          </cell>
          <cell r="IF42" t="str">
            <v/>
          </cell>
          <cell r="IG42" t="str">
            <v/>
          </cell>
          <cell r="IH42" t="str">
            <v/>
          </cell>
          <cell r="II42">
            <v>25.1</v>
          </cell>
          <cell r="IJ42">
            <v>25.1</v>
          </cell>
          <cell r="IK42">
            <v>25.1</v>
          </cell>
          <cell r="IL42">
            <v>25.1</v>
          </cell>
          <cell r="IM42">
            <v>25.1</v>
          </cell>
          <cell r="IN42">
            <v>25.1</v>
          </cell>
          <cell r="IO42">
            <v>25.1</v>
          </cell>
          <cell r="IP42">
            <v>25.1</v>
          </cell>
          <cell r="IQ42">
            <v>25.1</v>
          </cell>
          <cell r="IR42" t="str">
            <v/>
          </cell>
          <cell r="IS42" t="str">
            <v/>
          </cell>
          <cell r="IT42" t="str">
            <v/>
          </cell>
          <cell r="IU42">
            <v>107.19999999999999</v>
          </cell>
          <cell r="IV42">
            <v>107.19999999999999</v>
          </cell>
          <cell r="IW42">
            <v>107.19999999999999</v>
          </cell>
          <cell r="IX42">
            <v>107.19999999999999</v>
          </cell>
          <cell r="IY42">
            <v>107.19999999999999</v>
          </cell>
          <cell r="IZ42">
            <v>107.19999999999999</v>
          </cell>
          <cell r="JA42">
            <v>107.19999999999997</v>
          </cell>
          <cell r="JB42">
            <v>107.19999999999997</v>
          </cell>
          <cell r="JC42">
            <v>107.19999999999997</v>
          </cell>
          <cell r="JD42" t="str">
            <v/>
          </cell>
          <cell r="JE42" t="str">
            <v/>
          </cell>
          <cell r="JF42" t="str">
            <v/>
          </cell>
          <cell r="JG42">
            <v>22.099999999999998</v>
          </cell>
          <cell r="JH42">
            <v>22.099999999999998</v>
          </cell>
          <cell r="JI42">
            <v>22.099999999999998</v>
          </cell>
          <cell r="JJ42">
            <v>22.099999999999998</v>
          </cell>
          <cell r="JK42">
            <v>22.099999999999998</v>
          </cell>
          <cell r="JL42">
            <v>22.099999999999998</v>
          </cell>
          <cell r="JM42">
            <v>22.1</v>
          </cell>
          <cell r="JN42">
            <v>22.1</v>
          </cell>
          <cell r="JO42">
            <v>22.1</v>
          </cell>
          <cell r="JP42" t="str">
            <v/>
          </cell>
          <cell r="JQ42" t="str">
            <v/>
          </cell>
          <cell r="JR42" t="str">
            <v/>
          </cell>
          <cell r="JS42">
            <v>15.778474576271186</v>
          </cell>
          <cell r="JT42">
            <v>15.778474576271186</v>
          </cell>
          <cell r="JU42">
            <v>15.778474576271186</v>
          </cell>
          <cell r="JV42">
            <v>15.778474576271186</v>
          </cell>
          <cell r="JW42">
            <v>15.778474576271186</v>
          </cell>
          <cell r="JX42">
            <v>15.778474576271186</v>
          </cell>
          <cell r="JY42">
            <v>15.778474576271186</v>
          </cell>
          <cell r="JZ42">
            <v>15.778474576271186</v>
          </cell>
          <cell r="KA42">
            <v>15.778474576271186</v>
          </cell>
        </row>
        <row r="43">
          <cell r="EY43">
            <v>154</v>
          </cell>
          <cell r="EZ43">
            <v>100.87764449999999</v>
          </cell>
          <cell r="FA43">
            <v>100.87764449999999</v>
          </cell>
          <cell r="FB43">
            <v>100.87764449999999</v>
          </cell>
          <cell r="FC43" t="str">
            <v/>
          </cell>
          <cell r="FD43" t="str">
            <v/>
          </cell>
          <cell r="FE43" t="str">
            <v/>
          </cell>
          <cell r="FF43" t="str">
            <v/>
          </cell>
          <cell r="FG43" t="str">
            <v/>
          </cell>
          <cell r="FH43" t="str">
            <v/>
          </cell>
          <cell r="FI43" t="str">
            <v/>
          </cell>
          <cell r="FJ43" t="str">
            <v/>
          </cell>
          <cell r="FK43" t="str">
            <v/>
          </cell>
          <cell r="FL43">
            <v>100.87764449999999</v>
          </cell>
          <cell r="FM43">
            <v>100.87764449999999</v>
          </cell>
          <cell r="FN43">
            <v>100.87764449999999</v>
          </cell>
          <cell r="FO43" t="str">
            <v/>
          </cell>
          <cell r="FP43" t="str">
            <v/>
          </cell>
          <cell r="FQ43" t="str">
            <v/>
          </cell>
          <cell r="FR43" t="str">
            <v/>
          </cell>
          <cell r="FS43" t="str">
            <v/>
          </cell>
          <cell r="FT43" t="str">
            <v/>
          </cell>
          <cell r="FU43" t="str">
            <v/>
          </cell>
          <cell r="FV43" t="str">
            <v/>
          </cell>
          <cell r="FW43" t="str">
            <v/>
          </cell>
          <cell r="FX43">
            <v>53.898799999999994</v>
          </cell>
          <cell r="FY43">
            <v>53.898799999999994</v>
          </cell>
          <cell r="FZ43">
            <v>53.898799999999994</v>
          </cell>
          <cell r="GA43" t="str">
            <v/>
          </cell>
          <cell r="GB43" t="str">
            <v/>
          </cell>
          <cell r="GC43" t="str">
            <v/>
          </cell>
          <cell r="GD43" t="str">
            <v/>
          </cell>
          <cell r="GE43" t="str">
            <v/>
          </cell>
          <cell r="GF43" t="str">
            <v/>
          </cell>
          <cell r="GG43" t="str">
            <v/>
          </cell>
          <cell r="GH43" t="str">
            <v/>
          </cell>
          <cell r="GI43" t="str">
            <v/>
          </cell>
          <cell r="GJ43">
            <v>53.898799999999994</v>
          </cell>
          <cell r="GK43">
            <v>53.898799999999994</v>
          </cell>
          <cell r="GL43">
            <v>53.898799999999994</v>
          </cell>
          <cell r="GM43" t="str">
            <v/>
          </cell>
          <cell r="GN43" t="str">
            <v/>
          </cell>
          <cell r="GO43" t="str">
            <v/>
          </cell>
          <cell r="GP43" t="str">
            <v/>
          </cell>
          <cell r="GQ43" t="str">
            <v/>
          </cell>
          <cell r="GR43" t="str">
            <v/>
          </cell>
          <cell r="GS43" t="str">
            <v/>
          </cell>
          <cell r="GT43" t="str">
            <v/>
          </cell>
          <cell r="GU43" t="str">
            <v/>
          </cell>
          <cell r="GV43">
            <v>51.75</v>
          </cell>
          <cell r="GW43">
            <v>51.75</v>
          </cell>
          <cell r="GX43">
            <v>51.75</v>
          </cell>
          <cell r="GY43" t="str">
            <v/>
          </cell>
          <cell r="GZ43" t="str">
            <v/>
          </cell>
          <cell r="HA43" t="str">
            <v/>
          </cell>
          <cell r="HB43" t="str">
            <v/>
          </cell>
          <cell r="HC43" t="str">
            <v/>
          </cell>
          <cell r="HD43" t="str">
            <v/>
          </cell>
          <cell r="HE43" t="str">
            <v/>
          </cell>
          <cell r="HF43" t="str">
            <v/>
          </cell>
          <cell r="HG43" t="str">
            <v/>
          </cell>
          <cell r="HH43">
            <v>53.68</v>
          </cell>
          <cell r="HI43">
            <v>53.68</v>
          </cell>
          <cell r="HJ43">
            <v>53.68</v>
          </cell>
          <cell r="HK43" t="str">
            <v/>
          </cell>
          <cell r="HL43" t="str">
            <v/>
          </cell>
          <cell r="HM43" t="str">
            <v/>
          </cell>
          <cell r="HN43" t="str">
            <v/>
          </cell>
          <cell r="HO43" t="str">
            <v/>
          </cell>
          <cell r="HP43" t="str">
            <v/>
          </cell>
          <cell r="HQ43" t="str">
            <v/>
          </cell>
          <cell r="HR43" t="str">
            <v/>
          </cell>
          <cell r="HS43" t="str">
            <v/>
          </cell>
          <cell r="HT43">
            <v>54</v>
          </cell>
          <cell r="HU43">
            <v>54</v>
          </cell>
          <cell r="HV43">
            <v>54</v>
          </cell>
          <cell r="HW43" t="str">
            <v/>
          </cell>
          <cell r="HX43" t="str">
            <v/>
          </cell>
          <cell r="HY43" t="str">
            <v/>
          </cell>
          <cell r="HZ43" t="str">
            <v/>
          </cell>
          <cell r="IA43" t="str">
            <v/>
          </cell>
          <cell r="IB43" t="str">
            <v/>
          </cell>
          <cell r="IC43" t="str">
            <v/>
          </cell>
          <cell r="ID43" t="str">
            <v/>
          </cell>
          <cell r="IE43" t="str">
            <v/>
          </cell>
          <cell r="IF43">
            <v>30.119999999999994</v>
          </cell>
          <cell r="IG43">
            <v>30.119999999999994</v>
          </cell>
          <cell r="IH43">
            <v>30.119999999999994</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v>31.2</v>
          </cell>
          <cell r="JE43">
            <v>31.2</v>
          </cell>
          <cell r="JF43">
            <v>31.2</v>
          </cell>
          <cell r="JG43" t="str">
            <v/>
          </cell>
          <cell r="JH43" t="str">
            <v/>
          </cell>
          <cell r="JI43" t="str">
            <v/>
          </cell>
          <cell r="JJ43" t="str">
            <v/>
          </cell>
          <cell r="JK43" t="str">
            <v/>
          </cell>
          <cell r="JL43" t="str">
            <v/>
          </cell>
          <cell r="JM43" t="str">
            <v/>
          </cell>
          <cell r="JN43" t="str">
            <v/>
          </cell>
          <cell r="JO43" t="str">
            <v/>
          </cell>
          <cell r="JP43">
            <v>38.808695450062913</v>
          </cell>
          <cell r="JQ43">
            <v>38.808695450062913</v>
          </cell>
          <cell r="JR43">
            <v>38.808695450062913</v>
          </cell>
          <cell r="JS43" t="str">
            <v/>
          </cell>
          <cell r="JT43" t="str">
            <v/>
          </cell>
          <cell r="JU43" t="str">
            <v/>
          </cell>
          <cell r="JV43" t="str">
            <v/>
          </cell>
          <cell r="JW43" t="str">
            <v/>
          </cell>
          <cell r="JX43" t="str">
            <v/>
          </cell>
          <cell r="JY43" t="str">
            <v/>
          </cell>
          <cell r="JZ43" t="str">
            <v/>
          </cell>
          <cell r="KA43" t="str">
            <v/>
          </cell>
        </row>
        <row r="44">
          <cell r="EY44">
            <v>155</v>
          </cell>
          <cell r="EZ44" t="str">
            <v/>
          </cell>
          <cell r="FA44" t="str">
            <v/>
          </cell>
          <cell r="FB44" t="str">
            <v/>
          </cell>
          <cell r="FC44">
            <v>91.721706999999995</v>
          </cell>
          <cell r="FD44">
            <v>91.721706999999995</v>
          </cell>
          <cell r="FE44">
            <v>91.721706999999995</v>
          </cell>
          <cell r="FF44">
            <v>91.721706999999995</v>
          </cell>
          <cell r="FG44">
            <v>91.721706999999995</v>
          </cell>
          <cell r="FH44">
            <v>91.721706999999995</v>
          </cell>
          <cell r="FI44">
            <v>91.721707000000009</v>
          </cell>
          <cell r="FJ44">
            <v>91.721707000000009</v>
          </cell>
          <cell r="FK44">
            <v>91.721707000000009</v>
          </cell>
          <cell r="FL44" t="str">
            <v/>
          </cell>
          <cell r="FM44" t="str">
            <v/>
          </cell>
          <cell r="FN44" t="str">
            <v/>
          </cell>
          <cell r="FO44">
            <v>91.721706999999995</v>
          </cell>
          <cell r="FP44">
            <v>91.721706999999995</v>
          </cell>
          <cell r="FQ44">
            <v>91.721706999999995</v>
          </cell>
          <cell r="FR44">
            <v>91.721706999999995</v>
          </cell>
          <cell r="FS44">
            <v>91.721706999999995</v>
          </cell>
          <cell r="FT44">
            <v>91.721706999999995</v>
          </cell>
          <cell r="FU44">
            <v>91.721707000000009</v>
          </cell>
          <cell r="FV44">
            <v>91.721707000000009</v>
          </cell>
          <cell r="FW44">
            <v>91.721707000000009</v>
          </cell>
          <cell r="FX44" t="str">
            <v/>
          </cell>
          <cell r="FY44" t="str">
            <v/>
          </cell>
          <cell r="FZ44" t="str">
            <v/>
          </cell>
          <cell r="GA44">
            <v>53.898799999999987</v>
          </cell>
          <cell r="GB44">
            <v>53.898799999999987</v>
          </cell>
          <cell r="GC44">
            <v>53.898799999999987</v>
          </cell>
          <cell r="GD44">
            <v>53.898799999999994</v>
          </cell>
          <cell r="GE44">
            <v>53.898799999999994</v>
          </cell>
          <cell r="GF44">
            <v>53.898799999999994</v>
          </cell>
          <cell r="GG44">
            <v>53.898799999999994</v>
          </cell>
          <cell r="GH44">
            <v>53.898799999999994</v>
          </cell>
          <cell r="GI44">
            <v>53.898799999999994</v>
          </cell>
          <cell r="GJ44" t="str">
            <v/>
          </cell>
          <cell r="GK44" t="str">
            <v/>
          </cell>
          <cell r="GL44" t="str">
            <v/>
          </cell>
          <cell r="GM44">
            <v>53.898799999999987</v>
          </cell>
          <cell r="GN44">
            <v>53.898799999999987</v>
          </cell>
          <cell r="GO44">
            <v>53.898799999999987</v>
          </cell>
          <cell r="GP44">
            <v>53.898799999999994</v>
          </cell>
          <cell r="GQ44">
            <v>53.898799999999994</v>
          </cell>
          <cell r="GR44">
            <v>53.898799999999994</v>
          </cell>
          <cell r="GS44">
            <v>53.898799999999994</v>
          </cell>
          <cell r="GT44">
            <v>53.898799999999994</v>
          </cell>
          <cell r="GU44">
            <v>53.898799999999994</v>
          </cell>
          <cell r="GV44" t="str">
            <v/>
          </cell>
          <cell r="GW44" t="str">
            <v/>
          </cell>
          <cell r="GX44" t="str">
            <v/>
          </cell>
          <cell r="GY44">
            <v>48.300000000000004</v>
          </cell>
          <cell r="GZ44">
            <v>48.300000000000004</v>
          </cell>
          <cell r="HA44">
            <v>48.300000000000004</v>
          </cell>
          <cell r="HB44">
            <v>48.300000000000004</v>
          </cell>
          <cell r="HC44">
            <v>48.300000000000004</v>
          </cell>
          <cell r="HD44">
            <v>48.300000000000004</v>
          </cell>
          <cell r="HE44">
            <v>48.3</v>
          </cell>
          <cell r="HF44">
            <v>48.3</v>
          </cell>
          <cell r="HG44">
            <v>48.3</v>
          </cell>
          <cell r="HH44" t="str">
            <v/>
          </cell>
          <cell r="HI44" t="str">
            <v/>
          </cell>
          <cell r="HJ44" t="str">
            <v/>
          </cell>
          <cell r="HK44">
            <v>46.36</v>
          </cell>
          <cell r="HL44">
            <v>46.36</v>
          </cell>
          <cell r="HM44">
            <v>46.36</v>
          </cell>
          <cell r="HN44">
            <v>46.36</v>
          </cell>
          <cell r="HO44">
            <v>46.36</v>
          </cell>
          <cell r="HP44">
            <v>46.36</v>
          </cell>
          <cell r="HQ44">
            <v>46.36</v>
          </cell>
          <cell r="HR44">
            <v>46.36</v>
          </cell>
          <cell r="HS44">
            <v>46.36</v>
          </cell>
          <cell r="HT44" t="str">
            <v/>
          </cell>
          <cell r="HU44" t="str">
            <v/>
          </cell>
          <cell r="HV44" t="str">
            <v/>
          </cell>
          <cell r="HW44">
            <v>48</v>
          </cell>
          <cell r="HX44">
            <v>48</v>
          </cell>
          <cell r="HY44">
            <v>48</v>
          </cell>
          <cell r="HZ44">
            <v>48</v>
          </cell>
          <cell r="IA44">
            <v>48</v>
          </cell>
          <cell r="IB44">
            <v>48</v>
          </cell>
          <cell r="IC44">
            <v>48</v>
          </cell>
          <cell r="ID44">
            <v>48</v>
          </cell>
          <cell r="IE44">
            <v>48</v>
          </cell>
          <cell r="IF44" t="str">
            <v/>
          </cell>
          <cell r="IG44" t="str">
            <v/>
          </cell>
          <cell r="IH44" t="str">
            <v/>
          </cell>
          <cell r="II44">
            <v>25.1</v>
          </cell>
          <cell r="IJ44">
            <v>25.1</v>
          </cell>
          <cell r="IK44">
            <v>25.1</v>
          </cell>
          <cell r="IL44">
            <v>25.1</v>
          </cell>
          <cell r="IM44">
            <v>25.1</v>
          </cell>
          <cell r="IN44">
            <v>25.1</v>
          </cell>
          <cell r="IO44">
            <v>25.1</v>
          </cell>
          <cell r="IP44">
            <v>25.1</v>
          </cell>
          <cell r="IQ44">
            <v>25.1</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v>26</v>
          </cell>
          <cell r="JH44">
            <v>26</v>
          </cell>
          <cell r="JI44">
            <v>26</v>
          </cell>
          <cell r="JJ44">
            <v>26</v>
          </cell>
          <cell r="JK44">
            <v>26</v>
          </cell>
          <cell r="JL44">
            <v>26</v>
          </cell>
          <cell r="JM44">
            <v>26</v>
          </cell>
          <cell r="JN44">
            <v>26</v>
          </cell>
          <cell r="JO44">
            <v>26</v>
          </cell>
          <cell r="JP44" t="str">
            <v/>
          </cell>
          <cell r="JQ44" t="str">
            <v/>
          </cell>
          <cell r="JR44" t="str">
            <v/>
          </cell>
          <cell r="JS44">
            <v>23.864898671250316</v>
          </cell>
          <cell r="JT44">
            <v>23.864898671250316</v>
          </cell>
          <cell r="JU44">
            <v>23.864898671250316</v>
          </cell>
          <cell r="JV44">
            <v>23.864898671250316</v>
          </cell>
          <cell r="JW44">
            <v>23.864898671250316</v>
          </cell>
          <cell r="JX44">
            <v>23.864898671250316</v>
          </cell>
          <cell r="JY44">
            <v>23.864898671250316</v>
          </cell>
          <cell r="JZ44">
            <v>23.864898671250316</v>
          </cell>
          <cell r="KA44">
            <v>23.864898671250316</v>
          </cell>
        </row>
        <row r="45">
          <cell r="EY45">
            <v>156</v>
          </cell>
          <cell r="EZ45">
            <v>114.93821549999998</v>
          </cell>
          <cell r="FA45">
            <v>114.93821549999998</v>
          </cell>
          <cell r="FB45">
            <v>114.93821549999998</v>
          </cell>
          <cell r="FC45" t="str">
            <v/>
          </cell>
          <cell r="FD45" t="str">
            <v/>
          </cell>
          <cell r="FE45" t="str">
            <v/>
          </cell>
          <cell r="FF45" t="str">
            <v/>
          </cell>
          <cell r="FG45" t="str">
            <v/>
          </cell>
          <cell r="FH45" t="str">
            <v/>
          </cell>
          <cell r="FI45" t="str">
            <v/>
          </cell>
          <cell r="FJ45" t="str">
            <v/>
          </cell>
          <cell r="FK45" t="str">
            <v/>
          </cell>
          <cell r="FL45">
            <v>114.93821549999998</v>
          </cell>
          <cell r="FM45">
            <v>114.93821549999998</v>
          </cell>
          <cell r="FN45">
            <v>114.93821549999998</v>
          </cell>
          <cell r="FO45" t="str">
            <v/>
          </cell>
          <cell r="FP45" t="str">
            <v/>
          </cell>
          <cell r="FQ45" t="str">
            <v/>
          </cell>
          <cell r="FR45" t="str">
            <v/>
          </cell>
          <cell r="FS45" t="str">
            <v/>
          </cell>
          <cell r="FT45" t="str">
            <v/>
          </cell>
          <cell r="FU45" t="str">
            <v/>
          </cell>
          <cell r="FV45" t="str">
            <v/>
          </cell>
          <cell r="FW45" t="str">
            <v/>
          </cell>
          <cell r="FX45">
            <v>85.216999999999985</v>
          </cell>
          <cell r="FY45">
            <v>85.216999999999985</v>
          </cell>
          <cell r="FZ45">
            <v>85.216999999999985</v>
          </cell>
          <cell r="GA45" t="str">
            <v/>
          </cell>
          <cell r="GB45" t="str">
            <v/>
          </cell>
          <cell r="GC45" t="str">
            <v/>
          </cell>
          <cell r="GD45" t="str">
            <v/>
          </cell>
          <cell r="GE45" t="str">
            <v/>
          </cell>
          <cell r="GF45" t="str">
            <v/>
          </cell>
          <cell r="GG45" t="str">
            <v/>
          </cell>
          <cell r="GH45" t="str">
            <v/>
          </cell>
          <cell r="GI45" t="str">
            <v/>
          </cell>
          <cell r="GJ45">
            <v>85.216999999999985</v>
          </cell>
          <cell r="GK45">
            <v>85.216999999999985</v>
          </cell>
          <cell r="GL45">
            <v>85.216999999999985</v>
          </cell>
          <cell r="GM45" t="str">
            <v/>
          </cell>
          <cell r="GN45" t="str">
            <v/>
          </cell>
          <cell r="GO45" t="str">
            <v/>
          </cell>
          <cell r="GP45" t="str">
            <v/>
          </cell>
          <cell r="GQ45" t="str">
            <v/>
          </cell>
          <cell r="GR45" t="str">
            <v/>
          </cell>
          <cell r="GS45" t="str">
            <v/>
          </cell>
          <cell r="GT45" t="str">
            <v/>
          </cell>
          <cell r="GU45" t="str">
            <v/>
          </cell>
          <cell r="GV45">
            <v>63.25</v>
          </cell>
          <cell r="GW45">
            <v>63.25</v>
          </cell>
          <cell r="GX45">
            <v>63.25</v>
          </cell>
          <cell r="GY45" t="str">
            <v/>
          </cell>
          <cell r="GZ45" t="str">
            <v/>
          </cell>
          <cell r="HA45" t="str">
            <v/>
          </cell>
          <cell r="HB45" t="str">
            <v/>
          </cell>
          <cell r="HC45" t="str">
            <v/>
          </cell>
          <cell r="HD45" t="str">
            <v/>
          </cell>
          <cell r="HE45" t="str">
            <v/>
          </cell>
          <cell r="HF45" t="str">
            <v/>
          </cell>
          <cell r="HG45" t="str">
            <v/>
          </cell>
          <cell r="HH45">
            <v>69.540000000000006</v>
          </cell>
          <cell r="HI45">
            <v>69.540000000000006</v>
          </cell>
          <cell r="HJ45">
            <v>69.540000000000006</v>
          </cell>
          <cell r="HK45" t="str">
            <v/>
          </cell>
          <cell r="HL45" t="str">
            <v/>
          </cell>
          <cell r="HM45" t="str">
            <v/>
          </cell>
          <cell r="HN45" t="str">
            <v/>
          </cell>
          <cell r="HO45" t="str">
            <v/>
          </cell>
          <cell r="HP45" t="str">
            <v/>
          </cell>
          <cell r="HQ45" t="str">
            <v/>
          </cell>
          <cell r="HR45" t="str">
            <v/>
          </cell>
          <cell r="HS45" t="str">
            <v/>
          </cell>
          <cell r="HT45">
            <v>83.159984589198004</v>
          </cell>
          <cell r="HU45">
            <v>83.159984589198004</v>
          </cell>
          <cell r="HV45">
            <v>83.159984589198004</v>
          </cell>
          <cell r="HW45" t="str">
            <v/>
          </cell>
          <cell r="HX45" t="str">
            <v/>
          </cell>
          <cell r="HY45" t="str">
            <v/>
          </cell>
          <cell r="HZ45" t="str">
            <v/>
          </cell>
          <cell r="IA45" t="str">
            <v/>
          </cell>
          <cell r="IB45" t="str">
            <v/>
          </cell>
          <cell r="IC45" t="str">
            <v/>
          </cell>
          <cell r="ID45" t="str">
            <v/>
          </cell>
          <cell r="IE45" t="str">
            <v/>
          </cell>
          <cell r="IF45">
            <v>69.025000000000006</v>
          </cell>
          <cell r="IG45">
            <v>69.025000000000006</v>
          </cell>
          <cell r="IH45">
            <v>69.025000000000006</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v>50.699999999999996</v>
          </cell>
          <cell r="JE45">
            <v>50.699999999999996</v>
          </cell>
          <cell r="JF45">
            <v>50.699999999999996</v>
          </cell>
          <cell r="JG45" t="str">
            <v/>
          </cell>
          <cell r="JH45" t="str">
            <v/>
          </cell>
          <cell r="JI45" t="str">
            <v/>
          </cell>
          <cell r="JJ45" t="str">
            <v/>
          </cell>
          <cell r="JK45" t="str">
            <v/>
          </cell>
          <cell r="JL45" t="str">
            <v/>
          </cell>
          <cell r="JM45" t="str">
            <v/>
          </cell>
          <cell r="JN45" t="str">
            <v/>
          </cell>
          <cell r="JO45" t="str">
            <v/>
          </cell>
          <cell r="JP45">
            <v>52.45089893916272</v>
          </cell>
          <cell r="JQ45">
            <v>52.45089893916272</v>
          </cell>
          <cell r="JR45">
            <v>52.45089893916272</v>
          </cell>
          <cell r="JS45" t="str">
            <v/>
          </cell>
          <cell r="JT45" t="str">
            <v/>
          </cell>
          <cell r="JU45" t="str">
            <v/>
          </cell>
          <cell r="JV45" t="str">
            <v/>
          </cell>
          <cell r="JW45" t="str">
            <v/>
          </cell>
          <cell r="JX45" t="str">
            <v/>
          </cell>
          <cell r="JY45" t="str">
            <v/>
          </cell>
          <cell r="JZ45" t="str">
            <v/>
          </cell>
          <cell r="KA45" t="str">
            <v/>
          </cell>
        </row>
        <row r="46">
          <cell r="EY46">
            <v>157</v>
          </cell>
          <cell r="EZ46" t="str">
            <v/>
          </cell>
          <cell r="FA46" t="str">
            <v/>
          </cell>
          <cell r="FB46" t="str">
            <v/>
          </cell>
          <cell r="FC46">
            <v>90.491963999999996</v>
          </cell>
          <cell r="FD46">
            <v>90.491963999999996</v>
          </cell>
          <cell r="FE46">
            <v>90.491963999999996</v>
          </cell>
          <cell r="FF46">
            <v>90.491963999999996</v>
          </cell>
          <cell r="FG46">
            <v>90.491963999999996</v>
          </cell>
          <cell r="FH46">
            <v>90.491963999999996</v>
          </cell>
          <cell r="FI46">
            <v>90.49196400000001</v>
          </cell>
          <cell r="FJ46">
            <v>90.49196400000001</v>
          </cell>
          <cell r="FK46">
            <v>90.49196400000001</v>
          </cell>
          <cell r="FL46" t="str">
            <v/>
          </cell>
          <cell r="FM46" t="str">
            <v/>
          </cell>
          <cell r="FN46" t="str">
            <v/>
          </cell>
          <cell r="FO46">
            <v>90.491963999999996</v>
          </cell>
          <cell r="FP46">
            <v>90.491963999999996</v>
          </cell>
          <cell r="FQ46">
            <v>90.491963999999996</v>
          </cell>
          <cell r="FR46">
            <v>90.491963999999996</v>
          </cell>
          <cell r="FS46">
            <v>90.491963999999996</v>
          </cell>
          <cell r="FT46">
            <v>90.491963999999996</v>
          </cell>
          <cell r="FU46">
            <v>90.49196400000001</v>
          </cell>
          <cell r="FV46">
            <v>90.49196400000001</v>
          </cell>
          <cell r="FW46">
            <v>90.49196400000001</v>
          </cell>
          <cell r="FX46" t="str">
            <v/>
          </cell>
          <cell r="FY46" t="str">
            <v/>
          </cell>
          <cell r="FZ46" t="str">
            <v/>
          </cell>
          <cell r="GA46">
            <v>85.216999999999985</v>
          </cell>
          <cell r="GB46">
            <v>85.216999999999985</v>
          </cell>
          <cell r="GC46">
            <v>85.216999999999985</v>
          </cell>
          <cell r="GD46">
            <v>85.216999999999985</v>
          </cell>
          <cell r="GE46">
            <v>85.216999999999985</v>
          </cell>
          <cell r="GF46">
            <v>85.216999999999985</v>
          </cell>
          <cell r="GG46">
            <v>85.216999999999985</v>
          </cell>
          <cell r="GH46">
            <v>85.216999999999985</v>
          </cell>
          <cell r="GI46">
            <v>85.216999999999985</v>
          </cell>
          <cell r="GJ46" t="str">
            <v/>
          </cell>
          <cell r="GK46" t="str">
            <v/>
          </cell>
          <cell r="GL46" t="str">
            <v/>
          </cell>
          <cell r="GM46">
            <v>85.216999999999985</v>
          </cell>
          <cell r="GN46">
            <v>85.216999999999985</v>
          </cell>
          <cell r="GO46">
            <v>85.216999999999985</v>
          </cell>
          <cell r="GP46">
            <v>85.216999999999985</v>
          </cell>
          <cell r="GQ46">
            <v>85.216999999999985</v>
          </cell>
          <cell r="GR46">
            <v>85.216999999999985</v>
          </cell>
          <cell r="GS46">
            <v>85.216999999999985</v>
          </cell>
          <cell r="GT46">
            <v>85.216999999999985</v>
          </cell>
          <cell r="GU46">
            <v>85.216999999999985</v>
          </cell>
          <cell r="GV46" t="str">
            <v/>
          </cell>
          <cell r="GW46" t="str">
            <v/>
          </cell>
          <cell r="GX46" t="str">
            <v/>
          </cell>
          <cell r="GY46">
            <v>52.133333333333333</v>
          </cell>
          <cell r="GZ46">
            <v>52.133333333333333</v>
          </cell>
          <cell r="HA46">
            <v>52.133333333333333</v>
          </cell>
          <cell r="HB46">
            <v>52.133333333333333</v>
          </cell>
          <cell r="HC46">
            <v>52.133333333333333</v>
          </cell>
          <cell r="HD46">
            <v>52.133333333333333</v>
          </cell>
          <cell r="HE46">
            <v>52.133333333333333</v>
          </cell>
          <cell r="HF46">
            <v>52.133333333333333</v>
          </cell>
          <cell r="HG46">
            <v>52.133333333333333</v>
          </cell>
          <cell r="HH46" t="str">
            <v/>
          </cell>
          <cell r="HI46" t="str">
            <v/>
          </cell>
          <cell r="HJ46" t="str">
            <v/>
          </cell>
          <cell r="HK46">
            <v>54.9</v>
          </cell>
          <cell r="HL46">
            <v>54.9</v>
          </cell>
          <cell r="HM46">
            <v>54.9</v>
          </cell>
          <cell r="HN46">
            <v>54.9</v>
          </cell>
          <cell r="HO46">
            <v>54.9</v>
          </cell>
          <cell r="HP46">
            <v>54.9</v>
          </cell>
          <cell r="HQ46">
            <v>54.9</v>
          </cell>
          <cell r="HR46">
            <v>54.9</v>
          </cell>
          <cell r="HS46">
            <v>54.9</v>
          </cell>
          <cell r="HT46" t="str">
            <v/>
          </cell>
          <cell r="HU46" t="str">
            <v/>
          </cell>
          <cell r="HV46" t="str">
            <v/>
          </cell>
          <cell r="HW46">
            <v>70.121901414475133</v>
          </cell>
          <cell r="HX46">
            <v>70.121901414475133</v>
          </cell>
          <cell r="HY46">
            <v>70.121901414475133</v>
          </cell>
          <cell r="HZ46">
            <v>70.121901414475133</v>
          </cell>
          <cell r="IA46">
            <v>70.121901414475133</v>
          </cell>
          <cell r="IB46">
            <v>70.121901414475133</v>
          </cell>
          <cell r="IC46">
            <v>70.121901414475133</v>
          </cell>
          <cell r="ID46">
            <v>70.121901414475133</v>
          </cell>
          <cell r="IE46">
            <v>70.121901414475133</v>
          </cell>
          <cell r="IF46" t="str">
            <v/>
          </cell>
          <cell r="IG46" t="str">
            <v/>
          </cell>
          <cell r="IH46" t="str">
            <v/>
          </cell>
          <cell r="II46">
            <v>60.24</v>
          </cell>
          <cell r="IJ46">
            <v>60.24</v>
          </cell>
          <cell r="IK46">
            <v>60.24</v>
          </cell>
          <cell r="IL46">
            <v>60.239999999999988</v>
          </cell>
          <cell r="IM46">
            <v>60.239999999999988</v>
          </cell>
          <cell r="IN46">
            <v>60.239999999999988</v>
          </cell>
          <cell r="IO46">
            <v>60.239999999999988</v>
          </cell>
          <cell r="IP46">
            <v>60.239999999999988</v>
          </cell>
          <cell r="IQ46">
            <v>60.239999999999988</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v>48.1</v>
          </cell>
          <cell r="JH46">
            <v>48.1</v>
          </cell>
          <cell r="JI46">
            <v>48.1</v>
          </cell>
          <cell r="JJ46">
            <v>48.1</v>
          </cell>
          <cell r="JK46">
            <v>48.1</v>
          </cell>
          <cell r="JL46">
            <v>48.1</v>
          </cell>
          <cell r="JM46">
            <v>48.1</v>
          </cell>
          <cell r="JN46">
            <v>48.1</v>
          </cell>
          <cell r="JO46">
            <v>48.1</v>
          </cell>
          <cell r="JP46" t="str">
            <v/>
          </cell>
          <cell r="JQ46" t="str">
            <v/>
          </cell>
          <cell r="JR46" t="str">
            <v/>
          </cell>
          <cell r="JS46">
            <v>29.611955902286105</v>
          </cell>
          <cell r="JT46">
            <v>29.611955902286105</v>
          </cell>
          <cell r="JU46">
            <v>29.611955902286105</v>
          </cell>
          <cell r="JV46">
            <v>29.611955902286109</v>
          </cell>
          <cell r="JW46">
            <v>29.611955902286109</v>
          </cell>
          <cell r="JX46">
            <v>29.611955902286109</v>
          </cell>
          <cell r="JY46">
            <v>29.611955902286105</v>
          </cell>
          <cell r="JZ46">
            <v>29.611955902286105</v>
          </cell>
          <cell r="KA46">
            <v>29.611955902286105</v>
          </cell>
        </row>
        <row r="47">
          <cell r="EY47">
            <v>158</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row>
        <row r="48">
          <cell r="EY48">
            <v>159</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row>
        <row r="49">
          <cell r="EY49">
            <v>160</v>
          </cell>
          <cell r="EZ49">
            <v>9.6084981535714284</v>
          </cell>
          <cell r="FA49">
            <v>9.6084981535714284</v>
          </cell>
          <cell r="FB49">
            <v>9.6084981535714284</v>
          </cell>
          <cell r="FC49">
            <v>1.3587775166666667</v>
          </cell>
          <cell r="FD49">
            <v>1.3587775166666667</v>
          </cell>
          <cell r="FE49">
            <v>1.3587775166666667</v>
          </cell>
          <cell r="FF49">
            <v>0.57486741089743598</v>
          </cell>
          <cell r="FG49">
            <v>0.57486741089743598</v>
          </cell>
          <cell r="FH49">
            <v>0.57486741089743598</v>
          </cell>
          <cell r="FI49">
            <v>0.42704436238095239</v>
          </cell>
          <cell r="FJ49">
            <v>0.42704436238095239</v>
          </cell>
          <cell r="FK49">
            <v>0.42704436238095239</v>
          </cell>
          <cell r="FL49">
            <v>9.6084981535714284</v>
          </cell>
          <cell r="FM49">
            <v>9.6084981535714284</v>
          </cell>
          <cell r="FN49">
            <v>9.6084981535714284</v>
          </cell>
          <cell r="FO49">
            <v>1.3587775166666667</v>
          </cell>
          <cell r="FP49">
            <v>1.3587775166666667</v>
          </cell>
          <cell r="FQ49">
            <v>1.3587775166666667</v>
          </cell>
          <cell r="FR49">
            <v>0.57486741089743598</v>
          </cell>
          <cell r="FS49">
            <v>0.57486741089743598</v>
          </cell>
          <cell r="FT49">
            <v>0.57486741089743598</v>
          </cell>
          <cell r="FU49">
            <v>0.42704436238095239</v>
          </cell>
          <cell r="FV49">
            <v>0.42704436238095239</v>
          </cell>
          <cell r="FW49">
            <v>0.42704436238095239</v>
          </cell>
          <cell r="FX49">
            <v>14.405428571428571</v>
          </cell>
          <cell r="FY49">
            <v>14.405428571428571</v>
          </cell>
          <cell r="FZ49">
            <v>14.405428571428571</v>
          </cell>
          <cell r="GA49">
            <v>2.0371313131313129</v>
          </cell>
          <cell r="GB49">
            <v>2.0371313131313129</v>
          </cell>
          <cell r="GC49">
            <v>2.0371313131313129</v>
          </cell>
          <cell r="GD49">
            <v>0.86186324786324786</v>
          </cell>
          <cell r="GE49">
            <v>0.86186324786324786</v>
          </cell>
          <cell r="GF49">
            <v>0.86186324786324786</v>
          </cell>
          <cell r="GG49">
            <v>0.64024126984126983</v>
          </cell>
          <cell r="GH49">
            <v>0.64024126984126983</v>
          </cell>
          <cell r="GI49">
            <v>0.64024126984126983</v>
          </cell>
          <cell r="GJ49">
            <v>14.405428571428571</v>
          </cell>
          <cell r="GK49">
            <v>14.405428571428571</v>
          </cell>
          <cell r="GL49">
            <v>14.405428571428571</v>
          </cell>
          <cell r="GM49">
            <v>2.0371313131313129</v>
          </cell>
          <cell r="GN49">
            <v>2.0371313131313129</v>
          </cell>
          <cell r="GO49">
            <v>2.0371313131313129</v>
          </cell>
          <cell r="GP49">
            <v>0.86186324786324786</v>
          </cell>
          <cell r="GQ49">
            <v>0.86186324786324786</v>
          </cell>
          <cell r="GR49">
            <v>0.86186324786324786</v>
          </cell>
          <cell r="GS49">
            <v>0.64024126984126983</v>
          </cell>
          <cell r="GT49">
            <v>0.64024126984126983</v>
          </cell>
          <cell r="GU49">
            <v>0.64024126984126983</v>
          </cell>
          <cell r="GV49">
            <v>8.2142857142857135</v>
          </cell>
          <cell r="GW49">
            <v>8.2142857142857135</v>
          </cell>
          <cell r="GX49">
            <v>8.2142857142857135</v>
          </cell>
          <cell r="GY49">
            <v>1.1616161616161615</v>
          </cell>
          <cell r="GZ49">
            <v>1.1616161616161615</v>
          </cell>
          <cell r="HA49">
            <v>1.1616161616161615</v>
          </cell>
          <cell r="HB49">
            <v>0.49145299145299143</v>
          </cell>
          <cell r="HC49">
            <v>0.49145299145299143</v>
          </cell>
          <cell r="HD49">
            <v>0.49145299145299143</v>
          </cell>
          <cell r="HE49">
            <v>0.36507936507936506</v>
          </cell>
          <cell r="HF49">
            <v>0.36507936507936506</v>
          </cell>
          <cell r="HG49">
            <v>0.36507936507936506</v>
          </cell>
          <cell r="HH49">
            <v>8.7142857142857135</v>
          </cell>
          <cell r="HI49">
            <v>8.7142857142857135</v>
          </cell>
          <cell r="HJ49">
            <v>8.7142857142857135</v>
          </cell>
          <cell r="HK49">
            <v>1.2323232323232323</v>
          </cell>
          <cell r="HL49">
            <v>1.2323232323232323</v>
          </cell>
          <cell r="HM49">
            <v>1.2323232323232323</v>
          </cell>
          <cell r="HN49">
            <v>0.5213675213675214</v>
          </cell>
          <cell r="HO49">
            <v>0.5213675213675214</v>
          </cell>
          <cell r="HP49">
            <v>0.5213675213675214</v>
          </cell>
          <cell r="HQ49">
            <v>0.38730158730158731</v>
          </cell>
          <cell r="HR49">
            <v>0.38730158730158731</v>
          </cell>
          <cell r="HS49">
            <v>0.38730158730158731</v>
          </cell>
          <cell r="HT49">
            <v>3.8571428571428572</v>
          </cell>
          <cell r="HU49">
            <v>3.8571428571428572</v>
          </cell>
          <cell r="HV49">
            <v>3.8571428571428572</v>
          </cell>
          <cell r="HW49">
            <v>0.54545454545454541</v>
          </cell>
          <cell r="HX49">
            <v>0.54545454545454541</v>
          </cell>
          <cell r="HY49">
            <v>0.54545454545454541</v>
          </cell>
          <cell r="HZ49">
            <v>0.23076923076923078</v>
          </cell>
          <cell r="IA49">
            <v>0.23076923076923078</v>
          </cell>
          <cell r="IB49">
            <v>0.23076923076923078</v>
          </cell>
          <cell r="IC49">
            <v>0.17142857142857143</v>
          </cell>
          <cell r="ID49">
            <v>0.17142857142857143</v>
          </cell>
          <cell r="IE49">
            <v>0.17142857142857143</v>
          </cell>
          <cell r="IF49">
            <v>3.9442857142857144</v>
          </cell>
          <cell r="IG49">
            <v>3.9442857142857144</v>
          </cell>
          <cell r="IH49">
            <v>3.9442857142857144</v>
          </cell>
          <cell r="II49">
            <v>0.55777777777777782</v>
          </cell>
          <cell r="IJ49">
            <v>0.55777777777777782</v>
          </cell>
          <cell r="IK49">
            <v>0.55777777777777782</v>
          </cell>
          <cell r="IL49">
            <v>0.235982905982906</v>
          </cell>
          <cell r="IM49">
            <v>0.235982905982906</v>
          </cell>
          <cell r="IN49">
            <v>0.235982905982906</v>
          </cell>
          <cell r="IO49">
            <v>0.17530158730158732</v>
          </cell>
          <cell r="IP49">
            <v>0.17530158730158732</v>
          </cell>
          <cell r="IQ49">
            <v>0.17530158730158732</v>
          </cell>
          <cell r="IR49">
            <v>8.5714285714285712</v>
          </cell>
          <cell r="IS49">
            <v>8.5714285714285712</v>
          </cell>
          <cell r="IT49">
            <v>8.5714285714285712</v>
          </cell>
          <cell r="IU49">
            <v>1.2121212121212122</v>
          </cell>
          <cell r="IV49">
            <v>1.2121212121212122</v>
          </cell>
          <cell r="IW49">
            <v>1.2121212121212122</v>
          </cell>
          <cell r="IX49">
            <v>0.51282051282051277</v>
          </cell>
          <cell r="IY49">
            <v>0.51282051282051277</v>
          </cell>
          <cell r="IZ49">
            <v>0.51282051282051277</v>
          </cell>
          <cell r="JA49">
            <v>0.38095238095238093</v>
          </cell>
          <cell r="JB49">
            <v>0.38095238095238093</v>
          </cell>
          <cell r="JC49">
            <v>0.38095238095238093</v>
          </cell>
          <cell r="JD49">
            <v>3.7142857142857144</v>
          </cell>
          <cell r="JE49">
            <v>3.7142857142857144</v>
          </cell>
          <cell r="JF49">
            <v>3.7142857142857144</v>
          </cell>
          <cell r="JG49">
            <v>0.5252525252525253</v>
          </cell>
          <cell r="JH49">
            <v>0.5252525252525253</v>
          </cell>
          <cell r="JI49">
            <v>0.5252525252525253</v>
          </cell>
          <cell r="JJ49">
            <v>0.22222222222222221</v>
          </cell>
          <cell r="JK49">
            <v>0.22222222222222221</v>
          </cell>
          <cell r="JL49">
            <v>0.22222222222222221</v>
          </cell>
          <cell r="JM49">
            <v>0.16507936507936508</v>
          </cell>
          <cell r="JN49">
            <v>0.16507936507936508</v>
          </cell>
          <cell r="JO49">
            <v>0.16507936507936508</v>
          </cell>
          <cell r="JP49">
            <v>4.5164201218485927</v>
          </cell>
          <cell r="JQ49">
            <v>4.5164201218485927</v>
          </cell>
          <cell r="JR49">
            <v>4.5164201218485927</v>
          </cell>
          <cell r="JS49">
            <v>0.63868567379677066</v>
          </cell>
          <cell r="JT49">
            <v>0.63868567379677066</v>
          </cell>
          <cell r="JU49">
            <v>0.63868567379677066</v>
          </cell>
          <cell r="JV49">
            <v>0.2702131696832491</v>
          </cell>
          <cell r="JW49">
            <v>0.2702131696832491</v>
          </cell>
          <cell r="JX49">
            <v>0.2702131696832491</v>
          </cell>
          <cell r="JY49">
            <v>0.20072978319327076</v>
          </cell>
          <cell r="JZ49">
            <v>0.20072978319327076</v>
          </cell>
          <cell r="KA49">
            <v>0.20072978319327076</v>
          </cell>
        </row>
        <row r="50">
          <cell r="EY50">
            <v>161</v>
          </cell>
          <cell r="EZ50">
            <v>3.5464817142857146</v>
          </cell>
          <cell r="FA50">
            <v>3.5464817142857146</v>
          </cell>
          <cell r="FB50">
            <v>3.5464817142857146</v>
          </cell>
          <cell r="FC50">
            <v>3.0091360000000003</v>
          </cell>
          <cell r="FD50">
            <v>3.0091360000000003</v>
          </cell>
          <cell r="FE50">
            <v>3.0091360000000003</v>
          </cell>
          <cell r="FF50">
            <v>2.1218266666666667</v>
          </cell>
          <cell r="FG50">
            <v>2.1218266666666667</v>
          </cell>
          <cell r="FH50">
            <v>2.1218266666666667</v>
          </cell>
          <cell r="FI50">
            <v>2.3643211428571429</v>
          </cell>
          <cell r="FJ50">
            <v>2.3643211428571429</v>
          </cell>
          <cell r="FK50">
            <v>2.3643211428571429</v>
          </cell>
          <cell r="FL50">
            <v>3.5464817142857146</v>
          </cell>
          <cell r="FM50">
            <v>3.5464817142857146</v>
          </cell>
          <cell r="FN50">
            <v>3.5464817142857146</v>
          </cell>
          <cell r="FO50">
            <v>3.0091360000000003</v>
          </cell>
          <cell r="FP50">
            <v>3.0091360000000003</v>
          </cell>
          <cell r="FQ50">
            <v>3.0091360000000003</v>
          </cell>
          <cell r="FR50">
            <v>2.1218266666666667</v>
          </cell>
          <cell r="FS50">
            <v>2.1218266666666667</v>
          </cell>
          <cell r="FT50">
            <v>2.1218266666666667</v>
          </cell>
          <cell r="FU50">
            <v>2.3643211428571429</v>
          </cell>
          <cell r="FV50">
            <v>2.3643211428571429</v>
          </cell>
          <cell r="FW50">
            <v>2.3643211428571429</v>
          </cell>
          <cell r="FX50">
            <v>2.032</v>
          </cell>
          <cell r="FY50">
            <v>2.032</v>
          </cell>
          <cell r="FZ50">
            <v>2.032</v>
          </cell>
          <cell r="GA50">
            <v>1.7241212121212122</v>
          </cell>
          <cell r="GB50">
            <v>1.7241212121212122</v>
          </cell>
          <cell r="GC50">
            <v>1.7241212121212122</v>
          </cell>
          <cell r="GD50">
            <v>1.2157264957264957</v>
          </cell>
          <cell r="GE50">
            <v>1.2157264957264957</v>
          </cell>
          <cell r="GF50">
            <v>1.2157264957264957</v>
          </cell>
          <cell r="GG50">
            <v>1.3546666666666669</v>
          </cell>
          <cell r="GH50">
            <v>1.3546666666666669</v>
          </cell>
          <cell r="GI50">
            <v>1.3546666666666669</v>
          </cell>
          <cell r="GJ50">
            <v>2.032</v>
          </cell>
          <cell r="GK50">
            <v>2.032</v>
          </cell>
          <cell r="GL50">
            <v>2.032</v>
          </cell>
          <cell r="GM50">
            <v>1.7241212121212122</v>
          </cell>
          <cell r="GN50">
            <v>1.7241212121212122</v>
          </cell>
          <cell r="GO50">
            <v>1.7241212121212122</v>
          </cell>
          <cell r="GP50">
            <v>1.2157264957264957</v>
          </cell>
          <cell r="GQ50">
            <v>1.2157264957264957</v>
          </cell>
          <cell r="GR50">
            <v>1.2157264957264957</v>
          </cell>
          <cell r="GS50">
            <v>1.3546666666666669</v>
          </cell>
          <cell r="GT50">
            <v>1.3546666666666669</v>
          </cell>
          <cell r="GU50">
            <v>1.3546666666666669</v>
          </cell>
          <cell r="GV50">
            <v>0.69000000000000006</v>
          </cell>
          <cell r="GW50">
            <v>0.69000000000000006</v>
          </cell>
          <cell r="GX50">
            <v>0.69000000000000006</v>
          </cell>
          <cell r="GY50">
            <v>0.58545454545454545</v>
          </cell>
          <cell r="GZ50">
            <v>0.58545454545454545</v>
          </cell>
          <cell r="HA50">
            <v>0.58545454545454545</v>
          </cell>
          <cell r="HB50">
            <v>0.41282051282051285</v>
          </cell>
          <cell r="HC50">
            <v>0.41282051282051285</v>
          </cell>
          <cell r="HD50">
            <v>0.41282051282051285</v>
          </cell>
          <cell r="HE50">
            <v>0.46000000000000008</v>
          </cell>
          <cell r="HF50">
            <v>0.46000000000000008</v>
          </cell>
          <cell r="HG50">
            <v>0.46000000000000008</v>
          </cell>
          <cell r="HH50">
            <v>2.1123428571428571</v>
          </cell>
          <cell r="HI50">
            <v>2.1123428571428571</v>
          </cell>
          <cell r="HJ50">
            <v>2.1123428571428571</v>
          </cell>
          <cell r="HK50">
            <v>1.7922909090909089</v>
          </cell>
          <cell r="HL50">
            <v>1.7922909090909089</v>
          </cell>
          <cell r="HM50">
            <v>1.7922909090909089</v>
          </cell>
          <cell r="HN50">
            <v>1.2637948717948719</v>
          </cell>
          <cell r="HO50">
            <v>1.2637948717948719</v>
          </cell>
          <cell r="HP50">
            <v>1.2637948717948719</v>
          </cell>
          <cell r="HQ50">
            <v>1.4082285714285714</v>
          </cell>
          <cell r="HR50">
            <v>1.4082285714285714</v>
          </cell>
          <cell r="HS50">
            <v>1.4082285714285714</v>
          </cell>
          <cell r="HT50">
            <v>1.2857142857142858</v>
          </cell>
          <cell r="HU50">
            <v>1.2857142857142858</v>
          </cell>
          <cell r="HV50">
            <v>1.2857142857142858</v>
          </cell>
          <cell r="HW50">
            <v>1.0909090909090908</v>
          </cell>
          <cell r="HX50">
            <v>1.0909090909090908</v>
          </cell>
          <cell r="HY50">
            <v>1.0909090909090908</v>
          </cell>
          <cell r="HZ50">
            <v>0.76923076923076927</v>
          </cell>
          <cell r="IA50">
            <v>0.76923076923076927</v>
          </cell>
          <cell r="IB50">
            <v>0.76923076923076927</v>
          </cell>
          <cell r="IC50">
            <v>0.8571428571428571</v>
          </cell>
          <cell r="ID50">
            <v>0.8571428571428571</v>
          </cell>
          <cell r="IE50">
            <v>0.8571428571428571</v>
          </cell>
          <cell r="IF50">
            <v>0.82471428571428573</v>
          </cell>
          <cell r="IG50">
            <v>0.82471428571428573</v>
          </cell>
          <cell r="IH50">
            <v>0.82471428571428573</v>
          </cell>
          <cell r="II50">
            <v>0.6997575757575758</v>
          </cell>
          <cell r="IJ50">
            <v>0.6997575757575758</v>
          </cell>
          <cell r="IK50">
            <v>0.6997575757575758</v>
          </cell>
          <cell r="IL50">
            <v>0.49341880341880345</v>
          </cell>
          <cell r="IM50">
            <v>0.49341880341880345</v>
          </cell>
          <cell r="IN50">
            <v>0.49341880341880345</v>
          </cell>
          <cell r="IO50">
            <v>0.54980952380952386</v>
          </cell>
          <cell r="IP50">
            <v>0.54980952380952386</v>
          </cell>
          <cell r="IQ50">
            <v>0.54980952380952386</v>
          </cell>
          <cell r="IR50">
            <v>0.6</v>
          </cell>
          <cell r="IS50">
            <v>0.6</v>
          </cell>
          <cell r="IT50">
            <v>0.6</v>
          </cell>
          <cell r="IU50">
            <v>0.50909090909090904</v>
          </cell>
          <cell r="IV50">
            <v>0.50909090909090904</v>
          </cell>
          <cell r="IW50">
            <v>0.50909090909090904</v>
          </cell>
          <cell r="IX50">
            <v>0.35897435897435898</v>
          </cell>
          <cell r="IY50">
            <v>0.35897435897435898</v>
          </cell>
          <cell r="IZ50">
            <v>0.35897435897435898</v>
          </cell>
          <cell r="JA50">
            <v>0.4</v>
          </cell>
          <cell r="JB50">
            <v>0.4</v>
          </cell>
          <cell r="JC50">
            <v>0.4</v>
          </cell>
          <cell r="JD50">
            <v>2.5071428571428571</v>
          </cell>
          <cell r="JE50">
            <v>2.5071428571428571</v>
          </cell>
          <cell r="JF50">
            <v>2.5071428571428571</v>
          </cell>
          <cell r="JG50">
            <v>2.1272727272727274</v>
          </cell>
          <cell r="JH50">
            <v>2.1272727272727274</v>
          </cell>
          <cell r="JI50">
            <v>2.1272727272727274</v>
          </cell>
          <cell r="JJ50">
            <v>1.5</v>
          </cell>
          <cell r="JK50">
            <v>1.5</v>
          </cell>
          <cell r="JL50">
            <v>1.5</v>
          </cell>
          <cell r="JM50">
            <v>1.6714285714285715</v>
          </cell>
          <cell r="JN50">
            <v>1.6714285714285715</v>
          </cell>
          <cell r="JO50">
            <v>1.6714285714285715</v>
          </cell>
          <cell r="JP50">
            <v>1.2001272309315445</v>
          </cell>
          <cell r="JQ50">
            <v>1.2001272309315445</v>
          </cell>
          <cell r="JR50">
            <v>1.2001272309315445</v>
          </cell>
          <cell r="JS50">
            <v>1.0182897716994923</v>
          </cell>
          <cell r="JT50">
            <v>1.0182897716994923</v>
          </cell>
          <cell r="JU50">
            <v>1.0182897716994923</v>
          </cell>
          <cell r="JV50">
            <v>0.71802483901887282</v>
          </cell>
          <cell r="JW50">
            <v>0.71802483901887282</v>
          </cell>
          <cell r="JX50">
            <v>0.71802483901887282</v>
          </cell>
          <cell r="JY50">
            <v>0.8000848206210297</v>
          </cell>
          <cell r="JZ50">
            <v>0.8000848206210297</v>
          </cell>
          <cell r="KA50">
            <v>0.8000848206210297</v>
          </cell>
        </row>
        <row r="51">
          <cell r="EY51">
            <v>162</v>
          </cell>
          <cell r="EZ51">
            <v>3.9310182214285709</v>
          </cell>
          <cell r="FA51">
            <v>3.9310182214285709</v>
          </cell>
          <cell r="FB51">
            <v>3.9310182214285709</v>
          </cell>
          <cell r="FC51">
            <v>0.27795078333333328</v>
          </cell>
          <cell r="FD51">
            <v>0.27795078333333328</v>
          </cell>
          <cell r="FE51">
            <v>0.27795078333333328</v>
          </cell>
          <cell r="FF51">
            <v>2.3518912435897432</v>
          </cell>
          <cell r="FG51">
            <v>2.3518912435897432</v>
          </cell>
          <cell r="FH51">
            <v>2.3518912435897432</v>
          </cell>
          <cell r="FI51">
            <v>2.6206788142857143</v>
          </cell>
          <cell r="FJ51">
            <v>2.6206788142857143</v>
          </cell>
          <cell r="FK51">
            <v>2.6206788142857143</v>
          </cell>
          <cell r="FL51">
            <v>3.9310182214285709</v>
          </cell>
          <cell r="FM51">
            <v>3.9310182214285709</v>
          </cell>
          <cell r="FN51">
            <v>3.9310182214285709</v>
          </cell>
          <cell r="FO51">
            <v>0.27795078333333328</v>
          </cell>
          <cell r="FP51">
            <v>0.27795078333333328</v>
          </cell>
          <cell r="FQ51">
            <v>0.27795078333333328</v>
          </cell>
          <cell r="FR51">
            <v>2.3518912435897432</v>
          </cell>
          <cell r="FS51">
            <v>2.3518912435897432</v>
          </cell>
          <cell r="FT51">
            <v>2.3518912435897432</v>
          </cell>
          <cell r="FU51">
            <v>2.6206788142857143</v>
          </cell>
          <cell r="FV51">
            <v>2.6206788142857143</v>
          </cell>
          <cell r="FW51">
            <v>2.6206788142857143</v>
          </cell>
          <cell r="FX51">
            <v>8.345714285714287</v>
          </cell>
          <cell r="FY51">
            <v>8.345714285714287</v>
          </cell>
          <cell r="FZ51">
            <v>8.345714285714287</v>
          </cell>
          <cell r="GA51">
            <v>0.59010101010101013</v>
          </cell>
          <cell r="GB51">
            <v>0.59010101010101013</v>
          </cell>
          <cell r="GC51">
            <v>0.59010101010101013</v>
          </cell>
          <cell r="GD51">
            <v>4.9931623931623932</v>
          </cell>
          <cell r="GE51">
            <v>4.9931623931623932</v>
          </cell>
          <cell r="GF51">
            <v>4.9931623931623932</v>
          </cell>
          <cell r="GG51">
            <v>5.5638095238095238</v>
          </cell>
          <cell r="GH51">
            <v>5.5638095238095238</v>
          </cell>
          <cell r="GI51">
            <v>5.5638095238095238</v>
          </cell>
          <cell r="GJ51">
            <v>8.345714285714287</v>
          </cell>
          <cell r="GK51">
            <v>8.345714285714287</v>
          </cell>
          <cell r="GL51">
            <v>8.345714285714287</v>
          </cell>
          <cell r="GM51">
            <v>0.59010101010101013</v>
          </cell>
          <cell r="GN51">
            <v>0.59010101010101013</v>
          </cell>
          <cell r="GO51">
            <v>0.59010101010101013</v>
          </cell>
          <cell r="GP51">
            <v>4.9931623931623932</v>
          </cell>
          <cell r="GQ51">
            <v>4.9931623931623932</v>
          </cell>
          <cell r="GR51">
            <v>4.9931623931623932</v>
          </cell>
          <cell r="GS51">
            <v>5.5638095238095238</v>
          </cell>
          <cell r="GT51">
            <v>5.5638095238095238</v>
          </cell>
          <cell r="GU51">
            <v>5.5638095238095238</v>
          </cell>
          <cell r="GV51">
            <v>3.975714285714286</v>
          </cell>
          <cell r="GW51">
            <v>3.975714285714286</v>
          </cell>
          <cell r="GX51">
            <v>3.975714285714286</v>
          </cell>
          <cell r="GY51">
            <v>0.28111111111111114</v>
          </cell>
          <cell r="GZ51">
            <v>0.28111111111111114</v>
          </cell>
          <cell r="HA51">
            <v>0.28111111111111114</v>
          </cell>
          <cell r="HB51">
            <v>2.3786324786324786</v>
          </cell>
          <cell r="HC51">
            <v>2.3786324786324786</v>
          </cell>
          <cell r="HD51">
            <v>2.3786324786324786</v>
          </cell>
          <cell r="HE51">
            <v>2.6504761904761907</v>
          </cell>
          <cell r="HF51">
            <v>2.6504761904761907</v>
          </cell>
          <cell r="HG51">
            <v>2.6504761904761907</v>
          </cell>
          <cell r="HH51">
            <v>8.0387542857142851</v>
          </cell>
          <cell r="HI51">
            <v>8.0387542857142851</v>
          </cell>
          <cell r="HJ51">
            <v>8.0387542857142851</v>
          </cell>
          <cell r="HK51">
            <v>0.56839676767676772</v>
          </cell>
          <cell r="HL51">
            <v>0.56839676767676772</v>
          </cell>
          <cell r="HM51">
            <v>0.56839676767676772</v>
          </cell>
          <cell r="HN51">
            <v>4.809511111111112</v>
          </cell>
          <cell r="HO51">
            <v>4.809511111111112</v>
          </cell>
          <cell r="HP51">
            <v>4.809511111111112</v>
          </cell>
          <cell r="HQ51">
            <v>5.3591695238095243</v>
          </cell>
          <cell r="HR51">
            <v>5.3591695238095243</v>
          </cell>
          <cell r="HS51">
            <v>5.3591695238095243</v>
          </cell>
          <cell r="HT51">
            <v>2.2285714285714286</v>
          </cell>
          <cell r="HU51">
            <v>2.2285714285714286</v>
          </cell>
          <cell r="HV51">
            <v>2.2285714285714286</v>
          </cell>
          <cell r="HW51">
            <v>0.15757575757575756</v>
          </cell>
          <cell r="HX51">
            <v>0.15757575757575756</v>
          </cell>
          <cell r="HY51">
            <v>0.15757575757575756</v>
          </cell>
          <cell r="HZ51">
            <v>1.3333333333333333</v>
          </cell>
          <cell r="IA51">
            <v>1.3333333333333333</v>
          </cell>
          <cell r="IB51">
            <v>1.3333333333333333</v>
          </cell>
          <cell r="IC51">
            <v>1.4857142857142858</v>
          </cell>
          <cell r="ID51">
            <v>1.4857142857142858</v>
          </cell>
          <cell r="IE51">
            <v>1.4857142857142858</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v>6.7016571428571439</v>
          </cell>
          <cell r="IS51">
            <v>6.7016571428571439</v>
          </cell>
          <cell r="IT51">
            <v>6.7016571428571439</v>
          </cell>
          <cell r="IU51">
            <v>0.47385454545454547</v>
          </cell>
          <cell r="IV51">
            <v>0.47385454545454547</v>
          </cell>
          <cell r="IW51">
            <v>0.47385454545454547</v>
          </cell>
          <cell r="IX51">
            <v>4.0095384615384626</v>
          </cell>
          <cell r="IY51">
            <v>4.0095384615384626</v>
          </cell>
          <cell r="IZ51">
            <v>4.0095384615384626</v>
          </cell>
          <cell r="JA51">
            <v>4.4677714285714289</v>
          </cell>
          <cell r="JB51">
            <v>4.4677714285714289</v>
          </cell>
          <cell r="JC51">
            <v>4.4677714285714289</v>
          </cell>
          <cell r="JD51">
            <v>3.5285714285714285</v>
          </cell>
          <cell r="JE51">
            <v>3.5285714285714285</v>
          </cell>
          <cell r="JF51">
            <v>3.5285714285714285</v>
          </cell>
          <cell r="JG51">
            <v>0.24949494949494949</v>
          </cell>
          <cell r="JH51">
            <v>0.24949494949494949</v>
          </cell>
          <cell r="JI51">
            <v>0.24949494949494949</v>
          </cell>
          <cell r="JJ51">
            <v>2.1111111111111112</v>
          </cell>
          <cell r="JK51">
            <v>2.1111111111111112</v>
          </cell>
          <cell r="JL51">
            <v>2.1111111111111112</v>
          </cell>
          <cell r="JM51">
            <v>2.3523809523809525</v>
          </cell>
          <cell r="JN51">
            <v>2.3523809523809525</v>
          </cell>
          <cell r="JO51">
            <v>2.3523809523809525</v>
          </cell>
          <cell r="JP51">
            <v>2.851236773253472</v>
          </cell>
          <cell r="JQ51">
            <v>2.851236773253472</v>
          </cell>
          <cell r="JR51">
            <v>2.851236773253472</v>
          </cell>
          <cell r="JS51">
            <v>0.20160260012903336</v>
          </cell>
          <cell r="JT51">
            <v>0.20160260012903336</v>
          </cell>
          <cell r="JU51">
            <v>0.20160260012903336</v>
          </cell>
          <cell r="JV51">
            <v>1.7058681549379746</v>
          </cell>
          <cell r="JW51">
            <v>1.7058681549379746</v>
          </cell>
          <cell r="JX51">
            <v>1.7058681549379746</v>
          </cell>
          <cell r="JY51">
            <v>1.9008245155023147</v>
          </cell>
          <cell r="JZ51">
            <v>1.9008245155023147</v>
          </cell>
          <cell r="KA51">
            <v>1.9008245155023147</v>
          </cell>
        </row>
        <row r="52">
          <cell r="EY52">
            <v>163</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row>
        <row r="53">
          <cell r="EY53">
            <v>164</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row>
        <row r="54">
          <cell r="EY54">
            <v>165</v>
          </cell>
          <cell r="EZ54">
            <v>9.0567675000000012</v>
          </cell>
          <cell r="FA54">
            <v>9.0567675000000012</v>
          </cell>
          <cell r="FB54">
            <v>9.0567675000000012</v>
          </cell>
          <cell r="FC54" t="str">
            <v/>
          </cell>
          <cell r="FD54" t="str">
            <v/>
          </cell>
          <cell r="FE54" t="str">
            <v/>
          </cell>
          <cell r="FF54" t="str">
            <v/>
          </cell>
          <cell r="FG54" t="str">
            <v/>
          </cell>
          <cell r="FH54" t="str">
            <v/>
          </cell>
          <cell r="FI54" t="str">
            <v/>
          </cell>
          <cell r="FJ54" t="str">
            <v/>
          </cell>
          <cell r="FK54" t="str">
            <v/>
          </cell>
          <cell r="FL54">
            <v>9.0567675000000012</v>
          </cell>
          <cell r="FM54">
            <v>9.0567675000000012</v>
          </cell>
          <cell r="FN54">
            <v>9.0567675000000012</v>
          </cell>
          <cell r="FO54" t="str">
            <v/>
          </cell>
          <cell r="FP54" t="str">
            <v/>
          </cell>
          <cell r="FQ54" t="str">
            <v/>
          </cell>
          <cell r="FR54" t="str">
            <v/>
          </cell>
          <cell r="FS54" t="str">
            <v/>
          </cell>
          <cell r="FT54" t="str">
            <v/>
          </cell>
          <cell r="FU54" t="str">
            <v/>
          </cell>
          <cell r="FV54" t="str">
            <v/>
          </cell>
          <cell r="FW54" t="str">
            <v/>
          </cell>
          <cell r="FX54">
            <v>8.1533999999999995</v>
          </cell>
          <cell r="FY54">
            <v>8.1533999999999995</v>
          </cell>
          <cell r="FZ54">
            <v>8.1533999999999995</v>
          </cell>
          <cell r="GA54" t="str">
            <v/>
          </cell>
          <cell r="GB54" t="str">
            <v/>
          </cell>
          <cell r="GC54" t="str">
            <v/>
          </cell>
          <cell r="GD54" t="str">
            <v/>
          </cell>
          <cell r="GE54" t="str">
            <v/>
          </cell>
          <cell r="GF54" t="str">
            <v/>
          </cell>
          <cell r="GG54" t="str">
            <v/>
          </cell>
          <cell r="GH54" t="str">
            <v/>
          </cell>
          <cell r="GI54" t="str">
            <v/>
          </cell>
          <cell r="GJ54">
            <v>8.1533999999999995</v>
          </cell>
          <cell r="GK54">
            <v>8.1533999999999995</v>
          </cell>
          <cell r="GL54">
            <v>8.1533999999999995</v>
          </cell>
          <cell r="GM54" t="str">
            <v/>
          </cell>
          <cell r="GN54" t="str">
            <v/>
          </cell>
          <cell r="GO54" t="str">
            <v/>
          </cell>
          <cell r="GP54" t="str">
            <v/>
          </cell>
          <cell r="GQ54" t="str">
            <v/>
          </cell>
          <cell r="GR54" t="str">
            <v/>
          </cell>
          <cell r="GS54" t="str">
            <v/>
          </cell>
          <cell r="GT54" t="str">
            <v/>
          </cell>
          <cell r="GU54" t="str">
            <v/>
          </cell>
          <cell r="GV54">
            <v>7.90625</v>
          </cell>
          <cell r="GW54">
            <v>7.90625</v>
          </cell>
          <cell r="GX54">
            <v>7.90625</v>
          </cell>
          <cell r="GY54" t="str">
            <v/>
          </cell>
          <cell r="GZ54" t="str">
            <v/>
          </cell>
          <cell r="HA54" t="str">
            <v/>
          </cell>
          <cell r="HB54" t="str">
            <v/>
          </cell>
          <cell r="HC54" t="str">
            <v/>
          </cell>
          <cell r="HD54" t="str">
            <v/>
          </cell>
          <cell r="HE54" t="str">
            <v/>
          </cell>
          <cell r="HF54" t="str">
            <v/>
          </cell>
          <cell r="HG54" t="str">
            <v/>
          </cell>
          <cell r="HH54">
            <v>10.598749999999999</v>
          </cell>
          <cell r="HI54">
            <v>10.598749999999999</v>
          </cell>
          <cell r="HJ54">
            <v>10.598749999999999</v>
          </cell>
          <cell r="HK54" t="str">
            <v/>
          </cell>
          <cell r="HL54" t="str">
            <v/>
          </cell>
          <cell r="HM54" t="str">
            <v/>
          </cell>
          <cell r="HN54" t="str">
            <v/>
          </cell>
          <cell r="HO54" t="str">
            <v/>
          </cell>
          <cell r="HP54" t="str">
            <v/>
          </cell>
          <cell r="HQ54" t="str">
            <v/>
          </cell>
          <cell r="HR54" t="str">
            <v/>
          </cell>
          <cell r="HS54" t="str">
            <v/>
          </cell>
          <cell r="HT54">
            <v>11.895</v>
          </cell>
          <cell r="HU54">
            <v>11.895</v>
          </cell>
          <cell r="HV54">
            <v>11.895</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v>10.5</v>
          </cell>
          <cell r="IS54">
            <v>10.5</v>
          </cell>
          <cell r="IT54">
            <v>10.5</v>
          </cell>
          <cell r="IU54" t="str">
            <v/>
          </cell>
          <cell r="IV54" t="str">
            <v/>
          </cell>
          <cell r="IW54" t="str">
            <v/>
          </cell>
          <cell r="IX54" t="str">
            <v/>
          </cell>
          <cell r="IY54" t="str">
            <v/>
          </cell>
          <cell r="IZ54" t="str">
            <v/>
          </cell>
          <cell r="JA54" t="str">
            <v/>
          </cell>
          <cell r="JB54" t="str">
            <v/>
          </cell>
          <cell r="JC54" t="str">
            <v/>
          </cell>
          <cell r="JD54">
            <v>10.562499999999998</v>
          </cell>
          <cell r="JE54">
            <v>10.562499999999998</v>
          </cell>
          <cell r="JF54">
            <v>10.562499999999998</v>
          </cell>
          <cell r="JG54" t="str">
            <v/>
          </cell>
          <cell r="JH54" t="str">
            <v/>
          </cell>
          <cell r="JI54" t="str">
            <v/>
          </cell>
          <cell r="JJ54" t="str">
            <v/>
          </cell>
          <cell r="JK54" t="str">
            <v/>
          </cell>
          <cell r="JL54" t="str">
            <v/>
          </cell>
          <cell r="JM54" t="str">
            <v/>
          </cell>
          <cell r="JN54" t="str">
            <v/>
          </cell>
          <cell r="JO54" t="str">
            <v/>
          </cell>
          <cell r="JP54">
            <v>13.374999999999998</v>
          </cell>
          <cell r="JQ54">
            <v>13.374999999999998</v>
          </cell>
          <cell r="JR54">
            <v>13.374999999999998</v>
          </cell>
          <cell r="JS54" t="str">
            <v/>
          </cell>
          <cell r="JT54" t="str">
            <v/>
          </cell>
          <cell r="JU54" t="str">
            <v/>
          </cell>
          <cell r="JV54" t="str">
            <v/>
          </cell>
          <cell r="JW54" t="str">
            <v/>
          </cell>
          <cell r="JX54" t="str">
            <v/>
          </cell>
          <cell r="JY54" t="str">
            <v/>
          </cell>
          <cell r="JZ54" t="str">
            <v/>
          </cell>
          <cell r="KA54" t="str">
            <v/>
          </cell>
        </row>
        <row r="55">
          <cell r="EY55">
            <v>166</v>
          </cell>
          <cell r="EZ55" t="str">
            <v/>
          </cell>
          <cell r="FA55" t="str">
            <v/>
          </cell>
          <cell r="FB55" t="str">
            <v/>
          </cell>
          <cell r="FC55">
            <v>6.444140766666667</v>
          </cell>
          <cell r="FD55">
            <v>6.444140766666667</v>
          </cell>
          <cell r="FE55">
            <v>6.444140766666667</v>
          </cell>
          <cell r="FF55">
            <v>12.883076250000002</v>
          </cell>
          <cell r="FG55">
            <v>12.883076250000002</v>
          </cell>
          <cell r="FH55">
            <v>12.883076250000002</v>
          </cell>
          <cell r="FI55">
            <v>12.883076250000002</v>
          </cell>
          <cell r="FJ55">
            <v>12.883076250000002</v>
          </cell>
          <cell r="FK55">
            <v>12.883076250000002</v>
          </cell>
          <cell r="FL55" t="str">
            <v/>
          </cell>
          <cell r="FM55" t="str">
            <v/>
          </cell>
          <cell r="FN55" t="str">
            <v/>
          </cell>
          <cell r="FO55">
            <v>6.444140766666667</v>
          </cell>
          <cell r="FP55">
            <v>6.444140766666667</v>
          </cell>
          <cell r="FQ55">
            <v>6.444140766666667</v>
          </cell>
          <cell r="FR55">
            <v>12.883076250000002</v>
          </cell>
          <cell r="FS55">
            <v>12.883076250000002</v>
          </cell>
          <cell r="FT55">
            <v>12.883076250000002</v>
          </cell>
          <cell r="FU55">
            <v>12.883076250000002</v>
          </cell>
          <cell r="FV55">
            <v>12.883076250000002</v>
          </cell>
          <cell r="FW55">
            <v>12.883076250000002</v>
          </cell>
          <cell r="FX55" t="str">
            <v/>
          </cell>
          <cell r="FY55" t="str">
            <v/>
          </cell>
          <cell r="FZ55" t="str">
            <v/>
          </cell>
          <cell r="GA55">
            <v>5.3742705454545456</v>
          </cell>
          <cell r="GB55">
            <v>5.3742705454545456</v>
          </cell>
          <cell r="GC55">
            <v>5.3742705454545456</v>
          </cell>
          <cell r="GD55">
            <v>10.744199999999999</v>
          </cell>
          <cell r="GE55">
            <v>10.744199999999999</v>
          </cell>
          <cell r="GF55">
            <v>10.744199999999999</v>
          </cell>
          <cell r="GG55">
            <v>10.744199999999999</v>
          </cell>
          <cell r="GH55">
            <v>10.744199999999999</v>
          </cell>
          <cell r="GI55">
            <v>10.744199999999999</v>
          </cell>
          <cell r="GJ55" t="str">
            <v/>
          </cell>
          <cell r="GK55" t="str">
            <v/>
          </cell>
          <cell r="GL55" t="str">
            <v/>
          </cell>
          <cell r="GM55">
            <v>5.3742705454545456</v>
          </cell>
          <cell r="GN55">
            <v>5.3742705454545456</v>
          </cell>
          <cell r="GO55">
            <v>5.3742705454545456</v>
          </cell>
          <cell r="GP55">
            <v>10.744199999999999</v>
          </cell>
          <cell r="GQ55">
            <v>10.744199999999999</v>
          </cell>
          <cell r="GR55">
            <v>10.744199999999999</v>
          </cell>
          <cell r="GS55">
            <v>10.744199999999999</v>
          </cell>
          <cell r="GT55">
            <v>10.744199999999999</v>
          </cell>
          <cell r="GU55">
            <v>10.744199999999999</v>
          </cell>
          <cell r="GV55" t="str">
            <v/>
          </cell>
          <cell r="GW55" t="str">
            <v/>
          </cell>
          <cell r="GX55" t="str">
            <v/>
          </cell>
          <cell r="GY55">
            <v>6.4713636363636358</v>
          </cell>
          <cell r="GZ55">
            <v>6.4713636363636358</v>
          </cell>
          <cell r="HA55">
            <v>6.4713636363636358</v>
          </cell>
          <cell r="HB55">
            <v>12.9375</v>
          </cell>
          <cell r="HC55">
            <v>12.9375</v>
          </cell>
          <cell r="HD55">
            <v>12.9375</v>
          </cell>
          <cell r="HE55">
            <v>12.9375</v>
          </cell>
          <cell r="HF55">
            <v>12.9375</v>
          </cell>
          <cell r="HG55">
            <v>12.9375</v>
          </cell>
          <cell r="HH55" t="str">
            <v/>
          </cell>
          <cell r="HI55" t="str">
            <v/>
          </cell>
          <cell r="HJ55" t="str">
            <v/>
          </cell>
          <cell r="HK55">
            <v>12.052367676767675</v>
          </cell>
          <cell r="HL55">
            <v>12.052367676767675</v>
          </cell>
          <cell r="HM55">
            <v>12.052367676767675</v>
          </cell>
          <cell r="HN55">
            <v>24.095000000000002</v>
          </cell>
          <cell r="HO55">
            <v>24.095000000000002</v>
          </cell>
          <cell r="HP55">
            <v>24.095000000000002</v>
          </cell>
          <cell r="HQ55">
            <v>24.094999999999999</v>
          </cell>
          <cell r="HR55">
            <v>24.094999999999999</v>
          </cell>
          <cell r="HS55">
            <v>24.094999999999999</v>
          </cell>
          <cell r="HT55" t="str">
            <v/>
          </cell>
          <cell r="HU55" t="str">
            <v/>
          </cell>
          <cell r="HV55" t="str">
            <v/>
          </cell>
          <cell r="HW55">
            <v>8.5534545454545459</v>
          </cell>
          <cell r="HX55">
            <v>8.5534545454545459</v>
          </cell>
          <cell r="HY55">
            <v>8.5534545454545459</v>
          </cell>
          <cell r="HZ55">
            <v>17.100000000000001</v>
          </cell>
          <cell r="IA55">
            <v>17.100000000000001</v>
          </cell>
          <cell r="IB55">
            <v>17.100000000000001</v>
          </cell>
          <cell r="IC55">
            <v>17.100000000000001</v>
          </cell>
          <cell r="ID55">
            <v>17.100000000000001</v>
          </cell>
          <cell r="IE55">
            <v>17.100000000000001</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v>12.004848484848486</v>
          </cell>
          <cell r="IV55">
            <v>12.004848484848486</v>
          </cell>
          <cell r="IW55">
            <v>12.004848484848486</v>
          </cell>
          <cell r="IX55">
            <v>24.000000000000004</v>
          </cell>
          <cell r="IY55">
            <v>24.000000000000004</v>
          </cell>
          <cell r="IZ55">
            <v>24.000000000000004</v>
          </cell>
          <cell r="JA55">
            <v>24.000000000000004</v>
          </cell>
          <cell r="JB55">
            <v>24.000000000000004</v>
          </cell>
          <cell r="JC55">
            <v>24.000000000000004</v>
          </cell>
          <cell r="JD55" t="str">
            <v/>
          </cell>
          <cell r="JE55" t="str">
            <v/>
          </cell>
          <cell r="JF55" t="str">
            <v/>
          </cell>
          <cell r="JG55">
            <v>9.9165050505050534</v>
          </cell>
          <cell r="JH55">
            <v>9.9165050505050534</v>
          </cell>
          <cell r="JI55">
            <v>9.9165050505050534</v>
          </cell>
          <cell r="JJ55">
            <v>19.825000000000003</v>
          </cell>
          <cell r="JK55">
            <v>19.825000000000003</v>
          </cell>
          <cell r="JL55">
            <v>19.825000000000003</v>
          </cell>
          <cell r="JM55">
            <v>19.825000000000006</v>
          </cell>
          <cell r="JN55">
            <v>19.825000000000006</v>
          </cell>
          <cell r="JO55">
            <v>19.825000000000006</v>
          </cell>
          <cell r="JP55" t="str">
            <v/>
          </cell>
          <cell r="JQ55" t="str">
            <v/>
          </cell>
          <cell r="JR55" t="str">
            <v/>
          </cell>
          <cell r="JS55">
            <v>9.3787878787878789</v>
          </cell>
          <cell r="JT55">
            <v>9.3787878787878789</v>
          </cell>
          <cell r="JU55">
            <v>9.3787878787878789</v>
          </cell>
          <cell r="JV55">
            <v>18.75</v>
          </cell>
          <cell r="JW55">
            <v>18.75</v>
          </cell>
          <cell r="JX55">
            <v>18.75</v>
          </cell>
          <cell r="JY55">
            <v>18.75</v>
          </cell>
          <cell r="JZ55">
            <v>18.75</v>
          </cell>
          <cell r="KA55">
            <v>18.75</v>
          </cell>
        </row>
        <row r="56">
          <cell r="EY56">
            <v>167</v>
          </cell>
          <cell r="EZ56">
            <v>10.630117575</v>
          </cell>
          <cell r="FA56">
            <v>10.630117575</v>
          </cell>
          <cell r="FB56">
            <v>10.630117575</v>
          </cell>
          <cell r="FC56" t="str">
            <v/>
          </cell>
          <cell r="FD56" t="str">
            <v/>
          </cell>
          <cell r="FE56" t="str">
            <v/>
          </cell>
          <cell r="FF56" t="str">
            <v/>
          </cell>
          <cell r="FG56" t="str">
            <v/>
          </cell>
          <cell r="FH56" t="str">
            <v/>
          </cell>
          <cell r="FI56" t="str">
            <v/>
          </cell>
          <cell r="FJ56" t="str">
            <v/>
          </cell>
          <cell r="FK56" t="str">
            <v/>
          </cell>
          <cell r="FL56">
            <v>10.630117575</v>
          </cell>
          <cell r="FM56">
            <v>10.630117575</v>
          </cell>
          <cell r="FN56">
            <v>10.630117575</v>
          </cell>
          <cell r="FO56" t="str">
            <v/>
          </cell>
          <cell r="FP56" t="str">
            <v/>
          </cell>
          <cell r="FQ56" t="str">
            <v/>
          </cell>
          <cell r="FR56" t="str">
            <v/>
          </cell>
          <cell r="FS56" t="str">
            <v/>
          </cell>
          <cell r="FT56" t="str">
            <v/>
          </cell>
          <cell r="FU56" t="str">
            <v/>
          </cell>
          <cell r="FV56" t="str">
            <v/>
          </cell>
          <cell r="FW56" t="str">
            <v/>
          </cell>
          <cell r="FX56">
            <v>11.412981999999998</v>
          </cell>
          <cell r="FY56">
            <v>11.412981999999998</v>
          </cell>
          <cell r="FZ56">
            <v>11.412981999999998</v>
          </cell>
          <cell r="GA56" t="str">
            <v/>
          </cell>
          <cell r="GB56" t="str">
            <v/>
          </cell>
          <cell r="GC56" t="str">
            <v/>
          </cell>
          <cell r="GD56" t="str">
            <v/>
          </cell>
          <cell r="GE56" t="str">
            <v/>
          </cell>
          <cell r="GF56" t="str">
            <v/>
          </cell>
          <cell r="GG56" t="str">
            <v/>
          </cell>
          <cell r="GH56" t="str">
            <v/>
          </cell>
          <cell r="GI56" t="str">
            <v/>
          </cell>
          <cell r="GJ56">
            <v>11.412981999999998</v>
          </cell>
          <cell r="GK56">
            <v>11.412981999999998</v>
          </cell>
          <cell r="GL56">
            <v>11.412981999999998</v>
          </cell>
          <cell r="GM56" t="str">
            <v/>
          </cell>
          <cell r="GN56" t="str">
            <v/>
          </cell>
          <cell r="GO56" t="str">
            <v/>
          </cell>
          <cell r="GP56" t="str">
            <v/>
          </cell>
          <cell r="GQ56" t="str">
            <v/>
          </cell>
          <cell r="GR56" t="str">
            <v/>
          </cell>
          <cell r="GS56" t="str">
            <v/>
          </cell>
          <cell r="GT56" t="str">
            <v/>
          </cell>
          <cell r="GU56" t="str">
            <v/>
          </cell>
          <cell r="GV56">
            <v>11.27</v>
          </cell>
          <cell r="GW56">
            <v>11.27</v>
          </cell>
          <cell r="GX56">
            <v>11.27</v>
          </cell>
          <cell r="GY56" t="str">
            <v/>
          </cell>
          <cell r="GZ56" t="str">
            <v/>
          </cell>
          <cell r="HA56" t="str">
            <v/>
          </cell>
          <cell r="HB56" t="str">
            <v/>
          </cell>
          <cell r="HC56" t="str">
            <v/>
          </cell>
          <cell r="HD56" t="str">
            <v/>
          </cell>
          <cell r="HE56" t="str">
            <v/>
          </cell>
          <cell r="HF56" t="str">
            <v/>
          </cell>
          <cell r="HG56" t="str">
            <v/>
          </cell>
          <cell r="HH56">
            <v>11.80655</v>
          </cell>
          <cell r="HI56">
            <v>11.80655</v>
          </cell>
          <cell r="HJ56">
            <v>11.80655</v>
          </cell>
          <cell r="HK56" t="str">
            <v/>
          </cell>
          <cell r="HL56" t="str">
            <v/>
          </cell>
          <cell r="HM56" t="str">
            <v/>
          </cell>
          <cell r="HN56" t="str">
            <v/>
          </cell>
          <cell r="HO56" t="str">
            <v/>
          </cell>
          <cell r="HP56" t="str">
            <v/>
          </cell>
          <cell r="HQ56" t="str">
            <v/>
          </cell>
          <cell r="HR56" t="str">
            <v/>
          </cell>
          <cell r="HS56" t="str">
            <v/>
          </cell>
          <cell r="HT56">
            <v>14.646100000000001</v>
          </cell>
          <cell r="HU56">
            <v>14.646100000000001</v>
          </cell>
          <cell r="HV56">
            <v>14.646100000000001</v>
          </cell>
          <cell r="HW56" t="str">
            <v/>
          </cell>
          <cell r="HX56" t="str">
            <v/>
          </cell>
          <cell r="HY56" t="str">
            <v/>
          </cell>
          <cell r="HZ56" t="str">
            <v/>
          </cell>
          <cell r="IA56" t="str">
            <v/>
          </cell>
          <cell r="IB56" t="str">
            <v/>
          </cell>
          <cell r="IC56" t="str">
            <v/>
          </cell>
          <cell r="ID56" t="str">
            <v/>
          </cell>
          <cell r="IE56" t="str">
            <v/>
          </cell>
          <cell r="IF56">
            <v>11.330163679245285</v>
          </cell>
          <cell r="IG56">
            <v>11.330163679245285</v>
          </cell>
          <cell r="IH56">
            <v>11.330163679245285</v>
          </cell>
          <cell r="II56" t="str">
            <v/>
          </cell>
          <cell r="IJ56" t="str">
            <v/>
          </cell>
          <cell r="IK56" t="str">
            <v/>
          </cell>
          <cell r="IL56" t="str">
            <v/>
          </cell>
          <cell r="IM56" t="str">
            <v/>
          </cell>
          <cell r="IN56" t="str">
            <v/>
          </cell>
          <cell r="IO56" t="str">
            <v/>
          </cell>
          <cell r="IP56" t="str">
            <v/>
          </cell>
          <cell r="IQ56" t="str">
            <v/>
          </cell>
          <cell r="IR56">
            <v>11.760000000000002</v>
          </cell>
          <cell r="IS56">
            <v>11.760000000000002</v>
          </cell>
          <cell r="IT56">
            <v>11.760000000000002</v>
          </cell>
          <cell r="IU56" t="str">
            <v/>
          </cell>
          <cell r="IV56" t="str">
            <v/>
          </cell>
          <cell r="IW56" t="str">
            <v/>
          </cell>
          <cell r="IX56" t="str">
            <v/>
          </cell>
          <cell r="IY56" t="str">
            <v/>
          </cell>
          <cell r="IZ56" t="str">
            <v/>
          </cell>
          <cell r="JA56" t="str">
            <v/>
          </cell>
          <cell r="JB56" t="str">
            <v/>
          </cell>
          <cell r="JC56" t="str">
            <v/>
          </cell>
          <cell r="JD56">
            <v>13.536249999999999</v>
          </cell>
          <cell r="JE56">
            <v>13.536249999999999</v>
          </cell>
          <cell r="JF56">
            <v>13.536249999999999</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row>
        <row r="57">
          <cell r="EY57">
            <v>168</v>
          </cell>
          <cell r="EZ57" t="str">
            <v/>
          </cell>
          <cell r="FA57" t="str">
            <v/>
          </cell>
          <cell r="FB57" t="str">
            <v/>
          </cell>
          <cell r="FC57">
            <v>7.5714264266666671</v>
          </cell>
          <cell r="FD57">
            <v>7.5714264266666671</v>
          </cell>
          <cell r="FE57">
            <v>7.5714264266666671</v>
          </cell>
          <cell r="FF57">
            <v>15.136737</v>
          </cell>
          <cell r="FG57">
            <v>15.136737</v>
          </cell>
          <cell r="FH57">
            <v>15.136737</v>
          </cell>
          <cell r="FI57">
            <v>15.136737</v>
          </cell>
          <cell r="FJ57">
            <v>15.136737</v>
          </cell>
          <cell r="FK57">
            <v>15.136737</v>
          </cell>
          <cell r="FL57" t="str">
            <v/>
          </cell>
          <cell r="FM57" t="str">
            <v/>
          </cell>
          <cell r="FN57" t="str">
            <v/>
          </cell>
          <cell r="FO57">
            <v>7.5714264266666671</v>
          </cell>
          <cell r="FP57">
            <v>7.5714264266666671</v>
          </cell>
          <cell r="FQ57">
            <v>7.5714264266666671</v>
          </cell>
          <cell r="FR57">
            <v>15.136737</v>
          </cell>
          <cell r="FS57">
            <v>15.136737</v>
          </cell>
          <cell r="FT57">
            <v>15.136737</v>
          </cell>
          <cell r="FU57">
            <v>15.136737</v>
          </cell>
          <cell r="FV57">
            <v>15.136737</v>
          </cell>
          <cell r="FW57">
            <v>15.136737</v>
          </cell>
          <cell r="FX57" t="str">
            <v/>
          </cell>
          <cell r="FY57" t="str">
            <v/>
          </cell>
          <cell r="FZ57" t="str">
            <v/>
          </cell>
          <cell r="GA57">
            <v>8.3795423062626231</v>
          </cell>
          <cell r="GB57">
            <v>8.3795423062626231</v>
          </cell>
          <cell r="GC57">
            <v>8.3795423062626231</v>
          </cell>
          <cell r="GD57">
            <v>16.752315999999997</v>
          </cell>
          <cell r="GE57">
            <v>16.752315999999997</v>
          </cell>
          <cell r="GF57">
            <v>16.752315999999997</v>
          </cell>
          <cell r="GG57">
            <v>16.752315999999997</v>
          </cell>
          <cell r="GH57">
            <v>16.752315999999997</v>
          </cell>
          <cell r="GI57">
            <v>16.752315999999997</v>
          </cell>
          <cell r="GJ57" t="str">
            <v/>
          </cell>
          <cell r="GK57" t="str">
            <v/>
          </cell>
          <cell r="GL57" t="str">
            <v/>
          </cell>
          <cell r="GM57">
            <v>8.3795423062626231</v>
          </cell>
          <cell r="GN57">
            <v>8.3795423062626231</v>
          </cell>
          <cell r="GO57">
            <v>8.3795423062626231</v>
          </cell>
          <cell r="GP57">
            <v>16.752315999999997</v>
          </cell>
          <cell r="GQ57">
            <v>16.752315999999997</v>
          </cell>
          <cell r="GR57">
            <v>16.752315999999997</v>
          </cell>
          <cell r="GS57">
            <v>16.752315999999997</v>
          </cell>
          <cell r="GT57">
            <v>16.752315999999997</v>
          </cell>
          <cell r="GU57">
            <v>16.752315999999997</v>
          </cell>
          <cell r="GV57" t="str">
            <v/>
          </cell>
          <cell r="GW57" t="str">
            <v/>
          </cell>
          <cell r="GX57" t="str">
            <v/>
          </cell>
          <cell r="GY57">
            <v>8.4559151515151516</v>
          </cell>
          <cell r="GZ57">
            <v>8.4559151515151516</v>
          </cell>
          <cell r="HA57">
            <v>8.4559151515151516</v>
          </cell>
          <cell r="HB57">
            <v>16.905000000000001</v>
          </cell>
          <cell r="HC57">
            <v>16.905000000000001</v>
          </cell>
          <cell r="HD57">
            <v>16.905000000000001</v>
          </cell>
          <cell r="HE57">
            <v>16.905000000000001</v>
          </cell>
          <cell r="HF57">
            <v>16.905000000000001</v>
          </cell>
          <cell r="HG57">
            <v>16.905000000000001</v>
          </cell>
          <cell r="HH57" t="str">
            <v/>
          </cell>
          <cell r="HI57" t="str">
            <v/>
          </cell>
          <cell r="HJ57" t="str">
            <v/>
          </cell>
          <cell r="HK57">
            <v>13.306424161616162</v>
          </cell>
          <cell r="HL57">
            <v>13.306424161616162</v>
          </cell>
          <cell r="HM57">
            <v>13.306424161616162</v>
          </cell>
          <cell r="HN57">
            <v>26.6021</v>
          </cell>
          <cell r="HO57">
            <v>26.6021</v>
          </cell>
          <cell r="HP57">
            <v>26.6021</v>
          </cell>
          <cell r="HQ57">
            <v>26.6021</v>
          </cell>
          <cell r="HR57">
            <v>26.6021</v>
          </cell>
          <cell r="HS57">
            <v>26.6021</v>
          </cell>
          <cell r="HT57" t="str">
            <v/>
          </cell>
          <cell r="HU57" t="str">
            <v/>
          </cell>
          <cell r="HV57" t="str">
            <v/>
          </cell>
          <cell r="HW57">
            <v>11.323573333333332</v>
          </cell>
          <cell r="HX57">
            <v>11.323573333333332</v>
          </cell>
          <cell r="HY57">
            <v>11.323573333333332</v>
          </cell>
          <cell r="HZ57">
            <v>22.637999999999998</v>
          </cell>
          <cell r="IA57">
            <v>22.637999999999998</v>
          </cell>
          <cell r="IB57">
            <v>22.637999999999998</v>
          </cell>
          <cell r="IC57">
            <v>22.637999999999998</v>
          </cell>
          <cell r="ID57">
            <v>22.637999999999998</v>
          </cell>
          <cell r="IE57">
            <v>22.637999999999998</v>
          </cell>
          <cell r="IF57" t="str">
            <v/>
          </cell>
          <cell r="IG57" t="str">
            <v/>
          </cell>
          <cell r="IH57" t="str">
            <v/>
          </cell>
          <cell r="II57">
            <v>9.6586158949494951</v>
          </cell>
          <cell r="IJ57">
            <v>9.6586158949494951</v>
          </cell>
          <cell r="IK57">
            <v>9.6586158949494951</v>
          </cell>
          <cell r="IL57">
            <v>19.309429999999999</v>
          </cell>
          <cell r="IM57">
            <v>19.309429999999999</v>
          </cell>
          <cell r="IN57">
            <v>19.309429999999999</v>
          </cell>
          <cell r="IO57">
            <v>19.309429999999999</v>
          </cell>
          <cell r="IP57">
            <v>19.309429999999999</v>
          </cell>
          <cell r="IQ57">
            <v>19.309429999999999</v>
          </cell>
          <cell r="IR57" t="str">
            <v/>
          </cell>
          <cell r="IS57" t="str">
            <v/>
          </cell>
          <cell r="IT57" t="str">
            <v/>
          </cell>
          <cell r="IU57">
            <v>13.235345454545454</v>
          </cell>
          <cell r="IV57">
            <v>13.235345454545454</v>
          </cell>
          <cell r="IW57">
            <v>13.235345454545454</v>
          </cell>
          <cell r="IX57">
            <v>26.46</v>
          </cell>
          <cell r="IY57">
            <v>26.46</v>
          </cell>
          <cell r="IZ57">
            <v>26.46</v>
          </cell>
          <cell r="JA57">
            <v>26.46</v>
          </cell>
          <cell r="JB57">
            <v>26.46</v>
          </cell>
          <cell r="JC57">
            <v>26.46</v>
          </cell>
          <cell r="JD57" t="str">
            <v/>
          </cell>
          <cell r="JE57" t="str">
            <v/>
          </cell>
          <cell r="JF57" t="str">
            <v/>
          </cell>
          <cell r="JG57">
            <v>12.107890101010103</v>
          </cell>
          <cell r="JH57">
            <v>12.107890101010103</v>
          </cell>
          <cell r="JI57">
            <v>12.107890101010103</v>
          </cell>
          <cell r="JJ57">
            <v>24.206000000000003</v>
          </cell>
          <cell r="JK57">
            <v>24.206000000000003</v>
          </cell>
          <cell r="JL57">
            <v>24.206000000000003</v>
          </cell>
          <cell r="JM57">
            <v>24.206000000000003</v>
          </cell>
          <cell r="JN57">
            <v>24.206000000000003</v>
          </cell>
          <cell r="JO57">
            <v>24.206000000000003</v>
          </cell>
          <cell r="JP57" t="str">
            <v/>
          </cell>
          <cell r="JQ57" t="str">
            <v/>
          </cell>
          <cell r="JR57" t="str">
            <v/>
          </cell>
          <cell r="JS57">
            <v>13.725543434343432</v>
          </cell>
          <cell r="JT57">
            <v>13.725543434343432</v>
          </cell>
          <cell r="JU57">
            <v>13.725543434343432</v>
          </cell>
          <cell r="JV57">
            <v>27.439999999999998</v>
          </cell>
          <cell r="JW57">
            <v>27.439999999999998</v>
          </cell>
          <cell r="JX57">
            <v>27.439999999999998</v>
          </cell>
          <cell r="JY57">
            <v>27.44</v>
          </cell>
          <cell r="JZ57">
            <v>27.44</v>
          </cell>
          <cell r="KA57">
            <v>27.44</v>
          </cell>
        </row>
        <row r="58">
          <cell r="EY58">
            <v>169</v>
          </cell>
          <cell r="EZ58">
            <v>15.673824375000001</v>
          </cell>
          <cell r="FA58">
            <v>15.673824375000001</v>
          </cell>
          <cell r="FB58">
            <v>15.673824375000001</v>
          </cell>
          <cell r="FC58" t="str">
            <v/>
          </cell>
          <cell r="FD58" t="str">
            <v/>
          </cell>
          <cell r="FE58" t="str">
            <v/>
          </cell>
          <cell r="FF58" t="str">
            <v/>
          </cell>
          <cell r="FG58" t="str">
            <v/>
          </cell>
          <cell r="FH58" t="str">
            <v/>
          </cell>
          <cell r="FI58" t="str">
            <v/>
          </cell>
          <cell r="FJ58" t="str">
            <v/>
          </cell>
          <cell r="FK58" t="str">
            <v/>
          </cell>
          <cell r="FL58">
            <v>15.673824375000001</v>
          </cell>
          <cell r="FM58">
            <v>15.673824375000001</v>
          </cell>
          <cell r="FN58">
            <v>15.673824375000001</v>
          </cell>
          <cell r="FO58" t="str">
            <v/>
          </cell>
          <cell r="FP58" t="str">
            <v/>
          </cell>
          <cell r="FQ58" t="str">
            <v/>
          </cell>
          <cell r="FR58" t="str">
            <v/>
          </cell>
          <cell r="FS58" t="str">
            <v/>
          </cell>
          <cell r="FT58" t="str">
            <v/>
          </cell>
          <cell r="FU58" t="str">
            <v/>
          </cell>
          <cell r="FV58" t="str">
            <v/>
          </cell>
          <cell r="FW58" t="str">
            <v/>
          </cell>
          <cell r="FX58">
            <v>11.90625</v>
          </cell>
          <cell r="FY58">
            <v>11.90625</v>
          </cell>
          <cell r="FZ58">
            <v>11.90625</v>
          </cell>
          <cell r="GA58" t="str">
            <v/>
          </cell>
          <cell r="GB58" t="str">
            <v/>
          </cell>
          <cell r="GC58" t="str">
            <v/>
          </cell>
          <cell r="GD58" t="str">
            <v/>
          </cell>
          <cell r="GE58" t="str">
            <v/>
          </cell>
          <cell r="GF58" t="str">
            <v/>
          </cell>
          <cell r="GG58" t="str">
            <v/>
          </cell>
          <cell r="GH58" t="str">
            <v/>
          </cell>
          <cell r="GI58" t="str">
            <v/>
          </cell>
          <cell r="GJ58">
            <v>11.90625</v>
          </cell>
          <cell r="GK58">
            <v>11.90625</v>
          </cell>
          <cell r="GL58">
            <v>11.90625</v>
          </cell>
          <cell r="GM58" t="str">
            <v/>
          </cell>
          <cell r="GN58" t="str">
            <v/>
          </cell>
          <cell r="GO58" t="str">
            <v/>
          </cell>
          <cell r="GP58" t="str">
            <v/>
          </cell>
          <cell r="GQ58" t="str">
            <v/>
          </cell>
          <cell r="GR58" t="str">
            <v/>
          </cell>
          <cell r="GS58" t="str">
            <v/>
          </cell>
          <cell r="GT58" t="str">
            <v/>
          </cell>
          <cell r="GU58" t="str">
            <v/>
          </cell>
          <cell r="GV58">
            <v>11.500000000000002</v>
          </cell>
          <cell r="GW58">
            <v>11.500000000000002</v>
          </cell>
          <cell r="GX58">
            <v>11.500000000000002</v>
          </cell>
          <cell r="GY58" t="str">
            <v/>
          </cell>
          <cell r="GZ58" t="str">
            <v/>
          </cell>
          <cell r="HA58" t="str">
            <v/>
          </cell>
          <cell r="HB58" t="str">
            <v/>
          </cell>
          <cell r="HC58" t="str">
            <v/>
          </cell>
          <cell r="HD58" t="str">
            <v/>
          </cell>
          <cell r="HE58" t="str">
            <v/>
          </cell>
          <cell r="HF58" t="str">
            <v/>
          </cell>
          <cell r="HG58" t="str">
            <v/>
          </cell>
          <cell r="HH58">
            <v>6.8624999999999998</v>
          </cell>
          <cell r="HI58">
            <v>6.8624999999999998</v>
          </cell>
          <cell r="HJ58">
            <v>6.8624999999999998</v>
          </cell>
          <cell r="HK58" t="str">
            <v/>
          </cell>
          <cell r="HL58" t="str">
            <v/>
          </cell>
          <cell r="HM58" t="str">
            <v/>
          </cell>
          <cell r="HN58" t="str">
            <v/>
          </cell>
          <cell r="HO58" t="str">
            <v/>
          </cell>
          <cell r="HP58" t="str">
            <v/>
          </cell>
          <cell r="HQ58" t="str">
            <v/>
          </cell>
          <cell r="HR58" t="str">
            <v/>
          </cell>
          <cell r="HS58" t="str">
            <v/>
          </cell>
          <cell r="HT58">
            <v>5.3374999999999995</v>
          </cell>
          <cell r="HU58">
            <v>5.3374999999999995</v>
          </cell>
          <cell r="HV58">
            <v>5.3374999999999995</v>
          </cell>
          <cell r="HW58" t="str">
            <v/>
          </cell>
          <cell r="HX58" t="str">
            <v/>
          </cell>
          <cell r="HY58" t="str">
            <v/>
          </cell>
          <cell r="HZ58" t="str">
            <v/>
          </cell>
          <cell r="IA58" t="str">
            <v/>
          </cell>
          <cell r="IB58" t="str">
            <v/>
          </cell>
          <cell r="IC58" t="str">
            <v/>
          </cell>
          <cell r="ID58" t="str">
            <v/>
          </cell>
          <cell r="IE58" t="str">
            <v/>
          </cell>
          <cell r="IF58">
            <v>10.196875</v>
          </cell>
          <cell r="IG58">
            <v>10.196875</v>
          </cell>
          <cell r="IH58">
            <v>10.196875</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v>9.7500000000000018</v>
          </cell>
          <cell r="JE58">
            <v>9.7500000000000018</v>
          </cell>
          <cell r="JF58">
            <v>9.7500000000000018</v>
          </cell>
          <cell r="JG58" t="str">
            <v/>
          </cell>
          <cell r="JH58" t="str">
            <v/>
          </cell>
          <cell r="JI58" t="str">
            <v/>
          </cell>
          <cell r="JJ58" t="str">
            <v/>
          </cell>
          <cell r="JK58" t="str">
            <v/>
          </cell>
          <cell r="JL58" t="str">
            <v/>
          </cell>
          <cell r="JM58" t="str">
            <v/>
          </cell>
          <cell r="JN58" t="str">
            <v/>
          </cell>
          <cell r="JO58" t="str">
            <v/>
          </cell>
          <cell r="JP58">
            <v>14.215995762711863</v>
          </cell>
          <cell r="JQ58">
            <v>14.215995762711863</v>
          </cell>
          <cell r="JR58">
            <v>14.215995762711863</v>
          </cell>
          <cell r="JS58" t="str">
            <v/>
          </cell>
          <cell r="JT58" t="str">
            <v/>
          </cell>
          <cell r="JU58" t="str">
            <v/>
          </cell>
          <cell r="JV58" t="str">
            <v/>
          </cell>
          <cell r="JW58" t="str">
            <v/>
          </cell>
          <cell r="JX58" t="str">
            <v/>
          </cell>
          <cell r="JY58" t="str">
            <v/>
          </cell>
          <cell r="JZ58" t="str">
            <v/>
          </cell>
          <cell r="KA58" t="str">
            <v/>
          </cell>
        </row>
        <row r="59">
          <cell r="EY59">
            <v>170</v>
          </cell>
          <cell r="EZ59" t="str">
            <v/>
          </cell>
          <cell r="FA59" t="str">
            <v/>
          </cell>
          <cell r="FB59" t="str">
            <v/>
          </cell>
          <cell r="FC59">
            <v>15.680157233333334</v>
          </cell>
          <cell r="FD59">
            <v>15.680157233333334</v>
          </cell>
          <cell r="FE59">
            <v>15.680157233333334</v>
          </cell>
          <cell r="FF59">
            <v>31.347648749999998</v>
          </cell>
          <cell r="FG59">
            <v>31.347648749999998</v>
          </cell>
          <cell r="FH59">
            <v>31.347648749999998</v>
          </cell>
          <cell r="FI59">
            <v>31.347648750000001</v>
          </cell>
          <cell r="FJ59">
            <v>31.347648750000001</v>
          </cell>
          <cell r="FK59">
            <v>31.347648750000001</v>
          </cell>
          <cell r="FL59" t="str">
            <v/>
          </cell>
          <cell r="FM59" t="str">
            <v/>
          </cell>
          <cell r="FN59" t="str">
            <v/>
          </cell>
          <cell r="FO59">
            <v>15.680157233333334</v>
          </cell>
          <cell r="FP59">
            <v>15.680157233333334</v>
          </cell>
          <cell r="FQ59">
            <v>15.680157233333334</v>
          </cell>
          <cell r="FR59">
            <v>31.347648749999998</v>
          </cell>
          <cell r="FS59">
            <v>31.347648749999998</v>
          </cell>
          <cell r="FT59">
            <v>31.347648749999998</v>
          </cell>
          <cell r="FU59">
            <v>31.347648750000001</v>
          </cell>
          <cell r="FV59">
            <v>31.347648750000001</v>
          </cell>
          <cell r="FW59">
            <v>31.347648750000001</v>
          </cell>
          <cell r="FX59" t="str">
            <v/>
          </cell>
          <cell r="FY59" t="str">
            <v/>
          </cell>
          <cell r="FZ59" t="str">
            <v/>
          </cell>
          <cell r="GA59">
            <v>10.32291919191919</v>
          </cell>
          <cell r="GB59">
            <v>10.32291919191919</v>
          </cell>
          <cell r="GC59">
            <v>10.32291919191919</v>
          </cell>
          <cell r="GD59">
            <v>20.637499999999996</v>
          </cell>
          <cell r="GE59">
            <v>20.637499999999996</v>
          </cell>
          <cell r="GF59">
            <v>20.637499999999996</v>
          </cell>
          <cell r="GG59">
            <v>20.637499999999999</v>
          </cell>
          <cell r="GH59">
            <v>20.637499999999999</v>
          </cell>
          <cell r="GI59">
            <v>20.637499999999999</v>
          </cell>
          <cell r="GJ59" t="str">
            <v/>
          </cell>
          <cell r="GK59" t="str">
            <v/>
          </cell>
          <cell r="GL59" t="str">
            <v/>
          </cell>
          <cell r="GM59">
            <v>10.32291919191919</v>
          </cell>
          <cell r="GN59">
            <v>10.32291919191919</v>
          </cell>
          <cell r="GO59">
            <v>10.32291919191919</v>
          </cell>
          <cell r="GP59">
            <v>20.637499999999996</v>
          </cell>
          <cell r="GQ59">
            <v>20.637499999999996</v>
          </cell>
          <cell r="GR59">
            <v>20.637499999999996</v>
          </cell>
          <cell r="GS59">
            <v>20.637499999999999</v>
          </cell>
          <cell r="GT59">
            <v>20.637499999999999</v>
          </cell>
          <cell r="GU59">
            <v>20.637499999999999</v>
          </cell>
          <cell r="GV59" t="str">
            <v/>
          </cell>
          <cell r="GW59" t="str">
            <v/>
          </cell>
          <cell r="GX59" t="str">
            <v/>
          </cell>
          <cell r="GY59">
            <v>12.942727272727272</v>
          </cell>
          <cell r="GZ59">
            <v>12.942727272727272</v>
          </cell>
          <cell r="HA59">
            <v>12.942727272727272</v>
          </cell>
          <cell r="HB59">
            <v>25.875</v>
          </cell>
          <cell r="HC59">
            <v>25.875</v>
          </cell>
          <cell r="HD59">
            <v>25.875</v>
          </cell>
          <cell r="HE59">
            <v>25.875</v>
          </cell>
          <cell r="HF59">
            <v>25.875</v>
          </cell>
          <cell r="HG59">
            <v>25.875</v>
          </cell>
          <cell r="HH59" t="str">
            <v/>
          </cell>
          <cell r="HI59" t="str">
            <v/>
          </cell>
          <cell r="HJ59" t="str">
            <v/>
          </cell>
          <cell r="HK59">
            <v>8.3908888888888882</v>
          </cell>
          <cell r="HL59">
            <v>8.3908888888888882</v>
          </cell>
          <cell r="HM59">
            <v>8.3908888888888882</v>
          </cell>
          <cell r="HN59">
            <v>16.774999999999999</v>
          </cell>
          <cell r="HO59">
            <v>16.774999999999999</v>
          </cell>
          <cell r="HP59">
            <v>16.774999999999999</v>
          </cell>
          <cell r="HQ59">
            <v>16.774999999999999</v>
          </cell>
          <cell r="HR59">
            <v>16.774999999999999</v>
          </cell>
          <cell r="HS59">
            <v>16.774999999999999</v>
          </cell>
          <cell r="HT59" t="str">
            <v/>
          </cell>
          <cell r="HU59" t="str">
            <v/>
          </cell>
          <cell r="HV59" t="str">
            <v/>
          </cell>
          <cell r="HW59">
            <v>4.5018181818181811</v>
          </cell>
          <cell r="HX59">
            <v>4.5018181818181811</v>
          </cell>
          <cell r="HY59">
            <v>4.5018181818181811</v>
          </cell>
          <cell r="HZ59">
            <v>8.9999999999999982</v>
          </cell>
          <cell r="IA59">
            <v>8.9999999999999982</v>
          </cell>
          <cell r="IB59">
            <v>8.9999999999999982</v>
          </cell>
          <cell r="IC59">
            <v>8.9999999999999982</v>
          </cell>
          <cell r="ID59">
            <v>8.9999999999999982</v>
          </cell>
          <cell r="IE59">
            <v>8.9999999999999982</v>
          </cell>
          <cell r="IF59" t="str">
            <v/>
          </cell>
          <cell r="IG59" t="str">
            <v/>
          </cell>
          <cell r="IH59" t="str">
            <v/>
          </cell>
          <cell r="II59">
            <v>9.7301797979797993</v>
          </cell>
          <cell r="IJ59">
            <v>9.7301797979797993</v>
          </cell>
          <cell r="IK59">
            <v>9.7301797979797993</v>
          </cell>
          <cell r="IL59">
            <v>19.452500000000004</v>
          </cell>
          <cell r="IM59">
            <v>19.452500000000004</v>
          </cell>
          <cell r="IN59">
            <v>19.452500000000004</v>
          </cell>
          <cell r="IO59">
            <v>19.452500000000001</v>
          </cell>
          <cell r="IP59">
            <v>19.452500000000001</v>
          </cell>
          <cell r="IQ59">
            <v>19.452500000000001</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v>8.7785454545454549</v>
          </cell>
          <cell r="JH59">
            <v>8.7785454545454549</v>
          </cell>
          <cell r="JI59">
            <v>8.7785454545454549</v>
          </cell>
          <cell r="JJ59">
            <v>17.55</v>
          </cell>
          <cell r="JK59">
            <v>17.55</v>
          </cell>
          <cell r="JL59">
            <v>17.55</v>
          </cell>
          <cell r="JM59">
            <v>17.55</v>
          </cell>
          <cell r="JN59">
            <v>17.55</v>
          </cell>
          <cell r="JO59">
            <v>17.55</v>
          </cell>
          <cell r="JP59" t="str">
            <v/>
          </cell>
          <cell r="JQ59" t="str">
            <v/>
          </cell>
          <cell r="JR59" t="str">
            <v/>
          </cell>
          <cell r="JS59">
            <v>14.221739599383666</v>
          </cell>
          <cell r="JT59">
            <v>14.221739599383666</v>
          </cell>
          <cell r="JU59">
            <v>14.221739599383666</v>
          </cell>
          <cell r="JV59">
            <v>28.431991525423729</v>
          </cell>
          <cell r="JW59">
            <v>28.431991525423729</v>
          </cell>
          <cell r="JX59">
            <v>28.431991525423729</v>
          </cell>
          <cell r="JY59">
            <v>28.431991525423729</v>
          </cell>
          <cell r="JZ59">
            <v>28.431991525423729</v>
          </cell>
          <cell r="KA59">
            <v>28.431991525423729</v>
          </cell>
        </row>
        <row r="60">
          <cell r="EY60">
            <v>171</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cell r="JX60" t="str">
            <v/>
          </cell>
          <cell r="JY60" t="str">
            <v/>
          </cell>
          <cell r="JZ60" t="str">
            <v/>
          </cell>
          <cell r="KA60" t="str">
            <v/>
          </cell>
        </row>
        <row r="61">
          <cell r="EY61">
            <v>172</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cell r="JX61" t="str">
            <v/>
          </cell>
          <cell r="JY61" t="str">
            <v/>
          </cell>
          <cell r="JZ61" t="str">
            <v/>
          </cell>
          <cell r="KA61" t="str">
            <v/>
          </cell>
        </row>
        <row r="62">
          <cell r="EY62">
            <v>173</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row>
        <row r="63">
          <cell r="EY63">
            <v>174</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row>
        <row r="64">
          <cell r="EY64">
            <v>175</v>
          </cell>
          <cell r="EZ64" t="str">
            <v/>
          </cell>
          <cell r="FA64" t="str">
            <v/>
          </cell>
          <cell r="FB64" t="str">
            <v/>
          </cell>
          <cell r="FC64" t="str">
            <v/>
          </cell>
          <cell r="FD64" t="str">
            <v/>
          </cell>
          <cell r="FE64" t="str">
            <v/>
          </cell>
          <cell r="FF64">
            <v>8.69055</v>
          </cell>
          <cell r="FG64">
            <v>8.69055</v>
          </cell>
          <cell r="FH64">
            <v>8.69055</v>
          </cell>
          <cell r="FI64">
            <v>8.69055</v>
          </cell>
          <cell r="FJ64">
            <v>8.69055</v>
          </cell>
          <cell r="FK64">
            <v>8.69055</v>
          </cell>
          <cell r="FL64" t="str">
            <v/>
          </cell>
          <cell r="FM64" t="str">
            <v/>
          </cell>
          <cell r="FN64" t="str">
            <v/>
          </cell>
          <cell r="FO64" t="str">
            <v/>
          </cell>
          <cell r="FP64" t="str">
            <v/>
          </cell>
          <cell r="FQ64" t="str">
            <v/>
          </cell>
          <cell r="FR64">
            <v>8.69055</v>
          </cell>
          <cell r="FS64">
            <v>8.69055</v>
          </cell>
          <cell r="FT64">
            <v>8.69055</v>
          </cell>
          <cell r="FU64">
            <v>8.69055</v>
          </cell>
          <cell r="FV64">
            <v>8.69055</v>
          </cell>
          <cell r="FW64">
            <v>8.69055</v>
          </cell>
          <cell r="FX64" t="str">
            <v/>
          </cell>
          <cell r="FY64" t="str">
            <v/>
          </cell>
          <cell r="FZ64" t="str">
            <v/>
          </cell>
          <cell r="GA64" t="str">
            <v/>
          </cell>
          <cell r="GB64" t="str">
            <v/>
          </cell>
          <cell r="GC64" t="str">
            <v/>
          </cell>
          <cell r="GD64">
            <v>10.681782945736433</v>
          </cell>
          <cell r="GE64">
            <v>10.681782945736433</v>
          </cell>
          <cell r="GF64">
            <v>10.681782945736433</v>
          </cell>
          <cell r="GG64">
            <v>10.681782945736433</v>
          </cell>
          <cell r="GH64">
            <v>10.681782945736433</v>
          </cell>
          <cell r="GI64">
            <v>10.681782945736433</v>
          </cell>
          <cell r="GJ64" t="str">
            <v/>
          </cell>
          <cell r="GK64" t="str">
            <v/>
          </cell>
          <cell r="GL64" t="str">
            <v/>
          </cell>
          <cell r="GM64" t="str">
            <v/>
          </cell>
          <cell r="GN64" t="str">
            <v/>
          </cell>
          <cell r="GO64" t="str">
            <v/>
          </cell>
          <cell r="GP64">
            <v>10.681782945736433</v>
          </cell>
          <cell r="GQ64">
            <v>10.681782945736433</v>
          </cell>
          <cell r="GR64">
            <v>10.681782945736433</v>
          </cell>
          <cell r="GS64">
            <v>10.681782945736433</v>
          </cell>
          <cell r="GT64">
            <v>10.681782945736433</v>
          </cell>
          <cell r="GU64">
            <v>10.681782945736433</v>
          </cell>
          <cell r="GV64" t="str">
            <v/>
          </cell>
          <cell r="GW64" t="str">
            <v/>
          </cell>
          <cell r="GX64" t="str">
            <v/>
          </cell>
          <cell r="GY64" t="str">
            <v/>
          </cell>
          <cell r="GZ64" t="str">
            <v/>
          </cell>
          <cell r="HA64" t="str">
            <v/>
          </cell>
          <cell r="HB64">
            <v>12.65</v>
          </cell>
          <cell r="HC64">
            <v>12.65</v>
          </cell>
          <cell r="HD64">
            <v>12.65</v>
          </cell>
          <cell r="HE64">
            <v>12.65</v>
          </cell>
          <cell r="HF64">
            <v>12.65</v>
          </cell>
          <cell r="HG64">
            <v>12.65</v>
          </cell>
          <cell r="HH64" t="str">
            <v/>
          </cell>
          <cell r="HI64" t="str">
            <v/>
          </cell>
          <cell r="HJ64" t="str">
            <v/>
          </cell>
          <cell r="HK64" t="str">
            <v/>
          </cell>
          <cell r="HL64" t="str">
            <v/>
          </cell>
          <cell r="HM64" t="str">
            <v/>
          </cell>
          <cell r="HN64">
            <v>15.25</v>
          </cell>
          <cell r="HO64">
            <v>15.25</v>
          </cell>
          <cell r="HP64">
            <v>15.25</v>
          </cell>
          <cell r="HQ64">
            <v>15.25</v>
          </cell>
          <cell r="HR64">
            <v>15.25</v>
          </cell>
          <cell r="HS64">
            <v>15.25</v>
          </cell>
          <cell r="HT64" t="str">
            <v/>
          </cell>
          <cell r="HU64" t="str">
            <v/>
          </cell>
          <cell r="HV64" t="str">
            <v/>
          </cell>
          <cell r="HW64" t="str">
            <v/>
          </cell>
          <cell r="HX64" t="str">
            <v/>
          </cell>
          <cell r="HY64" t="str">
            <v/>
          </cell>
          <cell r="HZ64">
            <v>11.399999999999999</v>
          </cell>
          <cell r="IA64">
            <v>11.399999999999999</v>
          </cell>
          <cell r="IB64">
            <v>11.399999999999999</v>
          </cell>
          <cell r="IC64">
            <v>11.399999999999997</v>
          </cell>
          <cell r="ID64">
            <v>11.399999999999997</v>
          </cell>
          <cell r="IE64">
            <v>11.399999999999997</v>
          </cell>
          <cell r="IF64" t="str">
            <v/>
          </cell>
          <cell r="IG64" t="str">
            <v/>
          </cell>
          <cell r="IH64" t="str">
            <v/>
          </cell>
          <cell r="II64" t="str">
            <v/>
          </cell>
          <cell r="IJ64" t="str">
            <v/>
          </cell>
          <cell r="IK64" t="str">
            <v/>
          </cell>
          <cell r="IL64">
            <v>16.3401</v>
          </cell>
          <cell r="IM64">
            <v>16.3401</v>
          </cell>
          <cell r="IN64">
            <v>16.3401</v>
          </cell>
          <cell r="IO64">
            <v>16.3401</v>
          </cell>
          <cell r="IP64">
            <v>16.3401</v>
          </cell>
          <cell r="IQ64">
            <v>16.3401</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v>4.42</v>
          </cell>
          <cell r="JK64">
            <v>4.42</v>
          </cell>
          <cell r="JL64">
            <v>4.42</v>
          </cell>
          <cell r="JM64">
            <v>4.42</v>
          </cell>
          <cell r="JN64">
            <v>4.42</v>
          </cell>
          <cell r="JO64">
            <v>4.42</v>
          </cell>
          <cell r="JP64" t="str">
            <v/>
          </cell>
          <cell r="JQ64" t="str">
            <v/>
          </cell>
          <cell r="JR64" t="str">
            <v/>
          </cell>
          <cell r="JS64" t="str">
            <v/>
          </cell>
          <cell r="JT64" t="str">
            <v/>
          </cell>
          <cell r="JU64" t="str">
            <v/>
          </cell>
          <cell r="JV64">
            <v>14</v>
          </cell>
          <cell r="JW64">
            <v>14</v>
          </cell>
          <cell r="JX64">
            <v>14</v>
          </cell>
          <cell r="JY64">
            <v>14</v>
          </cell>
          <cell r="JZ64">
            <v>14</v>
          </cell>
          <cell r="KA64">
            <v>14</v>
          </cell>
        </row>
        <row r="65">
          <cell r="EY65">
            <v>176</v>
          </cell>
          <cell r="EZ65" t="str">
            <v/>
          </cell>
          <cell r="FA65" t="str">
            <v/>
          </cell>
          <cell r="FB65" t="str">
            <v/>
          </cell>
          <cell r="FC65" t="str">
            <v/>
          </cell>
          <cell r="FD65" t="str">
            <v/>
          </cell>
          <cell r="FE65" t="str">
            <v/>
          </cell>
          <cell r="FF65">
            <v>30.967199999999998</v>
          </cell>
          <cell r="FG65">
            <v>30.967199999999998</v>
          </cell>
          <cell r="FH65">
            <v>30.967199999999998</v>
          </cell>
          <cell r="FI65">
            <v>30.967199999999998</v>
          </cell>
          <cell r="FJ65">
            <v>30.967199999999998</v>
          </cell>
          <cell r="FK65">
            <v>30.967199999999998</v>
          </cell>
          <cell r="FL65" t="str">
            <v/>
          </cell>
          <cell r="FM65" t="str">
            <v/>
          </cell>
          <cell r="FN65" t="str">
            <v/>
          </cell>
          <cell r="FO65" t="str">
            <v/>
          </cell>
          <cell r="FP65" t="str">
            <v/>
          </cell>
          <cell r="FQ65" t="str">
            <v/>
          </cell>
          <cell r="FR65">
            <v>30.967199999999998</v>
          </cell>
          <cell r="FS65">
            <v>30.967199999999998</v>
          </cell>
          <cell r="FT65">
            <v>30.967199999999998</v>
          </cell>
          <cell r="FU65">
            <v>30.967199999999998</v>
          </cell>
          <cell r="FV65">
            <v>30.967199999999998</v>
          </cell>
          <cell r="FW65">
            <v>30.967199999999998</v>
          </cell>
          <cell r="FX65" t="str">
            <v/>
          </cell>
          <cell r="FY65" t="str">
            <v/>
          </cell>
          <cell r="FZ65" t="str">
            <v/>
          </cell>
          <cell r="GA65" t="str">
            <v/>
          </cell>
          <cell r="GB65" t="str">
            <v/>
          </cell>
          <cell r="GC65" t="str">
            <v/>
          </cell>
          <cell r="GD65">
            <v>49.717054263565892</v>
          </cell>
          <cell r="GE65">
            <v>49.717054263565892</v>
          </cell>
          <cell r="GF65">
            <v>49.717054263565892</v>
          </cell>
          <cell r="GG65">
            <v>49.717054263565892</v>
          </cell>
          <cell r="GH65">
            <v>49.717054263565892</v>
          </cell>
          <cell r="GI65">
            <v>49.717054263565892</v>
          </cell>
          <cell r="GJ65" t="str">
            <v/>
          </cell>
          <cell r="GK65" t="str">
            <v/>
          </cell>
          <cell r="GL65" t="str">
            <v/>
          </cell>
          <cell r="GM65" t="str">
            <v/>
          </cell>
          <cell r="GN65" t="str">
            <v/>
          </cell>
          <cell r="GO65" t="str">
            <v/>
          </cell>
          <cell r="GP65">
            <v>49.717054263565892</v>
          </cell>
          <cell r="GQ65">
            <v>49.717054263565892</v>
          </cell>
          <cell r="GR65">
            <v>49.717054263565892</v>
          </cell>
          <cell r="GS65">
            <v>49.717054263565892</v>
          </cell>
          <cell r="GT65">
            <v>49.717054263565892</v>
          </cell>
          <cell r="GU65">
            <v>49.717054263565892</v>
          </cell>
          <cell r="GV65" t="str">
            <v/>
          </cell>
          <cell r="GW65" t="str">
            <v/>
          </cell>
          <cell r="GX65" t="str">
            <v/>
          </cell>
          <cell r="GY65" t="str">
            <v/>
          </cell>
          <cell r="GZ65" t="str">
            <v/>
          </cell>
          <cell r="HA65" t="str">
            <v/>
          </cell>
          <cell r="HB65">
            <v>60.95</v>
          </cell>
          <cell r="HC65">
            <v>60.95</v>
          </cell>
          <cell r="HD65">
            <v>60.95</v>
          </cell>
          <cell r="HE65">
            <v>60.95</v>
          </cell>
          <cell r="HF65">
            <v>60.95</v>
          </cell>
          <cell r="HG65">
            <v>60.95</v>
          </cell>
          <cell r="HH65" t="str">
            <v/>
          </cell>
          <cell r="HI65" t="str">
            <v/>
          </cell>
          <cell r="HJ65" t="str">
            <v/>
          </cell>
          <cell r="HK65" t="str">
            <v/>
          </cell>
          <cell r="HL65" t="str">
            <v/>
          </cell>
          <cell r="HM65" t="str">
            <v/>
          </cell>
          <cell r="HN65">
            <v>31.720000000000002</v>
          </cell>
          <cell r="HO65">
            <v>31.720000000000002</v>
          </cell>
          <cell r="HP65">
            <v>31.720000000000002</v>
          </cell>
          <cell r="HQ65">
            <v>31.72</v>
          </cell>
          <cell r="HR65">
            <v>31.72</v>
          </cell>
          <cell r="HS65">
            <v>31.72</v>
          </cell>
          <cell r="HT65" t="str">
            <v/>
          </cell>
          <cell r="HU65" t="str">
            <v/>
          </cell>
          <cell r="HV65" t="str">
            <v/>
          </cell>
          <cell r="HW65" t="str">
            <v/>
          </cell>
          <cell r="HX65" t="str">
            <v/>
          </cell>
          <cell r="HY65" t="str">
            <v/>
          </cell>
          <cell r="HZ65">
            <v>22.799999999999997</v>
          </cell>
          <cell r="IA65">
            <v>22.799999999999997</v>
          </cell>
          <cell r="IB65">
            <v>22.799999999999997</v>
          </cell>
          <cell r="IC65">
            <v>22.799999999999994</v>
          </cell>
          <cell r="ID65">
            <v>22.799999999999994</v>
          </cell>
          <cell r="IE65">
            <v>22.799999999999994</v>
          </cell>
          <cell r="IF65" t="str">
            <v/>
          </cell>
          <cell r="IG65" t="str">
            <v/>
          </cell>
          <cell r="IH65" t="str">
            <v/>
          </cell>
          <cell r="II65" t="str">
            <v/>
          </cell>
          <cell r="IJ65" t="str">
            <v/>
          </cell>
          <cell r="IK65" t="str">
            <v/>
          </cell>
          <cell r="IL65">
            <v>17.544900000000002</v>
          </cell>
          <cell r="IM65">
            <v>17.544900000000002</v>
          </cell>
          <cell r="IN65">
            <v>17.544900000000002</v>
          </cell>
          <cell r="IO65">
            <v>17.544900000000002</v>
          </cell>
          <cell r="IP65">
            <v>17.544900000000002</v>
          </cell>
          <cell r="IQ65">
            <v>17.544900000000002</v>
          </cell>
          <cell r="IR65" t="str">
            <v/>
          </cell>
          <cell r="IS65" t="str">
            <v/>
          </cell>
          <cell r="IT65" t="str">
            <v/>
          </cell>
          <cell r="IU65" t="str">
            <v/>
          </cell>
          <cell r="IV65" t="str">
            <v/>
          </cell>
          <cell r="IW65" t="str">
            <v/>
          </cell>
          <cell r="IX65">
            <v>35.760000000000005</v>
          </cell>
          <cell r="IY65">
            <v>35.760000000000005</v>
          </cell>
          <cell r="IZ65">
            <v>35.760000000000005</v>
          </cell>
          <cell r="JA65">
            <v>35.760000000000005</v>
          </cell>
          <cell r="JB65">
            <v>35.760000000000005</v>
          </cell>
          <cell r="JC65">
            <v>35.760000000000005</v>
          </cell>
          <cell r="JD65" t="str">
            <v/>
          </cell>
          <cell r="JE65" t="str">
            <v/>
          </cell>
          <cell r="JF65" t="str">
            <v/>
          </cell>
          <cell r="JG65" t="str">
            <v/>
          </cell>
          <cell r="JH65" t="str">
            <v/>
          </cell>
          <cell r="JI65" t="str">
            <v/>
          </cell>
          <cell r="JJ65">
            <v>27.560000000000002</v>
          </cell>
          <cell r="JK65">
            <v>27.560000000000002</v>
          </cell>
          <cell r="JL65">
            <v>27.560000000000002</v>
          </cell>
          <cell r="JM65">
            <v>27.56</v>
          </cell>
          <cell r="JN65">
            <v>27.56</v>
          </cell>
          <cell r="JO65">
            <v>27.56</v>
          </cell>
          <cell r="JP65" t="str">
            <v/>
          </cell>
          <cell r="JQ65" t="str">
            <v/>
          </cell>
          <cell r="JR65" t="str">
            <v/>
          </cell>
          <cell r="JS65" t="str">
            <v/>
          </cell>
          <cell r="JT65" t="str">
            <v/>
          </cell>
          <cell r="JU65" t="str">
            <v/>
          </cell>
          <cell r="JV65">
            <v>27</v>
          </cell>
          <cell r="JW65">
            <v>27</v>
          </cell>
          <cell r="JX65">
            <v>27</v>
          </cell>
          <cell r="JY65">
            <v>27</v>
          </cell>
          <cell r="JZ65">
            <v>27</v>
          </cell>
          <cell r="KA65">
            <v>27</v>
          </cell>
        </row>
        <row r="66">
          <cell r="EY66">
            <v>177</v>
          </cell>
          <cell r="EZ66" t="str">
            <v/>
          </cell>
          <cell r="FA66" t="str">
            <v/>
          </cell>
          <cell r="FB66" t="str">
            <v/>
          </cell>
          <cell r="FC66" t="str">
            <v/>
          </cell>
          <cell r="FD66" t="str">
            <v/>
          </cell>
          <cell r="FE66" t="str">
            <v/>
          </cell>
          <cell r="FF66">
            <v>37.332680000000003</v>
          </cell>
          <cell r="FG66">
            <v>37.332680000000003</v>
          </cell>
          <cell r="FH66">
            <v>37.332680000000003</v>
          </cell>
          <cell r="FI66">
            <v>37.332680000000003</v>
          </cell>
          <cell r="FJ66">
            <v>37.332680000000003</v>
          </cell>
          <cell r="FK66">
            <v>37.332680000000003</v>
          </cell>
          <cell r="FL66" t="str">
            <v/>
          </cell>
          <cell r="FM66" t="str">
            <v/>
          </cell>
          <cell r="FN66" t="str">
            <v/>
          </cell>
          <cell r="FO66" t="str">
            <v/>
          </cell>
          <cell r="FP66" t="str">
            <v/>
          </cell>
          <cell r="FQ66" t="str">
            <v/>
          </cell>
          <cell r="FR66">
            <v>37.332680000000003</v>
          </cell>
          <cell r="FS66">
            <v>37.332680000000003</v>
          </cell>
          <cell r="FT66">
            <v>37.332680000000003</v>
          </cell>
          <cell r="FU66">
            <v>37.332680000000003</v>
          </cell>
          <cell r="FV66">
            <v>37.332680000000003</v>
          </cell>
          <cell r="FW66">
            <v>37.332680000000003</v>
          </cell>
          <cell r="FX66" t="str">
            <v/>
          </cell>
          <cell r="FY66" t="str">
            <v/>
          </cell>
          <cell r="FZ66" t="str">
            <v/>
          </cell>
          <cell r="GA66" t="str">
            <v/>
          </cell>
          <cell r="GB66" t="str">
            <v/>
          </cell>
          <cell r="GC66" t="str">
            <v/>
          </cell>
          <cell r="GD66">
            <v>73.596992248062008</v>
          </cell>
          <cell r="GE66">
            <v>73.596992248062008</v>
          </cell>
          <cell r="GF66">
            <v>73.596992248062008</v>
          </cell>
          <cell r="GG66">
            <v>73.596992248062008</v>
          </cell>
          <cell r="GH66">
            <v>73.596992248062008</v>
          </cell>
          <cell r="GI66">
            <v>73.596992248062008</v>
          </cell>
          <cell r="GJ66" t="str">
            <v/>
          </cell>
          <cell r="GK66" t="str">
            <v/>
          </cell>
          <cell r="GL66" t="str">
            <v/>
          </cell>
          <cell r="GM66" t="str">
            <v/>
          </cell>
          <cell r="GN66" t="str">
            <v/>
          </cell>
          <cell r="GO66" t="str">
            <v/>
          </cell>
          <cell r="GP66">
            <v>73.596992248062008</v>
          </cell>
          <cell r="GQ66">
            <v>73.596992248062008</v>
          </cell>
          <cell r="GR66">
            <v>73.596992248062008</v>
          </cell>
          <cell r="GS66">
            <v>73.596992248062008</v>
          </cell>
          <cell r="GT66">
            <v>73.596992248062008</v>
          </cell>
          <cell r="GU66">
            <v>73.596992248062008</v>
          </cell>
          <cell r="GV66" t="str">
            <v/>
          </cell>
          <cell r="GW66" t="str">
            <v/>
          </cell>
          <cell r="GX66" t="str">
            <v/>
          </cell>
          <cell r="GY66" t="str">
            <v/>
          </cell>
          <cell r="GZ66" t="str">
            <v/>
          </cell>
          <cell r="HA66" t="str">
            <v/>
          </cell>
          <cell r="HB66">
            <v>57.960000000000008</v>
          </cell>
          <cell r="HC66">
            <v>57.960000000000008</v>
          </cell>
          <cell r="HD66">
            <v>57.960000000000008</v>
          </cell>
          <cell r="HE66">
            <v>57.960000000000008</v>
          </cell>
          <cell r="HF66">
            <v>57.960000000000008</v>
          </cell>
          <cell r="HG66">
            <v>57.960000000000008</v>
          </cell>
          <cell r="HH66" t="str">
            <v/>
          </cell>
          <cell r="HI66" t="str">
            <v/>
          </cell>
          <cell r="HJ66" t="str">
            <v/>
          </cell>
          <cell r="HK66" t="str">
            <v/>
          </cell>
          <cell r="HL66" t="str">
            <v/>
          </cell>
          <cell r="HM66" t="str">
            <v/>
          </cell>
          <cell r="HN66">
            <v>29.767999999999997</v>
          </cell>
          <cell r="HO66">
            <v>29.767999999999997</v>
          </cell>
          <cell r="HP66">
            <v>29.767999999999997</v>
          </cell>
          <cell r="HQ66">
            <v>29.768000000000001</v>
          </cell>
          <cell r="HR66">
            <v>29.768000000000001</v>
          </cell>
          <cell r="HS66">
            <v>29.768000000000001</v>
          </cell>
          <cell r="HT66" t="str">
            <v/>
          </cell>
          <cell r="HU66" t="str">
            <v/>
          </cell>
          <cell r="HV66" t="str">
            <v/>
          </cell>
          <cell r="HW66" t="str">
            <v/>
          </cell>
          <cell r="HX66" t="str">
            <v/>
          </cell>
          <cell r="HY66" t="str">
            <v/>
          </cell>
          <cell r="HZ66">
            <v>27.84</v>
          </cell>
          <cell r="IA66">
            <v>27.84</v>
          </cell>
          <cell r="IB66">
            <v>27.84</v>
          </cell>
          <cell r="IC66">
            <v>27.84</v>
          </cell>
          <cell r="ID66">
            <v>27.84</v>
          </cell>
          <cell r="IE66">
            <v>27.84</v>
          </cell>
          <cell r="IF66" t="str">
            <v/>
          </cell>
          <cell r="IG66" t="str">
            <v/>
          </cell>
          <cell r="IH66" t="str">
            <v/>
          </cell>
          <cell r="II66" t="str">
            <v/>
          </cell>
          <cell r="IJ66" t="str">
            <v/>
          </cell>
          <cell r="IK66" t="str">
            <v/>
          </cell>
          <cell r="IL66">
            <v>28.112000000000002</v>
          </cell>
          <cell r="IM66">
            <v>28.112000000000002</v>
          </cell>
          <cell r="IN66">
            <v>28.112000000000002</v>
          </cell>
          <cell r="IO66">
            <v>28.112000000000002</v>
          </cell>
          <cell r="IP66">
            <v>28.112000000000002</v>
          </cell>
          <cell r="IQ66">
            <v>28.112000000000002</v>
          </cell>
          <cell r="IR66" t="str">
            <v/>
          </cell>
          <cell r="IS66" t="str">
            <v/>
          </cell>
          <cell r="IT66" t="str">
            <v/>
          </cell>
          <cell r="IU66" t="str">
            <v/>
          </cell>
          <cell r="IV66" t="str">
            <v/>
          </cell>
          <cell r="IW66" t="str">
            <v/>
          </cell>
          <cell r="IX66">
            <v>48.672000000000004</v>
          </cell>
          <cell r="IY66">
            <v>48.672000000000004</v>
          </cell>
          <cell r="IZ66">
            <v>48.672000000000004</v>
          </cell>
          <cell r="JA66">
            <v>48.672000000000004</v>
          </cell>
          <cell r="JB66">
            <v>48.672000000000004</v>
          </cell>
          <cell r="JC66">
            <v>48.672000000000004</v>
          </cell>
          <cell r="JD66" t="str">
            <v/>
          </cell>
          <cell r="JE66" t="str">
            <v/>
          </cell>
          <cell r="JF66" t="str">
            <v/>
          </cell>
          <cell r="JG66" t="str">
            <v/>
          </cell>
          <cell r="JH66" t="str">
            <v/>
          </cell>
          <cell r="JI66" t="str">
            <v/>
          </cell>
          <cell r="JJ66">
            <v>20.28</v>
          </cell>
          <cell r="JK66">
            <v>20.28</v>
          </cell>
          <cell r="JL66">
            <v>20.28</v>
          </cell>
          <cell r="JM66">
            <v>20.28</v>
          </cell>
          <cell r="JN66">
            <v>20.28</v>
          </cell>
          <cell r="JO66">
            <v>20.28</v>
          </cell>
          <cell r="JP66" t="str">
            <v/>
          </cell>
          <cell r="JQ66" t="str">
            <v/>
          </cell>
          <cell r="JR66" t="str">
            <v/>
          </cell>
          <cell r="JS66" t="str">
            <v/>
          </cell>
          <cell r="JT66" t="str">
            <v/>
          </cell>
          <cell r="JU66" t="str">
            <v/>
          </cell>
          <cell r="JV66">
            <v>37.6</v>
          </cell>
          <cell r="JW66">
            <v>37.6</v>
          </cell>
          <cell r="JX66">
            <v>37.6</v>
          </cell>
          <cell r="JY66">
            <v>37.6</v>
          </cell>
          <cell r="JZ66">
            <v>37.6</v>
          </cell>
          <cell r="KA66">
            <v>37.6</v>
          </cell>
        </row>
        <row r="67">
          <cell r="EY67">
            <v>178</v>
          </cell>
          <cell r="EZ67" t="str">
            <v/>
          </cell>
          <cell r="FA67" t="str">
            <v/>
          </cell>
          <cell r="FB67" t="str">
            <v/>
          </cell>
          <cell r="FC67" t="str">
            <v/>
          </cell>
          <cell r="FD67" t="str">
            <v/>
          </cell>
          <cell r="FE67" t="str">
            <v/>
          </cell>
          <cell r="FF67">
            <v>5.4141999999999992</v>
          </cell>
          <cell r="FG67">
            <v>5.4141999999999992</v>
          </cell>
          <cell r="FH67">
            <v>5.4141999999999992</v>
          </cell>
          <cell r="FI67">
            <v>5.4141999999999983</v>
          </cell>
          <cell r="FJ67">
            <v>5.4141999999999983</v>
          </cell>
          <cell r="FK67">
            <v>5.4141999999999983</v>
          </cell>
          <cell r="FL67" t="str">
            <v/>
          </cell>
          <cell r="FM67" t="str">
            <v/>
          </cell>
          <cell r="FN67" t="str">
            <v/>
          </cell>
          <cell r="FO67" t="str">
            <v/>
          </cell>
          <cell r="FP67" t="str">
            <v/>
          </cell>
          <cell r="FQ67" t="str">
            <v/>
          </cell>
          <cell r="FR67">
            <v>5.4141999999999992</v>
          </cell>
          <cell r="FS67">
            <v>5.4141999999999992</v>
          </cell>
          <cell r="FT67">
            <v>5.4141999999999992</v>
          </cell>
          <cell r="FU67">
            <v>5.4141999999999983</v>
          </cell>
          <cell r="FV67">
            <v>5.4141999999999983</v>
          </cell>
          <cell r="FW67">
            <v>5.4141999999999983</v>
          </cell>
          <cell r="FX67" t="str">
            <v/>
          </cell>
          <cell r="FY67" t="str">
            <v/>
          </cell>
          <cell r="FZ67" t="str">
            <v/>
          </cell>
          <cell r="GA67" t="str">
            <v/>
          </cell>
          <cell r="GB67" t="str">
            <v/>
          </cell>
          <cell r="GC67" t="str">
            <v/>
          </cell>
          <cell r="GD67">
            <v>6.35</v>
          </cell>
          <cell r="GE67">
            <v>6.35</v>
          </cell>
          <cell r="GF67">
            <v>6.35</v>
          </cell>
          <cell r="GG67">
            <v>6.35</v>
          </cell>
          <cell r="GH67">
            <v>6.35</v>
          </cell>
          <cell r="GI67">
            <v>6.35</v>
          </cell>
          <cell r="GJ67" t="str">
            <v/>
          </cell>
          <cell r="GK67" t="str">
            <v/>
          </cell>
          <cell r="GL67" t="str">
            <v/>
          </cell>
          <cell r="GM67" t="str">
            <v/>
          </cell>
          <cell r="GN67" t="str">
            <v/>
          </cell>
          <cell r="GO67" t="str">
            <v/>
          </cell>
          <cell r="GP67">
            <v>6.35</v>
          </cell>
          <cell r="GQ67">
            <v>6.35</v>
          </cell>
          <cell r="GR67">
            <v>6.35</v>
          </cell>
          <cell r="GS67">
            <v>6.35</v>
          </cell>
          <cell r="GT67">
            <v>6.35</v>
          </cell>
          <cell r="GU67">
            <v>6.35</v>
          </cell>
          <cell r="GV67" t="str">
            <v/>
          </cell>
          <cell r="GW67" t="str">
            <v/>
          </cell>
          <cell r="GX67" t="str">
            <v/>
          </cell>
          <cell r="GY67" t="str">
            <v/>
          </cell>
          <cell r="GZ67" t="str">
            <v/>
          </cell>
          <cell r="HA67" t="str">
            <v/>
          </cell>
          <cell r="HB67">
            <v>7.5250000000000004</v>
          </cell>
          <cell r="HC67">
            <v>7.5250000000000004</v>
          </cell>
          <cell r="HD67">
            <v>7.5250000000000004</v>
          </cell>
          <cell r="HE67">
            <v>7.5250000000000004</v>
          </cell>
          <cell r="HF67">
            <v>7.5250000000000004</v>
          </cell>
          <cell r="HG67">
            <v>7.5250000000000004</v>
          </cell>
          <cell r="HH67" t="str">
            <v/>
          </cell>
          <cell r="HI67" t="str">
            <v/>
          </cell>
          <cell r="HJ67" t="str">
            <v/>
          </cell>
          <cell r="HK67" t="str">
            <v/>
          </cell>
          <cell r="HL67" t="str">
            <v/>
          </cell>
          <cell r="HM67" t="str">
            <v/>
          </cell>
          <cell r="HN67">
            <v>0.61</v>
          </cell>
          <cell r="HO67">
            <v>0.61</v>
          </cell>
          <cell r="HP67">
            <v>0.61</v>
          </cell>
          <cell r="HQ67">
            <v>0.61</v>
          </cell>
          <cell r="HR67">
            <v>0.61</v>
          </cell>
          <cell r="HS67">
            <v>0.61</v>
          </cell>
          <cell r="HT67" t="str">
            <v/>
          </cell>
          <cell r="HU67" t="str">
            <v/>
          </cell>
          <cell r="HV67" t="str">
            <v/>
          </cell>
          <cell r="HW67" t="str">
            <v/>
          </cell>
          <cell r="HX67" t="str">
            <v/>
          </cell>
          <cell r="HY67" t="str">
            <v/>
          </cell>
          <cell r="HZ67">
            <v>2.6</v>
          </cell>
          <cell r="IA67">
            <v>2.6</v>
          </cell>
          <cell r="IB67">
            <v>2.6</v>
          </cell>
          <cell r="IC67">
            <v>2.6</v>
          </cell>
          <cell r="ID67">
            <v>2.6</v>
          </cell>
          <cell r="IE67">
            <v>2.6</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v>0.39999999999999997</v>
          </cell>
          <cell r="IY67">
            <v>0.39999999999999997</v>
          </cell>
          <cell r="IZ67">
            <v>0.39999999999999997</v>
          </cell>
          <cell r="JA67">
            <v>0.4</v>
          </cell>
          <cell r="JB67">
            <v>0.4</v>
          </cell>
          <cell r="JC67">
            <v>0.4</v>
          </cell>
          <cell r="JD67" t="str">
            <v/>
          </cell>
          <cell r="JE67" t="str">
            <v/>
          </cell>
          <cell r="JF67" t="str">
            <v/>
          </cell>
          <cell r="JG67" t="str">
            <v/>
          </cell>
          <cell r="JH67" t="str">
            <v/>
          </cell>
          <cell r="JI67" t="str">
            <v/>
          </cell>
          <cell r="JJ67">
            <v>5.2</v>
          </cell>
          <cell r="JK67">
            <v>5.2</v>
          </cell>
          <cell r="JL67">
            <v>5.2</v>
          </cell>
          <cell r="JM67">
            <v>5.2</v>
          </cell>
          <cell r="JN67">
            <v>5.2</v>
          </cell>
          <cell r="JO67">
            <v>5.2</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row>
        <row r="68">
          <cell r="EY68">
            <v>179</v>
          </cell>
          <cell r="EZ68" t="str">
            <v/>
          </cell>
          <cell r="FA68" t="str">
            <v/>
          </cell>
          <cell r="FB68" t="str">
            <v/>
          </cell>
          <cell r="FC68" t="str">
            <v/>
          </cell>
          <cell r="FD68" t="str">
            <v/>
          </cell>
          <cell r="FE68" t="str">
            <v/>
          </cell>
          <cell r="FF68">
            <v>2.7381899999999999</v>
          </cell>
          <cell r="FG68">
            <v>2.7381899999999999</v>
          </cell>
          <cell r="FH68">
            <v>2.7381899999999999</v>
          </cell>
          <cell r="FI68">
            <v>2.7381899999999995</v>
          </cell>
          <cell r="FJ68">
            <v>2.7381899999999995</v>
          </cell>
          <cell r="FK68">
            <v>2.7381899999999995</v>
          </cell>
          <cell r="FL68" t="str">
            <v/>
          </cell>
          <cell r="FM68" t="str">
            <v/>
          </cell>
          <cell r="FN68" t="str">
            <v/>
          </cell>
          <cell r="FO68" t="str">
            <v/>
          </cell>
          <cell r="FP68" t="str">
            <v/>
          </cell>
          <cell r="FQ68" t="str">
            <v/>
          </cell>
          <cell r="FR68">
            <v>2.7381899999999999</v>
          </cell>
          <cell r="FS68">
            <v>2.7381899999999999</v>
          </cell>
          <cell r="FT68">
            <v>2.7381899999999999</v>
          </cell>
          <cell r="FU68">
            <v>2.7381899999999995</v>
          </cell>
          <cell r="FV68">
            <v>2.7381899999999995</v>
          </cell>
          <cell r="FW68">
            <v>2.7381899999999995</v>
          </cell>
          <cell r="FX68" t="str">
            <v/>
          </cell>
          <cell r="FY68" t="str">
            <v/>
          </cell>
          <cell r="FZ68" t="str">
            <v/>
          </cell>
          <cell r="GA68" t="str">
            <v/>
          </cell>
          <cell r="GB68" t="str">
            <v/>
          </cell>
          <cell r="GC68" t="str">
            <v/>
          </cell>
          <cell r="GD68">
            <v>2.6416000000000004</v>
          </cell>
          <cell r="GE68">
            <v>2.6416000000000004</v>
          </cell>
          <cell r="GF68">
            <v>2.6416000000000004</v>
          </cell>
          <cell r="GG68">
            <v>2.6416000000000004</v>
          </cell>
          <cell r="GH68">
            <v>2.6416000000000004</v>
          </cell>
          <cell r="GI68">
            <v>2.6416000000000004</v>
          </cell>
          <cell r="GJ68" t="str">
            <v/>
          </cell>
          <cell r="GK68" t="str">
            <v/>
          </cell>
          <cell r="GL68" t="str">
            <v/>
          </cell>
          <cell r="GM68" t="str">
            <v/>
          </cell>
          <cell r="GN68" t="str">
            <v/>
          </cell>
          <cell r="GO68" t="str">
            <v/>
          </cell>
          <cell r="GP68">
            <v>2.6416000000000004</v>
          </cell>
          <cell r="GQ68">
            <v>2.6416000000000004</v>
          </cell>
          <cell r="GR68">
            <v>2.6416000000000004</v>
          </cell>
          <cell r="GS68">
            <v>2.6416000000000004</v>
          </cell>
          <cell r="GT68">
            <v>2.6416000000000004</v>
          </cell>
          <cell r="GU68">
            <v>2.6416000000000004</v>
          </cell>
          <cell r="GV68" t="str">
            <v/>
          </cell>
          <cell r="GW68" t="str">
            <v/>
          </cell>
          <cell r="GX68" t="str">
            <v/>
          </cell>
          <cell r="GY68" t="str">
            <v/>
          </cell>
          <cell r="GZ68" t="str">
            <v/>
          </cell>
          <cell r="HA68" t="str">
            <v/>
          </cell>
          <cell r="HB68">
            <v>3.45</v>
          </cell>
          <cell r="HC68">
            <v>3.45</v>
          </cell>
          <cell r="HD68">
            <v>3.45</v>
          </cell>
          <cell r="HE68">
            <v>3.45</v>
          </cell>
          <cell r="HF68">
            <v>3.45</v>
          </cell>
          <cell r="HG68">
            <v>3.45</v>
          </cell>
          <cell r="HH68" t="str">
            <v/>
          </cell>
          <cell r="HI68" t="str">
            <v/>
          </cell>
          <cell r="HJ68" t="str">
            <v/>
          </cell>
          <cell r="HK68" t="str">
            <v/>
          </cell>
          <cell r="HL68" t="str">
            <v/>
          </cell>
          <cell r="HM68" t="str">
            <v/>
          </cell>
          <cell r="HN68">
            <v>3.05</v>
          </cell>
          <cell r="HO68">
            <v>3.05</v>
          </cell>
          <cell r="HP68">
            <v>3.05</v>
          </cell>
          <cell r="HQ68">
            <v>3.05</v>
          </cell>
          <cell r="HR68">
            <v>3.05</v>
          </cell>
          <cell r="HS68">
            <v>3.05</v>
          </cell>
          <cell r="HT68" t="str">
            <v/>
          </cell>
          <cell r="HU68" t="str">
            <v/>
          </cell>
          <cell r="HV68" t="str">
            <v/>
          </cell>
          <cell r="HW68" t="str">
            <v/>
          </cell>
          <cell r="HX68" t="str">
            <v/>
          </cell>
          <cell r="HY68" t="str">
            <v/>
          </cell>
          <cell r="HZ68">
            <v>3.6</v>
          </cell>
          <cell r="IA68">
            <v>3.6</v>
          </cell>
          <cell r="IB68">
            <v>3.6</v>
          </cell>
          <cell r="IC68">
            <v>3.5999999999999992</v>
          </cell>
          <cell r="ID68">
            <v>3.5999999999999992</v>
          </cell>
          <cell r="IE68">
            <v>3.5999999999999992</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v>3</v>
          </cell>
          <cell r="IY68">
            <v>3</v>
          </cell>
          <cell r="IZ68">
            <v>3</v>
          </cell>
          <cell r="JA68">
            <v>3</v>
          </cell>
          <cell r="JB68">
            <v>3</v>
          </cell>
          <cell r="JC68">
            <v>3</v>
          </cell>
          <cell r="JD68" t="str">
            <v/>
          </cell>
          <cell r="JE68" t="str">
            <v/>
          </cell>
          <cell r="JF68" t="str">
            <v/>
          </cell>
          <cell r="JG68" t="str">
            <v/>
          </cell>
          <cell r="JH68" t="str">
            <v/>
          </cell>
          <cell r="JI68" t="str">
            <v/>
          </cell>
          <cell r="JJ68">
            <v>2.6</v>
          </cell>
          <cell r="JK68">
            <v>2.6</v>
          </cell>
          <cell r="JL68">
            <v>2.6</v>
          </cell>
          <cell r="JM68">
            <v>2.6</v>
          </cell>
          <cell r="JN68">
            <v>2.6</v>
          </cell>
          <cell r="JO68">
            <v>2.6</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row>
        <row r="69">
          <cell r="EY69">
            <v>180</v>
          </cell>
          <cell r="EZ69" t="str">
            <v/>
          </cell>
          <cell r="FA69" t="str">
            <v/>
          </cell>
          <cell r="FB69" t="str">
            <v/>
          </cell>
          <cell r="FC69" t="str">
            <v/>
          </cell>
          <cell r="FD69" t="str">
            <v/>
          </cell>
          <cell r="FE69" t="str">
            <v/>
          </cell>
          <cell r="FF69">
            <v>3.1032820000000001</v>
          </cell>
          <cell r="FG69">
            <v>3.1032820000000001</v>
          </cell>
          <cell r="FH69">
            <v>3.1032820000000001</v>
          </cell>
          <cell r="FI69">
            <v>3.1032819999999997</v>
          </cell>
          <cell r="FJ69">
            <v>3.1032819999999997</v>
          </cell>
          <cell r="FK69">
            <v>3.1032819999999997</v>
          </cell>
          <cell r="FL69" t="str">
            <v/>
          </cell>
          <cell r="FM69" t="str">
            <v/>
          </cell>
          <cell r="FN69" t="str">
            <v/>
          </cell>
          <cell r="FO69" t="str">
            <v/>
          </cell>
          <cell r="FP69" t="str">
            <v/>
          </cell>
          <cell r="FQ69" t="str">
            <v/>
          </cell>
          <cell r="FR69">
            <v>3.1032820000000001</v>
          </cell>
          <cell r="FS69">
            <v>3.1032820000000001</v>
          </cell>
          <cell r="FT69">
            <v>3.1032820000000001</v>
          </cell>
          <cell r="FU69">
            <v>3.1032819999999997</v>
          </cell>
          <cell r="FV69">
            <v>3.1032819999999997</v>
          </cell>
          <cell r="FW69">
            <v>3.1032819999999997</v>
          </cell>
          <cell r="FX69" t="str">
            <v/>
          </cell>
          <cell r="FY69" t="str">
            <v/>
          </cell>
          <cell r="FZ69" t="str">
            <v/>
          </cell>
          <cell r="GA69" t="str">
            <v/>
          </cell>
          <cell r="GB69" t="str">
            <v/>
          </cell>
          <cell r="GC69" t="str">
            <v/>
          </cell>
          <cell r="GD69">
            <v>2.6669999999999998</v>
          </cell>
          <cell r="GE69">
            <v>2.6669999999999998</v>
          </cell>
          <cell r="GF69">
            <v>2.6669999999999998</v>
          </cell>
          <cell r="GG69">
            <v>2.6669999999999998</v>
          </cell>
          <cell r="GH69">
            <v>2.6669999999999998</v>
          </cell>
          <cell r="GI69">
            <v>2.6669999999999998</v>
          </cell>
          <cell r="GJ69" t="str">
            <v/>
          </cell>
          <cell r="GK69" t="str">
            <v/>
          </cell>
          <cell r="GL69" t="str">
            <v/>
          </cell>
          <cell r="GM69" t="str">
            <v/>
          </cell>
          <cell r="GN69" t="str">
            <v/>
          </cell>
          <cell r="GO69" t="str">
            <v/>
          </cell>
          <cell r="GP69">
            <v>2.6669999999999998</v>
          </cell>
          <cell r="GQ69">
            <v>2.6669999999999998</v>
          </cell>
          <cell r="GR69">
            <v>2.6669999999999998</v>
          </cell>
          <cell r="GS69">
            <v>2.6669999999999998</v>
          </cell>
          <cell r="GT69">
            <v>2.6669999999999998</v>
          </cell>
          <cell r="GU69">
            <v>2.6669999999999998</v>
          </cell>
          <cell r="GV69" t="str">
            <v/>
          </cell>
          <cell r="GW69" t="str">
            <v/>
          </cell>
          <cell r="GX69" t="str">
            <v/>
          </cell>
          <cell r="GY69" t="str">
            <v/>
          </cell>
          <cell r="GZ69" t="str">
            <v/>
          </cell>
          <cell r="HA69" t="str">
            <v/>
          </cell>
          <cell r="HB69">
            <v>2.3000000000000003</v>
          </cell>
          <cell r="HC69">
            <v>2.3000000000000003</v>
          </cell>
          <cell r="HD69">
            <v>2.3000000000000003</v>
          </cell>
          <cell r="HE69">
            <v>2.3000000000000003</v>
          </cell>
          <cell r="HF69">
            <v>2.3000000000000003</v>
          </cell>
          <cell r="HG69">
            <v>2.3000000000000003</v>
          </cell>
          <cell r="HH69" t="str">
            <v/>
          </cell>
          <cell r="HI69" t="str">
            <v/>
          </cell>
          <cell r="HJ69" t="str">
            <v/>
          </cell>
          <cell r="HK69" t="str">
            <v/>
          </cell>
          <cell r="HL69" t="str">
            <v/>
          </cell>
          <cell r="HM69" t="str">
            <v/>
          </cell>
          <cell r="HN69">
            <v>2.5660666666666669</v>
          </cell>
          <cell r="HO69">
            <v>2.5660666666666669</v>
          </cell>
          <cell r="HP69">
            <v>2.5660666666666669</v>
          </cell>
          <cell r="HQ69">
            <v>2.5660666666666669</v>
          </cell>
          <cell r="HR69">
            <v>2.5660666666666669</v>
          </cell>
          <cell r="HS69">
            <v>2.5660666666666669</v>
          </cell>
          <cell r="HT69" t="str">
            <v/>
          </cell>
          <cell r="HU69" t="str">
            <v/>
          </cell>
          <cell r="HV69" t="str">
            <v/>
          </cell>
          <cell r="HW69" t="str">
            <v/>
          </cell>
          <cell r="HX69" t="str">
            <v/>
          </cell>
          <cell r="HY69" t="str">
            <v/>
          </cell>
          <cell r="HZ69">
            <v>3</v>
          </cell>
          <cell r="IA69">
            <v>3</v>
          </cell>
          <cell r="IB69">
            <v>3</v>
          </cell>
          <cell r="IC69">
            <v>3</v>
          </cell>
          <cell r="ID69">
            <v>3</v>
          </cell>
          <cell r="IE69">
            <v>3</v>
          </cell>
          <cell r="IF69" t="str">
            <v/>
          </cell>
          <cell r="IG69" t="str">
            <v/>
          </cell>
          <cell r="IH69" t="str">
            <v/>
          </cell>
          <cell r="II69" t="str">
            <v/>
          </cell>
          <cell r="IJ69" t="str">
            <v/>
          </cell>
          <cell r="IK69" t="str">
            <v/>
          </cell>
          <cell r="IL69">
            <v>2.7610000000000006</v>
          </cell>
          <cell r="IM69">
            <v>2.7610000000000006</v>
          </cell>
          <cell r="IN69">
            <v>2.7610000000000006</v>
          </cell>
          <cell r="IO69">
            <v>2.7610000000000006</v>
          </cell>
          <cell r="IP69">
            <v>2.7610000000000006</v>
          </cell>
          <cell r="IQ69">
            <v>2.7610000000000006</v>
          </cell>
          <cell r="IR69" t="str">
            <v/>
          </cell>
          <cell r="IS69" t="str">
            <v/>
          </cell>
          <cell r="IT69" t="str">
            <v/>
          </cell>
          <cell r="IU69" t="str">
            <v/>
          </cell>
          <cell r="IV69" t="str">
            <v/>
          </cell>
          <cell r="IW69" t="str">
            <v/>
          </cell>
          <cell r="IX69">
            <v>0.9</v>
          </cell>
          <cell r="IY69">
            <v>0.9</v>
          </cell>
          <cell r="IZ69">
            <v>0.9</v>
          </cell>
          <cell r="JA69">
            <v>0.8999999999999998</v>
          </cell>
          <cell r="JB69">
            <v>0.8999999999999998</v>
          </cell>
          <cell r="JC69">
            <v>0.8999999999999998</v>
          </cell>
          <cell r="JD69" t="str">
            <v/>
          </cell>
          <cell r="JE69" t="str">
            <v/>
          </cell>
          <cell r="JF69" t="str">
            <v/>
          </cell>
          <cell r="JG69" t="str">
            <v/>
          </cell>
          <cell r="JH69" t="str">
            <v/>
          </cell>
          <cell r="JI69" t="str">
            <v/>
          </cell>
          <cell r="JJ69">
            <v>2.21</v>
          </cell>
          <cell r="JK69">
            <v>2.21</v>
          </cell>
          <cell r="JL69">
            <v>2.21</v>
          </cell>
          <cell r="JM69">
            <v>2.21</v>
          </cell>
          <cell r="JN69">
            <v>2.21</v>
          </cell>
          <cell r="JO69">
            <v>2.21</v>
          </cell>
          <cell r="JP69" t="str">
            <v/>
          </cell>
          <cell r="JQ69" t="str">
            <v/>
          </cell>
          <cell r="JR69" t="str">
            <v/>
          </cell>
          <cell r="JS69" t="str">
            <v/>
          </cell>
          <cell r="JT69" t="str">
            <v/>
          </cell>
          <cell r="JU69" t="str">
            <v/>
          </cell>
          <cell r="JV69">
            <v>6</v>
          </cell>
          <cell r="JW69">
            <v>6</v>
          </cell>
          <cell r="JX69">
            <v>6</v>
          </cell>
          <cell r="JY69">
            <v>6</v>
          </cell>
          <cell r="JZ69">
            <v>6</v>
          </cell>
          <cell r="KA69">
            <v>6</v>
          </cell>
        </row>
        <row r="70">
          <cell r="EY70">
            <v>181</v>
          </cell>
          <cell r="EZ70" t="str">
            <v/>
          </cell>
          <cell r="FA70" t="str">
            <v/>
          </cell>
          <cell r="FB70" t="str">
            <v/>
          </cell>
          <cell r="FC70" t="str">
            <v/>
          </cell>
          <cell r="FD70" t="str">
            <v/>
          </cell>
          <cell r="FE70" t="str">
            <v/>
          </cell>
          <cell r="FF70">
            <v>5.8976400000000009</v>
          </cell>
          <cell r="FG70">
            <v>5.8976400000000009</v>
          </cell>
          <cell r="FH70">
            <v>5.8976400000000009</v>
          </cell>
          <cell r="FI70">
            <v>5.8976400000000009</v>
          </cell>
          <cell r="FJ70">
            <v>5.8976400000000009</v>
          </cell>
          <cell r="FK70">
            <v>5.8976400000000009</v>
          </cell>
          <cell r="FL70" t="str">
            <v/>
          </cell>
          <cell r="FM70" t="str">
            <v/>
          </cell>
          <cell r="FN70" t="str">
            <v/>
          </cell>
          <cell r="FO70" t="str">
            <v/>
          </cell>
          <cell r="FP70" t="str">
            <v/>
          </cell>
          <cell r="FQ70" t="str">
            <v/>
          </cell>
          <cell r="FR70">
            <v>5.8976400000000009</v>
          </cell>
          <cell r="FS70">
            <v>5.8976400000000009</v>
          </cell>
          <cell r="FT70">
            <v>5.8976400000000009</v>
          </cell>
          <cell r="FU70">
            <v>5.8976400000000009</v>
          </cell>
          <cell r="FV70">
            <v>5.8976400000000009</v>
          </cell>
          <cell r="FW70">
            <v>5.8976400000000009</v>
          </cell>
          <cell r="FX70" t="str">
            <v/>
          </cell>
          <cell r="FY70" t="str">
            <v/>
          </cell>
          <cell r="FZ70" t="str">
            <v/>
          </cell>
          <cell r="GA70" t="str">
            <v/>
          </cell>
          <cell r="GB70" t="str">
            <v/>
          </cell>
          <cell r="GC70" t="str">
            <v/>
          </cell>
          <cell r="GD70">
            <v>6.35</v>
          </cell>
          <cell r="GE70">
            <v>6.35</v>
          </cell>
          <cell r="GF70">
            <v>6.35</v>
          </cell>
          <cell r="GG70">
            <v>6.35</v>
          </cell>
          <cell r="GH70">
            <v>6.35</v>
          </cell>
          <cell r="GI70">
            <v>6.35</v>
          </cell>
          <cell r="GJ70" t="str">
            <v/>
          </cell>
          <cell r="GK70" t="str">
            <v/>
          </cell>
          <cell r="GL70" t="str">
            <v/>
          </cell>
          <cell r="GM70" t="str">
            <v/>
          </cell>
          <cell r="GN70" t="str">
            <v/>
          </cell>
          <cell r="GO70" t="str">
            <v/>
          </cell>
          <cell r="GP70">
            <v>6.35</v>
          </cell>
          <cell r="GQ70">
            <v>6.35</v>
          </cell>
          <cell r="GR70">
            <v>6.35</v>
          </cell>
          <cell r="GS70">
            <v>6.35</v>
          </cell>
          <cell r="GT70">
            <v>6.35</v>
          </cell>
          <cell r="GU70">
            <v>6.35</v>
          </cell>
          <cell r="GV70" t="str">
            <v/>
          </cell>
          <cell r="GW70" t="str">
            <v/>
          </cell>
          <cell r="GX70" t="str">
            <v/>
          </cell>
          <cell r="GY70" t="str">
            <v/>
          </cell>
          <cell r="GZ70" t="str">
            <v/>
          </cell>
          <cell r="HA70" t="str">
            <v/>
          </cell>
          <cell r="HB70">
            <v>3.45</v>
          </cell>
          <cell r="HC70">
            <v>3.45</v>
          </cell>
          <cell r="HD70">
            <v>3.45</v>
          </cell>
          <cell r="HE70">
            <v>3.45</v>
          </cell>
          <cell r="HF70">
            <v>3.45</v>
          </cell>
          <cell r="HG70">
            <v>3.45</v>
          </cell>
          <cell r="HH70" t="str">
            <v/>
          </cell>
          <cell r="HI70" t="str">
            <v/>
          </cell>
          <cell r="HJ70" t="str">
            <v/>
          </cell>
          <cell r="HK70" t="str">
            <v/>
          </cell>
          <cell r="HL70" t="str">
            <v/>
          </cell>
          <cell r="HM70" t="str">
            <v/>
          </cell>
          <cell r="HN70">
            <v>13.054</v>
          </cell>
          <cell r="HO70">
            <v>13.054</v>
          </cell>
          <cell r="HP70">
            <v>13.054</v>
          </cell>
          <cell r="HQ70">
            <v>13.054</v>
          </cell>
          <cell r="HR70">
            <v>13.054</v>
          </cell>
          <cell r="HS70">
            <v>13.054</v>
          </cell>
          <cell r="HT70" t="str">
            <v/>
          </cell>
          <cell r="HU70" t="str">
            <v/>
          </cell>
          <cell r="HV70" t="str">
            <v/>
          </cell>
          <cell r="HW70" t="str">
            <v/>
          </cell>
          <cell r="HX70" t="str">
            <v/>
          </cell>
          <cell r="HY70" t="str">
            <v/>
          </cell>
          <cell r="HZ70">
            <v>22.488681818181817</v>
          </cell>
          <cell r="IA70">
            <v>22.488681818181817</v>
          </cell>
          <cell r="IB70">
            <v>22.488681818181817</v>
          </cell>
          <cell r="IC70">
            <v>22.488681818181814</v>
          </cell>
          <cell r="ID70">
            <v>22.488681818181814</v>
          </cell>
          <cell r="IE70">
            <v>22.488681818181814</v>
          </cell>
          <cell r="IF70" t="str">
            <v/>
          </cell>
          <cell r="IG70" t="str">
            <v/>
          </cell>
          <cell r="IH70" t="str">
            <v/>
          </cell>
          <cell r="II70" t="str">
            <v/>
          </cell>
          <cell r="IJ70" t="str">
            <v/>
          </cell>
          <cell r="IK70" t="str">
            <v/>
          </cell>
          <cell r="IL70">
            <v>25.9785</v>
          </cell>
          <cell r="IM70">
            <v>25.9785</v>
          </cell>
          <cell r="IN70">
            <v>25.9785</v>
          </cell>
          <cell r="IO70">
            <v>25.978499999999997</v>
          </cell>
          <cell r="IP70">
            <v>25.978499999999997</v>
          </cell>
          <cell r="IQ70">
            <v>25.978499999999997</v>
          </cell>
          <cell r="IR70" t="str">
            <v/>
          </cell>
          <cell r="IS70" t="str">
            <v/>
          </cell>
          <cell r="IT70" t="str">
            <v/>
          </cell>
          <cell r="IU70" t="str">
            <v/>
          </cell>
          <cell r="IV70" t="str">
            <v/>
          </cell>
          <cell r="IW70" t="str">
            <v/>
          </cell>
          <cell r="IX70">
            <v>36.119999999999997</v>
          </cell>
          <cell r="IY70">
            <v>36.119999999999997</v>
          </cell>
          <cell r="IZ70">
            <v>36.119999999999997</v>
          </cell>
          <cell r="JA70">
            <v>36.119999999999997</v>
          </cell>
          <cell r="JB70">
            <v>36.119999999999997</v>
          </cell>
          <cell r="JC70">
            <v>36.119999999999997</v>
          </cell>
          <cell r="JD70" t="str">
            <v/>
          </cell>
          <cell r="JE70" t="str">
            <v/>
          </cell>
          <cell r="JF70" t="str">
            <v/>
          </cell>
          <cell r="JG70" t="str">
            <v/>
          </cell>
          <cell r="JH70" t="str">
            <v/>
          </cell>
          <cell r="JI70" t="str">
            <v/>
          </cell>
          <cell r="JJ70">
            <v>13.65</v>
          </cell>
          <cell r="JK70">
            <v>13.65</v>
          </cell>
          <cell r="JL70">
            <v>13.65</v>
          </cell>
          <cell r="JM70">
            <v>13.65</v>
          </cell>
          <cell r="JN70">
            <v>13.65</v>
          </cell>
          <cell r="JO70">
            <v>13.65</v>
          </cell>
          <cell r="JP70" t="str">
            <v/>
          </cell>
          <cell r="JQ70" t="str">
            <v/>
          </cell>
          <cell r="JR70" t="str">
            <v/>
          </cell>
          <cell r="JS70" t="str">
            <v/>
          </cell>
          <cell r="JT70" t="str">
            <v/>
          </cell>
          <cell r="JU70" t="str">
            <v/>
          </cell>
          <cell r="JV70">
            <v>36.611724723874261</v>
          </cell>
          <cell r="JW70">
            <v>36.611724723874261</v>
          </cell>
          <cell r="JX70">
            <v>36.611724723874261</v>
          </cell>
          <cell r="JY70">
            <v>36.611724723874261</v>
          </cell>
          <cell r="JZ70">
            <v>36.611724723874261</v>
          </cell>
          <cell r="KA70">
            <v>36.611724723874261</v>
          </cell>
        </row>
        <row r="71">
          <cell r="EY71">
            <v>182</v>
          </cell>
          <cell r="EZ71" t="str">
            <v/>
          </cell>
          <cell r="FA71" t="str">
            <v/>
          </cell>
          <cell r="FB71" t="str">
            <v/>
          </cell>
          <cell r="FC71" t="str">
            <v/>
          </cell>
          <cell r="FD71" t="str">
            <v/>
          </cell>
          <cell r="FE71" t="str">
            <v/>
          </cell>
          <cell r="FF71">
            <v>8.9868799999999993</v>
          </cell>
          <cell r="FG71">
            <v>8.9868799999999993</v>
          </cell>
          <cell r="FH71">
            <v>8.9868799999999993</v>
          </cell>
          <cell r="FI71">
            <v>8.9868799999999993</v>
          </cell>
          <cell r="FJ71">
            <v>8.9868799999999993</v>
          </cell>
          <cell r="FK71">
            <v>8.9868799999999993</v>
          </cell>
          <cell r="FL71" t="str">
            <v/>
          </cell>
          <cell r="FM71" t="str">
            <v/>
          </cell>
          <cell r="FN71" t="str">
            <v/>
          </cell>
          <cell r="FO71" t="str">
            <v/>
          </cell>
          <cell r="FP71" t="str">
            <v/>
          </cell>
          <cell r="FQ71" t="str">
            <v/>
          </cell>
          <cell r="FR71">
            <v>8.9868799999999993</v>
          </cell>
          <cell r="FS71">
            <v>8.9868799999999993</v>
          </cell>
          <cell r="FT71">
            <v>8.9868799999999993</v>
          </cell>
          <cell r="FU71">
            <v>8.9868799999999993</v>
          </cell>
          <cell r="FV71">
            <v>8.9868799999999993</v>
          </cell>
          <cell r="FW71">
            <v>8.9868799999999993</v>
          </cell>
          <cell r="FX71" t="str">
            <v/>
          </cell>
          <cell r="FY71" t="str">
            <v/>
          </cell>
          <cell r="FZ71" t="str">
            <v/>
          </cell>
          <cell r="GA71" t="str">
            <v/>
          </cell>
          <cell r="GB71" t="str">
            <v/>
          </cell>
          <cell r="GC71" t="str">
            <v/>
          </cell>
          <cell r="GD71">
            <v>9.652000000000001</v>
          </cell>
          <cell r="GE71">
            <v>9.652000000000001</v>
          </cell>
          <cell r="GF71">
            <v>9.652000000000001</v>
          </cell>
          <cell r="GG71">
            <v>9.652000000000001</v>
          </cell>
          <cell r="GH71">
            <v>9.652000000000001</v>
          </cell>
          <cell r="GI71">
            <v>9.652000000000001</v>
          </cell>
          <cell r="GJ71" t="str">
            <v/>
          </cell>
          <cell r="GK71" t="str">
            <v/>
          </cell>
          <cell r="GL71" t="str">
            <v/>
          </cell>
          <cell r="GM71" t="str">
            <v/>
          </cell>
          <cell r="GN71" t="str">
            <v/>
          </cell>
          <cell r="GO71" t="str">
            <v/>
          </cell>
          <cell r="GP71">
            <v>9.652000000000001</v>
          </cell>
          <cell r="GQ71">
            <v>9.652000000000001</v>
          </cell>
          <cell r="GR71">
            <v>9.652000000000001</v>
          </cell>
          <cell r="GS71">
            <v>9.652000000000001</v>
          </cell>
          <cell r="GT71">
            <v>9.652000000000001</v>
          </cell>
          <cell r="GU71">
            <v>9.652000000000001</v>
          </cell>
          <cell r="GV71" t="str">
            <v/>
          </cell>
          <cell r="GW71" t="str">
            <v/>
          </cell>
          <cell r="GX71" t="str">
            <v/>
          </cell>
          <cell r="GY71" t="str">
            <v/>
          </cell>
          <cell r="GZ71" t="str">
            <v/>
          </cell>
          <cell r="HA71" t="str">
            <v/>
          </cell>
          <cell r="HB71">
            <v>3.45</v>
          </cell>
          <cell r="HC71">
            <v>3.45</v>
          </cell>
          <cell r="HD71">
            <v>3.45</v>
          </cell>
          <cell r="HE71">
            <v>3.45</v>
          </cell>
          <cell r="HF71">
            <v>3.45</v>
          </cell>
          <cell r="HG71">
            <v>3.45</v>
          </cell>
          <cell r="HH71" t="str">
            <v/>
          </cell>
          <cell r="HI71" t="str">
            <v/>
          </cell>
          <cell r="HJ71" t="str">
            <v/>
          </cell>
          <cell r="HK71" t="str">
            <v/>
          </cell>
          <cell r="HL71" t="str">
            <v/>
          </cell>
          <cell r="HM71" t="str">
            <v/>
          </cell>
          <cell r="HN71">
            <v>13.054</v>
          </cell>
          <cell r="HO71">
            <v>13.054</v>
          </cell>
          <cell r="HP71">
            <v>13.054</v>
          </cell>
          <cell r="HQ71">
            <v>13.054</v>
          </cell>
          <cell r="HR71">
            <v>13.054</v>
          </cell>
          <cell r="HS71">
            <v>13.054</v>
          </cell>
          <cell r="HT71" t="str">
            <v/>
          </cell>
          <cell r="HU71" t="str">
            <v/>
          </cell>
          <cell r="HV71" t="str">
            <v/>
          </cell>
          <cell r="HW71" t="str">
            <v/>
          </cell>
          <cell r="HX71" t="str">
            <v/>
          </cell>
          <cell r="HY71" t="str">
            <v/>
          </cell>
          <cell r="HZ71">
            <v>25.488681818181817</v>
          </cell>
          <cell r="IA71">
            <v>25.488681818181817</v>
          </cell>
          <cell r="IB71">
            <v>25.488681818181817</v>
          </cell>
          <cell r="IC71">
            <v>25.488681818181814</v>
          </cell>
          <cell r="ID71">
            <v>25.488681818181814</v>
          </cell>
          <cell r="IE71">
            <v>25.488681818181814</v>
          </cell>
          <cell r="IF71" t="str">
            <v/>
          </cell>
          <cell r="IG71" t="str">
            <v/>
          </cell>
          <cell r="IH71" t="str">
            <v/>
          </cell>
          <cell r="II71" t="str">
            <v/>
          </cell>
          <cell r="IJ71" t="str">
            <v/>
          </cell>
          <cell r="IK71" t="str">
            <v/>
          </cell>
          <cell r="IL71">
            <v>28.853999999999999</v>
          </cell>
          <cell r="IM71">
            <v>28.853999999999999</v>
          </cell>
          <cell r="IN71">
            <v>28.853999999999999</v>
          </cell>
          <cell r="IO71">
            <v>28.853999999999996</v>
          </cell>
          <cell r="IP71">
            <v>28.853999999999996</v>
          </cell>
          <cell r="IQ71">
            <v>28.853999999999996</v>
          </cell>
          <cell r="IR71" t="str">
            <v/>
          </cell>
          <cell r="IS71" t="str">
            <v/>
          </cell>
          <cell r="IT71" t="str">
            <v/>
          </cell>
          <cell r="IU71" t="str">
            <v/>
          </cell>
          <cell r="IV71" t="str">
            <v/>
          </cell>
          <cell r="IW71" t="str">
            <v/>
          </cell>
          <cell r="IX71">
            <v>36.119999999999997</v>
          </cell>
          <cell r="IY71">
            <v>36.119999999999997</v>
          </cell>
          <cell r="IZ71">
            <v>36.119999999999997</v>
          </cell>
          <cell r="JA71">
            <v>36.119999999999997</v>
          </cell>
          <cell r="JB71">
            <v>36.119999999999997</v>
          </cell>
          <cell r="JC71">
            <v>36.119999999999997</v>
          </cell>
          <cell r="JD71" t="str">
            <v/>
          </cell>
          <cell r="JE71" t="str">
            <v/>
          </cell>
          <cell r="JF71" t="str">
            <v/>
          </cell>
          <cell r="JG71" t="str">
            <v/>
          </cell>
          <cell r="JH71" t="str">
            <v/>
          </cell>
          <cell r="JI71" t="str">
            <v/>
          </cell>
          <cell r="JJ71">
            <v>4.16</v>
          </cell>
          <cell r="JK71">
            <v>4.16</v>
          </cell>
          <cell r="JL71">
            <v>4.16</v>
          </cell>
          <cell r="JM71">
            <v>4.16</v>
          </cell>
          <cell r="JN71">
            <v>4.16</v>
          </cell>
          <cell r="JO71">
            <v>4.16</v>
          </cell>
          <cell r="JP71" t="str">
            <v/>
          </cell>
          <cell r="JQ71" t="str">
            <v/>
          </cell>
          <cell r="JR71" t="str">
            <v/>
          </cell>
          <cell r="JS71" t="str">
            <v/>
          </cell>
          <cell r="JT71" t="str">
            <v/>
          </cell>
          <cell r="JU71" t="str">
            <v/>
          </cell>
          <cell r="JV71">
            <v>38</v>
          </cell>
          <cell r="JW71">
            <v>38</v>
          </cell>
          <cell r="JX71">
            <v>38</v>
          </cell>
          <cell r="JY71">
            <v>38</v>
          </cell>
          <cell r="JZ71">
            <v>38</v>
          </cell>
          <cell r="KA71">
            <v>38</v>
          </cell>
        </row>
        <row r="72">
          <cell r="EY72">
            <v>183</v>
          </cell>
          <cell r="EZ72">
            <v>37.332680000000003</v>
          </cell>
          <cell r="FA72">
            <v>37.332680000000003</v>
          </cell>
          <cell r="FB72">
            <v>37.332680000000003</v>
          </cell>
          <cell r="FC72">
            <v>37.332680000000003</v>
          </cell>
          <cell r="FD72">
            <v>37.332680000000003</v>
          </cell>
          <cell r="FE72">
            <v>37.332680000000003</v>
          </cell>
          <cell r="FF72" t="str">
            <v/>
          </cell>
          <cell r="FG72" t="str">
            <v/>
          </cell>
          <cell r="FH72" t="str">
            <v/>
          </cell>
          <cell r="FI72" t="str">
            <v/>
          </cell>
          <cell r="FJ72" t="str">
            <v/>
          </cell>
          <cell r="FK72" t="str">
            <v/>
          </cell>
          <cell r="FL72">
            <v>37.332680000000003</v>
          </cell>
          <cell r="FM72">
            <v>37.332680000000003</v>
          </cell>
          <cell r="FN72">
            <v>37.332680000000003</v>
          </cell>
          <cell r="FO72">
            <v>37.332680000000003</v>
          </cell>
          <cell r="FP72">
            <v>37.332680000000003</v>
          </cell>
          <cell r="FQ72">
            <v>37.332680000000003</v>
          </cell>
          <cell r="FR72" t="str">
            <v/>
          </cell>
          <cell r="FS72" t="str">
            <v/>
          </cell>
          <cell r="FT72" t="str">
            <v/>
          </cell>
          <cell r="FU72" t="str">
            <v/>
          </cell>
          <cell r="FV72" t="str">
            <v/>
          </cell>
          <cell r="FW72" t="str">
            <v/>
          </cell>
          <cell r="FX72">
            <v>57.848992248062018</v>
          </cell>
          <cell r="FY72">
            <v>57.848992248062018</v>
          </cell>
          <cell r="FZ72">
            <v>57.848992248062018</v>
          </cell>
          <cell r="GA72">
            <v>57.848992248062018</v>
          </cell>
          <cell r="GB72">
            <v>57.848992248062018</v>
          </cell>
          <cell r="GC72">
            <v>57.848992248062018</v>
          </cell>
          <cell r="GD72" t="str">
            <v/>
          </cell>
          <cell r="GE72" t="str">
            <v/>
          </cell>
          <cell r="GF72" t="str">
            <v/>
          </cell>
          <cell r="GG72" t="str">
            <v/>
          </cell>
          <cell r="GH72" t="str">
            <v/>
          </cell>
          <cell r="GI72" t="str">
            <v/>
          </cell>
          <cell r="GJ72">
            <v>57.848992248062018</v>
          </cell>
          <cell r="GK72">
            <v>57.848992248062018</v>
          </cell>
          <cell r="GL72">
            <v>57.848992248062018</v>
          </cell>
          <cell r="GM72">
            <v>57.848992248062018</v>
          </cell>
          <cell r="GN72">
            <v>57.848992248062018</v>
          </cell>
          <cell r="GO72">
            <v>57.848992248062018</v>
          </cell>
          <cell r="GP72" t="str">
            <v/>
          </cell>
          <cell r="GQ72" t="str">
            <v/>
          </cell>
          <cell r="GR72" t="str">
            <v/>
          </cell>
          <cell r="GS72" t="str">
            <v/>
          </cell>
          <cell r="GT72" t="str">
            <v/>
          </cell>
          <cell r="GU72" t="str">
            <v/>
          </cell>
          <cell r="GV72">
            <v>57.960000000000008</v>
          </cell>
          <cell r="GW72">
            <v>57.960000000000008</v>
          </cell>
          <cell r="GX72">
            <v>57.960000000000008</v>
          </cell>
          <cell r="GY72">
            <v>57.960000000000008</v>
          </cell>
          <cell r="GZ72">
            <v>57.960000000000008</v>
          </cell>
          <cell r="HA72">
            <v>57.960000000000008</v>
          </cell>
          <cell r="HB72" t="str">
            <v/>
          </cell>
          <cell r="HC72" t="str">
            <v/>
          </cell>
          <cell r="HD72" t="str">
            <v/>
          </cell>
          <cell r="HE72" t="str">
            <v/>
          </cell>
          <cell r="HF72" t="str">
            <v/>
          </cell>
          <cell r="HG72" t="str">
            <v/>
          </cell>
          <cell r="HH72">
            <v>33.792000000000002</v>
          </cell>
          <cell r="HI72">
            <v>33.792000000000002</v>
          </cell>
          <cell r="HJ72">
            <v>33.792000000000002</v>
          </cell>
          <cell r="HK72">
            <v>33.792000000000002</v>
          </cell>
          <cell r="HL72">
            <v>33.792000000000002</v>
          </cell>
          <cell r="HM72">
            <v>33.792000000000002</v>
          </cell>
          <cell r="HN72" t="str">
            <v/>
          </cell>
          <cell r="HO72" t="str">
            <v/>
          </cell>
          <cell r="HP72" t="str">
            <v/>
          </cell>
          <cell r="HQ72" t="str">
            <v/>
          </cell>
          <cell r="HR72" t="str">
            <v/>
          </cell>
          <cell r="HS72" t="str">
            <v/>
          </cell>
          <cell r="HT72">
            <v>25.92</v>
          </cell>
          <cell r="HU72">
            <v>25.92</v>
          </cell>
          <cell r="HV72">
            <v>25.92</v>
          </cell>
          <cell r="HW72">
            <v>25.92</v>
          </cell>
          <cell r="HX72">
            <v>25.92</v>
          </cell>
          <cell r="HY72">
            <v>25.92</v>
          </cell>
          <cell r="HZ72" t="str">
            <v/>
          </cell>
          <cell r="IA72" t="str">
            <v/>
          </cell>
          <cell r="IB72" t="str">
            <v/>
          </cell>
          <cell r="IC72" t="str">
            <v/>
          </cell>
          <cell r="ID72" t="str">
            <v/>
          </cell>
          <cell r="IE72" t="str">
            <v/>
          </cell>
          <cell r="IF72">
            <v>46.0334</v>
          </cell>
          <cell r="IG72">
            <v>46.0334</v>
          </cell>
          <cell r="IH72">
            <v>46.0334</v>
          </cell>
          <cell r="II72">
            <v>46.0334</v>
          </cell>
          <cell r="IJ72">
            <v>46.0334</v>
          </cell>
          <cell r="IK72">
            <v>46.0334</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v>10.4</v>
          </cell>
          <cell r="JE72">
            <v>10.4</v>
          </cell>
          <cell r="JF72">
            <v>10.4</v>
          </cell>
          <cell r="JG72">
            <v>10.4</v>
          </cell>
          <cell r="JH72">
            <v>10.4</v>
          </cell>
          <cell r="JI72">
            <v>10.4</v>
          </cell>
          <cell r="JJ72" t="str">
            <v/>
          </cell>
          <cell r="JK72" t="str">
            <v/>
          </cell>
          <cell r="JL72" t="str">
            <v/>
          </cell>
          <cell r="JM72" t="str">
            <v/>
          </cell>
          <cell r="JN72" t="str">
            <v/>
          </cell>
          <cell r="JO72" t="str">
            <v/>
          </cell>
          <cell r="JP72">
            <v>9.2000000000000011</v>
          </cell>
          <cell r="JQ72">
            <v>9.2000000000000011</v>
          </cell>
          <cell r="JR72">
            <v>9.2000000000000011</v>
          </cell>
          <cell r="JS72">
            <v>9.2000000000000011</v>
          </cell>
          <cell r="JT72">
            <v>9.2000000000000011</v>
          </cell>
          <cell r="JU72">
            <v>9.2000000000000011</v>
          </cell>
          <cell r="JV72" t="str">
            <v/>
          </cell>
          <cell r="JW72" t="str">
            <v/>
          </cell>
          <cell r="JX72" t="str">
            <v/>
          </cell>
          <cell r="JY72" t="str">
            <v/>
          </cell>
          <cell r="JZ72" t="str">
            <v/>
          </cell>
          <cell r="KA72" t="str">
            <v/>
          </cell>
        </row>
        <row r="73">
          <cell r="EY73">
            <v>184</v>
          </cell>
          <cell r="EZ73">
            <v>32.131292908328199</v>
          </cell>
          <cell r="FA73">
            <v>32.131292908328199</v>
          </cell>
          <cell r="FB73">
            <v>32.131292908328199</v>
          </cell>
          <cell r="FC73">
            <v>19.992804476293106</v>
          </cell>
          <cell r="FD73">
            <v>19.992804476293106</v>
          </cell>
          <cell r="FE73">
            <v>19.992804476293106</v>
          </cell>
          <cell r="FF73">
            <v>13.841172329741381</v>
          </cell>
          <cell r="FG73">
            <v>13.841172329741381</v>
          </cell>
          <cell r="FH73">
            <v>13.841172329741381</v>
          </cell>
          <cell r="FI73">
            <v>14.280574625923647</v>
          </cell>
          <cell r="FJ73">
            <v>14.280574625923647</v>
          </cell>
          <cell r="FK73">
            <v>14.280574625923647</v>
          </cell>
          <cell r="FL73">
            <v>32.131292908328199</v>
          </cell>
          <cell r="FM73">
            <v>32.131292908328199</v>
          </cell>
          <cell r="FN73">
            <v>32.131292908328199</v>
          </cell>
          <cell r="FO73">
            <v>19.992804476293106</v>
          </cell>
          <cell r="FP73">
            <v>19.992804476293106</v>
          </cell>
          <cell r="FQ73">
            <v>19.992804476293106</v>
          </cell>
          <cell r="FR73">
            <v>13.841172329741381</v>
          </cell>
          <cell r="FS73">
            <v>13.841172329741381</v>
          </cell>
          <cell r="FT73">
            <v>13.841172329741381</v>
          </cell>
          <cell r="FU73">
            <v>14.280574625923647</v>
          </cell>
          <cell r="FV73">
            <v>14.280574625923647</v>
          </cell>
          <cell r="FW73">
            <v>14.280574625923647</v>
          </cell>
          <cell r="FX73">
            <v>28.746813423645321</v>
          </cell>
          <cell r="FY73">
            <v>28.746813423645321</v>
          </cell>
          <cell r="FZ73">
            <v>28.746813423645321</v>
          </cell>
          <cell r="GA73">
            <v>17.886906130268198</v>
          </cell>
          <cell r="GB73">
            <v>17.886906130268198</v>
          </cell>
          <cell r="GC73">
            <v>17.886906130268198</v>
          </cell>
          <cell r="GD73">
            <v>12.383242705570293</v>
          </cell>
          <cell r="GE73">
            <v>12.383242705570293</v>
          </cell>
          <cell r="GF73">
            <v>12.383242705570293</v>
          </cell>
          <cell r="GG73">
            <v>12.776361521620142</v>
          </cell>
          <cell r="GH73">
            <v>12.776361521620142</v>
          </cell>
          <cell r="GI73">
            <v>12.776361521620142</v>
          </cell>
          <cell r="GJ73">
            <v>28.746813423645321</v>
          </cell>
          <cell r="GK73">
            <v>28.746813423645321</v>
          </cell>
          <cell r="GL73">
            <v>28.746813423645321</v>
          </cell>
          <cell r="GM73">
            <v>17.886906130268198</v>
          </cell>
          <cell r="GN73">
            <v>17.886906130268198</v>
          </cell>
          <cell r="GO73">
            <v>17.886906130268198</v>
          </cell>
          <cell r="GP73">
            <v>12.383242705570293</v>
          </cell>
          <cell r="GQ73">
            <v>12.383242705570293</v>
          </cell>
          <cell r="GR73">
            <v>12.383242705570293</v>
          </cell>
          <cell r="GS73">
            <v>12.776361521620142</v>
          </cell>
          <cell r="GT73">
            <v>12.776361521620142</v>
          </cell>
          <cell r="GU73">
            <v>12.776361521620142</v>
          </cell>
          <cell r="GV73">
            <v>27.09740609605911</v>
          </cell>
          <cell r="GW73">
            <v>27.09740609605911</v>
          </cell>
          <cell r="GX73">
            <v>27.09740609605911</v>
          </cell>
          <cell r="GY73">
            <v>16.860608237547893</v>
          </cell>
          <cell r="GZ73">
            <v>16.860608237547893</v>
          </cell>
          <cell r="HA73">
            <v>16.860608237547893</v>
          </cell>
          <cell r="HB73">
            <v>11.672728779840847</v>
          </cell>
          <cell r="HC73">
            <v>11.672728779840847</v>
          </cell>
          <cell r="HD73">
            <v>11.672728779840847</v>
          </cell>
          <cell r="HE73">
            <v>12.043291598248492</v>
          </cell>
          <cell r="HF73">
            <v>12.043291598248492</v>
          </cell>
          <cell r="HG73">
            <v>12.043291598248492</v>
          </cell>
          <cell r="HH73">
            <v>28.725215517241377</v>
          </cell>
          <cell r="HI73">
            <v>28.725215517241377</v>
          </cell>
          <cell r="HJ73">
            <v>28.725215517241377</v>
          </cell>
          <cell r="HK73">
            <v>17.873467432950189</v>
          </cell>
          <cell r="HL73">
            <v>17.873467432950189</v>
          </cell>
          <cell r="HM73">
            <v>17.873467432950189</v>
          </cell>
          <cell r="HN73">
            <v>12.37393899204244</v>
          </cell>
          <cell r="HO73">
            <v>12.37393899204244</v>
          </cell>
          <cell r="HP73">
            <v>12.37393899204244</v>
          </cell>
          <cell r="HQ73">
            <v>12.766762452107278</v>
          </cell>
          <cell r="HR73">
            <v>12.766762452107278</v>
          </cell>
          <cell r="HS73">
            <v>12.766762452107278</v>
          </cell>
          <cell r="HT73">
            <v>23.235452586206897</v>
          </cell>
          <cell r="HU73">
            <v>23.235452586206897</v>
          </cell>
          <cell r="HV73">
            <v>23.235452586206897</v>
          </cell>
          <cell r="HW73">
            <v>14.457614942528737</v>
          </cell>
          <cell r="HX73">
            <v>14.457614942528737</v>
          </cell>
          <cell r="HY73">
            <v>14.457614942528737</v>
          </cell>
          <cell r="HZ73">
            <v>10.009118037135279</v>
          </cell>
          <cell r="IA73">
            <v>10.009118037135279</v>
          </cell>
          <cell r="IB73">
            <v>10.009118037135279</v>
          </cell>
          <cell r="IC73">
            <v>10.326867816091955</v>
          </cell>
          <cell r="ID73">
            <v>10.326867816091955</v>
          </cell>
          <cell r="IE73">
            <v>10.326867816091955</v>
          </cell>
          <cell r="IF73">
            <v>27.228174670506522</v>
          </cell>
          <cell r="IG73">
            <v>27.228174670506522</v>
          </cell>
          <cell r="IH73">
            <v>27.228174670506522</v>
          </cell>
          <cell r="II73">
            <v>16.94197535053739</v>
          </cell>
          <cell r="IJ73">
            <v>16.94197535053739</v>
          </cell>
          <cell r="IK73">
            <v>16.94197535053739</v>
          </cell>
          <cell r="IL73">
            <v>11.72905985806435</v>
          </cell>
          <cell r="IM73">
            <v>11.72905985806435</v>
          </cell>
          <cell r="IN73">
            <v>11.72905985806435</v>
          </cell>
          <cell r="IO73">
            <v>12.101410964669565</v>
          </cell>
          <cell r="IP73">
            <v>12.101410964669565</v>
          </cell>
          <cell r="IQ73">
            <v>12.101410964669565</v>
          </cell>
          <cell r="IR73">
            <v>26.144401372872817</v>
          </cell>
          <cell r="IS73">
            <v>26.144401372872817</v>
          </cell>
          <cell r="IT73">
            <v>26.144401372872817</v>
          </cell>
          <cell r="IU73">
            <v>16.267627520898639</v>
          </cell>
          <cell r="IV73">
            <v>16.267627520898639</v>
          </cell>
          <cell r="IW73">
            <v>16.267627520898639</v>
          </cell>
          <cell r="IX73">
            <v>11.262203668314443</v>
          </cell>
          <cell r="IY73">
            <v>11.262203668314443</v>
          </cell>
          <cell r="IZ73">
            <v>11.262203668314443</v>
          </cell>
          <cell r="JA73">
            <v>11.61973394349903</v>
          </cell>
          <cell r="JB73">
            <v>11.61973394349903</v>
          </cell>
          <cell r="JC73">
            <v>11.61973394349903</v>
          </cell>
          <cell r="JD73">
            <v>13.233143472906404</v>
          </cell>
          <cell r="JE73">
            <v>13.233143472906404</v>
          </cell>
          <cell r="JF73">
            <v>13.233143472906404</v>
          </cell>
          <cell r="JG73">
            <v>8.2339559386973171</v>
          </cell>
          <cell r="JH73">
            <v>8.2339559386973171</v>
          </cell>
          <cell r="JI73">
            <v>8.2339559386973171</v>
          </cell>
          <cell r="JJ73">
            <v>5.7004310344827589</v>
          </cell>
          <cell r="JK73">
            <v>5.7004310344827589</v>
          </cell>
          <cell r="JL73">
            <v>5.7004310344827589</v>
          </cell>
          <cell r="JM73">
            <v>5.8813970990695124</v>
          </cell>
          <cell r="JN73">
            <v>5.8813970990695124</v>
          </cell>
          <cell r="JO73">
            <v>5.8813970990695124</v>
          </cell>
          <cell r="JP73">
            <v>21.544796798029555</v>
          </cell>
          <cell r="JQ73">
            <v>21.544796798029555</v>
          </cell>
          <cell r="JR73">
            <v>21.544796798029555</v>
          </cell>
          <cell r="JS73">
            <v>13.405651340996169</v>
          </cell>
          <cell r="JT73">
            <v>13.405651340996169</v>
          </cell>
          <cell r="JU73">
            <v>13.405651340996169</v>
          </cell>
          <cell r="JV73">
            <v>9.2808355437665782</v>
          </cell>
          <cell r="JW73">
            <v>9.2808355437665782</v>
          </cell>
          <cell r="JX73">
            <v>9.2808355437665782</v>
          </cell>
          <cell r="JY73">
            <v>9.5754652435686918</v>
          </cell>
          <cell r="JZ73">
            <v>9.5754652435686918</v>
          </cell>
          <cell r="KA73">
            <v>9.5754652435686918</v>
          </cell>
        </row>
        <row r="74">
          <cell r="EY74">
            <v>185</v>
          </cell>
          <cell r="EZ74">
            <v>16.719508621714269</v>
          </cell>
          <cell r="FA74">
            <v>16.719508621714269</v>
          </cell>
          <cell r="FB74">
            <v>16.719508621714269</v>
          </cell>
          <cell r="FC74" t="str">
            <v/>
          </cell>
          <cell r="FD74" t="str">
            <v/>
          </cell>
          <cell r="FE74" t="str">
            <v/>
          </cell>
          <cell r="FF74" t="str">
            <v/>
          </cell>
          <cell r="FG74" t="str">
            <v/>
          </cell>
          <cell r="FH74" t="str">
            <v/>
          </cell>
          <cell r="FI74" t="str">
            <v/>
          </cell>
          <cell r="FJ74" t="str">
            <v/>
          </cell>
          <cell r="FK74" t="str">
            <v/>
          </cell>
          <cell r="FL74">
            <v>16.719508621714269</v>
          </cell>
          <cell r="FM74">
            <v>16.719508621714269</v>
          </cell>
          <cell r="FN74">
            <v>16.719508621714269</v>
          </cell>
          <cell r="FO74" t="str">
            <v/>
          </cell>
          <cell r="FP74" t="str">
            <v/>
          </cell>
          <cell r="FQ74" t="str">
            <v/>
          </cell>
          <cell r="FR74" t="str">
            <v/>
          </cell>
          <cell r="FS74" t="str">
            <v/>
          </cell>
          <cell r="FT74" t="str">
            <v/>
          </cell>
          <cell r="FU74" t="str">
            <v/>
          </cell>
          <cell r="FV74" t="str">
            <v/>
          </cell>
          <cell r="FW74" t="str">
            <v/>
          </cell>
          <cell r="FX74">
            <v>13.506994285714272</v>
          </cell>
          <cell r="FY74">
            <v>13.506994285714272</v>
          </cell>
          <cell r="FZ74">
            <v>13.506994285714272</v>
          </cell>
          <cell r="GA74" t="str">
            <v/>
          </cell>
          <cell r="GB74" t="str">
            <v/>
          </cell>
          <cell r="GC74" t="str">
            <v/>
          </cell>
          <cell r="GD74" t="str">
            <v/>
          </cell>
          <cell r="GE74" t="str">
            <v/>
          </cell>
          <cell r="GF74" t="str">
            <v/>
          </cell>
          <cell r="GG74" t="str">
            <v/>
          </cell>
          <cell r="GH74" t="str">
            <v/>
          </cell>
          <cell r="GI74" t="str">
            <v/>
          </cell>
          <cell r="GJ74">
            <v>13.506994285714272</v>
          </cell>
          <cell r="GK74">
            <v>13.506994285714272</v>
          </cell>
          <cell r="GL74">
            <v>13.506994285714272</v>
          </cell>
          <cell r="GM74" t="str">
            <v/>
          </cell>
          <cell r="GN74" t="str">
            <v/>
          </cell>
          <cell r="GO74" t="str">
            <v/>
          </cell>
          <cell r="GP74" t="str">
            <v/>
          </cell>
          <cell r="GQ74" t="str">
            <v/>
          </cell>
          <cell r="GR74" t="str">
            <v/>
          </cell>
          <cell r="GS74" t="str">
            <v/>
          </cell>
          <cell r="GT74" t="str">
            <v/>
          </cell>
          <cell r="GU74" t="str">
            <v/>
          </cell>
          <cell r="GV74">
            <v>12.601371428571417</v>
          </cell>
          <cell r="GW74">
            <v>12.601371428571417</v>
          </cell>
          <cell r="GX74">
            <v>12.601371428571417</v>
          </cell>
          <cell r="GY74" t="str">
            <v/>
          </cell>
          <cell r="GZ74" t="str">
            <v/>
          </cell>
          <cell r="HA74" t="str">
            <v/>
          </cell>
          <cell r="HB74" t="str">
            <v/>
          </cell>
          <cell r="HC74" t="str">
            <v/>
          </cell>
          <cell r="HD74" t="str">
            <v/>
          </cell>
          <cell r="HE74" t="str">
            <v/>
          </cell>
          <cell r="HF74" t="str">
            <v/>
          </cell>
          <cell r="HG74" t="str">
            <v/>
          </cell>
          <cell r="HH74">
            <v>10.306559999999992</v>
          </cell>
          <cell r="HI74">
            <v>10.306559999999992</v>
          </cell>
          <cell r="HJ74">
            <v>10.306559999999992</v>
          </cell>
          <cell r="HK74" t="str">
            <v/>
          </cell>
          <cell r="HL74" t="str">
            <v/>
          </cell>
          <cell r="HM74" t="str">
            <v/>
          </cell>
          <cell r="HN74" t="str">
            <v/>
          </cell>
          <cell r="HO74" t="str">
            <v/>
          </cell>
          <cell r="HP74" t="str">
            <v/>
          </cell>
          <cell r="HQ74" t="str">
            <v/>
          </cell>
          <cell r="HR74" t="str">
            <v/>
          </cell>
          <cell r="HS74" t="str">
            <v/>
          </cell>
          <cell r="HT74">
            <v>9.2571428571428491</v>
          </cell>
          <cell r="HU74">
            <v>9.2571428571428491</v>
          </cell>
          <cell r="HV74">
            <v>9.2571428571428491</v>
          </cell>
          <cell r="HW74" t="str">
            <v/>
          </cell>
          <cell r="HX74" t="str">
            <v/>
          </cell>
          <cell r="HY74" t="str">
            <v/>
          </cell>
          <cell r="HZ74" t="str">
            <v/>
          </cell>
          <cell r="IA74" t="str">
            <v/>
          </cell>
          <cell r="IB74" t="str">
            <v/>
          </cell>
          <cell r="IC74" t="str">
            <v/>
          </cell>
          <cell r="ID74" t="str">
            <v/>
          </cell>
          <cell r="IE74" t="str">
            <v/>
          </cell>
          <cell r="IF74">
            <v>8.4938399999999916</v>
          </cell>
          <cell r="IG74">
            <v>8.4938399999999916</v>
          </cell>
          <cell r="IH74">
            <v>8.4938399999999916</v>
          </cell>
          <cell r="II74" t="str">
            <v/>
          </cell>
          <cell r="IJ74" t="str">
            <v/>
          </cell>
          <cell r="IK74" t="str">
            <v/>
          </cell>
          <cell r="IL74" t="str">
            <v/>
          </cell>
          <cell r="IM74" t="str">
            <v/>
          </cell>
          <cell r="IN74" t="str">
            <v/>
          </cell>
          <cell r="IO74" t="str">
            <v/>
          </cell>
          <cell r="IP74" t="str">
            <v/>
          </cell>
          <cell r="IQ74" t="str">
            <v/>
          </cell>
          <cell r="IR74">
            <v>26.331428571428546</v>
          </cell>
          <cell r="IS74">
            <v>26.331428571428546</v>
          </cell>
          <cell r="IT74">
            <v>26.331428571428546</v>
          </cell>
          <cell r="IU74" t="str">
            <v/>
          </cell>
          <cell r="IV74" t="str">
            <v/>
          </cell>
          <cell r="IW74" t="str">
            <v/>
          </cell>
          <cell r="IX74" t="str">
            <v/>
          </cell>
          <cell r="IY74" t="str">
            <v/>
          </cell>
          <cell r="IZ74" t="str">
            <v/>
          </cell>
          <cell r="JA74" t="str">
            <v/>
          </cell>
          <cell r="JB74" t="str">
            <v/>
          </cell>
          <cell r="JC74" t="str">
            <v/>
          </cell>
          <cell r="JD74">
            <v>7.1314285714285646</v>
          </cell>
          <cell r="JE74">
            <v>7.1314285714285646</v>
          </cell>
          <cell r="JF74">
            <v>7.1314285714285646</v>
          </cell>
          <cell r="JG74" t="str">
            <v/>
          </cell>
          <cell r="JH74" t="str">
            <v/>
          </cell>
          <cell r="JI74" t="str">
            <v/>
          </cell>
          <cell r="JJ74" t="str">
            <v/>
          </cell>
          <cell r="JK74" t="str">
            <v/>
          </cell>
          <cell r="JL74" t="str">
            <v/>
          </cell>
          <cell r="JM74" t="str">
            <v/>
          </cell>
          <cell r="JN74" t="str">
            <v/>
          </cell>
          <cell r="JO74" t="str">
            <v/>
          </cell>
          <cell r="JP74">
            <v>8.6537142857142779</v>
          </cell>
          <cell r="JQ74">
            <v>8.6537142857142779</v>
          </cell>
          <cell r="JR74">
            <v>8.6537142857142779</v>
          </cell>
          <cell r="JS74" t="str">
            <v/>
          </cell>
          <cell r="JT74" t="str">
            <v/>
          </cell>
          <cell r="JU74" t="str">
            <v/>
          </cell>
          <cell r="JV74" t="str">
            <v/>
          </cell>
          <cell r="JW74" t="str">
            <v/>
          </cell>
          <cell r="JX74" t="str">
            <v/>
          </cell>
          <cell r="JY74" t="str">
            <v/>
          </cell>
          <cell r="JZ74" t="str">
            <v/>
          </cell>
          <cell r="KA74" t="str">
            <v/>
          </cell>
        </row>
        <row r="75">
          <cell r="EY75">
            <v>186</v>
          </cell>
          <cell r="EZ75" t="str">
            <v/>
          </cell>
          <cell r="FA75" t="str">
            <v/>
          </cell>
          <cell r="FB75" t="str">
            <v/>
          </cell>
          <cell r="FC75">
            <v>21.399043975757554</v>
          </cell>
          <cell r="FD75">
            <v>21.399043975757554</v>
          </cell>
          <cell r="FE75">
            <v>21.399043975757554</v>
          </cell>
          <cell r="FF75">
            <v>9.0534416820512718</v>
          </cell>
          <cell r="FG75">
            <v>9.0534416820512718</v>
          </cell>
          <cell r="FH75">
            <v>9.0534416820512718</v>
          </cell>
          <cell r="FI75">
            <v>13.450827641904748</v>
          </cell>
          <cell r="FJ75">
            <v>13.450827641904748</v>
          </cell>
          <cell r="FK75">
            <v>13.450827641904748</v>
          </cell>
          <cell r="FL75" t="str">
            <v/>
          </cell>
          <cell r="FM75" t="str">
            <v/>
          </cell>
          <cell r="FN75" t="str">
            <v/>
          </cell>
          <cell r="FO75">
            <v>21.399043975757554</v>
          </cell>
          <cell r="FP75">
            <v>21.399043975757554</v>
          </cell>
          <cell r="FQ75">
            <v>21.399043975757554</v>
          </cell>
          <cell r="FR75">
            <v>9.0534416820512718</v>
          </cell>
          <cell r="FS75">
            <v>9.0534416820512718</v>
          </cell>
          <cell r="FT75">
            <v>9.0534416820512718</v>
          </cell>
          <cell r="FU75">
            <v>13.450827641904748</v>
          </cell>
          <cell r="FV75">
            <v>13.450827641904748</v>
          </cell>
          <cell r="FW75">
            <v>13.450827641904748</v>
          </cell>
          <cell r="FX75" t="str">
            <v/>
          </cell>
          <cell r="FY75" t="str">
            <v/>
          </cell>
          <cell r="FZ75" t="str">
            <v/>
          </cell>
          <cell r="GA75">
            <v>18.03923393939392</v>
          </cell>
          <cell r="GB75">
            <v>18.03923393939392</v>
          </cell>
          <cell r="GC75">
            <v>18.03923393939392</v>
          </cell>
          <cell r="GD75">
            <v>7.6319835897435819</v>
          </cell>
          <cell r="GE75">
            <v>7.6319835897435819</v>
          </cell>
          <cell r="GF75">
            <v>7.6319835897435819</v>
          </cell>
          <cell r="GG75">
            <v>11.338947047619035</v>
          </cell>
          <cell r="GH75">
            <v>11.338947047619035</v>
          </cell>
          <cell r="GI75">
            <v>11.338947047619035</v>
          </cell>
          <cell r="GJ75" t="str">
            <v/>
          </cell>
          <cell r="GK75" t="str">
            <v/>
          </cell>
          <cell r="GL75" t="str">
            <v/>
          </cell>
          <cell r="GM75">
            <v>18.03923393939392</v>
          </cell>
          <cell r="GN75">
            <v>18.03923393939392</v>
          </cell>
          <cell r="GO75">
            <v>18.03923393939392</v>
          </cell>
          <cell r="GP75">
            <v>7.6319835897435819</v>
          </cell>
          <cell r="GQ75">
            <v>7.6319835897435819</v>
          </cell>
          <cell r="GR75">
            <v>7.6319835897435819</v>
          </cell>
          <cell r="GS75">
            <v>11.338947047619035</v>
          </cell>
          <cell r="GT75">
            <v>11.338947047619035</v>
          </cell>
          <cell r="GU75">
            <v>11.338947047619035</v>
          </cell>
          <cell r="GV75" t="str">
            <v/>
          </cell>
          <cell r="GW75" t="str">
            <v/>
          </cell>
          <cell r="GX75" t="str">
            <v/>
          </cell>
          <cell r="GY75">
            <v>17.686303030303016</v>
          </cell>
          <cell r="GZ75">
            <v>17.686303030303016</v>
          </cell>
          <cell r="HA75">
            <v>17.686303030303016</v>
          </cell>
          <cell r="HB75">
            <v>7.4826666666666597</v>
          </cell>
          <cell r="HC75">
            <v>7.4826666666666597</v>
          </cell>
          <cell r="HD75">
            <v>7.4826666666666597</v>
          </cell>
          <cell r="HE75">
            <v>11.117104761904752</v>
          </cell>
          <cell r="HF75">
            <v>11.117104761904752</v>
          </cell>
          <cell r="HG75">
            <v>11.117104761904752</v>
          </cell>
          <cell r="HH75" t="str">
            <v/>
          </cell>
          <cell r="HI75" t="str">
            <v/>
          </cell>
          <cell r="HJ75" t="str">
            <v/>
          </cell>
          <cell r="HK75">
            <v>13.013333333333321</v>
          </cell>
          <cell r="HL75">
            <v>13.013333333333321</v>
          </cell>
          <cell r="HM75">
            <v>13.013333333333321</v>
          </cell>
          <cell r="HN75">
            <v>5.5056410256410206</v>
          </cell>
          <cell r="HO75">
            <v>5.5056410256410206</v>
          </cell>
          <cell r="HP75">
            <v>5.5056410256410206</v>
          </cell>
          <cell r="HQ75">
            <v>8.1798095238095154</v>
          </cell>
          <cell r="HR75">
            <v>8.1798095238095154</v>
          </cell>
          <cell r="HS75">
            <v>8.1798095238095154</v>
          </cell>
          <cell r="HT75" t="str">
            <v/>
          </cell>
          <cell r="HU75" t="str">
            <v/>
          </cell>
          <cell r="HV75" t="str">
            <v/>
          </cell>
          <cell r="HW75">
            <v>11.597575757575747</v>
          </cell>
          <cell r="HX75">
            <v>11.597575757575747</v>
          </cell>
          <cell r="HY75">
            <v>11.597575757575747</v>
          </cell>
          <cell r="HZ75">
            <v>4.9066666666666618</v>
          </cell>
          <cell r="IA75">
            <v>4.9066666666666618</v>
          </cell>
          <cell r="IB75">
            <v>4.9066666666666618</v>
          </cell>
          <cell r="IC75">
            <v>7.2899047619047552</v>
          </cell>
          <cell r="ID75">
            <v>7.2899047619047552</v>
          </cell>
          <cell r="IE75">
            <v>7.2899047619047552</v>
          </cell>
          <cell r="IF75" t="str">
            <v/>
          </cell>
          <cell r="IG75" t="str">
            <v/>
          </cell>
          <cell r="IH75" t="str">
            <v/>
          </cell>
          <cell r="II75">
            <v>10.356412121212111</v>
          </cell>
          <cell r="IJ75">
            <v>10.356412121212111</v>
          </cell>
          <cell r="IK75">
            <v>10.356412121212111</v>
          </cell>
          <cell r="IL75">
            <v>4.3815589743589705</v>
          </cell>
          <cell r="IM75">
            <v>4.3815589743589705</v>
          </cell>
          <cell r="IN75">
            <v>4.3815589743589705</v>
          </cell>
          <cell r="IO75">
            <v>6.5097447619047557</v>
          </cell>
          <cell r="IP75">
            <v>6.5097447619047557</v>
          </cell>
          <cell r="IQ75">
            <v>6.5097447619047557</v>
          </cell>
          <cell r="IR75" t="str">
            <v/>
          </cell>
          <cell r="IS75" t="str">
            <v/>
          </cell>
          <cell r="IT75" t="str">
            <v/>
          </cell>
          <cell r="IU75">
            <v>34.497495268511372</v>
          </cell>
          <cell r="IV75">
            <v>34.497495268511372</v>
          </cell>
          <cell r="IW75">
            <v>34.497495268511372</v>
          </cell>
          <cell r="IX75">
            <v>14.595094152062504</v>
          </cell>
          <cell r="IY75">
            <v>14.595094152062504</v>
          </cell>
          <cell r="IZ75">
            <v>14.595094152062504</v>
          </cell>
          <cell r="JA75">
            <v>21.68413988306429</v>
          </cell>
          <cell r="JB75">
            <v>21.68413988306429</v>
          </cell>
          <cell r="JC75">
            <v>21.68413988306429</v>
          </cell>
          <cell r="JD75" t="str">
            <v/>
          </cell>
          <cell r="JE75" t="str">
            <v/>
          </cell>
          <cell r="JF75" t="str">
            <v/>
          </cell>
          <cell r="JG75">
            <v>9.3284848484848375</v>
          </cell>
          <cell r="JH75">
            <v>9.3284848484848375</v>
          </cell>
          <cell r="JI75">
            <v>9.3284848484848375</v>
          </cell>
          <cell r="JJ75">
            <v>3.9466666666666623</v>
          </cell>
          <cell r="JK75">
            <v>3.9466666666666623</v>
          </cell>
          <cell r="JL75">
            <v>3.9466666666666623</v>
          </cell>
          <cell r="JM75">
            <v>5.8636190476190411</v>
          </cell>
          <cell r="JN75">
            <v>5.8636190476190411</v>
          </cell>
          <cell r="JO75">
            <v>5.8636190476190411</v>
          </cell>
          <cell r="JP75" t="str">
            <v/>
          </cell>
          <cell r="JQ75" t="str">
            <v/>
          </cell>
          <cell r="JR75" t="str">
            <v/>
          </cell>
          <cell r="JS75">
            <v>10.627878787878776</v>
          </cell>
          <cell r="JT75">
            <v>10.627878787878776</v>
          </cell>
          <cell r="JU75">
            <v>10.627878787878776</v>
          </cell>
          <cell r="JV75">
            <v>4.4964102564102522</v>
          </cell>
          <cell r="JW75">
            <v>4.4964102564102522</v>
          </cell>
          <cell r="JX75">
            <v>4.4964102564102522</v>
          </cell>
          <cell r="JY75">
            <v>6.6803809523809461</v>
          </cell>
          <cell r="JZ75">
            <v>6.6803809523809461</v>
          </cell>
          <cell r="KA75">
            <v>6.6803809523809461</v>
          </cell>
        </row>
        <row r="76">
          <cell r="EY76">
            <v>187</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cell r="JX76" t="str">
            <v/>
          </cell>
          <cell r="JY76" t="str">
            <v/>
          </cell>
          <cell r="JZ76" t="str">
            <v/>
          </cell>
          <cell r="KA76" t="str">
            <v/>
          </cell>
        </row>
        <row r="77">
          <cell r="EY77">
            <v>188</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cell r="JX77" t="str">
            <v/>
          </cell>
          <cell r="JY77" t="str">
            <v/>
          </cell>
          <cell r="JZ77" t="str">
            <v/>
          </cell>
          <cell r="KA77" t="str">
            <v/>
          </cell>
        </row>
        <row r="78">
          <cell r="EY78">
            <v>189</v>
          </cell>
          <cell r="EZ78">
            <v>130.48896044604092</v>
          </cell>
          <cell r="FA78">
            <v>92.676018451500113</v>
          </cell>
          <cell r="FB78">
            <v>54.863076456959298</v>
          </cell>
          <cell r="FC78" t="str">
            <v/>
          </cell>
          <cell r="FD78" t="str">
            <v/>
          </cell>
          <cell r="FE78" t="str">
            <v/>
          </cell>
          <cell r="FF78" t="str">
            <v/>
          </cell>
          <cell r="FG78" t="str">
            <v/>
          </cell>
          <cell r="FH78" t="str">
            <v/>
          </cell>
          <cell r="FI78" t="str">
            <v/>
          </cell>
          <cell r="FJ78" t="str">
            <v/>
          </cell>
          <cell r="FK78" t="str">
            <v/>
          </cell>
          <cell r="FL78">
            <v>110.16949310179156</v>
          </cell>
          <cell r="FM78">
            <v>75.264629257051013</v>
          </cell>
          <cell r="FN78">
            <v>40.359765412310473</v>
          </cell>
          <cell r="FO78" t="str">
            <v/>
          </cell>
          <cell r="FP78" t="str">
            <v/>
          </cell>
          <cell r="FQ78" t="str">
            <v/>
          </cell>
          <cell r="FR78" t="str">
            <v/>
          </cell>
          <cell r="FS78" t="str">
            <v/>
          </cell>
          <cell r="FT78" t="str">
            <v/>
          </cell>
          <cell r="FU78" t="str">
            <v/>
          </cell>
          <cell r="FV78" t="str">
            <v/>
          </cell>
          <cell r="FW78" t="str">
            <v/>
          </cell>
          <cell r="FX78">
            <v>126.44905473940518</v>
          </cell>
          <cell r="FY78">
            <v>88.420478634234527</v>
          </cell>
          <cell r="FZ78">
            <v>50.391902529063884</v>
          </cell>
          <cell r="GA78" t="str">
            <v/>
          </cell>
          <cell r="GB78" t="str">
            <v/>
          </cell>
          <cell r="GC78" t="str">
            <v/>
          </cell>
          <cell r="GD78" t="str">
            <v/>
          </cell>
          <cell r="GE78" t="str">
            <v/>
          </cell>
          <cell r="GF78" t="str">
            <v/>
          </cell>
          <cell r="GG78" t="str">
            <v/>
          </cell>
          <cell r="GH78" t="str">
            <v/>
          </cell>
          <cell r="GI78" t="str">
            <v/>
          </cell>
          <cell r="GJ78">
            <v>106.01178493219041</v>
          </cell>
          <cell r="GK78">
            <v>62.791932193385286</v>
          </cell>
          <cell r="GL78">
            <v>19.572079454580162</v>
          </cell>
          <cell r="GM78" t="str">
            <v/>
          </cell>
          <cell r="GN78" t="str">
            <v/>
          </cell>
          <cell r="GO78" t="str">
            <v/>
          </cell>
          <cell r="GP78" t="str">
            <v/>
          </cell>
          <cell r="GQ78" t="str">
            <v/>
          </cell>
          <cell r="GR78" t="str">
            <v/>
          </cell>
          <cell r="GS78" t="str">
            <v/>
          </cell>
          <cell r="GT78" t="str">
            <v/>
          </cell>
          <cell r="GU78" t="str">
            <v/>
          </cell>
          <cell r="GV78">
            <v>126.99554076798</v>
          </cell>
          <cell r="GW78">
            <v>89.954981796255723</v>
          </cell>
          <cell r="GX78">
            <v>52.914422824531421</v>
          </cell>
          <cell r="GY78" t="str">
            <v/>
          </cell>
          <cell r="GZ78" t="str">
            <v/>
          </cell>
          <cell r="HA78" t="str">
            <v/>
          </cell>
          <cell r="HB78" t="str">
            <v/>
          </cell>
          <cell r="HC78" t="str">
            <v/>
          </cell>
          <cell r="HD78" t="str">
            <v/>
          </cell>
          <cell r="HE78" t="str">
            <v/>
          </cell>
          <cell r="HF78" t="str">
            <v/>
          </cell>
          <cell r="HG78" t="str">
            <v/>
          </cell>
          <cell r="HH78">
            <v>110.23555726108839</v>
          </cell>
          <cell r="HI78">
            <v>75.376442514541338</v>
          </cell>
          <cell r="HJ78">
            <v>40.517327767994296</v>
          </cell>
          <cell r="HK78" t="str">
            <v/>
          </cell>
          <cell r="HL78" t="str">
            <v/>
          </cell>
          <cell r="HM78" t="str">
            <v/>
          </cell>
          <cell r="HN78" t="str">
            <v/>
          </cell>
          <cell r="HO78" t="str">
            <v/>
          </cell>
          <cell r="HP78" t="str">
            <v/>
          </cell>
          <cell r="HQ78" t="str">
            <v/>
          </cell>
          <cell r="HR78" t="str">
            <v/>
          </cell>
          <cell r="HS78" t="str">
            <v/>
          </cell>
          <cell r="HT78">
            <v>132.78024749202314</v>
          </cell>
          <cell r="HU78">
            <v>92.949157952252719</v>
          </cell>
          <cell r="HV78">
            <v>53.118068412482273</v>
          </cell>
          <cell r="HW78" t="str">
            <v/>
          </cell>
          <cell r="HX78" t="str">
            <v/>
          </cell>
          <cell r="HY78" t="str">
            <v/>
          </cell>
          <cell r="HZ78" t="str">
            <v/>
          </cell>
          <cell r="IA78" t="str">
            <v/>
          </cell>
          <cell r="IB78" t="str">
            <v/>
          </cell>
          <cell r="IC78" t="str">
            <v/>
          </cell>
          <cell r="ID78" t="str">
            <v/>
          </cell>
          <cell r="IE78" t="str">
            <v/>
          </cell>
          <cell r="IF78">
            <v>95.37953727846768</v>
          </cell>
          <cell r="IG78">
            <v>68.499961577267896</v>
          </cell>
          <cell r="IH78">
            <v>41.620385876068113</v>
          </cell>
          <cell r="II78" t="str">
            <v/>
          </cell>
          <cell r="IJ78" t="str">
            <v/>
          </cell>
          <cell r="IK78" t="str">
            <v/>
          </cell>
          <cell r="IL78" t="str">
            <v/>
          </cell>
          <cell r="IM78" t="str">
            <v/>
          </cell>
          <cell r="IN78" t="str">
            <v/>
          </cell>
          <cell r="IO78" t="str">
            <v/>
          </cell>
          <cell r="IP78" t="str">
            <v/>
          </cell>
          <cell r="IQ78" t="str">
            <v/>
          </cell>
          <cell r="IR78">
            <v>104.7367888396066</v>
          </cell>
          <cell r="IS78">
            <v>73.772707200444302</v>
          </cell>
          <cell r="IT78">
            <v>42.808625561281978</v>
          </cell>
          <cell r="IU78" t="str">
            <v/>
          </cell>
          <cell r="IV78" t="str">
            <v/>
          </cell>
          <cell r="IW78" t="str">
            <v/>
          </cell>
          <cell r="IX78" t="str">
            <v/>
          </cell>
          <cell r="IY78" t="str">
            <v/>
          </cell>
          <cell r="IZ78" t="str">
            <v/>
          </cell>
          <cell r="JA78" t="str">
            <v/>
          </cell>
          <cell r="JB78" t="str">
            <v/>
          </cell>
          <cell r="JC78" t="str">
            <v/>
          </cell>
          <cell r="JD78">
            <v>93.188188883142843</v>
          </cell>
          <cell r="JE78">
            <v>66.926172427464095</v>
          </cell>
          <cell r="JF78">
            <v>40.664155971785362</v>
          </cell>
          <cell r="JG78" t="str">
            <v/>
          </cell>
          <cell r="JH78" t="str">
            <v/>
          </cell>
          <cell r="JI78" t="str">
            <v/>
          </cell>
          <cell r="JJ78" t="str">
            <v/>
          </cell>
          <cell r="JK78" t="str">
            <v/>
          </cell>
          <cell r="JL78" t="str">
            <v/>
          </cell>
          <cell r="JM78" t="str">
            <v/>
          </cell>
          <cell r="JN78" t="str">
            <v/>
          </cell>
          <cell r="JO78" t="str">
            <v/>
          </cell>
          <cell r="JP78">
            <v>159.57628067393634</v>
          </cell>
          <cell r="JQ78">
            <v>121.04432056403634</v>
          </cell>
          <cell r="JR78">
            <v>82.51236045413637</v>
          </cell>
          <cell r="JS78" t="str">
            <v/>
          </cell>
          <cell r="JT78" t="str">
            <v/>
          </cell>
          <cell r="JU78" t="str">
            <v/>
          </cell>
          <cell r="JV78" t="str">
            <v/>
          </cell>
          <cell r="JW78" t="str">
            <v/>
          </cell>
          <cell r="JX78" t="str">
            <v/>
          </cell>
          <cell r="JY78" t="str">
            <v/>
          </cell>
          <cell r="JZ78" t="str">
            <v/>
          </cell>
          <cell r="KA78" t="str">
            <v/>
          </cell>
        </row>
        <row r="79">
          <cell r="EY79">
            <v>190</v>
          </cell>
          <cell r="EZ79" t="str">
            <v/>
          </cell>
          <cell r="FA79" t="str">
            <v/>
          </cell>
          <cell r="FB79" t="str">
            <v/>
          </cell>
          <cell r="FC79">
            <v>50.422843970214117</v>
          </cell>
          <cell r="FD79">
            <v>37.485068972895142</v>
          </cell>
          <cell r="FE79">
            <v>24.547293975576174</v>
          </cell>
          <cell r="FF79" t="str">
            <v/>
          </cell>
          <cell r="FG79" t="str">
            <v/>
          </cell>
          <cell r="FH79" t="str">
            <v/>
          </cell>
          <cell r="FI79" t="str">
            <v/>
          </cell>
          <cell r="FJ79" t="str">
            <v/>
          </cell>
          <cell r="FK79" t="str">
            <v/>
          </cell>
          <cell r="FL79" t="str">
            <v/>
          </cell>
          <cell r="FM79" t="str">
            <v/>
          </cell>
          <cell r="FN79" t="str">
            <v/>
          </cell>
          <cell r="FO79">
            <v>44.082818759068523</v>
          </cell>
          <cell r="FP79">
            <v>32.73336116829411</v>
          </cell>
          <cell r="FQ79">
            <v>21.383903577519696</v>
          </cell>
          <cell r="FR79" t="str">
            <v/>
          </cell>
          <cell r="FS79" t="str">
            <v/>
          </cell>
          <cell r="FT79" t="str">
            <v/>
          </cell>
          <cell r="FU79" t="str">
            <v/>
          </cell>
          <cell r="FV79" t="str">
            <v/>
          </cell>
          <cell r="FW79" t="str">
            <v/>
          </cell>
          <cell r="FX79" t="str">
            <v/>
          </cell>
          <cell r="FY79" t="str">
            <v/>
          </cell>
          <cell r="FZ79" t="str">
            <v/>
          </cell>
          <cell r="GA79">
            <v>61.694420664407659</v>
          </cell>
          <cell r="GB79">
            <v>44.140221635638099</v>
          </cell>
          <cell r="GC79">
            <v>26.586022606868539</v>
          </cell>
          <cell r="GD79" t="str">
            <v/>
          </cell>
          <cell r="GE79" t="str">
            <v/>
          </cell>
          <cell r="GF79" t="str">
            <v/>
          </cell>
          <cell r="GG79" t="str">
            <v/>
          </cell>
          <cell r="GH79" t="str">
            <v/>
          </cell>
          <cell r="GI79" t="str">
            <v/>
          </cell>
          <cell r="GJ79" t="str">
            <v/>
          </cell>
          <cell r="GK79" t="str">
            <v/>
          </cell>
          <cell r="GL79" t="str">
            <v/>
          </cell>
          <cell r="GM79">
            <v>51.206315607205035</v>
          </cell>
          <cell r="GN79">
            <v>33.72657835986805</v>
          </cell>
          <cell r="GO79">
            <v>16.246841112531058</v>
          </cell>
          <cell r="GP79" t="str">
            <v/>
          </cell>
          <cell r="GQ79" t="str">
            <v/>
          </cell>
          <cell r="GR79" t="str">
            <v/>
          </cell>
          <cell r="GS79" t="str">
            <v/>
          </cell>
          <cell r="GT79" t="str">
            <v/>
          </cell>
          <cell r="GU79" t="str">
            <v/>
          </cell>
          <cell r="GV79" t="str">
            <v/>
          </cell>
          <cell r="GW79" t="str">
            <v/>
          </cell>
          <cell r="GX79" t="str">
            <v/>
          </cell>
          <cell r="GY79">
            <v>68.246153479383665</v>
          </cell>
          <cell r="GZ79">
            <v>46.96635316144841</v>
          </cell>
          <cell r="HA79">
            <v>25.686552843513166</v>
          </cell>
          <cell r="HB79" t="str">
            <v/>
          </cell>
          <cell r="HC79" t="str">
            <v/>
          </cell>
          <cell r="HD79" t="str">
            <v/>
          </cell>
          <cell r="HE79" t="str">
            <v/>
          </cell>
          <cell r="HF79" t="str">
            <v/>
          </cell>
          <cell r="HG79" t="str">
            <v/>
          </cell>
          <cell r="HH79" t="str">
            <v/>
          </cell>
          <cell r="HI79" t="str">
            <v/>
          </cell>
          <cell r="HJ79" t="str">
            <v/>
          </cell>
          <cell r="HK79">
            <v>56.055102117240047</v>
          </cell>
          <cell r="HL79">
            <v>40.373605487922333</v>
          </cell>
          <cell r="HM79">
            <v>24.69210885860463</v>
          </cell>
          <cell r="HN79" t="str">
            <v/>
          </cell>
          <cell r="HO79" t="str">
            <v/>
          </cell>
          <cell r="HP79" t="str">
            <v/>
          </cell>
          <cell r="HQ79" t="str">
            <v/>
          </cell>
          <cell r="HR79" t="str">
            <v/>
          </cell>
          <cell r="HS79" t="str">
            <v/>
          </cell>
          <cell r="HT79" t="str">
            <v/>
          </cell>
          <cell r="HU79" t="str">
            <v/>
          </cell>
          <cell r="HV79" t="str">
            <v/>
          </cell>
          <cell r="HW79">
            <v>52.370250526985529</v>
          </cell>
          <cell r="HX79">
            <v>40.933125615208333</v>
          </cell>
          <cell r="HY79">
            <v>29.496000703431129</v>
          </cell>
          <cell r="HZ79" t="str">
            <v/>
          </cell>
          <cell r="IA79" t="str">
            <v/>
          </cell>
          <cell r="IB79" t="str">
            <v/>
          </cell>
          <cell r="IC79" t="str">
            <v/>
          </cell>
          <cell r="ID79" t="str">
            <v/>
          </cell>
          <cell r="IE79" t="str">
            <v/>
          </cell>
          <cell r="IF79" t="str">
            <v/>
          </cell>
          <cell r="IG79" t="str">
            <v/>
          </cell>
          <cell r="IH79" t="str">
            <v/>
          </cell>
          <cell r="II79">
            <v>34.095619997297597</v>
          </cell>
          <cell r="IJ79">
            <v>25.41745865160809</v>
          </cell>
          <cell r="IK79">
            <v>16.73929730591858</v>
          </cell>
          <cell r="IL79" t="str">
            <v/>
          </cell>
          <cell r="IM79" t="str">
            <v/>
          </cell>
          <cell r="IN79" t="str">
            <v/>
          </cell>
          <cell r="IO79" t="str">
            <v/>
          </cell>
          <cell r="IP79" t="str">
            <v/>
          </cell>
          <cell r="IQ79" t="str">
            <v/>
          </cell>
          <cell r="IR79" t="str">
            <v/>
          </cell>
          <cell r="IS79" t="str">
            <v/>
          </cell>
          <cell r="IT79" t="str">
            <v/>
          </cell>
          <cell r="IU79">
            <v>54.448696875314695</v>
          </cell>
          <cell r="IV79">
            <v>37.601058549291054</v>
          </cell>
          <cell r="IW79">
            <v>20.753420223267401</v>
          </cell>
          <cell r="IX79" t="str">
            <v/>
          </cell>
          <cell r="IY79" t="str">
            <v/>
          </cell>
          <cell r="IZ79" t="str">
            <v/>
          </cell>
          <cell r="JA79" t="str">
            <v/>
          </cell>
          <cell r="JB79" t="str">
            <v/>
          </cell>
          <cell r="JC79" t="str">
            <v/>
          </cell>
          <cell r="JD79" t="str">
            <v/>
          </cell>
          <cell r="JE79" t="str">
            <v/>
          </cell>
          <cell r="JF79" t="str">
            <v/>
          </cell>
          <cell r="JG79">
            <v>32.851093909981195</v>
          </cell>
          <cell r="JH79">
            <v>24.489694605442644</v>
          </cell>
          <cell r="JI79">
            <v>16.128295300904092</v>
          </cell>
          <cell r="JJ79" t="str">
            <v/>
          </cell>
          <cell r="JK79" t="str">
            <v/>
          </cell>
          <cell r="JL79" t="str">
            <v/>
          </cell>
          <cell r="JM79" t="str">
            <v/>
          </cell>
          <cell r="JN79" t="str">
            <v/>
          </cell>
          <cell r="JO79" t="str">
            <v/>
          </cell>
          <cell r="JP79" t="str">
            <v/>
          </cell>
          <cell r="JQ79" t="str">
            <v/>
          </cell>
          <cell r="JR79" t="str">
            <v/>
          </cell>
          <cell r="JS79">
            <v>63.012751199682889</v>
          </cell>
          <cell r="JT79">
            <v>48.066182188649343</v>
          </cell>
          <cell r="JU79">
            <v>33.119613177615804</v>
          </cell>
          <cell r="JV79" t="str">
            <v/>
          </cell>
          <cell r="JW79" t="str">
            <v/>
          </cell>
          <cell r="JX79" t="str">
            <v/>
          </cell>
          <cell r="JY79" t="str">
            <v/>
          </cell>
          <cell r="JZ79" t="str">
            <v/>
          </cell>
          <cell r="KA79" t="str">
            <v/>
          </cell>
        </row>
        <row r="80">
          <cell r="EY80">
            <v>191</v>
          </cell>
          <cell r="EZ80" t="str">
            <v/>
          </cell>
          <cell r="FA80" t="str">
            <v/>
          </cell>
          <cell r="FB80" t="str">
            <v/>
          </cell>
          <cell r="FC80" t="str">
            <v/>
          </cell>
          <cell r="FD80" t="str">
            <v/>
          </cell>
          <cell r="FE80" t="str">
            <v/>
          </cell>
          <cell r="FF80">
            <v>24.792098039424513</v>
          </cell>
          <cell r="FG80">
            <v>16.121150866936418</v>
          </cell>
          <cell r="FH80">
            <v>7.4502036944483185</v>
          </cell>
          <cell r="FI80">
            <v>33.513087247073521</v>
          </cell>
          <cell r="FJ80">
            <v>23.416350437859201</v>
          </cell>
          <cell r="FK80">
            <v>13.319613628644879</v>
          </cell>
          <cell r="FL80" t="str">
            <v/>
          </cell>
          <cell r="FM80" t="str">
            <v/>
          </cell>
          <cell r="FN80" t="str">
            <v/>
          </cell>
          <cell r="FO80" t="str">
            <v/>
          </cell>
          <cell r="FP80" t="str">
            <v/>
          </cell>
          <cell r="FQ80" t="str">
            <v/>
          </cell>
          <cell r="FR80">
            <v>25.317123341106988</v>
          </cell>
          <cell r="FS80">
            <v>18.361362808665984</v>
          </cell>
          <cell r="FT80">
            <v>11.405602276224979</v>
          </cell>
          <cell r="FU80">
            <v>33.512295142901912</v>
          </cell>
          <cell r="FV80">
            <v>22.525775676605594</v>
          </cell>
          <cell r="FW80">
            <v>11.539256210309272</v>
          </cell>
          <cell r="FX80" t="str">
            <v/>
          </cell>
          <cell r="FY80" t="str">
            <v/>
          </cell>
          <cell r="FZ80" t="str">
            <v/>
          </cell>
          <cell r="GA80" t="str">
            <v/>
          </cell>
          <cell r="GB80" t="str">
            <v/>
          </cell>
          <cell r="GC80" t="str">
            <v/>
          </cell>
          <cell r="GD80">
            <v>32.978064724707245</v>
          </cell>
          <cell r="GE80">
            <v>24.38660645188676</v>
          </cell>
          <cell r="GF80">
            <v>15.795148179066274</v>
          </cell>
          <cell r="GG80">
            <v>45.623236647635096</v>
          </cell>
          <cell r="GH80">
            <v>32.77170946201278</v>
          </cell>
          <cell r="GI80">
            <v>19.920182276390467</v>
          </cell>
          <cell r="GJ80" t="str">
            <v/>
          </cell>
          <cell r="GK80" t="str">
            <v/>
          </cell>
          <cell r="GL80" t="str">
            <v/>
          </cell>
          <cell r="GM80" t="str">
            <v/>
          </cell>
          <cell r="GN80" t="str">
            <v/>
          </cell>
          <cell r="GO80" t="str">
            <v/>
          </cell>
          <cell r="GP80">
            <v>30.731346947711799</v>
          </cell>
          <cell r="GQ80">
            <v>18.934837437688365</v>
          </cell>
          <cell r="GR80">
            <v>7.1383279276649292</v>
          </cell>
          <cell r="GS80">
            <v>33.044070254028256</v>
          </cell>
          <cell r="GT80">
            <v>19.220819191524363</v>
          </cell>
          <cell r="GU80">
            <v>5.397568129020474</v>
          </cell>
          <cell r="GV80" t="str">
            <v/>
          </cell>
          <cell r="GW80" t="str">
            <v/>
          </cell>
          <cell r="GX80" t="str">
            <v/>
          </cell>
          <cell r="GY80" t="str">
            <v/>
          </cell>
          <cell r="GZ80" t="str">
            <v/>
          </cell>
          <cell r="HA80" t="str">
            <v/>
          </cell>
          <cell r="HB80">
            <v>35.024590587953689</v>
          </cell>
          <cell r="HC80">
            <v>23.099137614896637</v>
          </cell>
          <cell r="HD80">
            <v>11.173684641839589</v>
          </cell>
          <cell r="HE80">
            <v>51.246666163034774</v>
          </cell>
          <cell r="HF80">
            <v>34.907231309351602</v>
          </cell>
          <cell r="HG80">
            <v>18.567796455668439</v>
          </cell>
          <cell r="HH80" t="str">
            <v/>
          </cell>
          <cell r="HI80" t="str">
            <v/>
          </cell>
          <cell r="HJ80" t="str">
            <v/>
          </cell>
          <cell r="HK80" t="str">
            <v/>
          </cell>
          <cell r="HL80" t="str">
            <v/>
          </cell>
          <cell r="HM80" t="str">
            <v/>
          </cell>
          <cell r="HN80">
            <v>35.004360035365494</v>
          </cell>
          <cell r="HO80">
            <v>24.265564484265983</v>
          </cell>
          <cell r="HP80">
            <v>13.526768933166482</v>
          </cell>
          <cell r="HQ80">
            <v>55.887794935332742</v>
          </cell>
          <cell r="HR80">
            <v>33.905600954881706</v>
          </cell>
          <cell r="HS80">
            <v>11.923406974430677</v>
          </cell>
          <cell r="HT80" t="str">
            <v/>
          </cell>
          <cell r="HU80" t="str">
            <v/>
          </cell>
          <cell r="HV80" t="str">
            <v/>
          </cell>
          <cell r="HW80" t="str">
            <v/>
          </cell>
          <cell r="HX80" t="str">
            <v/>
          </cell>
          <cell r="HY80" t="str">
            <v/>
          </cell>
          <cell r="HZ80">
            <v>42.519431978525873</v>
          </cell>
          <cell r="IA80">
            <v>31.143999001781253</v>
          </cell>
          <cell r="IB80">
            <v>19.768566025036638</v>
          </cell>
          <cell r="IC80">
            <v>69.11335498407685</v>
          </cell>
          <cell r="ID80">
            <v>52.756086749248361</v>
          </cell>
          <cell r="IE80">
            <v>36.398818514419879</v>
          </cell>
          <cell r="IF80" t="str">
            <v/>
          </cell>
          <cell r="IG80" t="str">
            <v/>
          </cell>
          <cell r="IH80" t="str">
            <v/>
          </cell>
          <cell r="II80" t="str">
            <v/>
          </cell>
          <cell r="IJ80" t="str">
            <v/>
          </cell>
          <cell r="IK80" t="str">
            <v/>
          </cell>
          <cell r="IL80">
            <v>16.633665553611486</v>
          </cell>
          <cell r="IM80">
            <v>13.343730337635906</v>
          </cell>
          <cell r="IN80">
            <v>10.053795121660327</v>
          </cell>
          <cell r="IO80">
            <v>28.984220723274845</v>
          </cell>
          <cell r="IP80">
            <v>21.45244045284057</v>
          </cell>
          <cell r="IQ80">
            <v>13.920660182406298</v>
          </cell>
          <cell r="IR80" t="str">
            <v/>
          </cell>
          <cell r="IS80" t="str">
            <v/>
          </cell>
          <cell r="IT80" t="str">
            <v/>
          </cell>
          <cell r="IU80" t="str">
            <v/>
          </cell>
          <cell r="IV80" t="str">
            <v/>
          </cell>
          <cell r="IW80" t="str">
            <v/>
          </cell>
          <cell r="IX80">
            <v>33.71552383867197</v>
          </cell>
          <cell r="IY80">
            <v>21.504938821125961</v>
          </cell>
          <cell r="IZ80">
            <v>9.2943538035799556</v>
          </cell>
          <cell r="JA80">
            <v>44.523741306256902</v>
          </cell>
          <cell r="JB80">
            <v>25.979521689507294</v>
          </cell>
          <cell r="JC80">
            <v>7.4353020727576764</v>
          </cell>
          <cell r="JD80" t="str">
            <v/>
          </cell>
          <cell r="JE80" t="str">
            <v/>
          </cell>
          <cell r="JF80" t="str">
            <v/>
          </cell>
          <cell r="JG80" t="str">
            <v/>
          </cell>
          <cell r="JH80" t="str">
            <v/>
          </cell>
          <cell r="JI80" t="str">
            <v/>
          </cell>
          <cell r="JJ80">
            <v>15.826783657552228</v>
          </cell>
          <cell r="JK80">
            <v>12.696439793009233</v>
          </cell>
          <cell r="JL80">
            <v>9.5660959284662397</v>
          </cell>
          <cell r="JM80">
            <v>27.578226181806006</v>
          </cell>
          <cell r="JN80">
            <v>20.411804775040252</v>
          </cell>
          <cell r="JO80">
            <v>13.245383368274499</v>
          </cell>
          <cell r="JP80" t="str">
            <v/>
          </cell>
          <cell r="JQ80" t="str">
            <v/>
          </cell>
          <cell r="JR80" t="str">
            <v/>
          </cell>
          <cell r="JS80" t="str">
            <v/>
          </cell>
          <cell r="JT80" t="str">
            <v/>
          </cell>
          <cell r="JU80" t="str">
            <v/>
          </cell>
          <cell r="JV80">
            <v>39.210991902747153</v>
          </cell>
          <cell r="JW80">
            <v>28.425427883497051</v>
          </cell>
          <cell r="JX80">
            <v>17.639863864246948</v>
          </cell>
          <cell r="JY80">
            <v>61.939163436194384</v>
          </cell>
          <cell r="JZ80">
            <v>43.131362284920733</v>
          </cell>
          <cell r="KA80">
            <v>24.323561133647093</v>
          </cell>
        </row>
        <row r="81">
          <cell r="EY81">
            <v>192</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cell r="JX81" t="str">
            <v/>
          </cell>
          <cell r="JY81" t="str">
            <v/>
          </cell>
          <cell r="JZ81" t="str">
            <v/>
          </cell>
          <cell r="KA81" t="str">
            <v/>
          </cell>
        </row>
        <row r="82">
          <cell r="EY82">
            <v>193</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cell r="JX82" t="str">
            <v/>
          </cell>
          <cell r="JY82" t="str">
            <v/>
          </cell>
          <cell r="JZ82" t="str">
            <v/>
          </cell>
          <cell r="KA82" t="str">
            <v/>
          </cell>
        </row>
        <row r="83">
          <cell r="EY83">
            <v>194</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cell r="JX83" t="str">
            <v/>
          </cell>
          <cell r="JY83" t="str">
            <v/>
          </cell>
          <cell r="JZ83" t="str">
            <v/>
          </cell>
          <cell r="KA83" t="str">
            <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H"/>
      <sheetName val="AB"/>
      <sheetName val="Office"/>
      <sheetName val="School"/>
    </sheetNames>
    <sheetDataSet>
      <sheetData sheetId="0">
        <row r="4">
          <cell r="E4">
            <v>17.085714285714285</v>
          </cell>
        </row>
        <row r="5">
          <cell r="E5">
            <v>14.757142857142858</v>
          </cell>
        </row>
        <row r="6">
          <cell r="E6">
            <v>15.842857142857143</v>
          </cell>
        </row>
        <row r="7">
          <cell r="E7">
            <v>16.12857142857143</v>
          </cell>
        </row>
        <row r="8">
          <cell r="E8">
            <v>15.228571428571428</v>
          </cell>
        </row>
        <row r="9">
          <cell r="E9">
            <v>19.057142857142857</v>
          </cell>
        </row>
        <row r="10">
          <cell r="E10">
            <v>21.035714285714285</v>
          </cell>
        </row>
        <row r="11">
          <cell r="E11">
            <v>20.6</v>
          </cell>
        </row>
        <row r="12">
          <cell r="E12">
            <v>22.4</v>
          </cell>
        </row>
        <row r="13">
          <cell r="E13">
            <v>22.85</v>
          </cell>
        </row>
      </sheetData>
      <sheetData sheetId="1">
        <row r="4">
          <cell r="E4">
            <v>10.775757575757575</v>
          </cell>
        </row>
        <row r="5">
          <cell r="E5">
            <v>9.3090909090909086</v>
          </cell>
        </row>
        <row r="6">
          <cell r="E6">
            <v>9.9202020202020194</v>
          </cell>
        </row>
        <row r="7">
          <cell r="E7">
            <v>10.186868686868687</v>
          </cell>
        </row>
        <row r="8">
          <cell r="E8">
            <v>9.6181818181818191</v>
          </cell>
        </row>
        <row r="9">
          <cell r="E9">
            <v>12.026262626262627</v>
          </cell>
        </row>
        <row r="10">
          <cell r="E10">
            <v>13.26969696969697</v>
          </cell>
        </row>
        <row r="11">
          <cell r="E11">
            <v>12.929292929292929</v>
          </cell>
        </row>
        <row r="12">
          <cell r="E12">
            <v>13.872727272727273</v>
          </cell>
        </row>
        <row r="13">
          <cell r="E13">
            <v>13.768686868686869</v>
          </cell>
        </row>
      </sheetData>
      <sheetData sheetId="2">
        <row r="4">
          <cell r="E4">
            <v>7.2423076923076923</v>
          </cell>
        </row>
      </sheetData>
      <sheetData sheetId="3">
        <row r="4">
          <cell r="E4">
            <v>7.2184126984126982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tabSelected="1" zoomScale="90" zoomScaleNormal="90" workbookViewId="0">
      <selection activeCell="N7" sqref="N7"/>
    </sheetView>
  </sheetViews>
  <sheetFormatPr baseColWidth="10" defaultRowHeight="15" x14ac:dyDescent="0.25"/>
  <cols>
    <col min="1" max="1" width="11.42578125" style="15"/>
    <col min="3" max="3" width="20" customWidth="1"/>
    <col min="4" max="4" width="1.7109375" customWidth="1"/>
    <col min="7" max="7" width="23.42578125" customWidth="1"/>
    <col min="8" max="8" width="1.85546875" customWidth="1"/>
    <col min="9" max="9" width="8.85546875" customWidth="1"/>
    <col min="11" max="11" width="20.140625" customWidth="1"/>
  </cols>
  <sheetData>
    <row r="1" spans="1:11" s="15" customFormat="1" ht="81" customHeight="1" x14ac:dyDescent="0.25"/>
    <row r="2" spans="1:11" s="15" customFormat="1" ht="85.5" customHeight="1" x14ac:dyDescent="0.25">
      <c r="A2" s="121" t="s">
        <v>190</v>
      </c>
      <c r="B2" s="122"/>
      <c r="C2" s="122"/>
      <c r="D2" s="122"/>
      <c r="E2" s="122"/>
      <c r="F2" s="122"/>
      <c r="G2" s="122"/>
    </row>
    <row r="3" spans="1:11" s="15" customFormat="1" ht="75" customHeight="1" x14ac:dyDescent="0.25">
      <c r="A3" s="123" t="s">
        <v>188</v>
      </c>
      <c r="B3" s="124"/>
      <c r="C3" s="124"/>
      <c r="D3" s="124"/>
      <c r="E3" s="124"/>
      <c r="F3" s="124"/>
      <c r="G3" s="124"/>
      <c r="H3" s="124"/>
      <c r="I3" s="124"/>
      <c r="J3" s="124"/>
      <c r="K3" s="125"/>
    </row>
    <row r="4" spans="1:11" s="15" customFormat="1" ht="10.5" customHeight="1" x14ac:dyDescent="0.25">
      <c r="A4" s="114"/>
      <c r="B4" s="104"/>
      <c r="C4" s="104"/>
      <c r="D4" s="104"/>
      <c r="E4" s="104"/>
      <c r="F4" s="104"/>
      <c r="G4" s="104"/>
      <c r="H4" s="104"/>
      <c r="I4" s="104"/>
      <c r="J4" s="104"/>
      <c r="K4" s="104"/>
    </row>
    <row r="5" spans="1:11" s="15" customFormat="1" ht="111.75" customHeight="1" x14ac:dyDescent="0.25">
      <c r="A5" s="126" t="s">
        <v>197</v>
      </c>
      <c r="B5" s="127"/>
      <c r="C5" s="127"/>
      <c r="D5" s="127"/>
      <c r="E5" s="127"/>
      <c r="F5" s="127"/>
      <c r="G5" s="127"/>
      <c r="H5" s="127"/>
      <c r="I5" s="127"/>
      <c r="J5" s="127"/>
      <c r="K5" s="128"/>
    </row>
    <row r="6" spans="1:11" s="15" customFormat="1" ht="17.25" customHeight="1" x14ac:dyDescent="0.25">
      <c r="A6" s="134" t="s">
        <v>187</v>
      </c>
      <c r="B6" s="135"/>
      <c r="C6" s="135"/>
      <c r="D6" s="135"/>
      <c r="E6" s="135"/>
      <c r="F6" s="135"/>
      <c r="G6" s="135"/>
      <c r="H6" s="135"/>
      <c r="I6" s="135"/>
      <c r="J6" s="135"/>
      <c r="K6" s="135"/>
    </row>
    <row r="7" spans="1:11" s="15" customFormat="1" ht="11.25" customHeight="1" x14ac:dyDescent="0.25">
      <c r="A7" s="114"/>
      <c r="B7" s="104"/>
      <c r="C7" s="104"/>
      <c r="D7" s="104"/>
      <c r="E7" s="104"/>
      <c r="F7" s="104"/>
      <c r="G7" s="104"/>
      <c r="H7" s="104"/>
      <c r="I7" s="104"/>
      <c r="J7" s="104"/>
      <c r="K7" s="104"/>
    </row>
    <row r="8" spans="1:11" ht="23.25" customHeight="1" x14ac:dyDescent="0.25">
      <c r="A8" s="115" t="s">
        <v>183</v>
      </c>
    </row>
    <row r="9" spans="1:11" ht="15" customHeight="1" x14ac:dyDescent="0.25">
      <c r="A9" s="129" t="s">
        <v>198</v>
      </c>
      <c r="B9" s="98" t="s">
        <v>19</v>
      </c>
      <c r="C9" s="97" t="s">
        <v>166</v>
      </c>
      <c r="E9" s="200"/>
      <c r="F9" s="201"/>
      <c r="G9" s="202"/>
      <c r="I9" s="129" t="s">
        <v>179</v>
      </c>
      <c r="J9" s="98" t="s">
        <v>33</v>
      </c>
      <c r="K9" s="97" t="s">
        <v>172</v>
      </c>
    </row>
    <row r="10" spans="1:11" x14ac:dyDescent="0.25">
      <c r="A10" s="132"/>
      <c r="B10" s="98" t="s">
        <v>12</v>
      </c>
      <c r="C10" s="97" t="s">
        <v>167</v>
      </c>
      <c r="E10" s="200"/>
      <c r="F10" s="201"/>
      <c r="G10" s="202"/>
      <c r="I10" s="130"/>
      <c r="J10" s="98" t="s">
        <v>34</v>
      </c>
      <c r="K10" s="97" t="s">
        <v>168</v>
      </c>
    </row>
    <row r="11" spans="1:11" x14ac:dyDescent="0.25">
      <c r="A11" s="132"/>
      <c r="B11" s="98" t="s">
        <v>34</v>
      </c>
      <c r="C11" s="97" t="s">
        <v>171</v>
      </c>
      <c r="E11" s="200"/>
      <c r="F11" s="201"/>
      <c r="G11" s="202"/>
      <c r="I11" s="130"/>
      <c r="J11" s="98" t="s">
        <v>20</v>
      </c>
      <c r="K11" s="97" t="s">
        <v>177</v>
      </c>
    </row>
    <row r="12" spans="1:11" x14ac:dyDescent="0.25">
      <c r="A12" s="133"/>
      <c r="B12" s="98" t="s">
        <v>13</v>
      </c>
      <c r="C12" s="97" t="s">
        <v>170</v>
      </c>
      <c r="E12" s="200"/>
      <c r="F12" s="201"/>
      <c r="G12" s="202"/>
      <c r="I12" s="130"/>
      <c r="J12" s="98" t="s">
        <v>24</v>
      </c>
      <c r="K12" s="97" t="s">
        <v>169</v>
      </c>
    </row>
    <row r="13" spans="1:11" x14ac:dyDescent="0.25">
      <c r="B13" s="15"/>
      <c r="C13" s="15"/>
      <c r="E13" s="200"/>
      <c r="F13" s="201"/>
      <c r="G13" s="202"/>
      <c r="I13" s="130"/>
      <c r="J13" s="98" t="s">
        <v>35</v>
      </c>
      <c r="K13" s="97" t="s">
        <v>178</v>
      </c>
    </row>
    <row r="14" spans="1:11" x14ac:dyDescent="0.25">
      <c r="A14" s="129" t="s">
        <v>199</v>
      </c>
      <c r="B14" s="98" t="s">
        <v>17</v>
      </c>
      <c r="C14" s="97" t="s">
        <v>172</v>
      </c>
      <c r="E14" s="200"/>
      <c r="F14" s="201"/>
      <c r="G14" s="202"/>
      <c r="I14" s="131"/>
      <c r="J14" s="98" t="s">
        <v>36</v>
      </c>
      <c r="K14" s="97" t="s">
        <v>184</v>
      </c>
    </row>
    <row r="15" spans="1:11" ht="15" customHeight="1" x14ac:dyDescent="0.25">
      <c r="A15" s="132"/>
      <c r="B15" s="98" t="s">
        <v>18</v>
      </c>
      <c r="C15" s="97" t="s">
        <v>168</v>
      </c>
      <c r="E15" s="202"/>
      <c r="F15" s="201"/>
      <c r="G15" s="202"/>
    </row>
    <row r="16" spans="1:11" ht="15" customHeight="1" x14ac:dyDescent="0.25">
      <c r="A16" s="132"/>
      <c r="B16" s="98" t="s">
        <v>53</v>
      </c>
      <c r="C16" s="97" t="s">
        <v>173</v>
      </c>
      <c r="E16" s="200"/>
      <c r="F16" s="201"/>
      <c r="G16" s="202"/>
      <c r="I16" s="129" t="s">
        <v>185</v>
      </c>
      <c r="J16" s="98" t="s">
        <v>33</v>
      </c>
      <c r="K16" s="97" t="s">
        <v>172</v>
      </c>
    </row>
    <row r="17" spans="1:11" x14ac:dyDescent="0.25">
      <c r="A17" s="132"/>
      <c r="B17" s="98" t="s">
        <v>54</v>
      </c>
      <c r="C17" s="97" t="s">
        <v>174</v>
      </c>
      <c r="E17" s="200"/>
      <c r="F17" s="201"/>
      <c r="G17" s="202"/>
      <c r="I17" s="130"/>
      <c r="J17" s="98" t="s">
        <v>34</v>
      </c>
      <c r="K17" s="97" t="s">
        <v>168</v>
      </c>
    </row>
    <row r="18" spans="1:11" x14ac:dyDescent="0.25">
      <c r="A18" s="132"/>
      <c r="B18" s="98" t="s">
        <v>34</v>
      </c>
      <c r="C18" s="97" t="s">
        <v>175</v>
      </c>
      <c r="E18" s="200"/>
      <c r="F18" s="201"/>
      <c r="G18" s="202"/>
      <c r="I18" s="130"/>
      <c r="J18" s="98" t="s">
        <v>20</v>
      </c>
      <c r="K18" s="97" t="s">
        <v>177</v>
      </c>
    </row>
    <row r="19" spans="1:11" x14ac:dyDescent="0.25">
      <c r="A19" s="132"/>
      <c r="B19" s="98" t="s">
        <v>24</v>
      </c>
      <c r="C19" s="97" t="s">
        <v>169</v>
      </c>
      <c r="E19" s="200"/>
      <c r="F19" s="201"/>
      <c r="G19" s="202"/>
      <c r="I19" s="130"/>
      <c r="J19" s="98" t="s">
        <v>24</v>
      </c>
      <c r="K19" s="97" t="s">
        <v>169</v>
      </c>
    </row>
    <row r="20" spans="1:11" ht="15" customHeight="1" x14ac:dyDescent="0.25">
      <c r="A20" s="132"/>
      <c r="B20" s="98" t="s">
        <v>180</v>
      </c>
      <c r="C20" s="97" t="s">
        <v>181</v>
      </c>
      <c r="E20" s="200"/>
      <c r="F20" s="201"/>
      <c r="G20" s="202"/>
      <c r="I20" s="130"/>
      <c r="J20" s="98" t="s">
        <v>35</v>
      </c>
      <c r="K20" s="97" t="s">
        <v>178</v>
      </c>
    </row>
    <row r="21" spans="1:11" x14ac:dyDescent="0.25">
      <c r="A21" s="133"/>
      <c r="B21" s="98" t="s">
        <v>93</v>
      </c>
      <c r="C21" s="97" t="s">
        <v>176</v>
      </c>
      <c r="E21" s="200"/>
      <c r="F21" s="201"/>
      <c r="G21" s="202"/>
      <c r="I21" s="131"/>
      <c r="J21" s="98" t="s">
        <v>36</v>
      </c>
      <c r="K21" s="97" t="s">
        <v>184</v>
      </c>
    </row>
    <row r="22" spans="1:11" x14ac:dyDescent="0.25">
      <c r="E22" s="200"/>
      <c r="F22" s="201"/>
      <c r="G22" s="202"/>
    </row>
    <row r="23" spans="1:11" x14ac:dyDescent="0.25">
      <c r="E23" s="200"/>
      <c r="F23" s="201"/>
      <c r="G23" s="202"/>
    </row>
    <row r="24" spans="1:11" x14ac:dyDescent="0.25">
      <c r="E24" s="200"/>
      <c r="F24" s="201"/>
      <c r="G24" s="202"/>
    </row>
    <row r="46" spans="1:1" ht="36.75" customHeight="1" x14ac:dyDescent="0.25">
      <c r="A46" s="99" t="s">
        <v>186</v>
      </c>
    </row>
  </sheetData>
  <sheetProtection password="CC1A" sheet="1" objects="1" scenarios="1"/>
  <mergeCells count="10">
    <mergeCell ref="A2:G2"/>
    <mergeCell ref="A3:K3"/>
    <mergeCell ref="A5:K5"/>
    <mergeCell ref="I9:I14"/>
    <mergeCell ref="I16:I21"/>
    <mergeCell ref="A9:A12"/>
    <mergeCell ref="A14:A21"/>
    <mergeCell ref="E9:E14"/>
    <mergeCell ref="E16:E24"/>
    <mergeCell ref="A6:K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8"/>
  <sheetViews>
    <sheetView showGridLines="0" zoomScale="60" zoomScaleNormal="60" workbookViewId="0">
      <pane xSplit="23" ySplit="5" topLeftCell="X84" activePane="bottomRight" state="frozenSplit"/>
      <selection activeCell="W50" sqref="W50"/>
      <selection pane="topRight" activeCell="W50" sqref="W50"/>
      <selection pane="bottomLeft" activeCell="W50" sqref="W50"/>
      <selection pane="bottomRight" activeCell="V113" sqref="V113"/>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9.8554687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62</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4"/>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42</v>
      </c>
      <c r="F6" s="54" t="s">
        <v>42</v>
      </c>
      <c r="G6" s="54" t="s">
        <v>42</v>
      </c>
      <c r="H6" s="54">
        <v>0</v>
      </c>
      <c r="I6" s="54">
        <f>IF(D6="-",1,IF(D6="o",2,IF(D6="o+",3,IF(D6="+",4))))</f>
        <v>1</v>
      </c>
      <c r="J6" s="54">
        <f>IF(E6="o",1,IF(E6="o+",2,IF(E6="+",3)))</f>
        <v>1</v>
      </c>
      <c r="K6" s="54">
        <f>IF(F6="o",1,IF(F6="+",2))</f>
        <v>1</v>
      </c>
      <c r="L6" s="54">
        <f>IF(H6=0,1,IF(H6=1,2))</f>
        <v>1</v>
      </c>
      <c r="M6" s="54">
        <f>I6*1000+J6*100+K6*10+L6*1</f>
        <v>1111</v>
      </c>
      <c r="N6" s="54">
        <v>2</v>
      </c>
      <c r="O6" s="54">
        <v>0</v>
      </c>
      <c r="P6" s="54">
        <v>2</v>
      </c>
      <c r="Q6" s="54">
        <v>0</v>
      </c>
      <c r="R6" s="54">
        <v>1</v>
      </c>
      <c r="S6" s="54" t="s">
        <v>42</v>
      </c>
      <c r="T6" s="26">
        <f>IF(U6=0,IF(OR(N6=2,N6=3),14,IF(N6=7,16,IF(N6=8,17,IF(N6=9,18,IF(N6=10,19,15))))),IF(U6=1,IF(OR(N6=2,N6=3),20,IF(N6=7,22,IF(N6=8,23,IF(N6=9,24,IF(N6=10,25,21)))))))</f>
        <v>14</v>
      </c>
      <c r="U6" s="54">
        <v>0</v>
      </c>
      <c r="V6" s="54">
        <v>0</v>
      </c>
      <c r="W6" s="7"/>
      <c r="X6" s="11">
        <f>VLOOKUP($C6,[2]Milan!$BB$7:$BK$40,5)</f>
        <v>1</v>
      </c>
      <c r="Y6" s="11">
        <f>VLOOKUP($C6,[2]Milan!$BB$7:$BK$40,6)</f>
        <v>23</v>
      </c>
      <c r="Z6" s="11">
        <f>VLOOKUP($C6,[2]Milan!$BB$7:$BK$40,7)</f>
        <v>0</v>
      </c>
      <c r="AA6" s="11">
        <f>VLOOKUP($C6,[2]Milan!$BB$7:$BK$40,8)</f>
        <v>80</v>
      </c>
      <c r="AB6" s="11">
        <f>VLOOKUP($C6,[2]Milan!$BB$7:$BK$40,9)</f>
        <v>0</v>
      </c>
      <c r="AC6" s="11">
        <f>VLOOKUP($C6,[2]Milan!$BB$7:$BK$40,10)</f>
        <v>102</v>
      </c>
      <c r="AD6" s="12">
        <f>IF($H6=1,169,0)</f>
        <v>0</v>
      </c>
      <c r="AE6" s="12">
        <f>IF($H6=1,167,0)</f>
        <v>0</v>
      </c>
      <c r="AF6" s="12">
        <v>0</v>
      </c>
      <c r="AG6" s="12" t="s">
        <v>38</v>
      </c>
      <c r="AH6" s="12" t="s">
        <v>38</v>
      </c>
      <c r="AI6" s="12">
        <f>IF($N6=2,145,IF($N6=3,118,IF(OR($N6=4,$N6=5,$N6=6),121,IF($N6=7,127,IF($N6=8,133,IF($N6=9,136,IF($N6=10,189,0)))))))</f>
        <v>145</v>
      </c>
      <c r="AJ6" s="12">
        <v>0</v>
      </c>
      <c r="AK6" s="12">
        <f>IF($P6=1,148,IF($P6=2,152,IF($P6=3,154,IF($P6=4,156,0))))</f>
        <v>152</v>
      </c>
      <c r="AL6" s="12">
        <f>IF($R6=1,160,IF($R6=2,162))</f>
        <v>160</v>
      </c>
      <c r="AM6" s="12">
        <f>IF($U6=1,185,0)</f>
        <v>0</v>
      </c>
      <c r="AN6" s="12">
        <f>IF($V6=1,184,0)</f>
        <v>0</v>
      </c>
      <c r="AO6" s="14">
        <f t="shared" ref="AO6:AO24" si="0">AO37/$AO$5</f>
        <v>202.55614666878097</v>
      </c>
      <c r="AP6" s="11">
        <f>VLOOKUP($C6,[1]Milan!$BB$7:$BK$40,5)</f>
        <v>1</v>
      </c>
      <c r="AQ6" s="11">
        <f>VLOOKUP($C6,[1]Milan!$BB$7:$BK$40,6)</f>
        <v>23</v>
      </c>
      <c r="AR6" s="11">
        <f>VLOOKUP($C6,[1]Milan!$BB$7:$BK$40,7)</f>
        <v>0</v>
      </c>
      <c r="AS6" s="11">
        <f>VLOOKUP($C6,[1]Milan!$BB$7:$BK$40,8)</f>
        <v>81</v>
      </c>
      <c r="AT6" s="11">
        <f>VLOOKUP($C6,[1]Milan!$BB$7:$BK$40,9)</f>
        <v>0</v>
      </c>
      <c r="AU6" s="11">
        <f>VLOOKUP($C6,[1]Milan!$BB$7:$BK$40,10)</f>
        <v>103</v>
      </c>
      <c r="AV6" s="12">
        <f>IF($H6=1,170,0)</f>
        <v>0</v>
      </c>
      <c r="AW6" s="12">
        <f>IF($H6=1,168,0)</f>
        <v>0</v>
      </c>
      <c r="AX6" s="12">
        <v>0</v>
      </c>
      <c r="AY6" s="12" t="s">
        <v>38</v>
      </c>
      <c r="AZ6" s="12" t="s">
        <v>38</v>
      </c>
      <c r="BA6" s="12">
        <f>IF($N6=2,146,IF($N6=3,119,IF(OR($N6=4,$N6=5,$N6=6),122,IF($N6=7,128,IF($N6=8,134,IF($N6=9,138,IF($N6=10,190,0)))))))</f>
        <v>146</v>
      </c>
      <c r="BB6" s="12">
        <v>0</v>
      </c>
      <c r="BC6" s="12">
        <f>IF($P6=1,149,IF($P6=2,153,IF($P6=3,155,IF($P6=4,157,0))))</f>
        <v>153</v>
      </c>
      <c r="BD6" s="12">
        <f>IF($R6=1,160,IF($R6=2,162))</f>
        <v>160</v>
      </c>
      <c r="BE6" s="12">
        <f>IF($U6=1,186,0)</f>
        <v>0</v>
      </c>
      <c r="BF6" s="12">
        <f>IF($V6=1,184,0)</f>
        <v>0</v>
      </c>
      <c r="BG6" s="14">
        <f t="shared" ref="BG6:BG24" si="1">BG37/$BG$5</f>
        <v>104.58943738759855</v>
      </c>
      <c r="BH6" s="21">
        <f>IF($N6=2,BH37*'4 PEF'!$G$4,IF(OR($N6=3,$N6=4,$N6=5,$N6=6),BH37*'4 PEF'!$G$5,IF(OR($N6=7,$N6=8),BH37*'4 PEF'!$G$8,IF($N6=9,BH37*'4 PEF'!$G$7,IF($N6=10,BH37*'4 PEF'!$G$6)))))</f>
        <v>251.51655491681765</v>
      </c>
      <c r="BI6" s="21">
        <f>BI37*'4 PEF'!$G$8</f>
        <v>0</v>
      </c>
      <c r="BJ6" s="21">
        <f>IF($N6=2,BJ37*'4 PEF'!$G$4,IF(OR($N6=3,$N6=4,$N6=5,$N6=6),BJ37*'4 PEF'!$G$5,IF(OR($N6=7,$N6=8),BJ37*'4 PEF'!$G$8,IF($N6=9,BJ37*'4 PEF'!$G$7,IF($N6=10,BJ37*'4 PEF'!$G$6)))))</f>
        <v>18.862499999999997</v>
      </c>
      <c r="BK6" s="21">
        <f>BK37*'4 PEF'!$G$8</f>
        <v>23.729430057141116</v>
      </c>
      <c r="BL6" s="21">
        <f>BL37*'4 PEF'!$G$8</f>
        <v>1.9019676271033623</v>
      </c>
      <c r="BM6" s="39">
        <f>BM37*'4 PEF'!$G$8</f>
        <v>0</v>
      </c>
      <c r="BN6" s="40">
        <f>SUM(BH6:BM6)</f>
        <v>296.01045260106213</v>
      </c>
      <c r="BO6" s="21">
        <f>IF($N6=2,BO37*'4 PEF'!$G$4,IF(OR($N6=3,$N6=4,$N6=5,$N6=6),BO37*'4 PEF'!$G$5,IF(OR($N6=7,$N6=8),BO37*'4 PEF'!$G$8,IF($N6=9,BO37*'4 PEF'!$G$7,IF($N6=10,BO37*'4 PEF'!$G$6)))))</f>
        <v>166.86768963360706</v>
      </c>
      <c r="BP6" s="21">
        <f>BP37*'4 PEF'!$G$8</f>
        <v>0</v>
      </c>
      <c r="BQ6" s="21">
        <f>IF($N6=2,BQ37*'4 PEF'!$G$4,IF(OR($N6=3,$N6=4,$N6=5,$N6=6),BQ37*'4 PEF'!$G$5,IF(OR($N6=7,$N6=8),BQ37*'4 PEF'!$G$8,IF($N6=9,BQ37*'4 PEF'!$G$7,IF($N6=10,BQ37*'4 PEF'!$G$6)))))</f>
        <v>29.125</v>
      </c>
      <c r="BR6" s="21">
        <f>BR37*'4 PEF'!$G$8</f>
        <v>24.403802666668813</v>
      </c>
      <c r="BS6" s="21">
        <f>BS37*'4 PEF'!$G$8</f>
        <v>1.2491186306199</v>
      </c>
      <c r="BT6" s="39">
        <f>BT37*'4 PEF'!$G$8</f>
        <v>0</v>
      </c>
      <c r="BU6" s="40">
        <f>SUM(BO6:BT6)</f>
        <v>221.64561093089577</v>
      </c>
    </row>
    <row r="7" spans="1:73" ht="15" customHeight="1" x14ac:dyDescent="0.25">
      <c r="A7" s="195"/>
      <c r="B7" s="18">
        <v>2</v>
      </c>
      <c r="C7" s="26">
        <f>VLOOKUP(M7,[1]aux!$A$2:$B$35,2)</f>
        <v>14</v>
      </c>
      <c r="D7" s="55" t="s">
        <v>42</v>
      </c>
      <c r="E7" s="55" t="s">
        <v>41</v>
      </c>
      <c r="F7" s="54" t="s">
        <v>41</v>
      </c>
      <c r="G7" s="54" t="s">
        <v>42</v>
      </c>
      <c r="H7" s="54">
        <v>0</v>
      </c>
      <c r="I7" s="54">
        <f t="shared" ref="I7:I16" si="2">IF(D7="-",1,IF(D7="o",2,IF(D7="o+",3,IF(D7="+",4))))</f>
        <v>2</v>
      </c>
      <c r="J7" s="54">
        <f t="shared" ref="J7:J16" si="3">IF(E7="o",1,IF(E7="o+",2,IF(E7="+",3)))</f>
        <v>3</v>
      </c>
      <c r="K7" s="54">
        <f t="shared" ref="K7:K16" si="4">IF(F7="o",1,IF(F7="+",2))</f>
        <v>2</v>
      </c>
      <c r="L7" s="54">
        <f t="shared" ref="L7:L16" si="5">IF(H7=0,1,IF(H7=1,2))</f>
        <v>1</v>
      </c>
      <c r="M7" s="54">
        <f t="shared" ref="M7:M16" si="6">I7*1000+J7*100+K7*10+L7*1</f>
        <v>2321</v>
      </c>
      <c r="N7" s="54">
        <v>9</v>
      </c>
      <c r="O7" s="54">
        <v>0</v>
      </c>
      <c r="P7" s="54">
        <v>2</v>
      </c>
      <c r="Q7" s="54">
        <v>0</v>
      </c>
      <c r="R7" s="54">
        <v>2</v>
      </c>
      <c r="S7" s="54" t="s">
        <v>42</v>
      </c>
      <c r="T7" s="26">
        <f t="shared" ref="T7:T16" si="7">IF(U7=0,IF(OR(N7=2,N7=3),14,IF(N7=7,16,IF(N7=8,17,IF(N7=9,18,IF(N7=10,19,15))))),IF(U7=1,IF(OR(N7=2,N7=3),20,IF(N7=7,22,IF(N7=8,23,IF(N7=9,24,IF(N7=10,25,21)))))))</f>
        <v>18</v>
      </c>
      <c r="U7" s="54">
        <v>0</v>
      </c>
      <c r="V7" s="54">
        <v>0</v>
      </c>
      <c r="W7" s="19"/>
      <c r="X7" s="11">
        <f>VLOOKUP($C7,[2]Milan!$BB$7:$BK$40,5)</f>
        <v>13</v>
      </c>
      <c r="Y7" s="11">
        <f>VLOOKUP($C7,[2]Milan!$BB$7:$BK$40,6)</f>
        <v>33</v>
      </c>
      <c r="Z7" s="11">
        <f>VLOOKUP($C7,[2]Milan!$BB$7:$BK$40,7)</f>
        <v>63</v>
      </c>
      <c r="AA7" s="11">
        <f>VLOOKUP($C7,[2]Milan!$BB$7:$BK$40,8)</f>
        <v>90</v>
      </c>
      <c r="AB7" s="11">
        <f>VLOOKUP($C7,[2]Milan!$BB$7:$BK$40,9)</f>
        <v>116</v>
      </c>
      <c r="AC7" s="11">
        <f>VLOOKUP($C7,[2]Milan!$BB$7:$BK$40,10)</f>
        <v>108</v>
      </c>
      <c r="AD7" s="12">
        <f t="shared" ref="AD7:AD33" si="8">IF($H7=1,169,0)</f>
        <v>0</v>
      </c>
      <c r="AE7" s="12">
        <f t="shared" ref="AE7:AE33" si="9">IF($H7=1,167,0)</f>
        <v>0</v>
      </c>
      <c r="AF7" s="12">
        <v>0</v>
      </c>
      <c r="AG7" s="12" t="s">
        <v>38</v>
      </c>
      <c r="AH7" s="12" t="s">
        <v>38</v>
      </c>
      <c r="AI7" s="12">
        <f t="shared" ref="AI7:AI33" si="10">IF($N7=2,145,IF($N7=3,118,IF(OR($N7=4,$N7=5,$N7=6),121,IF($N7=7,127,IF($N7=8,133,IF($N7=9,136,IF($N7=10,189,0)))))))</f>
        <v>136</v>
      </c>
      <c r="AJ7" s="12">
        <v>0</v>
      </c>
      <c r="AK7" s="12">
        <f t="shared" ref="AK7:AK33" si="11">IF($P7=1,148,IF($P7=2,152,IF($P7=3,154,IF($P7=4,156,0))))</f>
        <v>152</v>
      </c>
      <c r="AL7" s="12">
        <f t="shared" ref="AL7:AL33" si="12">IF($R7=1,160,IF($R7=2,162))</f>
        <v>162</v>
      </c>
      <c r="AM7" s="12">
        <f t="shared" ref="AM7:AM33" si="13">IF($U7=1,185,0)</f>
        <v>0</v>
      </c>
      <c r="AN7" s="12">
        <f t="shared" ref="AN7:AN33" si="14">IF($V7=1,184,0)</f>
        <v>0</v>
      </c>
      <c r="AO7" s="14">
        <f t="shared" si="0"/>
        <v>413.4218448896429</v>
      </c>
      <c r="AP7" s="11">
        <f>VLOOKUP($C7,[1]Milan!$BB$7:$BK$40,5)</f>
        <v>13</v>
      </c>
      <c r="AQ7" s="11">
        <f>VLOOKUP($C7,[1]Milan!$BB$7:$BK$40,6)</f>
        <v>33</v>
      </c>
      <c r="AR7" s="11">
        <f>VLOOKUP($C7,[1]Milan!$BB$7:$BK$40,7)</f>
        <v>63</v>
      </c>
      <c r="AS7" s="11">
        <f>VLOOKUP($C7,[1]Milan!$BB$7:$BK$40,8)</f>
        <v>91</v>
      </c>
      <c r="AT7" s="11">
        <f>VLOOKUP($C7,[1]Milan!$BB$7:$BK$40,9)</f>
        <v>117</v>
      </c>
      <c r="AU7" s="11">
        <f>VLOOKUP($C7,[1]Milan!$BB$7:$BK$40,10)</f>
        <v>109</v>
      </c>
      <c r="AV7" s="12">
        <f t="shared" ref="AV7:AV33" si="15">IF($H7=1,170,0)</f>
        <v>0</v>
      </c>
      <c r="AW7" s="12">
        <f t="shared" ref="AW7:AW33" si="16">IF($H7=1,168,0)</f>
        <v>0</v>
      </c>
      <c r="AX7" s="12">
        <v>0</v>
      </c>
      <c r="AY7" s="12" t="s">
        <v>38</v>
      </c>
      <c r="AZ7" s="12" t="s">
        <v>38</v>
      </c>
      <c r="BA7" s="12">
        <f t="shared" ref="BA7:BA33" si="17">IF($N7=2,146,IF($N7=3,119,IF(OR($N7=4,$N7=5,$N7=6),122,IF($N7=7,128,IF($N7=8,134,IF($N7=9,138,IF($N7=10,190,0)))))))</f>
        <v>138</v>
      </c>
      <c r="BB7" s="12">
        <v>0</v>
      </c>
      <c r="BC7" s="12">
        <f t="shared" ref="BC7:BC33" si="18">IF($P7=1,149,IF($P7=2,153,IF($P7=3,155,IF($P7=4,157,0))))</f>
        <v>153</v>
      </c>
      <c r="BD7" s="12">
        <f t="shared" ref="BD7:BD33" si="19">IF($R7=1,160,IF($R7=2,162))</f>
        <v>162</v>
      </c>
      <c r="BE7" s="12">
        <f t="shared" ref="BE7:BE33" si="20">IF($U7=1,186,0)</f>
        <v>0</v>
      </c>
      <c r="BF7" s="12">
        <f t="shared" ref="BF7:BF33" si="21">IF($V7=1,184,0)</f>
        <v>0</v>
      </c>
      <c r="BG7" s="14">
        <f t="shared" si="1"/>
        <v>191.78080595189269</v>
      </c>
      <c r="BH7" s="21">
        <f>IF($N7=2,BH38*'4 PEF'!$G$4,IF(OR($N7=3,$N7=4,$N7=5,$N7=6),BH38*'4 PEF'!$G$5,IF(OR($N7=7,$N7=8),BH38*'4 PEF'!$G$8,IF($N7=9,BH38*'4 PEF'!$G$7,IF($N7=10,BH38*'4 PEF'!$G$6)))))</f>
        <v>67.476805989605708</v>
      </c>
      <c r="BI7" s="21">
        <f>BI38*'4 PEF'!$G$8</f>
        <v>0</v>
      </c>
      <c r="BJ7" s="21">
        <f>IF($N7=2,BJ38*'4 PEF'!$G$4,IF(OR($N7=3,$N7=4,$N7=5,$N7=6),BJ38*'4 PEF'!$G$5,IF(OR($N7=7,$N7=8),BJ38*'4 PEF'!$G$8,IF($N7=9,BJ38*'4 PEF'!$G$7,IF($N7=10,BJ38*'4 PEF'!$G$6)))))</f>
        <v>18.108000000000001</v>
      </c>
      <c r="BK7" s="21">
        <f>BK38*'4 PEF'!$G$8</f>
        <v>23.729430057141116</v>
      </c>
      <c r="BL7" s="21">
        <f>BL38*'4 PEF'!$G$8</f>
        <v>0.93729803732340666</v>
      </c>
      <c r="BM7" s="39">
        <f>BM38*'4 PEF'!$G$8</f>
        <v>0</v>
      </c>
      <c r="BN7" s="40">
        <f t="shared" ref="BN7:BN24" si="22">SUM(BH7:BM7)</f>
        <v>110.25153408407023</v>
      </c>
      <c r="BO7" s="21">
        <f>IF($N7=2,BO38*'4 PEF'!$G$4,IF(OR($N7=3,$N7=4,$N7=5,$N7=6),BO38*'4 PEF'!$G$5,IF(OR($N7=7,$N7=8),BO38*'4 PEF'!$G$8,IF($N7=9,BO38*'4 PEF'!$G$7,IF($N7=10,BO38*'4 PEF'!$G$6)))))</f>
        <v>51.463336306908801</v>
      </c>
      <c r="BP7" s="21">
        <f>BP38*'4 PEF'!$G$8</f>
        <v>0</v>
      </c>
      <c r="BQ7" s="21">
        <f>IF($N7=2,BQ38*'4 PEF'!$G$4,IF(OR($N7=3,$N7=4,$N7=5,$N7=6),BQ38*'4 PEF'!$G$5,IF(OR($N7=7,$N7=8),BQ38*'4 PEF'!$G$8,IF($N7=9,BQ38*'4 PEF'!$G$7,IF($N7=10,BQ38*'4 PEF'!$G$6)))))</f>
        <v>27.96</v>
      </c>
      <c r="BR7" s="21">
        <f>BR38*'4 PEF'!$G$8</f>
        <v>24.403802666668813</v>
      </c>
      <c r="BS7" s="21">
        <f>BS38*'4 PEF'!$G$8</f>
        <v>0.85160930765945908</v>
      </c>
      <c r="BT7" s="39">
        <f>BT38*'4 PEF'!$G$8</f>
        <v>0</v>
      </c>
      <c r="BU7" s="40">
        <f t="shared" ref="BU7:BU24" si="23">SUM(BO7:BT7)</f>
        <v>104.67874828123706</v>
      </c>
    </row>
    <row r="8" spans="1:73" ht="15" customHeight="1" x14ac:dyDescent="0.25">
      <c r="A8" s="195"/>
      <c r="B8" s="18">
        <v>3</v>
      </c>
      <c r="C8" s="26">
        <f>VLOOKUP(M8,[1]aux!$A$2:$B$35,2)</f>
        <v>24</v>
      </c>
      <c r="D8" s="55" t="s">
        <v>40</v>
      </c>
      <c r="E8" s="55" t="s">
        <v>41</v>
      </c>
      <c r="F8" s="54" t="s">
        <v>41</v>
      </c>
      <c r="G8" s="54" t="s">
        <v>42</v>
      </c>
      <c r="H8" s="54">
        <v>0</v>
      </c>
      <c r="I8" s="54">
        <f t="shared" si="2"/>
        <v>3</v>
      </c>
      <c r="J8" s="54">
        <f t="shared" si="3"/>
        <v>3</v>
      </c>
      <c r="K8" s="54">
        <f t="shared" si="4"/>
        <v>2</v>
      </c>
      <c r="L8" s="54">
        <f t="shared" si="5"/>
        <v>1</v>
      </c>
      <c r="M8" s="54">
        <f t="shared" si="6"/>
        <v>3321</v>
      </c>
      <c r="N8" s="54">
        <v>9</v>
      </c>
      <c r="O8" s="54">
        <v>0</v>
      </c>
      <c r="P8" s="54">
        <v>2</v>
      </c>
      <c r="Q8" s="54">
        <v>0</v>
      </c>
      <c r="R8" s="54">
        <v>2</v>
      </c>
      <c r="S8" s="54" t="s">
        <v>42</v>
      </c>
      <c r="T8" s="26">
        <f t="shared" si="7"/>
        <v>18</v>
      </c>
      <c r="U8" s="54">
        <v>0</v>
      </c>
      <c r="V8" s="54">
        <v>0</v>
      </c>
      <c r="W8" s="19"/>
      <c r="X8" s="11">
        <f>VLOOKUP($C8,[2]Milan!$BB$7:$BK$40,5)</f>
        <v>15</v>
      </c>
      <c r="Y8" s="11">
        <f>VLOOKUP($C8,[2]Milan!$BB$7:$BK$40,6)</f>
        <v>35</v>
      </c>
      <c r="Z8" s="11">
        <f>VLOOKUP($C8,[2]Milan!$BB$7:$BK$40,7)</f>
        <v>65</v>
      </c>
      <c r="AA8" s="11">
        <f>VLOOKUP($C8,[2]Milan!$BB$7:$BK$40,8)</f>
        <v>90</v>
      </c>
      <c r="AB8" s="11">
        <f>VLOOKUP($C8,[2]Milan!$BB$7:$BK$40,9)</f>
        <v>116</v>
      </c>
      <c r="AC8" s="11">
        <f>VLOOKUP($C8,[2]Milan!$BB$7:$BK$40,10)</f>
        <v>108</v>
      </c>
      <c r="AD8" s="12">
        <f t="shared" si="8"/>
        <v>0</v>
      </c>
      <c r="AE8" s="12">
        <f t="shared" si="9"/>
        <v>0</v>
      </c>
      <c r="AF8" s="12">
        <v>0</v>
      </c>
      <c r="AG8" s="12" t="s">
        <v>38</v>
      </c>
      <c r="AH8" s="12" t="s">
        <v>38</v>
      </c>
      <c r="AI8" s="12">
        <f t="shared" si="10"/>
        <v>136</v>
      </c>
      <c r="AJ8" s="12">
        <v>0</v>
      </c>
      <c r="AK8" s="12">
        <f t="shared" si="11"/>
        <v>152</v>
      </c>
      <c r="AL8" s="12">
        <f t="shared" si="12"/>
        <v>162</v>
      </c>
      <c r="AM8" s="12">
        <f t="shared" si="13"/>
        <v>0</v>
      </c>
      <c r="AN8" s="12">
        <f t="shared" si="14"/>
        <v>0</v>
      </c>
      <c r="AO8" s="14">
        <f t="shared" si="0"/>
        <v>434.42872624625005</v>
      </c>
      <c r="AP8" s="11">
        <f>VLOOKUP($C8,[1]Milan!$BB$7:$BK$40,5)</f>
        <v>15</v>
      </c>
      <c r="AQ8" s="11">
        <f>VLOOKUP($C8,[1]Milan!$BB$7:$BK$40,6)</f>
        <v>35</v>
      </c>
      <c r="AR8" s="11">
        <f>VLOOKUP($C8,[1]Milan!$BB$7:$BK$40,7)</f>
        <v>65</v>
      </c>
      <c r="AS8" s="11">
        <f>VLOOKUP($C8,[1]Milan!$BB$7:$BK$40,8)</f>
        <v>91</v>
      </c>
      <c r="AT8" s="11">
        <f>VLOOKUP($C8,[1]Milan!$BB$7:$BK$40,9)</f>
        <v>117</v>
      </c>
      <c r="AU8" s="11">
        <f>VLOOKUP($C8,[1]Milan!$BB$7:$BK$40,10)</f>
        <v>109</v>
      </c>
      <c r="AV8" s="12">
        <f t="shared" si="15"/>
        <v>0</v>
      </c>
      <c r="AW8" s="12">
        <f t="shared" si="16"/>
        <v>0</v>
      </c>
      <c r="AX8" s="12">
        <v>0</v>
      </c>
      <c r="AY8" s="12" t="s">
        <v>38</v>
      </c>
      <c r="AZ8" s="12" t="s">
        <v>38</v>
      </c>
      <c r="BA8" s="12">
        <f t="shared" si="17"/>
        <v>138</v>
      </c>
      <c r="BB8" s="12">
        <v>0</v>
      </c>
      <c r="BC8" s="12">
        <f t="shared" si="18"/>
        <v>153</v>
      </c>
      <c r="BD8" s="12">
        <f t="shared" si="19"/>
        <v>162</v>
      </c>
      <c r="BE8" s="12">
        <f t="shared" si="20"/>
        <v>0</v>
      </c>
      <c r="BF8" s="12">
        <f t="shared" si="21"/>
        <v>0</v>
      </c>
      <c r="BG8" s="14">
        <f t="shared" si="1"/>
        <v>201.20105351744823</v>
      </c>
      <c r="BH8" s="21">
        <f>IF($N8=2,BH39*'4 PEF'!$G$4,IF(OR($N8=3,$N8=4,$N8=5,$N8=6),BH39*'4 PEF'!$G$5,IF(OR($N8=7,$N8=8),BH39*'4 PEF'!$G$8,IF($N8=9,BH39*'4 PEF'!$G$7,IF($N8=10,BH39*'4 PEF'!$G$6)))))</f>
        <v>57.548632395492163</v>
      </c>
      <c r="BI8" s="21">
        <f>BI39*'4 PEF'!$G$8</f>
        <v>0</v>
      </c>
      <c r="BJ8" s="21">
        <f>IF($N8=2,BJ39*'4 PEF'!$G$4,IF(OR($N8=3,$N8=4,$N8=5,$N8=6),BJ39*'4 PEF'!$G$5,IF(OR($N8=7,$N8=8),BJ39*'4 PEF'!$G$8,IF($N8=9,BJ39*'4 PEF'!$G$7,IF($N8=10,BJ39*'4 PEF'!$G$6)))))</f>
        <v>18.108000000000001</v>
      </c>
      <c r="BK8" s="21">
        <f>BK39*'4 PEF'!$G$8</f>
        <v>23.729430057141116</v>
      </c>
      <c r="BL8" s="21">
        <f>BL39*'4 PEF'!$G$8</f>
        <v>0.90839398512229208</v>
      </c>
      <c r="BM8" s="39">
        <f>BM39*'4 PEF'!$G$8</f>
        <v>0</v>
      </c>
      <c r="BN8" s="40">
        <f t="shared" si="22"/>
        <v>100.29445643775557</v>
      </c>
      <c r="BO8" s="21">
        <f>IF($N8=2,BO39*'4 PEF'!$G$4,IF(OR($N8=3,$N8=4,$N8=5,$N8=6),BO39*'4 PEF'!$G$5,IF(OR($N8=7,$N8=8),BO39*'4 PEF'!$G$8,IF($N8=9,BO39*'4 PEF'!$G$7,IF($N8=10,BO39*'4 PEF'!$G$6)))))</f>
        <v>45.825711516286546</v>
      </c>
      <c r="BP8" s="21">
        <f>BP39*'4 PEF'!$G$8</f>
        <v>0</v>
      </c>
      <c r="BQ8" s="21">
        <f>IF($N8=2,BQ39*'4 PEF'!$G$4,IF(OR($N8=3,$N8=4,$N8=5,$N8=6),BQ39*'4 PEF'!$G$5,IF(OR($N8=7,$N8=8),BQ39*'4 PEF'!$G$8,IF($N8=9,BQ39*'4 PEF'!$G$7,IF($N8=10,BQ39*'4 PEF'!$G$6)))))</f>
        <v>27.96</v>
      </c>
      <c r="BR8" s="21">
        <f>BR39*'4 PEF'!$G$8</f>
        <v>24.403802666668813</v>
      </c>
      <c r="BS8" s="21">
        <f>BS39*'4 PEF'!$G$8</f>
        <v>0.83823777939807909</v>
      </c>
      <c r="BT8" s="39">
        <f>BT39*'4 PEF'!$G$8</f>
        <v>0</v>
      </c>
      <c r="BU8" s="40">
        <f t="shared" si="23"/>
        <v>99.027751962353435</v>
      </c>
    </row>
    <row r="9" spans="1:73" ht="15" customHeight="1" x14ac:dyDescent="0.25">
      <c r="A9" s="195"/>
      <c r="B9" s="18">
        <v>4</v>
      </c>
      <c r="C9" s="26">
        <f>VLOOKUP(M9,[1]aux!$A$2:$B$35,2)</f>
        <v>32</v>
      </c>
      <c r="D9" s="55" t="s">
        <v>41</v>
      </c>
      <c r="E9" s="55" t="s">
        <v>41</v>
      </c>
      <c r="F9" s="54" t="s">
        <v>41</v>
      </c>
      <c r="G9" s="54" t="s">
        <v>42</v>
      </c>
      <c r="H9" s="54">
        <v>0</v>
      </c>
      <c r="I9" s="54">
        <f t="shared" si="2"/>
        <v>4</v>
      </c>
      <c r="J9" s="54">
        <f t="shared" si="3"/>
        <v>3</v>
      </c>
      <c r="K9" s="54">
        <f t="shared" si="4"/>
        <v>2</v>
      </c>
      <c r="L9" s="54">
        <f t="shared" si="5"/>
        <v>1</v>
      </c>
      <c r="M9" s="54">
        <f t="shared" si="6"/>
        <v>4321</v>
      </c>
      <c r="N9" s="54">
        <v>9</v>
      </c>
      <c r="O9" s="54">
        <v>0</v>
      </c>
      <c r="P9" s="54">
        <v>2</v>
      </c>
      <c r="Q9" s="54">
        <v>0</v>
      </c>
      <c r="R9" s="54">
        <v>2</v>
      </c>
      <c r="S9" s="54" t="s">
        <v>42</v>
      </c>
      <c r="T9" s="26">
        <f t="shared" si="7"/>
        <v>18</v>
      </c>
      <c r="U9" s="54">
        <v>0</v>
      </c>
      <c r="V9" s="54">
        <v>0</v>
      </c>
      <c r="W9" s="19"/>
      <c r="X9" s="11">
        <f>VLOOKUP($C9,[2]Milan!$BB$7:$BK$40,5)</f>
        <v>17</v>
      </c>
      <c r="Y9" s="11">
        <f>VLOOKUP($C9,[2]Milan!$BB$7:$BK$40,6)</f>
        <v>37</v>
      </c>
      <c r="Z9" s="11">
        <f>VLOOKUP($C9,[2]Milan!$BB$7:$BK$40,7)</f>
        <v>67</v>
      </c>
      <c r="AA9" s="11">
        <f>VLOOKUP($C9,[2]Milan!$BB$7:$BK$40,8)</f>
        <v>90</v>
      </c>
      <c r="AB9" s="11">
        <f>VLOOKUP($C9,[2]Milan!$BB$7:$BK$40,9)</f>
        <v>116</v>
      </c>
      <c r="AC9" s="11">
        <f>VLOOKUP($C9,[2]Milan!$BB$7:$BK$40,10)</f>
        <v>108</v>
      </c>
      <c r="AD9" s="12">
        <f t="shared" si="8"/>
        <v>0</v>
      </c>
      <c r="AE9" s="12">
        <f t="shared" si="9"/>
        <v>0</v>
      </c>
      <c r="AF9" s="12">
        <v>0</v>
      </c>
      <c r="AG9" s="12" t="s">
        <v>38</v>
      </c>
      <c r="AH9" s="12" t="s">
        <v>38</v>
      </c>
      <c r="AI9" s="12">
        <f t="shared" si="10"/>
        <v>136</v>
      </c>
      <c r="AJ9" s="12">
        <v>0</v>
      </c>
      <c r="AK9" s="12">
        <f t="shared" si="11"/>
        <v>152</v>
      </c>
      <c r="AL9" s="12">
        <f t="shared" si="12"/>
        <v>162</v>
      </c>
      <c r="AM9" s="12">
        <f t="shared" si="13"/>
        <v>0</v>
      </c>
      <c r="AN9" s="12">
        <f t="shared" si="14"/>
        <v>0</v>
      </c>
      <c r="AO9" s="14">
        <f t="shared" si="0"/>
        <v>461.46396456071426</v>
      </c>
      <c r="AP9" s="11">
        <f>VLOOKUP($C9,[1]Milan!$BB$7:$BK$40,5)</f>
        <v>17</v>
      </c>
      <c r="AQ9" s="11">
        <f>VLOOKUP($C9,[1]Milan!$BB$7:$BK$40,6)</f>
        <v>37</v>
      </c>
      <c r="AR9" s="11">
        <f>VLOOKUP($C9,[1]Milan!$BB$7:$BK$40,7)</f>
        <v>67</v>
      </c>
      <c r="AS9" s="11">
        <f>VLOOKUP($C9,[1]Milan!$BB$7:$BK$40,8)</f>
        <v>91</v>
      </c>
      <c r="AT9" s="11">
        <f>VLOOKUP($C9,[1]Milan!$BB$7:$BK$40,9)</f>
        <v>117</v>
      </c>
      <c r="AU9" s="11">
        <f>VLOOKUP($C9,[1]Milan!$BB$7:$BK$40,10)</f>
        <v>109</v>
      </c>
      <c r="AV9" s="12">
        <f t="shared" si="15"/>
        <v>0</v>
      </c>
      <c r="AW9" s="12">
        <f t="shared" si="16"/>
        <v>0</v>
      </c>
      <c r="AX9" s="12">
        <v>0</v>
      </c>
      <c r="AY9" s="12" t="s">
        <v>38</v>
      </c>
      <c r="AZ9" s="12" t="s">
        <v>38</v>
      </c>
      <c r="BA9" s="12">
        <f t="shared" si="17"/>
        <v>138</v>
      </c>
      <c r="BB9" s="12">
        <v>0</v>
      </c>
      <c r="BC9" s="12">
        <f t="shared" si="18"/>
        <v>153</v>
      </c>
      <c r="BD9" s="12">
        <f t="shared" si="19"/>
        <v>162</v>
      </c>
      <c r="BE9" s="12">
        <f t="shared" si="20"/>
        <v>0</v>
      </c>
      <c r="BF9" s="12">
        <f t="shared" si="21"/>
        <v>0</v>
      </c>
      <c r="BG9" s="14">
        <f t="shared" si="1"/>
        <v>213.53841372522601</v>
      </c>
      <c r="BH9" s="21">
        <f>IF($N9=2,BH40*'4 PEF'!$G$4,IF(OR($N9=3,$N9=4,$N9=5,$N9=6),BH40*'4 PEF'!$G$5,IF(OR($N9=7,$N9=8),BH40*'4 PEF'!$G$8,IF($N9=9,BH40*'4 PEF'!$G$7,IF($N9=10,BH40*'4 PEF'!$G$6)))))</f>
        <v>51.194593149496797</v>
      </c>
      <c r="BI9" s="21">
        <f>BI40*'4 PEF'!$G$8</f>
        <v>0</v>
      </c>
      <c r="BJ9" s="21">
        <f>IF($N9=2,BJ40*'4 PEF'!$G$4,IF(OR($N9=3,$N9=4,$N9=5,$N9=6),BJ40*'4 PEF'!$G$5,IF(OR($N9=7,$N9=8),BJ40*'4 PEF'!$G$8,IF($N9=9,BJ40*'4 PEF'!$G$7,IF($N9=10,BJ40*'4 PEF'!$G$6)))))</f>
        <v>18.108000000000001</v>
      </c>
      <c r="BK9" s="21">
        <f>BK40*'4 PEF'!$G$8</f>
        <v>23.729430057141116</v>
      </c>
      <c r="BL9" s="21">
        <f>BL40*'4 PEF'!$G$8</f>
        <v>0.88976748694926666</v>
      </c>
      <c r="BM9" s="39">
        <f>BM40*'4 PEF'!$G$8</f>
        <v>0</v>
      </c>
      <c r="BN9" s="40">
        <f t="shared" si="22"/>
        <v>93.921790693587184</v>
      </c>
      <c r="BO9" s="21">
        <f>IF($N9=2,BO40*'4 PEF'!$G$4,IF(OR($N9=3,$N9=4,$N9=5,$N9=6),BO40*'4 PEF'!$G$5,IF(OR($N9=7,$N9=8),BO40*'4 PEF'!$G$8,IF($N9=9,BO40*'4 PEF'!$G$7,IF($N9=10,BO40*'4 PEF'!$G$6)))))</f>
        <v>42.258397668574069</v>
      </c>
      <c r="BP9" s="21">
        <f>BP40*'4 PEF'!$G$8</f>
        <v>0</v>
      </c>
      <c r="BQ9" s="21">
        <f>IF($N9=2,BQ40*'4 PEF'!$G$4,IF(OR($N9=3,$N9=4,$N9=5,$N9=6),BQ40*'4 PEF'!$G$5,IF(OR($N9=7,$N9=8),BQ40*'4 PEF'!$G$8,IF($N9=9,BQ40*'4 PEF'!$G$7,IF($N9=10,BQ40*'4 PEF'!$G$6)))))</f>
        <v>27.96</v>
      </c>
      <c r="BR9" s="21">
        <f>BR40*'4 PEF'!$G$8</f>
        <v>24.403802666668813</v>
      </c>
      <c r="BS9" s="21">
        <f>BS40*'4 PEF'!$G$8</f>
        <v>0.83079409451368669</v>
      </c>
      <c r="BT9" s="39">
        <f>BT40*'4 PEF'!$G$8</f>
        <v>0</v>
      </c>
      <c r="BU9" s="40">
        <f t="shared" si="23"/>
        <v>95.452994429756572</v>
      </c>
    </row>
    <row r="10" spans="1:73" ht="15" customHeight="1" x14ac:dyDescent="0.25">
      <c r="A10" s="195"/>
      <c r="B10" s="18">
        <v>5</v>
      </c>
      <c r="C10" s="26">
        <f>VLOOKUP(M10,[1]aux!$A$2:$B$35,2)</f>
        <v>26</v>
      </c>
      <c r="D10" s="55" t="s">
        <v>40</v>
      </c>
      <c r="E10" s="55" t="s">
        <v>41</v>
      </c>
      <c r="F10" s="54" t="s">
        <v>41</v>
      </c>
      <c r="G10" s="54" t="s">
        <v>42</v>
      </c>
      <c r="H10" s="54">
        <v>1</v>
      </c>
      <c r="I10" s="54">
        <f t="shared" si="2"/>
        <v>3</v>
      </c>
      <c r="J10" s="54">
        <f t="shared" si="3"/>
        <v>3</v>
      </c>
      <c r="K10" s="54">
        <f t="shared" si="4"/>
        <v>2</v>
      </c>
      <c r="L10" s="54">
        <f t="shared" si="5"/>
        <v>2</v>
      </c>
      <c r="M10" s="54">
        <f t="shared" si="6"/>
        <v>3322</v>
      </c>
      <c r="N10" s="54">
        <v>6</v>
      </c>
      <c r="O10" s="54">
        <v>0</v>
      </c>
      <c r="P10" s="54">
        <v>1</v>
      </c>
      <c r="Q10" s="54">
        <v>0</v>
      </c>
      <c r="R10" s="54">
        <v>2</v>
      </c>
      <c r="S10" s="54" t="s">
        <v>42</v>
      </c>
      <c r="T10" s="26">
        <f t="shared" si="7"/>
        <v>15</v>
      </c>
      <c r="U10" s="54">
        <v>0</v>
      </c>
      <c r="V10" s="54">
        <v>0</v>
      </c>
      <c r="W10" s="19"/>
      <c r="X10" s="11">
        <f>VLOOKUP($C10,[2]Milan!$BB$7:$BK$40,5)</f>
        <v>15</v>
      </c>
      <c r="Y10" s="11">
        <f>VLOOKUP($C10,[2]Milan!$BB$7:$BK$40,6)</f>
        <v>35</v>
      </c>
      <c r="Z10" s="11">
        <f>VLOOKUP($C10,[2]Milan!$BB$7:$BK$40,7)</f>
        <v>65</v>
      </c>
      <c r="AA10" s="11">
        <f>VLOOKUP($C10,[2]Milan!$BB$7:$BK$40,8)</f>
        <v>90</v>
      </c>
      <c r="AB10" s="11">
        <f>VLOOKUP($C10,[2]Milan!$BB$7:$BK$40,9)</f>
        <v>116</v>
      </c>
      <c r="AC10" s="11">
        <f>VLOOKUP($C10,[2]Milan!$BB$7:$BK$40,10)</f>
        <v>108</v>
      </c>
      <c r="AD10" s="12">
        <f t="shared" si="8"/>
        <v>169</v>
      </c>
      <c r="AE10" s="12">
        <f t="shared" si="9"/>
        <v>167</v>
      </c>
      <c r="AF10" s="12">
        <v>0</v>
      </c>
      <c r="AG10" s="12" t="s">
        <v>38</v>
      </c>
      <c r="AH10" s="12" t="s">
        <v>38</v>
      </c>
      <c r="AI10" s="12">
        <f t="shared" si="10"/>
        <v>121</v>
      </c>
      <c r="AJ10" s="12">
        <v>0</v>
      </c>
      <c r="AK10" s="12">
        <f t="shared" si="11"/>
        <v>148</v>
      </c>
      <c r="AL10" s="12">
        <f t="shared" si="12"/>
        <v>162</v>
      </c>
      <c r="AM10" s="12">
        <f t="shared" si="13"/>
        <v>0</v>
      </c>
      <c r="AN10" s="12">
        <f t="shared" si="14"/>
        <v>0</v>
      </c>
      <c r="AO10" s="14">
        <f t="shared" si="0"/>
        <v>637.37213255391873</v>
      </c>
      <c r="AP10" s="11">
        <f>VLOOKUP($C10,[1]Milan!$BB$7:$BK$40,5)</f>
        <v>15</v>
      </c>
      <c r="AQ10" s="11">
        <f>VLOOKUP($C10,[1]Milan!$BB$7:$BK$40,6)</f>
        <v>35</v>
      </c>
      <c r="AR10" s="11">
        <f>VLOOKUP($C10,[1]Milan!$BB$7:$BK$40,7)</f>
        <v>65</v>
      </c>
      <c r="AS10" s="11">
        <f>VLOOKUP($C10,[1]Milan!$BB$7:$BK$40,8)</f>
        <v>91</v>
      </c>
      <c r="AT10" s="11">
        <f>VLOOKUP($C10,[1]Milan!$BB$7:$BK$40,9)</f>
        <v>117</v>
      </c>
      <c r="AU10" s="11">
        <f>VLOOKUP($C10,[1]Milan!$BB$7:$BK$40,10)</f>
        <v>109</v>
      </c>
      <c r="AV10" s="12">
        <f t="shared" si="15"/>
        <v>170</v>
      </c>
      <c r="AW10" s="12">
        <f t="shared" si="16"/>
        <v>168</v>
      </c>
      <c r="AX10" s="12">
        <v>0</v>
      </c>
      <c r="AY10" s="12" t="s">
        <v>38</v>
      </c>
      <c r="AZ10" s="12" t="s">
        <v>38</v>
      </c>
      <c r="BA10" s="12">
        <f t="shared" si="17"/>
        <v>122</v>
      </c>
      <c r="BB10" s="12">
        <v>0</v>
      </c>
      <c r="BC10" s="12">
        <f t="shared" si="18"/>
        <v>149</v>
      </c>
      <c r="BD10" s="12">
        <f t="shared" si="19"/>
        <v>162</v>
      </c>
      <c r="BE10" s="12">
        <f t="shared" si="20"/>
        <v>0</v>
      </c>
      <c r="BF10" s="12">
        <f t="shared" si="21"/>
        <v>0</v>
      </c>
      <c r="BG10" s="14">
        <f t="shared" si="1"/>
        <v>403.99126724593663</v>
      </c>
      <c r="BH10" s="21">
        <f>IF($N10=2,BH41*'4 PEF'!$G$4,IF(OR($N10=3,$N10=4,$N10=5,$N10=6),BH41*'4 PEF'!$G$5,IF(OR($N10=7,$N10=8),BH41*'4 PEF'!$G$8,IF($N10=9,BH41*'4 PEF'!$G$7,IF($N10=10,BH41*'4 PEF'!$G$6)))))</f>
        <v>32.849473588427969</v>
      </c>
      <c r="BI10" s="21">
        <f>BI41*'4 PEF'!$G$8</f>
        <v>0</v>
      </c>
      <c r="BJ10" s="21">
        <f>IF($N10=2,BJ41*'4 PEF'!$G$4,IF(OR($N10=3,$N10=4,$N10=5,$N10=6),BJ41*'4 PEF'!$G$5,IF(OR($N10=7,$N10=8),BJ41*'4 PEF'!$G$8,IF($N10=9,BJ41*'4 PEF'!$G$7,IF($N10=10,BJ41*'4 PEF'!$G$6)))))</f>
        <v>15.88421052631579</v>
      </c>
      <c r="BK10" s="21">
        <f>BK41*'4 PEF'!$G$8</f>
        <v>23.729430057141116</v>
      </c>
      <c r="BL10" s="21">
        <f>BL41*'4 PEF'!$G$8</f>
        <v>10.239795960869353</v>
      </c>
      <c r="BM10" s="39">
        <f>BM41*'4 PEF'!$G$8</f>
        <v>0</v>
      </c>
      <c r="BN10" s="40">
        <f t="shared" si="22"/>
        <v>82.702910132754241</v>
      </c>
      <c r="BO10" s="21">
        <f>IF($N10=2,BO41*'4 PEF'!$G$4,IF(OR($N10=3,$N10=4,$N10=5,$N10=6),BO41*'4 PEF'!$G$5,IF(OR($N10=7,$N10=8),BO41*'4 PEF'!$G$8,IF($N10=9,BO41*'4 PEF'!$G$7,IF($N10=10,BO41*'4 PEF'!$G$6)))))</f>
        <v>23.964031382852191</v>
      </c>
      <c r="BP10" s="21">
        <f>BP41*'4 PEF'!$G$8</f>
        <v>0</v>
      </c>
      <c r="BQ10" s="21">
        <f>IF($N10=2,BQ41*'4 PEF'!$G$4,IF(OR($N10=3,$N10=4,$N10=5,$N10=6),BQ41*'4 PEF'!$G$5,IF(OR($N10=7,$N10=8),BQ41*'4 PEF'!$G$8,IF($N10=9,BQ41*'4 PEF'!$G$7,IF($N10=10,BQ41*'4 PEF'!$G$6)))))</f>
        <v>24.526315789473685</v>
      </c>
      <c r="BR10" s="21">
        <f>BR41*'4 PEF'!$G$8</f>
        <v>24.403802666668813</v>
      </c>
      <c r="BS10" s="21">
        <f>BS41*'4 PEF'!$G$8</f>
        <v>10.373071471791945</v>
      </c>
      <c r="BT10" s="39">
        <f>BT41*'4 PEF'!$G$8</f>
        <v>0</v>
      </c>
      <c r="BU10" s="40">
        <f t="shared" si="23"/>
        <v>83.267221310786638</v>
      </c>
    </row>
    <row r="11" spans="1:73" ht="15" customHeight="1" x14ac:dyDescent="0.25">
      <c r="A11" s="195"/>
      <c r="B11" s="18">
        <v>6</v>
      </c>
      <c r="C11" s="26">
        <f>VLOOKUP(M11,[1]aux!$A$2:$B$35,2)</f>
        <v>34</v>
      </c>
      <c r="D11" s="55" t="s">
        <v>41</v>
      </c>
      <c r="E11" s="55" t="s">
        <v>41</v>
      </c>
      <c r="F11" s="54" t="s">
        <v>41</v>
      </c>
      <c r="G11" s="54" t="s">
        <v>42</v>
      </c>
      <c r="H11" s="54">
        <v>1</v>
      </c>
      <c r="I11" s="54">
        <f t="shared" si="2"/>
        <v>4</v>
      </c>
      <c r="J11" s="54">
        <f t="shared" si="3"/>
        <v>3</v>
      </c>
      <c r="K11" s="54">
        <f t="shared" si="4"/>
        <v>2</v>
      </c>
      <c r="L11" s="54">
        <f t="shared" si="5"/>
        <v>2</v>
      </c>
      <c r="M11" s="54">
        <f t="shared" si="6"/>
        <v>4322</v>
      </c>
      <c r="N11" s="54">
        <v>6</v>
      </c>
      <c r="O11" s="54">
        <v>0</v>
      </c>
      <c r="P11" s="54">
        <v>1</v>
      </c>
      <c r="Q11" s="54">
        <v>0</v>
      </c>
      <c r="R11" s="54">
        <v>2</v>
      </c>
      <c r="S11" s="54" t="s">
        <v>42</v>
      </c>
      <c r="T11" s="26">
        <f t="shared" si="7"/>
        <v>15</v>
      </c>
      <c r="U11" s="54">
        <v>0</v>
      </c>
      <c r="V11" s="54">
        <v>0</v>
      </c>
      <c r="W11" s="19"/>
      <c r="X11" s="11">
        <f>VLOOKUP($C11,[2]Milan!$BB$7:$BK$40,5)</f>
        <v>17</v>
      </c>
      <c r="Y11" s="11">
        <f>VLOOKUP($C11,[2]Milan!$BB$7:$BK$40,6)</f>
        <v>37</v>
      </c>
      <c r="Z11" s="11">
        <f>VLOOKUP($C11,[2]Milan!$BB$7:$BK$40,7)</f>
        <v>67</v>
      </c>
      <c r="AA11" s="11">
        <f>VLOOKUP($C11,[2]Milan!$BB$7:$BK$40,8)</f>
        <v>90</v>
      </c>
      <c r="AB11" s="11">
        <f>VLOOKUP($C11,[2]Milan!$BB$7:$BK$40,9)</f>
        <v>116</v>
      </c>
      <c r="AC11" s="11">
        <f>VLOOKUP($C11,[2]Milan!$BB$7:$BK$40,10)</f>
        <v>108</v>
      </c>
      <c r="AD11" s="12">
        <f t="shared" si="8"/>
        <v>169</v>
      </c>
      <c r="AE11" s="12">
        <f t="shared" si="9"/>
        <v>167</v>
      </c>
      <c r="AF11" s="12">
        <v>0</v>
      </c>
      <c r="AG11" s="12" t="s">
        <v>38</v>
      </c>
      <c r="AH11" s="12" t="s">
        <v>38</v>
      </c>
      <c r="AI11" s="12">
        <f t="shared" si="10"/>
        <v>121</v>
      </c>
      <c r="AJ11" s="12">
        <v>0</v>
      </c>
      <c r="AK11" s="12">
        <f t="shared" si="11"/>
        <v>148</v>
      </c>
      <c r="AL11" s="12">
        <f t="shared" si="12"/>
        <v>162</v>
      </c>
      <c r="AM11" s="12">
        <f t="shared" si="13"/>
        <v>0</v>
      </c>
      <c r="AN11" s="12">
        <f t="shared" si="14"/>
        <v>0</v>
      </c>
      <c r="AO11" s="14">
        <f t="shared" si="0"/>
        <v>664.40737086838294</v>
      </c>
      <c r="AP11" s="11">
        <f>VLOOKUP($C11,[1]Milan!$BB$7:$BK$40,5)</f>
        <v>17</v>
      </c>
      <c r="AQ11" s="11">
        <f>VLOOKUP($C11,[1]Milan!$BB$7:$BK$40,6)</f>
        <v>37</v>
      </c>
      <c r="AR11" s="11">
        <f>VLOOKUP($C11,[1]Milan!$BB$7:$BK$40,7)</f>
        <v>67</v>
      </c>
      <c r="AS11" s="11">
        <f>VLOOKUP($C11,[1]Milan!$BB$7:$BK$40,8)</f>
        <v>91</v>
      </c>
      <c r="AT11" s="11">
        <f>VLOOKUP($C11,[1]Milan!$BB$7:$BK$40,9)</f>
        <v>117</v>
      </c>
      <c r="AU11" s="11">
        <f>VLOOKUP($C11,[1]Milan!$BB$7:$BK$40,10)</f>
        <v>109</v>
      </c>
      <c r="AV11" s="12">
        <f t="shared" si="15"/>
        <v>170</v>
      </c>
      <c r="AW11" s="12">
        <f t="shared" si="16"/>
        <v>168</v>
      </c>
      <c r="AX11" s="12">
        <v>0</v>
      </c>
      <c r="AY11" s="12" t="s">
        <v>38</v>
      </c>
      <c r="AZ11" s="12" t="s">
        <v>38</v>
      </c>
      <c r="BA11" s="12">
        <f t="shared" si="17"/>
        <v>122</v>
      </c>
      <c r="BB11" s="12">
        <v>0</v>
      </c>
      <c r="BC11" s="12">
        <f t="shared" si="18"/>
        <v>149</v>
      </c>
      <c r="BD11" s="12">
        <f t="shared" si="19"/>
        <v>162</v>
      </c>
      <c r="BE11" s="12">
        <f t="shared" si="20"/>
        <v>0</v>
      </c>
      <c r="BF11" s="12">
        <f t="shared" si="21"/>
        <v>0</v>
      </c>
      <c r="BG11" s="14">
        <f t="shared" si="1"/>
        <v>416.32862745371438</v>
      </c>
      <c r="BH11" s="21">
        <f>IF($N11=2,BH42*'4 PEF'!$G$4,IF(OR($N11=3,$N11=4,$N11=5,$N11=6),BH42*'4 PEF'!$G$5,IF(OR($N11=7,$N11=8),BH42*'4 PEF'!$G$8,IF($N11=9,BH42*'4 PEF'!$G$7,IF($N11=10,BH42*'4 PEF'!$G$6)))))</f>
        <v>28.687274756522417</v>
      </c>
      <c r="BI11" s="21">
        <f>BI42*'4 PEF'!$G$8</f>
        <v>0</v>
      </c>
      <c r="BJ11" s="21">
        <f>IF($N11=2,BJ42*'4 PEF'!$G$4,IF(OR($N11=3,$N11=4,$N11=5,$N11=6),BJ42*'4 PEF'!$G$5,IF(OR($N11=7,$N11=8),BJ42*'4 PEF'!$G$8,IF($N11=9,BJ42*'4 PEF'!$G$7,IF($N11=10,BJ42*'4 PEF'!$G$6)))))</f>
        <v>15.88421052631579</v>
      </c>
      <c r="BK11" s="21">
        <f>BK42*'4 PEF'!$G$8</f>
        <v>23.729430057141116</v>
      </c>
      <c r="BL11" s="21">
        <f>BL42*'4 PEF'!$G$8</f>
        <v>10.220362218130536</v>
      </c>
      <c r="BM11" s="39">
        <f>BM42*'4 PEF'!$G$8</f>
        <v>0</v>
      </c>
      <c r="BN11" s="40">
        <f t="shared" si="22"/>
        <v>78.521277558109858</v>
      </c>
      <c r="BO11" s="21">
        <f>IF($N11=2,BO42*'4 PEF'!$G$4,IF(OR($N11=3,$N11=4,$N11=5,$N11=6),BO42*'4 PEF'!$G$5,IF(OR($N11=7,$N11=8),BO42*'4 PEF'!$G$8,IF($N11=9,BO42*'4 PEF'!$G$7,IF($N11=10,BO42*'4 PEF'!$G$6)))))</f>
        <v>21.796210856894358</v>
      </c>
      <c r="BP11" s="21">
        <f>BP42*'4 PEF'!$G$8</f>
        <v>0</v>
      </c>
      <c r="BQ11" s="21">
        <f>IF($N11=2,BQ42*'4 PEF'!$G$4,IF(OR($N11=3,$N11=4,$N11=5,$N11=6),BQ42*'4 PEF'!$G$5,IF(OR($N11=7,$N11=8),BQ42*'4 PEF'!$G$8,IF($N11=9,BQ42*'4 PEF'!$G$7,IF($N11=10,BQ42*'4 PEF'!$G$6)))))</f>
        <v>24.526315789473685</v>
      </c>
      <c r="BR11" s="21">
        <f>BR42*'4 PEF'!$G$8</f>
        <v>24.403802666668813</v>
      </c>
      <c r="BS11" s="21">
        <f>BS42*'4 PEF'!$G$8</f>
        <v>10.365078562693327</v>
      </c>
      <c r="BT11" s="39">
        <f>BT42*'4 PEF'!$G$8</f>
        <v>0</v>
      </c>
      <c r="BU11" s="40">
        <f t="shared" si="23"/>
        <v>81.091407875730184</v>
      </c>
    </row>
    <row r="12" spans="1:73" ht="15" customHeight="1" x14ac:dyDescent="0.25">
      <c r="A12" s="195"/>
      <c r="B12" s="18">
        <v>7</v>
      </c>
      <c r="C12" s="26">
        <f>VLOOKUP(M12,[1]aux!$A$2:$B$35,2)</f>
        <v>14</v>
      </c>
      <c r="D12" s="55" t="s">
        <v>42</v>
      </c>
      <c r="E12" s="55" t="s">
        <v>41</v>
      </c>
      <c r="F12" s="54" t="s">
        <v>41</v>
      </c>
      <c r="G12" s="54" t="s">
        <v>42</v>
      </c>
      <c r="H12" s="54">
        <v>0</v>
      </c>
      <c r="I12" s="54">
        <f t="shared" si="2"/>
        <v>2</v>
      </c>
      <c r="J12" s="54">
        <f t="shared" si="3"/>
        <v>3</v>
      </c>
      <c r="K12" s="54">
        <f t="shared" si="4"/>
        <v>2</v>
      </c>
      <c r="L12" s="54">
        <f t="shared" si="5"/>
        <v>1</v>
      </c>
      <c r="M12" s="54">
        <f t="shared" si="6"/>
        <v>2321</v>
      </c>
      <c r="N12" s="54">
        <v>8</v>
      </c>
      <c r="O12" s="54">
        <v>13</v>
      </c>
      <c r="P12" s="54">
        <v>1</v>
      </c>
      <c r="Q12" s="54">
        <v>1</v>
      </c>
      <c r="R12" s="54">
        <v>2</v>
      </c>
      <c r="S12" s="54" t="s">
        <v>42</v>
      </c>
      <c r="T12" s="26">
        <f t="shared" si="7"/>
        <v>17</v>
      </c>
      <c r="U12" s="54">
        <v>0</v>
      </c>
      <c r="V12" s="54">
        <v>0</v>
      </c>
      <c r="W12" s="19"/>
      <c r="X12" s="11">
        <f>VLOOKUP($C12,[2]Milan!$BB$7:$BK$40,5)</f>
        <v>13</v>
      </c>
      <c r="Y12" s="11">
        <f>VLOOKUP($C12,[2]Milan!$BB$7:$BK$40,6)</f>
        <v>33</v>
      </c>
      <c r="Z12" s="11">
        <f>VLOOKUP($C12,[2]Milan!$BB$7:$BK$40,7)</f>
        <v>63</v>
      </c>
      <c r="AA12" s="11">
        <f>VLOOKUP($C12,[2]Milan!$BB$7:$BK$40,8)</f>
        <v>90</v>
      </c>
      <c r="AB12" s="11">
        <f>VLOOKUP($C12,[2]Milan!$BB$7:$BK$40,9)</f>
        <v>116</v>
      </c>
      <c r="AC12" s="11">
        <f>VLOOKUP($C12,[2]Milan!$BB$7:$BK$40,10)</f>
        <v>108</v>
      </c>
      <c r="AD12" s="12">
        <f t="shared" si="8"/>
        <v>0</v>
      </c>
      <c r="AE12" s="12">
        <f t="shared" si="9"/>
        <v>0</v>
      </c>
      <c r="AF12" s="12">
        <v>0</v>
      </c>
      <c r="AG12" s="12" t="s">
        <v>38</v>
      </c>
      <c r="AH12" s="12" t="s">
        <v>38</v>
      </c>
      <c r="AI12" s="12">
        <f t="shared" si="10"/>
        <v>133</v>
      </c>
      <c r="AJ12" s="12">
        <v>0</v>
      </c>
      <c r="AK12" s="12">
        <f t="shared" si="11"/>
        <v>148</v>
      </c>
      <c r="AL12" s="12">
        <f t="shared" si="12"/>
        <v>162</v>
      </c>
      <c r="AM12" s="12">
        <f t="shared" si="13"/>
        <v>0</v>
      </c>
      <c r="AN12" s="12">
        <f t="shared" si="14"/>
        <v>0</v>
      </c>
      <c r="AO12" s="14">
        <f t="shared" si="0"/>
        <v>659.3235985137178</v>
      </c>
      <c r="AP12" s="11">
        <f>VLOOKUP($C12,[1]Milan!$BB$7:$BK$40,5)</f>
        <v>13</v>
      </c>
      <c r="AQ12" s="11">
        <f>VLOOKUP($C12,[1]Milan!$BB$7:$BK$40,6)</f>
        <v>33</v>
      </c>
      <c r="AR12" s="11">
        <f>VLOOKUP($C12,[1]Milan!$BB$7:$BK$40,7)</f>
        <v>63</v>
      </c>
      <c r="AS12" s="11">
        <f>VLOOKUP($C12,[1]Milan!$BB$7:$BK$40,8)</f>
        <v>91</v>
      </c>
      <c r="AT12" s="11">
        <f>VLOOKUP($C12,[1]Milan!$BB$7:$BK$40,9)</f>
        <v>117</v>
      </c>
      <c r="AU12" s="11">
        <f>VLOOKUP($C12,[1]Milan!$BB$7:$BK$40,10)</f>
        <v>109</v>
      </c>
      <c r="AV12" s="12">
        <f t="shared" si="15"/>
        <v>0</v>
      </c>
      <c r="AW12" s="12">
        <f t="shared" si="16"/>
        <v>0</v>
      </c>
      <c r="AX12" s="12">
        <v>0</v>
      </c>
      <c r="AY12" s="12" t="s">
        <v>38</v>
      </c>
      <c r="AZ12" s="12" t="s">
        <v>38</v>
      </c>
      <c r="BA12" s="12">
        <f t="shared" si="17"/>
        <v>134</v>
      </c>
      <c r="BB12" s="12">
        <v>0</v>
      </c>
      <c r="BC12" s="12">
        <f t="shared" si="18"/>
        <v>149</v>
      </c>
      <c r="BD12" s="12">
        <f t="shared" si="19"/>
        <v>162</v>
      </c>
      <c r="BE12" s="12">
        <f t="shared" si="20"/>
        <v>0</v>
      </c>
      <c r="BF12" s="12">
        <f t="shared" si="21"/>
        <v>0</v>
      </c>
      <c r="BG12" s="14">
        <f t="shared" si="1"/>
        <v>426.23730627119244</v>
      </c>
      <c r="BH12" s="21">
        <f>IF($N12=2,BH43*'4 PEF'!$G$4,IF(OR($N12=3,$N12=4,$N12=5,$N12=6),BH43*'4 PEF'!$G$5,IF(OR($N12=7,$N12=8),BH43*'4 PEF'!$G$8,IF($N12=9,BH43*'4 PEF'!$G$7,IF($N12=10,BH43*'4 PEF'!$G$6)))))</f>
        <v>31.773469122880215</v>
      </c>
      <c r="BI12" s="21">
        <f>BI43*'4 PEF'!$G$8</f>
        <v>4.5366498539103635</v>
      </c>
      <c r="BJ12" s="21">
        <f>IF($N12=2,BJ43*'4 PEF'!$G$4,IF(OR($N12=3,$N12=4,$N12=5,$N12=6),BJ43*'4 PEF'!$G$5,IF(OR($N12=7,$N12=8),BJ43*'4 PEF'!$G$8,IF($N12=9,BJ43*'4 PEF'!$G$7,IF($N12=10,BJ43*'4 PEF'!$G$6)))))</f>
        <v>8.9851168798291674</v>
      </c>
      <c r="BK12" s="21">
        <f>BK43*'4 PEF'!$G$8</f>
        <v>23.729430057141116</v>
      </c>
      <c r="BL12" s="21">
        <f>BL43*'4 PEF'!$G$8</f>
        <v>0.93729803732340666</v>
      </c>
      <c r="BM12" s="39">
        <f>BM43*'4 PEF'!$G$8</f>
        <v>0</v>
      </c>
      <c r="BN12" s="40">
        <f t="shared" si="22"/>
        <v>69.961963951084257</v>
      </c>
      <c r="BO12" s="21">
        <f>IF($N12=2,BO43*'4 PEF'!$G$4,IF(OR($N12=3,$N12=4,$N12=5,$N12=6),BO43*'4 PEF'!$G$5,IF(OR($N12=7,$N12=8),BO43*'4 PEF'!$G$8,IF($N12=9,BO43*'4 PEF'!$G$7,IF($N12=10,BO43*'4 PEF'!$G$6)))))</f>
        <v>23.650934485419143</v>
      </c>
      <c r="BP12" s="21">
        <f>BP43*'4 PEF'!$G$8</f>
        <v>1.8960420010924408</v>
      </c>
      <c r="BQ12" s="21">
        <f>IF($N12=2,BQ43*'4 PEF'!$G$4,IF(OR($N12=3,$N12=4,$N12=5,$N12=6),BQ43*'4 PEF'!$G$5,IF(OR($N12=7,$N12=8),BQ43*'4 PEF'!$G$8,IF($N12=9,BQ43*'4 PEF'!$G$7,IF($N12=10,BQ43*'4 PEF'!$G$6)))))</f>
        <v>13.540374046521928</v>
      </c>
      <c r="BR12" s="21">
        <f>BR43*'4 PEF'!$G$8</f>
        <v>24.403802666668813</v>
      </c>
      <c r="BS12" s="21">
        <f>BS43*'4 PEF'!$G$8</f>
        <v>0.85160930765945908</v>
      </c>
      <c r="BT12" s="39">
        <f>BT43*'4 PEF'!$G$8</f>
        <v>0</v>
      </c>
      <c r="BU12" s="40">
        <f t="shared" si="23"/>
        <v>64.342762507361783</v>
      </c>
    </row>
    <row r="13" spans="1:73" ht="15" customHeight="1" x14ac:dyDescent="0.25">
      <c r="A13" s="195"/>
      <c r="B13" s="18">
        <v>8</v>
      </c>
      <c r="C13" s="26">
        <f>VLOOKUP(M13,[1]aux!$A$2:$B$35,2)</f>
        <v>24</v>
      </c>
      <c r="D13" s="55" t="s">
        <v>40</v>
      </c>
      <c r="E13" s="55" t="s">
        <v>41</v>
      </c>
      <c r="F13" s="54" t="s">
        <v>41</v>
      </c>
      <c r="G13" s="54" t="s">
        <v>42</v>
      </c>
      <c r="H13" s="54">
        <v>0</v>
      </c>
      <c r="I13" s="54">
        <f t="shared" si="2"/>
        <v>3</v>
      </c>
      <c r="J13" s="54">
        <f t="shared" si="3"/>
        <v>3</v>
      </c>
      <c r="K13" s="54">
        <f t="shared" si="4"/>
        <v>2</v>
      </c>
      <c r="L13" s="54">
        <f t="shared" si="5"/>
        <v>1</v>
      </c>
      <c r="M13" s="54">
        <f t="shared" si="6"/>
        <v>3321</v>
      </c>
      <c r="N13" s="54">
        <v>8</v>
      </c>
      <c r="O13" s="54">
        <v>13</v>
      </c>
      <c r="P13" s="54">
        <v>1</v>
      </c>
      <c r="Q13" s="54">
        <v>1</v>
      </c>
      <c r="R13" s="54">
        <v>2</v>
      </c>
      <c r="S13" s="54" t="s">
        <v>42</v>
      </c>
      <c r="T13" s="26">
        <f t="shared" si="7"/>
        <v>17</v>
      </c>
      <c r="U13" s="54">
        <v>0</v>
      </c>
      <c r="V13" s="54">
        <v>0</v>
      </c>
      <c r="W13" s="19"/>
      <c r="X13" s="11">
        <f>VLOOKUP($C13,[2]Milan!$BB$7:$BK$40,5)</f>
        <v>15</v>
      </c>
      <c r="Y13" s="11">
        <f>VLOOKUP($C13,[2]Milan!$BB$7:$BK$40,6)</f>
        <v>35</v>
      </c>
      <c r="Z13" s="11">
        <f>VLOOKUP($C13,[2]Milan!$BB$7:$BK$40,7)</f>
        <v>65</v>
      </c>
      <c r="AA13" s="11">
        <f>VLOOKUP($C13,[2]Milan!$BB$7:$BK$40,8)</f>
        <v>90</v>
      </c>
      <c r="AB13" s="11">
        <f>VLOOKUP($C13,[2]Milan!$BB$7:$BK$40,9)</f>
        <v>116</v>
      </c>
      <c r="AC13" s="11">
        <f>VLOOKUP($C13,[2]Milan!$BB$7:$BK$40,10)</f>
        <v>108</v>
      </c>
      <c r="AD13" s="12">
        <f t="shared" si="8"/>
        <v>0</v>
      </c>
      <c r="AE13" s="12">
        <f t="shared" si="9"/>
        <v>0</v>
      </c>
      <c r="AF13" s="12">
        <v>0</v>
      </c>
      <c r="AG13" s="12" t="s">
        <v>38</v>
      </c>
      <c r="AH13" s="12" t="s">
        <v>38</v>
      </c>
      <c r="AI13" s="12">
        <f t="shared" si="10"/>
        <v>133</v>
      </c>
      <c r="AJ13" s="12">
        <v>0</v>
      </c>
      <c r="AK13" s="12">
        <f t="shared" si="11"/>
        <v>148</v>
      </c>
      <c r="AL13" s="12">
        <f t="shared" si="12"/>
        <v>162</v>
      </c>
      <c r="AM13" s="12">
        <f t="shared" si="13"/>
        <v>0</v>
      </c>
      <c r="AN13" s="12">
        <f t="shared" si="14"/>
        <v>0</v>
      </c>
      <c r="AO13" s="14">
        <f t="shared" si="0"/>
        <v>680.33047987032501</v>
      </c>
      <c r="AP13" s="11">
        <f>VLOOKUP($C13,[1]Milan!$BB$7:$BK$40,5)</f>
        <v>15</v>
      </c>
      <c r="AQ13" s="11">
        <f>VLOOKUP($C13,[1]Milan!$BB$7:$BK$40,6)</f>
        <v>35</v>
      </c>
      <c r="AR13" s="11">
        <f>VLOOKUP($C13,[1]Milan!$BB$7:$BK$40,7)</f>
        <v>65</v>
      </c>
      <c r="AS13" s="11">
        <f>VLOOKUP($C13,[1]Milan!$BB$7:$BK$40,8)</f>
        <v>91</v>
      </c>
      <c r="AT13" s="11">
        <f>VLOOKUP($C13,[1]Milan!$BB$7:$BK$40,9)</f>
        <v>117</v>
      </c>
      <c r="AU13" s="11">
        <f>VLOOKUP($C13,[1]Milan!$BB$7:$BK$40,10)</f>
        <v>109</v>
      </c>
      <c r="AV13" s="12">
        <f t="shared" si="15"/>
        <v>0</v>
      </c>
      <c r="AW13" s="12">
        <f t="shared" si="16"/>
        <v>0</v>
      </c>
      <c r="AX13" s="12">
        <v>0</v>
      </c>
      <c r="AY13" s="12" t="s">
        <v>38</v>
      </c>
      <c r="AZ13" s="12" t="s">
        <v>38</v>
      </c>
      <c r="BA13" s="12">
        <f t="shared" si="17"/>
        <v>134</v>
      </c>
      <c r="BB13" s="12">
        <v>0</v>
      </c>
      <c r="BC13" s="12">
        <f t="shared" si="18"/>
        <v>149</v>
      </c>
      <c r="BD13" s="12">
        <f t="shared" si="19"/>
        <v>162</v>
      </c>
      <c r="BE13" s="12">
        <f t="shared" si="20"/>
        <v>0</v>
      </c>
      <c r="BF13" s="12">
        <f t="shared" si="21"/>
        <v>0</v>
      </c>
      <c r="BG13" s="14">
        <f t="shared" si="1"/>
        <v>435.65755383674798</v>
      </c>
      <c r="BH13" s="21">
        <f>IF($N13=2,BH44*'4 PEF'!$G$4,IF(OR($N13=3,$N13=4,$N13=5,$N13=6),BH44*'4 PEF'!$G$5,IF(OR($N13=7,$N13=8),BH44*'4 PEF'!$G$8,IF($N13=9,BH44*'4 PEF'!$G$7,IF($N13=10,BH44*'4 PEF'!$G$6)))))</f>
        <v>27.244501319762083</v>
      </c>
      <c r="BI13" s="21">
        <f>BI44*'4 PEF'!$G$8</f>
        <v>4.800282215547834</v>
      </c>
      <c r="BJ13" s="21">
        <f>IF($N13=2,BJ44*'4 PEF'!$G$4,IF(OR($N13=3,$N13=4,$N13=5,$N13=6),BJ44*'4 PEF'!$G$5,IF(OR($N13=7,$N13=8),BJ44*'4 PEF'!$G$8,IF($N13=9,BJ44*'4 PEF'!$G$7,IF($N13=10,BJ44*'4 PEF'!$G$6)))))</f>
        <v>9.0335295310351071</v>
      </c>
      <c r="BK13" s="21">
        <f>BK44*'4 PEF'!$G$8</f>
        <v>23.729430057141116</v>
      </c>
      <c r="BL13" s="21">
        <f>BL44*'4 PEF'!$G$8</f>
        <v>0.90839398512229208</v>
      </c>
      <c r="BM13" s="39">
        <f>BM44*'4 PEF'!$G$8</f>
        <v>0</v>
      </c>
      <c r="BN13" s="40">
        <f t="shared" si="22"/>
        <v>65.716137108608436</v>
      </c>
      <c r="BO13" s="21">
        <f>IF($N13=2,BO44*'4 PEF'!$G$4,IF(OR($N13=3,$N13=4,$N13=5,$N13=6),BO44*'4 PEF'!$G$5,IF(OR($N13=7,$N13=8),BO44*'4 PEF'!$G$8,IF($N13=9,BO44*'4 PEF'!$G$7,IF($N13=10,BO44*'4 PEF'!$G$6)))))</f>
        <v>21.044994950015592</v>
      </c>
      <c r="BP13" s="21">
        <f>BP44*'4 PEF'!$G$8</f>
        <v>1.8512008249404033</v>
      </c>
      <c r="BQ13" s="21">
        <f>IF($N13=2,BQ44*'4 PEF'!$G$4,IF(OR($N13=3,$N13=4,$N13=5,$N13=6),BQ44*'4 PEF'!$G$5,IF(OR($N13=7,$N13=8),BQ44*'4 PEF'!$G$8,IF($N13=9,BQ44*'4 PEF'!$G$7,IF($N13=10,BQ44*'4 PEF'!$G$6)))))</f>
        <v>13.530688728915319</v>
      </c>
      <c r="BR13" s="21">
        <f>BR44*'4 PEF'!$G$8</f>
        <v>24.403802666668813</v>
      </c>
      <c r="BS13" s="21">
        <f>BS44*'4 PEF'!$G$8</f>
        <v>0.83823777939807909</v>
      </c>
      <c r="BT13" s="39">
        <f>BT44*'4 PEF'!$G$8</f>
        <v>0</v>
      </c>
      <c r="BU13" s="40">
        <f t="shared" si="23"/>
        <v>61.668924949938209</v>
      </c>
    </row>
    <row r="14" spans="1:73" ht="15" customHeight="1" x14ac:dyDescent="0.25">
      <c r="A14" s="195"/>
      <c r="B14" s="18">
        <v>9</v>
      </c>
      <c r="C14" s="26">
        <f>VLOOKUP(M14,[1]aux!$A$2:$B$35,2)</f>
        <v>32</v>
      </c>
      <c r="D14" s="55" t="s">
        <v>41</v>
      </c>
      <c r="E14" s="55" t="s">
        <v>41</v>
      </c>
      <c r="F14" s="54" t="s">
        <v>41</v>
      </c>
      <c r="G14" s="54" t="s">
        <v>42</v>
      </c>
      <c r="H14" s="54">
        <v>0</v>
      </c>
      <c r="I14" s="54">
        <f t="shared" si="2"/>
        <v>4</v>
      </c>
      <c r="J14" s="54">
        <f t="shared" si="3"/>
        <v>3</v>
      </c>
      <c r="K14" s="54">
        <f t="shared" si="4"/>
        <v>2</v>
      </c>
      <c r="L14" s="54">
        <f t="shared" si="5"/>
        <v>1</v>
      </c>
      <c r="M14" s="54">
        <f t="shared" si="6"/>
        <v>4321</v>
      </c>
      <c r="N14" s="54">
        <v>8</v>
      </c>
      <c r="O14" s="54">
        <v>13</v>
      </c>
      <c r="P14" s="54">
        <v>1</v>
      </c>
      <c r="Q14" s="54">
        <v>1</v>
      </c>
      <c r="R14" s="54">
        <v>2</v>
      </c>
      <c r="S14" s="54" t="s">
        <v>42</v>
      </c>
      <c r="T14" s="26">
        <f t="shared" si="7"/>
        <v>17</v>
      </c>
      <c r="U14" s="54">
        <v>0</v>
      </c>
      <c r="V14" s="54">
        <v>0</v>
      </c>
      <c r="W14" s="19"/>
      <c r="X14" s="11">
        <f>VLOOKUP($C14,[2]Milan!$BB$7:$BK$40,5)</f>
        <v>17</v>
      </c>
      <c r="Y14" s="11">
        <f>VLOOKUP($C14,[2]Milan!$BB$7:$BK$40,6)</f>
        <v>37</v>
      </c>
      <c r="Z14" s="11">
        <f>VLOOKUP($C14,[2]Milan!$BB$7:$BK$40,7)</f>
        <v>67</v>
      </c>
      <c r="AA14" s="11">
        <f>VLOOKUP($C14,[2]Milan!$BB$7:$BK$40,8)</f>
        <v>90</v>
      </c>
      <c r="AB14" s="11">
        <f>VLOOKUP($C14,[2]Milan!$BB$7:$BK$40,9)</f>
        <v>116</v>
      </c>
      <c r="AC14" s="11">
        <f>VLOOKUP($C14,[2]Milan!$BB$7:$BK$40,10)</f>
        <v>108</v>
      </c>
      <c r="AD14" s="12">
        <f t="shared" si="8"/>
        <v>0</v>
      </c>
      <c r="AE14" s="12">
        <f t="shared" si="9"/>
        <v>0</v>
      </c>
      <c r="AF14" s="12">
        <v>0</v>
      </c>
      <c r="AG14" s="12" t="s">
        <v>38</v>
      </c>
      <c r="AH14" s="12" t="s">
        <v>38</v>
      </c>
      <c r="AI14" s="12">
        <f t="shared" si="10"/>
        <v>133</v>
      </c>
      <c r="AJ14" s="12">
        <v>0</v>
      </c>
      <c r="AK14" s="12">
        <f t="shared" si="11"/>
        <v>148</v>
      </c>
      <c r="AL14" s="12">
        <f t="shared" si="12"/>
        <v>162</v>
      </c>
      <c r="AM14" s="12">
        <f t="shared" si="13"/>
        <v>0</v>
      </c>
      <c r="AN14" s="12">
        <f t="shared" si="14"/>
        <v>0</v>
      </c>
      <c r="AO14" s="14">
        <f t="shared" si="0"/>
        <v>707.36571818478922</v>
      </c>
      <c r="AP14" s="11">
        <f>VLOOKUP($C14,[1]Milan!$BB$7:$BK$40,5)</f>
        <v>17</v>
      </c>
      <c r="AQ14" s="11">
        <f>VLOOKUP($C14,[1]Milan!$BB$7:$BK$40,6)</f>
        <v>37</v>
      </c>
      <c r="AR14" s="11">
        <f>VLOOKUP($C14,[1]Milan!$BB$7:$BK$40,7)</f>
        <v>67</v>
      </c>
      <c r="AS14" s="11">
        <f>VLOOKUP($C14,[1]Milan!$BB$7:$BK$40,8)</f>
        <v>91</v>
      </c>
      <c r="AT14" s="11">
        <f>VLOOKUP($C14,[1]Milan!$BB$7:$BK$40,9)</f>
        <v>117</v>
      </c>
      <c r="AU14" s="11">
        <f>VLOOKUP($C14,[1]Milan!$BB$7:$BK$40,10)</f>
        <v>109</v>
      </c>
      <c r="AV14" s="12">
        <f t="shared" si="15"/>
        <v>0</v>
      </c>
      <c r="AW14" s="12">
        <f t="shared" si="16"/>
        <v>0</v>
      </c>
      <c r="AX14" s="12">
        <v>0</v>
      </c>
      <c r="AY14" s="12" t="s">
        <v>38</v>
      </c>
      <c r="AZ14" s="12" t="s">
        <v>38</v>
      </c>
      <c r="BA14" s="12">
        <f t="shared" si="17"/>
        <v>134</v>
      </c>
      <c r="BB14" s="12">
        <v>0</v>
      </c>
      <c r="BC14" s="12">
        <f t="shared" si="18"/>
        <v>149</v>
      </c>
      <c r="BD14" s="12">
        <f t="shared" si="19"/>
        <v>162</v>
      </c>
      <c r="BE14" s="12">
        <f t="shared" si="20"/>
        <v>0</v>
      </c>
      <c r="BF14" s="12">
        <f t="shared" si="21"/>
        <v>0</v>
      </c>
      <c r="BG14" s="14">
        <f t="shared" si="1"/>
        <v>447.99491404452573</v>
      </c>
      <c r="BH14" s="21">
        <f>IF($N14=2,BH45*'4 PEF'!$G$4,IF(OR($N14=3,$N14=4,$N14=5,$N14=6),BH45*'4 PEF'!$G$5,IF(OR($N14=7,$N14=8),BH45*'4 PEF'!$G$8,IF($N14=9,BH45*'4 PEF'!$G$7,IF($N14=10,BH45*'4 PEF'!$G$6)))))</f>
        <v>24.296188994686908</v>
      </c>
      <c r="BI14" s="21">
        <f>BI45*'4 PEF'!$G$8</f>
        <v>4.8939726291906078</v>
      </c>
      <c r="BJ14" s="21">
        <f>IF($N14=2,BJ45*'4 PEF'!$G$4,IF(OR($N14=3,$N14=4,$N14=5,$N14=6),BJ45*'4 PEF'!$G$5,IF(OR($N14=7,$N14=8),BJ45*'4 PEF'!$G$8,IF($N14=9,BJ45*'4 PEF'!$G$7,IF($N14=10,BJ45*'4 PEF'!$G$6)))))</f>
        <v>9.0558177612692532</v>
      </c>
      <c r="BK14" s="21">
        <f>BK45*'4 PEF'!$G$8</f>
        <v>23.729430057141116</v>
      </c>
      <c r="BL14" s="21">
        <f>BL45*'4 PEF'!$G$8</f>
        <v>0.88976748694926666</v>
      </c>
      <c r="BM14" s="39">
        <f>BM45*'4 PEF'!$G$8</f>
        <v>0</v>
      </c>
      <c r="BN14" s="40">
        <f t="shared" si="22"/>
        <v>62.865176929237151</v>
      </c>
      <c r="BO14" s="21">
        <f>IF($N14=2,BO45*'4 PEF'!$G$4,IF(OR($N14=3,$N14=4,$N14=5,$N14=6),BO45*'4 PEF'!$G$5,IF(OR($N14=7,$N14=8),BO45*'4 PEF'!$G$8,IF($N14=9,BO45*'4 PEF'!$G$7,IF($N14=10,BO45*'4 PEF'!$G$6)))))</f>
        <v>19.399266845868596</v>
      </c>
      <c r="BP14" s="21">
        <f>BP45*'4 PEF'!$G$8</f>
        <v>1.7965094312295855</v>
      </c>
      <c r="BQ14" s="21">
        <f>IF($N14=2,BQ45*'4 PEF'!$G$4,IF(OR($N14=3,$N14=4,$N14=5,$N14=6),BQ45*'4 PEF'!$G$5,IF(OR($N14=7,$N14=8),BQ45*'4 PEF'!$G$8,IF($N14=9,BQ45*'4 PEF'!$G$7,IF($N14=10,BQ45*'4 PEF'!$G$6)))))</f>
        <v>13.525476854142234</v>
      </c>
      <c r="BR14" s="21">
        <f>BR45*'4 PEF'!$G$8</f>
        <v>24.403802666668813</v>
      </c>
      <c r="BS14" s="21">
        <f>BS45*'4 PEF'!$G$8</f>
        <v>0.83079409451368669</v>
      </c>
      <c r="BT14" s="39">
        <f>BT45*'4 PEF'!$G$8</f>
        <v>0</v>
      </c>
      <c r="BU14" s="40">
        <f t="shared" si="23"/>
        <v>59.955849892422911</v>
      </c>
    </row>
    <row r="15" spans="1:73" ht="15" customHeight="1" x14ac:dyDescent="0.25">
      <c r="A15" s="195"/>
      <c r="B15" s="18">
        <v>10</v>
      </c>
      <c r="C15" s="26">
        <f>VLOOKUP(M15,[1]aux!$A$2:$B$35,2)</f>
        <v>26</v>
      </c>
      <c r="D15" s="55" t="s">
        <v>40</v>
      </c>
      <c r="E15" s="55" t="s">
        <v>41</v>
      </c>
      <c r="F15" s="54" t="s">
        <v>41</v>
      </c>
      <c r="G15" s="54" t="s">
        <v>42</v>
      </c>
      <c r="H15" s="54">
        <v>1</v>
      </c>
      <c r="I15" s="54">
        <f t="shared" si="2"/>
        <v>3</v>
      </c>
      <c r="J15" s="54">
        <f t="shared" si="3"/>
        <v>3</v>
      </c>
      <c r="K15" s="54">
        <f t="shared" si="4"/>
        <v>2</v>
      </c>
      <c r="L15" s="54">
        <f t="shared" si="5"/>
        <v>2</v>
      </c>
      <c r="M15" s="54">
        <f t="shared" si="6"/>
        <v>3322</v>
      </c>
      <c r="N15" s="54">
        <v>8</v>
      </c>
      <c r="O15" s="54">
        <v>13</v>
      </c>
      <c r="P15" s="54">
        <v>1</v>
      </c>
      <c r="Q15" s="54">
        <v>1</v>
      </c>
      <c r="R15" s="54">
        <v>2</v>
      </c>
      <c r="S15" s="54" t="s">
        <v>42</v>
      </c>
      <c r="T15" s="26">
        <f t="shared" si="7"/>
        <v>17</v>
      </c>
      <c r="U15" s="54">
        <v>0</v>
      </c>
      <c r="V15" s="54">
        <v>0</v>
      </c>
      <c r="W15" s="19"/>
      <c r="X15" s="11">
        <f>VLOOKUP($C15,[2]Milan!$BB$7:$BK$40,5)</f>
        <v>15</v>
      </c>
      <c r="Y15" s="11">
        <f>VLOOKUP($C15,[2]Milan!$BB$7:$BK$40,6)</f>
        <v>35</v>
      </c>
      <c r="Z15" s="11">
        <f>VLOOKUP($C15,[2]Milan!$BB$7:$BK$40,7)</f>
        <v>65</v>
      </c>
      <c r="AA15" s="11">
        <f>VLOOKUP($C15,[2]Milan!$BB$7:$BK$40,8)</f>
        <v>90</v>
      </c>
      <c r="AB15" s="11">
        <f>VLOOKUP($C15,[2]Milan!$BB$7:$BK$40,9)</f>
        <v>116</v>
      </c>
      <c r="AC15" s="11">
        <f>VLOOKUP($C15,[2]Milan!$BB$7:$BK$40,10)</f>
        <v>108</v>
      </c>
      <c r="AD15" s="12">
        <f t="shared" si="8"/>
        <v>169</v>
      </c>
      <c r="AE15" s="12">
        <f t="shared" si="9"/>
        <v>167</v>
      </c>
      <c r="AF15" s="12">
        <v>0</v>
      </c>
      <c r="AG15" s="12" t="s">
        <v>38</v>
      </c>
      <c r="AH15" s="12" t="s">
        <v>38</v>
      </c>
      <c r="AI15" s="12">
        <f t="shared" si="10"/>
        <v>133</v>
      </c>
      <c r="AJ15" s="12">
        <v>0</v>
      </c>
      <c r="AK15" s="12">
        <f t="shared" si="11"/>
        <v>148</v>
      </c>
      <c r="AL15" s="12">
        <f t="shared" si="12"/>
        <v>162</v>
      </c>
      <c r="AM15" s="12">
        <f t="shared" si="13"/>
        <v>0</v>
      </c>
      <c r="AN15" s="12">
        <f t="shared" si="14"/>
        <v>0</v>
      </c>
      <c r="AO15" s="14">
        <f t="shared" si="0"/>
        <v>706.85136299532496</v>
      </c>
      <c r="AP15" s="11">
        <f>VLOOKUP($C15,[1]Milan!$BB$7:$BK$40,5)</f>
        <v>15</v>
      </c>
      <c r="AQ15" s="11">
        <f>VLOOKUP($C15,[1]Milan!$BB$7:$BK$40,6)</f>
        <v>35</v>
      </c>
      <c r="AR15" s="11">
        <f>VLOOKUP($C15,[1]Milan!$BB$7:$BK$40,7)</f>
        <v>65</v>
      </c>
      <c r="AS15" s="11">
        <f>VLOOKUP($C15,[1]Milan!$BB$7:$BK$40,8)</f>
        <v>91</v>
      </c>
      <c r="AT15" s="11">
        <f>VLOOKUP($C15,[1]Milan!$BB$7:$BK$40,9)</f>
        <v>117</v>
      </c>
      <c r="AU15" s="11">
        <f>VLOOKUP($C15,[1]Milan!$BB$7:$BK$40,10)</f>
        <v>109</v>
      </c>
      <c r="AV15" s="12">
        <f t="shared" si="15"/>
        <v>170</v>
      </c>
      <c r="AW15" s="12">
        <f t="shared" si="16"/>
        <v>168</v>
      </c>
      <c r="AX15" s="12">
        <v>0</v>
      </c>
      <c r="AY15" s="12" t="s">
        <v>38</v>
      </c>
      <c r="AZ15" s="12" t="s">
        <v>38</v>
      </c>
      <c r="BA15" s="12">
        <f t="shared" si="17"/>
        <v>134</v>
      </c>
      <c r="BB15" s="12">
        <v>0</v>
      </c>
      <c r="BC15" s="12">
        <f t="shared" si="18"/>
        <v>149</v>
      </c>
      <c r="BD15" s="12">
        <f t="shared" si="19"/>
        <v>162</v>
      </c>
      <c r="BE15" s="12">
        <f t="shared" si="20"/>
        <v>0</v>
      </c>
      <c r="BF15" s="12">
        <f t="shared" si="21"/>
        <v>0</v>
      </c>
      <c r="BG15" s="14">
        <f t="shared" si="1"/>
        <v>459.0636564034146</v>
      </c>
      <c r="BH15" s="21">
        <f>IF($N15=2,BH46*'4 PEF'!$G$4,IF(OR($N15=3,$N15=4,$N15=5,$N15=6),BH46*'4 PEF'!$G$5,IF(OR($N15=7,$N15=8),BH46*'4 PEF'!$G$8,IF($N15=9,BH46*'4 PEF'!$G$7,IF($N15=10,BH46*'4 PEF'!$G$6)))))</f>
        <v>19.798178520121823</v>
      </c>
      <c r="BI15" s="21">
        <f>BI46*'4 PEF'!$G$8</f>
        <v>4.7201887958841251</v>
      </c>
      <c r="BJ15" s="21">
        <f>IF($N15=2,BJ46*'4 PEF'!$G$4,IF(OR($N15=3,$N15=4,$N15=5,$N15=6),BJ46*'4 PEF'!$G$5,IF(OR($N15=7,$N15=8),BJ46*'4 PEF'!$G$8,IF($N15=9,BJ46*'4 PEF'!$G$7,IF($N15=10,BJ46*'4 PEF'!$G$6)))))</f>
        <v>9.18651665508742</v>
      </c>
      <c r="BK15" s="21">
        <f>BK46*'4 PEF'!$G$8</f>
        <v>23.729430057141116</v>
      </c>
      <c r="BL15" s="21">
        <f>BL46*'4 PEF'!$G$8</f>
        <v>10.239795960869353</v>
      </c>
      <c r="BM15" s="39">
        <f>BM46*'4 PEF'!$G$8</f>
        <v>0</v>
      </c>
      <c r="BN15" s="40">
        <f t="shared" si="22"/>
        <v>67.67410998910384</v>
      </c>
      <c r="BO15" s="21">
        <f>IF($N15=2,BO46*'4 PEF'!$G$4,IF(OR($N15=3,$N15=4,$N15=5,$N15=6),BO46*'4 PEF'!$G$5,IF(OR($N15=7,$N15=8),BO46*'4 PEF'!$G$8,IF($N15=9,BO46*'4 PEF'!$G$7,IF($N15=10,BO46*'4 PEF'!$G$6)))))</f>
        <v>13.901582057100992</v>
      </c>
      <c r="BP15" s="21">
        <f>BP46*'4 PEF'!$G$8</f>
        <v>1.7687666877467736</v>
      </c>
      <c r="BQ15" s="21">
        <f>IF($N15=2,BQ46*'4 PEF'!$G$4,IF(OR($N15=3,$N15=4,$N15=5,$N15=6),BQ46*'4 PEF'!$G$5,IF(OR($N15=7,$N15=8),BQ46*'4 PEF'!$G$8,IF($N15=9,BQ46*'4 PEF'!$G$7,IF($N15=10,BQ46*'4 PEF'!$G$6)))))</f>
        <v>13.65290518892896</v>
      </c>
      <c r="BR15" s="21">
        <f>BR46*'4 PEF'!$G$8</f>
        <v>24.403802666668813</v>
      </c>
      <c r="BS15" s="21">
        <f>BS46*'4 PEF'!$G$8</f>
        <v>10.373071471791945</v>
      </c>
      <c r="BT15" s="39">
        <f>BT46*'4 PEF'!$G$8</f>
        <v>0</v>
      </c>
      <c r="BU15" s="40">
        <f t="shared" si="23"/>
        <v>64.100128072237482</v>
      </c>
    </row>
    <row r="16" spans="1:73" ht="15" customHeight="1" x14ac:dyDescent="0.25">
      <c r="A16" s="195"/>
      <c r="B16" s="18">
        <v>11</v>
      </c>
      <c r="C16" s="26">
        <f>VLOOKUP(M16,[1]aux!$A$2:$B$35,2)</f>
        <v>34</v>
      </c>
      <c r="D16" s="55" t="s">
        <v>41</v>
      </c>
      <c r="E16" s="55" t="s">
        <v>41</v>
      </c>
      <c r="F16" s="54" t="s">
        <v>41</v>
      </c>
      <c r="G16" s="54" t="s">
        <v>42</v>
      </c>
      <c r="H16" s="54">
        <v>1</v>
      </c>
      <c r="I16" s="54">
        <f t="shared" si="2"/>
        <v>4</v>
      </c>
      <c r="J16" s="54">
        <f t="shared" si="3"/>
        <v>3</v>
      </c>
      <c r="K16" s="54">
        <f t="shared" si="4"/>
        <v>2</v>
      </c>
      <c r="L16" s="54">
        <f t="shared" si="5"/>
        <v>2</v>
      </c>
      <c r="M16" s="54">
        <f t="shared" si="6"/>
        <v>4322</v>
      </c>
      <c r="N16" s="54">
        <v>8</v>
      </c>
      <c r="O16" s="54">
        <v>13</v>
      </c>
      <c r="P16" s="54">
        <v>1</v>
      </c>
      <c r="Q16" s="54">
        <v>1</v>
      </c>
      <c r="R16" s="54">
        <v>2</v>
      </c>
      <c r="S16" s="54" t="s">
        <v>42</v>
      </c>
      <c r="T16" s="26">
        <f t="shared" si="7"/>
        <v>17</v>
      </c>
      <c r="U16" s="54">
        <v>0</v>
      </c>
      <c r="V16" s="54">
        <v>0</v>
      </c>
      <c r="W16" s="19"/>
      <c r="X16" s="11">
        <f>VLOOKUP($C16,[2]Milan!$BB$7:$BK$40,5)</f>
        <v>17</v>
      </c>
      <c r="Y16" s="11">
        <f>VLOOKUP($C16,[2]Milan!$BB$7:$BK$40,6)</f>
        <v>37</v>
      </c>
      <c r="Z16" s="11">
        <f>VLOOKUP($C16,[2]Milan!$BB$7:$BK$40,7)</f>
        <v>67</v>
      </c>
      <c r="AA16" s="11">
        <f>VLOOKUP($C16,[2]Milan!$BB$7:$BK$40,8)</f>
        <v>90</v>
      </c>
      <c r="AB16" s="11">
        <f>VLOOKUP($C16,[2]Milan!$BB$7:$BK$40,9)</f>
        <v>116</v>
      </c>
      <c r="AC16" s="11">
        <f>VLOOKUP($C16,[2]Milan!$BB$7:$BK$40,10)</f>
        <v>108</v>
      </c>
      <c r="AD16" s="12">
        <f t="shared" si="8"/>
        <v>169</v>
      </c>
      <c r="AE16" s="12">
        <f t="shared" si="9"/>
        <v>167</v>
      </c>
      <c r="AF16" s="12">
        <v>0</v>
      </c>
      <c r="AG16" s="12" t="s">
        <v>38</v>
      </c>
      <c r="AH16" s="12" t="s">
        <v>38</v>
      </c>
      <c r="AI16" s="12">
        <f t="shared" si="10"/>
        <v>133</v>
      </c>
      <c r="AJ16" s="12">
        <v>0</v>
      </c>
      <c r="AK16" s="12">
        <f t="shared" si="11"/>
        <v>148</v>
      </c>
      <c r="AL16" s="12">
        <f t="shared" si="12"/>
        <v>162</v>
      </c>
      <c r="AM16" s="12">
        <f t="shared" si="13"/>
        <v>0</v>
      </c>
      <c r="AN16" s="12">
        <f t="shared" si="14"/>
        <v>0</v>
      </c>
      <c r="AO16" s="14">
        <f t="shared" si="0"/>
        <v>733.88660130978917</v>
      </c>
      <c r="AP16" s="11">
        <f>VLOOKUP($C16,[1]Milan!$BB$7:$BK$40,5)</f>
        <v>17</v>
      </c>
      <c r="AQ16" s="11">
        <f>VLOOKUP($C16,[1]Milan!$BB$7:$BK$40,6)</f>
        <v>37</v>
      </c>
      <c r="AR16" s="11">
        <f>VLOOKUP($C16,[1]Milan!$BB$7:$BK$40,7)</f>
        <v>67</v>
      </c>
      <c r="AS16" s="11">
        <f>VLOOKUP($C16,[1]Milan!$BB$7:$BK$40,8)</f>
        <v>91</v>
      </c>
      <c r="AT16" s="11">
        <f>VLOOKUP($C16,[1]Milan!$BB$7:$BK$40,9)</f>
        <v>117</v>
      </c>
      <c r="AU16" s="11">
        <f>VLOOKUP($C16,[1]Milan!$BB$7:$BK$40,10)</f>
        <v>109</v>
      </c>
      <c r="AV16" s="12">
        <f t="shared" si="15"/>
        <v>170</v>
      </c>
      <c r="AW16" s="12">
        <f t="shared" si="16"/>
        <v>168</v>
      </c>
      <c r="AX16" s="12">
        <v>0</v>
      </c>
      <c r="AY16" s="12" t="s">
        <v>38</v>
      </c>
      <c r="AZ16" s="12" t="s">
        <v>38</v>
      </c>
      <c r="BA16" s="12">
        <f t="shared" si="17"/>
        <v>134</v>
      </c>
      <c r="BB16" s="12">
        <v>0</v>
      </c>
      <c r="BC16" s="12">
        <f t="shared" si="18"/>
        <v>149</v>
      </c>
      <c r="BD16" s="12">
        <f t="shared" si="19"/>
        <v>162</v>
      </c>
      <c r="BE16" s="12">
        <f t="shared" si="20"/>
        <v>0</v>
      </c>
      <c r="BF16" s="12">
        <f t="shared" si="21"/>
        <v>0</v>
      </c>
      <c r="BG16" s="14">
        <f t="shared" si="1"/>
        <v>471.4010166111924</v>
      </c>
      <c r="BH16" s="21">
        <f>IF($N16=2,BH47*'4 PEF'!$G$4,IF(OR($N16=3,$N16=4,$N16=5,$N16=6),BH47*'4 PEF'!$G$5,IF(OR($N16=7,$N16=8),BH47*'4 PEF'!$G$8,IF($N16=9,BH47*'4 PEF'!$G$7,IF($N16=10,BH47*'4 PEF'!$G$6)))))</f>
        <v>17.386432710401728</v>
      </c>
      <c r="BI16" s="21">
        <f>BI47*'4 PEF'!$G$8</f>
        <v>4.8102956129109229</v>
      </c>
      <c r="BJ16" s="21">
        <f>IF($N16=2,BJ47*'4 PEF'!$G$4,IF(OR($N16=3,$N16=4,$N16=5,$N16=6),BJ47*'4 PEF'!$G$5,IF(OR($N16=7,$N16=8),BJ47*'4 PEF'!$G$8,IF($N16=9,BJ47*'4 PEF'!$G$7,IF($N16=10,BJ47*'4 PEF'!$G$6)))))</f>
        <v>9.2379421079045301</v>
      </c>
      <c r="BK16" s="21">
        <f>BK47*'4 PEF'!$G$8</f>
        <v>23.729430057141116</v>
      </c>
      <c r="BL16" s="21">
        <f>BL47*'4 PEF'!$G$8</f>
        <v>10.220362218130536</v>
      </c>
      <c r="BM16" s="39">
        <f>BM47*'4 PEF'!$G$8</f>
        <v>0</v>
      </c>
      <c r="BN16" s="40">
        <f t="shared" si="22"/>
        <v>65.384462706488833</v>
      </c>
      <c r="BO16" s="21">
        <f>IF($N16=2,BO47*'4 PEF'!$G$4,IF(OR($N16=3,$N16=4,$N16=5,$N16=6),BO47*'4 PEF'!$G$5,IF(OR($N16=7,$N16=8),BO47*'4 PEF'!$G$8,IF($N16=9,BO47*'4 PEF'!$G$7,IF($N16=10,BO47*'4 PEF'!$G$6)))))</f>
        <v>12.641995697617785</v>
      </c>
      <c r="BP16" s="21">
        <f>BP47*'4 PEF'!$G$8</f>
        <v>1.7152977618394254</v>
      </c>
      <c r="BQ16" s="21">
        <f>IF($N16=2,BQ47*'4 PEF'!$G$4,IF(OR($N16=3,$N16=4,$N16=5,$N16=6),BQ47*'4 PEF'!$G$5,IF(OR($N16=7,$N16=8),BQ47*'4 PEF'!$G$8,IF($N16=9,BQ47*'4 PEF'!$G$7,IF($N16=10,BQ47*'4 PEF'!$G$6)))))</f>
        <v>13.650713882763709</v>
      </c>
      <c r="BR16" s="21">
        <f>BR47*'4 PEF'!$G$8</f>
        <v>24.403802666668813</v>
      </c>
      <c r="BS16" s="21">
        <f>BS47*'4 PEF'!$G$8</f>
        <v>10.365078562693327</v>
      </c>
      <c r="BT16" s="39">
        <f>BT47*'4 PEF'!$G$8</f>
        <v>0</v>
      </c>
      <c r="BU16" s="40">
        <f t="shared" si="23"/>
        <v>62.776888571583058</v>
      </c>
    </row>
    <row r="17" spans="1:73" ht="15" customHeight="1" x14ac:dyDescent="0.25">
      <c r="A17" s="195"/>
      <c r="B17" s="18">
        <v>12</v>
      </c>
      <c r="C17" s="26">
        <f>VLOOKUP(M17,[1]aux!$A$2:$B$35,2)</f>
        <v>24</v>
      </c>
      <c r="D17" s="55" t="s">
        <v>40</v>
      </c>
      <c r="E17" s="55" t="s">
        <v>41</v>
      </c>
      <c r="F17" s="54" t="s">
        <v>41</v>
      </c>
      <c r="G17" s="54" t="s">
        <v>42</v>
      </c>
      <c r="H17" s="54">
        <v>0</v>
      </c>
      <c r="I17" s="54">
        <f t="shared" ref="I17:I24" si="24">IF(D17="-",1,IF(D17="o",2,IF(D17="o+",3,IF(D17="+",4))))</f>
        <v>3</v>
      </c>
      <c r="J17" s="54">
        <f t="shared" ref="J17:J24" si="25">IF(E17="o",1,IF(E17="o+",2,IF(E17="+",3)))</f>
        <v>3</v>
      </c>
      <c r="K17" s="54">
        <f t="shared" ref="K17:K24" si="26">IF(F17="o",1,IF(F17="+",2))</f>
        <v>2</v>
      </c>
      <c r="L17" s="54">
        <f t="shared" ref="L17:L24" si="27">IF(H17=0,1,IF(H17=1,2))</f>
        <v>1</v>
      </c>
      <c r="M17" s="54">
        <f t="shared" ref="M17:M24" si="28">I17*1000+J17*100+K17*10+L17*1</f>
        <v>3321</v>
      </c>
      <c r="N17" s="54">
        <v>9</v>
      </c>
      <c r="O17" s="54">
        <v>0</v>
      </c>
      <c r="P17" s="54">
        <v>2</v>
      </c>
      <c r="Q17" s="54">
        <v>0</v>
      </c>
      <c r="R17" s="54">
        <v>2</v>
      </c>
      <c r="S17" s="54" t="s">
        <v>42</v>
      </c>
      <c r="T17" s="26">
        <f t="shared" ref="T17:T24" si="29">IF(U17=0,IF(OR(N17=2,N17=3),14,IF(N17=7,16,IF(N17=8,17,IF(N17=9,18,IF(N17=10,19,15))))),IF(U17=1,IF(OR(N17=2,N17=3),20,IF(N17=7,22,IF(N17=8,23,IF(N17=9,24,IF(N17=10,25,21)))))))</f>
        <v>24</v>
      </c>
      <c r="U17" s="54">
        <v>1</v>
      </c>
      <c r="V17" s="54">
        <v>1</v>
      </c>
      <c r="W17" s="19"/>
      <c r="X17" s="11">
        <f>VLOOKUP($C17,[2]Milan!$BB$7:$BK$40,5)</f>
        <v>15</v>
      </c>
      <c r="Y17" s="11">
        <f>VLOOKUP($C17,[2]Milan!$BB$7:$BK$40,6)</f>
        <v>35</v>
      </c>
      <c r="Z17" s="11">
        <f>VLOOKUP($C17,[2]Milan!$BB$7:$BK$40,7)</f>
        <v>65</v>
      </c>
      <c r="AA17" s="11">
        <f>VLOOKUP($C17,[2]Milan!$BB$7:$BK$40,8)</f>
        <v>90</v>
      </c>
      <c r="AB17" s="11">
        <f>VLOOKUP($C17,[2]Milan!$BB$7:$BK$40,9)</f>
        <v>116</v>
      </c>
      <c r="AC17" s="11">
        <f>VLOOKUP($C17,[2]Milan!$BB$7:$BK$40,10)</f>
        <v>108</v>
      </c>
      <c r="AD17" s="12">
        <f t="shared" si="8"/>
        <v>0</v>
      </c>
      <c r="AE17" s="12">
        <f t="shared" si="9"/>
        <v>0</v>
      </c>
      <c r="AF17" s="12">
        <v>0</v>
      </c>
      <c r="AG17" s="12" t="s">
        <v>38</v>
      </c>
      <c r="AH17" s="12" t="s">
        <v>38</v>
      </c>
      <c r="AI17" s="12">
        <f t="shared" si="10"/>
        <v>136</v>
      </c>
      <c r="AJ17" s="12">
        <v>0</v>
      </c>
      <c r="AK17" s="12">
        <f t="shared" si="11"/>
        <v>152</v>
      </c>
      <c r="AL17" s="12">
        <f t="shared" si="12"/>
        <v>162</v>
      </c>
      <c r="AM17" s="12">
        <f t="shared" si="13"/>
        <v>185</v>
      </c>
      <c r="AN17" s="12">
        <f t="shared" si="14"/>
        <v>184</v>
      </c>
      <c r="AO17" s="14">
        <f t="shared" si="0"/>
        <v>516.66627197125013</v>
      </c>
      <c r="AP17" s="11">
        <f>VLOOKUP($C17,[1]Milan!$BB$7:$BK$40,5)</f>
        <v>15</v>
      </c>
      <c r="AQ17" s="11">
        <f>VLOOKUP($C17,[1]Milan!$BB$7:$BK$40,6)</f>
        <v>35</v>
      </c>
      <c r="AR17" s="11">
        <f>VLOOKUP($C17,[1]Milan!$BB$7:$BK$40,7)</f>
        <v>65</v>
      </c>
      <c r="AS17" s="11">
        <f>VLOOKUP($C17,[1]Milan!$BB$7:$BK$40,8)</f>
        <v>91</v>
      </c>
      <c r="AT17" s="11">
        <f>VLOOKUP($C17,[1]Milan!$BB$7:$BK$40,9)</f>
        <v>117</v>
      </c>
      <c r="AU17" s="11">
        <f>VLOOKUP($C17,[1]Milan!$BB$7:$BK$40,10)</f>
        <v>109</v>
      </c>
      <c r="AV17" s="12">
        <f t="shared" si="15"/>
        <v>0</v>
      </c>
      <c r="AW17" s="12">
        <f t="shared" si="16"/>
        <v>0</v>
      </c>
      <c r="AX17" s="12">
        <v>0</v>
      </c>
      <c r="AY17" s="12" t="s">
        <v>38</v>
      </c>
      <c r="AZ17" s="12" t="s">
        <v>38</v>
      </c>
      <c r="BA17" s="12">
        <f t="shared" si="17"/>
        <v>138</v>
      </c>
      <c r="BB17" s="12">
        <v>0</v>
      </c>
      <c r="BC17" s="12">
        <f t="shared" si="18"/>
        <v>153</v>
      </c>
      <c r="BD17" s="12">
        <f t="shared" si="19"/>
        <v>162</v>
      </c>
      <c r="BE17" s="12">
        <f t="shared" si="20"/>
        <v>186</v>
      </c>
      <c r="BF17" s="12">
        <f t="shared" si="21"/>
        <v>184</v>
      </c>
      <c r="BG17" s="14">
        <f t="shared" si="1"/>
        <v>263.82503422552907</v>
      </c>
      <c r="BH17" s="21">
        <f>IF($N17=2,BH48*'4 PEF'!$G$4,IF(OR($N17=3,$N17=4,$N17=5,$N17=6),BH48*'4 PEF'!$G$5,IF(OR($N17=7,$N17=8),BH48*'4 PEF'!$G$8,IF($N17=9,BH48*'4 PEF'!$G$7,IF($N17=10,BH48*'4 PEF'!$G$6)))))</f>
        <v>57.548632395492163</v>
      </c>
      <c r="BI17" s="21">
        <f>BI48*'4 PEF'!$G$8</f>
        <v>0</v>
      </c>
      <c r="BJ17" s="21">
        <f>IF($N17=2,BJ48*'4 PEF'!$G$4,IF(OR($N17=3,$N17=4,$N17=5,$N17=6),BJ48*'4 PEF'!$G$5,IF(OR($N17=7,$N17=8),BJ48*'4 PEF'!$G$8,IF($N17=9,BJ48*'4 PEF'!$G$7,IF($N17=10,BJ48*'4 PEF'!$G$6)))))</f>
        <v>9.1508571428571415</v>
      </c>
      <c r="BK17" s="21">
        <f>BK48*'4 PEF'!$G$8</f>
        <v>23.729430057141116</v>
      </c>
      <c r="BL17" s="21">
        <f>BL48*'4 PEF'!$G$8</f>
        <v>0.90839398512229208</v>
      </c>
      <c r="BM17" s="39">
        <f>BM48*'4 PEF'!$G$8</f>
        <v>-39.829428571428565</v>
      </c>
      <c r="BN17" s="40">
        <f t="shared" si="22"/>
        <v>51.507885009184136</v>
      </c>
      <c r="BO17" s="21">
        <f>IF($N17=2,BO48*'4 PEF'!$G$4,IF(OR($N17=3,$N17=4,$N17=5,$N17=6),BO48*'4 PEF'!$G$5,IF(OR($N17=7,$N17=8),BO48*'4 PEF'!$G$8,IF($N17=9,BO48*'4 PEF'!$G$7,IF($N17=10,BO48*'4 PEF'!$G$6)))))</f>
        <v>45.825711516286546</v>
      </c>
      <c r="BP17" s="21">
        <f>BP48*'4 PEF'!$G$8</f>
        <v>0</v>
      </c>
      <c r="BQ17" s="21">
        <f>IF($N17=2,BQ48*'4 PEF'!$G$4,IF(OR($N17=3,$N17=4,$N17=5,$N17=6),BQ48*'4 PEF'!$G$5,IF(OR($N17=7,$N17=8),BQ48*'4 PEF'!$G$8,IF($N17=9,BQ48*'4 PEF'!$G$7,IF($N17=10,BQ48*'4 PEF'!$G$6)))))</f>
        <v>14.637575757575757</v>
      </c>
      <c r="BR17" s="21">
        <f>BR48*'4 PEF'!$G$8</f>
        <v>24.403802666668813</v>
      </c>
      <c r="BS17" s="21">
        <f>BS48*'4 PEF'!$G$8</f>
        <v>0.83823777939807909</v>
      </c>
      <c r="BT17" s="39">
        <f>BT48*'4 PEF'!$G$8</f>
        <v>-25.134888888888888</v>
      </c>
      <c r="BU17" s="40">
        <f t="shared" si="23"/>
        <v>60.570438831040313</v>
      </c>
    </row>
    <row r="18" spans="1:73" ht="15" customHeight="1" x14ac:dyDescent="0.25">
      <c r="A18" s="195"/>
      <c r="B18" s="18">
        <v>13</v>
      </c>
      <c r="C18" s="26">
        <f>VLOOKUP(M18,[1]aux!$A$2:$B$35,2)</f>
        <v>32</v>
      </c>
      <c r="D18" s="55" t="s">
        <v>41</v>
      </c>
      <c r="E18" s="55" t="s">
        <v>41</v>
      </c>
      <c r="F18" s="54" t="s">
        <v>41</v>
      </c>
      <c r="G18" s="54" t="s">
        <v>42</v>
      </c>
      <c r="H18" s="54">
        <v>0</v>
      </c>
      <c r="I18" s="54">
        <f t="shared" si="24"/>
        <v>4</v>
      </c>
      <c r="J18" s="54">
        <f t="shared" si="25"/>
        <v>3</v>
      </c>
      <c r="K18" s="54">
        <f t="shared" si="26"/>
        <v>2</v>
      </c>
      <c r="L18" s="54">
        <f t="shared" si="27"/>
        <v>1</v>
      </c>
      <c r="M18" s="54">
        <f t="shared" si="28"/>
        <v>4321</v>
      </c>
      <c r="N18" s="54">
        <v>9</v>
      </c>
      <c r="O18" s="54">
        <v>0</v>
      </c>
      <c r="P18" s="54">
        <v>2</v>
      </c>
      <c r="Q18" s="54">
        <v>0</v>
      </c>
      <c r="R18" s="54">
        <v>2</v>
      </c>
      <c r="S18" s="54" t="s">
        <v>42</v>
      </c>
      <c r="T18" s="26">
        <f t="shared" si="29"/>
        <v>24</v>
      </c>
      <c r="U18" s="54">
        <v>1</v>
      </c>
      <c r="V18" s="54">
        <v>1</v>
      </c>
      <c r="W18" s="19"/>
      <c r="X18" s="11">
        <f>VLOOKUP($C18,[2]Milan!$BB$7:$BK$40,5)</f>
        <v>17</v>
      </c>
      <c r="Y18" s="11">
        <f>VLOOKUP($C18,[2]Milan!$BB$7:$BK$40,6)</f>
        <v>37</v>
      </c>
      <c r="Z18" s="11">
        <f>VLOOKUP($C18,[2]Milan!$BB$7:$BK$40,7)</f>
        <v>67</v>
      </c>
      <c r="AA18" s="11">
        <f>VLOOKUP($C18,[2]Milan!$BB$7:$BK$40,8)</f>
        <v>90</v>
      </c>
      <c r="AB18" s="11">
        <f>VLOOKUP($C18,[2]Milan!$BB$7:$BK$40,9)</f>
        <v>116</v>
      </c>
      <c r="AC18" s="11">
        <f>VLOOKUP($C18,[2]Milan!$BB$7:$BK$40,10)</f>
        <v>108</v>
      </c>
      <c r="AD18" s="12">
        <f t="shared" si="8"/>
        <v>0</v>
      </c>
      <c r="AE18" s="12">
        <f t="shared" si="9"/>
        <v>0</v>
      </c>
      <c r="AF18" s="12">
        <v>0</v>
      </c>
      <c r="AG18" s="12" t="s">
        <v>38</v>
      </c>
      <c r="AH18" s="12" t="s">
        <v>38</v>
      </c>
      <c r="AI18" s="12">
        <f t="shared" si="10"/>
        <v>136</v>
      </c>
      <c r="AJ18" s="12">
        <v>0</v>
      </c>
      <c r="AK18" s="12">
        <f t="shared" si="11"/>
        <v>152</v>
      </c>
      <c r="AL18" s="12">
        <f t="shared" si="12"/>
        <v>162</v>
      </c>
      <c r="AM18" s="12">
        <f t="shared" si="13"/>
        <v>185</v>
      </c>
      <c r="AN18" s="12">
        <f t="shared" si="14"/>
        <v>184</v>
      </c>
      <c r="AO18" s="14">
        <f t="shared" si="0"/>
        <v>543.70151028571422</v>
      </c>
      <c r="AP18" s="11">
        <f>VLOOKUP($C18,[1]Milan!$BB$7:$BK$40,5)</f>
        <v>17</v>
      </c>
      <c r="AQ18" s="11">
        <f>VLOOKUP($C18,[1]Milan!$BB$7:$BK$40,6)</f>
        <v>37</v>
      </c>
      <c r="AR18" s="11">
        <f>VLOOKUP($C18,[1]Milan!$BB$7:$BK$40,7)</f>
        <v>67</v>
      </c>
      <c r="AS18" s="11">
        <f>VLOOKUP($C18,[1]Milan!$BB$7:$BK$40,8)</f>
        <v>91</v>
      </c>
      <c r="AT18" s="11">
        <f>VLOOKUP($C18,[1]Milan!$BB$7:$BK$40,9)</f>
        <v>117</v>
      </c>
      <c r="AU18" s="11">
        <f>VLOOKUP($C18,[1]Milan!$BB$7:$BK$40,10)</f>
        <v>109</v>
      </c>
      <c r="AV18" s="12">
        <f t="shared" si="15"/>
        <v>0</v>
      </c>
      <c r="AW18" s="12">
        <f t="shared" si="16"/>
        <v>0</v>
      </c>
      <c r="AX18" s="12">
        <v>0</v>
      </c>
      <c r="AY18" s="12" t="s">
        <v>38</v>
      </c>
      <c r="AZ18" s="12" t="s">
        <v>38</v>
      </c>
      <c r="BA18" s="12">
        <f t="shared" si="17"/>
        <v>138</v>
      </c>
      <c r="BB18" s="12">
        <v>0</v>
      </c>
      <c r="BC18" s="12">
        <f t="shared" si="18"/>
        <v>153</v>
      </c>
      <c r="BD18" s="12">
        <f t="shared" si="19"/>
        <v>162</v>
      </c>
      <c r="BE18" s="12">
        <f t="shared" si="20"/>
        <v>186</v>
      </c>
      <c r="BF18" s="12">
        <f t="shared" si="21"/>
        <v>184</v>
      </c>
      <c r="BG18" s="14">
        <f t="shared" si="1"/>
        <v>276.16239443330682</v>
      </c>
      <c r="BH18" s="21">
        <f>IF($N18=2,BH49*'4 PEF'!$G$4,IF(OR($N18=3,$N18=4,$N18=5,$N18=6),BH49*'4 PEF'!$G$5,IF(OR($N18=7,$N18=8),BH49*'4 PEF'!$G$8,IF($N18=9,BH49*'4 PEF'!$G$7,IF($N18=10,BH49*'4 PEF'!$G$6)))))</f>
        <v>51.194593149496797</v>
      </c>
      <c r="BI18" s="21">
        <f>BI49*'4 PEF'!$G$8</f>
        <v>0</v>
      </c>
      <c r="BJ18" s="21">
        <f>IF($N18=2,BJ49*'4 PEF'!$G$4,IF(OR($N18=3,$N18=4,$N18=5,$N18=6),BJ49*'4 PEF'!$G$5,IF(OR($N18=7,$N18=8),BJ49*'4 PEF'!$G$8,IF($N18=9,BJ49*'4 PEF'!$G$7,IF($N18=10,BJ49*'4 PEF'!$G$6)))))</f>
        <v>9.1508571428571415</v>
      </c>
      <c r="BK18" s="21">
        <f>BK49*'4 PEF'!$G$8</f>
        <v>23.729430057141116</v>
      </c>
      <c r="BL18" s="21">
        <f>BL49*'4 PEF'!$G$8</f>
        <v>0.88976748694926666</v>
      </c>
      <c r="BM18" s="39">
        <f>BM49*'4 PEF'!$G$8</f>
        <v>-39.829428571428565</v>
      </c>
      <c r="BN18" s="40">
        <f t="shared" si="22"/>
        <v>45.135219265015763</v>
      </c>
      <c r="BO18" s="21">
        <f>IF($N18=2,BO49*'4 PEF'!$G$4,IF(OR($N18=3,$N18=4,$N18=5,$N18=6),BO49*'4 PEF'!$G$5,IF(OR($N18=7,$N18=8),BO49*'4 PEF'!$G$8,IF($N18=9,BO49*'4 PEF'!$G$7,IF($N18=10,BO49*'4 PEF'!$G$6)))))</f>
        <v>42.258397668574069</v>
      </c>
      <c r="BP18" s="21">
        <f>BP49*'4 PEF'!$G$8</f>
        <v>0</v>
      </c>
      <c r="BQ18" s="21">
        <f>IF($N18=2,BQ49*'4 PEF'!$G$4,IF(OR($N18=3,$N18=4,$N18=5,$N18=6),BQ49*'4 PEF'!$G$5,IF(OR($N18=7,$N18=8),BQ49*'4 PEF'!$G$8,IF($N18=9,BQ49*'4 PEF'!$G$7,IF($N18=10,BQ49*'4 PEF'!$G$6)))))</f>
        <v>14.637575757575757</v>
      </c>
      <c r="BR18" s="21">
        <f>BR49*'4 PEF'!$G$8</f>
        <v>24.403802666668813</v>
      </c>
      <c r="BS18" s="21">
        <f>BS49*'4 PEF'!$G$8</f>
        <v>0.83079409451368669</v>
      </c>
      <c r="BT18" s="39">
        <f>BT49*'4 PEF'!$G$8</f>
        <v>-25.134888888888888</v>
      </c>
      <c r="BU18" s="40">
        <f t="shared" si="23"/>
        <v>56.995681298443436</v>
      </c>
    </row>
    <row r="19" spans="1:73" ht="15" customHeight="1" x14ac:dyDescent="0.25">
      <c r="A19" s="195"/>
      <c r="B19" s="18">
        <v>14</v>
      </c>
      <c r="C19" s="26">
        <f>VLOOKUP(M19,[1]aux!$A$2:$B$35,2)</f>
        <v>26</v>
      </c>
      <c r="D19" s="55" t="s">
        <v>40</v>
      </c>
      <c r="E19" s="55" t="s">
        <v>41</v>
      </c>
      <c r="F19" s="54" t="s">
        <v>41</v>
      </c>
      <c r="G19" s="54" t="s">
        <v>42</v>
      </c>
      <c r="H19" s="54">
        <v>1</v>
      </c>
      <c r="I19" s="54">
        <f t="shared" si="24"/>
        <v>3</v>
      </c>
      <c r="J19" s="54">
        <f t="shared" si="25"/>
        <v>3</v>
      </c>
      <c r="K19" s="54">
        <f t="shared" si="26"/>
        <v>2</v>
      </c>
      <c r="L19" s="54">
        <f t="shared" si="27"/>
        <v>2</v>
      </c>
      <c r="M19" s="54">
        <f t="shared" si="28"/>
        <v>3322</v>
      </c>
      <c r="N19" s="54">
        <v>6</v>
      </c>
      <c r="O19" s="54">
        <v>0</v>
      </c>
      <c r="P19" s="54">
        <v>1</v>
      </c>
      <c r="Q19" s="54">
        <v>0</v>
      </c>
      <c r="R19" s="54">
        <v>2</v>
      </c>
      <c r="S19" s="54" t="s">
        <v>42</v>
      </c>
      <c r="T19" s="26">
        <f t="shared" si="29"/>
        <v>21</v>
      </c>
      <c r="U19" s="54">
        <v>1</v>
      </c>
      <c r="V19" s="54">
        <v>1</v>
      </c>
      <c r="W19" s="19"/>
      <c r="X19" s="11">
        <f>VLOOKUP($C19,[2]Milan!$BB$7:$BK$40,5)</f>
        <v>15</v>
      </c>
      <c r="Y19" s="11">
        <f>VLOOKUP($C19,[2]Milan!$BB$7:$BK$40,6)</f>
        <v>35</v>
      </c>
      <c r="Z19" s="11">
        <f>VLOOKUP($C19,[2]Milan!$BB$7:$BK$40,7)</f>
        <v>65</v>
      </c>
      <c r="AA19" s="11">
        <f>VLOOKUP($C19,[2]Milan!$BB$7:$BK$40,8)</f>
        <v>90</v>
      </c>
      <c r="AB19" s="11">
        <f>VLOOKUP($C19,[2]Milan!$BB$7:$BK$40,9)</f>
        <v>116</v>
      </c>
      <c r="AC19" s="11">
        <f>VLOOKUP($C19,[2]Milan!$BB$7:$BK$40,10)</f>
        <v>108</v>
      </c>
      <c r="AD19" s="12">
        <f t="shared" si="8"/>
        <v>169</v>
      </c>
      <c r="AE19" s="12">
        <f t="shared" si="9"/>
        <v>167</v>
      </c>
      <c r="AF19" s="12">
        <v>0</v>
      </c>
      <c r="AG19" s="12" t="s">
        <v>38</v>
      </c>
      <c r="AH19" s="12" t="s">
        <v>38</v>
      </c>
      <c r="AI19" s="12">
        <f t="shared" si="10"/>
        <v>121</v>
      </c>
      <c r="AJ19" s="12">
        <v>0</v>
      </c>
      <c r="AK19" s="12">
        <f t="shared" si="11"/>
        <v>148</v>
      </c>
      <c r="AL19" s="12">
        <f t="shared" si="12"/>
        <v>162</v>
      </c>
      <c r="AM19" s="12">
        <f t="shared" si="13"/>
        <v>185</v>
      </c>
      <c r="AN19" s="12">
        <f t="shared" si="14"/>
        <v>184</v>
      </c>
      <c r="AO19" s="14">
        <f t="shared" si="0"/>
        <v>719.60967827891875</v>
      </c>
      <c r="AP19" s="11">
        <f>VLOOKUP($C19,[1]Milan!$BB$7:$BK$40,5)</f>
        <v>15</v>
      </c>
      <c r="AQ19" s="11">
        <f>VLOOKUP($C19,[1]Milan!$BB$7:$BK$40,6)</f>
        <v>35</v>
      </c>
      <c r="AR19" s="11">
        <f>VLOOKUP($C19,[1]Milan!$BB$7:$BK$40,7)</f>
        <v>65</v>
      </c>
      <c r="AS19" s="11">
        <f>VLOOKUP($C19,[1]Milan!$BB$7:$BK$40,8)</f>
        <v>91</v>
      </c>
      <c r="AT19" s="11">
        <f>VLOOKUP($C19,[1]Milan!$BB$7:$BK$40,9)</f>
        <v>117</v>
      </c>
      <c r="AU19" s="11">
        <f>VLOOKUP($C19,[1]Milan!$BB$7:$BK$40,10)</f>
        <v>109</v>
      </c>
      <c r="AV19" s="12">
        <f t="shared" si="15"/>
        <v>170</v>
      </c>
      <c r="AW19" s="12">
        <f t="shared" si="16"/>
        <v>168</v>
      </c>
      <c r="AX19" s="12">
        <v>0</v>
      </c>
      <c r="AY19" s="12" t="s">
        <v>38</v>
      </c>
      <c r="AZ19" s="12" t="s">
        <v>38</v>
      </c>
      <c r="BA19" s="12">
        <f t="shared" si="17"/>
        <v>122</v>
      </c>
      <c r="BB19" s="12">
        <v>0</v>
      </c>
      <c r="BC19" s="12">
        <f t="shared" si="18"/>
        <v>149</v>
      </c>
      <c r="BD19" s="12">
        <f t="shared" si="19"/>
        <v>162</v>
      </c>
      <c r="BE19" s="12">
        <f t="shared" si="20"/>
        <v>186</v>
      </c>
      <c r="BF19" s="12">
        <f t="shared" si="21"/>
        <v>184</v>
      </c>
      <c r="BG19" s="14">
        <f t="shared" si="1"/>
        <v>466.61524795401749</v>
      </c>
      <c r="BH19" s="21">
        <f>IF($N19=2,BH50*'4 PEF'!$G$4,IF(OR($N19=3,$N19=4,$N19=5,$N19=6),BH50*'4 PEF'!$G$5,IF(OR($N19=7,$N19=8),BH50*'4 PEF'!$G$8,IF($N19=9,BH50*'4 PEF'!$G$7,IF($N19=10,BH50*'4 PEF'!$G$6)))))</f>
        <v>32.849473588427969</v>
      </c>
      <c r="BI19" s="21">
        <f>BI50*'4 PEF'!$G$8</f>
        <v>0</v>
      </c>
      <c r="BJ19" s="21">
        <f>IF($N19=2,BJ50*'4 PEF'!$G$4,IF(OR($N19=3,$N19=4,$N19=5,$N19=6),BJ50*'4 PEF'!$G$5,IF(OR($N19=7,$N19=8),BJ50*'4 PEF'!$G$8,IF($N19=9,BJ50*'4 PEF'!$G$7,IF($N19=10,BJ50*'4 PEF'!$G$6)))))</f>
        <v>8.0270676691729328</v>
      </c>
      <c r="BK19" s="21">
        <f>BK50*'4 PEF'!$G$8</f>
        <v>23.729430057141116</v>
      </c>
      <c r="BL19" s="21">
        <f>BL50*'4 PEF'!$G$8</f>
        <v>10.239795960869353</v>
      </c>
      <c r="BM19" s="39">
        <f>BM50*'4 PEF'!$G$8</f>
        <v>-39.829428571428565</v>
      </c>
      <c r="BN19" s="40">
        <f t="shared" si="22"/>
        <v>35.016338704182814</v>
      </c>
      <c r="BO19" s="21">
        <f>IF($N19=2,BO50*'4 PEF'!$G$4,IF(OR($N19=3,$N19=4,$N19=5,$N19=6),BO50*'4 PEF'!$G$5,IF(OR($N19=7,$N19=8),BO50*'4 PEF'!$G$8,IF($N19=9,BO50*'4 PEF'!$G$7,IF($N19=10,BO50*'4 PEF'!$G$6)))))</f>
        <v>23.964031382852191</v>
      </c>
      <c r="BP19" s="21">
        <f>BP50*'4 PEF'!$G$8</f>
        <v>0</v>
      </c>
      <c r="BQ19" s="21">
        <f>IF($N19=2,BQ50*'4 PEF'!$G$4,IF(OR($N19=3,$N19=4,$N19=5,$N19=6),BQ50*'4 PEF'!$G$5,IF(OR($N19=7,$N19=8),BQ50*'4 PEF'!$G$8,IF($N19=9,BQ50*'4 PEF'!$G$7,IF($N19=10,BQ50*'4 PEF'!$G$6)))))</f>
        <v>12.839978734715578</v>
      </c>
      <c r="BR19" s="21">
        <f>BR50*'4 PEF'!$G$8</f>
        <v>24.403802666668813</v>
      </c>
      <c r="BS19" s="21">
        <f>BS50*'4 PEF'!$G$8</f>
        <v>10.373071471791945</v>
      </c>
      <c r="BT19" s="39">
        <f>BT50*'4 PEF'!$G$8</f>
        <v>-25.134888888888888</v>
      </c>
      <c r="BU19" s="40">
        <f t="shared" si="23"/>
        <v>46.445995367139638</v>
      </c>
    </row>
    <row r="20" spans="1:73" ht="15" customHeight="1" x14ac:dyDescent="0.25">
      <c r="A20" s="195"/>
      <c r="B20" s="18">
        <v>15</v>
      </c>
      <c r="C20" s="26">
        <f>VLOOKUP(M20,[1]aux!$A$2:$B$35,2)</f>
        <v>34</v>
      </c>
      <c r="D20" s="55" t="s">
        <v>41</v>
      </c>
      <c r="E20" s="55" t="s">
        <v>41</v>
      </c>
      <c r="F20" s="54" t="s">
        <v>41</v>
      </c>
      <c r="G20" s="54" t="s">
        <v>42</v>
      </c>
      <c r="H20" s="54">
        <v>1</v>
      </c>
      <c r="I20" s="54">
        <f t="shared" si="24"/>
        <v>4</v>
      </c>
      <c r="J20" s="54">
        <f t="shared" si="25"/>
        <v>3</v>
      </c>
      <c r="K20" s="54">
        <f t="shared" si="26"/>
        <v>2</v>
      </c>
      <c r="L20" s="54">
        <f t="shared" si="27"/>
        <v>2</v>
      </c>
      <c r="M20" s="54">
        <f t="shared" si="28"/>
        <v>4322</v>
      </c>
      <c r="N20" s="54">
        <v>6</v>
      </c>
      <c r="O20" s="54">
        <v>0</v>
      </c>
      <c r="P20" s="54">
        <v>1</v>
      </c>
      <c r="Q20" s="54">
        <v>0</v>
      </c>
      <c r="R20" s="54">
        <v>2</v>
      </c>
      <c r="S20" s="54" t="s">
        <v>42</v>
      </c>
      <c r="T20" s="26">
        <f t="shared" si="29"/>
        <v>21</v>
      </c>
      <c r="U20" s="54">
        <v>1</v>
      </c>
      <c r="V20" s="54">
        <v>1</v>
      </c>
      <c r="W20" s="19"/>
      <c r="X20" s="11">
        <f>VLOOKUP($C20,[2]Milan!$BB$7:$BK$40,5)</f>
        <v>17</v>
      </c>
      <c r="Y20" s="11">
        <f>VLOOKUP($C20,[2]Milan!$BB$7:$BK$40,6)</f>
        <v>37</v>
      </c>
      <c r="Z20" s="11">
        <f>VLOOKUP($C20,[2]Milan!$BB$7:$BK$40,7)</f>
        <v>67</v>
      </c>
      <c r="AA20" s="11">
        <f>VLOOKUP($C20,[2]Milan!$BB$7:$BK$40,8)</f>
        <v>90</v>
      </c>
      <c r="AB20" s="11">
        <f>VLOOKUP($C20,[2]Milan!$BB$7:$BK$40,9)</f>
        <v>116</v>
      </c>
      <c r="AC20" s="11">
        <f>VLOOKUP($C20,[2]Milan!$BB$7:$BK$40,10)</f>
        <v>108</v>
      </c>
      <c r="AD20" s="12">
        <f t="shared" si="8"/>
        <v>169</v>
      </c>
      <c r="AE20" s="12">
        <f t="shared" si="9"/>
        <v>167</v>
      </c>
      <c r="AF20" s="12">
        <v>0</v>
      </c>
      <c r="AG20" s="12" t="s">
        <v>38</v>
      </c>
      <c r="AH20" s="12" t="s">
        <v>38</v>
      </c>
      <c r="AI20" s="12">
        <f t="shared" si="10"/>
        <v>121</v>
      </c>
      <c r="AJ20" s="12">
        <v>0</v>
      </c>
      <c r="AK20" s="12">
        <f t="shared" si="11"/>
        <v>148</v>
      </c>
      <c r="AL20" s="12">
        <f t="shared" si="12"/>
        <v>162</v>
      </c>
      <c r="AM20" s="12">
        <f t="shared" si="13"/>
        <v>185</v>
      </c>
      <c r="AN20" s="12">
        <f t="shared" si="14"/>
        <v>184</v>
      </c>
      <c r="AO20" s="14">
        <f t="shared" si="0"/>
        <v>746.64491659338296</v>
      </c>
      <c r="AP20" s="11">
        <f>VLOOKUP($C20,[1]Milan!$BB$7:$BK$40,5)</f>
        <v>17</v>
      </c>
      <c r="AQ20" s="11">
        <f>VLOOKUP($C20,[1]Milan!$BB$7:$BK$40,6)</f>
        <v>37</v>
      </c>
      <c r="AR20" s="11">
        <f>VLOOKUP($C20,[1]Milan!$BB$7:$BK$40,7)</f>
        <v>67</v>
      </c>
      <c r="AS20" s="11">
        <f>VLOOKUP($C20,[1]Milan!$BB$7:$BK$40,8)</f>
        <v>91</v>
      </c>
      <c r="AT20" s="11">
        <f>VLOOKUP($C20,[1]Milan!$BB$7:$BK$40,9)</f>
        <v>117</v>
      </c>
      <c r="AU20" s="11">
        <f>VLOOKUP($C20,[1]Milan!$BB$7:$BK$40,10)</f>
        <v>109</v>
      </c>
      <c r="AV20" s="12">
        <f t="shared" si="15"/>
        <v>170</v>
      </c>
      <c r="AW20" s="12">
        <f t="shared" si="16"/>
        <v>168</v>
      </c>
      <c r="AX20" s="12">
        <v>0</v>
      </c>
      <c r="AY20" s="12" t="s">
        <v>38</v>
      </c>
      <c r="AZ20" s="12" t="s">
        <v>38</v>
      </c>
      <c r="BA20" s="12">
        <f t="shared" si="17"/>
        <v>122</v>
      </c>
      <c r="BB20" s="12">
        <v>0</v>
      </c>
      <c r="BC20" s="12">
        <f t="shared" si="18"/>
        <v>149</v>
      </c>
      <c r="BD20" s="12">
        <f t="shared" si="19"/>
        <v>162</v>
      </c>
      <c r="BE20" s="12">
        <f t="shared" si="20"/>
        <v>186</v>
      </c>
      <c r="BF20" s="12">
        <f t="shared" si="21"/>
        <v>184</v>
      </c>
      <c r="BG20" s="14">
        <f t="shared" si="1"/>
        <v>478.95260816179524</v>
      </c>
      <c r="BH20" s="21">
        <f>IF($N20=2,BH51*'4 PEF'!$G$4,IF(OR($N20=3,$N20=4,$N20=5,$N20=6),BH51*'4 PEF'!$G$5,IF(OR($N20=7,$N20=8),BH51*'4 PEF'!$G$8,IF($N20=9,BH51*'4 PEF'!$G$7,IF($N20=10,BH51*'4 PEF'!$G$6)))))</f>
        <v>28.687274756522417</v>
      </c>
      <c r="BI20" s="21">
        <f>BI51*'4 PEF'!$G$8</f>
        <v>0</v>
      </c>
      <c r="BJ20" s="21">
        <f>IF($N20=2,BJ51*'4 PEF'!$G$4,IF(OR($N20=3,$N20=4,$N20=5,$N20=6),BJ51*'4 PEF'!$G$5,IF(OR($N20=7,$N20=8),BJ51*'4 PEF'!$G$8,IF($N20=9,BJ51*'4 PEF'!$G$7,IF($N20=10,BJ51*'4 PEF'!$G$6)))))</f>
        <v>8.0270676691729328</v>
      </c>
      <c r="BK20" s="21">
        <f>BK51*'4 PEF'!$G$8</f>
        <v>23.729430057141116</v>
      </c>
      <c r="BL20" s="21">
        <f>BL51*'4 PEF'!$G$8</f>
        <v>10.220362218130536</v>
      </c>
      <c r="BM20" s="39">
        <f>BM51*'4 PEF'!$G$8</f>
        <v>-39.829428571428565</v>
      </c>
      <c r="BN20" s="40">
        <f t="shared" si="22"/>
        <v>30.834706129538432</v>
      </c>
      <c r="BO20" s="21">
        <f>IF($N20=2,BO51*'4 PEF'!$G$4,IF(OR($N20=3,$N20=4,$N20=5,$N20=6),BO51*'4 PEF'!$G$5,IF(OR($N20=7,$N20=8),BO51*'4 PEF'!$G$8,IF($N20=9,BO51*'4 PEF'!$G$7,IF($N20=10,BO51*'4 PEF'!$G$6)))))</f>
        <v>21.796210856894358</v>
      </c>
      <c r="BP20" s="21">
        <f>BP51*'4 PEF'!$G$8</f>
        <v>0</v>
      </c>
      <c r="BQ20" s="21">
        <f>IF($N20=2,BQ51*'4 PEF'!$G$4,IF(OR($N20=3,$N20=4,$N20=5,$N20=6),BQ51*'4 PEF'!$G$5,IF(OR($N20=7,$N20=8),BQ51*'4 PEF'!$G$8,IF($N20=9,BQ51*'4 PEF'!$G$7,IF($N20=10,BQ51*'4 PEF'!$G$6)))))</f>
        <v>12.839978734715578</v>
      </c>
      <c r="BR20" s="21">
        <f>BR51*'4 PEF'!$G$8</f>
        <v>24.403802666668813</v>
      </c>
      <c r="BS20" s="21">
        <f>BS51*'4 PEF'!$G$8</f>
        <v>10.365078562693327</v>
      </c>
      <c r="BT20" s="39">
        <f>BT51*'4 PEF'!$G$8</f>
        <v>-25.134888888888888</v>
      </c>
      <c r="BU20" s="40">
        <f t="shared" si="23"/>
        <v>44.270181932083183</v>
      </c>
    </row>
    <row r="21" spans="1:73" ht="15" customHeight="1" x14ac:dyDescent="0.25">
      <c r="A21" s="195"/>
      <c r="B21" s="18">
        <v>16</v>
      </c>
      <c r="C21" s="26">
        <f>VLOOKUP(M21,[1]aux!$A$2:$B$35,2)</f>
        <v>14</v>
      </c>
      <c r="D21" s="55" t="s">
        <v>42</v>
      </c>
      <c r="E21" s="55" t="s">
        <v>41</v>
      </c>
      <c r="F21" s="54" t="s">
        <v>41</v>
      </c>
      <c r="G21" s="54" t="s">
        <v>42</v>
      </c>
      <c r="H21" s="54">
        <v>0</v>
      </c>
      <c r="I21" s="54">
        <f t="shared" si="24"/>
        <v>2</v>
      </c>
      <c r="J21" s="54">
        <f t="shared" si="25"/>
        <v>3</v>
      </c>
      <c r="K21" s="54">
        <f t="shared" si="26"/>
        <v>2</v>
      </c>
      <c r="L21" s="54">
        <f t="shared" si="27"/>
        <v>1</v>
      </c>
      <c r="M21" s="54">
        <f t="shared" si="28"/>
        <v>2321</v>
      </c>
      <c r="N21" s="54">
        <v>8</v>
      </c>
      <c r="O21" s="54">
        <v>13</v>
      </c>
      <c r="P21" s="54">
        <v>1</v>
      </c>
      <c r="Q21" s="54">
        <v>1</v>
      </c>
      <c r="R21" s="54">
        <v>2</v>
      </c>
      <c r="S21" s="54" t="s">
        <v>42</v>
      </c>
      <c r="T21" s="26">
        <f t="shared" si="29"/>
        <v>23</v>
      </c>
      <c r="U21" s="54">
        <v>1</v>
      </c>
      <c r="V21" s="54">
        <v>1</v>
      </c>
      <c r="W21" s="19"/>
      <c r="X21" s="11">
        <f>VLOOKUP($C21,[2]Milan!$BB$7:$BK$40,5)</f>
        <v>13</v>
      </c>
      <c r="Y21" s="11">
        <f>VLOOKUP($C21,[2]Milan!$BB$7:$BK$40,6)</f>
        <v>33</v>
      </c>
      <c r="Z21" s="11">
        <f>VLOOKUP($C21,[2]Milan!$BB$7:$BK$40,7)</f>
        <v>63</v>
      </c>
      <c r="AA21" s="11">
        <f>VLOOKUP($C21,[2]Milan!$BB$7:$BK$40,8)</f>
        <v>90</v>
      </c>
      <c r="AB21" s="11">
        <f>VLOOKUP($C21,[2]Milan!$BB$7:$BK$40,9)</f>
        <v>116</v>
      </c>
      <c r="AC21" s="11">
        <f>VLOOKUP($C21,[2]Milan!$BB$7:$BK$40,10)</f>
        <v>108</v>
      </c>
      <c r="AD21" s="12">
        <f t="shared" si="8"/>
        <v>0</v>
      </c>
      <c r="AE21" s="12">
        <f t="shared" si="9"/>
        <v>0</v>
      </c>
      <c r="AF21" s="12">
        <v>0</v>
      </c>
      <c r="AG21" s="12" t="s">
        <v>38</v>
      </c>
      <c r="AH21" s="12" t="s">
        <v>38</v>
      </c>
      <c r="AI21" s="12">
        <f t="shared" si="10"/>
        <v>133</v>
      </c>
      <c r="AJ21" s="12">
        <v>0</v>
      </c>
      <c r="AK21" s="12">
        <f t="shared" si="11"/>
        <v>148</v>
      </c>
      <c r="AL21" s="12">
        <f t="shared" si="12"/>
        <v>162</v>
      </c>
      <c r="AM21" s="12">
        <f t="shared" si="13"/>
        <v>185</v>
      </c>
      <c r="AN21" s="12">
        <f t="shared" si="14"/>
        <v>184</v>
      </c>
      <c r="AO21" s="14">
        <f t="shared" si="0"/>
        <v>741.56114423871782</v>
      </c>
      <c r="AP21" s="11">
        <f>VLOOKUP($C21,[1]Milan!$BB$7:$BK$40,5)</f>
        <v>13</v>
      </c>
      <c r="AQ21" s="11">
        <f>VLOOKUP($C21,[1]Milan!$BB$7:$BK$40,6)</f>
        <v>33</v>
      </c>
      <c r="AR21" s="11">
        <f>VLOOKUP($C21,[1]Milan!$BB$7:$BK$40,7)</f>
        <v>63</v>
      </c>
      <c r="AS21" s="11">
        <f>VLOOKUP($C21,[1]Milan!$BB$7:$BK$40,8)</f>
        <v>91</v>
      </c>
      <c r="AT21" s="11">
        <f>VLOOKUP($C21,[1]Milan!$BB$7:$BK$40,9)</f>
        <v>117</v>
      </c>
      <c r="AU21" s="11">
        <f>VLOOKUP($C21,[1]Milan!$BB$7:$BK$40,10)</f>
        <v>109</v>
      </c>
      <c r="AV21" s="12">
        <f t="shared" si="15"/>
        <v>0</v>
      </c>
      <c r="AW21" s="12">
        <f t="shared" si="16"/>
        <v>0</v>
      </c>
      <c r="AX21" s="12">
        <v>0</v>
      </c>
      <c r="AY21" s="12" t="s">
        <v>38</v>
      </c>
      <c r="AZ21" s="12" t="s">
        <v>38</v>
      </c>
      <c r="BA21" s="12">
        <f t="shared" si="17"/>
        <v>134</v>
      </c>
      <c r="BB21" s="12">
        <v>0</v>
      </c>
      <c r="BC21" s="12">
        <f t="shared" si="18"/>
        <v>149</v>
      </c>
      <c r="BD21" s="12">
        <f t="shared" si="19"/>
        <v>162</v>
      </c>
      <c r="BE21" s="12">
        <f t="shared" si="20"/>
        <v>186</v>
      </c>
      <c r="BF21" s="12">
        <f t="shared" si="21"/>
        <v>184</v>
      </c>
      <c r="BG21" s="14">
        <f t="shared" si="1"/>
        <v>488.86128697927325</v>
      </c>
      <c r="BH21" s="21">
        <f>IF($N21=2,BH52*'4 PEF'!$G$4,IF(OR($N21=3,$N21=4,$N21=5,$N21=6),BH52*'4 PEF'!$G$5,IF(OR($N21=7,$N21=8),BH52*'4 PEF'!$G$8,IF($N21=9,BH52*'4 PEF'!$G$7,IF($N21=10,BH52*'4 PEF'!$G$6)))))</f>
        <v>31.773469122880215</v>
      </c>
      <c r="BI21" s="21">
        <f>BI52*'4 PEF'!$G$8</f>
        <v>4.5366498539103635</v>
      </c>
      <c r="BJ21" s="21">
        <f>IF($N21=2,BJ52*'4 PEF'!$G$4,IF(OR($N21=3,$N21=4,$N21=5,$N21=6),BJ52*'4 PEF'!$G$5,IF(OR($N21=7,$N21=8),BJ52*'4 PEF'!$G$8,IF($N21=9,BJ52*'4 PEF'!$G$7,IF($N21=10,BJ52*'4 PEF'!$G$6)))))</f>
        <v>4.540618565230341</v>
      </c>
      <c r="BK21" s="21">
        <f>BK52*'4 PEF'!$G$8</f>
        <v>23.729430057141116</v>
      </c>
      <c r="BL21" s="21">
        <f>BL52*'4 PEF'!$G$8</f>
        <v>0.93729803732340666</v>
      </c>
      <c r="BM21" s="39">
        <f>BM52*'4 PEF'!$G$8</f>
        <v>-39.829428571428565</v>
      </c>
      <c r="BN21" s="40">
        <f t="shared" si="22"/>
        <v>25.688037065056861</v>
      </c>
      <c r="BO21" s="21">
        <f>IF($N21=2,BO52*'4 PEF'!$G$4,IF(OR($N21=3,$N21=4,$N21=5,$N21=6),BO52*'4 PEF'!$G$5,IF(OR($N21=7,$N21=8),BO52*'4 PEF'!$G$8,IF($N21=9,BO52*'4 PEF'!$G$7,IF($N21=10,BO52*'4 PEF'!$G$6)))))</f>
        <v>23.650934485419143</v>
      </c>
      <c r="BP21" s="21">
        <f>BP52*'4 PEF'!$G$8</f>
        <v>1.8960420010924408</v>
      </c>
      <c r="BQ21" s="21">
        <f>IF($N21=2,BQ52*'4 PEF'!$G$4,IF(OR($N21=3,$N21=4,$N21=5,$N21=6),BQ52*'4 PEF'!$G$5,IF(OR($N21=7,$N21=8),BQ52*'4 PEF'!$G$8,IF($N21=9,BQ52*'4 PEF'!$G$7,IF($N21=10,BQ52*'4 PEF'!$G$6)))))</f>
        <v>7.0886355826851686</v>
      </c>
      <c r="BR21" s="21">
        <f>BR52*'4 PEF'!$G$8</f>
        <v>24.403802666668813</v>
      </c>
      <c r="BS21" s="21">
        <f>BS52*'4 PEF'!$G$8</f>
        <v>0.85160930765945908</v>
      </c>
      <c r="BT21" s="39">
        <f>BT52*'4 PEF'!$G$8</f>
        <v>-25.134888888888888</v>
      </c>
      <c r="BU21" s="40">
        <f t="shared" si="23"/>
        <v>32.756135154636134</v>
      </c>
    </row>
    <row r="22" spans="1:73" ht="15" customHeight="1" x14ac:dyDescent="0.25">
      <c r="A22" s="195"/>
      <c r="B22" s="18">
        <v>17</v>
      </c>
      <c r="C22" s="26">
        <f>VLOOKUP(M22,[1]aux!$A$2:$B$35,2)</f>
        <v>24</v>
      </c>
      <c r="D22" s="55" t="s">
        <v>40</v>
      </c>
      <c r="E22" s="55" t="s">
        <v>41</v>
      </c>
      <c r="F22" s="54" t="s">
        <v>41</v>
      </c>
      <c r="G22" s="54" t="s">
        <v>42</v>
      </c>
      <c r="H22" s="54">
        <v>0</v>
      </c>
      <c r="I22" s="54">
        <f t="shared" si="24"/>
        <v>3</v>
      </c>
      <c r="J22" s="54">
        <f t="shared" si="25"/>
        <v>3</v>
      </c>
      <c r="K22" s="54">
        <f t="shared" si="26"/>
        <v>2</v>
      </c>
      <c r="L22" s="54">
        <f t="shared" si="27"/>
        <v>1</v>
      </c>
      <c r="M22" s="54">
        <f t="shared" si="28"/>
        <v>3321</v>
      </c>
      <c r="N22" s="54">
        <v>8</v>
      </c>
      <c r="O22" s="54">
        <v>13</v>
      </c>
      <c r="P22" s="54">
        <v>1</v>
      </c>
      <c r="Q22" s="54">
        <v>1</v>
      </c>
      <c r="R22" s="54">
        <v>2</v>
      </c>
      <c r="S22" s="54" t="s">
        <v>42</v>
      </c>
      <c r="T22" s="26">
        <f t="shared" si="29"/>
        <v>23</v>
      </c>
      <c r="U22" s="54">
        <v>1</v>
      </c>
      <c r="V22" s="54">
        <v>1</v>
      </c>
      <c r="W22" s="19"/>
      <c r="X22" s="11">
        <f>VLOOKUP($C22,[2]Milan!$BB$7:$BK$40,5)</f>
        <v>15</v>
      </c>
      <c r="Y22" s="11">
        <f>VLOOKUP($C22,[2]Milan!$BB$7:$BK$40,6)</f>
        <v>35</v>
      </c>
      <c r="Z22" s="11">
        <f>VLOOKUP($C22,[2]Milan!$BB$7:$BK$40,7)</f>
        <v>65</v>
      </c>
      <c r="AA22" s="11">
        <f>VLOOKUP($C22,[2]Milan!$BB$7:$BK$40,8)</f>
        <v>90</v>
      </c>
      <c r="AB22" s="11">
        <f>VLOOKUP($C22,[2]Milan!$BB$7:$BK$40,9)</f>
        <v>116</v>
      </c>
      <c r="AC22" s="11">
        <f>VLOOKUP($C22,[2]Milan!$BB$7:$BK$40,10)</f>
        <v>108</v>
      </c>
      <c r="AD22" s="12">
        <f t="shared" si="8"/>
        <v>0</v>
      </c>
      <c r="AE22" s="12">
        <f t="shared" si="9"/>
        <v>0</v>
      </c>
      <c r="AF22" s="12">
        <v>0</v>
      </c>
      <c r="AG22" s="12" t="s">
        <v>38</v>
      </c>
      <c r="AH22" s="12" t="s">
        <v>38</v>
      </c>
      <c r="AI22" s="12">
        <f t="shared" si="10"/>
        <v>133</v>
      </c>
      <c r="AJ22" s="12">
        <v>0</v>
      </c>
      <c r="AK22" s="12">
        <f t="shared" si="11"/>
        <v>148</v>
      </c>
      <c r="AL22" s="12">
        <f t="shared" si="12"/>
        <v>162</v>
      </c>
      <c r="AM22" s="12">
        <f t="shared" si="13"/>
        <v>185</v>
      </c>
      <c r="AN22" s="12">
        <f t="shared" si="14"/>
        <v>184</v>
      </c>
      <c r="AO22" s="14">
        <f t="shared" si="0"/>
        <v>762.56802559532503</v>
      </c>
      <c r="AP22" s="11">
        <f>VLOOKUP($C22,[1]Milan!$BB$7:$BK$40,5)</f>
        <v>15</v>
      </c>
      <c r="AQ22" s="11">
        <f>VLOOKUP($C22,[1]Milan!$BB$7:$BK$40,6)</f>
        <v>35</v>
      </c>
      <c r="AR22" s="11">
        <f>VLOOKUP($C22,[1]Milan!$BB$7:$BK$40,7)</f>
        <v>65</v>
      </c>
      <c r="AS22" s="11">
        <f>VLOOKUP($C22,[1]Milan!$BB$7:$BK$40,8)</f>
        <v>91</v>
      </c>
      <c r="AT22" s="11">
        <f>VLOOKUP($C22,[1]Milan!$BB$7:$BK$40,9)</f>
        <v>117</v>
      </c>
      <c r="AU22" s="11">
        <f>VLOOKUP($C22,[1]Milan!$BB$7:$BK$40,10)</f>
        <v>109</v>
      </c>
      <c r="AV22" s="12">
        <f t="shared" si="15"/>
        <v>0</v>
      </c>
      <c r="AW22" s="12">
        <f t="shared" si="16"/>
        <v>0</v>
      </c>
      <c r="AX22" s="12">
        <v>0</v>
      </c>
      <c r="AY22" s="12" t="s">
        <v>38</v>
      </c>
      <c r="AZ22" s="12" t="s">
        <v>38</v>
      </c>
      <c r="BA22" s="12">
        <f t="shared" si="17"/>
        <v>134</v>
      </c>
      <c r="BB22" s="12">
        <v>0</v>
      </c>
      <c r="BC22" s="12">
        <f t="shared" si="18"/>
        <v>149</v>
      </c>
      <c r="BD22" s="12">
        <f t="shared" si="19"/>
        <v>162</v>
      </c>
      <c r="BE22" s="12">
        <f t="shared" si="20"/>
        <v>186</v>
      </c>
      <c r="BF22" s="12">
        <f t="shared" si="21"/>
        <v>184</v>
      </c>
      <c r="BG22" s="14">
        <f t="shared" si="1"/>
        <v>498.28153454482879</v>
      </c>
      <c r="BH22" s="21">
        <f>IF($N22=2,BH53*'4 PEF'!$G$4,IF(OR($N22=3,$N22=4,$N22=5,$N22=6),BH53*'4 PEF'!$G$5,IF(OR($N22=7,$N22=8),BH53*'4 PEF'!$G$8,IF($N22=9,BH53*'4 PEF'!$G$7,IF($N22=10,BH53*'4 PEF'!$G$6)))))</f>
        <v>27.244501319762083</v>
      </c>
      <c r="BI22" s="21">
        <f>BI53*'4 PEF'!$G$8</f>
        <v>4.800282215547834</v>
      </c>
      <c r="BJ22" s="21">
        <f>IF($N22=2,BJ53*'4 PEF'!$G$4,IF(OR($N22=3,$N22=4,$N22=5,$N22=6),BJ53*'4 PEF'!$G$5,IF(OR($N22=7,$N22=8),BJ53*'4 PEF'!$G$8,IF($N22=9,BJ53*'4 PEF'!$G$7,IF($N22=10,BJ53*'4 PEF'!$G$6)))))</f>
        <v>4.565083843289349</v>
      </c>
      <c r="BK22" s="21">
        <f>BK53*'4 PEF'!$G$8</f>
        <v>23.729430057141116</v>
      </c>
      <c r="BL22" s="21">
        <f>BL53*'4 PEF'!$G$8</f>
        <v>0.90839398512229208</v>
      </c>
      <c r="BM22" s="39">
        <f>BM53*'4 PEF'!$G$8</f>
        <v>-39.829428571428565</v>
      </c>
      <c r="BN22" s="40">
        <f t="shared" si="22"/>
        <v>21.418262849434115</v>
      </c>
      <c r="BO22" s="21">
        <f>IF($N22=2,BO53*'4 PEF'!$G$4,IF(OR($N22=3,$N22=4,$N22=5,$N22=6),BO53*'4 PEF'!$G$5,IF(OR($N22=7,$N22=8),BO53*'4 PEF'!$G$8,IF($N22=9,BO53*'4 PEF'!$G$7,IF($N22=10,BO53*'4 PEF'!$G$6)))))</f>
        <v>21.044994950015592</v>
      </c>
      <c r="BP22" s="21">
        <f>BP53*'4 PEF'!$G$8</f>
        <v>1.8512008249404033</v>
      </c>
      <c r="BQ22" s="21">
        <f>IF($N22=2,BQ53*'4 PEF'!$G$4,IF(OR($N22=3,$N22=4,$N22=5,$N22=6),BQ53*'4 PEF'!$G$5,IF(OR($N22=7,$N22=8),BQ53*'4 PEF'!$G$8,IF($N22=9,BQ53*'4 PEF'!$G$7,IF($N22=10,BQ53*'4 PEF'!$G$6)))))</f>
        <v>7.0835651402601716</v>
      </c>
      <c r="BR22" s="21">
        <f>BR53*'4 PEF'!$G$8</f>
        <v>24.403802666668813</v>
      </c>
      <c r="BS22" s="21">
        <f>BS53*'4 PEF'!$G$8</f>
        <v>0.83823777939807909</v>
      </c>
      <c r="BT22" s="39">
        <f>BT53*'4 PEF'!$G$8</f>
        <v>-25.134888888888888</v>
      </c>
      <c r="BU22" s="40">
        <f t="shared" si="23"/>
        <v>30.086912472394175</v>
      </c>
    </row>
    <row r="23" spans="1:73" ht="15" customHeight="1" x14ac:dyDescent="0.25">
      <c r="A23" s="195"/>
      <c r="B23" s="18">
        <v>18</v>
      </c>
      <c r="C23" s="26">
        <f>VLOOKUP(M23,[1]aux!$A$2:$B$35,2)</f>
        <v>32</v>
      </c>
      <c r="D23" s="55" t="s">
        <v>41</v>
      </c>
      <c r="E23" s="55" t="s">
        <v>41</v>
      </c>
      <c r="F23" s="54" t="s">
        <v>41</v>
      </c>
      <c r="G23" s="54" t="s">
        <v>42</v>
      </c>
      <c r="H23" s="54">
        <v>0</v>
      </c>
      <c r="I23" s="54">
        <f t="shared" si="24"/>
        <v>4</v>
      </c>
      <c r="J23" s="54">
        <f t="shared" si="25"/>
        <v>3</v>
      </c>
      <c r="K23" s="54">
        <f t="shared" si="26"/>
        <v>2</v>
      </c>
      <c r="L23" s="54">
        <f t="shared" si="27"/>
        <v>1</v>
      </c>
      <c r="M23" s="54">
        <f t="shared" si="28"/>
        <v>4321</v>
      </c>
      <c r="N23" s="54">
        <v>8</v>
      </c>
      <c r="O23" s="54">
        <v>13</v>
      </c>
      <c r="P23" s="54">
        <v>1</v>
      </c>
      <c r="Q23" s="54">
        <v>1</v>
      </c>
      <c r="R23" s="54">
        <v>2</v>
      </c>
      <c r="S23" s="54" t="s">
        <v>42</v>
      </c>
      <c r="T23" s="26">
        <f t="shared" si="29"/>
        <v>23</v>
      </c>
      <c r="U23" s="54">
        <v>1</v>
      </c>
      <c r="V23" s="54">
        <v>1</v>
      </c>
      <c r="W23" s="19"/>
      <c r="X23" s="11">
        <f>VLOOKUP($C23,[2]Milan!$BB$7:$BK$40,5)</f>
        <v>17</v>
      </c>
      <c r="Y23" s="11">
        <f>VLOOKUP($C23,[2]Milan!$BB$7:$BK$40,6)</f>
        <v>37</v>
      </c>
      <c r="Z23" s="11">
        <f>VLOOKUP($C23,[2]Milan!$BB$7:$BK$40,7)</f>
        <v>67</v>
      </c>
      <c r="AA23" s="11">
        <f>VLOOKUP($C23,[2]Milan!$BB$7:$BK$40,8)</f>
        <v>90</v>
      </c>
      <c r="AB23" s="11">
        <f>VLOOKUP($C23,[2]Milan!$BB$7:$BK$40,9)</f>
        <v>116</v>
      </c>
      <c r="AC23" s="11">
        <f>VLOOKUP($C23,[2]Milan!$BB$7:$BK$40,10)</f>
        <v>108</v>
      </c>
      <c r="AD23" s="12">
        <f t="shared" si="8"/>
        <v>0</v>
      </c>
      <c r="AE23" s="12">
        <f t="shared" si="9"/>
        <v>0</v>
      </c>
      <c r="AF23" s="12">
        <v>0</v>
      </c>
      <c r="AG23" s="12" t="s">
        <v>38</v>
      </c>
      <c r="AH23" s="12" t="s">
        <v>38</v>
      </c>
      <c r="AI23" s="12">
        <f t="shared" si="10"/>
        <v>133</v>
      </c>
      <c r="AJ23" s="12">
        <v>0</v>
      </c>
      <c r="AK23" s="12">
        <f t="shared" si="11"/>
        <v>148</v>
      </c>
      <c r="AL23" s="12">
        <f t="shared" si="12"/>
        <v>162</v>
      </c>
      <c r="AM23" s="12">
        <f t="shared" si="13"/>
        <v>185</v>
      </c>
      <c r="AN23" s="12">
        <f t="shared" si="14"/>
        <v>184</v>
      </c>
      <c r="AO23" s="14">
        <f t="shared" si="0"/>
        <v>789.60326390978923</v>
      </c>
      <c r="AP23" s="11">
        <f>VLOOKUP($C23,[1]Milan!$BB$7:$BK$40,5)</f>
        <v>17</v>
      </c>
      <c r="AQ23" s="11">
        <f>VLOOKUP($C23,[1]Milan!$BB$7:$BK$40,6)</f>
        <v>37</v>
      </c>
      <c r="AR23" s="11">
        <f>VLOOKUP($C23,[1]Milan!$BB$7:$BK$40,7)</f>
        <v>67</v>
      </c>
      <c r="AS23" s="11">
        <f>VLOOKUP($C23,[1]Milan!$BB$7:$BK$40,8)</f>
        <v>91</v>
      </c>
      <c r="AT23" s="11">
        <f>VLOOKUP($C23,[1]Milan!$BB$7:$BK$40,9)</f>
        <v>117</v>
      </c>
      <c r="AU23" s="11">
        <f>VLOOKUP($C23,[1]Milan!$BB$7:$BK$40,10)</f>
        <v>109</v>
      </c>
      <c r="AV23" s="12">
        <f t="shared" si="15"/>
        <v>0</v>
      </c>
      <c r="AW23" s="12">
        <f t="shared" si="16"/>
        <v>0</v>
      </c>
      <c r="AX23" s="12">
        <v>0</v>
      </c>
      <c r="AY23" s="12" t="s">
        <v>38</v>
      </c>
      <c r="AZ23" s="12" t="s">
        <v>38</v>
      </c>
      <c r="BA23" s="12">
        <f t="shared" si="17"/>
        <v>134</v>
      </c>
      <c r="BB23" s="12">
        <v>0</v>
      </c>
      <c r="BC23" s="12">
        <f t="shared" si="18"/>
        <v>149</v>
      </c>
      <c r="BD23" s="12">
        <f t="shared" si="19"/>
        <v>162</v>
      </c>
      <c r="BE23" s="12">
        <f t="shared" si="20"/>
        <v>186</v>
      </c>
      <c r="BF23" s="12">
        <f t="shared" si="21"/>
        <v>184</v>
      </c>
      <c r="BG23" s="14">
        <f t="shared" si="1"/>
        <v>510.61889475260654</v>
      </c>
      <c r="BH23" s="21">
        <f>IF($N23=2,BH54*'4 PEF'!$G$4,IF(OR($N23=3,$N23=4,$N23=5,$N23=6),BH54*'4 PEF'!$G$5,IF(OR($N23=7,$N23=8),BH54*'4 PEF'!$G$8,IF($N23=9,BH54*'4 PEF'!$G$7,IF($N23=10,BH54*'4 PEF'!$G$6)))))</f>
        <v>24.296188994686908</v>
      </c>
      <c r="BI23" s="21">
        <f>BI54*'4 PEF'!$G$8</f>
        <v>4.8939726291906078</v>
      </c>
      <c r="BJ23" s="21">
        <f>IF($N23=2,BJ54*'4 PEF'!$G$4,IF(OR($N23=3,$N23=4,$N23=5,$N23=6),BJ54*'4 PEF'!$G$5,IF(OR($N23=7,$N23=8),BJ54*'4 PEF'!$G$8,IF($N23=9,BJ54*'4 PEF'!$G$7,IF($N23=10,BJ54*'4 PEF'!$G$6)))))</f>
        <v>4.5763471750123337</v>
      </c>
      <c r="BK23" s="21">
        <f>BK54*'4 PEF'!$G$8</f>
        <v>23.729430057141116</v>
      </c>
      <c r="BL23" s="21">
        <f>BL54*'4 PEF'!$G$8</f>
        <v>0.88976748694926666</v>
      </c>
      <c r="BM23" s="39">
        <f>BM54*'4 PEF'!$G$8</f>
        <v>-39.829428571428565</v>
      </c>
      <c r="BN23" s="40">
        <f t="shared" si="22"/>
        <v>18.556277771551663</v>
      </c>
      <c r="BO23" s="21">
        <f>IF($N23=2,BO54*'4 PEF'!$G$4,IF(OR($N23=3,$N23=4,$N23=5,$N23=6),BO54*'4 PEF'!$G$5,IF(OR($N23=7,$N23=8),BO54*'4 PEF'!$G$8,IF($N23=9,BO54*'4 PEF'!$G$7,IF($N23=10,BO54*'4 PEF'!$G$6)))))</f>
        <v>19.399266845868596</v>
      </c>
      <c r="BP23" s="21">
        <f>BP54*'4 PEF'!$G$8</f>
        <v>1.7965094312295855</v>
      </c>
      <c r="BQ23" s="21">
        <f>IF($N23=2,BQ54*'4 PEF'!$G$4,IF(OR($N23=3,$N23=4,$N23=5,$N23=6),BQ54*'4 PEF'!$G$5,IF(OR($N23=7,$N23=8),BQ54*'4 PEF'!$G$8,IF($N23=9,BQ54*'4 PEF'!$G$7,IF($N23=10,BQ54*'4 PEF'!$G$6)))))</f>
        <v>7.0808366276768373</v>
      </c>
      <c r="BR23" s="21">
        <f>BR54*'4 PEF'!$G$8</f>
        <v>24.403802666668813</v>
      </c>
      <c r="BS23" s="21">
        <f>BS54*'4 PEF'!$G$8</f>
        <v>0.83079409451368669</v>
      </c>
      <c r="BT23" s="39">
        <f>BT54*'4 PEF'!$G$8</f>
        <v>-25.134888888888888</v>
      </c>
      <c r="BU23" s="40">
        <f t="shared" si="23"/>
        <v>28.376320777068628</v>
      </c>
    </row>
    <row r="24" spans="1:73" ht="15" customHeight="1" x14ac:dyDescent="0.25">
      <c r="A24" s="195"/>
      <c r="B24" s="18">
        <v>19</v>
      </c>
      <c r="C24" s="26">
        <f>VLOOKUP(M24,[1]aux!$A$2:$B$35,2)</f>
        <v>26</v>
      </c>
      <c r="D24" s="55" t="s">
        <v>40</v>
      </c>
      <c r="E24" s="55" t="s">
        <v>41</v>
      </c>
      <c r="F24" s="54" t="s">
        <v>41</v>
      </c>
      <c r="G24" s="54" t="s">
        <v>42</v>
      </c>
      <c r="H24" s="54">
        <v>1</v>
      </c>
      <c r="I24" s="54">
        <f t="shared" si="24"/>
        <v>3</v>
      </c>
      <c r="J24" s="54">
        <f t="shared" si="25"/>
        <v>3</v>
      </c>
      <c r="K24" s="54">
        <f t="shared" si="26"/>
        <v>2</v>
      </c>
      <c r="L24" s="54">
        <f t="shared" si="27"/>
        <v>2</v>
      </c>
      <c r="M24" s="54">
        <f t="shared" si="28"/>
        <v>3322</v>
      </c>
      <c r="N24" s="54">
        <v>8</v>
      </c>
      <c r="O24" s="54">
        <v>13</v>
      </c>
      <c r="P24" s="54">
        <v>1</v>
      </c>
      <c r="Q24" s="54">
        <v>1</v>
      </c>
      <c r="R24" s="54">
        <v>2</v>
      </c>
      <c r="S24" s="54" t="s">
        <v>42</v>
      </c>
      <c r="T24" s="26">
        <f t="shared" si="29"/>
        <v>23</v>
      </c>
      <c r="U24" s="54">
        <v>1</v>
      </c>
      <c r="V24" s="54">
        <v>1</v>
      </c>
      <c r="W24" s="19"/>
      <c r="X24" s="11">
        <f>VLOOKUP($C24,[2]Milan!$BB$7:$BK$40,5)</f>
        <v>15</v>
      </c>
      <c r="Y24" s="11">
        <f>VLOOKUP($C24,[2]Milan!$BB$7:$BK$40,6)</f>
        <v>35</v>
      </c>
      <c r="Z24" s="11">
        <f>VLOOKUP($C24,[2]Milan!$BB$7:$BK$40,7)</f>
        <v>65</v>
      </c>
      <c r="AA24" s="11">
        <f>VLOOKUP($C24,[2]Milan!$BB$7:$BK$40,8)</f>
        <v>90</v>
      </c>
      <c r="AB24" s="11">
        <f>VLOOKUP($C24,[2]Milan!$BB$7:$BK$40,9)</f>
        <v>116</v>
      </c>
      <c r="AC24" s="11">
        <f>VLOOKUP($C24,[2]Milan!$BB$7:$BK$40,10)</f>
        <v>108</v>
      </c>
      <c r="AD24" s="12">
        <f t="shared" si="8"/>
        <v>169</v>
      </c>
      <c r="AE24" s="12">
        <f t="shared" si="9"/>
        <v>167</v>
      </c>
      <c r="AF24" s="12">
        <v>0</v>
      </c>
      <c r="AG24" s="12" t="s">
        <v>38</v>
      </c>
      <c r="AH24" s="12" t="s">
        <v>38</v>
      </c>
      <c r="AI24" s="12">
        <f t="shared" si="10"/>
        <v>133</v>
      </c>
      <c r="AJ24" s="12">
        <v>0</v>
      </c>
      <c r="AK24" s="12">
        <f t="shared" si="11"/>
        <v>148</v>
      </c>
      <c r="AL24" s="12">
        <f t="shared" si="12"/>
        <v>162</v>
      </c>
      <c r="AM24" s="12">
        <f t="shared" si="13"/>
        <v>185</v>
      </c>
      <c r="AN24" s="12">
        <f t="shared" si="14"/>
        <v>184</v>
      </c>
      <c r="AO24" s="14">
        <f t="shared" si="0"/>
        <v>789.08890872032498</v>
      </c>
      <c r="AP24" s="11">
        <f>VLOOKUP($C24,[1]Milan!$BB$7:$BK$40,5)</f>
        <v>15</v>
      </c>
      <c r="AQ24" s="11">
        <f>VLOOKUP($C24,[1]Milan!$BB$7:$BK$40,6)</f>
        <v>35</v>
      </c>
      <c r="AR24" s="11">
        <f>VLOOKUP($C24,[1]Milan!$BB$7:$BK$40,7)</f>
        <v>65</v>
      </c>
      <c r="AS24" s="11">
        <f>VLOOKUP($C24,[1]Milan!$BB$7:$BK$40,8)</f>
        <v>91</v>
      </c>
      <c r="AT24" s="11">
        <f>VLOOKUP($C24,[1]Milan!$BB$7:$BK$40,9)</f>
        <v>117</v>
      </c>
      <c r="AU24" s="11">
        <f>VLOOKUP($C24,[1]Milan!$BB$7:$BK$40,10)</f>
        <v>109</v>
      </c>
      <c r="AV24" s="12">
        <f t="shared" si="15"/>
        <v>170</v>
      </c>
      <c r="AW24" s="12">
        <f t="shared" si="16"/>
        <v>168</v>
      </c>
      <c r="AX24" s="12">
        <v>0</v>
      </c>
      <c r="AY24" s="12" t="s">
        <v>38</v>
      </c>
      <c r="AZ24" s="12" t="s">
        <v>38</v>
      </c>
      <c r="BA24" s="12">
        <f t="shared" si="17"/>
        <v>134</v>
      </c>
      <c r="BB24" s="12">
        <v>0</v>
      </c>
      <c r="BC24" s="12">
        <f t="shared" si="18"/>
        <v>149</v>
      </c>
      <c r="BD24" s="12">
        <f t="shared" si="19"/>
        <v>162</v>
      </c>
      <c r="BE24" s="12">
        <f t="shared" si="20"/>
        <v>186</v>
      </c>
      <c r="BF24" s="12">
        <f t="shared" si="21"/>
        <v>184</v>
      </c>
      <c r="BG24" s="14">
        <f t="shared" si="1"/>
        <v>521.68763711149541</v>
      </c>
      <c r="BH24" s="21">
        <f>IF($N24=2,BH55*'4 PEF'!$G$4,IF(OR($N24=3,$N24=4,$N24=5,$N24=6),BH55*'4 PEF'!$G$5,IF(OR($N24=7,$N24=8),BH55*'4 PEF'!$G$8,IF($N24=9,BH55*'4 PEF'!$G$7,IF($N24=10,BH55*'4 PEF'!$G$6)))))</f>
        <v>19.798178520121823</v>
      </c>
      <c r="BI24" s="21">
        <f>BI55*'4 PEF'!$G$8</f>
        <v>4.7201887958841251</v>
      </c>
      <c r="BJ24" s="21">
        <f>IF($N24=2,BJ55*'4 PEF'!$G$4,IF(OR($N24=3,$N24=4,$N24=5,$N24=6),BJ55*'4 PEF'!$G$5,IF(OR($N24=7,$N24=8),BJ55*'4 PEF'!$G$8,IF($N24=9,BJ55*'4 PEF'!$G$7,IF($N24=10,BJ55*'4 PEF'!$G$6)))))</f>
        <v>4.6423957119053902</v>
      </c>
      <c r="BK24" s="21">
        <f>BK55*'4 PEF'!$G$8</f>
        <v>23.729430057141116</v>
      </c>
      <c r="BL24" s="21">
        <f>BL55*'4 PEF'!$G$8</f>
        <v>10.239795960869353</v>
      </c>
      <c r="BM24" s="39">
        <f>BM55*'4 PEF'!$G$8</f>
        <v>-39.829428571428565</v>
      </c>
      <c r="BN24" s="40">
        <f t="shared" si="22"/>
        <v>23.300560474493246</v>
      </c>
      <c r="BO24" s="21">
        <f>IF($N24=2,BO55*'4 PEF'!$G$4,IF(OR($N24=3,$N24=4,$N24=5,$N24=6),BO55*'4 PEF'!$G$5,IF(OR($N24=7,$N24=8),BO55*'4 PEF'!$G$8,IF($N24=9,BO55*'4 PEF'!$G$7,IF($N24=10,BO55*'4 PEF'!$G$6)))))</f>
        <v>13.901582057100992</v>
      </c>
      <c r="BP24" s="21">
        <f>BP55*'4 PEF'!$G$8</f>
        <v>1.7687666877467736</v>
      </c>
      <c r="BQ24" s="21">
        <f>IF($N24=2,BQ55*'4 PEF'!$G$4,IF(OR($N24=3,$N24=4,$N24=5,$N24=6),BQ55*'4 PEF'!$G$5,IF(OR($N24=7,$N24=8),BQ55*'4 PEF'!$G$8,IF($N24=9,BQ55*'4 PEF'!$G$7,IF($N24=10,BQ55*'4 PEF'!$G$6)))))</f>
        <v>7.1475477115145489</v>
      </c>
      <c r="BR24" s="21">
        <f>BR55*'4 PEF'!$G$8</f>
        <v>24.403802666668813</v>
      </c>
      <c r="BS24" s="21">
        <f>BS55*'4 PEF'!$G$8</f>
        <v>10.373071471791945</v>
      </c>
      <c r="BT24" s="39">
        <f>BT55*'4 PEF'!$G$8</f>
        <v>-25.134888888888888</v>
      </c>
      <c r="BU24" s="40">
        <f t="shared" si="23"/>
        <v>32.459881705934187</v>
      </c>
    </row>
    <row r="25" spans="1:73" ht="15" customHeight="1" x14ac:dyDescent="0.25">
      <c r="A25" s="195"/>
      <c r="B25" s="18">
        <v>20</v>
      </c>
      <c r="C25" s="26">
        <f>VLOOKUP(M25,[1]aux!$A$2:$B$35,2)</f>
        <v>34</v>
      </c>
      <c r="D25" s="55" t="s">
        <v>41</v>
      </c>
      <c r="E25" s="55" t="s">
        <v>41</v>
      </c>
      <c r="F25" s="54" t="s">
        <v>41</v>
      </c>
      <c r="G25" s="54" t="s">
        <v>42</v>
      </c>
      <c r="H25" s="54">
        <v>1</v>
      </c>
      <c r="I25" s="54">
        <f t="shared" ref="I25" si="30">IF(D25="-",1,IF(D25="o",2,IF(D25="o+",3,IF(D25="+",4))))</f>
        <v>4</v>
      </c>
      <c r="J25" s="54">
        <f t="shared" ref="J25" si="31">IF(E25="o",1,IF(E25="o+",2,IF(E25="+",3)))</f>
        <v>3</v>
      </c>
      <c r="K25" s="54">
        <f t="shared" ref="K25" si="32">IF(F25="o",1,IF(F25="+",2))</f>
        <v>2</v>
      </c>
      <c r="L25" s="54">
        <f t="shared" ref="L25" si="33">IF(H25=0,1,IF(H25=1,2))</f>
        <v>2</v>
      </c>
      <c r="M25" s="54">
        <f t="shared" ref="M25:M33" si="34">I25*1000+J25*100+K25*10+L25*1</f>
        <v>4322</v>
      </c>
      <c r="N25" s="54">
        <v>8</v>
      </c>
      <c r="O25" s="54">
        <v>13</v>
      </c>
      <c r="P25" s="54">
        <v>1</v>
      </c>
      <c r="Q25" s="54">
        <v>1</v>
      </c>
      <c r="R25" s="54">
        <v>2</v>
      </c>
      <c r="S25" s="54" t="s">
        <v>42</v>
      </c>
      <c r="T25" s="26">
        <f t="shared" ref="T25:T33" si="35">IF(U25=0,IF(OR(N25=2,N25=3),14,IF(N25=7,16,IF(N25=8,17,IF(N25=9,18,IF(N25=10,19,15))))),IF(U25=1,IF(OR(N25=2,N25=3),20,IF(N25=7,22,IF(N25=8,23,IF(N25=9,24,IF(N25=10,25,21)))))))</f>
        <v>23</v>
      </c>
      <c r="U25" s="54">
        <v>1</v>
      </c>
      <c r="V25" s="54">
        <v>1</v>
      </c>
      <c r="W25" s="19"/>
      <c r="X25" s="11">
        <f>VLOOKUP($C25,[2]Milan!$BB$7:$BK$40,5)</f>
        <v>17</v>
      </c>
      <c r="Y25" s="11">
        <f>VLOOKUP($C25,[2]Milan!$BB$7:$BK$40,6)</f>
        <v>37</v>
      </c>
      <c r="Z25" s="11">
        <f>VLOOKUP($C25,[2]Milan!$BB$7:$BK$40,7)</f>
        <v>67</v>
      </c>
      <c r="AA25" s="11">
        <f>VLOOKUP($C25,[2]Milan!$BB$7:$BK$40,8)</f>
        <v>90</v>
      </c>
      <c r="AB25" s="11">
        <f>VLOOKUP($C25,[2]Milan!$BB$7:$BK$40,9)</f>
        <v>116</v>
      </c>
      <c r="AC25" s="11">
        <f>VLOOKUP($C25,[2]Milan!$BB$7:$BK$40,10)</f>
        <v>108</v>
      </c>
      <c r="AD25" s="12">
        <f t="shared" si="8"/>
        <v>169</v>
      </c>
      <c r="AE25" s="12">
        <f t="shared" si="9"/>
        <v>167</v>
      </c>
      <c r="AF25" s="12">
        <v>0</v>
      </c>
      <c r="AG25" s="12" t="s">
        <v>38</v>
      </c>
      <c r="AH25" s="12" t="s">
        <v>38</v>
      </c>
      <c r="AI25" s="12">
        <f t="shared" si="10"/>
        <v>133</v>
      </c>
      <c r="AJ25" s="12">
        <v>0</v>
      </c>
      <c r="AK25" s="12">
        <f t="shared" si="11"/>
        <v>148</v>
      </c>
      <c r="AL25" s="12">
        <f t="shared" si="12"/>
        <v>162</v>
      </c>
      <c r="AM25" s="12">
        <f t="shared" si="13"/>
        <v>185</v>
      </c>
      <c r="AN25" s="12">
        <f t="shared" si="14"/>
        <v>184</v>
      </c>
      <c r="AO25" s="14">
        <f t="shared" ref="AO25:AO33" si="36">AO56/$AO$5</f>
        <v>816.12414703478919</v>
      </c>
      <c r="AP25" s="11">
        <f>VLOOKUP($C25,[1]Milan!$BB$7:$BK$40,5)</f>
        <v>17</v>
      </c>
      <c r="AQ25" s="11">
        <f>VLOOKUP($C25,[1]Milan!$BB$7:$BK$40,6)</f>
        <v>37</v>
      </c>
      <c r="AR25" s="11">
        <f>VLOOKUP($C25,[1]Milan!$BB$7:$BK$40,7)</f>
        <v>67</v>
      </c>
      <c r="AS25" s="11">
        <f>VLOOKUP($C25,[1]Milan!$BB$7:$BK$40,8)</f>
        <v>91</v>
      </c>
      <c r="AT25" s="11">
        <f>VLOOKUP($C25,[1]Milan!$BB$7:$BK$40,9)</f>
        <v>117</v>
      </c>
      <c r="AU25" s="11">
        <f>VLOOKUP($C25,[1]Milan!$BB$7:$BK$40,10)</f>
        <v>109</v>
      </c>
      <c r="AV25" s="12">
        <f t="shared" si="15"/>
        <v>170</v>
      </c>
      <c r="AW25" s="12">
        <f t="shared" si="16"/>
        <v>168</v>
      </c>
      <c r="AX25" s="12">
        <v>0</v>
      </c>
      <c r="AY25" s="12" t="s">
        <v>38</v>
      </c>
      <c r="AZ25" s="12" t="s">
        <v>38</v>
      </c>
      <c r="BA25" s="12">
        <f t="shared" si="17"/>
        <v>134</v>
      </c>
      <c r="BB25" s="12">
        <v>0</v>
      </c>
      <c r="BC25" s="12">
        <f t="shared" si="18"/>
        <v>149</v>
      </c>
      <c r="BD25" s="12">
        <f t="shared" si="19"/>
        <v>162</v>
      </c>
      <c r="BE25" s="12">
        <f t="shared" si="20"/>
        <v>186</v>
      </c>
      <c r="BF25" s="12">
        <f t="shared" si="21"/>
        <v>184</v>
      </c>
      <c r="BG25" s="14">
        <f t="shared" ref="BG25:BG33" si="37">BG56/$BG$5</f>
        <v>534.02499731927321</v>
      </c>
      <c r="BH25" s="21">
        <f>IF($N25=2,BH56*'4 PEF'!$G$4,IF(OR($N25=3,$N25=4,$N25=5,$N25=6),BH56*'4 PEF'!$G$5,IF(OR($N25=7,$N25=8),BH56*'4 PEF'!$G$8,IF($N25=9,BH56*'4 PEF'!$G$7,IF($N25=10,BH56*'4 PEF'!$G$6)))))</f>
        <v>17.386432710401728</v>
      </c>
      <c r="BI25" s="21">
        <f>BI56*'4 PEF'!$G$8</f>
        <v>4.8102956129109229</v>
      </c>
      <c r="BJ25" s="21">
        <f>IF($N25=2,BJ56*'4 PEF'!$G$4,IF(OR($N25=3,$N25=4,$N25=5,$N25=6),BJ56*'4 PEF'!$G$5,IF(OR($N25=7,$N25=8),BJ56*'4 PEF'!$G$8,IF($N25=9,BJ56*'4 PEF'!$G$7,IF($N25=10,BJ56*'4 PEF'!$G$6)))))</f>
        <v>4.6683835058216774</v>
      </c>
      <c r="BK25" s="21">
        <f>BK56*'4 PEF'!$G$8</f>
        <v>23.729430057141116</v>
      </c>
      <c r="BL25" s="21">
        <f>BL56*'4 PEF'!$G$8</f>
        <v>10.220362218130536</v>
      </c>
      <c r="BM25" s="39">
        <f>BM56*'4 PEF'!$G$8</f>
        <v>-39.829428571428565</v>
      </c>
      <c r="BN25" s="40">
        <f t="shared" ref="BN25:BN33" si="38">SUM(BH25:BM25)</f>
        <v>20.985475532977418</v>
      </c>
      <c r="BO25" s="21">
        <f>IF($N25=2,BO56*'4 PEF'!$G$4,IF(OR($N25=3,$N25=4,$N25=5,$N25=6),BO56*'4 PEF'!$G$5,IF(OR($N25=7,$N25=8),BO56*'4 PEF'!$G$8,IF($N25=9,BO56*'4 PEF'!$G$7,IF($N25=10,BO56*'4 PEF'!$G$6)))))</f>
        <v>12.641995697617785</v>
      </c>
      <c r="BP25" s="21">
        <f>BP56*'4 PEF'!$G$8</f>
        <v>1.7152977618394254</v>
      </c>
      <c r="BQ25" s="21">
        <f>IF($N25=2,BQ56*'4 PEF'!$G$4,IF(OR($N25=3,$N25=4,$N25=5,$N25=6),BQ56*'4 PEF'!$G$5,IF(OR($N25=7,$N25=8),BQ56*'4 PEF'!$G$8,IF($N25=9,BQ56*'4 PEF'!$G$7,IF($N25=10,BQ56*'4 PEF'!$G$6)))))</f>
        <v>7.1464005223156271</v>
      </c>
      <c r="BR25" s="21">
        <f>BR56*'4 PEF'!$G$8</f>
        <v>24.403802666668813</v>
      </c>
      <c r="BS25" s="21">
        <f>BS56*'4 PEF'!$G$8</f>
        <v>10.365078562693327</v>
      </c>
      <c r="BT25" s="39">
        <f>BT56*'4 PEF'!$G$8</f>
        <v>-25.134888888888888</v>
      </c>
      <c r="BU25" s="40">
        <f t="shared" ref="BU25:BU33" si="39">SUM(BO25:BT25)</f>
        <v>31.13768632224609</v>
      </c>
    </row>
    <row r="26" spans="1:73" ht="15" customHeight="1" x14ac:dyDescent="0.25">
      <c r="A26" s="195"/>
      <c r="B26" s="18">
        <v>21</v>
      </c>
      <c r="C26" s="26">
        <f>VLOOKUP(M26,[1]aux!$A$2:$B$35,2)</f>
        <v>34</v>
      </c>
      <c r="D26" s="55"/>
      <c r="E26" s="55"/>
      <c r="F26" s="54"/>
      <c r="G26" s="54"/>
      <c r="H26" s="37">
        <f>IF(L26=1,0,IF(L26=2,1))</f>
        <v>1</v>
      </c>
      <c r="I26" s="54">
        <v>4</v>
      </c>
      <c r="J26" s="54">
        <v>3</v>
      </c>
      <c r="K26" s="54">
        <v>2</v>
      </c>
      <c r="L26" s="54">
        <v>2</v>
      </c>
      <c r="M26" s="54">
        <f t="shared" si="34"/>
        <v>4322</v>
      </c>
      <c r="N26" s="54">
        <v>4</v>
      </c>
      <c r="O26" s="54">
        <v>0</v>
      </c>
      <c r="P26" s="54">
        <v>2</v>
      </c>
      <c r="Q26" s="54">
        <v>0</v>
      </c>
      <c r="R26" s="54">
        <v>2</v>
      </c>
      <c r="S26" s="54" t="s">
        <v>42</v>
      </c>
      <c r="T26" s="26">
        <f t="shared" si="35"/>
        <v>15</v>
      </c>
      <c r="U26" s="54">
        <v>0</v>
      </c>
      <c r="V26" s="54">
        <v>1</v>
      </c>
      <c r="W26" s="19"/>
      <c r="X26" s="11">
        <f>VLOOKUP($C26,[2]Milan!$BB$7:$BK$40,5)</f>
        <v>17</v>
      </c>
      <c r="Y26" s="11">
        <f>VLOOKUP($C26,[2]Milan!$BB$7:$BK$40,6)</f>
        <v>37</v>
      </c>
      <c r="Z26" s="11">
        <f>VLOOKUP($C26,[2]Milan!$BB$7:$BK$40,7)</f>
        <v>67</v>
      </c>
      <c r="AA26" s="11">
        <f>VLOOKUP($C26,[2]Milan!$BB$7:$BK$40,8)</f>
        <v>90</v>
      </c>
      <c r="AB26" s="11">
        <f>VLOOKUP($C26,[2]Milan!$BB$7:$BK$40,9)</f>
        <v>116</v>
      </c>
      <c r="AC26" s="11">
        <f>VLOOKUP($C26,[2]Milan!$BB$7:$BK$40,10)</f>
        <v>108</v>
      </c>
      <c r="AD26" s="12">
        <f t="shared" si="8"/>
        <v>169</v>
      </c>
      <c r="AE26" s="12">
        <f t="shared" si="9"/>
        <v>167</v>
      </c>
      <c r="AF26" s="12">
        <v>0</v>
      </c>
      <c r="AG26" s="12" t="s">
        <v>38</v>
      </c>
      <c r="AH26" s="12" t="s">
        <v>38</v>
      </c>
      <c r="AI26" s="12">
        <f t="shared" si="10"/>
        <v>121</v>
      </c>
      <c r="AJ26" s="12">
        <v>0</v>
      </c>
      <c r="AK26" s="12">
        <f t="shared" si="11"/>
        <v>152</v>
      </c>
      <c r="AL26" s="12">
        <f t="shared" si="12"/>
        <v>162</v>
      </c>
      <c r="AM26" s="12">
        <f t="shared" si="13"/>
        <v>0</v>
      </c>
      <c r="AN26" s="12">
        <f t="shared" si="14"/>
        <v>184</v>
      </c>
      <c r="AO26" s="14">
        <f t="shared" si="36"/>
        <v>535.16359627909731</v>
      </c>
      <c r="AP26" s="11">
        <f>VLOOKUP($C26,[1]Milan!$BB$7:$BK$40,5)</f>
        <v>17</v>
      </c>
      <c r="AQ26" s="11">
        <f>VLOOKUP($C26,[1]Milan!$BB$7:$BK$40,6)</f>
        <v>37</v>
      </c>
      <c r="AR26" s="11">
        <f>VLOOKUP($C26,[1]Milan!$BB$7:$BK$40,7)</f>
        <v>67</v>
      </c>
      <c r="AS26" s="11">
        <f>VLOOKUP($C26,[1]Milan!$BB$7:$BK$40,8)</f>
        <v>91</v>
      </c>
      <c r="AT26" s="11">
        <f>VLOOKUP($C26,[1]Milan!$BB$7:$BK$40,9)</f>
        <v>117</v>
      </c>
      <c r="AU26" s="11">
        <f>VLOOKUP($C26,[1]Milan!$BB$7:$BK$40,10)</f>
        <v>109</v>
      </c>
      <c r="AV26" s="12">
        <f t="shared" si="15"/>
        <v>170</v>
      </c>
      <c r="AW26" s="12">
        <f t="shared" si="16"/>
        <v>168</v>
      </c>
      <c r="AX26" s="12">
        <v>0</v>
      </c>
      <c r="AY26" s="12" t="s">
        <v>38</v>
      </c>
      <c r="AZ26" s="12" t="s">
        <v>38</v>
      </c>
      <c r="BA26" s="12">
        <f t="shared" si="17"/>
        <v>122</v>
      </c>
      <c r="BB26" s="12">
        <v>0</v>
      </c>
      <c r="BC26" s="12">
        <f t="shared" si="18"/>
        <v>153</v>
      </c>
      <c r="BD26" s="12">
        <f t="shared" si="19"/>
        <v>162</v>
      </c>
      <c r="BE26" s="12">
        <f t="shared" si="20"/>
        <v>0</v>
      </c>
      <c r="BF26" s="12">
        <f t="shared" si="21"/>
        <v>184</v>
      </c>
      <c r="BG26" s="14">
        <f t="shared" si="37"/>
        <v>280.25526785371443</v>
      </c>
      <c r="BH26" s="21">
        <f>IF($N26=2,BH57*'4 PEF'!$G$4,IF(OR($N26=3,$N26=4,$N26=5,$N26=6),BH57*'4 PEF'!$G$5,IF(OR($N26=7,$N26=8),BH57*'4 PEF'!$G$8,IF($N26=9,BH57*'4 PEF'!$G$7,IF($N26=10,BH57*'4 PEF'!$G$6)))))</f>
        <v>31.502426676602205</v>
      </c>
      <c r="BI26" s="21">
        <f>BI57*'4 PEF'!$G$8</f>
        <v>0</v>
      </c>
      <c r="BJ26" s="21">
        <f>IF($N26=2,BJ57*'4 PEF'!$G$4,IF(OR($N26=3,$N26=4,$N26=5,$N26=6),BJ57*'4 PEF'!$G$5,IF(OR($N26=7,$N26=8),BJ57*'4 PEF'!$G$8,IF($N26=9,BJ57*'4 PEF'!$G$7,IF($N26=10,BJ57*'4 PEF'!$G$6)))))</f>
        <v>15.88421052631579</v>
      </c>
      <c r="BK26" s="21">
        <f>BK57*'4 PEF'!$G$8</f>
        <v>23.729430057141116</v>
      </c>
      <c r="BL26" s="21">
        <f>BL57*'4 PEF'!$G$8</f>
        <v>10.220362218130536</v>
      </c>
      <c r="BM26" s="39">
        <f>BM57*'4 PEF'!$G$8</f>
        <v>-39.829428571428565</v>
      </c>
      <c r="BN26" s="40">
        <f t="shared" si="38"/>
        <v>41.507000906761078</v>
      </c>
      <c r="BO26" s="21">
        <f>IF($N26=2,BO57*'4 PEF'!$G$4,IF(OR($N26=3,$N26=4,$N26=5,$N26=6),BO57*'4 PEF'!$G$5,IF(OR($N26=7,$N26=8),BO57*'4 PEF'!$G$8,IF($N26=9,BO57*'4 PEF'!$G$7,IF($N26=10,BO57*'4 PEF'!$G$6)))))</f>
        <v>23.935125946076859</v>
      </c>
      <c r="BP26" s="21">
        <f>BP57*'4 PEF'!$G$8</f>
        <v>0</v>
      </c>
      <c r="BQ26" s="21">
        <f>IF($N26=2,BQ57*'4 PEF'!$G$4,IF(OR($N26=3,$N26=4,$N26=5,$N26=6),BQ57*'4 PEF'!$G$5,IF(OR($N26=7,$N26=8),BQ57*'4 PEF'!$G$8,IF($N26=9,BQ57*'4 PEF'!$G$7,IF($N26=10,BQ57*'4 PEF'!$G$6)))))</f>
        <v>24.526315789473685</v>
      </c>
      <c r="BR26" s="21">
        <f>BR57*'4 PEF'!$G$8</f>
        <v>24.403802666668813</v>
      </c>
      <c r="BS26" s="21">
        <f>BS57*'4 PEF'!$G$8</f>
        <v>10.365078562693327</v>
      </c>
      <c r="BT26" s="39">
        <f>BT57*'4 PEF'!$G$8</f>
        <v>-25.134888888888888</v>
      </c>
      <c r="BU26" s="40">
        <f t="shared" si="39"/>
        <v>58.0954340760238</v>
      </c>
    </row>
    <row r="27" spans="1:73" ht="15" customHeight="1" x14ac:dyDescent="0.25">
      <c r="A27" s="195"/>
      <c r="B27" s="18">
        <v>22</v>
      </c>
      <c r="C27" s="26">
        <f>VLOOKUP(M27,[1]aux!$A$2:$B$35,2)</f>
        <v>34</v>
      </c>
      <c r="D27" s="55"/>
      <c r="E27" s="55"/>
      <c r="F27" s="54"/>
      <c r="G27" s="54"/>
      <c r="H27" s="37">
        <f t="shared" ref="H27:H33" si="40">IF(L27=1,0,IF(L27=2,1))</f>
        <v>1</v>
      </c>
      <c r="I27" s="54">
        <v>4</v>
      </c>
      <c r="J27" s="54">
        <v>3</v>
      </c>
      <c r="K27" s="54">
        <v>2</v>
      </c>
      <c r="L27" s="54">
        <v>2</v>
      </c>
      <c r="M27" s="54">
        <f t="shared" si="34"/>
        <v>4322</v>
      </c>
      <c r="N27" s="54">
        <v>9</v>
      </c>
      <c r="O27" s="54">
        <v>0</v>
      </c>
      <c r="P27" s="54">
        <v>2</v>
      </c>
      <c r="Q27" s="54">
        <v>0</v>
      </c>
      <c r="R27" s="54">
        <v>2</v>
      </c>
      <c r="S27" s="54" t="s">
        <v>42</v>
      </c>
      <c r="T27" s="26">
        <f t="shared" si="35"/>
        <v>18</v>
      </c>
      <c r="U27" s="54">
        <v>0</v>
      </c>
      <c r="V27" s="54">
        <v>0</v>
      </c>
      <c r="W27" s="19"/>
      <c r="X27" s="11">
        <f>VLOOKUP($C27,[2]Milan!$BB$7:$BK$40,5)</f>
        <v>17</v>
      </c>
      <c r="Y27" s="11">
        <f>VLOOKUP($C27,[2]Milan!$BB$7:$BK$40,6)</f>
        <v>37</v>
      </c>
      <c r="Z27" s="11">
        <f>VLOOKUP($C27,[2]Milan!$BB$7:$BK$40,7)</f>
        <v>67</v>
      </c>
      <c r="AA27" s="11">
        <f>VLOOKUP($C27,[2]Milan!$BB$7:$BK$40,8)</f>
        <v>90</v>
      </c>
      <c r="AB27" s="11">
        <f>VLOOKUP($C27,[2]Milan!$BB$7:$BK$40,9)</f>
        <v>116</v>
      </c>
      <c r="AC27" s="11">
        <f>VLOOKUP($C27,[2]Milan!$BB$7:$BK$40,10)</f>
        <v>108</v>
      </c>
      <c r="AD27" s="12">
        <f t="shared" si="8"/>
        <v>169</v>
      </c>
      <c r="AE27" s="12">
        <f t="shared" si="9"/>
        <v>167</v>
      </c>
      <c r="AF27" s="12">
        <v>0</v>
      </c>
      <c r="AG27" s="12" t="s">
        <v>38</v>
      </c>
      <c r="AH27" s="12" t="s">
        <v>38</v>
      </c>
      <c r="AI27" s="12">
        <f t="shared" si="10"/>
        <v>136</v>
      </c>
      <c r="AJ27" s="12">
        <v>0</v>
      </c>
      <c r="AK27" s="12">
        <f t="shared" si="11"/>
        <v>152</v>
      </c>
      <c r="AL27" s="12">
        <f t="shared" si="12"/>
        <v>162</v>
      </c>
      <c r="AM27" s="12">
        <f t="shared" si="13"/>
        <v>0</v>
      </c>
      <c r="AN27" s="12">
        <f t="shared" si="14"/>
        <v>0</v>
      </c>
      <c r="AO27" s="14">
        <f t="shared" si="36"/>
        <v>487.98484768571421</v>
      </c>
      <c r="AP27" s="11">
        <f>VLOOKUP($C27,[1]Milan!$BB$7:$BK$40,5)</f>
        <v>17</v>
      </c>
      <c r="AQ27" s="11">
        <f>VLOOKUP($C27,[1]Milan!$BB$7:$BK$40,6)</f>
        <v>37</v>
      </c>
      <c r="AR27" s="11">
        <f>VLOOKUP($C27,[1]Milan!$BB$7:$BK$40,7)</f>
        <v>67</v>
      </c>
      <c r="AS27" s="11">
        <f>VLOOKUP($C27,[1]Milan!$BB$7:$BK$40,8)</f>
        <v>91</v>
      </c>
      <c r="AT27" s="11">
        <f>VLOOKUP($C27,[1]Milan!$BB$7:$BK$40,9)</f>
        <v>117</v>
      </c>
      <c r="AU27" s="11">
        <f>VLOOKUP($C27,[1]Milan!$BB$7:$BK$40,10)</f>
        <v>109</v>
      </c>
      <c r="AV27" s="12">
        <f t="shared" si="15"/>
        <v>170</v>
      </c>
      <c r="AW27" s="12">
        <f t="shared" si="16"/>
        <v>168</v>
      </c>
      <c r="AX27" s="12">
        <v>0</v>
      </c>
      <c r="AY27" s="12" t="s">
        <v>38</v>
      </c>
      <c r="AZ27" s="12" t="s">
        <v>38</v>
      </c>
      <c r="BA27" s="12">
        <f t="shared" si="17"/>
        <v>138</v>
      </c>
      <c r="BB27" s="12">
        <v>0</v>
      </c>
      <c r="BC27" s="12">
        <f t="shared" si="18"/>
        <v>153</v>
      </c>
      <c r="BD27" s="12">
        <f t="shared" si="19"/>
        <v>162</v>
      </c>
      <c r="BE27" s="12">
        <f t="shared" si="20"/>
        <v>0</v>
      </c>
      <c r="BF27" s="12">
        <f t="shared" si="21"/>
        <v>0</v>
      </c>
      <c r="BG27" s="14">
        <f t="shared" si="37"/>
        <v>236.94451629189268</v>
      </c>
      <c r="BH27" s="21">
        <f>IF($N27=2,BH58*'4 PEF'!$G$4,IF(OR($N27=3,$N27=4,$N27=5,$N27=6),BH58*'4 PEF'!$G$5,IF(OR($N27=7,$N27=8),BH58*'4 PEF'!$G$8,IF($N27=9,BH58*'4 PEF'!$G$7,IF($N27=10,BH58*'4 PEF'!$G$6)))))</f>
        <v>35.912766411326508</v>
      </c>
      <c r="BI27" s="21">
        <f>BI58*'4 PEF'!$G$8</f>
        <v>0</v>
      </c>
      <c r="BJ27" s="21">
        <f>IF($N27=2,BJ58*'4 PEF'!$G$4,IF(OR($N27=3,$N27=4,$N27=5,$N27=6),BJ58*'4 PEF'!$G$5,IF(OR($N27=7,$N27=8),BJ58*'4 PEF'!$G$8,IF($N27=9,BJ58*'4 PEF'!$G$7,IF($N27=10,BJ58*'4 PEF'!$G$6)))))</f>
        <v>18.108000000000001</v>
      </c>
      <c r="BK27" s="21">
        <f>BK58*'4 PEF'!$G$8</f>
        <v>23.729430057141116</v>
      </c>
      <c r="BL27" s="21">
        <f>BL58*'4 PEF'!$G$8</f>
        <v>10.220362218130536</v>
      </c>
      <c r="BM27" s="39">
        <f>BM58*'4 PEF'!$G$8</f>
        <v>0</v>
      </c>
      <c r="BN27" s="40">
        <f t="shared" si="38"/>
        <v>87.970558686598153</v>
      </c>
      <c r="BO27" s="21">
        <f>IF($N27=2,BO58*'4 PEF'!$G$4,IF(OR($N27=3,$N27=4,$N27=5,$N27=6),BO58*'4 PEF'!$G$5,IF(OR($N27=7,$N27=8),BO58*'4 PEF'!$G$8,IF($N27=9,BO58*'4 PEF'!$G$7,IF($N27=10,BO58*'4 PEF'!$G$6)))))</f>
        <v>27.286043578527618</v>
      </c>
      <c r="BP27" s="21">
        <f>BP58*'4 PEF'!$G$8</f>
        <v>0</v>
      </c>
      <c r="BQ27" s="21">
        <f>IF($N27=2,BQ58*'4 PEF'!$G$4,IF(OR($N27=3,$N27=4,$N27=5,$N27=6),BQ58*'4 PEF'!$G$5,IF(OR($N27=7,$N27=8),BQ58*'4 PEF'!$G$8,IF($N27=9,BQ58*'4 PEF'!$G$7,IF($N27=10,BQ58*'4 PEF'!$G$6)))))</f>
        <v>27.96</v>
      </c>
      <c r="BR27" s="21">
        <f>BR58*'4 PEF'!$G$8</f>
        <v>24.403802666668813</v>
      </c>
      <c r="BS27" s="21">
        <f>BS58*'4 PEF'!$G$8</f>
        <v>10.365078562693327</v>
      </c>
      <c r="BT27" s="39">
        <f>BT58*'4 PEF'!$G$8</f>
        <v>0</v>
      </c>
      <c r="BU27" s="40">
        <f t="shared" si="39"/>
        <v>90.014924807889756</v>
      </c>
    </row>
    <row r="28" spans="1:73" ht="15" customHeight="1" x14ac:dyDescent="0.25">
      <c r="A28" s="195"/>
      <c r="B28" s="18">
        <v>23</v>
      </c>
      <c r="C28" s="26">
        <f>VLOOKUP(M28,[1]aux!$A$2:$B$35,2)</f>
        <v>34</v>
      </c>
      <c r="D28" s="55"/>
      <c r="E28" s="55"/>
      <c r="F28" s="54"/>
      <c r="G28" s="54"/>
      <c r="H28" s="37">
        <f t="shared" si="40"/>
        <v>1</v>
      </c>
      <c r="I28" s="54">
        <v>4</v>
      </c>
      <c r="J28" s="54">
        <v>3</v>
      </c>
      <c r="K28" s="54">
        <v>2</v>
      </c>
      <c r="L28" s="54">
        <v>2</v>
      </c>
      <c r="M28" s="54">
        <f t="shared" si="34"/>
        <v>4322</v>
      </c>
      <c r="N28" s="54">
        <v>9</v>
      </c>
      <c r="O28" s="54">
        <v>0</v>
      </c>
      <c r="P28" s="54">
        <v>2</v>
      </c>
      <c r="Q28" s="54">
        <v>0</v>
      </c>
      <c r="R28" s="54">
        <v>2</v>
      </c>
      <c r="S28" s="54" t="s">
        <v>42</v>
      </c>
      <c r="T28" s="26">
        <f t="shared" si="35"/>
        <v>18</v>
      </c>
      <c r="U28" s="54">
        <v>0</v>
      </c>
      <c r="V28" s="54">
        <v>1</v>
      </c>
      <c r="W28" s="19"/>
      <c r="X28" s="11">
        <f>VLOOKUP($C28,[2]Milan!$BB$7:$BK$40,5)</f>
        <v>17</v>
      </c>
      <c r="Y28" s="11">
        <f>VLOOKUP($C28,[2]Milan!$BB$7:$BK$40,6)</f>
        <v>37</v>
      </c>
      <c r="Z28" s="11">
        <f>VLOOKUP($C28,[2]Milan!$BB$7:$BK$40,7)</f>
        <v>67</v>
      </c>
      <c r="AA28" s="11">
        <f>VLOOKUP($C28,[2]Milan!$BB$7:$BK$40,8)</f>
        <v>90</v>
      </c>
      <c r="AB28" s="11">
        <f>VLOOKUP($C28,[2]Milan!$BB$7:$BK$40,9)</f>
        <v>116</v>
      </c>
      <c r="AC28" s="11">
        <f>VLOOKUP($C28,[2]Milan!$BB$7:$BK$40,10)</f>
        <v>108</v>
      </c>
      <c r="AD28" s="12">
        <f t="shared" si="8"/>
        <v>169</v>
      </c>
      <c r="AE28" s="12">
        <f t="shared" si="9"/>
        <v>167</v>
      </c>
      <c r="AF28" s="12">
        <v>0</v>
      </c>
      <c r="AG28" s="12" t="s">
        <v>38</v>
      </c>
      <c r="AH28" s="12" t="s">
        <v>38</v>
      </c>
      <c r="AI28" s="12">
        <f t="shared" si="10"/>
        <v>136</v>
      </c>
      <c r="AJ28" s="12">
        <v>0</v>
      </c>
      <c r="AK28" s="12">
        <f t="shared" si="11"/>
        <v>152</v>
      </c>
      <c r="AL28" s="12">
        <f t="shared" si="12"/>
        <v>162</v>
      </c>
      <c r="AM28" s="12">
        <f t="shared" si="13"/>
        <v>0</v>
      </c>
      <c r="AN28" s="12">
        <f t="shared" si="14"/>
        <v>184</v>
      </c>
      <c r="AO28" s="14">
        <f t="shared" si="36"/>
        <v>552.80623859642856</v>
      </c>
      <c r="AP28" s="11">
        <f>VLOOKUP($C28,[1]Milan!$BB$7:$BK$40,5)</f>
        <v>17</v>
      </c>
      <c r="AQ28" s="11">
        <f>VLOOKUP($C28,[1]Milan!$BB$7:$BK$40,6)</f>
        <v>37</v>
      </c>
      <c r="AR28" s="11">
        <f>VLOOKUP($C28,[1]Milan!$BB$7:$BK$40,7)</f>
        <v>67</v>
      </c>
      <c r="AS28" s="11">
        <f>VLOOKUP($C28,[1]Milan!$BB$7:$BK$40,8)</f>
        <v>91</v>
      </c>
      <c r="AT28" s="11">
        <f>VLOOKUP($C28,[1]Milan!$BB$7:$BK$40,9)</f>
        <v>117</v>
      </c>
      <c r="AU28" s="11">
        <f>VLOOKUP($C28,[1]Milan!$BB$7:$BK$40,10)</f>
        <v>109</v>
      </c>
      <c r="AV28" s="12">
        <f t="shared" si="15"/>
        <v>170</v>
      </c>
      <c r="AW28" s="12">
        <f t="shared" si="16"/>
        <v>168</v>
      </c>
      <c r="AX28" s="12">
        <v>0</v>
      </c>
      <c r="AY28" s="12" t="s">
        <v>38</v>
      </c>
      <c r="AZ28" s="12" t="s">
        <v>38</v>
      </c>
      <c r="BA28" s="12">
        <f t="shared" si="17"/>
        <v>138</v>
      </c>
      <c r="BB28" s="12">
        <v>0</v>
      </c>
      <c r="BC28" s="12">
        <f t="shared" si="18"/>
        <v>153</v>
      </c>
      <c r="BD28" s="12">
        <f t="shared" si="19"/>
        <v>162</v>
      </c>
      <c r="BE28" s="12">
        <f t="shared" si="20"/>
        <v>0</v>
      </c>
      <c r="BF28" s="12">
        <f t="shared" si="21"/>
        <v>184</v>
      </c>
      <c r="BG28" s="14">
        <f t="shared" si="37"/>
        <v>277.2778261918927</v>
      </c>
      <c r="BH28" s="21">
        <f>IF($N28=2,BH59*'4 PEF'!$G$4,IF(OR($N28=3,$N28=4,$N28=5,$N28=6),BH59*'4 PEF'!$G$5,IF(OR($N28=7,$N28=8),BH59*'4 PEF'!$G$8,IF($N28=9,BH59*'4 PEF'!$G$7,IF($N28=10,BH59*'4 PEF'!$G$6)))))</f>
        <v>35.912766411326508</v>
      </c>
      <c r="BI28" s="21">
        <f>BI59*'4 PEF'!$G$8</f>
        <v>0</v>
      </c>
      <c r="BJ28" s="21">
        <f>IF($N28=2,BJ59*'4 PEF'!$G$4,IF(OR($N28=3,$N28=4,$N28=5,$N28=6),BJ59*'4 PEF'!$G$5,IF(OR($N28=7,$N28=8),BJ59*'4 PEF'!$G$8,IF($N28=9,BJ59*'4 PEF'!$G$7,IF($N28=10,BJ59*'4 PEF'!$G$6)))))</f>
        <v>18.108000000000001</v>
      </c>
      <c r="BK28" s="21">
        <f>BK59*'4 PEF'!$G$8</f>
        <v>23.729430057141116</v>
      </c>
      <c r="BL28" s="21">
        <f>BL59*'4 PEF'!$G$8</f>
        <v>10.220362218130536</v>
      </c>
      <c r="BM28" s="39">
        <f>BM59*'4 PEF'!$G$8</f>
        <v>-39.829428571428565</v>
      </c>
      <c r="BN28" s="40">
        <f t="shared" si="38"/>
        <v>48.141130115169588</v>
      </c>
      <c r="BO28" s="21">
        <f>IF($N28=2,BO59*'4 PEF'!$G$4,IF(OR($N28=3,$N28=4,$N28=5,$N28=6),BO59*'4 PEF'!$G$5,IF(OR($N28=7,$N28=8),BO59*'4 PEF'!$G$8,IF($N28=9,BO59*'4 PEF'!$G$7,IF($N28=10,BO59*'4 PEF'!$G$6)))))</f>
        <v>27.286043578527618</v>
      </c>
      <c r="BP28" s="21">
        <f>BP59*'4 PEF'!$G$8</f>
        <v>0</v>
      </c>
      <c r="BQ28" s="21">
        <f>IF($N28=2,BQ59*'4 PEF'!$G$4,IF(OR($N28=3,$N28=4,$N28=5,$N28=6),BQ59*'4 PEF'!$G$5,IF(OR($N28=7,$N28=8),BQ59*'4 PEF'!$G$8,IF($N28=9,BQ59*'4 PEF'!$G$7,IF($N28=10,BQ59*'4 PEF'!$G$6)))))</f>
        <v>27.96</v>
      </c>
      <c r="BR28" s="21">
        <f>BR59*'4 PEF'!$G$8</f>
        <v>24.403802666668813</v>
      </c>
      <c r="BS28" s="21">
        <f>BS59*'4 PEF'!$G$8</f>
        <v>10.365078562693327</v>
      </c>
      <c r="BT28" s="39">
        <f>BT59*'4 PEF'!$G$8</f>
        <v>-25.134888888888888</v>
      </c>
      <c r="BU28" s="40">
        <f t="shared" si="39"/>
        <v>64.880035919000875</v>
      </c>
    </row>
    <row r="29" spans="1:73" ht="15" customHeight="1" x14ac:dyDescent="0.25">
      <c r="A29" s="195"/>
      <c r="B29" s="18">
        <v>24</v>
      </c>
      <c r="C29" s="26">
        <f>VLOOKUP(M29,[1]aux!$A$2:$B$35,2)</f>
        <v>34</v>
      </c>
      <c r="D29" s="55"/>
      <c r="E29" s="55"/>
      <c r="F29" s="54"/>
      <c r="G29" s="54"/>
      <c r="H29" s="37">
        <f t="shared" si="40"/>
        <v>1</v>
      </c>
      <c r="I29" s="54">
        <v>4</v>
      </c>
      <c r="J29" s="54">
        <v>3</v>
      </c>
      <c r="K29" s="54">
        <v>2</v>
      </c>
      <c r="L29" s="54">
        <v>2</v>
      </c>
      <c r="M29" s="54">
        <f t="shared" si="34"/>
        <v>4322</v>
      </c>
      <c r="N29" s="54">
        <v>8</v>
      </c>
      <c r="O29" s="54">
        <v>0</v>
      </c>
      <c r="P29" s="54">
        <v>1</v>
      </c>
      <c r="Q29" s="54">
        <v>0</v>
      </c>
      <c r="R29" s="54">
        <v>2</v>
      </c>
      <c r="S29" s="54" t="s">
        <v>42</v>
      </c>
      <c r="T29" s="26">
        <f t="shared" si="35"/>
        <v>23</v>
      </c>
      <c r="U29" s="54">
        <v>1</v>
      </c>
      <c r="V29" s="54">
        <v>1</v>
      </c>
      <c r="W29" s="19"/>
      <c r="X29" s="11">
        <f>VLOOKUP($C29,[2]Milan!$BB$7:$BK$40,5)</f>
        <v>17</v>
      </c>
      <c r="Y29" s="11">
        <f>VLOOKUP($C29,[2]Milan!$BB$7:$BK$40,6)</f>
        <v>37</v>
      </c>
      <c r="Z29" s="11">
        <f>VLOOKUP($C29,[2]Milan!$BB$7:$BK$40,7)</f>
        <v>67</v>
      </c>
      <c r="AA29" s="11">
        <f>VLOOKUP($C29,[2]Milan!$BB$7:$BK$40,8)</f>
        <v>90</v>
      </c>
      <c r="AB29" s="11">
        <f>VLOOKUP($C29,[2]Milan!$BB$7:$BK$40,9)</f>
        <v>116</v>
      </c>
      <c r="AC29" s="11">
        <f>VLOOKUP($C29,[2]Milan!$BB$7:$BK$40,10)</f>
        <v>108</v>
      </c>
      <c r="AD29" s="12">
        <f t="shared" si="8"/>
        <v>169</v>
      </c>
      <c r="AE29" s="12">
        <f t="shared" si="9"/>
        <v>167</v>
      </c>
      <c r="AF29" s="12">
        <v>0</v>
      </c>
      <c r="AG29" s="12" t="s">
        <v>38</v>
      </c>
      <c r="AH29" s="12" t="s">
        <v>38</v>
      </c>
      <c r="AI29" s="12">
        <f t="shared" si="10"/>
        <v>133</v>
      </c>
      <c r="AJ29" s="12">
        <v>0</v>
      </c>
      <c r="AK29" s="12">
        <f t="shared" si="11"/>
        <v>148</v>
      </c>
      <c r="AL29" s="12">
        <f t="shared" si="12"/>
        <v>162</v>
      </c>
      <c r="AM29" s="12">
        <f t="shared" si="13"/>
        <v>185</v>
      </c>
      <c r="AN29" s="12">
        <f t="shared" si="14"/>
        <v>184</v>
      </c>
      <c r="AO29" s="14">
        <f t="shared" si="36"/>
        <v>816.12414703478919</v>
      </c>
      <c r="AP29" s="11">
        <f>VLOOKUP($C29,[1]Milan!$BB$7:$BK$40,5)</f>
        <v>17</v>
      </c>
      <c r="AQ29" s="11">
        <f>VLOOKUP($C29,[1]Milan!$BB$7:$BK$40,6)</f>
        <v>37</v>
      </c>
      <c r="AR29" s="11">
        <f>VLOOKUP($C29,[1]Milan!$BB$7:$BK$40,7)</f>
        <v>67</v>
      </c>
      <c r="AS29" s="11">
        <f>VLOOKUP($C29,[1]Milan!$BB$7:$BK$40,8)</f>
        <v>91</v>
      </c>
      <c r="AT29" s="11">
        <f>VLOOKUP($C29,[1]Milan!$BB$7:$BK$40,9)</f>
        <v>117</v>
      </c>
      <c r="AU29" s="11">
        <f>VLOOKUP($C29,[1]Milan!$BB$7:$BK$40,10)</f>
        <v>109</v>
      </c>
      <c r="AV29" s="12">
        <f t="shared" si="15"/>
        <v>170</v>
      </c>
      <c r="AW29" s="12">
        <f t="shared" si="16"/>
        <v>168</v>
      </c>
      <c r="AX29" s="12">
        <v>0</v>
      </c>
      <c r="AY29" s="12" t="s">
        <v>38</v>
      </c>
      <c r="AZ29" s="12" t="s">
        <v>38</v>
      </c>
      <c r="BA29" s="12">
        <f t="shared" si="17"/>
        <v>134</v>
      </c>
      <c r="BB29" s="12">
        <v>0</v>
      </c>
      <c r="BC29" s="12">
        <f t="shared" si="18"/>
        <v>149</v>
      </c>
      <c r="BD29" s="12">
        <f t="shared" si="19"/>
        <v>162</v>
      </c>
      <c r="BE29" s="12">
        <f t="shared" si="20"/>
        <v>186</v>
      </c>
      <c r="BF29" s="12">
        <f t="shared" si="21"/>
        <v>184</v>
      </c>
      <c r="BG29" s="14">
        <f t="shared" si="37"/>
        <v>534.02499731927321</v>
      </c>
      <c r="BH29" s="21">
        <f>IF($N29=2,BH60*'4 PEF'!$G$4,IF(OR($N29=3,$N29=4,$N29=5,$N29=6),BH60*'4 PEF'!$G$5,IF(OR($N29=7,$N29=8),BH60*'4 PEF'!$G$8,IF($N29=9,BH60*'4 PEF'!$G$7,IF($N29=10,BH60*'4 PEF'!$G$6)))))</f>
        <v>17.386432710401728</v>
      </c>
      <c r="BI29" s="21">
        <f>BI60*'4 PEF'!$G$8</f>
        <v>0</v>
      </c>
      <c r="BJ29" s="21">
        <f>IF($N29=2,BJ60*'4 PEF'!$G$4,IF(OR($N29=3,$N29=4,$N29=5,$N29=6),BJ60*'4 PEF'!$G$5,IF(OR($N29=7,$N29=8),BJ60*'4 PEF'!$G$8,IF($N29=9,BJ60*'4 PEF'!$G$7,IF($N29=10,BJ60*'4 PEF'!$G$6)))))</f>
        <v>4.6683835058216774</v>
      </c>
      <c r="BK29" s="21">
        <f>BK60*'4 PEF'!$G$8</f>
        <v>23.729430057141116</v>
      </c>
      <c r="BL29" s="21">
        <f>BL60*'4 PEF'!$G$8</f>
        <v>10.220362218130536</v>
      </c>
      <c r="BM29" s="39">
        <f>BM60*'4 PEF'!$G$8</f>
        <v>-39.829428571428565</v>
      </c>
      <c r="BN29" s="40">
        <f t="shared" si="38"/>
        <v>16.175179920066483</v>
      </c>
      <c r="BO29" s="21">
        <f>IF($N29=2,BO60*'4 PEF'!$G$4,IF(OR($N29=3,$N29=4,$N29=5,$N29=6),BO60*'4 PEF'!$G$5,IF(OR($N29=7,$N29=8),BO60*'4 PEF'!$G$8,IF($N29=9,BO60*'4 PEF'!$G$7,IF($N29=10,BO60*'4 PEF'!$G$6)))))</f>
        <v>12.641995697617785</v>
      </c>
      <c r="BP29" s="21">
        <f>BP60*'4 PEF'!$G$8</f>
        <v>0</v>
      </c>
      <c r="BQ29" s="21">
        <f>IF($N29=2,BQ60*'4 PEF'!$G$4,IF(OR($N29=3,$N29=4,$N29=5,$N29=6),BQ60*'4 PEF'!$G$5,IF(OR($N29=7,$N29=8),BQ60*'4 PEF'!$G$8,IF($N29=9,BQ60*'4 PEF'!$G$7,IF($N29=10,BQ60*'4 PEF'!$G$6)))))</f>
        <v>7.1464005223156271</v>
      </c>
      <c r="BR29" s="21">
        <f>BR60*'4 PEF'!$G$8</f>
        <v>24.403802666668813</v>
      </c>
      <c r="BS29" s="21">
        <f>BS60*'4 PEF'!$G$8</f>
        <v>10.365078562693327</v>
      </c>
      <c r="BT29" s="39">
        <f>BT60*'4 PEF'!$G$8</f>
        <v>-25.134888888888888</v>
      </c>
      <c r="BU29" s="40">
        <f t="shared" si="39"/>
        <v>29.422388560406667</v>
      </c>
    </row>
    <row r="30" spans="1:73" ht="15" customHeight="1" x14ac:dyDescent="0.25">
      <c r="A30" s="195"/>
      <c r="B30" s="18">
        <v>25</v>
      </c>
      <c r="C30" s="26">
        <f>VLOOKUP(M30,[1]aux!$A$2:$B$35,2)</f>
        <v>24</v>
      </c>
      <c r="D30" s="55"/>
      <c r="E30" s="55"/>
      <c r="F30" s="54"/>
      <c r="G30" s="54"/>
      <c r="H30" s="37">
        <f t="shared" si="40"/>
        <v>0</v>
      </c>
      <c r="I30" s="54">
        <v>3</v>
      </c>
      <c r="J30" s="54">
        <v>3</v>
      </c>
      <c r="K30" s="54">
        <v>2</v>
      </c>
      <c r="L30" s="54">
        <v>1</v>
      </c>
      <c r="M30" s="54">
        <f t="shared" si="34"/>
        <v>3321</v>
      </c>
      <c r="N30" s="54">
        <v>9</v>
      </c>
      <c r="O30" s="54">
        <v>0</v>
      </c>
      <c r="P30" s="54">
        <v>2</v>
      </c>
      <c r="Q30" s="54">
        <v>0</v>
      </c>
      <c r="R30" s="54">
        <v>2</v>
      </c>
      <c r="S30" s="54" t="s">
        <v>42</v>
      </c>
      <c r="T30" s="26">
        <f t="shared" si="35"/>
        <v>24</v>
      </c>
      <c r="U30" s="54">
        <v>1</v>
      </c>
      <c r="V30" s="54">
        <v>0</v>
      </c>
      <c r="W30" s="19"/>
      <c r="X30" s="11">
        <f>VLOOKUP($C30,[2]Milan!$BB$7:$BK$40,5)</f>
        <v>15</v>
      </c>
      <c r="Y30" s="11">
        <f>VLOOKUP($C30,[2]Milan!$BB$7:$BK$40,6)</f>
        <v>35</v>
      </c>
      <c r="Z30" s="11">
        <f>VLOOKUP($C30,[2]Milan!$BB$7:$BK$40,7)</f>
        <v>65</v>
      </c>
      <c r="AA30" s="11">
        <f>VLOOKUP($C30,[2]Milan!$BB$7:$BK$40,8)</f>
        <v>90</v>
      </c>
      <c r="AB30" s="11">
        <f>VLOOKUP($C30,[2]Milan!$BB$7:$BK$40,9)</f>
        <v>116</v>
      </c>
      <c r="AC30" s="11">
        <f>VLOOKUP($C30,[2]Milan!$BB$7:$BK$40,10)</f>
        <v>108</v>
      </c>
      <c r="AD30" s="12">
        <f t="shared" si="8"/>
        <v>0</v>
      </c>
      <c r="AE30" s="12">
        <f t="shared" si="9"/>
        <v>0</v>
      </c>
      <c r="AF30" s="12">
        <v>0</v>
      </c>
      <c r="AG30" s="12" t="s">
        <v>38</v>
      </c>
      <c r="AH30" s="12" t="s">
        <v>38</v>
      </c>
      <c r="AI30" s="12">
        <f t="shared" si="10"/>
        <v>136</v>
      </c>
      <c r="AJ30" s="12">
        <v>0</v>
      </c>
      <c r="AK30" s="12">
        <f t="shared" si="11"/>
        <v>152</v>
      </c>
      <c r="AL30" s="12">
        <f t="shared" si="12"/>
        <v>162</v>
      </c>
      <c r="AM30" s="12">
        <f t="shared" si="13"/>
        <v>185</v>
      </c>
      <c r="AN30" s="12">
        <f t="shared" si="14"/>
        <v>0</v>
      </c>
      <c r="AO30" s="14">
        <f t="shared" si="36"/>
        <v>451.84488106053578</v>
      </c>
      <c r="AP30" s="11">
        <f>VLOOKUP($C30,[1]Milan!$BB$7:$BK$40,5)</f>
        <v>15</v>
      </c>
      <c r="AQ30" s="11">
        <f>VLOOKUP($C30,[1]Milan!$BB$7:$BK$40,6)</f>
        <v>35</v>
      </c>
      <c r="AR30" s="11">
        <f>VLOOKUP($C30,[1]Milan!$BB$7:$BK$40,7)</f>
        <v>65</v>
      </c>
      <c r="AS30" s="11">
        <f>VLOOKUP($C30,[1]Milan!$BB$7:$BK$40,8)</f>
        <v>91</v>
      </c>
      <c r="AT30" s="11">
        <f>VLOOKUP($C30,[1]Milan!$BB$7:$BK$40,9)</f>
        <v>117</v>
      </c>
      <c r="AU30" s="11">
        <f>VLOOKUP($C30,[1]Milan!$BB$7:$BK$40,10)</f>
        <v>109</v>
      </c>
      <c r="AV30" s="12">
        <f t="shared" si="15"/>
        <v>0</v>
      </c>
      <c r="AW30" s="12">
        <f t="shared" si="16"/>
        <v>0</v>
      </c>
      <c r="AX30" s="12">
        <v>0</v>
      </c>
      <c r="AY30" s="12" t="s">
        <v>38</v>
      </c>
      <c r="AZ30" s="12" t="s">
        <v>38</v>
      </c>
      <c r="BA30" s="12">
        <f t="shared" si="17"/>
        <v>138</v>
      </c>
      <c r="BB30" s="12">
        <v>0</v>
      </c>
      <c r="BC30" s="12">
        <f t="shared" si="18"/>
        <v>153</v>
      </c>
      <c r="BD30" s="12">
        <f t="shared" si="19"/>
        <v>162</v>
      </c>
      <c r="BE30" s="12">
        <f t="shared" si="20"/>
        <v>186</v>
      </c>
      <c r="BF30" s="12">
        <f t="shared" si="21"/>
        <v>0</v>
      </c>
      <c r="BG30" s="14">
        <f t="shared" si="37"/>
        <v>223.49172432552905</v>
      </c>
      <c r="BH30" s="21">
        <f>IF($N30=2,BH61*'4 PEF'!$G$4,IF(OR($N30=3,$N30=4,$N30=5,$N30=6),BH61*'4 PEF'!$G$5,IF(OR($N30=7,$N30=8),BH61*'4 PEF'!$G$8,IF($N30=9,BH61*'4 PEF'!$G$7,IF($N30=10,BH61*'4 PEF'!$G$6)))))</f>
        <v>57.548632395492163</v>
      </c>
      <c r="BI30" s="21">
        <f>BI61*'4 PEF'!$G$8</f>
        <v>0</v>
      </c>
      <c r="BJ30" s="21">
        <f>IF($N30=2,BJ61*'4 PEF'!$G$4,IF(OR($N30=3,$N30=4,$N30=5,$N30=6),BJ61*'4 PEF'!$G$5,IF(OR($N30=7,$N30=8),BJ61*'4 PEF'!$G$8,IF($N30=9,BJ61*'4 PEF'!$G$7,IF($N30=10,BJ61*'4 PEF'!$G$6)))))</f>
        <v>9.1508571428571415</v>
      </c>
      <c r="BK30" s="21">
        <f>BK61*'4 PEF'!$G$8</f>
        <v>23.729430057141116</v>
      </c>
      <c r="BL30" s="21">
        <f>BL61*'4 PEF'!$G$8</f>
        <v>0.90839398512229208</v>
      </c>
      <c r="BM30" s="39">
        <f>BM61*'4 PEF'!$G$8</f>
        <v>0</v>
      </c>
      <c r="BN30" s="40">
        <f t="shared" si="38"/>
        <v>91.337313580612701</v>
      </c>
      <c r="BO30" s="21">
        <f>IF($N30=2,BO61*'4 PEF'!$G$4,IF(OR($N30=3,$N30=4,$N30=5,$N30=6),BO61*'4 PEF'!$G$5,IF(OR($N30=7,$N30=8),BO61*'4 PEF'!$G$8,IF($N30=9,BO61*'4 PEF'!$G$7,IF($N30=10,BO61*'4 PEF'!$G$6)))))</f>
        <v>45.825711516286546</v>
      </c>
      <c r="BP30" s="21">
        <f>BP61*'4 PEF'!$G$8</f>
        <v>0</v>
      </c>
      <c r="BQ30" s="21">
        <f>IF($N30=2,BQ61*'4 PEF'!$G$4,IF(OR($N30=3,$N30=4,$N30=5,$N30=6),BQ61*'4 PEF'!$G$5,IF(OR($N30=7,$N30=8),BQ61*'4 PEF'!$G$8,IF($N30=9,BQ61*'4 PEF'!$G$7,IF($N30=10,BQ61*'4 PEF'!$G$6)))))</f>
        <v>14.637575757575757</v>
      </c>
      <c r="BR30" s="21">
        <f>BR61*'4 PEF'!$G$8</f>
        <v>24.403802666668813</v>
      </c>
      <c r="BS30" s="21">
        <f>BS61*'4 PEF'!$G$8</f>
        <v>0.83823777939807909</v>
      </c>
      <c r="BT30" s="39">
        <f>BT61*'4 PEF'!$G$8</f>
        <v>0</v>
      </c>
      <c r="BU30" s="40">
        <f t="shared" si="39"/>
        <v>85.705327719929201</v>
      </c>
    </row>
    <row r="31" spans="1:73" ht="15" customHeight="1" x14ac:dyDescent="0.25">
      <c r="A31" s="195"/>
      <c r="B31" s="18">
        <v>26</v>
      </c>
      <c r="C31" s="26">
        <f>VLOOKUP(M31,[1]aux!$A$2:$B$35,2)</f>
        <v>14</v>
      </c>
      <c r="D31" s="55"/>
      <c r="E31" s="55"/>
      <c r="F31" s="54"/>
      <c r="G31" s="54"/>
      <c r="H31" s="37">
        <f t="shared" si="40"/>
        <v>0</v>
      </c>
      <c r="I31" s="54">
        <v>2</v>
      </c>
      <c r="J31" s="54">
        <v>3</v>
      </c>
      <c r="K31" s="54">
        <v>2</v>
      </c>
      <c r="L31" s="54">
        <v>1</v>
      </c>
      <c r="M31" s="54">
        <f t="shared" si="34"/>
        <v>2321</v>
      </c>
      <c r="N31" s="54">
        <v>9</v>
      </c>
      <c r="O31" s="54">
        <v>0</v>
      </c>
      <c r="P31" s="54">
        <v>2</v>
      </c>
      <c r="Q31" s="54">
        <v>0</v>
      </c>
      <c r="R31" s="54">
        <v>2</v>
      </c>
      <c r="S31" s="54" t="s">
        <v>42</v>
      </c>
      <c r="T31" s="26">
        <f t="shared" si="35"/>
        <v>24</v>
      </c>
      <c r="U31" s="54">
        <v>1</v>
      </c>
      <c r="V31" s="54">
        <v>0</v>
      </c>
      <c r="W31" s="19"/>
      <c r="X31" s="11">
        <f>VLOOKUP($C31,[2]Milan!$BB$7:$BK$40,5)</f>
        <v>13</v>
      </c>
      <c r="Y31" s="11">
        <f>VLOOKUP($C31,[2]Milan!$BB$7:$BK$40,6)</f>
        <v>33</v>
      </c>
      <c r="Z31" s="11">
        <f>VLOOKUP($C31,[2]Milan!$BB$7:$BK$40,7)</f>
        <v>63</v>
      </c>
      <c r="AA31" s="11">
        <f>VLOOKUP($C31,[2]Milan!$BB$7:$BK$40,8)</f>
        <v>90</v>
      </c>
      <c r="AB31" s="11">
        <f>VLOOKUP($C31,[2]Milan!$BB$7:$BK$40,9)</f>
        <v>116</v>
      </c>
      <c r="AC31" s="11">
        <f>VLOOKUP($C31,[2]Milan!$BB$7:$BK$40,10)</f>
        <v>108</v>
      </c>
      <c r="AD31" s="12">
        <f t="shared" si="8"/>
        <v>0</v>
      </c>
      <c r="AE31" s="12">
        <f t="shared" si="9"/>
        <v>0</v>
      </c>
      <c r="AF31" s="12">
        <v>0</v>
      </c>
      <c r="AG31" s="12" t="s">
        <v>38</v>
      </c>
      <c r="AH31" s="12" t="s">
        <v>38</v>
      </c>
      <c r="AI31" s="12">
        <f t="shared" si="10"/>
        <v>136</v>
      </c>
      <c r="AJ31" s="12">
        <v>0</v>
      </c>
      <c r="AK31" s="12">
        <f t="shared" si="11"/>
        <v>152</v>
      </c>
      <c r="AL31" s="12">
        <f t="shared" si="12"/>
        <v>162</v>
      </c>
      <c r="AM31" s="12">
        <f t="shared" si="13"/>
        <v>185</v>
      </c>
      <c r="AN31" s="12">
        <f t="shared" si="14"/>
        <v>0</v>
      </c>
      <c r="AO31" s="14">
        <f t="shared" si="36"/>
        <v>430.83799970392863</v>
      </c>
      <c r="AP31" s="11">
        <f>VLOOKUP($C31,[1]Milan!$BB$7:$BK$40,5)</f>
        <v>13</v>
      </c>
      <c r="AQ31" s="11">
        <f>VLOOKUP($C31,[1]Milan!$BB$7:$BK$40,6)</f>
        <v>33</v>
      </c>
      <c r="AR31" s="11">
        <f>VLOOKUP($C31,[1]Milan!$BB$7:$BK$40,7)</f>
        <v>63</v>
      </c>
      <c r="AS31" s="11">
        <f>VLOOKUP($C31,[1]Milan!$BB$7:$BK$40,8)</f>
        <v>91</v>
      </c>
      <c r="AT31" s="11">
        <f>VLOOKUP($C31,[1]Milan!$BB$7:$BK$40,9)</f>
        <v>117</v>
      </c>
      <c r="AU31" s="11">
        <f>VLOOKUP($C31,[1]Milan!$BB$7:$BK$40,10)</f>
        <v>109</v>
      </c>
      <c r="AV31" s="12">
        <f t="shared" si="15"/>
        <v>0</v>
      </c>
      <c r="AW31" s="12">
        <f t="shared" si="16"/>
        <v>0</v>
      </c>
      <c r="AX31" s="12">
        <v>0</v>
      </c>
      <c r="AY31" s="12" t="s">
        <v>38</v>
      </c>
      <c r="AZ31" s="12" t="s">
        <v>38</v>
      </c>
      <c r="BA31" s="12">
        <f t="shared" si="17"/>
        <v>138</v>
      </c>
      <c r="BB31" s="12">
        <v>0</v>
      </c>
      <c r="BC31" s="12">
        <f t="shared" si="18"/>
        <v>153</v>
      </c>
      <c r="BD31" s="12">
        <f t="shared" si="19"/>
        <v>162</v>
      </c>
      <c r="BE31" s="12">
        <f t="shared" si="20"/>
        <v>186</v>
      </c>
      <c r="BF31" s="12">
        <f t="shared" si="21"/>
        <v>0</v>
      </c>
      <c r="BG31" s="14">
        <f t="shared" si="37"/>
        <v>214.07147675997351</v>
      </c>
      <c r="BH31" s="21">
        <f>IF($N31=2,BH62*'4 PEF'!$G$4,IF(OR($N31=3,$N31=4,$N31=5,$N31=6),BH62*'4 PEF'!$G$5,IF(OR($N31=7,$N31=8),BH62*'4 PEF'!$G$8,IF($N31=9,BH62*'4 PEF'!$G$7,IF($N31=10,BH62*'4 PEF'!$G$6)))))</f>
        <v>67.476805989605708</v>
      </c>
      <c r="BI31" s="21">
        <f>BI62*'4 PEF'!$G$8</f>
        <v>0</v>
      </c>
      <c r="BJ31" s="21">
        <f>IF($N31=2,BJ62*'4 PEF'!$G$4,IF(OR($N31=3,$N31=4,$N31=5,$N31=6),BJ62*'4 PEF'!$G$5,IF(OR($N31=7,$N31=8),BJ62*'4 PEF'!$G$8,IF($N31=9,BJ62*'4 PEF'!$G$7,IF($N31=10,BJ62*'4 PEF'!$G$6)))))</f>
        <v>9.1508571428571415</v>
      </c>
      <c r="BK31" s="21">
        <f>BK62*'4 PEF'!$G$8</f>
        <v>23.729430057141116</v>
      </c>
      <c r="BL31" s="21">
        <f>BL62*'4 PEF'!$G$8</f>
        <v>0.93729803732340666</v>
      </c>
      <c r="BM31" s="39">
        <f>BM62*'4 PEF'!$G$8</f>
        <v>0</v>
      </c>
      <c r="BN31" s="40">
        <f t="shared" si="38"/>
        <v>101.29439122692737</v>
      </c>
      <c r="BO31" s="21">
        <f>IF($N31=2,BO62*'4 PEF'!$G$4,IF(OR($N31=3,$N31=4,$N31=5,$N31=6),BO62*'4 PEF'!$G$5,IF(OR($N31=7,$N31=8),BO62*'4 PEF'!$G$8,IF($N31=9,BO62*'4 PEF'!$G$7,IF($N31=10,BO62*'4 PEF'!$G$6)))))</f>
        <v>51.463336306908801</v>
      </c>
      <c r="BP31" s="21">
        <f>BP62*'4 PEF'!$G$8</f>
        <v>0</v>
      </c>
      <c r="BQ31" s="21">
        <f>IF($N31=2,BQ62*'4 PEF'!$G$4,IF(OR($N31=3,$N31=4,$N31=5,$N31=6),BQ62*'4 PEF'!$G$5,IF(OR($N31=7,$N31=8),BQ62*'4 PEF'!$G$8,IF($N31=9,BQ62*'4 PEF'!$G$7,IF($N31=10,BQ62*'4 PEF'!$G$6)))))</f>
        <v>14.637575757575757</v>
      </c>
      <c r="BR31" s="21">
        <f>BR62*'4 PEF'!$G$8</f>
        <v>24.403802666668813</v>
      </c>
      <c r="BS31" s="21">
        <f>BS62*'4 PEF'!$G$8</f>
        <v>0.85160930765945908</v>
      </c>
      <c r="BT31" s="39">
        <f>BT62*'4 PEF'!$G$8</f>
        <v>0</v>
      </c>
      <c r="BU31" s="40">
        <f t="shared" si="39"/>
        <v>91.356324038812829</v>
      </c>
    </row>
    <row r="32" spans="1:73" ht="15" customHeight="1" x14ac:dyDescent="0.25">
      <c r="A32" s="195"/>
      <c r="B32" s="18">
        <v>27</v>
      </c>
      <c r="C32" s="26">
        <f>VLOOKUP(M32,[1]aux!$A$2:$B$35,2)</f>
        <v>34</v>
      </c>
      <c r="D32" s="55"/>
      <c r="E32" s="55"/>
      <c r="F32" s="54"/>
      <c r="G32" s="54"/>
      <c r="H32" s="37">
        <f t="shared" si="40"/>
        <v>1</v>
      </c>
      <c r="I32" s="54">
        <v>4</v>
      </c>
      <c r="J32" s="54">
        <v>3</v>
      </c>
      <c r="K32" s="54">
        <v>2</v>
      </c>
      <c r="L32" s="54">
        <v>2</v>
      </c>
      <c r="M32" s="54">
        <f t="shared" si="34"/>
        <v>4322</v>
      </c>
      <c r="N32" s="54">
        <v>8</v>
      </c>
      <c r="O32" s="54">
        <v>0</v>
      </c>
      <c r="P32" s="54">
        <v>4</v>
      </c>
      <c r="Q32" s="54">
        <v>0</v>
      </c>
      <c r="R32" s="54">
        <v>2</v>
      </c>
      <c r="S32" s="54" t="s">
        <v>42</v>
      </c>
      <c r="T32" s="26">
        <f t="shared" si="35"/>
        <v>23</v>
      </c>
      <c r="U32" s="54">
        <v>1</v>
      </c>
      <c r="V32" s="54">
        <v>1</v>
      </c>
      <c r="W32" s="19"/>
      <c r="X32" s="11">
        <f>VLOOKUP($C32,[2]Milan!$BB$7:$BK$40,5)</f>
        <v>17</v>
      </c>
      <c r="Y32" s="11">
        <f>VLOOKUP($C32,[2]Milan!$BB$7:$BK$40,6)</f>
        <v>37</v>
      </c>
      <c r="Z32" s="11">
        <f>VLOOKUP($C32,[2]Milan!$BB$7:$BK$40,7)</f>
        <v>67</v>
      </c>
      <c r="AA32" s="11">
        <f>VLOOKUP($C32,[2]Milan!$BB$7:$BK$40,8)</f>
        <v>90</v>
      </c>
      <c r="AB32" s="11">
        <f>VLOOKUP($C32,[2]Milan!$BB$7:$BK$40,9)</f>
        <v>116</v>
      </c>
      <c r="AC32" s="11">
        <f>VLOOKUP($C32,[2]Milan!$BB$7:$BK$40,10)</f>
        <v>108</v>
      </c>
      <c r="AD32" s="12">
        <f t="shared" si="8"/>
        <v>169</v>
      </c>
      <c r="AE32" s="12">
        <f t="shared" si="9"/>
        <v>167</v>
      </c>
      <c r="AF32" s="12">
        <v>0</v>
      </c>
      <c r="AG32" s="12" t="s">
        <v>38</v>
      </c>
      <c r="AH32" s="12" t="s">
        <v>38</v>
      </c>
      <c r="AI32" s="12">
        <f t="shared" si="10"/>
        <v>133</v>
      </c>
      <c r="AJ32" s="12">
        <v>0</v>
      </c>
      <c r="AK32" s="12">
        <f t="shared" si="11"/>
        <v>156</v>
      </c>
      <c r="AL32" s="12">
        <f t="shared" si="12"/>
        <v>162</v>
      </c>
      <c r="AM32" s="12">
        <f t="shared" si="13"/>
        <v>185</v>
      </c>
      <c r="AN32" s="12">
        <f t="shared" si="14"/>
        <v>184</v>
      </c>
      <c r="AO32" s="14">
        <f t="shared" si="36"/>
        <v>697.81790353478914</v>
      </c>
      <c r="AP32" s="11">
        <f>VLOOKUP($C32,[1]Milan!$BB$7:$BK$40,5)</f>
        <v>17</v>
      </c>
      <c r="AQ32" s="11">
        <f>VLOOKUP($C32,[1]Milan!$BB$7:$BK$40,6)</f>
        <v>37</v>
      </c>
      <c r="AR32" s="11">
        <f>VLOOKUP($C32,[1]Milan!$BB$7:$BK$40,7)</f>
        <v>67</v>
      </c>
      <c r="AS32" s="11">
        <f>VLOOKUP($C32,[1]Milan!$BB$7:$BK$40,8)</f>
        <v>91</v>
      </c>
      <c r="AT32" s="11">
        <f>VLOOKUP($C32,[1]Milan!$BB$7:$BK$40,9)</f>
        <v>117</v>
      </c>
      <c r="AU32" s="11">
        <f>VLOOKUP($C32,[1]Milan!$BB$7:$BK$40,10)</f>
        <v>109</v>
      </c>
      <c r="AV32" s="12">
        <f t="shared" si="15"/>
        <v>170</v>
      </c>
      <c r="AW32" s="12">
        <f t="shared" si="16"/>
        <v>168</v>
      </c>
      <c r="AX32" s="12">
        <v>0</v>
      </c>
      <c r="AY32" s="12" t="s">
        <v>38</v>
      </c>
      <c r="AZ32" s="12" t="s">
        <v>38</v>
      </c>
      <c r="BA32" s="12">
        <f t="shared" si="17"/>
        <v>134</v>
      </c>
      <c r="BB32" s="12">
        <v>0</v>
      </c>
      <c r="BC32" s="12">
        <f t="shared" si="18"/>
        <v>157</v>
      </c>
      <c r="BD32" s="12">
        <f t="shared" si="19"/>
        <v>162</v>
      </c>
      <c r="BE32" s="12">
        <f t="shared" si="20"/>
        <v>186</v>
      </c>
      <c r="BF32" s="12">
        <f t="shared" si="21"/>
        <v>184</v>
      </c>
      <c r="BG32" s="14">
        <f t="shared" si="37"/>
        <v>412.48437731927322</v>
      </c>
      <c r="BH32" s="21">
        <f>IF($N32=2,BH63*'4 PEF'!$G$4,IF(OR($N32=3,$N32=4,$N32=5,$N32=6),BH63*'4 PEF'!$G$5,IF(OR($N32=7,$N32=8),BH63*'4 PEF'!$G$8,IF($N32=9,BH63*'4 PEF'!$G$7,IF($N32=10,BH63*'4 PEF'!$G$6)))))</f>
        <v>18.520330495862709</v>
      </c>
      <c r="BI32" s="21">
        <f>BI63*'4 PEF'!$G$8</f>
        <v>0</v>
      </c>
      <c r="BJ32" s="21">
        <f>IF($N32=2,BJ63*'4 PEF'!$G$4,IF(OR($N32=3,$N32=4,$N32=5,$N32=6),BJ63*'4 PEF'!$G$5,IF(OR($N32=7,$N32=8),BJ63*'4 PEF'!$G$8,IF($N32=9,BJ63*'4 PEF'!$G$7,IF($N32=10,BJ63*'4 PEF'!$G$6)))))</f>
        <v>4.6683835058216774</v>
      </c>
      <c r="BK32" s="21">
        <f>BK63*'4 PEF'!$G$8</f>
        <v>23.729430057141116</v>
      </c>
      <c r="BL32" s="21">
        <f>BL63*'4 PEF'!$G$8</f>
        <v>10.220362218130536</v>
      </c>
      <c r="BM32" s="39">
        <f>BM63*'4 PEF'!$G$8</f>
        <v>-39.829428571428565</v>
      </c>
      <c r="BN32" s="40">
        <f t="shared" si="38"/>
        <v>17.309077705527471</v>
      </c>
      <c r="BO32" s="21">
        <f>IF($N32=2,BO63*'4 PEF'!$G$4,IF(OR($N32=3,$N32=4,$N32=5,$N32=6),BO63*'4 PEF'!$G$5,IF(OR($N32=7,$N32=8),BO63*'4 PEF'!$G$8,IF($N32=9,BO63*'4 PEF'!$G$7,IF($N32=10,BO63*'4 PEF'!$G$6)))))</f>
        <v>13.466473677897204</v>
      </c>
      <c r="BP32" s="21">
        <f>BP63*'4 PEF'!$G$8</f>
        <v>0</v>
      </c>
      <c r="BQ32" s="21">
        <f>IF($N32=2,BQ63*'4 PEF'!$G$4,IF(OR($N32=3,$N32=4,$N32=5,$N32=6),BQ63*'4 PEF'!$G$5,IF(OR($N32=7,$N32=8),BQ63*'4 PEF'!$G$8,IF($N32=9,BQ63*'4 PEF'!$G$7,IF($N32=10,BQ63*'4 PEF'!$G$6)))))</f>
        <v>7.1464005223156271</v>
      </c>
      <c r="BR32" s="21">
        <f>BR63*'4 PEF'!$G$8</f>
        <v>24.403802666668813</v>
      </c>
      <c r="BS32" s="21">
        <f>BS63*'4 PEF'!$G$8</f>
        <v>10.365078562693327</v>
      </c>
      <c r="BT32" s="39">
        <f>BT63*'4 PEF'!$G$8</f>
        <v>-25.134888888888888</v>
      </c>
      <c r="BU32" s="40">
        <f t="shared" si="39"/>
        <v>30.246866540686078</v>
      </c>
    </row>
    <row r="33" spans="1:73" ht="15" customHeight="1" x14ac:dyDescent="0.25">
      <c r="A33" s="196"/>
      <c r="B33" s="18">
        <v>28</v>
      </c>
      <c r="C33" s="26">
        <f>VLOOKUP(M33,[1]aux!$A$2:$B$35,2)</f>
        <v>34</v>
      </c>
      <c r="D33" s="55"/>
      <c r="E33" s="55"/>
      <c r="F33" s="54"/>
      <c r="G33" s="54"/>
      <c r="H33" s="37">
        <f t="shared" si="40"/>
        <v>1</v>
      </c>
      <c r="I33" s="54">
        <v>4</v>
      </c>
      <c r="J33" s="54">
        <v>3</v>
      </c>
      <c r="K33" s="54">
        <v>2</v>
      </c>
      <c r="L33" s="54">
        <v>2</v>
      </c>
      <c r="M33" s="54">
        <f t="shared" si="34"/>
        <v>4322</v>
      </c>
      <c r="N33" s="54">
        <v>8</v>
      </c>
      <c r="O33" s="54">
        <v>0</v>
      </c>
      <c r="P33" s="54">
        <v>4</v>
      </c>
      <c r="Q33" s="54">
        <v>0</v>
      </c>
      <c r="R33" s="54">
        <v>2</v>
      </c>
      <c r="S33" s="54" t="s">
        <v>42</v>
      </c>
      <c r="T33" s="26">
        <f t="shared" si="35"/>
        <v>23</v>
      </c>
      <c r="U33" s="54">
        <v>1</v>
      </c>
      <c r="V33" s="54">
        <v>1</v>
      </c>
      <c r="W33" s="8"/>
      <c r="X33" s="11">
        <f>VLOOKUP($C33,[2]Milan!$BB$7:$BK$40,5)</f>
        <v>17</v>
      </c>
      <c r="Y33" s="11">
        <f>VLOOKUP($C33,[2]Milan!$BB$7:$BK$40,6)</f>
        <v>37</v>
      </c>
      <c r="Z33" s="11">
        <f>VLOOKUP($C33,[2]Milan!$BB$7:$BK$40,7)</f>
        <v>67</v>
      </c>
      <c r="AA33" s="11">
        <f>VLOOKUP($C33,[2]Milan!$BB$7:$BK$40,8)</f>
        <v>90</v>
      </c>
      <c r="AB33" s="11">
        <f>VLOOKUP($C33,[2]Milan!$BB$7:$BK$40,9)</f>
        <v>116</v>
      </c>
      <c r="AC33" s="11">
        <f>VLOOKUP($C33,[2]Milan!$BB$7:$BK$40,10)</f>
        <v>108</v>
      </c>
      <c r="AD33" s="12">
        <f t="shared" si="8"/>
        <v>169</v>
      </c>
      <c r="AE33" s="12">
        <f t="shared" si="9"/>
        <v>167</v>
      </c>
      <c r="AF33" s="12">
        <v>0</v>
      </c>
      <c r="AG33" s="12" t="s">
        <v>38</v>
      </c>
      <c r="AH33" s="12" t="s">
        <v>38</v>
      </c>
      <c r="AI33" s="12">
        <f t="shared" si="10"/>
        <v>133</v>
      </c>
      <c r="AJ33" s="12">
        <v>0</v>
      </c>
      <c r="AK33" s="12">
        <f t="shared" si="11"/>
        <v>156</v>
      </c>
      <c r="AL33" s="12">
        <f t="shared" si="12"/>
        <v>162</v>
      </c>
      <c r="AM33" s="12">
        <f t="shared" si="13"/>
        <v>185</v>
      </c>
      <c r="AN33" s="12">
        <f t="shared" si="14"/>
        <v>184</v>
      </c>
      <c r="AO33" s="14">
        <f t="shared" si="36"/>
        <v>697.81790353478914</v>
      </c>
      <c r="AP33" s="11">
        <f>VLOOKUP($C33,[1]Milan!$BB$7:$BK$40,5)</f>
        <v>17</v>
      </c>
      <c r="AQ33" s="11">
        <f>VLOOKUP($C33,[1]Milan!$BB$7:$BK$40,6)</f>
        <v>37</v>
      </c>
      <c r="AR33" s="11">
        <f>VLOOKUP($C33,[1]Milan!$BB$7:$BK$40,7)</f>
        <v>67</v>
      </c>
      <c r="AS33" s="11">
        <f>VLOOKUP($C33,[1]Milan!$BB$7:$BK$40,8)</f>
        <v>91</v>
      </c>
      <c r="AT33" s="11">
        <f>VLOOKUP($C33,[1]Milan!$BB$7:$BK$40,9)</f>
        <v>117</v>
      </c>
      <c r="AU33" s="11">
        <f>VLOOKUP($C33,[1]Milan!$BB$7:$BK$40,10)</f>
        <v>109</v>
      </c>
      <c r="AV33" s="12">
        <f t="shared" si="15"/>
        <v>170</v>
      </c>
      <c r="AW33" s="12">
        <f t="shared" si="16"/>
        <v>168</v>
      </c>
      <c r="AX33" s="12">
        <v>0</v>
      </c>
      <c r="AY33" s="12" t="s">
        <v>38</v>
      </c>
      <c r="AZ33" s="12" t="s">
        <v>38</v>
      </c>
      <c r="BA33" s="12">
        <f t="shared" si="17"/>
        <v>134</v>
      </c>
      <c r="BB33" s="12">
        <v>0</v>
      </c>
      <c r="BC33" s="12">
        <f t="shared" si="18"/>
        <v>157</v>
      </c>
      <c r="BD33" s="12">
        <f t="shared" si="19"/>
        <v>162</v>
      </c>
      <c r="BE33" s="12">
        <f t="shared" si="20"/>
        <v>186</v>
      </c>
      <c r="BF33" s="12">
        <f t="shared" si="21"/>
        <v>184</v>
      </c>
      <c r="BG33" s="14">
        <f t="shared" si="37"/>
        <v>412.48437731927322</v>
      </c>
      <c r="BH33" s="21">
        <f>IF($N33=2,BH64*'4 PEF'!$G$4,IF(OR($N33=3,$N33=4,$N33=5,$N33=6),BH64*'4 PEF'!$G$5,IF(OR($N33=7,$N33=8),BH64*'4 PEF'!$G$8,IF($N33=9,BH64*'4 PEF'!$G$7,IF($N33=10,BH64*'4 PEF'!$G$6)))))</f>
        <v>18.520330495862709</v>
      </c>
      <c r="BI33" s="21">
        <f>BI64*'4 PEF'!$G$8</f>
        <v>0</v>
      </c>
      <c r="BJ33" s="21">
        <f>IF($N33=2,BJ64*'4 PEF'!$G$4,IF(OR($N33=3,$N33=4,$N33=5,$N33=6),BJ64*'4 PEF'!$G$5,IF(OR($N33=7,$N33=8),BJ64*'4 PEF'!$G$8,IF($N33=9,BJ64*'4 PEF'!$G$7,IF($N33=10,BJ64*'4 PEF'!$G$6)))))</f>
        <v>4.6683835058216774</v>
      </c>
      <c r="BK33" s="21">
        <f>BK64*'4 PEF'!$G$8</f>
        <v>23.729430057141116</v>
      </c>
      <c r="BL33" s="21">
        <f>BL64*'4 PEF'!$G$8</f>
        <v>10.220362218130536</v>
      </c>
      <c r="BM33" s="39">
        <f>BM64*'4 PEF'!$G$8</f>
        <v>-39.829428571428565</v>
      </c>
      <c r="BN33" s="40">
        <f t="shared" si="38"/>
        <v>17.309077705527471</v>
      </c>
      <c r="BO33" s="21">
        <f>IF($N33=2,BO64*'4 PEF'!$G$4,IF(OR($N33=3,$N33=4,$N33=5,$N33=6),BO64*'4 PEF'!$G$5,IF(OR($N33=7,$N33=8),BO64*'4 PEF'!$G$8,IF($N33=9,BO64*'4 PEF'!$G$7,IF($N33=10,BO64*'4 PEF'!$G$6)))))</f>
        <v>13.466473677897204</v>
      </c>
      <c r="BP33" s="21">
        <f>BP64*'4 PEF'!$G$8</f>
        <v>0</v>
      </c>
      <c r="BQ33" s="21">
        <f>IF($N33=2,BQ64*'4 PEF'!$G$4,IF(OR($N33=3,$N33=4,$N33=5,$N33=6),BQ64*'4 PEF'!$G$5,IF(OR($N33=7,$N33=8),BQ64*'4 PEF'!$G$8,IF($N33=9,BQ64*'4 PEF'!$G$7,IF($N33=10,BQ64*'4 PEF'!$G$6)))))</f>
        <v>7.1464005223156271</v>
      </c>
      <c r="BR33" s="21">
        <f>BR64*'4 PEF'!$G$8</f>
        <v>24.403802666668813</v>
      </c>
      <c r="BS33" s="21">
        <f>BS64*'4 PEF'!$G$8</f>
        <v>10.365078562693327</v>
      </c>
      <c r="BT33" s="39">
        <f>BT64*'4 PEF'!$G$8</f>
        <v>-25.134888888888888</v>
      </c>
      <c r="BU33" s="40">
        <f t="shared" si="39"/>
        <v>30.246866540686078</v>
      </c>
    </row>
    <row r="34" spans="1:73" ht="27" customHeight="1" x14ac:dyDescent="0.25">
      <c r="A34" s="30"/>
      <c r="B34" s="31"/>
      <c r="C34" s="31"/>
      <c r="D34" s="31"/>
      <c r="E34" s="31"/>
      <c r="F34" s="31"/>
      <c r="G34" s="31"/>
      <c r="H34" s="31"/>
      <c r="I34" s="31"/>
      <c r="J34" s="31"/>
      <c r="K34" s="31"/>
      <c r="L34" s="31"/>
      <c r="M34" s="31"/>
      <c r="N34" s="31"/>
      <c r="O34" s="31"/>
      <c r="P34" s="31"/>
      <c r="Q34" s="31"/>
      <c r="R34" s="31"/>
      <c r="S34" s="31"/>
      <c r="T34" s="31"/>
      <c r="U34" s="31"/>
      <c r="V34" s="31"/>
      <c r="W34" s="32"/>
      <c r="X34" s="31"/>
      <c r="Y34" s="31"/>
      <c r="Z34" s="31"/>
      <c r="AA34" s="31"/>
      <c r="AB34" s="31"/>
      <c r="AC34" s="31"/>
      <c r="AD34" s="31"/>
      <c r="AE34" s="31"/>
      <c r="AF34" s="31"/>
      <c r="AG34" s="31"/>
      <c r="AH34" s="31"/>
      <c r="AI34" s="31"/>
      <c r="AJ34" s="31"/>
      <c r="AK34" s="31"/>
      <c r="AL34" s="31"/>
      <c r="AM34" s="31"/>
      <c r="AN34" s="31"/>
      <c r="AO34" s="33"/>
      <c r="AP34" s="31"/>
      <c r="AQ34" s="31"/>
      <c r="AR34" s="31"/>
      <c r="AS34" s="31"/>
      <c r="AT34" s="31"/>
      <c r="AU34" s="31"/>
      <c r="AV34" s="31"/>
      <c r="AW34" s="31"/>
      <c r="AX34" s="31"/>
      <c r="AY34" s="31"/>
      <c r="AZ34" s="31"/>
      <c r="BA34" s="31"/>
      <c r="BB34" s="31"/>
      <c r="BC34" s="31"/>
      <c r="BD34" s="31"/>
      <c r="BE34" s="31"/>
      <c r="BF34" s="31"/>
      <c r="BG34" s="33"/>
      <c r="BH34" s="34"/>
      <c r="BI34" s="34"/>
      <c r="BJ34" s="34"/>
      <c r="BK34" s="34"/>
      <c r="BL34" s="34"/>
      <c r="BM34" s="34"/>
      <c r="BN34" s="34"/>
      <c r="BO34" s="34"/>
      <c r="BP34" s="34"/>
      <c r="BQ34" s="34"/>
      <c r="BR34" s="34"/>
      <c r="BS34" s="34"/>
      <c r="BT34" s="34"/>
      <c r="BU34" s="34"/>
    </row>
    <row r="35" spans="1:73" ht="15.75" thickBot="1" x14ac:dyDescent="0.3">
      <c r="BH35" s="178" t="s">
        <v>106</v>
      </c>
      <c r="BI35" s="179"/>
      <c r="BJ35" s="179"/>
      <c r="BK35" s="179"/>
      <c r="BL35" s="179"/>
      <c r="BM35" s="179"/>
      <c r="BN35" s="184"/>
      <c r="BO35" s="178" t="s">
        <v>107</v>
      </c>
      <c r="BP35" s="179"/>
      <c r="BQ35" s="179"/>
      <c r="BR35" s="179"/>
      <c r="BS35" s="179"/>
      <c r="BT35" s="179"/>
      <c r="BU35" s="184"/>
    </row>
    <row r="36" spans="1:73" ht="32.25" customHeight="1" thickTop="1" thickBot="1" x14ac:dyDescent="0.3">
      <c r="B36" s="28" t="s">
        <v>1</v>
      </c>
      <c r="C36" s="28" t="s">
        <v>51</v>
      </c>
      <c r="D36" s="29" t="s">
        <v>47</v>
      </c>
      <c r="E36" s="29" t="s">
        <v>48</v>
      </c>
      <c r="F36" s="29" t="s">
        <v>49</v>
      </c>
      <c r="G36" s="29" t="s">
        <v>24</v>
      </c>
      <c r="H36" s="29" t="s">
        <v>13</v>
      </c>
      <c r="I36" s="28" t="s">
        <v>19</v>
      </c>
      <c r="J36" s="28" t="s">
        <v>12</v>
      </c>
      <c r="K36" s="28" t="s">
        <v>34</v>
      </c>
      <c r="L36" s="28" t="s">
        <v>13</v>
      </c>
      <c r="M36" s="29"/>
      <c r="N36" s="29" t="s">
        <v>17</v>
      </c>
      <c r="O36" s="29" t="s">
        <v>18</v>
      </c>
      <c r="P36" s="29" t="s">
        <v>53</v>
      </c>
      <c r="Q36" s="29" t="s">
        <v>54</v>
      </c>
      <c r="R36" s="29" t="s">
        <v>34</v>
      </c>
      <c r="S36" s="29" t="s">
        <v>24</v>
      </c>
      <c r="T36" s="57" t="s">
        <v>20</v>
      </c>
      <c r="U36" s="57" t="s">
        <v>92</v>
      </c>
      <c r="V36" s="57" t="s">
        <v>93</v>
      </c>
      <c r="W36" s="10"/>
      <c r="X36" s="13" t="s">
        <v>11</v>
      </c>
      <c r="Y36" s="13" t="s">
        <v>12</v>
      </c>
      <c r="Z36" s="13" t="s">
        <v>14</v>
      </c>
      <c r="AA36" s="13" t="s">
        <v>15</v>
      </c>
      <c r="AB36" s="13" t="s">
        <v>21</v>
      </c>
      <c r="AC36" s="13" t="s">
        <v>23</v>
      </c>
      <c r="AD36" s="13" t="s">
        <v>100</v>
      </c>
      <c r="AE36" s="13" t="s">
        <v>101</v>
      </c>
      <c r="AF36" s="13" t="s">
        <v>24</v>
      </c>
      <c r="AG36" s="13" t="s">
        <v>108</v>
      </c>
      <c r="AH36" s="13" t="s">
        <v>109</v>
      </c>
      <c r="AI36" s="13" t="s">
        <v>17</v>
      </c>
      <c r="AJ36" s="13" t="s">
        <v>18</v>
      </c>
      <c r="AK36" s="13" t="s">
        <v>19</v>
      </c>
      <c r="AL36" s="13" t="s">
        <v>102</v>
      </c>
      <c r="AM36" s="13" t="s">
        <v>99</v>
      </c>
      <c r="AN36" s="13" t="s">
        <v>16</v>
      </c>
      <c r="AO36" s="16" t="s">
        <v>191</v>
      </c>
      <c r="AP36" s="13" t="s">
        <v>25</v>
      </c>
      <c r="AQ36" s="13" t="s">
        <v>26</v>
      </c>
      <c r="AR36" s="13" t="s">
        <v>27</v>
      </c>
      <c r="AS36" s="13" t="s">
        <v>28</v>
      </c>
      <c r="AT36" s="13" t="s">
        <v>21</v>
      </c>
      <c r="AU36" s="13" t="s">
        <v>23</v>
      </c>
      <c r="AV36" s="13" t="s">
        <v>116</v>
      </c>
      <c r="AW36" s="13" t="s">
        <v>117</v>
      </c>
      <c r="AX36" s="13" t="s">
        <v>24</v>
      </c>
      <c r="AY36" s="13"/>
      <c r="AZ36" s="13"/>
      <c r="BA36" s="13" t="s">
        <v>118</v>
      </c>
      <c r="BB36" s="13" t="s">
        <v>18</v>
      </c>
      <c r="BC36" s="13" t="s">
        <v>31</v>
      </c>
      <c r="BD36" s="13" t="s">
        <v>102</v>
      </c>
      <c r="BE36" s="13" t="s">
        <v>119</v>
      </c>
      <c r="BF36" s="13" t="s">
        <v>16</v>
      </c>
      <c r="BG36" s="16" t="s">
        <v>192</v>
      </c>
      <c r="BH36" s="62" t="s">
        <v>33</v>
      </c>
      <c r="BI36" s="62" t="s">
        <v>34</v>
      </c>
      <c r="BJ36" s="62" t="s">
        <v>20</v>
      </c>
      <c r="BK36" s="62" t="s">
        <v>24</v>
      </c>
      <c r="BL36" s="62" t="s">
        <v>35</v>
      </c>
      <c r="BM36" s="62" t="s">
        <v>36</v>
      </c>
      <c r="BN36" s="62" t="s">
        <v>38</v>
      </c>
      <c r="BO36" s="62" t="s">
        <v>33</v>
      </c>
      <c r="BP36" s="62" t="s">
        <v>34</v>
      </c>
      <c r="BQ36" s="62" t="s">
        <v>20</v>
      </c>
      <c r="BR36" s="62" t="s">
        <v>24</v>
      </c>
      <c r="BS36" s="62" t="s">
        <v>35</v>
      </c>
      <c r="BT36" s="62" t="s">
        <v>36</v>
      </c>
      <c r="BU36" s="62" t="s">
        <v>38</v>
      </c>
    </row>
    <row r="37" spans="1:73" ht="15" customHeight="1" x14ac:dyDescent="0.25">
      <c r="A37" s="194">
        <v>2010</v>
      </c>
      <c r="B37" s="17">
        <v>1</v>
      </c>
      <c r="C37" s="26">
        <f t="shared" ref="C37:W37" si="41">IF(C6="","",C6)</f>
        <v>1</v>
      </c>
      <c r="D37" s="54" t="str">
        <f t="shared" si="41"/>
        <v>-</v>
      </c>
      <c r="E37" s="54" t="str">
        <f t="shared" si="41"/>
        <v>o</v>
      </c>
      <c r="F37" s="54" t="str">
        <f t="shared" si="41"/>
        <v>o</v>
      </c>
      <c r="G37" s="54" t="str">
        <f t="shared" si="41"/>
        <v>o</v>
      </c>
      <c r="H37" s="54">
        <f t="shared" si="41"/>
        <v>0</v>
      </c>
      <c r="I37" s="54">
        <f t="shared" si="41"/>
        <v>1</v>
      </c>
      <c r="J37" s="54">
        <f t="shared" si="41"/>
        <v>1</v>
      </c>
      <c r="K37" s="54">
        <f t="shared" si="41"/>
        <v>1</v>
      </c>
      <c r="L37" s="54">
        <f t="shared" si="41"/>
        <v>1</v>
      </c>
      <c r="M37" s="54">
        <f t="shared" si="41"/>
        <v>1111</v>
      </c>
      <c r="N37" s="54">
        <f t="shared" si="41"/>
        <v>2</v>
      </c>
      <c r="O37" s="54">
        <f t="shared" si="41"/>
        <v>0</v>
      </c>
      <c r="P37" s="54">
        <f t="shared" si="41"/>
        <v>2</v>
      </c>
      <c r="Q37" s="54">
        <f t="shared" si="41"/>
        <v>0</v>
      </c>
      <c r="R37" s="54">
        <f t="shared" si="41"/>
        <v>1</v>
      </c>
      <c r="S37" s="54" t="str">
        <f t="shared" si="41"/>
        <v>o</v>
      </c>
      <c r="T37" s="26">
        <f t="shared" si="41"/>
        <v>14</v>
      </c>
      <c r="U37" s="54">
        <f t="shared" si="41"/>
        <v>0</v>
      </c>
      <c r="V37" s="54">
        <f t="shared" si="41"/>
        <v>0</v>
      </c>
      <c r="W37" s="7" t="str">
        <f t="shared" si="41"/>
        <v/>
      </c>
      <c r="X37" s="23">
        <f>IF(X6&gt;0,VLOOKUP(X6,'[3]2010_Envelope'!$BH$6:$CR$128,2),"")</f>
        <v>26.131285714285713</v>
      </c>
      <c r="Y37" s="23">
        <f>IF(Y6&gt;0,VLOOKUP(Y6,'[3]2010_Envelope'!$BH$6:$CR$128,2),"")</f>
        <v>57.457470624999999</v>
      </c>
      <c r="Z37" s="23" t="str">
        <f>IF(Z6&gt;0,VLOOKUP(Z6,'[3]2010_Envelope'!$BH$6:$CR$128,2),"")</f>
        <v/>
      </c>
      <c r="AA37" s="23">
        <f>IF(AA6&gt;0,VLOOKUP(AA6,'[3]2010_Envelope'!$BH$6:$CR$128,2),"")</f>
        <v>26.171951850000006</v>
      </c>
      <c r="AB37" s="23" t="str">
        <f>IF(AB6&gt;0,VLOOKUP(AB6,'[3]2010_Envelope'!$BH$6:$CR$128,2),"")</f>
        <v/>
      </c>
      <c r="AC37" s="23">
        <f>IF(AC6&gt;0,VLOOKUP(AC6,'[3]2010_Envelope'!$BH$6:$CR$128,2),"")</f>
        <v>14.269945175357144</v>
      </c>
      <c r="AD37" s="22" t="str">
        <f>IF(AD6&gt;0,VLOOKUP(AD6,'[3]2010_HVAC'!$EY$7:$KA$83,2),"")</f>
        <v/>
      </c>
      <c r="AE37" s="22" t="str">
        <f>IF(AE6&gt;0,VLOOKUP(AE6,'[3]2010_HVAC'!$EY$7:$KA$83,2),"")</f>
        <v/>
      </c>
      <c r="AF37" s="22" t="str">
        <f>IF(AF6&gt;0,VLOOKUP(AF6,'[3]2010_HVAC'!$EY$7:$KA$83,2),"")</f>
        <v/>
      </c>
      <c r="AG37" s="61">
        <f>VLOOKUP($C37,[2]Performance!$A$3:$K$36,7)</f>
        <v>0</v>
      </c>
      <c r="AH37" s="61">
        <f>IF(AG37=0,2,IF(AG37=1,3,4))</f>
        <v>2</v>
      </c>
      <c r="AI37" s="22">
        <f>IF(AI6&gt;0,VLOOKUP(AI6,'[3]2010_HVAC'!$EY$7:$KA$83,AH37),"")</f>
        <v>29.73770165056667</v>
      </c>
      <c r="AJ37" s="22" t="str">
        <f>IF(AJ6&gt;0,VLOOKUP(AJ6,'[3]2010_HVAC'!$EY$7:$KA$83,2),"")</f>
        <v/>
      </c>
      <c r="AK37" s="22">
        <f>IF(AK6&gt;0,VLOOKUP(AK6,'[3]2010_HVAC'!$EY$7:$KA$83,2),"")</f>
        <v>39.1792935</v>
      </c>
      <c r="AL37" s="22">
        <f>IF(AL6&gt;0,VLOOKUP(AL6,'[3]2010_HVAC'!$EY$7:$KA$83,2),"")</f>
        <v>9.6084981535714284</v>
      </c>
      <c r="AM37" s="22" t="str">
        <f>IF(AM6&gt;0,VLOOKUP(AM6,'[3]2010_HVAC'!$EY$7:$KA$83,2),"")</f>
        <v/>
      </c>
      <c r="AN37" s="22" t="str">
        <f>IF(AN6&gt;0,VLOOKUP(AN6,'[3]2010_HVAC'!$EY$7:$KA$83,2),"")</f>
        <v/>
      </c>
      <c r="AO37" s="14">
        <f>(SUM(X37:AF37)+SUM(AI37:AN37))*$AO$5</f>
        <v>28357.860533629337</v>
      </c>
      <c r="AP37" s="23">
        <f>IF(AP6&gt;0,VLOOKUP(AP6,'[3]2010_Envelope'!$BH$6:$CR$128,3),"")</f>
        <v>12.64488888888889</v>
      </c>
      <c r="AQ37" s="23">
        <f>IF(AQ6&gt;0,VLOOKUP(AQ6,'[3]2010_Envelope'!$BH$6:$CR$128,3),"")</f>
        <v>23.827624181818177</v>
      </c>
      <c r="AR37" s="23" t="str">
        <f>IF(AR6&gt;0,VLOOKUP(AR6,'[3]2010_Envelope'!$BH$6:$CR$128,3),"")</f>
        <v/>
      </c>
      <c r="AS37" s="23">
        <f>IF(AS6&gt;0,VLOOKUP(AS6,'[3]2010_Envelope'!$BH$6:$CR$128,3),"")</f>
        <v>11.490338160000002</v>
      </c>
      <c r="AT37" s="23" t="str">
        <f>IF(AT6&gt;0,VLOOKUP(AT6,'[3]2010_Envelope'!$BH$6:$CR$128,3),"")</f>
        <v/>
      </c>
      <c r="AU37" s="23">
        <f>IF(AU6&gt;0,VLOOKUP(AU6,'[3]2010_Envelope'!$BH$6:$CR$128,3),"")</f>
        <v>6.2651300799999996</v>
      </c>
      <c r="AV37" s="22" t="str">
        <f>IF(AV6&gt;0,VLOOKUP(AV6,'[3]2010_HVAC'!$EY$7:$KA$83,5),"")</f>
        <v/>
      </c>
      <c r="AW37" s="22" t="str">
        <f>IF(AW6&gt;0,VLOOKUP(AW6,'[3]2010_HVAC'!$EY$7:$KA$83,5),"")</f>
        <v/>
      </c>
      <c r="AX37" s="22" t="str">
        <f>IF(AX6&gt;0,VLOOKUP(AX6,'[3]2010_HVAC'!$EY$7:$KA$83,5),"")</f>
        <v/>
      </c>
      <c r="AY37" s="61">
        <f>VLOOKUP($C37,[1]Performance!$A$3:$K$36,7)</f>
        <v>0</v>
      </c>
      <c r="AZ37" s="61">
        <f>IF(AY37=0,5,IF(AY37=1,6,7))</f>
        <v>5</v>
      </c>
      <c r="BA37" s="22">
        <f>IF(BA6&gt;0,VLOOKUP(BA6,'[3]2010_HVAC'!$EY$7:$KA$83,AZ37),"")</f>
        <v>13.37676406022482</v>
      </c>
      <c r="BB37" s="22" t="str">
        <f>IF(BB6&gt;0,VLOOKUP(BB6,'[3]2010_HVAC'!$EY$7:$KA$83,5),"")</f>
        <v/>
      </c>
      <c r="BC37" s="22">
        <f>IF(BC6&gt;0,VLOOKUP(BC6,'[3]2010_HVAC'!$EY$7:$KA$83,5),"")</f>
        <v>35.6259145</v>
      </c>
      <c r="BD37" s="22">
        <f>IF(BD6&gt;0,VLOOKUP(BD6,'[3]2010_HVAC'!$EY$7:$KA$83,5),"")</f>
        <v>1.3587775166666667</v>
      </c>
      <c r="BE37" s="22" t="str">
        <f>IF(BE6&gt;0,VLOOKUP(BE6,'[3]2010_HVAC'!$EY$7:$KA$83,5),"")</f>
        <v/>
      </c>
      <c r="BF37" s="22" t="str">
        <f>IF(BF6&gt;0,VLOOKUP(BF6,'[3]2010_HVAC'!$EY$7:$KA$83,5),"")</f>
        <v/>
      </c>
      <c r="BG37" s="14">
        <f>(SUM(AP37:AX37)+SUM(BA37:BF37))*$BG$5</f>
        <v>103543.54301372256</v>
      </c>
      <c r="BH37" s="21">
        <f>IF($N37&gt;0,VLOOKUP($C37,[2]Milan!$AB$7:$AN$40,$N37))/((IF($P37=1,'3 PlantsCodes'!$D$26,IF($P37=2,'3 PlantsCodes'!$D$27,IF($P37=3,'3 PlantsCodes'!$D$28,IF($P37=4,'3 PlantsCodes'!$D$29)))))*IF($R37=1,'3 PlantsCodes'!$D$31,IF(IT_Milan!$R37=2,'3 PlantsCodes'!$D$32)))</f>
        <v>251.51655491681765</v>
      </c>
      <c r="BI37" s="21">
        <f>IF($O37&gt;0,VLOOKUP($C37,[2]Milan!$AB$7:$AN$40,$O37),0)/(IF($Q37=1,'3 PlantsCodes'!$E$26,IF($Q37=3,'3 PlantsCodes'!$E$28,IF($Q37=4,'3 PlantsCodes'!$E$29,1)))*IF($R37=1,'3 PlantsCodes'!$E$31,IF($R37=2,'3 PlantsCodes'!$E$32)))</f>
        <v>0</v>
      </c>
      <c r="BJ37" s="21">
        <f>VLOOKUP($C37,[2]Milan!$AB$6:$AZ$40,$T37)</f>
        <v>18.862499999999997</v>
      </c>
      <c r="BK37" s="21">
        <f>VLOOKUP($C37,[2]Milan!$B$7:$Y$40,18)</f>
        <v>11.353794285713454</v>
      </c>
      <c r="BL37" s="21">
        <f>VLOOKUP($C37,[2]Milan!$B$7:$AA$40,26)</f>
        <v>0.91003235746572364</v>
      </c>
      <c r="BM37" s="22">
        <f>IF($V37=1,-[4]SFH!$E$9,0)</f>
        <v>0</v>
      </c>
      <c r="BN37" s="63" t="s">
        <v>38</v>
      </c>
      <c r="BO37" s="21">
        <f>IF($N37&gt;0,VLOOKUP($C37,[1]Milan!$AB$7:$AN$40,$N37))/((IF($P37=1,'3 PlantsCodes'!$D$26,IF($P37=2,'3 PlantsCodes'!$D$27,IF($P37=3,'3 PlantsCodes'!$D$28,IF($P37=4,'3 PlantsCodes'!$D$29)))))*IF($R37=1,'3 PlantsCodes'!$D$31,IF(IT_Milan!$R37=2,'3 PlantsCodes'!$D$32)))</f>
        <v>166.86768963360706</v>
      </c>
      <c r="BP37" s="21">
        <f>IF($O37&gt;0,VLOOKUP($C37,[1]Milan!$AB$7:$AN$40,$O37),0)/(IF($Q37=1,'3 PlantsCodes'!$E$26,IF($Q37=3,'3 PlantsCodes'!$E$28,IF($Q37=4,'3 PlantsCodes'!$E$29,1)))*IF($R37=1,'3 PlantsCodes'!$E$31,IF($R37=2,'3 PlantsCodes'!$E$32)))</f>
        <v>0</v>
      </c>
      <c r="BQ37" s="21">
        <f>VLOOKUP($C37,[1]Milan!$AB$6:$AZ$40,$T37)</f>
        <v>29.125</v>
      </c>
      <c r="BR37" s="21">
        <f>VLOOKUP($C37,[1]Milan!$B$7:$Y$40,18)</f>
        <v>11.676460606061633</v>
      </c>
      <c r="BS37" s="21">
        <f>VLOOKUP($C37,[1]Milan!$B$7:$AA$40,26)</f>
        <v>0.5976644165645455</v>
      </c>
      <c r="BT37" s="22">
        <f>IF($V37=1,-[4]AB!$E$9,0)</f>
        <v>0</v>
      </c>
      <c r="BU37" s="63" t="s">
        <v>38</v>
      </c>
    </row>
    <row r="38" spans="1:73" ht="15" customHeight="1" x14ac:dyDescent="0.25">
      <c r="A38" s="195"/>
      <c r="B38" s="18">
        <v>2</v>
      </c>
      <c r="C38" s="26">
        <f t="shared" ref="C38:W38" si="42">IF(C7="","",C7)</f>
        <v>14</v>
      </c>
      <c r="D38" s="55" t="str">
        <f t="shared" si="42"/>
        <v>o</v>
      </c>
      <c r="E38" s="55" t="str">
        <f t="shared" si="42"/>
        <v>+</v>
      </c>
      <c r="F38" s="54" t="str">
        <f t="shared" si="42"/>
        <v>+</v>
      </c>
      <c r="G38" s="54" t="str">
        <f t="shared" si="42"/>
        <v>o</v>
      </c>
      <c r="H38" s="54">
        <f t="shared" si="42"/>
        <v>0</v>
      </c>
      <c r="I38" s="54">
        <f t="shared" si="42"/>
        <v>2</v>
      </c>
      <c r="J38" s="54">
        <f t="shared" si="42"/>
        <v>3</v>
      </c>
      <c r="K38" s="54">
        <f t="shared" si="42"/>
        <v>2</v>
      </c>
      <c r="L38" s="54">
        <f t="shared" si="42"/>
        <v>1</v>
      </c>
      <c r="M38" s="54">
        <f t="shared" si="42"/>
        <v>2321</v>
      </c>
      <c r="N38" s="54">
        <f t="shared" si="42"/>
        <v>9</v>
      </c>
      <c r="O38" s="54">
        <f t="shared" si="42"/>
        <v>0</v>
      </c>
      <c r="P38" s="54">
        <f t="shared" si="42"/>
        <v>2</v>
      </c>
      <c r="Q38" s="54">
        <f t="shared" si="42"/>
        <v>0</v>
      </c>
      <c r="R38" s="54">
        <f t="shared" si="42"/>
        <v>2</v>
      </c>
      <c r="S38" s="54" t="str">
        <f t="shared" si="42"/>
        <v>o</v>
      </c>
      <c r="T38" s="26">
        <f t="shared" si="42"/>
        <v>18</v>
      </c>
      <c r="U38" s="54">
        <f t="shared" si="42"/>
        <v>0</v>
      </c>
      <c r="V38" s="54">
        <f t="shared" si="42"/>
        <v>0</v>
      </c>
      <c r="W38" s="19" t="str">
        <f t="shared" si="42"/>
        <v/>
      </c>
      <c r="X38" s="23">
        <f>IF(X7&gt;0,VLOOKUP(X7,'[3]2010_Envelope'!$BH$6:$CR$128,2),"")</f>
        <v>19.745648752499999</v>
      </c>
      <c r="Y38" s="23">
        <f>IF(Y7&gt;0,VLOOKUP(Y7,'[3]2010_Envelope'!$BH$6:$CR$128,2),"")</f>
        <v>91.683623212500024</v>
      </c>
      <c r="Z38" s="23">
        <f>IF(Z7&gt;0,VLOOKUP(Z7,'[3]2010_Envelope'!$BH$6:$CR$128,2),"")</f>
        <v>28.976721415714287</v>
      </c>
      <c r="AA38" s="23">
        <f>IF(AA7&gt;0,VLOOKUP(AA7,'[3]2010_Envelope'!$BH$6:$CR$128,2),"")</f>
        <v>91.088766723214292</v>
      </c>
      <c r="AB38" s="23">
        <f>IF(AB7&gt;0,VLOOKUP(AB7,'[3]2010_Envelope'!$BH$6:$CR$128,2),"")</f>
        <v>73.415651615357163</v>
      </c>
      <c r="AC38" s="23">
        <f>IF(AC7&gt;0,VLOOKUP(AC7,'[3]2010_Envelope'!$BH$6:$CR$128,2),"")</f>
        <v>33.705407163214282</v>
      </c>
      <c r="AD38" s="22" t="str">
        <f>IF(AD7&gt;0,VLOOKUP(AD7,'[3]2010_HVAC'!$EY$7:$KA$83,2),"")</f>
        <v/>
      </c>
      <c r="AE38" s="22" t="str">
        <f>IF(AE7&gt;0,VLOOKUP(AE7,'[3]2010_HVAC'!$EY$7:$KA$83,2),"")</f>
        <v/>
      </c>
      <c r="AF38" s="22" t="str">
        <f>IF(AF7&gt;0,VLOOKUP(AF7,'[3]2010_HVAC'!$EY$7:$KA$83,2),"")</f>
        <v/>
      </c>
      <c r="AG38" s="61">
        <f>VLOOKUP($C38,[2]Performance!$A$3:$K$36,7)</f>
        <v>2</v>
      </c>
      <c r="AH38" s="61">
        <f t="shared" ref="AH38:AH55" si="43">IF(AG38=0,2,IF(AG38=1,3,4))</f>
        <v>4</v>
      </c>
      <c r="AI38" s="22">
        <f>IF(AI7&gt;0,VLOOKUP(AI7,'[3]2010_HVAC'!$EY$7:$KA$83,AH38),"")</f>
        <v>31.695714285714285</v>
      </c>
      <c r="AJ38" s="22" t="str">
        <f>IF(AJ7&gt;0,VLOOKUP(AJ7,'[3]2010_HVAC'!$EY$7:$KA$83,2),"")</f>
        <v/>
      </c>
      <c r="AK38" s="22">
        <f>IF(AK7&gt;0,VLOOKUP(AK7,'[3]2010_HVAC'!$EY$7:$KA$83,2),"")</f>
        <v>39.1792935</v>
      </c>
      <c r="AL38" s="22">
        <f>IF(AL7&gt;0,VLOOKUP(AL7,'[3]2010_HVAC'!$EY$7:$KA$83,2),"")</f>
        <v>3.9310182214285709</v>
      </c>
      <c r="AM38" s="22" t="str">
        <f>IF(AM7&gt;0,VLOOKUP(AM7,'[3]2010_HVAC'!$EY$7:$KA$83,2),"")</f>
        <v/>
      </c>
      <c r="AN38" s="22" t="str">
        <f>IF(AN7&gt;0,VLOOKUP(AN7,'[3]2010_HVAC'!$EY$7:$KA$83,2),"")</f>
        <v/>
      </c>
      <c r="AO38" s="14">
        <f t="shared" ref="AO38:AO55" si="44">(SUM(X38:AF38)+SUM(AI38:AN38))*$AO$5</f>
        <v>57879.058284550003</v>
      </c>
      <c r="AP38" s="23">
        <f>IF(AP7&gt;0,VLOOKUP(AP7,'[3]2010_Envelope'!$BH$6:$CR$128,3),"")</f>
        <v>9.5548890033333347</v>
      </c>
      <c r="AQ38" s="23">
        <f>IF(AQ7&gt;0,VLOOKUP(AQ7,'[3]2010_Envelope'!$BH$6:$CR$128,3),"")</f>
        <v>38.021216280000004</v>
      </c>
      <c r="AR38" s="23">
        <f>IF(AR7&gt;0,VLOOKUP(AR7,'[3]2010_Envelope'!$BH$6:$CR$128,3),"")</f>
        <v>14.021790840000001</v>
      </c>
      <c r="AS38" s="23">
        <f>IF(AS7&gt;0,VLOOKUP(AS7,'[3]2010_Envelope'!$BH$6:$CR$128,3),"")</f>
        <v>40.395067553939398</v>
      </c>
      <c r="AT38" s="23">
        <f>IF(AT7&gt;0,VLOOKUP(AT7,'[3]2010_Envelope'!$BH$6:$CR$128,3),"")</f>
        <v>32.557746284848484</v>
      </c>
      <c r="AU38" s="23">
        <f>IF(AU7&gt;0,VLOOKUP(AU7,'[3]2010_Envelope'!$BH$6:$CR$128,3),"")</f>
        <v>14.797290119999998</v>
      </c>
      <c r="AV38" s="22" t="str">
        <f>IF(AV7&gt;0,VLOOKUP(AV7,'[3]2010_HVAC'!$EY$7:$KA$83,5),"")</f>
        <v/>
      </c>
      <c r="AW38" s="22" t="str">
        <f>IF(AW7&gt;0,VLOOKUP(AW7,'[3]2010_HVAC'!$EY$7:$KA$83,5),"")</f>
        <v/>
      </c>
      <c r="AX38" s="22" t="str">
        <f>IF(AX7&gt;0,VLOOKUP(AX7,'[3]2010_HVAC'!$EY$7:$KA$83,5),"")</f>
        <v/>
      </c>
      <c r="AY38" s="61">
        <f>VLOOKUP($C38,[1]Performance!$A$3:$K$36,7)</f>
        <v>2</v>
      </c>
      <c r="AZ38" s="61">
        <f t="shared" ref="AZ38:AZ55" si="45">IF(AY38=0,5,IF(AY38=1,6,7))</f>
        <v>7</v>
      </c>
      <c r="BA38" s="22">
        <f>IF(BA7&gt;0,VLOOKUP(BA7,'[3]2010_HVAC'!$EY$7:$KA$83,AZ38),"")</f>
        <v>6.5289405864381287</v>
      </c>
      <c r="BB38" s="22" t="str">
        <f>IF(BB7&gt;0,VLOOKUP(BB7,'[3]2010_HVAC'!$EY$7:$KA$83,5),"")</f>
        <v/>
      </c>
      <c r="BC38" s="22">
        <f>IF(BC7&gt;0,VLOOKUP(BC7,'[3]2010_HVAC'!$EY$7:$KA$83,5),"")</f>
        <v>35.6259145</v>
      </c>
      <c r="BD38" s="22">
        <f>IF(BD7&gt;0,VLOOKUP(BD7,'[3]2010_HVAC'!$EY$7:$KA$83,5),"")</f>
        <v>0.27795078333333328</v>
      </c>
      <c r="BE38" s="22" t="str">
        <f>IF(BE7&gt;0,VLOOKUP(BE7,'[3]2010_HVAC'!$EY$7:$KA$83,5),"")</f>
        <v/>
      </c>
      <c r="BF38" s="22" t="str">
        <f>IF(BF7&gt;0,VLOOKUP(BF7,'[3]2010_HVAC'!$EY$7:$KA$83,5),"")</f>
        <v/>
      </c>
      <c r="BG38" s="14">
        <f t="shared" ref="BG38:BG55" si="46">(SUM(AP38:AX38)+SUM(BA38:BF38))*$BG$5</f>
        <v>189862.99789237377</v>
      </c>
      <c r="BH38" s="21">
        <f>IF($N38&gt;0,VLOOKUP($C38,[2]Milan!$AB$7:$AN$40,$N38))/((IF($P38=1,'3 PlantsCodes'!$D$26,IF($P38=2,'3 PlantsCodes'!$D$27,IF($P38=3,'3 PlantsCodes'!$D$28,IF($P38=4,'3 PlantsCodes'!$D$29)))))*IF($R38=1,'3 PlantsCodes'!$D$31,IF(IT_Milan!$R38=2,'3 PlantsCodes'!$D$32)))</f>
        <v>56.230671658004759</v>
      </c>
      <c r="BI38" s="21">
        <f>IF($O38&gt;0,VLOOKUP($C38,[2]Milan!$AB$7:$AN$40,$O38),0)/(IF($Q38=1,'3 PlantsCodes'!$E$26,IF($Q38=3,'3 PlantsCodes'!$E$28,IF($Q38=4,'3 PlantsCodes'!$E$29,1)))*IF($R38=1,'3 PlantsCodes'!$E$31,IF($R38=2,'3 PlantsCodes'!$E$32)))</f>
        <v>0</v>
      </c>
      <c r="BJ38" s="21">
        <f>VLOOKUP($C38,[2]Milan!$AB$6:$AZ$40,$T38)</f>
        <v>15.09</v>
      </c>
      <c r="BK38" s="21">
        <f>VLOOKUP($C38,[2]Milan!$B$7:$Y$40,18)</f>
        <v>11.353794285713454</v>
      </c>
      <c r="BL38" s="21">
        <f>VLOOKUP($C38,[2]Milan!$B$7:$AA$40,26)</f>
        <v>0.44846796044182141</v>
      </c>
      <c r="BM38" s="22">
        <f>IF($V38=1,-[4]SFH!$E$9,0)</f>
        <v>0</v>
      </c>
      <c r="BN38" s="63" t="s">
        <v>38</v>
      </c>
      <c r="BO38" s="21">
        <f>IF($N38&gt;0,VLOOKUP($C38,[1]Milan!$AB$7:$AN$40,$N38))/((IF($P38=1,'3 PlantsCodes'!$D$26,IF($P38=2,'3 PlantsCodes'!$D$27,IF($P38=3,'3 PlantsCodes'!$D$28,IF($P38=4,'3 PlantsCodes'!$D$29)))))*IF($R38=1,'3 PlantsCodes'!$D$31,IF(IT_Milan!$R38=2,'3 PlantsCodes'!$D$32)))</f>
        <v>42.88611358909067</v>
      </c>
      <c r="BP38" s="21">
        <f>IF($O38&gt;0,VLOOKUP($C38,[1]Milan!$AB$7:$AN$40,$O38),0)/(IF($Q38=1,'3 PlantsCodes'!$E$26,IF($Q38=3,'3 PlantsCodes'!$E$28,IF($Q38=4,'3 PlantsCodes'!$E$29,1)))*IF($R38=1,'3 PlantsCodes'!$E$31,IF($R38=2,'3 PlantsCodes'!$E$32)))</f>
        <v>0</v>
      </c>
      <c r="BQ38" s="21">
        <f>VLOOKUP($C38,[1]Milan!$AB$6:$AZ$40,$T38)</f>
        <v>23.3</v>
      </c>
      <c r="BR38" s="21">
        <f>VLOOKUP($C38,[1]Milan!$B$7:$Y$40,18)</f>
        <v>11.676460606061633</v>
      </c>
      <c r="BS38" s="21">
        <f>VLOOKUP($C38,[1]Milan!$B$7:$AA$40,26)</f>
        <v>0.40746856825811439</v>
      </c>
      <c r="BT38" s="22">
        <f>IF($V38=1,-[4]AB!$E$9,0)</f>
        <v>0</v>
      </c>
      <c r="BU38" s="63" t="s">
        <v>38</v>
      </c>
    </row>
    <row r="39" spans="1:73" ht="15" customHeight="1" x14ac:dyDescent="0.25">
      <c r="A39" s="195"/>
      <c r="B39" s="18">
        <v>3</v>
      </c>
      <c r="C39" s="26">
        <f t="shared" ref="C39:W39" si="47">IF(C8="","",C8)</f>
        <v>24</v>
      </c>
      <c r="D39" s="55" t="str">
        <f t="shared" si="47"/>
        <v>o+</v>
      </c>
      <c r="E39" s="55" t="str">
        <f t="shared" si="47"/>
        <v>+</v>
      </c>
      <c r="F39" s="54" t="str">
        <f t="shared" si="47"/>
        <v>+</v>
      </c>
      <c r="G39" s="54" t="str">
        <f t="shared" si="47"/>
        <v>o</v>
      </c>
      <c r="H39" s="54">
        <f t="shared" si="47"/>
        <v>0</v>
      </c>
      <c r="I39" s="54">
        <f t="shared" si="47"/>
        <v>3</v>
      </c>
      <c r="J39" s="54">
        <f t="shared" si="47"/>
        <v>3</v>
      </c>
      <c r="K39" s="54">
        <f t="shared" si="47"/>
        <v>2</v>
      </c>
      <c r="L39" s="54">
        <f t="shared" si="47"/>
        <v>1</v>
      </c>
      <c r="M39" s="54">
        <f t="shared" si="47"/>
        <v>3321</v>
      </c>
      <c r="N39" s="54">
        <f t="shared" si="47"/>
        <v>9</v>
      </c>
      <c r="O39" s="54">
        <f t="shared" si="47"/>
        <v>0</v>
      </c>
      <c r="P39" s="54">
        <f t="shared" si="47"/>
        <v>2</v>
      </c>
      <c r="Q39" s="54">
        <f t="shared" si="47"/>
        <v>0</v>
      </c>
      <c r="R39" s="54">
        <f t="shared" si="47"/>
        <v>2</v>
      </c>
      <c r="S39" s="54" t="str">
        <f t="shared" si="47"/>
        <v>o</v>
      </c>
      <c r="T39" s="26">
        <f t="shared" si="47"/>
        <v>18</v>
      </c>
      <c r="U39" s="54">
        <f t="shared" si="47"/>
        <v>0</v>
      </c>
      <c r="V39" s="54">
        <f t="shared" si="47"/>
        <v>0</v>
      </c>
      <c r="W39" s="19" t="str">
        <f t="shared" si="47"/>
        <v/>
      </c>
      <c r="X39" s="23">
        <f>IF(X8&gt;0,VLOOKUP(X8,'[3]2010_Envelope'!$BH$6:$CR$128,2),"")</f>
        <v>25.766754278571426</v>
      </c>
      <c r="Y39" s="23">
        <f>IF(Y8&gt;0,VLOOKUP(Y8,'[3]2010_Envelope'!$BH$6:$CR$128,2),"")</f>
        <v>102.44906574375001</v>
      </c>
      <c r="Z39" s="23">
        <f>IF(Z8&gt;0,VLOOKUP(Z8,'[3]2010_Envelope'!$BH$6:$CR$128,2),"")</f>
        <v>33.197054715</v>
      </c>
      <c r="AA39" s="23">
        <f>IF(AA8&gt;0,VLOOKUP(AA8,'[3]2010_Envelope'!$BH$6:$CR$128,2),"")</f>
        <v>91.088766723214292</v>
      </c>
      <c r="AB39" s="23">
        <f>IF(AB8&gt;0,VLOOKUP(AB8,'[3]2010_Envelope'!$BH$6:$CR$128,2),"")</f>
        <v>73.415651615357163</v>
      </c>
      <c r="AC39" s="23">
        <f>IF(AC8&gt;0,VLOOKUP(AC8,'[3]2010_Envelope'!$BH$6:$CR$128,2),"")</f>
        <v>33.705407163214282</v>
      </c>
      <c r="AD39" s="22" t="str">
        <f>IF(AD8&gt;0,VLOOKUP(AD8,'[3]2010_HVAC'!$EY$7:$KA$83,2),"")</f>
        <v/>
      </c>
      <c r="AE39" s="22" t="str">
        <f>IF(AE8&gt;0,VLOOKUP(AE8,'[3]2010_HVAC'!$EY$7:$KA$83,2),"")</f>
        <v/>
      </c>
      <c r="AF39" s="22" t="str">
        <f>IF(AF8&gt;0,VLOOKUP(AF8,'[3]2010_HVAC'!$EY$7:$KA$83,2),"")</f>
        <v/>
      </c>
      <c r="AG39" s="61">
        <f>VLOOKUP($C39,[2]Performance!$A$3:$K$36,7)</f>
        <v>2</v>
      </c>
      <c r="AH39" s="61">
        <f t="shared" si="43"/>
        <v>4</v>
      </c>
      <c r="AI39" s="22">
        <f>IF(AI8&gt;0,VLOOKUP(AI8,'[3]2010_HVAC'!$EY$7:$KA$83,AH39),"")</f>
        <v>31.695714285714285</v>
      </c>
      <c r="AJ39" s="22" t="str">
        <f>IF(AJ8&gt;0,VLOOKUP(AJ8,'[3]2010_HVAC'!$EY$7:$KA$83,2),"")</f>
        <v/>
      </c>
      <c r="AK39" s="22">
        <f>IF(AK8&gt;0,VLOOKUP(AK8,'[3]2010_HVAC'!$EY$7:$KA$83,2),"")</f>
        <v>39.1792935</v>
      </c>
      <c r="AL39" s="22">
        <f>IF(AL8&gt;0,VLOOKUP(AL8,'[3]2010_HVAC'!$EY$7:$KA$83,2),"")</f>
        <v>3.9310182214285709</v>
      </c>
      <c r="AM39" s="22" t="str">
        <f>IF(AM8&gt;0,VLOOKUP(AM8,'[3]2010_HVAC'!$EY$7:$KA$83,2),"")</f>
        <v/>
      </c>
      <c r="AN39" s="22" t="str">
        <f>IF(AN8&gt;0,VLOOKUP(AN8,'[3]2010_HVAC'!$EY$7:$KA$83,2),"")</f>
        <v/>
      </c>
      <c r="AO39" s="14">
        <f t="shared" si="44"/>
        <v>60820.021674475007</v>
      </c>
      <c r="AP39" s="23">
        <f>IF(AP8&gt;0,VLOOKUP(AP8,'[3]2010_Envelope'!$BH$6:$CR$128,3),"")</f>
        <v>12.468492688888889</v>
      </c>
      <c r="AQ39" s="23">
        <f>IF(AQ8&gt;0,VLOOKUP(AQ8,'[3]2010_Envelope'!$BH$6:$CR$128,3),"")</f>
        <v>42.485647380000003</v>
      </c>
      <c r="AR39" s="23">
        <f>IF(AR8&gt;0,VLOOKUP(AR8,'[3]2010_Envelope'!$BH$6:$CR$128,3),"")</f>
        <v>16.064003620000001</v>
      </c>
      <c r="AS39" s="23">
        <f>IF(AS8&gt;0,VLOOKUP(AS8,'[3]2010_Envelope'!$BH$6:$CR$128,3),"")</f>
        <v>40.395067553939398</v>
      </c>
      <c r="AT39" s="23">
        <f>IF(AT8&gt;0,VLOOKUP(AT8,'[3]2010_Envelope'!$BH$6:$CR$128,3),"")</f>
        <v>32.557746284848484</v>
      </c>
      <c r="AU39" s="23">
        <f>IF(AU8&gt;0,VLOOKUP(AU8,'[3]2010_Envelope'!$BH$6:$CR$128,3),"")</f>
        <v>14.797290119999998</v>
      </c>
      <c r="AV39" s="22" t="str">
        <f>IF(AV8&gt;0,VLOOKUP(AV8,'[3]2010_HVAC'!$EY$7:$KA$83,5),"")</f>
        <v/>
      </c>
      <c r="AW39" s="22" t="str">
        <f>IF(AW8&gt;0,VLOOKUP(AW8,'[3]2010_HVAC'!$EY$7:$KA$83,5),"")</f>
        <v/>
      </c>
      <c r="AX39" s="22" t="str">
        <f>IF(AX8&gt;0,VLOOKUP(AX8,'[3]2010_HVAC'!$EY$7:$KA$83,5),"")</f>
        <v/>
      </c>
      <c r="AY39" s="61">
        <f>VLOOKUP($C39,[1]Performance!$A$3:$K$36,7)</f>
        <v>2</v>
      </c>
      <c r="AZ39" s="61">
        <f t="shared" si="45"/>
        <v>7</v>
      </c>
      <c r="BA39" s="22">
        <f>IF(BA8&gt;0,VLOOKUP(BA8,'[3]2010_HVAC'!$EY$7:$KA$83,AZ39),"")</f>
        <v>6.5289405864381287</v>
      </c>
      <c r="BB39" s="22" t="str">
        <f>IF(BB8&gt;0,VLOOKUP(BB8,'[3]2010_HVAC'!$EY$7:$KA$83,5),"")</f>
        <v/>
      </c>
      <c r="BC39" s="22">
        <f>IF(BC8&gt;0,VLOOKUP(BC8,'[3]2010_HVAC'!$EY$7:$KA$83,5),"")</f>
        <v>35.6259145</v>
      </c>
      <c r="BD39" s="22">
        <f>IF(BD8&gt;0,VLOOKUP(BD8,'[3]2010_HVAC'!$EY$7:$KA$83,5),"")</f>
        <v>0.27795078333333328</v>
      </c>
      <c r="BE39" s="22" t="str">
        <f>IF(BE8&gt;0,VLOOKUP(BE8,'[3]2010_HVAC'!$EY$7:$KA$83,5),"")</f>
        <v/>
      </c>
      <c r="BF39" s="22" t="str">
        <f>IF(BF8&gt;0,VLOOKUP(BF8,'[3]2010_HVAC'!$EY$7:$KA$83,5),"")</f>
        <v/>
      </c>
      <c r="BG39" s="14">
        <f t="shared" si="46"/>
        <v>199189.04298227374</v>
      </c>
      <c r="BH39" s="21">
        <f>IF($N39&gt;0,VLOOKUP($C39,[2]Milan!$AB$7:$AN$40,$N39))/((IF($P39=1,'3 PlantsCodes'!$D$26,IF($P39=2,'3 PlantsCodes'!$D$27,IF($P39=3,'3 PlantsCodes'!$D$28,IF($P39=4,'3 PlantsCodes'!$D$29)))))*IF($R39=1,'3 PlantsCodes'!$D$31,IF(IT_Milan!$R39=2,'3 PlantsCodes'!$D$32)))</f>
        <v>47.957193662910136</v>
      </c>
      <c r="BI39" s="21">
        <f>IF($O39&gt;0,VLOOKUP($C39,[2]Milan!$AB$7:$AN$40,$O39),0)/(IF($Q39=1,'3 PlantsCodes'!$E$26,IF($Q39=3,'3 PlantsCodes'!$E$28,IF($Q39=4,'3 PlantsCodes'!$E$29,1)))*IF($R39=1,'3 PlantsCodes'!$E$31,IF($R39=2,'3 PlantsCodes'!$E$32)))</f>
        <v>0</v>
      </c>
      <c r="BJ39" s="21">
        <f>VLOOKUP($C39,[2]Milan!$AB$6:$AZ$40,$T39)</f>
        <v>15.09</v>
      </c>
      <c r="BK39" s="21">
        <f>VLOOKUP($C39,[2]Milan!$B$7:$Y$40,18)</f>
        <v>11.353794285713454</v>
      </c>
      <c r="BL39" s="21">
        <f>VLOOKUP($C39,[2]Milan!$B$7:$AA$40,26)</f>
        <v>0.43463827039344122</v>
      </c>
      <c r="BM39" s="22">
        <f>IF($V39=1,-[4]SFH!$E$9,0)</f>
        <v>0</v>
      </c>
      <c r="BN39" s="63" t="s">
        <v>38</v>
      </c>
      <c r="BO39" s="21">
        <f>IF($N39&gt;0,VLOOKUP($C39,[1]Milan!$AB$7:$AN$40,$N39))/((IF($P39=1,'3 PlantsCodes'!$D$26,IF($P39=2,'3 PlantsCodes'!$D$27,IF($P39=3,'3 PlantsCodes'!$D$28,IF($P39=4,'3 PlantsCodes'!$D$29)))))*IF($R39=1,'3 PlantsCodes'!$D$31,IF(IT_Milan!$R39=2,'3 PlantsCodes'!$D$32)))</f>
        <v>38.188092930238788</v>
      </c>
      <c r="BP39" s="21">
        <f>IF($O39&gt;0,VLOOKUP($C39,[1]Milan!$AB$7:$AN$40,$O39),0)/(IF($Q39=1,'3 PlantsCodes'!$E$26,IF($Q39=3,'3 PlantsCodes'!$E$28,IF($Q39=4,'3 PlantsCodes'!$E$29,1)))*IF($R39=1,'3 PlantsCodes'!$E$31,IF($R39=2,'3 PlantsCodes'!$E$32)))</f>
        <v>0</v>
      </c>
      <c r="BQ39" s="21">
        <f>VLOOKUP($C39,[1]Milan!$AB$6:$AZ$40,$T39)</f>
        <v>23.3</v>
      </c>
      <c r="BR39" s="21">
        <f>VLOOKUP($C39,[1]Milan!$B$7:$Y$40,18)</f>
        <v>11.676460606061633</v>
      </c>
      <c r="BS39" s="21">
        <f>VLOOKUP($C39,[1]Milan!$B$7:$AA$40,26)</f>
        <v>0.40107070784597088</v>
      </c>
      <c r="BT39" s="22">
        <f>IF($V39=1,-[4]AB!$E$9,0)</f>
        <v>0</v>
      </c>
      <c r="BU39" s="63" t="s">
        <v>38</v>
      </c>
    </row>
    <row r="40" spans="1:73" ht="15" customHeight="1" x14ac:dyDescent="0.25">
      <c r="A40" s="195"/>
      <c r="B40" s="18">
        <v>4</v>
      </c>
      <c r="C40" s="26">
        <f t="shared" ref="C40:W40" si="48">IF(C9="","",C9)</f>
        <v>32</v>
      </c>
      <c r="D40" s="55" t="str">
        <f t="shared" si="48"/>
        <v>+</v>
      </c>
      <c r="E40" s="55" t="str">
        <f t="shared" si="48"/>
        <v>+</v>
      </c>
      <c r="F40" s="54" t="str">
        <f t="shared" si="48"/>
        <v>+</v>
      </c>
      <c r="G40" s="54" t="str">
        <f t="shared" si="48"/>
        <v>o</v>
      </c>
      <c r="H40" s="54">
        <f t="shared" si="48"/>
        <v>0</v>
      </c>
      <c r="I40" s="54">
        <f t="shared" si="48"/>
        <v>4</v>
      </c>
      <c r="J40" s="54">
        <f t="shared" si="48"/>
        <v>3</v>
      </c>
      <c r="K40" s="54">
        <f t="shared" si="48"/>
        <v>2</v>
      </c>
      <c r="L40" s="54">
        <f t="shared" si="48"/>
        <v>1</v>
      </c>
      <c r="M40" s="54">
        <f t="shared" si="48"/>
        <v>4321</v>
      </c>
      <c r="N40" s="54">
        <f t="shared" si="48"/>
        <v>9</v>
      </c>
      <c r="O40" s="54">
        <f t="shared" si="48"/>
        <v>0</v>
      </c>
      <c r="P40" s="54">
        <f t="shared" si="48"/>
        <v>2</v>
      </c>
      <c r="Q40" s="54">
        <f t="shared" si="48"/>
        <v>0</v>
      </c>
      <c r="R40" s="54">
        <f t="shared" si="48"/>
        <v>2</v>
      </c>
      <c r="S40" s="54" t="str">
        <f t="shared" si="48"/>
        <v>o</v>
      </c>
      <c r="T40" s="26">
        <f t="shared" si="48"/>
        <v>18</v>
      </c>
      <c r="U40" s="54">
        <f t="shared" si="48"/>
        <v>0</v>
      </c>
      <c r="V40" s="54">
        <f t="shared" si="48"/>
        <v>0</v>
      </c>
      <c r="W40" s="19" t="str">
        <f t="shared" si="48"/>
        <v/>
      </c>
      <c r="X40" s="23">
        <f>IF(X9&gt;0,VLOOKUP(X9,'[3]2010_Envelope'!$BH$6:$CR$128,2),"")</f>
        <v>37.80896533071428</v>
      </c>
      <c r="Y40" s="23">
        <f>IF(Y9&gt;0,VLOOKUP(Y9,'[3]2010_Envelope'!$BH$6:$CR$128,2),"")</f>
        <v>113.214508275</v>
      </c>
      <c r="Z40" s="23">
        <f>IF(Z9&gt;0,VLOOKUP(Z9,'[3]2010_Envelope'!$BH$6:$CR$128,2),"")</f>
        <v>37.424639446071424</v>
      </c>
      <c r="AA40" s="23">
        <f>IF(AA9&gt;0,VLOOKUP(AA9,'[3]2010_Envelope'!$BH$6:$CR$128,2),"")</f>
        <v>91.088766723214292</v>
      </c>
      <c r="AB40" s="23">
        <f>IF(AB9&gt;0,VLOOKUP(AB9,'[3]2010_Envelope'!$BH$6:$CR$128,2),"")</f>
        <v>73.415651615357163</v>
      </c>
      <c r="AC40" s="23">
        <f>IF(AC9&gt;0,VLOOKUP(AC9,'[3]2010_Envelope'!$BH$6:$CR$128,2),"")</f>
        <v>33.705407163214282</v>
      </c>
      <c r="AD40" s="22" t="str">
        <f>IF(AD9&gt;0,VLOOKUP(AD9,'[3]2010_HVAC'!$EY$7:$KA$83,2),"")</f>
        <v/>
      </c>
      <c r="AE40" s="22" t="str">
        <f>IF(AE9&gt;0,VLOOKUP(AE9,'[3]2010_HVAC'!$EY$7:$KA$83,2),"")</f>
        <v/>
      </c>
      <c r="AF40" s="22" t="str">
        <f>IF(AF9&gt;0,VLOOKUP(AF9,'[3]2010_HVAC'!$EY$7:$KA$83,2),"")</f>
        <v/>
      </c>
      <c r="AG40" s="61">
        <f>VLOOKUP($C40,[2]Performance!$A$3:$K$36,7)</f>
        <v>2</v>
      </c>
      <c r="AH40" s="61">
        <f t="shared" si="43"/>
        <v>4</v>
      </c>
      <c r="AI40" s="22">
        <f>IF(AI9&gt;0,VLOOKUP(AI9,'[3]2010_HVAC'!$EY$7:$KA$83,AH40),"")</f>
        <v>31.695714285714285</v>
      </c>
      <c r="AJ40" s="22" t="str">
        <f>IF(AJ9&gt;0,VLOOKUP(AJ9,'[3]2010_HVAC'!$EY$7:$KA$83,2),"")</f>
        <v/>
      </c>
      <c r="AK40" s="22">
        <f>IF(AK9&gt;0,VLOOKUP(AK9,'[3]2010_HVAC'!$EY$7:$KA$83,2),"")</f>
        <v>39.1792935</v>
      </c>
      <c r="AL40" s="22">
        <f>IF(AL9&gt;0,VLOOKUP(AL9,'[3]2010_HVAC'!$EY$7:$KA$83,2),"")</f>
        <v>3.9310182214285709</v>
      </c>
      <c r="AM40" s="22" t="str">
        <f>IF(AM9&gt;0,VLOOKUP(AM9,'[3]2010_HVAC'!$EY$7:$KA$83,2),"")</f>
        <v/>
      </c>
      <c r="AN40" s="22" t="str">
        <f>IF(AN9&gt;0,VLOOKUP(AN9,'[3]2010_HVAC'!$EY$7:$KA$83,2),"")</f>
        <v/>
      </c>
      <c r="AO40" s="14">
        <f t="shared" si="44"/>
        <v>64604.955038499997</v>
      </c>
      <c r="AP40" s="23">
        <f>IF(AP9&gt;0,VLOOKUP(AP9,'[3]2010_Envelope'!$BH$6:$CR$128,3),"")</f>
        <v>18.295700060000001</v>
      </c>
      <c r="AQ40" s="23">
        <f>IF(AQ9&gt;0,VLOOKUP(AQ9,'[3]2010_Envelope'!$BH$6:$CR$128,3),"")</f>
        <v>46.950078479999995</v>
      </c>
      <c r="AR40" s="23">
        <f>IF(AR9&gt;0,VLOOKUP(AR9,'[3]2010_Envelope'!$BH$6:$CR$128,3),"")</f>
        <v>18.109725356666665</v>
      </c>
      <c r="AS40" s="23">
        <f>IF(AS9&gt;0,VLOOKUP(AS9,'[3]2010_Envelope'!$BH$6:$CR$128,3),"")</f>
        <v>40.395067553939398</v>
      </c>
      <c r="AT40" s="23">
        <f>IF(AT9&gt;0,VLOOKUP(AT9,'[3]2010_Envelope'!$BH$6:$CR$128,3),"")</f>
        <v>32.557746284848484</v>
      </c>
      <c r="AU40" s="23">
        <f>IF(AU9&gt;0,VLOOKUP(AU9,'[3]2010_Envelope'!$BH$6:$CR$128,3),"")</f>
        <v>14.797290119999998</v>
      </c>
      <c r="AV40" s="22" t="str">
        <f>IF(AV9&gt;0,VLOOKUP(AV9,'[3]2010_HVAC'!$EY$7:$KA$83,5),"")</f>
        <v/>
      </c>
      <c r="AW40" s="22" t="str">
        <f>IF(AW9&gt;0,VLOOKUP(AW9,'[3]2010_HVAC'!$EY$7:$KA$83,5),"")</f>
        <v/>
      </c>
      <c r="AX40" s="22" t="str">
        <f>IF(AX9&gt;0,VLOOKUP(AX9,'[3]2010_HVAC'!$EY$7:$KA$83,5),"")</f>
        <v/>
      </c>
      <c r="AY40" s="61">
        <f>VLOOKUP($C40,[1]Performance!$A$3:$K$36,7)</f>
        <v>2</v>
      </c>
      <c r="AZ40" s="61">
        <f t="shared" si="45"/>
        <v>7</v>
      </c>
      <c r="BA40" s="22">
        <f>IF(BA9&gt;0,VLOOKUP(BA9,'[3]2010_HVAC'!$EY$7:$KA$83,AZ40),"")</f>
        <v>6.5289405864381287</v>
      </c>
      <c r="BB40" s="22" t="str">
        <f>IF(BB9&gt;0,VLOOKUP(BB9,'[3]2010_HVAC'!$EY$7:$KA$83,5),"")</f>
        <v/>
      </c>
      <c r="BC40" s="22">
        <f>IF(BC9&gt;0,VLOOKUP(BC9,'[3]2010_HVAC'!$EY$7:$KA$83,5),"")</f>
        <v>35.6259145</v>
      </c>
      <c r="BD40" s="22">
        <f>IF(BD9&gt;0,VLOOKUP(BD9,'[3]2010_HVAC'!$EY$7:$KA$83,5),"")</f>
        <v>0.27795078333333328</v>
      </c>
      <c r="BE40" s="22" t="str">
        <f>IF(BE9&gt;0,VLOOKUP(BE9,'[3]2010_HVAC'!$EY$7:$KA$83,5),"")</f>
        <v/>
      </c>
      <c r="BF40" s="22" t="str">
        <f>IF(BF9&gt;0,VLOOKUP(BF9,'[3]2010_HVAC'!$EY$7:$KA$83,5),"")</f>
        <v/>
      </c>
      <c r="BG40" s="14">
        <f t="shared" si="46"/>
        <v>211403.02958797375</v>
      </c>
      <c r="BH40" s="21">
        <f>IF($N40&gt;0,VLOOKUP($C40,[2]Milan!$AB$7:$AN$40,$N40))/((IF($P40=1,'3 PlantsCodes'!$D$26,IF($P40=2,'3 PlantsCodes'!$D$27,IF($P40=3,'3 PlantsCodes'!$D$28,IF($P40=4,'3 PlantsCodes'!$D$29)))))*IF($R40=1,'3 PlantsCodes'!$D$31,IF(IT_Milan!$R40=2,'3 PlantsCodes'!$D$32)))</f>
        <v>42.662160957913997</v>
      </c>
      <c r="BI40" s="21">
        <f>IF($O40&gt;0,VLOOKUP($C40,[2]Milan!$AB$7:$AN$40,$O40),0)/(IF($Q40=1,'3 PlantsCodes'!$E$26,IF($Q40=3,'3 PlantsCodes'!$E$28,IF($Q40=4,'3 PlantsCodes'!$E$29,1)))*IF($R40=1,'3 PlantsCodes'!$E$31,IF($R40=2,'3 PlantsCodes'!$E$32)))</f>
        <v>0</v>
      </c>
      <c r="BJ40" s="21">
        <f>VLOOKUP($C40,[2]Milan!$AB$6:$AZ$40,$T40)</f>
        <v>15.09</v>
      </c>
      <c r="BK40" s="21">
        <f>VLOOKUP($C40,[2]Milan!$B$7:$Y$40,18)</f>
        <v>11.353794285713454</v>
      </c>
      <c r="BL40" s="21">
        <f>VLOOKUP($C40,[2]Milan!$B$7:$AA$40,26)</f>
        <v>0.42572607031065396</v>
      </c>
      <c r="BM40" s="22">
        <f>IF($V40=1,-[4]SFH!$E$9,0)</f>
        <v>0</v>
      </c>
      <c r="BN40" s="63" t="s">
        <v>38</v>
      </c>
      <c r="BO40" s="21">
        <f>IF($N40&gt;0,VLOOKUP($C40,[1]Milan!$AB$7:$AN$40,$N40))/((IF($P40=1,'3 PlantsCodes'!$D$26,IF($P40=2,'3 PlantsCodes'!$D$27,IF($P40=3,'3 PlantsCodes'!$D$28,IF($P40=4,'3 PlantsCodes'!$D$29)))))*IF($R40=1,'3 PlantsCodes'!$D$31,IF(IT_Milan!$R40=2,'3 PlantsCodes'!$D$32)))</f>
        <v>35.21533139047839</v>
      </c>
      <c r="BP40" s="21">
        <f>IF($O40&gt;0,VLOOKUP($C40,[1]Milan!$AB$7:$AN$40,$O40),0)/(IF($Q40=1,'3 PlantsCodes'!$E$26,IF($Q40=3,'3 PlantsCodes'!$E$28,IF($Q40=4,'3 PlantsCodes'!$E$29,1)))*IF($R40=1,'3 PlantsCodes'!$E$31,IF($R40=2,'3 PlantsCodes'!$E$32)))</f>
        <v>0</v>
      </c>
      <c r="BQ40" s="21">
        <f>VLOOKUP($C40,[1]Milan!$AB$6:$AZ$40,$T40)</f>
        <v>23.3</v>
      </c>
      <c r="BR40" s="21">
        <f>VLOOKUP($C40,[1]Milan!$B$7:$Y$40,18)</f>
        <v>11.676460606061633</v>
      </c>
      <c r="BS40" s="21">
        <f>VLOOKUP($C40,[1]Milan!$B$7:$AA$40,26)</f>
        <v>0.39750913613095057</v>
      </c>
      <c r="BT40" s="22">
        <f>IF($V40=1,-[4]AB!$E$9,0)</f>
        <v>0</v>
      </c>
      <c r="BU40" s="63" t="s">
        <v>38</v>
      </c>
    </row>
    <row r="41" spans="1:73" ht="15" customHeight="1" x14ac:dyDescent="0.25">
      <c r="A41" s="195"/>
      <c r="B41" s="18">
        <v>5</v>
      </c>
      <c r="C41" s="26">
        <f t="shared" ref="C41:W41" si="49">IF(C10="","",C10)</f>
        <v>26</v>
      </c>
      <c r="D41" s="55" t="str">
        <f t="shared" si="49"/>
        <v>o+</v>
      </c>
      <c r="E41" s="55" t="str">
        <f t="shared" si="49"/>
        <v>+</v>
      </c>
      <c r="F41" s="54" t="str">
        <f t="shared" si="49"/>
        <v>+</v>
      </c>
      <c r="G41" s="54" t="str">
        <f t="shared" si="49"/>
        <v>o</v>
      </c>
      <c r="H41" s="54">
        <f t="shared" si="49"/>
        <v>1</v>
      </c>
      <c r="I41" s="54">
        <f t="shared" si="49"/>
        <v>3</v>
      </c>
      <c r="J41" s="54">
        <f t="shared" si="49"/>
        <v>3</v>
      </c>
      <c r="K41" s="54">
        <f t="shared" si="49"/>
        <v>2</v>
      </c>
      <c r="L41" s="54">
        <f t="shared" si="49"/>
        <v>2</v>
      </c>
      <c r="M41" s="54">
        <f t="shared" si="49"/>
        <v>3322</v>
      </c>
      <c r="N41" s="54">
        <f t="shared" si="49"/>
        <v>6</v>
      </c>
      <c r="O41" s="54">
        <f t="shared" si="49"/>
        <v>0</v>
      </c>
      <c r="P41" s="54">
        <f t="shared" si="49"/>
        <v>1</v>
      </c>
      <c r="Q41" s="54">
        <f t="shared" si="49"/>
        <v>0</v>
      </c>
      <c r="R41" s="54">
        <f t="shared" si="49"/>
        <v>2</v>
      </c>
      <c r="S41" s="54" t="str">
        <f t="shared" si="49"/>
        <v>o</v>
      </c>
      <c r="T41" s="26">
        <f t="shared" si="49"/>
        <v>15</v>
      </c>
      <c r="U41" s="54">
        <f t="shared" si="49"/>
        <v>0</v>
      </c>
      <c r="V41" s="54">
        <f t="shared" si="49"/>
        <v>0</v>
      </c>
      <c r="W41" s="19" t="str">
        <f t="shared" si="49"/>
        <v/>
      </c>
      <c r="X41" s="23">
        <f>IF(X10&gt;0,VLOOKUP(X10,'[3]2010_Envelope'!$BH$6:$CR$128,2),"")</f>
        <v>25.766754278571426</v>
      </c>
      <c r="Y41" s="23">
        <f>IF(Y10&gt;0,VLOOKUP(Y10,'[3]2010_Envelope'!$BH$6:$CR$128,2),"")</f>
        <v>102.44906574375001</v>
      </c>
      <c r="Z41" s="23">
        <f>IF(Z10&gt;0,VLOOKUP(Z10,'[3]2010_Envelope'!$BH$6:$CR$128,2),"")</f>
        <v>33.197054715</v>
      </c>
      <c r="AA41" s="23">
        <f>IF(AA10&gt;0,VLOOKUP(AA10,'[3]2010_Envelope'!$BH$6:$CR$128,2),"")</f>
        <v>91.088766723214292</v>
      </c>
      <c r="AB41" s="23">
        <f>IF(AB10&gt;0,VLOOKUP(AB10,'[3]2010_Envelope'!$BH$6:$CR$128,2),"")</f>
        <v>73.415651615357163</v>
      </c>
      <c r="AC41" s="23">
        <f>IF(AC10&gt;0,VLOOKUP(AC10,'[3]2010_Envelope'!$BH$6:$CR$128,2),"")</f>
        <v>33.705407163214282</v>
      </c>
      <c r="AD41" s="22">
        <f>IF(AD10&gt;0,VLOOKUP(AD10,'[3]2010_HVAC'!$EY$7:$KA$83,2),"")</f>
        <v>15.673824375000001</v>
      </c>
      <c r="AE41" s="22">
        <f>IF(AE10&gt;0,VLOOKUP(AE10,'[3]2010_HVAC'!$EY$7:$KA$83,2),"")</f>
        <v>10.84705875</v>
      </c>
      <c r="AF41" s="22" t="str">
        <f>IF(AF10&gt;0,VLOOKUP(AF10,'[3]2010_HVAC'!$EY$7:$KA$83,2),"")</f>
        <v/>
      </c>
      <c r="AG41" s="61">
        <f>VLOOKUP($C41,[2]Performance!$A$3:$K$36,7)</f>
        <v>2</v>
      </c>
      <c r="AH41" s="61">
        <f t="shared" si="43"/>
        <v>4</v>
      </c>
      <c r="AI41" s="22">
        <f>IF(AI10&gt;0,VLOOKUP(AI10,'[3]2010_HVAC'!$EY$7:$KA$83,AH41),"")</f>
        <v>14.053071968383085</v>
      </c>
      <c r="AJ41" s="22" t="str">
        <f>IF(AJ10&gt;0,VLOOKUP(AJ10,'[3]2010_HVAC'!$EY$7:$KA$83,2),"")</f>
        <v/>
      </c>
      <c r="AK41" s="22">
        <f>IF(AK10&gt;0,VLOOKUP(AK10,'[3]2010_HVAC'!$EY$7:$KA$83,2),"")</f>
        <v>233.24445899999998</v>
      </c>
      <c r="AL41" s="22">
        <f>IF(AL10&gt;0,VLOOKUP(AL10,'[3]2010_HVAC'!$EY$7:$KA$83,2),"")</f>
        <v>3.9310182214285709</v>
      </c>
      <c r="AM41" s="22" t="str">
        <f>IF(AM10&gt;0,VLOOKUP(AM10,'[3]2010_HVAC'!$EY$7:$KA$83,2),"")</f>
        <v/>
      </c>
      <c r="AN41" s="22" t="str">
        <f>IF(AN10&gt;0,VLOOKUP(AN10,'[3]2010_HVAC'!$EY$7:$KA$83,2),"")</f>
        <v/>
      </c>
      <c r="AO41" s="14">
        <f t="shared" si="44"/>
        <v>89232.098557548627</v>
      </c>
      <c r="AP41" s="23">
        <f>IF(AP10&gt;0,VLOOKUP(AP10,'[3]2010_Envelope'!$BH$6:$CR$128,3),"")</f>
        <v>12.468492688888889</v>
      </c>
      <c r="AQ41" s="23">
        <f>IF(AQ10&gt;0,VLOOKUP(AQ10,'[3]2010_Envelope'!$BH$6:$CR$128,3),"")</f>
        <v>42.485647380000003</v>
      </c>
      <c r="AR41" s="23">
        <f>IF(AR10&gt;0,VLOOKUP(AR10,'[3]2010_Envelope'!$BH$6:$CR$128,3),"")</f>
        <v>16.064003620000001</v>
      </c>
      <c r="AS41" s="23">
        <f>IF(AS10&gt;0,VLOOKUP(AS10,'[3]2010_Envelope'!$BH$6:$CR$128,3),"")</f>
        <v>40.395067553939398</v>
      </c>
      <c r="AT41" s="23">
        <f>IF(AT10&gt;0,VLOOKUP(AT10,'[3]2010_Envelope'!$BH$6:$CR$128,3),"")</f>
        <v>32.557746284848484</v>
      </c>
      <c r="AU41" s="23">
        <f>IF(AU10&gt;0,VLOOKUP(AU10,'[3]2010_Envelope'!$BH$6:$CR$128,3),"")</f>
        <v>14.797290119999998</v>
      </c>
      <c r="AV41" s="22">
        <f>IF(AV10&gt;0,VLOOKUP(AV10,'[3]2010_HVAC'!$EY$7:$KA$83,5),"")</f>
        <v>15.680157233333334</v>
      </c>
      <c r="AW41" s="22">
        <f>IF(AW10&gt;0,VLOOKUP(AW10,'[3]2010_HVAC'!$EY$7:$KA$83,5),"")</f>
        <v>7.7259453333333337</v>
      </c>
      <c r="AX41" s="22" t="str">
        <f>IF(AX10&gt;0,VLOOKUP(AX10,'[3]2010_HVAC'!$EY$7:$KA$83,5),"")</f>
        <v/>
      </c>
      <c r="AY41" s="61">
        <f>VLOOKUP($C41,[1]Performance!$A$3:$K$36,7)</f>
        <v>2</v>
      </c>
      <c r="AZ41" s="61">
        <f t="shared" si="45"/>
        <v>7</v>
      </c>
      <c r="BA41" s="22">
        <f>IF(BA10&gt;0,VLOOKUP(BA10,'[3]2010_HVAC'!$EY$7:$KA$83,AZ41),"")</f>
        <v>9.5063822482598717</v>
      </c>
      <c r="BB41" s="22" t="str">
        <f>IF(BB10&gt;0,VLOOKUP(BB10,'[3]2010_HVAC'!$EY$7:$KA$83,5),"")</f>
        <v/>
      </c>
      <c r="BC41" s="22">
        <f>IF(BC10&gt;0,VLOOKUP(BC10,'[3]2010_HVAC'!$EY$7:$KA$83,5),"")</f>
        <v>212.03258399999999</v>
      </c>
      <c r="BD41" s="22">
        <f>IF(BD10&gt;0,VLOOKUP(BD10,'[3]2010_HVAC'!$EY$7:$KA$83,5),"")</f>
        <v>0.27795078333333328</v>
      </c>
      <c r="BE41" s="22" t="str">
        <f>IF(BE10&gt;0,VLOOKUP(BE10,'[3]2010_HVAC'!$EY$7:$KA$83,5),"")</f>
        <v/>
      </c>
      <c r="BF41" s="22" t="str">
        <f>IF(BF10&gt;0,VLOOKUP(BF10,'[3]2010_HVAC'!$EY$7:$KA$83,5),"")</f>
        <v/>
      </c>
      <c r="BG41" s="14">
        <f t="shared" si="46"/>
        <v>399951.35457347723</v>
      </c>
      <c r="BH41" s="21">
        <f>IF($N41&gt;0,VLOOKUP($C41,[2]Milan!$AB$7:$AN$40,$N41))/((IF($P41=1,'3 PlantsCodes'!$D$26,IF($P41=2,'3 PlantsCodes'!$D$27,IF($P41=3,'3 PlantsCodes'!$D$28,IF($P41=4,'3 PlantsCodes'!$D$29)))))*IF($R41=1,'3 PlantsCodes'!$D$31,IF(IT_Milan!$R41=2,'3 PlantsCodes'!$D$32)))</f>
        <v>32.849473588427969</v>
      </c>
      <c r="BI41" s="21">
        <f>IF($O41&gt;0,VLOOKUP($C41,[2]Milan!$AB$7:$AN$40,$O41),0)/(IF($Q41=1,'3 PlantsCodes'!$E$26,IF($Q41=3,'3 PlantsCodes'!$E$28,IF($Q41=4,'3 PlantsCodes'!$E$29,1)))*IF($R41=1,'3 PlantsCodes'!$E$31,IF($R41=2,'3 PlantsCodes'!$E$32)))</f>
        <v>0</v>
      </c>
      <c r="BJ41" s="21">
        <f>VLOOKUP($C41,[2]Milan!$AB$6:$AZ$40,$T41)</f>
        <v>15.88421052631579</v>
      </c>
      <c r="BK41" s="21">
        <f>VLOOKUP($C41,[2]Milan!$B$7:$Y$40,18)</f>
        <v>11.353794285713454</v>
      </c>
      <c r="BL41" s="21">
        <f>VLOOKUP($C41,[2]Milan!$B$7:$AA$40,26)</f>
        <v>4.8994239047221786</v>
      </c>
      <c r="BM41" s="22">
        <f>IF($V41=1,-[4]SFH!$E$9,0)</f>
        <v>0</v>
      </c>
      <c r="BN41" s="63" t="s">
        <v>38</v>
      </c>
      <c r="BO41" s="21">
        <f>IF($N41&gt;0,VLOOKUP($C41,[1]Milan!$AB$7:$AN$40,$N41))/((IF($P41=1,'3 PlantsCodes'!$D$26,IF($P41=2,'3 PlantsCodes'!$D$27,IF($P41=3,'3 PlantsCodes'!$D$28,IF($P41=4,'3 PlantsCodes'!$D$29)))))*IF($R41=1,'3 PlantsCodes'!$D$31,IF(IT_Milan!$R41=2,'3 PlantsCodes'!$D$32)))</f>
        <v>23.964031382852191</v>
      </c>
      <c r="BP41" s="21">
        <f>IF($O41&gt;0,VLOOKUP($C41,[1]Milan!$AB$7:$AN$40,$O41),0)/(IF($Q41=1,'3 PlantsCodes'!$E$26,IF($Q41=3,'3 PlantsCodes'!$E$28,IF($Q41=4,'3 PlantsCodes'!$E$29,1)))*IF($R41=1,'3 PlantsCodes'!$E$31,IF($R41=2,'3 PlantsCodes'!$E$32)))</f>
        <v>0</v>
      </c>
      <c r="BQ41" s="21">
        <f>VLOOKUP($C41,[1]Milan!$AB$6:$AZ$40,$T41)</f>
        <v>24.526315789473685</v>
      </c>
      <c r="BR41" s="21">
        <f>VLOOKUP($C41,[1]Milan!$B$7:$Y$40,18)</f>
        <v>11.676460606061633</v>
      </c>
      <c r="BS41" s="21">
        <f>VLOOKUP($C41,[1]Milan!$B$7:$AA$40,26)</f>
        <v>4.9631920917664818</v>
      </c>
      <c r="BT41" s="22">
        <f>IF($V41=1,-[4]AB!$E$9,0)</f>
        <v>0</v>
      </c>
      <c r="BU41" s="63" t="s">
        <v>38</v>
      </c>
    </row>
    <row r="42" spans="1:73" ht="15" customHeight="1" x14ac:dyDescent="0.25">
      <c r="A42" s="195"/>
      <c r="B42" s="18">
        <v>6</v>
      </c>
      <c r="C42" s="26">
        <f t="shared" ref="C42:W42" si="50">IF(C11="","",C11)</f>
        <v>34</v>
      </c>
      <c r="D42" s="55" t="str">
        <f t="shared" si="50"/>
        <v>+</v>
      </c>
      <c r="E42" s="55" t="str">
        <f t="shared" si="50"/>
        <v>+</v>
      </c>
      <c r="F42" s="54" t="str">
        <f t="shared" si="50"/>
        <v>+</v>
      </c>
      <c r="G42" s="54" t="str">
        <f t="shared" si="50"/>
        <v>o</v>
      </c>
      <c r="H42" s="54">
        <f t="shared" si="50"/>
        <v>1</v>
      </c>
      <c r="I42" s="54">
        <f t="shared" si="50"/>
        <v>4</v>
      </c>
      <c r="J42" s="54">
        <f t="shared" si="50"/>
        <v>3</v>
      </c>
      <c r="K42" s="54">
        <f t="shared" si="50"/>
        <v>2</v>
      </c>
      <c r="L42" s="54">
        <f t="shared" si="50"/>
        <v>2</v>
      </c>
      <c r="M42" s="54">
        <f t="shared" si="50"/>
        <v>4322</v>
      </c>
      <c r="N42" s="54">
        <f t="shared" si="50"/>
        <v>6</v>
      </c>
      <c r="O42" s="54">
        <f t="shared" si="50"/>
        <v>0</v>
      </c>
      <c r="P42" s="54">
        <f t="shared" si="50"/>
        <v>1</v>
      </c>
      <c r="Q42" s="54">
        <f t="shared" si="50"/>
        <v>0</v>
      </c>
      <c r="R42" s="54">
        <f t="shared" si="50"/>
        <v>2</v>
      </c>
      <c r="S42" s="54" t="str">
        <f t="shared" si="50"/>
        <v>o</v>
      </c>
      <c r="T42" s="26">
        <f t="shared" si="50"/>
        <v>15</v>
      </c>
      <c r="U42" s="54">
        <f t="shared" si="50"/>
        <v>0</v>
      </c>
      <c r="V42" s="54">
        <f t="shared" si="50"/>
        <v>0</v>
      </c>
      <c r="W42" s="19" t="str">
        <f t="shared" si="50"/>
        <v/>
      </c>
      <c r="X42" s="23">
        <f>IF(X11&gt;0,VLOOKUP(X11,'[3]2010_Envelope'!$BH$6:$CR$128,2),"")</f>
        <v>37.80896533071428</v>
      </c>
      <c r="Y42" s="23">
        <f>IF(Y11&gt;0,VLOOKUP(Y11,'[3]2010_Envelope'!$BH$6:$CR$128,2),"")</f>
        <v>113.214508275</v>
      </c>
      <c r="Z42" s="23">
        <f>IF(Z11&gt;0,VLOOKUP(Z11,'[3]2010_Envelope'!$BH$6:$CR$128,2),"")</f>
        <v>37.424639446071424</v>
      </c>
      <c r="AA42" s="23">
        <f>IF(AA11&gt;0,VLOOKUP(AA11,'[3]2010_Envelope'!$BH$6:$CR$128,2),"")</f>
        <v>91.088766723214292</v>
      </c>
      <c r="AB42" s="23">
        <f>IF(AB11&gt;0,VLOOKUP(AB11,'[3]2010_Envelope'!$BH$6:$CR$128,2),"")</f>
        <v>73.415651615357163</v>
      </c>
      <c r="AC42" s="23">
        <f>IF(AC11&gt;0,VLOOKUP(AC11,'[3]2010_Envelope'!$BH$6:$CR$128,2),"")</f>
        <v>33.705407163214282</v>
      </c>
      <c r="AD42" s="22">
        <f>IF(AD11&gt;0,VLOOKUP(AD11,'[3]2010_HVAC'!$EY$7:$KA$83,2),"")</f>
        <v>15.673824375000001</v>
      </c>
      <c r="AE42" s="22">
        <f>IF(AE11&gt;0,VLOOKUP(AE11,'[3]2010_HVAC'!$EY$7:$KA$83,2),"")</f>
        <v>10.84705875</v>
      </c>
      <c r="AF42" s="22" t="str">
        <f>IF(AF11&gt;0,VLOOKUP(AF11,'[3]2010_HVAC'!$EY$7:$KA$83,2),"")</f>
        <v/>
      </c>
      <c r="AG42" s="61">
        <f>VLOOKUP($C42,[2]Performance!$A$3:$K$36,7)</f>
        <v>2</v>
      </c>
      <c r="AH42" s="61">
        <f t="shared" si="43"/>
        <v>4</v>
      </c>
      <c r="AI42" s="22">
        <f>IF(AI11&gt;0,VLOOKUP(AI11,'[3]2010_HVAC'!$EY$7:$KA$83,AH42),"")</f>
        <v>14.053071968383085</v>
      </c>
      <c r="AJ42" s="22" t="str">
        <f>IF(AJ11&gt;0,VLOOKUP(AJ11,'[3]2010_HVAC'!$EY$7:$KA$83,2),"")</f>
        <v/>
      </c>
      <c r="AK42" s="22">
        <f>IF(AK11&gt;0,VLOOKUP(AK11,'[3]2010_HVAC'!$EY$7:$KA$83,2),"")</f>
        <v>233.24445899999998</v>
      </c>
      <c r="AL42" s="22">
        <f>IF(AL11&gt;0,VLOOKUP(AL11,'[3]2010_HVAC'!$EY$7:$KA$83,2),"")</f>
        <v>3.9310182214285709</v>
      </c>
      <c r="AM42" s="22" t="str">
        <f>IF(AM11&gt;0,VLOOKUP(AM11,'[3]2010_HVAC'!$EY$7:$KA$83,2),"")</f>
        <v/>
      </c>
      <c r="AN42" s="22" t="str">
        <f>IF(AN11&gt;0,VLOOKUP(AN11,'[3]2010_HVAC'!$EY$7:$KA$83,2),"")</f>
        <v/>
      </c>
      <c r="AO42" s="14">
        <f t="shared" si="44"/>
        <v>93017.031921573609</v>
      </c>
      <c r="AP42" s="23">
        <f>IF(AP11&gt;0,VLOOKUP(AP11,'[3]2010_Envelope'!$BH$6:$CR$128,3),"")</f>
        <v>18.295700060000001</v>
      </c>
      <c r="AQ42" s="23">
        <f>IF(AQ11&gt;0,VLOOKUP(AQ11,'[3]2010_Envelope'!$BH$6:$CR$128,3),"")</f>
        <v>46.950078479999995</v>
      </c>
      <c r="AR42" s="23">
        <f>IF(AR11&gt;0,VLOOKUP(AR11,'[3]2010_Envelope'!$BH$6:$CR$128,3),"")</f>
        <v>18.109725356666665</v>
      </c>
      <c r="AS42" s="23">
        <f>IF(AS11&gt;0,VLOOKUP(AS11,'[3]2010_Envelope'!$BH$6:$CR$128,3),"")</f>
        <v>40.395067553939398</v>
      </c>
      <c r="AT42" s="23">
        <f>IF(AT11&gt;0,VLOOKUP(AT11,'[3]2010_Envelope'!$BH$6:$CR$128,3),"")</f>
        <v>32.557746284848484</v>
      </c>
      <c r="AU42" s="23">
        <f>IF(AU11&gt;0,VLOOKUP(AU11,'[3]2010_Envelope'!$BH$6:$CR$128,3),"")</f>
        <v>14.797290119999998</v>
      </c>
      <c r="AV42" s="22">
        <f>IF(AV11&gt;0,VLOOKUP(AV11,'[3]2010_HVAC'!$EY$7:$KA$83,5),"")</f>
        <v>15.680157233333334</v>
      </c>
      <c r="AW42" s="22">
        <f>IF(AW11&gt;0,VLOOKUP(AW11,'[3]2010_HVAC'!$EY$7:$KA$83,5),"")</f>
        <v>7.7259453333333337</v>
      </c>
      <c r="AX42" s="22" t="str">
        <f>IF(AX11&gt;0,VLOOKUP(AX11,'[3]2010_HVAC'!$EY$7:$KA$83,5),"")</f>
        <v/>
      </c>
      <c r="AY42" s="61">
        <f>VLOOKUP($C42,[1]Performance!$A$3:$K$36,7)</f>
        <v>2</v>
      </c>
      <c r="AZ42" s="61">
        <f t="shared" si="45"/>
        <v>7</v>
      </c>
      <c r="BA42" s="22">
        <f>IF(BA11&gt;0,VLOOKUP(BA11,'[3]2010_HVAC'!$EY$7:$KA$83,AZ42),"")</f>
        <v>9.5063822482598717</v>
      </c>
      <c r="BB42" s="22" t="str">
        <f>IF(BB11&gt;0,VLOOKUP(BB11,'[3]2010_HVAC'!$EY$7:$KA$83,5),"")</f>
        <v/>
      </c>
      <c r="BC42" s="22">
        <f>IF(BC11&gt;0,VLOOKUP(BC11,'[3]2010_HVAC'!$EY$7:$KA$83,5),"")</f>
        <v>212.03258399999999</v>
      </c>
      <c r="BD42" s="22">
        <f>IF(BD11&gt;0,VLOOKUP(BD11,'[3]2010_HVAC'!$EY$7:$KA$83,5),"")</f>
        <v>0.27795078333333328</v>
      </c>
      <c r="BE42" s="22" t="str">
        <f>IF(BE11&gt;0,VLOOKUP(BE11,'[3]2010_HVAC'!$EY$7:$KA$83,5),"")</f>
        <v/>
      </c>
      <c r="BF42" s="22" t="str">
        <f>IF(BF11&gt;0,VLOOKUP(BF11,'[3]2010_HVAC'!$EY$7:$KA$83,5),"")</f>
        <v/>
      </c>
      <c r="BG42" s="14">
        <f t="shared" si="46"/>
        <v>412165.34117917722</v>
      </c>
      <c r="BH42" s="21">
        <f>IF($N42&gt;0,VLOOKUP($C42,[2]Milan!$AB$7:$AN$40,$N42))/((IF($P42=1,'3 PlantsCodes'!$D$26,IF($P42=2,'3 PlantsCodes'!$D$27,IF($P42=3,'3 PlantsCodes'!$D$28,IF($P42=4,'3 PlantsCodes'!$D$29)))))*IF($R42=1,'3 PlantsCodes'!$D$31,IF(IT_Milan!$R42=2,'3 PlantsCodes'!$D$32)))</f>
        <v>28.687274756522417</v>
      </c>
      <c r="BI42" s="21">
        <f>IF($O42&gt;0,VLOOKUP($C42,[2]Milan!$AB$7:$AN$40,$O42),0)/(IF($Q42=1,'3 PlantsCodes'!$E$26,IF($Q42=3,'3 PlantsCodes'!$E$28,IF($Q42=4,'3 PlantsCodes'!$E$29,1)))*IF($R42=1,'3 PlantsCodes'!$E$31,IF($R42=2,'3 PlantsCodes'!$E$32)))</f>
        <v>0</v>
      </c>
      <c r="BJ42" s="21">
        <f>VLOOKUP($C42,[2]Milan!$AB$6:$AZ$40,$T42)</f>
        <v>15.88421052631579</v>
      </c>
      <c r="BK42" s="21">
        <f>VLOOKUP($C42,[2]Milan!$B$7:$Y$40,18)</f>
        <v>11.353794285713454</v>
      </c>
      <c r="BL42" s="21">
        <f>VLOOKUP($C42,[2]Milan!$B$7:$AA$40,26)</f>
        <v>4.8901254632203521</v>
      </c>
      <c r="BM42" s="22">
        <f>IF($V42=1,-[4]SFH!$E$9,0)</f>
        <v>0</v>
      </c>
      <c r="BN42" s="63" t="s">
        <v>38</v>
      </c>
      <c r="BO42" s="21">
        <f>IF($N42&gt;0,VLOOKUP($C42,[1]Milan!$AB$7:$AN$40,$N42))/((IF($P42=1,'3 PlantsCodes'!$D$26,IF($P42=2,'3 PlantsCodes'!$D$27,IF($P42=3,'3 PlantsCodes'!$D$28,IF($P42=4,'3 PlantsCodes'!$D$29)))))*IF($R42=1,'3 PlantsCodes'!$D$31,IF(IT_Milan!$R42=2,'3 PlantsCodes'!$D$32)))</f>
        <v>21.796210856894358</v>
      </c>
      <c r="BP42" s="21">
        <f>IF($O42&gt;0,VLOOKUP($C42,[1]Milan!$AB$7:$AN$40,$O42),0)/(IF($Q42=1,'3 PlantsCodes'!$E$26,IF($Q42=3,'3 PlantsCodes'!$E$28,IF($Q42=4,'3 PlantsCodes'!$E$29,1)))*IF($R42=1,'3 PlantsCodes'!$E$31,IF($R42=2,'3 PlantsCodes'!$E$32)))</f>
        <v>0</v>
      </c>
      <c r="BQ42" s="21">
        <f>VLOOKUP($C42,[1]Milan!$AB$6:$AZ$40,$T42)</f>
        <v>24.526315789473685</v>
      </c>
      <c r="BR42" s="21">
        <f>VLOOKUP($C42,[1]Milan!$B$7:$Y$40,18)</f>
        <v>11.676460606061633</v>
      </c>
      <c r="BS42" s="21">
        <f>VLOOKUP($C42,[1]Milan!$B$7:$AA$40,26)</f>
        <v>4.9593677333460899</v>
      </c>
      <c r="BT42" s="22">
        <f>IF($V42=1,-[4]AB!$E$9,0)</f>
        <v>0</v>
      </c>
      <c r="BU42" s="63" t="s">
        <v>38</v>
      </c>
    </row>
    <row r="43" spans="1:73" ht="15" customHeight="1" x14ac:dyDescent="0.25">
      <c r="A43" s="195"/>
      <c r="B43" s="18">
        <v>7</v>
      </c>
      <c r="C43" s="26">
        <f t="shared" ref="C43:W43" si="51">IF(C12="","",C12)</f>
        <v>14</v>
      </c>
      <c r="D43" s="55" t="str">
        <f t="shared" si="51"/>
        <v>o</v>
      </c>
      <c r="E43" s="55" t="str">
        <f t="shared" si="51"/>
        <v>+</v>
      </c>
      <c r="F43" s="54" t="str">
        <f t="shared" si="51"/>
        <v>+</v>
      </c>
      <c r="G43" s="54" t="str">
        <f t="shared" si="51"/>
        <v>o</v>
      </c>
      <c r="H43" s="54">
        <f t="shared" si="51"/>
        <v>0</v>
      </c>
      <c r="I43" s="54">
        <f t="shared" si="51"/>
        <v>2</v>
      </c>
      <c r="J43" s="54">
        <f t="shared" si="51"/>
        <v>3</v>
      </c>
      <c r="K43" s="54">
        <f t="shared" si="51"/>
        <v>2</v>
      </c>
      <c r="L43" s="54">
        <f t="shared" si="51"/>
        <v>1</v>
      </c>
      <c r="M43" s="54">
        <f t="shared" si="51"/>
        <v>2321</v>
      </c>
      <c r="N43" s="54">
        <f t="shared" si="51"/>
        <v>8</v>
      </c>
      <c r="O43" s="54">
        <f t="shared" si="51"/>
        <v>13</v>
      </c>
      <c r="P43" s="54">
        <f t="shared" si="51"/>
        <v>1</v>
      </c>
      <c r="Q43" s="54">
        <f t="shared" si="51"/>
        <v>1</v>
      </c>
      <c r="R43" s="54">
        <f t="shared" si="51"/>
        <v>2</v>
      </c>
      <c r="S43" s="54" t="str">
        <f t="shared" si="51"/>
        <v>o</v>
      </c>
      <c r="T43" s="26">
        <f t="shared" si="51"/>
        <v>17</v>
      </c>
      <c r="U43" s="54">
        <f t="shared" si="51"/>
        <v>0</v>
      </c>
      <c r="V43" s="54">
        <f t="shared" si="51"/>
        <v>0</v>
      </c>
      <c r="W43" s="19" t="str">
        <f t="shared" si="51"/>
        <v/>
      </c>
      <c r="X43" s="23">
        <f>IF(X12&gt;0,VLOOKUP(X12,'[3]2010_Envelope'!$BH$6:$CR$128,2),"")</f>
        <v>19.745648752499999</v>
      </c>
      <c r="Y43" s="23">
        <f>IF(Y12&gt;0,VLOOKUP(Y12,'[3]2010_Envelope'!$BH$6:$CR$128,2),"")</f>
        <v>91.683623212500024</v>
      </c>
      <c r="Z43" s="23">
        <f>IF(Z12&gt;0,VLOOKUP(Z12,'[3]2010_Envelope'!$BH$6:$CR$128,2),"")</f>
        <v>28.976721415714287</v>
      </c>
      <c r="AA43" s="23">
        <f>IF(AA12&gt;0,VLOOKUP(AA12,'[3]2010_Envelope'!$BH$6:$CR$128,2),"")</f>
        <v>91.088766723214292</v>
      </c>
      <c r="AB43" s="23">
        <f>IF(AB12&gt;0,VLOOKUP(AB12,'[3]2010_Envelope'!$BH$6:$CR$128,2),"")</f>
        <v>73.415651615357163</v>
      </c>
      <c r="AC43" s="23">
        <f>IF(AC12&gt;0,VLOOKUP(AC12,'[3]2010_Envelope'!$BH$6:$CR$128,2),"")</f>
        <v>33.705407163214282</v>
      </c>
      <c r="AD43" s="22" t="str">
        <f>IF(AD12&gt;0,VLOOKUP(AD12,'[3]2010_HVAC'!$EY$7:$KA$83,2),"")</f>
        <v/>
      </c>
      <c r="AE43" s="22" t="str">
        <f>IF(AE12&gt;0,VLOOKUP(AE12,'[3]2010_HVAC'!$EY$7:$KA$83,2),"")</f>
        <v/>
      </c>
      <c r="AF43" s="22" t="str">
        <f>IF(AF12&gt;0,VLOOKUP(AF12,'[3]2010_HVAC'!$EY$7:$KA$83,2),"")</f>
        <v/>
      </c>
      <c r="AG43" s="61">
        <f>VLOOKUP($C43,[2]Performance!$A$3:$K$36,7)</f>
        <v>2</v>
      </c>
      <c r="AH43" s="61">
        <f t="shared" si="43"/>
        <v>4</v>
      </c>
      <c r="AI43" s="22">
        <f>IF(AI12&gt;0,VLOOKUP(AI12,'[3]2010_HVAC'!$EY$7:$KA$83,AH43),"")</f>
        <v>83.532302409789267</v>
      </c>
      <c r="AJ43" s="22" t="str">
        <f>IF(AJ12&gt;0,VLOOKUP(AJ12,'[3]2010_HVAC'!$EY$7:$KA$83,2),"")</f>
        <v/>
      </c>
      <c r="AK43" s="22">
        <f>IF(AK12&gt;0,VLOOKUP(AK12,'[3]2010_HVAC'!$EY$7:$KA$83,2),"")</f>
        <v>233.24445899999998</v>
      </c>
      <c r="AL43" s="22">
        <f>IF(AL12&gt;0,VLOOKUP(AL12,'[3]2010_HVAC'!$EY$7:$KA$83,2),"")</f>
        <v>3.9310182214285709</v>
      </c>
      <c r="AM43" s="22" t="str">
        <f>IF(AM12&gt;0,VLOOKUP(AM12,'[3]2010_HVAC'!$EY$7:$KA$83,2),"")</f>
        <v/>
      </c>
      <c r="AN43" s="22" t="str">
        <f>IF(AN12&gt;0,VLOOKUP(AN12,'[3]2010_HVAC'!$EY$7:$KA$83,2),"")</f>
        <v/>
      </c>
      <c r="AO43" s="14">
        <f t="shared" si="44"/>
        <v>92305.303791920494</v>
      </c>
      <c r="AP43" s="23">
        <f>IF(AP12&gt;0,VLOOKUP(AP12,'[3]2010_Envelope'!$BH$6:$CR$128,3),"")</f>
        <v>9.5548890033333347</v>
      </c>
      <c r="AQ43" s="23">
        <f>IF(AQ12&gt;0,VLOOKUP(AQ12,'[3]2010_Envelope'!$BH$6:$CR$128,3),"")</f>
        <v>38.021216280000004</v>
      </c>
      <c r="AR43" s="23">
        <f>IF(AR12&gt;0,VLOOKUP(AR12,'[3]2010_Envelope'!$BH$6:$CR$128,3),"")</f>
        <v>14.021790840000001</v>
      </c>
      <c r="AS43" s="23">
        <f>IF(AS12&gt;0,VLOOKUP(AS12,'[3]2010_Envelope'!$BH$6:$CR$128,3),"")</f>
        <v>40.395067553939398</v>
      </c>
      <c r="AT43" s="23">
        <f>IF(AT12&gt;0,VLOOKUP(AT12,'[3]2010_Envelope'!$BH$6:$CR$128,3),"")</f>
        <v>32.557746284848484</v>
      </c>
      <c r="AU43" s="23">
        <f>IF(AU12&gt;0,VLOOKUP(AU12,'[3]2010_Envelope'!$BH$6:$CR$128,3),"")</f>
        <v>14.797290119999998</v>
      </c>
      <c r="AV43" s="22" t="str">
        <f>IF(AV12&gt;0,VLOOKUP(AV12,'[3]2010_HVAC'!$EY$7:$KA$83,5),"")</f>
        <v/>
      </c>
      <c r="AW43" s="22" t="str">
        <f>IF(AW12&gt;0,VLOOKUP(AW12,'[3]2010_HVAC'!$EY$7:$KA$83,5),"")</f>
        <v/>
      </c>
      <c r="AX43" s="22" t="str">
        <f>IF(AX12&gt;0,VLOOKUP(AX12,'[3]2010_HVAC'!$EY$7:$KA$83,5),"")</f>
        <v/>
      </c>
      <c r="AY43" s="61">
        <f>VLOOKUP($C43,[1]Performance!$A$3:$K$36,7)</f>
        <v>2</v>
      </c>
      <c r="AZ43" s="61">
        <f t="shared" si="45"/>
        <v>7</v>
      </c>
      <c r="BA43" s="22">
        <f>IF(BA12&gt;0,VLOOKUP(BA12,'[3]2010_HVAC'!$EY$7:$KA$83,AZ43),"")</f>
        <v>64.578771405737882</v>
      </c>
      <c r="BB43" s="22" t="str">
        <f>IF(BB12&gt;0,VLOOKUP(BB12,'[3]2010_HVAC'!$EY$7:$KA$83,5),"")</f>
        <v/>
      </c>
      <c r="BC43" s="22">
        <f>IF(BC12&gt;0,VLOOKUP(BC12,'[3]2010_HVAC'!$EY$7:$KA$83,5),"")</f>
        <v>212.03258399999999</v>
      </c>
      <c r="BD43" s="22">
        <f>IF(BD12&gt;0,VLOOKUP(BD12,'[3]2010_HVAC'!$EY$7:$KA$83,5),"")</f>
        <v>0.27795078333333328</v>
      </c>
      <c r="BE43" s="22" t="str">
        <f>IF(BE12&gt;0,VLOOKUP(BE12,'[3]2010_HVAC'!$EY$7:$KA$83,5),"")</f>
        <v/>
      </c>
      <c r="BF43" s="22" t="str">
        <f>IF(BF12&gt;0,VLOOKUP(BF12,'[3]2010_HVAC'!$EY$7:$KA$83,5),"")</f>
        <v/>
      </c>
      <c r="BG43" s="14">
        <f t="shared" si="46"/>
        <v>421974.93320848054</v>
      </c>
      <c r="BH43" s="21">
        <f>IF($N43&gt;0,VLOOKUP($C43,[2]Milan!$AB$7:$AN$40,$N43))/((IF($P43=1,'3 PlantsCodes'!$D$26,IF($P43=2,'3 PlantsCodes'!$D$27,IF($P43=3,'3 PlantsCodes'!$D$28,IF($P43=4,'3 PlantsCodes'!$D$29)))))*IF($R43=1,'3 PlantsCodes'!$D$31,IF(IT_Milan!$R43=2,'3 PlantsCodes'!$D$32)))</f>
        <v>15.202616805205846</v>
      </c>
      <c r="BI43" s="21">
        <f>IF($O43&gt;0,VLOOKUP($C43,[2]Milan!$AB$7:$AN$40,$O43),0)/(IF($Q43=1,'3 PlantsCodes'!$E$26,IF($Q43=3,'3 PlantsCodes'!$E$28,IF($Q43=4,'3 PlantsCodes'!$E$29,1)))*IF($R43=1,'3 PlantsCodes'!$E$31,IF($R43=2,'3 PlantsCodes'!$E$32)))</f>
        <v>2.1706458631150065</v>
      </c>
      <c r="BJ43" s="21">
        <f>VLOOKUP($C43,[2]Milan!$AB$6:$AZ$40,$T43)</f>
        <v>4.2990989855641955</v>
      </c>
      <c r="BK43" s="21">
        <f>VLOOKUP($C43,[2]Milan!$B$7:$Y$40,18)</f>
        <v>11.353794285713454</v>
      </c>
      <c r="BL43" s="21">
        <f>VLOOKUP($C43,[2]Milan!$B$7:$AA$40,26)</f>
        <v>0.44846796044182141</v>
      </c>
      <c r="BM43" s="22">
        <f>IF($V43=1,-[4]SFH!$E$9,0)</f>
        <v>0</v>
      </c>
      <c r="BN43" s="63" t="s">
        <v>38</v>
      </c>
      <c r="BO43" s="21">
        <f>IF($N43&gt;0,VLOOKUP($C43,[1]Milan!$AB$7:$AN$40,$N43))/((IF($P43=1,'3 PlantsCodes'!$D$26,IF($P43=2,'3 PlantsCodes'!$D$27,IF($P43=3,'3 PlantsCodes'!$D$28,IF($P43=4,'3 PlantsCodes'!$D$29)))))*IF($R43=1,'3 PlantsCodes'!$D$31,IF(IT_Milan!$R43=2,'3 PlantsCodes'!$D$32)))</f>
        <v>11.316236595894328</v>
      </c>
      <c r="BP43" s="21">
        <f>IF($O43&gt;0,VLOOKUP($C43,[1]Milan!$AB$7:$AN$40,$O43),0)/(IF($Q43=1,'3 PlantsCodes'!$E$26,IF($Q43=3,'3 PlantsCodes'!$E$28,IF($Q43=4,'3 PlantsCodes'!$E$29,1)))*IF($R43=1,'3 PlantsCodes'!$E$31,IF($R43=2,'3 PlantsCodes'!$E$32)))</f>
        <v>0.90719712970930189</v>
      </c>
      <c r="BQ43" s="21">
        <f>VLOOKUP($C43,[1]Milan!$AB$6:$AZ$40,$T43)</f>
        <v>6.4786478691492482</v>
      </c>
      <c r="BR43" s="21">
        <f>VLOOKUP($C43,[1]Milan!$B$7:$Y$40,18)</f>
        <v>11.676460606061633</v>
      </c>
      <c r="BS43" s="21">
        <f>VLOOKUP($C43,[1]Milan!$B$7:$AA$40,26)</f>
        <v>0.40746856825811439</v>
      </c>
      <c r="BT43" s="22">
        <f>IF($V43=1,-[4]AB!$E$9,0)</f>
        <v>0</v>
      </c>
      <c r="BU43" s="63" t="s">
        <v>38</v>
      </c>
    </row>
    <row r="44" spans="1:73" ht="15" customHeight="1" x14ac:dyDescent="0.25">
      <c r="A44" s="195"/>
      <c r="B44" s="18">
        <v>8</v>
      </c>
      <c r="C44" s="26">
        <f t="shared" ref="C44:W44" si="52">IF(C13="","",C13)</f>
        <v>24</v>
      </c>
      <c r="D44" s="55" t="str">
        <f t="shared" si="52"/>
        <v>o+</v>
      </c>
      <c r="E44" s="55" t="str">
        <f t="shared" si="52"/>
        <v>+</v>
      </c>
      <c r="F44" s="54" t="str">
        <f t="shared" si="52"/>
        <v>+</v>
      </c>
      <c r="G44" s="54" t="str">
        <f t="shared" si="52"/>
        <v>o</v>
      </c>
      <c r="H44" s="54">
        <f t="shared" si="52"/>
        <v>0</v>
      </c>
      <c r="I44" s="54">
        <f t="shared" si="52"/>
        <v>3</v>
      </c>
      <c r="J44" s="54">
        <f t="shared" si="52"/>
        <v>3</v>
      </c>
      <c r="K44" s="54">
        <f t="shared" si="52"/>
        <v>2</v>
      </c>
      <c r="L44" s="54">
        <f t="shared" si="52"/>
        <v>1</v>
      </c>
      <c r="M44" s="54">
        <f t="shared" si="52"/>
        <v>3321</v>
      </c>
      <c r="N44" s="54">
        <f t="shared" si="52"/>
        <v>8</v>
      </c>
      <c r="O44" s="54">
        <f t="shared" si="52"/>
        <v>13</v>
      </c>
      <c r="P44" s="54">
        <f t="shared" si="52"/>
        <v>1</v>
      </c>
      <c r="Q44" s="54">
        <f t="shared" si="52"/>
        <v>1</v>
      </c>
      <c r="R44" s="54">
        <f t="shared" si="52"/>
        <v>2</v>
      </c>
      <c r="S44" s="54" t="str">
        <f t="shared" si="52"/>
        <v>o</v>
      </c>
      <c r="T44" s="26">
        <f t="shared" si="52"/>
        <v>17</v>
      </c>
      <c r="U44" s="54">
        <f t="shared" si="52"/>
        <v>0</v>
      </c>
      <c r="V44" s="54">
        <f t="shared" si="52"/>
        <v>0</v>
      </c>
      <c r="W44" s="19" t="str">
        <f t="shared" si="52"/>
        <v/>
      </c>
      <c r="X44" s="23">
        <f>IF(X13&gt;0,VLOOKUP(X13,'[3]2010_Envelope'!$BH$6:$CR$128,2),"")</f>
        <v>25.766754278571426</v>
      </c>
      <c r="Y44" s="23">
        <f>IF(Y13&gt;0,VLOOKUP(Y13,'[3]2010_Envelope'!$BH$6:$CR$128,2),"")</f>
        <v>102.44906574375001</v>
      </c>
      <c r="Z44" s="23">
        <f>IF(Z13&gt;0,VLOOKUP(Z13,'[3]2010_Envelope'!$BH$6:$CR$128,2),"")</f>
        <v>33.197054715</v>
      </c>
      <c r="AA44" s="23">
        <f>IF(AA13&gt;0,VLOOKUP(AA13,'[3]2010_Envelope'!$BH$6:$CR$128,2),"")</f>
        <v>91.088766723214292</v>
      </c>
      <c r="AB44" s="23">
        <f>IF(AB13&gt;0,VLOOKUP(AB13,'[3]2010_Envelope'!$BH$6:$CR$128,2),"")</f>
        <v>73.415651615357163</v>
      </c>
      <c r="AC44" s="23">
        <f>IF(AC13&gt;0,VLOOKUP(AC13,'[3]2010_Envelope'!$BH$6:$CR$128,2),"")</f>
        <v>33.705407163214282</v>
      </c>
      <c r="AD44" s="22" t="str">
        <f>IF(AD13&gt;0,VLOOKUP(AD13,'[3]2010_HVAC'!$EY$7:$KA$83,2),"")</f>
        <v/>
      </c>
      <c r="AE44" s="22" t="str">
        <f>IF(AE13&gt;0,VLOOKUP(AE13,'[3]2010_HVAC'!$EY$7:$KA$83,2),"")</f>
        <v/>
      </c>
      <c r="AF44" s="22" t="str">
        <f>IF(AF13&gt;0,VLOOKUP(AF13,'[3]2010_HVAC'!$EY$7:$KA$83,2),"")</f>
        <v/>
      </c>
      <c r="AG44" s="61">
        <f>VLOOKUP($C44,[2]Performance!$A$3:$K$36,7)</f>
        <v>2</v>
      </c>
      <c r="AH44" s="61">
        <f t="shared" si="43"/>
        <v>4</v>
      </c>
      <c r="AI44" s="22">
        <f>IF(AI13&gt;0,VLOOKUP(AI13,'[3]2010_HVAC'!$EY$7:$KA$83,AH44),"")</f>
        <v>83.532302409789267</v>
      </c>
      <c r="AJ44" s="22" t="str">
        <f>IF(AJ13&gt;0,VLOOKUP(AJ13,'[3]2010_HVAC'!$EY$7:$KA$83,2),"")</f>
        <v/>
      </c>
      <c r="AK44" s="22">
        <f>IF(AK13&gt;0,VLOOKUP(AK13,'[3]2010_HVAC'!$EY$7:$KA$83,2),"")</f>
        <v>233.24445899999998</v>
      </c>
      <c r="AL44" s="22">
        <f>IF(AL13&gt;0,VLOOKUP(AL13,'[3]2010_HVAC'!$EY$7:$KA$83,2),"")</f>
        <v>3.9310182214285709</v>
      </c>
      <c r="AM44" s="22" t="str">
        <f>IF(AM13&gt;0,VLOOKUP(AM13,'[3]2010_HVAC'!$EY$7:$KA$83,2),"")</f>
        <v/>
      </c>
      <c r="AN44" s="22" t="str">
        <f>IF(AN13&gt;0,VLOOKUP(AN13,'[3]2010_HVAC'!$EY$7:$KA$83,2),"")</f>
        <v/>
      </c>
      <c r="AO44" s="14">
        <f t="shared" si="44"/>
        <v>95246.267181845498</v>
      </c>
      <c r="AP44" s="23">
        <f>IF(AP13&gt;0,VLOOKUP(AP13,'[3]2010_Envelope'!$BH$6:$CR$128,3),"")</f>
        <v>12.468492688888889</v>
      </c>
      <c r="AQ44" s="23">
        <f>IF(AQ13&gt;0,VLOOKUP(AQ13,'[3]2010_Envelope'!$BH$6:$CR$128,3),"")</f>
        <v>42.485647380000003</v>
      </c>
      <c r="AR44" s="23">
        <f>IF(AR13&gt;0,VLOOKUP(AR13,'[3]2010_Envelope'!$BH$6:$CR$128,3),"")</f>
        <v>16.064003620000001</v>
      </c>
      <c r="AS44" s="23">
        <f>IF(AS13&gt;0,VLOOKUP(AS13,'[3]2010_Envelope'!$BH$6:$CR$128,3),"")</f>
        <v>40.395067553939398</v>
      </c>
      <c r="AT44" s="23">
        <f>IF(AT13&gt;0,VLOOKUP(AT13,'[3]2010_Envelope'!$BH$6:$CR$128,3),"")</f>
        <v>32.557746284848484</v>
      </c>
      <c r="AU44" s="23">
        <f>IF(AU13&gt;0,VLOOKUP(AU13,'[3]2010_Envelope'!$BH$6:$CR$128,3),"")</f>
        <v>14.797290119999998</v>
      </c>
      <c r="AV44" s="22" t="str">
        <f>IF(AV13&gt;0,VLOOKUP(AV13,'[3]2010_HVAC'!$EY$7:$KA$83,5),"")</f>
        <v/>
      </c>
      <c r="AW44" s="22" t="str">
        <f>IF(AW13&gt;0,VLOOKUP(AW13,'[3]2010_HVAC'!$EY$7:$KA$83,5),"")</f>
        <v/>
      </c>
      <c r="AX44" s="22" t="str">
        <f>IF(AX13&gt;0,VLOOKUP(AX13,'[3]2010_HVAC'!$EY$7:$KA$83,5),"")</f>
        <v/>
      </c>
      <c r="AY44" s="61">
        <f>VLOOKUP($C44,[1]Performance!$A$3:$K$36,7)</f>
        <v>2</v>
      </c>
      <c r="AZ44" s="61">
        <f t="shared" si="45"/>
        <v>7</v>
      </c>
      <c r="BA44" s="22">
        <f>IF(BA13&gt;0,VLOOKUP(BA13,'[3]2010_HVAC'!$EY$7:$KA$83,AZ44),"")</f>
        <v>64.578771405737882</v>
      </c>
      <c r="BB44" s="22" t="str">
        <f>IF(BB13&gt;0,VLOOKUP(BB13,'[3]2010_HVAC'!$EY$7:$KA$83,5),"")</f>
        <v/>
      </c>
      <c r="BC44" s="22">
        <f>IF(BC13&gt;0,VLOOKUP(BC13,'[3]2010_HVAC'!$EY$7:$KA$83,5),"")</f>
        <v>212.03258399999999</v>
      </c>
      <c r="BD44" s="22">
        <f>IF(BD13&gt;0,VLOOKUP(BD13,'[3]2010_HVAC'!$EY$7:$KA$83,5),"")</f>
        <v>0.27795078333333328</v>
      </c>
      <c r="BE44" s="22" t="str">
        <f>IF(BE13&gt;0,VLOOKUP(BE13,'[3]2010_HVAC'!$EY$7:$KA$83,5),"")</f>
        <v/>
      </c>
      <c r="BF44" s="22" t="str">
        <f>IF(BF13&gt;0,VLOOKUP(BF13,'[3]2010_HVAC'!$EY$7:$KA$83,5),"")</f>
        <v/>
      </c>
      <c r="BG44" s="14">
        <f t="shared" si="46"/>
        <v>431300.97829838051</v>
      </c>
      <c r="BH44" s="21">
        <f>IF($N44&gt;0,VLOOKUP($C44,[2]Milan!$AB$7:$AN$40,$N44))/((IF($P44=1,'3 PlantsCodes'!$D$26,IF($P44=2,'3 PlantsCodes'!$D$27,IF($P44=3,'3 PlantsCodes'!$D$28,IF($P44=4,'3 PlantsCodes'!$D$29)))))*IF($R44=1,'3 PlantsCodes'!$D$31,IF(IT_Milan!$R44=2,'3 PlantsCodes'!$D$32)))</f>
        <v>13.035646564479466</v>
      </c>
      <c r="BI44" s="21">
        <f>IF($O44&gt;0,VLOOKUP($C44,[2]Milan!$AB$7:$AN$40,$O44),0)/(IF($Q44=1,'3 PlantsCodes'!$E$26,IF($Q44=3,'3 PlantsCodes'!$E$28,IF($Q44=4,'3 PlantsCodes'!$E$29,1)))*IF($R44=1,'3 PlantsCodes'!$E$31,IF($R44=2,'3 PlantsCodes'!$E$32)))</f>
        <v>2.2967857490659496</v>
      </c>
      <c r="BJ44" s="21">
        <f>VLOOKUP($C44,[2]Milan!$AB$6:$AZ$40,$T44)</f>
        <v>4.322262933509621</v>
      </c>
      <c r="BK44" s="21">
        <f>VLOOKUP($C44,[2]Milan!$B$7:$Y$40,18)</f>
        <v>11.353794285713454</v>
      </c>
      <c r="BL44" s="21">
        <f>VLOOKUP($C44,[2]Milan!$B$7:$AA$40,26)</f>
        <v>0.43463827039344122</v>
      </c>
      <c r="BM44" s="22">
        <f>IF($V44=1,-[4]SFH!$E$9,0)</f>
        <v>0</v>
      </c>
      <c r="BN44" s="63" t="s">
        <v>38</v>
      </c>
      <c r="BO44" s="21">
        <f>IF($N44&gt;0,VLOOKUP($C44,[1]Milan!$AB$7:$AN$40,$N44))/((IF($P44=1,'3 PlantsCodes'!$D$26,IF($P44=2,'3 PlantsCodes'!$D$27,IF($P44=3,'3 PlantsCodes'!$D$28,IF($P44=4,'3 PlantsCodes'!$D$29)))))*IF($R44=1,'3 PlantsCodes'!$D$31,IF(IT_Milan!$R44=2,'3 PlantsCodes'!$D$32)))</f>
        <v>10.06937557417014</v>
      </c>
      <c r="BP44" s="21">
        <f>IF($O44&gt;0,VLOOKUP($C44,[1]Milan!$AB$7:$AN$40,$O44),0)/(IF($Q44=1,'3 PlantsCodes'!$E$26,IF($Q44=3,'3 PlantsCodes'!$E$28,IF($Q44=4,'3 PlantsCodes'!$E$29,1)))*IF($R44=1,'3 PlantsCodes'!$E$31,IF($R44=2,'3 PlantsCodes'!$E$32)))</f>
        <v>0.88574202150258541</v>
      </c>
      <c r="BQ44" s="21">
        <f>VLOOKUP($C44,[1]Milan!$AB$6:$AZ$40,$T44)</f>
        <v>6.4740137458924973</v>
      </c>
      <c r="BR44" s="21">
        <f>VLOOKUP($C44,[1]Milan!$B$7:$Y$40,18)</f>
        <v>11.676460606061633</v>
      </c>
      <c r="BS44" s="21">
        <f>VLOOKUP($C44,[1]Milan!$B$7:$AA$40,26)</f>
        <v>0.40107070784597088</v>
      </c>
      <c r="BT44" s="22">
        <f>IF($V44=1,-[4]AB!$E$9,0)</f>
        <v>0</v>
      </c>
      <c r="BU44" s="63" t="s">
        <v>38</v>
      </c>
    </row>
    <row r="45" spans="1:73" ht="15" customHeight="1" x14ac:dyDescent="0.25">
      <c r="A45" s="195"/>
      <c r="B45" s="18">
        <v>9</v>
      </c>
      <c r="C45" s="26">
        <f t="shared" ref="C45:W45" si="53">IF(C14="","",C14)</f>
        <v>32</v>
      </c>
      <c r="D45" s="55" t="str">
        <f t="shared" si="53"/>
        <v>+</v>
      </c>
      <c r="E45" s="55" t="str">
        <f t="shared" si="53"/>
        <v>+</v>
      </c>
      <c r="F45" s="54" t="str">
        <f t="shared" si="53"/>
        <v>+</v>
      </c>
      <c r="G45" s="54" t="str">
        <f t="shared" si="53"/>
        <v>o</v>
      </c>
      <c r="H45" s="54">
        <f t="shared" si="53"/>
        <v>0</v>
      </c>
      <c r="I45" s="54">
        <f t="shared" si="53"/>
        <v>4</v>
      </c>
      <c r="J45" s="54">
        <f t="shared" si="53"/>
        <v>3</v>
      </c>
      <c r="K45" s="54">
        <f t="shared" si="53"/>
        <v>2</v>
      </c>
      <c r="L45" s="54">
        <f t="shared" si="53"/>
        <v>1</v>
      </c>
      <c r="M45" s="54">
        <f t="shared" si="53"/>
        <v>4321</v>
      </c>
      <c r="N45" s="54">
        <f t="shared" si="53"/>
        <v>8</v>
      </c>
      <c r="O45" s="54">
        <f t="shared" si="53"/>
        <v>13</v>
      </c>
      <c r="P45" s="54">
        <f t="shared" si="53"/>
        <v>1</v>
      </c>
      <c r="Q45" s="54">
        <f t="shared" si="53"/>
        <v>1</v>
      </c>
      <c r="R45" s="54">
        <f t="shared" si="53"/>
        <v>2</v>
      </c>
      <c r="S45" s="54" t="str">
        <f t="shared" si="53"/>
        <v>o</v>
      </c>
      <c r="T45" s="26">
        <f t="shared" si="53"/>
        <v>17</v>
      </c>
      <c r="U45" s="54">
        <f t="shared" si="53"/>
        <v>0</v>
      </c>
      <c r="V45" s="54">
        <f t="shared" si="53"/>
        <v>0</v>
      </c>
      <c r="W45" s="19" t="str">
        <f t="shared" si="53"/>
        <v/>
      </c>
      <c r="X45" s="23">
        <f>IF(X14&gt;0,VLOOKUP(X14,'[3]2010_Envelope'!$BH$6:$CR$128,2),"")</f>
        <v>37.80896533071428</v>
      </c>
      <c r="Y45" s="23">
        <f>IF(Y14&gt;0,VLOOKUP(Y14,'[3]2010_Envelope'!$BH$6:$CR$128,2),"")</f>
        <v>113.214508275</v>
      </c>
      <c r="Z45" s="23">
        <f>IF(Z14&gt;0,VLOOKUP(Z14,'[3]2010_Envelope'!$BH$6:$CR$128,2),"")</f>
        <v>37.424639446071424</v>
      </c>
      <c r="AA45" s="23">
        <f>IF(AA14&gt;0,VLOOKUP(AA14,'[3]2010_Envelope'!$BH$6:$CR$128,2),"")</f>
        <v>91.088766723214292</v>
      </c>
      <c r="AB45" s="23">
        <f>IF(AB14&gt;0,VLOOKUP(AB14,'[3]2010_Envelope'!$BH$6:$CR$128,2),"")</f>
        <v>73.415651615357163</v>
      </c>
      <c r="AC45" s="23">
        <f>IF(AC14&gt;0,VLOOKUP(AC14,'[3]2010_Envelope'!$BH$6:$CR$128,2),"")</f>
        <v>33.705407163214282</v>
      </c>
      <c r="AD45" s="22" t="str">
        <f>IF(AD14&gt;0,VLOOKUP(AD14,'[3]2010_HVAC'!$EY$7:$KA$83,2),"")</f>
        <v/>
      </c>
      <c r="AE45" s="22" t="str">
        <f>IF(AE14&gt;0,VLOOKUP(AE14,'[3]2010_HVAC'!$EY$7:$KA$83,2),"")</f>
        <v/>
      </c>
      <c r="AF45" s="22" t="str">
        <f>IF(AF14&gt;0,VLOOKUP(AF14,'[3]2010_HVAC'!$EY$7:$KA$83,2),"")</f>
        <v/>
      </c>
      <c r="AG45" s="61">
        <f>VLOOKUP($C45,[2]Performance!$A$3:$K$36,7)</f>
        <v>2</v>
      </c>
      <c r="AH45" s="61">
        <f t="shared" si="43"/>
        <v>4</v>
      </c>
      <c r="AI45" s="22">
        <f>IF(AI14&gt;0,VLOOKUP(AI14,'[3]2010_HVAC'!$EY$7:$KA$83,AH45),"")</f>
        <v>83.532302409789267</v>
      </c>
      <c r="AJ45" s="22" t="str">
        <f>IF(AJ14&gt;0,VLOOKUP(AJ14,'[3]2010_HVAC'!$EY$7:$KA$83,2),"")</f>
        <v/>
      </c>
      <c r="AK45" s="22">
        <f>IF(AK14&gt;0,VLOOKUP(AK14,'[3]2010_HVAC'!$EY$7:$KA$83,2),"")</f>
        <v>233.24445899999998</v>
      </c>
      <c r="AL45" s="22">
        <f>IF(AL14&gt;0,VLOOKUP(AL14,'[3]2010_HVAC'!$EY$7:$KA$83,2),"")</f>
        <v>3.9310182214285709</v>
      </c>
      <c r="AM45" s="22" t="str">
        <f>IF(AM14&gt;0,VLOOKUP(AM14,'[3]2010_HVAC'!$EY$7:$KA$83,2),"")</f>
        <v/>
      </c>
      <c r="AN45" s="22" t="str">
        <f>IF(AN14&gt;0,VLOOKUP(AN14,'[3]2010_HVAC'!$EY$7:$KA$83,2),"")</f>
        <v/>
      </c>
      <c r="AO45" s="14">
        <f t="shared" si="44"/>
        <v>99031.200545870495</v>
      </c>
      <c r="AP45" s="23">
        <f>IF(AP14&gt;0,VLOOKUP(AP14,'[3]2010_Envelope'!$BH$6:$CR$128,3),"")</f>
        <v>18.295700060000001</v>
      </c>
      <c r="AQ45" s="23">
        <f>IF(AQ14&gt;0,VLOOKUP(AQ14,'[3]2010_Envelope'!$BH$6:$CR$128,3),"")</f>
        <v>46.950078479999995</v>
      </c>
      <c r="AR45" s="23">
        <f>IF(AR14&gt;0,VLOOKUP(AR14,'[3]2010_Envelope'!$BH$6:$CR$128,3),"")</f>
        <v>18.109725356666665</v>
      </c>
      <c r="AS45" s="23">
        <f>IF(AS14&gt;0,VLOOKUP(AS14,'[3]2010_Envelope'!$BH$6:$CR$128,3),"")</f>
        <v>40.395067553939398</v>
      </c>
      <c r="AT45" s="23">
        <f>IF(AT14&gt;0,VLOOKUP(AT14,'[3]2010_Envelope'!$BH$6:$CR$128,3),"")</f>
        <v>32.557746284848484</v>
      </c>
      <c r="AU45" s="23">
        <f>IF(AU14&gt;0,VLOOKUP(AU14,'[3]2010_Envelope'!$BH$6:$CR$128,3),"")</f>
        <v>14.797290119999998</v>
      </c>
      <c r="AV45" s="22" t="str">
        <f>IF(AV14&gt;0,VLOOKUP(AV14,'[3]2010_HVAC'!$EY$7:$KA$83,5),"")</f>
        <v/>
      </c>
      <c r="AW45" s="22" t="str">
        <f>IF(AW14&gt;0,VLOOKUP(AW14,'[3]2010_HVAC'!$EY$7:$KA$83,5),"")</f>
        <v/>
      </c>
      <c r="AX45" s="22" t="str">
        <f>IF(AX14&gt;0,VLOOKUP(AX14,'[3]2010_HVAC'!$EY$7:$KA$83,5),"")</f>
        <v/>
      </c>
      <c r="AY45" s="61">
        <f>VLOOKUP($C45,[1]Performance!$A$3:$K$36,7)</f>
        <v>2</v>
      </c>
      <c r="AZ45" s="61">
        <f t="shared" si="45"/>
        <v>7</v>
      </c>
      <c r="BA45" s="22">
        <f>IF(BA14&gt;0,VLOOKUP(BA14,'[3]2010_HVAC'!$EY$7:$KA$83,AZ45),"")</f>
        <v>64.578771405737882</v>
      </c>
      <c r="BB45" s="22" t="str">
        <f>IF(BB14&gt;0,VLOOKUP(BB14,'[3]2010_HVAC'!$EY$7:$KA$83,5),"")</f>
        <v/>
      </c>
      <c r="BC45" s="22">
        <f>IF(BC14&gt;0,VLOOKUP(BC14,'[3]2010_HVAC'!$EY$7:$KA$83,5),"")</f>
        <v>212.03258399999999</v>
      </c>
      <c r="BD45" s="22">
        <f>IF(BD14&gt;0,VLOOKUP(BD14,'[3]2010_HVAC'!$EY$7:$KA$83,5),"")</f>
        <v>0.27795078333333328</v>
      </c>
      <c r="BE45" s="22" t="str">
        <f>IF(BE14&gt;0,VLOOKUP(BE14,'[3]2010_HVAC'!$EY$7:$KA$83,5),"")</f>
        <v/>
      </c>
      <c r="BF45" s="22" t="str">
        <f>IF(BF14&gt;0,VLOOKUP(BF14,'[3]2010_HVAC'!$EY$7:$KA$83,5),"")</f>
        <v/>
      </c>
      <c r="BG45" s="14">
        <f t="shared" si="46"/>
        <v>443514.96490408049</v>
      </c>
      <c r="BH45" s="21">
        <f>IF($N45&gt;0,VLOOKUP($C45,[2]Milan!$AB$7:$AN$40,$N45))/((IF($P45=1,'3 PlantsCodes'!$D$26,IF($P45=2,'3 PlantsCodes'!$D$27,IF($P45=3,'3 PlantsCodes'!$D$28,IF($P45=4,'3 PlantsCodes'!$D$29)))))*IF($R45=1,'3 PlantsCodes'!$D$31,IF(IT_Milan!$R45=2,'3 PlantsCodes'!$D$32)))</f>
        <v>11.624970810854981</v>
      </c>
      <c r="BI45" s="21">
        <f>IF($O45&gt;0,VLOOKUP($C45,[2]Milan!$AB$7:$AN$40,$O45),0)/(IF($Q45=1,'3 PlantsCodes'!$E$26,IF($Q45=3,'3 PlantsCodes'!$E$28,IF($Q45=4,'3 PlantsCodes'!$E$29,1)))*IF($R45=1,'3 PlantsCodes'!$E$31,IF($R45=2,'3 PlantsCodes'!$E$32)))</f>
        <v>2.3416136981773246</v>
      </c>
      <c r="BJ45" s="21">
        <f>VLOOKUP($C45,[2]Milan!$AB$6:$AZ$40,$T45)</f>
        <v>4.3329271585020352</v>
      </c>
      <c r="BK45" s="21">
        <f>VLOOKUP($C45,[2]Milan!$B$7:$Y$40,18)</f>
        <v>11.353794285713454</v>
      </c>
      <c r="BL45" s="21">
        <f>VLOOKUP($C45,[2]Milan!$B$7:$AA$40,26)</f>
        <v>0.42572607031065396</v>
      </c>
      <c r="BM45" s="22">
        <f>IF($V45=1,-[4]SFH!$E$9,0)</f>
        <v>0</v>
      </c>
      <c r="BN45" s="63" t="s">
        <v>38</v>
      </c>
      <c r="BO45" s="21">
        <f>IF($N45&gt;0,VLOOKUP($C45,[1]Milan!$AB$7:$AN$40,$N45))/((IF($P45=1,'3 PlantsCodes'!$D$26,IF($P45=2,'3 PlantsCodes'!$D$27,IF($P45=3,'3 PlantsCodes'!$D$28,IF($P45=4,'3 PlantsCodes'!$D$29)))))*IF($R45=1,'3 PlantsCodes'!$D$31,IF(IT_Milan!$R45=2,'3 PlantsCodes'!$D$32)))</f>
        <v>9.281945859267271</v>
      </c>
      <c r="BP45" s="21">
        <f>IF($O45&gt;0,VLOOKUP($C45,[1]Milan!$AB$7:$AN$40,$O45),0)/(IF($Q45=1,'3 PlantsCodes'!$E$26,IF($Q45=3,'3 PlantsCodes'!$E$28,IF($Q45=4,'3 PlantsCodes'!$E$29,1)))*IF($R45=1,'3 PlantsCodes'!$E$31,IF($R45=2,'3 PlantsCodes'!$E$32)))</f>
        <v>0.85957389054047162</v>
      </c>
      <c r="BQ45" s="21">
        <f>VLOOKUP($C45,[1]Milan!$AB$6:$AZ$40,$T45)</f>
        <v>6.4715200259053756</v>
      </c>
      <c r="BR45" s="21">
        <f>VLOOKUP($C45,[1]Milan!$B$7:$Y$40,18)</f>
        <v>11.676460606061633</v>
      </c>
      <c r="BS45" s="21">
        <f>VLOOKUP($C45,[1]Milan!$B$7:$AA$40,26)</f>
        <v>0.39750913613095057</v>
      </c>
      <c r="BT45" s="22">
        <f>IF($V45=1,-[4]AB!$E$9,0)</f>
        <v>0</v>
      </c>
      <c r="BU45" s="63" t="s">
        <v>38</v>
      </c>
    </row>
    <row r="46" spans="1:73" ht="15" customHeight="1" x14ac:dyDescent="0.25">
      <c r="A46" s="195"/>
      <c r="B46" s="18">
        <v>10</v>
      </c>
      <c r="C46" s="26">
        <f t="shared" ref="C46:W46" si="54">IF(C15="","",C15)</f>
        <v>26</v>
      </c>
      <c r="D46" s="55" t="str">
        <f t="shared" si="54"/>
        <v>o+</v>
      </c>
      <c r="E46" s="55" t="str">
        <f t="shared" si="54"/>
        <v>+</v>
      </c>
      <c r="F46" s="54" t="str">
        <f t="shared" si="54"/>
        <v>+</v>
      </c>
      <c r="G46" s="54" t="str">
        <f t="shared" si="54"/>
        <v>o</v>
      </c>
      <c r="H46" s="54">
        <f t="shared" si="54"/>
        <v>1</v>
      </c>
      <c r="I46" s="54">
        <f t="shared" si="54"/>
        <v>3</v>
      </c>
      <c r="J46" s="54">
        <f t="shared" si="54"/>
        <v>3</v>
      </c>
      <c r="K46" s="54">
        <f t="shared" si="54"/>
        <v>2</v>
      </c>
      <c r="L46" s="54">
        <f t="shared" si="54"/>
        <v>2</v>
      </c>
      <c r="M46" s="54">
        <f t="shared" si="54"/>
        <v>3322</v>
      </c>
      <c r="N46" s="54">
        <f t="shared" si="54"/>
        <v>8</v>
      </c>
      <c r="O46" s="54">
        <f t="shared" si="54"/>
        <v>13</v>
      </c>
      <c r="P46" s="54">
        <f t="shared" si="54"/>
        <v>1</v>
      </c>
      <c r="Q46" s="54">
        <f t="shared" si="54"/>
        <v>1</v>
      </c>
      <c r="R46" s="54">
        <f t="shared" si="54"/>
        <v>2</v>
      </c>
      <c r="S46" s="54" t="str">
        <f t="shared" si="54"/>
        <v>o</v>
      </c>
      <c r="T46" s="26">
        <f t="shared" si="54"/>
        <v>17</v>
      </c>
      <c r="U46" s="54">
        <f t="shared" si="54"/>
        <v>0</v>
      </c>
      <c r="V46" s="54">
        <f t="shared" si="54"/>
        <v>0</v>
      </c>
      <c r="W46" s="19" t="str">
        <f t="shared" si="54"/>
        <v/>
      </c>
      <c r="X46" s="23">
        <f>IF(X15&gt;0,VLOOKUP(X15,'[3]2010_Envelope'!$BH$6:$CR$128,2),"")</f>
        <v>25.766754278571426</v>
      </c>
      <c r="Y46" s="23">
        <f>IF(Y15&gt;0,VLOOKUP(Y15,'[3]2010_Envelope'!$BH$6:$CR$128,2),"")</f>
        <v>102.44906574375001</v>
      </c>
      <c r="Z46" s="23">
        <f>IF(Z15&gt;0,VLOOKUP(Z15,'[3]2010_Envelope'!$BH$6:$CR$128,2),"")</f>
        <v>33.197054715</v>
      </c>
      <c r="AA46" s="23">
        <f>IF(AA15&gt;0,VLOOKUP(AA15,'[3]2010_Envelope'!$BH$6:$CR$128,2),"")</f>
        <v>91.088766723214292</v>
      </c>
      <c r="AB46" s="23">
        <f>IF(AB15&gt;0,VLOOKUP(AB15,'[3]2010_Envelope'!$BH$6:$CR$128,2),"")</f>
        <v>73.415651615357163</v>
      </c>
      <c r="AC46" s="23">
        <f>IF(AC15&gt;0,VLOOKUP(AC15,'[3]2010_Envelope'!$BH$6:$CR$128,2),"")</f>
        <v>33.705407163214282</v>
      </c>
      <c r="AD46" s="22">
        <f>IF(AD15&gt;0,VLOOKUP(AD15,'[3]2010_HVAC'!$EY$7:$KA$83,2),"")</f>
        <v>15.673824375000001</v>
      </c>
      <c r="AE46" s="22">
        <f>IF(AE15&gt;0,VLOOKUP(AE15,'[3]2010_HVAC'!$EY$7:$KA$83,2),"")</f>
        <v>10.84705875</v>
      </c>
      <c r="AF46" s="22" t="str">
        <f>IF(AF15&gt;0,VLOOKUP(AF15,'[3]2010_HVAC'!$EY$7:$KA$83,2),"")</f>
        <v/>
      </c>
      <c r="AG46" s="61">
        <f>VLOOKUP($C46,[2]Performance!$A$3:$K$36,7)</f>
        <v>2</v>
      </c>
      <c r="AH46" s="61">
        <f t="shared" si="43"/>
        <v>4</v>
      </c>
      <c r="AI46" s="22">
        <f>IF(AI15&gt;0,VLOOKUP(AI15,'[3]2010_HVAC'!$EY$7:$KA$83,AH46),"")</f>
        <v>83.532302409789267</v>
      </c>
      <c r="AJ46" s="22" t="str">
        <f>IF(AJ15&gt;0,VLOOKUP(AJ15,'[3]2010_HVAC'!$EY$7:$KA$83,2),"")</f>
        <v/>
      </c>
      <c r="AK46" s="22">
        <f>IF(AK15&gt;0,VLOOKUP(AK15,'[3]2010_HVAC'!$EY$7:$KA$83,2),"")</f>
        <v>233.24445899999998</v>
      </c>
      <c r="AL46" s="22">
        <f>IF(AL15&gt;0,VLOOKUP(AL15,'[3]2010_HVAC'!$EY$7:$KA$83,2),"")</f>
        <v>3.9310182214285709</v>
      </c>
      <c r="AM46" s="22" t="str">
        <f>IF(AM15&gt;0,VLOOKUP(AM15,'[3]2010_HVAC'!$EY$7:$KA$83,2),"")</f>
        <v/>
      </c>
      <c r="AN46" s="22" t="str">
        <f>IF(AN15&gt;0,VLOOKUP(AN15,'[3]2010_HVAC'!$EY$7:$KA$83,2),"")</f>
        <v/>
      </c>
      <c r="AO46" s="14">
        <f t="shared" si="44"/>
        <v>98959.190819345502</v>
      </c>
      <c r="AP46" s="23">
        <f>IF(AP15&gt;0,VLOOKUP(AP15,'[3]2010_Envelope'!$BH$6:$CR$128,3),"")</f>
        <v>12.468492688888889</v>
      </c>
      <c r="AQ46" s="23">
        <f>IF(AQ15&gt;0,VLOOKUP(AQ15,'[3]2010_Envelope'!$BH$6:$CR$128,3),"")</f>
        <v>42.485647380000003</v>
      </c>
      <c r="AR46" s="23">
        <f>IF(AR15&gt;0,VLOOKUP(AR15,'[3]2010_Envelope'!$BH$6:$CR$128,3),"")</f>
        <v>16.064003620000001</v>
      </c>
      <c r="AS46" s="23">
        <f>IF(AS15&gt;0,VLOOKUP(AS15,'[3]2010_Envelope'!$BH$6:$CR$128,3),"")</f>
        <v>40.395067553939398</v>
      </c>
      <c r="AT46" s="23">
        <f>IF(AT15&gt;0,VLOOKUP(AT15,'[3]2010_Envelope'!$BH$6:$CR$128,3),"")</f>
        <v>32.557746284848484</v>
      </c>
      <c r="AU46" s="23">
        <f>IF(AU15&gt;0,VLOOKUP(AU15,'[3]2010_Envelope'!$BH$6:$CR$128,3),"")</f>
        <v>14.797290119999998</v>
      </c>
      <c r="AV46" s="22">
        <f>IF(AV15&gt;0,VLOOKUP(AV15,'[3]2010_HVAC'!$EY$7:$KA$83,5),"")</f>
        <v>15.680157233333334</v>
      </c>
      <c r="AW46" s="22">
        <f>IF(AW15&gt;0,VLOOKUP(AW15,'[3]2010_HVAC'!$EY$7:$KA$83,5),"")</f>
        <v>7.7259453333333337</v>
      </c>
      <c r="AX46" s="22" t="str">
        <f>IF(AX15&gt;0,VLOOKUP(AX15,'[3]2010_HVAC'!$EY$7:$KA$83,5),"")</f>
        <v/>
      </c>
      <c r="AY46" s="61">
        <f>VLOOKUP($C46,[1]Performance!$A$3:$K$36,7)</f>
        <v>2</v>
      </c>
      <c r="AZ46" s="61">
        <f t="shared" si="45"/>
        <v>7</v>
      </c>
      <c r="BA46" s="22">
        <f>IF(BA15&gt;0,VLOOKUP(BA15,'[3]2010_HVAC'!$EY$7:$KA$83,AZ46),"")</f>
        <v>64.578771405737882</v>
      </c>
      <c r="BB46" s="22" t="str">
        <f>IF(BB15&gt;0,VLOOKUP(BB15,'[3]2010_HVAC'!$EY$7:$KA$83,5),"")</f>
        <v/>
      </c>
      <c r="BC46" s="22">
        <f>IF(BC15&gt;0,VLOOKUP(BC15,'[3]2010_HVAC'!$EY$7:$KA$83,5),"")</f>
        <v>212.03258399999999</v>
      </c>
      <c r="BD46" s="22">
        <f>IF(BD15&gt;0,VLOOKUP(BD15,'[3]2010_HVAC'!$EY$7:$KA$83,5),"")</f>
        <v>0.27795078333333328</v>
      </c>
      <c r="BE46" s="22" t="str">
        <f>IF(BE15&gt;0,VLOOKUP(BE15,'[3]2010_HVAC'!$EY$7:$KA$83,5),"")</f>
        <v/>
      </c>
      <c r="BF46" s="22" t="str">
        <f>IF(BF15&gt;0,VLOOKUP(BF15,'[3]2010_HVAC'!$EY$7:$KA$83,5),"")</f>
        <v/>
      </c>
      <c r="BG46" s="14">
        <f t="shared" si="46"/>
        <v>454473.01983938046</v>
      </c>
      <c r="BH46" s="21">
        <f>IF($N46&gt;0,VLOOKUP($C46,[2]Milan!$AB$7:$AN$40,$N46))/((IF($P46=1,'3 PlantsCodes'!$D$26,IF($P46=2,'3 PlantsCodes'!$D$27,IF($P46=3,'3 PlantsCodes'!$D$28,IF($P46=4,'3 PlantsCodes'!$D$29)))))*IF($R46=1,'3 PlantsCodes'!$D$31,IF(IT_Milan!$R46=2,'3 PlantsCodes'!$D$32)))</f>
        <v>9.4728126890535052</v>
      </c>
      <c r="BI46" s="21">
        <f>IF($O46&gt;0,VLOOKUP($C46,[2]Milan!$AB$7:$AN$40,$O46),0)/(IF($Q46=1,'3 PlantsCodes'!$E$26,IF($Q46=3,'3 PlantsCodes'!$E$28,IF($Q46=4,'3 PlantsCodes'!$E$29,1)))*IF($R46=1,'3 PlantsCodes'!$E$31,IF($R46=2,'3 PlantsCodes'!$E$32)))</f>
        <v>2.2584635387005383</v>
      </c>
      <c r="BJ46" s="21">
        <f>VLOOKUP($C46,[2]Milan!$AB$6:$AZ$40,$T46)</f>
        <v>4.395462514395895</v>
      </c>
      <c r="BK46" s="21">
        <f>VLOOKUP($C46,[2]Milan!$B$7:$Y$40,18)</f>
        <v>11.353794285713454</v>
      </c>
      <c r="BL46" s="21">
        <f>VLOOKUP($C46,[2]Milan!$B$7:$AA$40,26)</f>
        <v>4.8994239047221786</v>
      </c>
      <c r="BM46" s="22">
        <f>IF($V46=1,-[4]SFH!$E$9,0)</f>
        <v>0</v>
      </c>
      <c r="BN46" s="63" t="s">
        <v>38</v>
      </c>
      <c r="BO46" s="21">
        <f>IF($N46&gt;0,VLOOKUP($C46,[1]Milan!$AB$7:$AN$40,$N46))/((IF($P46=1,'3 PlantsCodes'!$D$26,IF($P46=2,'3 PlantsCodes'!$D$27,IF($P46=3,'3 PlantsCodes'!$D$28,IF($P46=4,'3 PlantsCodes'!$D$29)))))*IF($R46=1,'3 PlantsCodes'!$D$31,IF(IT_Milan!$R46=2,'3 PlantsCodes'!$D$32)))</f>
        <v>6.6514746684693744</v>
      </c>
      <c r="BP46" s="21">
        <f>IF($O46&gt;0,VLOOKUP($C46,[1]Milan!$AB$7:$AN$40,$O46),0)/(IF($Q46=1,'3 PlantsCodes'!$E$26,IF($Q46=3,'3 PlantsCodes'!$E$28,IF($Q46=4,'3 PlantsCodes'!$E$29,1)))*IF($R46=1,'3 PlantsCodes'!$E$31,IF($R46=2,'3 PlantsCodes'!$E$32)))</f>
        <v>0.84629985059654245</v>
      </c>
      <c r="BQ46" s="21">
        <f>VLOOKUP($C46,[1]Milan!$AB$6:$AZ$40,$T46)</f>
        <v>6.5324905210186417</v>
      </c>
      <c r="BR46" s="21">
        <f>VLOOKUP($C46,[1]Milan!$B$7:$Y$40,18)</f>
        <v>11.676460606061633</v>
      </c>
      <c r="BS46" s="21">
        <f>VLOOKUP($C46,[1]Milan!$B$7:$AA$40,26)</f>
        <v>4.9631920917664818</v>
      </c>
      <c r="BT46" s="22">
        <f>IF($V46=1,-[4]AB!$E$9,0)</f>
        <v>0</v>
      </c>
      <c r="BU46" s="63" t="s">
        <v>38</v>
      </c>
    </row>
    <row r="47" spans="1:73" ht="15" customHeight="1" x14ac:dyDescent="0.25">
      <c r="A47" s="195"/>
      <c r="B47" s="18">
        <v>11</v>
      </c>
      <c r="C47" s="26">
        <f t="shared" ref="C47:W47" si="55">IF(C16="","",C16)</f>
        <v>34</v>
      </c>
      <c r="D47" s="55" t="str">
        <f t="shared" si="55"/>
        <v>+</v>
      </c>
      <c r="E47" s="55" t="str">
        <f t="shared" si="55"/>
        <v>+</v>
      </c>
      <c r="F47" s="54" t="str">
        <f t="shared" si="55"/>
        <v>+</v>
      </c>
      <c r="G47" s="54" t="str">
        <f t="shared" si="55"/>
        <v>o</v>
      </c>
      <c r="H47" s="54">
        <f t="shared" si="55"/>
        <v>1</v>
      </c>
      <c r="I47" s="54">
        <f t="shared" si="55"/>
        <v>4</v>
      </c>
      <c r="J47" s="54">
        <f t="shared" si="55"/>
        <v>3</v>
      </c>
      <c r="K47" s="54">
        <f t="shared" si="55"/>
        <v>2</v>
      </c>
      <c r="L47" s="54">
        <f t="shared" si="55"/>
        <v>2</v>
      </c>
      <c r="M47" s="54">
        <f t="shared" si="55"/>
        <v>4322</v>
      </c>
      <c r="N47" s="54">
        <f t="shared" si="55"/>
        <v>8</v>
      </c>
      <c r="O47" s="54">
        <f t="shared" si="55"/>
        <v>13</v>
      </c>
      <c r="P47" s="54">
        <f t="shared" si="55"/>
        <v>1</v>
      </c>
      <c r="Q47" s="54">
        <f t="shared" si="55"/>
        <v>1</v>
      </c>
      <c r="R47" s="54">
        <f t="shared" si="55"/>
        <v>2</v>
      </c>
      <c r="S47" s="54" t="str">
        <f t="shared" si="55"/>
        <v>o</v>
      </c>
      <c r="T47" s="26">
        <f t="shared" si="55"/>
        <v>17</v>
      </c>
      <c r="U47" s="54">
        <f t="shared" si="55"/>
        <v>0</v>
      </c>
      <c r="V47" s="54">
        <f t="shared" si="55"/>
        <v>0</v>
      </c>
      <c r="W47" s="19" t="str">
        <f t="shared" si="55"/>
        <v/>
      </c>
      <c r="X47" s="23">
        <f>IF(X16&gt;0,VLOOKUP(X16,'[3]2010_Envelope'!$BH$6:$CR$128,2),"")</f>
        <v>37.80896533071428</v>
      </c>
      <c r="Y47" s="23">
        <f>IF(Y16&gt;0,VLOOKUP(Y16,'[3]2010_Envelope'!$BH$6:$CR$128,2),"")</f>
        <v>113.214508275</v>
      </c>
      <c r="Z47" s="23">
        <f>IF(Z16&gt;0,VLOOKUP(Z16,'[3]2010_Envelope'!$BH$6:$CR$128,2),"")</f>
        <v>37.424639446071424</v>
      </c>
      <c r="AA47" s="23">
        <f>IF(AA16&gt;0,VLOOKUP(AA16,'[3]2010_Envelope'!$BH$6:$CR$128,2),"")</f>
        <v>91.088766723214292</v>
      </c>
      <c r="AB47" s="23">
        <f>IF(AB16&gt;0,VLOOKUP(AB16,'[3]2010_Envelope'!$BH$6:$CR$128,2),"")</f>
        <v>73.415651615357163</v>
      </c>
      <c r="AC47" s="23">
        <f>IF(AC16&gt;0,VLOOKUP(AC16,'[3]2010_Envelope'!$BH$6:$CR$128,2),"")</f>
        <v>33.705407163214282</v>
      </c>
      <c r="AD47" s="22">
        <f>IF(AD16&gt;0,VLOOKUP(AD16,'[3]2010_HVAC'!$EY$7:$KA$83,2),"")</f>
        <v>15.673824375000001</v>
      </c>
      <c r="AE47" s="22">
        <f>IF(AE16&gt;0,VLOOKUP(AE16,'[3]2010_HVAC'!$EY$7:$KA$83,2),"")</f>
        <v>10.84705875</v>
      </c>
      <c r="AF47" s="22" t="str">
        <f>IF(AF16&gt;0,VLOOKUP(AF16,'[3]2010_HVAC'!$EY$7:$KA$83,2),"")</f>
        <v/>
      </c>
      <c r="AG47" s="61">
        <f>VLOOKUP($C47,[2]Performance!$A$3:$K$36,7)</f>
        <v>2</v>
      </c>
      <c r="AH47" s="61">
        <f t="shared" si="43"/>
        <v>4</v>
      </c>
      <c r="AI47" s="22">
        <f>IF(AI16&gt;0,VLOOKUP(AI16,'[3]2010_HVAC'!$EY$7:$KA$83,AH47),"")</f>
        <v>83.532302409789267</v>
      </c>
      <c r="AJ47" s="22" t="str">
        <f>IF(AJ16&gt;0,VLOOKUP(AJ16,'[3]2010_HVAC'!$EY$7:$KA$83,2),"")</f>
        <v/>
      </c>
      <c r="AK47" s="22">
        <f>IF(AK16&gt;0,VLOOKUP(AK16,'[3]2010_HVAC'!$EY$7:$KA$83,2),"")</f>
        <v>233.24445899999998</v>
      </c>
      <c r="AL47" s="22">
        <f>IF(AL16&gt;0,VLOOKUP(AL16,'[3]2010_HVAC'!$EY$7:$KA$83,2),"")</f>
        <v>3.9310182214285709</v>
      </c>
      <c r="AM47" s="22" t="str">
        <f>IF(AM16&gt;0,VLOOKUP(AM16,'[3]2010_HVAC'!$EY$7:$KA$83,2),"")</f>
        <v/>
      </c>
      <c r="AN47" s="22" t="str">
        <f>IF(AN16&gt;0,VLOOKUP(AN16,'[3]2010_HVAC'!$EY$7:$KA$83,2),"")</f>
        <v/>
      </c>
      <c r="AO47" s="14">
        <f t="shared" si="44"/>
        <v>102744.12418337048</v>
      </c>
      <c r="AP47" s="23">
        <f>IF(AP16&gt;0,VLOOKUP(AP16,'[3]2010_Envelope'!$BH$6:$CR$128,3),"")</f>
        <v>18.295700060000001</v>
      </c>
      <c r="AQ47" s="23">
        <f>IF(AQ16&gt;0,VLOOKUP(AQ16,'[3]2010_Envelope'!$BH$6:$CR$128,3),"")</f>
        <v>46.950078479999995</v>
      </c>
      <c r="AR47" s="23">
        <f>IF(AR16&gt;0,VLOOKUP(AR16,'[3]2010_Envelope'!$BH$6:$CR$128,3),"")</f>
        <v>18.109725356666665</v>
      </c>
      <c r="AS47" s="23">
        <f>IF(AS16&gt;0,VLOOKUP(AS16,'[3]2010_Envelope'!$BH$6:$CR$128,3),"")</f>
        <v>40.395067553939398</v>
      </c>
      <c r="AT47" s="23">
        <f>IF(AT16&gt;0,VLOOKUP(AT16,'[3]2010_Envelope'!$BH$6:$CR$128,3),"")</f>
        <v>32.557746284848484</v>
      </c>
      <c r="AU47" s="23">
        <f>IF(AU16&gt;0,VLOOKUP(AU16,'[3]2010_Envelope'!$BH$6:$CR$128,3),"")</f>
        <v>14.797290119999998</v>
      </c>
      <c r="AV47" s="22">
        <f>IF(AV16&gt;0,VLOOKUP(AV16,'[3]2010_HVAC'!$EY$7:$KA$83,5),"")</f>
        <v>15.680157233333334</v>
      </c>
      <c r="AW47" s="22">
        <f>IF(AW16&gt;0,VLOOKUP(AW16,'[3]2010_HVAC'!$EY$7:$KA$83,5),"")</f>
        <v>7.7259453333333337</v>
      </c>
      <c r="AX47" s="22" t="str">
        <f>IF(AX16&gt;0,VLOOKUP(AX16,'[3]2010_HVAC'!$EY$7:$KA$83,5),"")</f>
        <v/>
      </c>
      <c r="AY47" s="61">
        <f>VLOOKUP($C47,[1]Performance!$A$3:$K$36,7)</f>
        <v>2</v>
      </c>
      <c r="AZ47" s="61">
        <f t="shared" si="45"/>
        <v>7</v>
      </c>
      <c r="BA47" s="22">
        <f>IF(BA16&gt;0,VLOOKUP(BA16,'[3]2010_HVAC'!$EY$7:$KA$83,AZ47),"")</f>
        <v>64.578771405737882</v>
      </c>
      <c r="BB47" s="22" t="str">
        <f>IF(BB16&gt;0,VLOOKUP(BB16,'[3]2010_HVAC'!$EY$7:$KA$83,5),"")</f>
        <v/>
      </c>
      <c r="BC47" s="22">
        <f>IF(BC16&gt;0,VLOOKUP(BC16,'[3]2010_HVAC'!$EY$7:$KA$83,5),"")</f>
        <v>212.03258399999999</v>
      </c>
      <c r="BD47" s="22">
        <f>IF(BD16&gt;0,VLOOKUP(BD16,'[3]2010_HVAC'!$EY$7:$KA$83,5),"")</f>
        <v>0.27795078333333328</v>
      </c>
      <c r="BE47" s="22" t="str">
        <f>IF(BE16&gt;0,VLOOKUP(BE16,'[3]2010_HVAC'!$EY$7:$KA$83,5),"")</f>
        <v/>
      </c>
      <c r="BF47" s="22" t="str">
        <f>IF(BF16&gt;0,VLOOKUP(BF16,'[3]2010_HVAC'!$EY$7:$KA$83,5),"")</f>
        <v/>
      </c>
      <c r="BG47" s="14">
        <f t="shared" si="46"/>
        <v>466687.00644508051</v>
      </c>
      <c r="BH47" s="21">
        <f>IF($N47&gt;0,VLOOKUP($C47,[2]Milan!$AB$7:$AN$40,$N47))/((IF($P47=1,'3 PlantsCodes'!$D$26,IF($P47=2,'3 PlantsCodes'!$D$27,IF($P47=3,'3 PlantsCodes'!$D$28,IF($P47=4,'3 PlantsCodes'!$D$29)))))*IF($R47=1,'3 PlantsCodes'!$D$31,IF(IT_Milan!$R47=2,'3 PlantsCodes'!$D$32)))</f>
        <v>8.3188673255510661</v>
      </c>
      <c r="BI47" s="21">
        <f>IF($O47&gt;0,VLOOKUP($C47,[2]Milan!$AB$7:$AN$40,$O47),0)/(IF($Q47=1,'3 PlantsCodes'!$E$26,IF($Q47=3,'3 PlantsCodes'!$E$28,IF($Q47=4,'3 PlantsCodes'!$E$29,1)))*IF($R47=1,'3 PlantsCodes'!$E$31,IF($R47=2,'3 PlantsCodes'!$E$32)))</f>
        <v>2.3015768482827386</v>
      </c>
      <c r="BJ47" s="21">
        <f>VLOOKUP($C47,[2]Milan!$AB$6:$AZ$40,$T47)</f>
        <v>4.4200679942126939</v>
      </c>
      <c r="BK47" s="21">
        <f>VLOOKUP($C47,[2]Milan!$B$7:$Y$40,18)</f>
        <v>11.353794285713454</v>
      </c>
      <c r="BL47" s="21">
        <f>VLOOKUP($C47,[2]Milan!$B$7:$AA$40,26)</f>
        <v>4.8901254632203521</v>
      </c>
      <c r="BM47" s="22">
        <f>IF($V47=1,-[4]SFH!$E$9,0)</f>
        <v>0</v>
      </c>
      <c r="BN47" s="63" t="s">
        <v>38</v>
      </c>
      <c r="BO47" s="21">
        <f>IF($N47&gt;0,VLOOKUP($C47,[1]Milan!$AB$7:$AN$40,$N47))/((IF($P47=1,'3 PlantsCodes'!$D$26,IF($P47=2,'3 PlantsCodes'!$D$27,IF($P47=3,'3 PlantsCodes'!$D$28,IF($P47=4,'3 PlantsCodes'!$D$29)))))*IF($R47=1,'3 PlantsCodes'!$D$31,IF(IT_Milan!$R47=2,'3 PlantsCodes'!$D$32)))</f>
        <v>6.048801769195113</v>
      </c>
      <c r="BP47" s="21">
        <f>IF($O47&gt;0,VLOOKUP($C47,[1]Milan!$AB$7:$AN$40,$O47),0)/(IF($Q47=1,'3 PlantsCodes'!$E$26,IF($Q47=3,'3 PlantsCodes'!$E$28,IF($Q47=4,'3 PlantsCodes'!$E$29,1)))*IF($R47=1,'3 PlantsCodes'!$E$31,IF($R47=2,'3 PlantsCodes'!$E$32)))</f>
        <v>0.82071663245905524</v>
      </c>
      <c r="BQ47" s="21">
        <f>VLOOKUP($C47,[1]Milan!$AB$6:$AZ$40,$T47)</f>
        <v>6.5314420491692395</v>
      </c>
      <c r="BR47" s="21">
        <f>VLOOKUP($C47,[1]Milan!$B$7:$Y$40,18)</f>
        <v>11.676460606061633</v>
      </c>
      <c r="BS47" s="21">
        <f>VLOOKUP($C47,[1]Milan!$B$7:$AA$40,26)</f>
        <v>4.9593677333460899</v>
      </c>
      <c r="BT47" s="22">
        <f>IF($V47=1,-[4]AB!$E$9,0)</f>
        <v>0</v>
      </c>
      <c r="BU47" s="63" t="s">
        <v>38</v>
      </c>
    </row>
    <row r="48" spans="1:73" ht="15" customHeight="1" x14ac:dyDescent="0.25">
      <c r="A48" s="195"/>
      <c r="B48" s="18">
        <v>12</v>
      </c>
      <c r="C48" s="26">
        <f t="shared" ref="C48:W48" si="56">IF(C17="","",C17)</f>
        <v>24</v>
      </c>
      <c r="D48" s="55" t="str">
        <f t="shared" si="56"/>
        <v>o+</v>
      </c>
      <c r="E48" s="55" t="str">
        <f t="shared" si="56"/>
        <v>+</v>
      </c>
      <c r="F48" s="54" t="str">
        <f t="shared" si="56"/>
        <v>+</v>
      </c>
      <c r="G48" s="54" t="str">
        <f t="shared" si="56"/>
        <v>o</v>
      </c>
      <c r="H48" s="54">
        <f t="shared" si="56"/>
        <v>0</v>
      </c>
      <c r="I48" s="54">
        <f t="shared" si="56"/>
        <v>3</v>
      </c>
      <c r="J48" s="54">
        <f t="shared" si="56"/>
        <v>3</v>
      </c>
      <c r="K48" s="54">
        <f t="shared" si="56"/>
        <v>2</v>
      </c>
      <c r="L48" s="54">
        <f t="shared" si="56"/>
        <v>1</v>
      </c>
      <c r="M48" s="54">
        <f t="shared" si="56"/>
        <v>3321</v>
      </c>
      <c r="N48" s="54">
        <f t="shared" si="56"/>
        <v>9</v>
      </c>
      <c r="O48" s="54">
        <f t="shared" si="56"/>
        <v>0</v>
      </c>
      <c r="P48" s="54">
        <f t="shared" si="56"/>
        <v>2</v>
      </c>
      <c r="Q48" s="54">
        <f t="shared" si="56"/>
        <v>0</v>
      </c>
      <c r="R48" s="54">
        <f t="shared" si="56"/>
        <v>2</v>
      </c>
      <c r="S48" s="54" t="str">
        <f t="shared" si="56"/>
        <v>o</v>
      </c>
      <c r="T48" s="26">
        <f t="shared" si="56"/>
        <v>24</v>
      </c>
      <c r="U48" s="54">
        <f t="shared" si="56"/>
        <v>1</v>
      </c>
      <c r="V48" s="54">
        <f t="shared" si="56"/>
        <v>1</v>
      </c>
      <c r="W48" s="19" t="str">
        <f t="shared" si="56"/>
        <v/>
      </c>
      <c r="X48" s="23">
        <f>IF(X17&gt;0,VLOOKUP(X17,'[3]2010_Envelope'!$BH$6:$CR$128,2),"")</f>
        <v>25.766754278571426</v>
      </c>
      <c r="Y48" s="23">
        <f>IF(Y17&gt;0,VLOOKUP(Y17,'[3]2010_Envelope'!$BH$6:$CR$128,2),"")</f>
        <v>102.44906574375001</v>
      </c>
      <c r="Z48" s="23">
        <f>IF(Z17&gt;0,VLOOKUP(Z17,'[3]2010_Envelope'!$BH$6:$CR$128,2),"")</f>
        <v>33.197054715</v>
      </c>
      <c r="AA48" s="23">
        <f>IF(AA17&gt;0,VLOOKUP(AA17,'[3]2010_Envelope'!$BH$6:$CR$128,2),"")</f>
        <v>91.088766723214292</v>
      </c>
      <c r="AB48" s="23">
        <f>IF(AB17&gt;0,VLOOKUP(AB17,'[3]2010_Envelope'!$BH$6:$CR$128,2),"")</f>
        <v>73.415651615357163</v>
      </c>
      <c r="AC48" s="23">
        <f>IF(AC17&gt;0,VLOOKUP(AC17,'[3]2010_Envelope'!$BH$6:$CR$128,2),"")</f>
        <v>33.705407163214282</v>
      </c>
      <c r="AD48" s="22" t="str">
        <f>IF(AD17&gt;0,VLOOKUP(AD17,'[3]2010_HVAC'!$EY$7:$KA$83,2),"")</f>
        <v/>
      </c>
      <c r="AE48" s="22" t="str">
        <f>IF(AE17&gt;0,VLOOKUP(AE17,'[3]2010_HVAC'!$EY$7:$KA$83,2),"")</f>
        <v/>
      </c>
      <c r="AF48" s="22" t="str">
        <f>IF(AF17&gt;0,VLOOKUP(AF17,'[3]2010_HVAC'!$EY$7:$KA$83,2),"")</f>
        <v/>
      </c>
      <c r="AG48" s="61">
        <f>VLOOKUP($C48,[2]Performance!$A$3:$K$36,7)</f>
        <v>2</v>
      </c>
      <c r="AH48" s="61">
        <f t="shared" si="43"/>
        <v>4</v>
      </c>
      <c r="AI48" s="22">
        <f>IF(AI17&gt;0,VLOOKUP(AI17,'[3]2010_HVAC'!$EY$7:$KA$83,AH48),"")</f>
        <v>31.695714285714285</v>
      </c>
      <c r="AJ48" s="22" t="str">
        <f>IF(AJ17&gt;0,VLOOKUP(AJ17,'[3]2010_HVAC'!$EY$7:$KA$83,2),"")</f>
        <v/>
      </c>
      <c r="AK48" s="22">
        <f>IF(AK17&gt;0,VLOOKUP(AK17,'[3]2010_HVAC'!$EY$7:$KA$83,2),"")</f>
        <v>39.1792935</v>
      </c>
      <c r="AL48" s="22">
        <f>IF(AL17&gt;0,VLOOKUP(AL17,'[3]2010_HVAC'!$EY$7:$KA$83,2),"")</f>
        <v>3.9310182214285709</v>
      </c>
      <c r="AM48" s="22">
        <f>IF(AM17&gt;0,VLOOKUP(AM17,'[3]2010_HVAC'!$EY$7:$KA$83,2),"")</f>
        <v>17.416154814285715</v>
      </c>
      <c r="AN48" s="22">
        <f>IF(AN17&gt;0,VLOOKUP(AN17,'[3]2010_HVAC'!$EY$7:$KA$83,2),"")</f>
        <v>64.821390910714285</v>
      </c>
      <c r="AO48" s="14">
        <f t="shared" si="44"/>
        <v>72333.278075975017</v>
      </c>
      <c r="AP48" s="23">
        <f>IF(AP17&gt;0,VLOOKUP(AP17,'[3]2010_Envelope'!$BH$6:$CR$128,3),"")</f>
        <v>12.468492688888889</v>
      </c>
      <c r="AQ48" s="23">
        <f>IF(AQ17&gt;0,VLOOKUP(AQ17,'[3]2010_Envelope'!$BH$6:$CR$128,3),"")</f>
        <v>42.485647380000003</v>
      </c>
      <c r="AR48" s="23">
        <f>IF(AR17&gt;0,VLOOKUP(AR17,'[3]2010_Envelope'!$BH$6:$CR$128,3),"")</f>
        <v>16.064003620000001</v>
      </c>
      <c r="AS48" s="23">
        <f>IF(AS17&gt;0,VLOOKUP(AS17,'[3]2010_Envelope'!$BH$6:$CR$128,3),"")</f>
        <v>40.395067553939398</v>
      </c>
      <c r="AT48" s="23">
        <f>IF(AT17&gt;0,VLOOKUP(AT17,'[3]2010_Envelope'!$BH$6:$CR$128,3),"")</f>
        <v>32.557746284848484</v>
      </c>
      <c r="AU48" s="23">
        <f>IF(AU17&gt;0,VLOOKUP(AU17,'[3]2010_Envelope'!$BH$6:$CR$128,3),"")</f>
        <v>14.797290119999998</v>
      </c>
      <c r="AV48" s="22" t="str">
        <f>IF(AV17&gt;0,VLOOKUP(AV17,'[3]2010_HVAC'!$EY$7:$KA$83,5),"")</f>
        <v/>
      </c>
      <c r="AW48" s="22" t="str">
        <f>IF(AW17&gt;0,VLOOKUP(AW17,'[3]2010_HVAC'!$EY$7:$KA$83,5),"")</f>
        <v/>
      </c>
      <c r="AX48" s="22" t="str">
        <f>IF(AX17&gt;0,VLOOKUP(AX17,'[3]2010_HVAC'!$EY$7:$KA$83,5),"")</f>
        <v/>
      </c>
      <c r="AY48" s="61">
        <f>VLOOKUP($C48,[1]Performance!$A$3:$K$36,7)</f>
        <v>2</v>
      </c>
      <c r="AZ48" s="61">
        <f t="shared" si="45"/>
        <v>7</v>
      </c>
      <c r="BA48" s="22">
        <f>IF(BA17&gt;0,VLOOKUP(BA17,'[3]2010_HVAC'!$EY$7:$KA$83,AZ48),"")</f>
        <v>6.5289405864381287</v>
      </c>
      <c r="BB48" s="22" t="str">
        <f>IF(BB17&gt;0,VLOOKUP(BB17,'[3]2010_HVAC'!$EY$7:$KA$83,5),"")</f>
        <v/>
      </c>
      <c r="BC48" s="22">
        <f>IF(BC17&gt;0,VLOOKUP(BC17,'[3]2010_HVAC'!$EY$7:$KA$83,5),"")</f>
        <v>35.6259145</v>
      </c>
      <c r="BD48" s="22">
        <f>IF(BD17&gt;0,VLOOKUP(BD17,'[3]2010_HVAC'!$EY$7:$KA$83,5),"")</f>
        <v>0.27795078333333328</v>
      </c>
      <c r="BE48" s="22">
        <f>IF(BE17&gt;0,VLOOKUP(BE17,'[3]2010_HVAC'!$EY$7:$KA$83,5),"")</f>
        <v>22.290670808080808</v>
      </c>
      <c r="BF48" s="22">
        <f>IF(BF17&gt;0,VLOOKUP(BF17,'[3]2010_HVAC'!$EY$7:$KA$83,5),"")</f>
        <v>40.333309899999996</v>
      </c>
      <c r="BG48" s="14">
        <f t="shared" si="46"/>
        <v>261186.78388327378</v>
      </c>
      <c r="BH48" s="21">
        <f>IF($N48&gt;0,VLOOKUP($C48,[2]Milan!$AB$7:$AN$40,$N48))/((IF($P48=1,'3 PlantsCodes'!$D$26,IF($P48=2,'3 PlantsCodes'!$D$27,IF($P48=3,'3 PlantsCodes'!$D$28,IF($P48=4,'3 PlantsCodes'!$D$29)))))*IF($R48=1,'3 PlantsCodes'!$D$31,IF(IT_Milan!$R48=2,'3 PlantsCodes'!$D$32)))</f>
        <v>47.957193662910136</v>
      </c>
      <c r="BI48" s="21">
        <f>IF($O48&gt;0,VLOOKUP($C48,[2]Milan!$AB$7:$AN$40,$O48),0)/(IF($Q48=1,'3 PlantsCodes'!$E$26,IF($Q48=3,'3 PlantsCodes'!$E$28,IF($Q48=4,'3 PlantsCodes'!$E$29,1)))*IF($R48=1,'3 PlantsCodes'!$E$31,IF($R48=2,'3 PlantsCodes'!$E$32)))</f>
        <v>0</v>
      </c>
      <c r="BJ48" s="21">
        <f>VLOOKUP($C48,[2]Milan!$AB$6:$AZ$40,$T48)</f>
        <v>7.6257142857142854</v>
      </c>
      <c r="BK48" s="21">
        <f>VLOOKUP($C48,[2]Milan!$B$7:$Y$40,18)</f>
        <v>11.353794285713454</v>
      </c>
      <c r="BL48" s="21">
        <f>VLOOKUP($C48,[2]Milan!$B$7:$AA$40,26)</f>
        <v>0.43463827039344122</v>
      </c>
      <c r="BM48" s="22">
        <f>IF($V48=1,-[4]SFH!$E$9,0)</f>
        <v>-19.057142857142857</v>
      </c>
      <c r="BN48" s="63" t="s">
        <v>38</v>
      </c>
      <c r="BO48" s="21">
        <f>IF($N48&gt;0,VLOOKUP($C48,[1]Milan!$AB$7:$AN$40,$N48))/((IF($P48=1,'3 PlantsCodes'!$D$26,IF($P48=2,'3 PlantsCodes'!$D$27,IF($P48=3,'3 PlantsCodes'!$D$28,IF($P48=4,'3 PlantsCodes'!$D$29)))))*IF($R48=1,'3 PlantsCodes'!$D$31,IF(IT_Milan!$R48=2,'3 PlantsCodes'!$D$32)))</f>
        <v>38.188092930238788</v>
      </c>
      <c r="BP48" s="21">
        <f>IF($O48&gt;0,VLOOKUP($C48,[1]Milan!$AB$7:$AN$40,$O48),0)/(IF($Q48=1,'3 PlantsCodes'!$E$26,IF($Q48=3,'3 PlantsCodes'!$E$28,IF($Q48=4,'3 PlantsCodes'!$E$29,1)))*IF($R48=1,'3 PlantsCodes'!$E$31,IF($R48=2,'3 PlantsCodes'!$E$32)))</f>
        <v>0</v>
      </c>
      <c r="BQ48" s="21">
        <f>VLOOKUP($C48,[1]Milan!$AB$6:$AZ$40,$T48)</f>
        <v>12.197979797979798</v>
      </c>
      <c r="BR48" s="21">
        <f>VLOOKUP($C48,[1]Milan!$B$7:$Y$40,18)</f>
        <v>11.676460606061633</v>
      </c>
      <c r="BS48" s="21">
        <f>VLOOKUP($C48,[1]Milan!$B$7:$AA$40,26)</f>
        <v>0.40107070784597088</v>
      </c>
      <c r="BT48" s="22">
        <f>IF($V48=1,-[4]AB!$E$9,0)</f>
        <v>-12.026262626262627</v>
      </c>
      <c r="BU48" s="63" t="s">
        <v>38</v>
      </c>
    </row>
    <row r="49" spans="1:73" ht="15" customHeight="1" x14ac:dyDescent="0.25">
      <c r="A49" s="195"/>
      <c r="B49" s="18">
        <v>13</v>
      </c>
      <c r="C49" s="26">
        <f t="shared" ref="C49:W49" si="57">IF(C18="","",C18)</f>
        <v>32</v>
      </c>
      <c r="D49" s="55" t="str">
        <f t="shared" si="57"/>
        <v>+</v>
      </c>
      <c r="E49" s="55" t="str">
        <f t="shared" si="57"/>
        <v>+</v>
      </c>
      <c r="F49" s="54" t="str">
        <f t="shared" si="57"/>
        <v>+</v>
      </c>
      <c r="G49" s="54" t="str">
        <f t="shared" si="57"/>
        <v>o</v>
      </c>
      <c r="H49" s="54">
        <f t="shared" si="57"/>
        <v>0</v>
      </c>
      <c r="I49" s="54">
        <f t="shared" si="57"/>
        <v>4</v>
      </c>
      <c r="J49" s="54">
        <f t="shared" si="57"/>
        <v>3</v>
      </c>
      <c r="K49" s="54">
        <f t="shared" si="57"/>
        <v>2</v>
      </c>
      <c r="L49" s="54">
        <f t="shared" si="57"/>
        <v>1</v>
      </c>
      <c r="M49" s="54">
        <f t="shared" si="57"/>
        <v>4321</v>
      </c>
      <c r="N49" s="54">
        <f t="shared" si="57"/>
        <v>9</v>
      </c>
      <c r="O49" s="54">
        <f t="shared" si="57"/>
        <v>0</v>
      </c>
      <c r="P49" s="54">
        <f t="shared" si="57"/>
        <v>2</v>
      </c>
      <c r="Q49" s="54">
        <f t="shared" si="57"/>
        <v>0</v>
      </c>
      <c r="R49" s="54">
        <f t="shared" si="57"/>
        <v>2</v>
      </c>
      <c r="S49" s="54" t="str">
        <f t="shared" si="57"/>
        <v>o</v>
      </c>
      <c r="T49" s="26">
        <f t="shared" si="57"/>
        <v>24</v>
      </c>
      <c r="U49" s="54">
        <f t="shared" si="57"/>
        <v>1</v>
      </c>
      <c r="V49" s="54">
        <f t="shared" si="57"/>
        <v>1</v>
      </c>
      <c r="W49" s="19" t="str">
        <f t="shared" si="57"/>
        <v/>
      </c>
      <c r="X49" s="23">
        <f>IF(X18&gt;0,VLOOKUP(X18,'[3]2010_Envelope'!$BH$6:$CR$128,2),"")</f>
        <v>37.80896533071428</v>
      </c>
      <c r="Y49" s="23">
        <f>IF(Y18&gt;0,VLOOKUP(Y18,'[3]2010_Envelope'!$BH$6:$CR$128,2),"")</f>
        <v>113.214508275</v>
      </c>
      <c r="Z49" s="23">
        <f>IF(Z18&gt;0,VLOOKUP(Z18,'[3]2010_Envelope'!$BH$6:$CR$128,2),"")</f>
        <v>37.424639446071424</v>
      </c>
      <c r="AA49" s="23">
        <f>IF(AA18&gt;0,VLOOKUP(AA18,'[3]2010_Envelope'!$BH$6:$CR$128,2),"")</f>
        <v>91.088766723214292</v>
      </c>
      <c r="AB49" s="23">
        <f>IF(AB18&gt;0,VLOOKUP(AB18,'[3]2010_Envelope'!$BH$6:$CR$128,2),"")</f>
        <v>73.415651615357163</v>
      </c>
      <c r="AC49" s="23">
        <f>IF(AC18&gt;0,VLOOKUP(AC18,'[3]2010_Envelope'!$BH$6:$CR$128,2),"")</f>
        <v>33.705407163214282</v>
      </c>
      <c r="AD49" s="22" t="str">
        <f>IF(AD18&gt;0,VLOOKUP(AD18,'[3]2010_HVAC'!$EY$7:$KA$83,2),"")</f>
        <v/>
      </c>
      <c r="AE49" s="22" t="str">
        <f>IF(AE18&gt;0,VLOOKUP(AE18,'[3]2010_HVAC'!$EY$7:$KA$83,2),"")</f>
        <v/>
      </c>
      <c r="AF49" s="22" t="str">
        <f>IF(AF18&gt;0,VLOOKUP(AF18,'[3]2010_HVAC'!$EY$7:$KA$83,2),"")</f>
        <v/>
      </c>
      <c r="AG49" s="61">
        <f>VLOOKUP($C49,[2]Performance!$A$3:$K$36,7)</f>
        <v>2</v>
      </c>
      <c r="AH49" s="61">
        <f t="shared" si="43"/>
        <v>4</v>
      </c>
      <c r="AI49" s="22">
        <f>IF(AI18&gt;0,VLOOKUP(AI18,'[3]2010_HVAC'!$EY$7:$KA$83,AH49),"")</f>
        <v>31.695714285714285</v>
      </c>
      <c r="AJ49" s="22" t="str">
        <f>IF(AJ18&gt;0,VLOOKUP(AJ18,'[3]2010_HVAC'!$EY$7:$KA$83,2),"")</f>
        <v/>
      </c>
      <c r="AK49" s="22">
        <f>IF(AK18&gt;0,VLOOKUP(AK18,'[3]2010_HVAC'!$EY$7:$KA$83,2),"")</f>
        <v>39.1792935</v>
      </c>
      <c r="AL49" s="22">
        <f>IF(AL18&gt;0,VLOOKUP(AL18,'[3]2010_HVAC'!$EY$7:$KA$83,2),"")</f>
        <v>3.9310182214285709</v>
      </c>
      <c r="AM49" s="22">
        <f>IF(AM18&gt;0,VLOOKUP(AM18,'[3]2010_HVAC'!$EY$7:$KA$83,2),"")</f>
        <v>17.416154814285715</v>
      </c>
      <c r="AN49" s="22">
        <f>IF(AN18&gt;0,VLOOKUP(AN18,'[3]2010_HVAC'!$EY$7:$KA$83,2),"")</f>
        <v>64.821390910714285</v>
      </c>
      <c r="AO49" s="14">
        <f t="shared" si="44"/>
        <v>76118.211439999985</v>
      </c>
      <c r="AP49" s="23">
        <f>IF(AP18&gt;0,VLOOKUP(AP18,'[3]2010_Envelope'!$BH$6:$CR$128,3),"")</f>
        <v>18.295700060000001</v>
      </c>
      <c r="AQ49" s="23">
        <f>IF(AQ18&gt;0,VLOOKUP(AQ18,'[3]2010_Envelope'!$BH$6:$CR$128,3),"")</f>
        <v>46.950078479999995</v>
      </c>
      <c r="AR49" s="23">
        <f>IF(AR18&gt;0,VLOOKUP(AR18,'[3]2010_Envelope'!$BH$6:$CR$128,3),"")</f>
        <v>18.109725356666665</v>
      </c>
      <c r="AS49" s="23">
        <f>IF(AS18&gt;0,VLOOKUP(AS18,'[3]2010_Envelope'!$BH$6:$CR$128,3),"")</f>
        <v>40.395067553939398</v>
      </c>
      <c r="AT49" s="23">
        <f>IF(AT18&gt;0,VLOOKUP(AT18,'[3]2010_Envelope'!$BH$6:$CR$128,3),"")</f>
        <v>32.557746284848484</v>
      </c>
      <c r="AU49" s="23">
        <f>IF(AU18&gt;0,VLOOKUP(AU18,'[3]2010_Envelope'!$BH$6:$CR$128,3),"")</f>
        <v>14.797290119999998</v>
      </c>
      <c r="AV49" s="22" t="str">
        <f>IF(AV18&gt;0,VLOOKUP(AV18,'[3]2010_HVAC'!$EY$7:$KA$83,5),"")</f>
        <v/>
      </c>
      <c r="AW49" s="22" t="str">
        <f>IF(AW18&gt;0,VLOOKUP(AW18,'[3]2010_HVAC'!$EY$7:$KA$83,5),"")</f>
        <v/>
      </c>
      <c r="AX49" s="22" t="str">
        <f>IF(AX18&gt;0,VLOOKUP(AX18,'[3]2010_HVAC'!$EY$7:$KA$83,5),"")</f>
        <v/>
      </c>
      <c r="AY49" s="61">
        <f>VLOOKUP($C49,[1]Performance!$A$3:$K$36,7)</f>
        <v>2</v>
      </c>
      <c r="AZ49" s="61">
        <f t="shared" si="45"/>
        <v>7</v>
      </c>
      <c r="BA49" s="22">
        <f>IF(BA18&gt;0,VLOOKUP(BA18,'[3]2010_HVAC'!$EY$7:$KA$83,AZ49),"")</f>
        <v>6.5289405864381287</v>
      </c>
      <c r="BB49" s="22" t="str">
        <f>IF(BB18&gt;0,VLOOKUP(BB18,'[3]2010_HVAC'!$EY$7:$KA$83,5),"")</f>
        <v/>
      </c>
      <c r="BC49" s="22">
        <f>IF(BC18&gt;0,VLOOKUP(BC18,'[3]2010_HVAC'!$EY$7:$KA$83,5),"")</f>
        <v>35.6259145</v>
      </c>
      <c r="BD49" s="22">
        <f>IF(BD18&gt;0,VLOOKUP(BD18,'[3]2010_HVAC'!$EY$7:$KA$83,5),"")</f>
        <v>0.27795078333333328</v>
      </c>
      <c r="BE49" s="22">
        <f>IF(BE18&gt;0,VLOOKUP(BE18,'[3]2010_HVAC'!$EY$7:$KA$83,5),"")</f>
        <v>22.290670808080808</v>
      </c>
      <c r="BF49" s="22">
        <f>IF(BF18&gt;0,VLOOKUP(BF18,'[3]2010_HVAC'!$EY$7:$KA$83,5),"")</f>
        <v>40.333309899999996</v>
      </c>
      <c r="BG49" s="14">
        <f t="shared" si="46"/>
        <v>273400.77048897377</v>
      </c>
      <c r="BH49" s="21">
        <f>IF($N49&gt;0,VLOOKUP($C49,[2]Milan!$AB$7:$AN$40,$N49))/((IF($P49=1,'3 PlantsCodes'!$D$26,IF($P49=2,'3 PlantsCodes'!$D$27,IF($P49=3,'3 PlantsCodes'!$D$28,IF($P49=4,'3 PlantsCodes'!$D$29)))))*IF($R49=1,'3 PlantsCodes'!$D$31,IF(IT_Milan!$R49=2,'3 PlantsCodes'!$D$32)))</f>
        <v>42.662160957913997</v>
      </c>
      <c r="BI49" s="21">
        <f>IF($O49&gt;0,VLOOKUP($C49,[2]Milan!$AB$7:$AN$40,$O49),0)/(IF($Q49=1,'3 PlantsCodes'!$E$26,IF($Q49=3,'3 PlantsCodes'!$E$28,IF($Q49=4,'3 PlantsCodes'!$E$29,1)))*IF($R49=1,'3 PlantsCodes'!$E$31,IF($R49=2,'3 PlantsCodes'!$E$32)))</f>
        <v>0</v>
      </c>
      <c r="BJ49" s="21">
        <f>VLOOKUP($C49,[2]Milan!$AB$6:$AZ$40,$T49)</f>
        <v>7.6257142857142854</v>
      </c>
      <c r="BK49" s="21">
        <f>VLOOKUP($C49,[2]Milan!$B$7:$Y$40,18)</f>
        <v>11.353794285713454</v>
      </c>
      <c r="BL49" s="21">
        <f>VLOOKUP($C49,[2]Milan!$B$7:$AA$40,26)</f>
        <v>0.42572607031065396</v>
      </c>
      <c r="BM49" s="22">
        <f>IF($V49=1,-[4]SFH!$E$9,0)</f>
        <v>-19.057142857142857</v>
      </c>
      <c r="BN49" s="63" t="s">
        <v>38</v>
      </c>
      <c r="BO49" s="21">
        <f>IF($N49&gt;0,VLOOKUP($C49,[1]Milan!$AB$7:$AN$40,$N49))/((IF($P49=1,'3 PlantsCodes'!$D$26,IF($P49=2,'3 PlantsCodes'!$D$27,IF($P49=3,'3 PlantsCodes'!$D$28,IF($P49=4,'3 PlantsCodes'!$D$29)))))*IF($R49=1,'3 PlantsCodes'!$D$31,IF(IT_Milan!$R49=2,'3 PlantsCodes'!$D$32)))</f>
        <v>35.21533139047839</v>
      </c>
      <c r="BP49" s="21">
        <f>IF($O49&gt;0,VLOOKUP($C49,[1]Milan!$AB$7:$AN$40,$O49),0)/(IF($Q49=1,'3 PlantsCodes'!$E$26,IF($Q49=3,'3 PlantsCodes'!$E$28,IF($Q49=4,'3 PlantsCodes'!$E$29,1)))*IF($R49=1,'3 PlantsCodes'!$E$31,IF($R49=2,'3 PlantsCodes'!$E$32)))</f>
        <v>0</v>
      </c>
      <c r="BQ49" s="21">
        <f>VLOOKUP($C49,[1]Milan!$AB$6:$AZ$40,$T49)</f>
        <v>12.197979797979798</v>
      </c>
      <c r="BR49" s="21">
        <f>VLOOKUP($C49,[1]Milan!$B$7:$Y$40,18)</f>
        <v>11.676460606061633</v>
      </c>
      <c r="BS49" s="21">
        <f>VLOOKUP($C49,[1]Milan!$B$7:$AA$40,26)</f>
        <v>0.39750913613095057</v>
      </c>
      <c r="BT49" s="22">
        <f>IF($V49=1,-[4]AB!$E$9,0)</f>
        <v>-12.026262626262627</v>
      </c>
      <c r="BU49" s="63" t="s">
        <v>38</v>
      </c>
    </row>
    <row r="50" spans="1:73" ht="15" customHeight="1" x14ac:dyDescent="0.25">
      <c r="A50" s="195"/>
      <c r="B50" s="18">
        <v>14</v>
      </c>
      <c r="C50" s="26">
        <f t="shared" ref="C50:W50" si="58">IF(C19="","",C19)</f>
        <v>26</v>
      </c>
      <c r="D50" s="55" t="str">
        <f t="shared" si="58"/>
        <v>o+</v>
      </c>
      <c r="E50" s="55" t="str">
        <f t="shared" si="58"/>
        <v>+</v>
      </c>
      <c r="F50" s="54" t="str">
        <f t="shared" si="58"/>
        <v>+</v>
      </c>
      <c r="G50" s="54" t="str">
        <f t="shared" si="58"/>
        <v>o</v>
      </c>
      <c r="H50" s="54">
        <f t="shared" si="58"/>
        <v>1</v>
      </c>
      <c r="I50" s="54">
        <f t="shared" si="58"/>
        <v>3</v>
      </c>
      <c r="J50" s="54">
        <f t="shared" si="58"/>
        <v>3</v>
      </c>
      <c r="K50" s="54">
        <f t="shared" si="58"/>
        <v>2</v>
      </c>
      <c r="L50" s="54">
        <f t="shared" si="58"/>
        <v>2</v>
      </c>
      <c r="M50" s="54">
        <f t="shared" si="58"/>
        <v>3322</v>
      </c>
      <c r="N50" s="54">
        <f t="shared" si="58"/>
        <v>6</v>
      </c>
      <c r="O50" s="54">
        <f t="shared" si="58"/>
        <v>0</v>
      </c>
      <c r="P50" s="54">
        <f t="shared" si="58"/>
        <v>1</v>
      </c>
      <c r="Q50" s="54">
        <f t="shared" si="58"/>
        <v>0</v>
      </c>
      <c r="R50" s="54">
        <f t="shared" si="58"/>
        <v>2</v>
      </c>
      <c r="S50" s="54" t="str">
        <f t="shared" si="58"/>
        <v>o</v>
      </c>
      <c r="T50" s="26">
        <f t="shared" si="58"/>
        <v>21</v>
      </c>
      <c r="U50" s="54">
        <f t="shared" si="58"/>
        <v>1</v>
      </c>
      <c r="V50" s="54">
        <f t="shared" si="58"/>
        <v>1</v>
      </c>
      <c r="W50" s="19" t="str">
        <f t="shared" si="58"/>
        <v/>
      </c>
      <c r="X50" s="23">
        <f>IF(X19&gt;0,VLOOKUP(X19,'[3]2010_Envelope'!$BH$6:$CR$128,2),"")</f>
        <v>25.766754278571426</v>
      </c>
      <c r="Y50" s="23">
        <f>IF(Y19&gt;0,VLOOKUP(Y19,'[3]2010_Envelope'!$BH$6:$CR$128,2),"")</f>
        <v>102.44906574375001</v>
      </c>
      <c r="Z50" s="23">
        <f>IF(Z19&gt;0,VLOOKUP(Z19,'[3]2010_Envelope'!$BH$6:$CR$128,2),"")</f>
        <v>33.197054715</v>
      </c>
      <c r="AA50" s="23">
        <f>IF(AA19&gt;0,VLOOKUP(AA19,'[3]2010_Envelope'!$BH$6:$CR$128,2),"")</f>
        <v>91.088766723214292</v>
      </c>
      <c r="AB50" s="23">
        <f>IF(AB19&gt;0,VLOOKUP(AB19,'[3]2010_Envelope'!$BH$6:$CR$128,2),"")</f>
        <v>73.415651615357163</v>
      </c>
      <c r="AC50" s="23">
        <f>IF(AC19&gt;0,VLOOKUP(AC19,'[3]2010_Envelope'!$BH$6:$CR$128,2),"")</f>
        <v>33.705407163214282</v>
      </c>
      <c r="AD50" s="22">
        <f>IF(AD19&gt;0,VLOOKUP(AD19,'[3]2010_HVAC'!$EY$7:$KA$83,2),"")</f>
        <v>15.673824375000001</v>
      </c>
      <c r="AE50" s="22">
        <f>IF(AE19&gt;0,VLOOKUP(AE19,'[3]2010_HVAC'!$EY$7:$KA$83,2),"")</f>
        <v>10.84705875</v>
      </c>
      <c r="AF50" s="22" t="str">
        <f>IF(AF19&gt;0,VLOOKUP(AF19,'[3]2010_HVAC'!$EY$7:$KA$83,2),"")</f>
        <v/>
      </c>
      <c r="AG50" s="61">
        <f>VLOOKUP($C50,[2]Performance!$A$3:$K$36,7)</f>
        <v>2</v>
      </c>
      <c r="AH50" s="61">
        <f t="shared" si="43"/>
        <v>4</v>
      </c>
      <c r="AI50" s="22">
        <f>IF(AI19&gt;0,VLOOKUP(AI19,'[3]2010_HVAC'!$EY$7:$KA$83,AH50),"")</f>
        <v>14.053071968383085</v>
      </c>
      <c r="AJ50" s="22" t="str">
        <f>IF(AJ19&gt;0,VLOOKUP(AJ19,'[3]2010_HVAC'!$EY$7:$KA$83,2),"")</f>
        <v/>
      </c>
      <c r="AK50" s="22">
        <f>IF(AK19&gt;0,VLOOKUP(AK19,'[3]2010_HVAC'!$EY$7:$KA$83,2),"")</f>
        <v>233.24445899999998</v>
      </c>
      <c r="AL50" s="22">
        <f>IF(AL19&gt;0,VLOOKUP(AL19,'[3]2010_HVAC'!$EY$7:$KA$83,2),"")</f>
        <v>3.9310182214285709</v>
      </c>
      <c r="AM50" s="22">
        <f>IF(AM19&gt;0,VLOOKUP(AM19,'[3]2010_HVAC'!$EY$7:$KA$83,2),"")</f>
        <v>17.416154814285715</v>
      </c>
      <c r="AN50" s="22">
        <f>IF(AN19&gt;0,VLOOKUP(AN19,'[3]2010_HVAC'!$EY$7:$KA$83,2),"")</f>
        <v>64.821390910714285</v>
      </c>
      <c r="AO50" s="14">
        <f t="shared" si="44"/>
        <v>100745.35495904862</v>
      </c>
      <c r="AP50" s="23">
        <f>IF(AP19&gt;0,VLOOKUP(AP19,'[3]2010_Envelope'!$BH$6:$CR$128,3),"")</f>
        <v>12.468492688888889</v>
      </c>
      <c r="AQ50" s="23">
        <f>IF(AQ19&gt;0,VLOOKUP(AQ19,'[3]2010_Envelope'!$BH$6:$CR$128,3),"")</f>
        <v>42.485647380000003</v>
      </c>
      <c r="AR50" s="23">
        <f>IF(AR19&gt;0,VLOOKUP(AR19,'[3]2010_Envelope'!$BH$6:$CR$128,3),"")</f>
        <v>16.064003620000001</v>
      </c>
      <c r="AS50" s="23">
        <f>IF(AS19&gt;0,VLOOKUP(AS19,'[3]2010_Envelope'!$BH$6:$CR$128,3),"")</f>
        <v>40.395067553939398</v>
      </c>
      <c r="AT50" s="23">
        <f>IF(AT19&gt;0,VLOOKUP(AT19,'[3]2010_Envelope'!$BH$6:$CR$128,3),"")</f>
        <v>32.557746284848484</v>
      </c>
      <c r="AU50" s="23">
        <f>IF(AU19&gt;0,VLOOKUP(AU19,'[3]2010_Envelope'!$BH$6:$CR$128,3),"")</f>
        <v>14.797290119999998</v>
      </c>
      <c r="AV50" s="22">
        <f>IF(AV19&gt;0,VLOOKUP(AV19,'[3]2010_HVAC'!$EY$7:$KA$83,5),"")</f>
        <v>15.680157233333334</v>
      </c>
      <c r="AW50" s="22">
        <f>IF(AW19&gt;0,VLOOKUP(AW19,'[3]2010_HVAC'!$EY$7:$KA$83,5),"")</f>
        <v>7.7259453333333337</v>
      </c>
      <c r="AX50" s="22" t="str">
        <f>IF(AX19&gt;0,VLOOKUP(AX19,'[3]2010_HVAC'!$EY$7:$KA$83,5),"")</f>
        <v/>
      </c>
      <c r="AY50" s="61">
        <f>VLOOKUP($C50,[1]Performance!$A$3:$K$36,7)</f>
        <v>2</v>
      </c>
      <c r="AZ50" s="61">
        <f t="shared" si="45"/>
        <v>7</v>
      </c>
      <c r="BA50" s="22">
        <f>IF(BA19&gt;0,VLOOKUP(BA19,'[3]2010_HVAC'!$EY$7:$KA$83,AZ50),"")</f>
        <v>9.5063822482598717</v>
      </c>
      <c r="BB50" s="22" t="str">
        <f>IF(BB19&gt;0,VLOOKUP(BB19,'[3]2010_HVAC'!$EY$7:$KA$83,5),"")</f>
        <v/>
      </c>
      <c r="BC50" s="22">
        <f>IF(BC19&gt;0,VLOOKUP(BC19,'[3]2010_HVAC'!$EY$7:$KA$83,5),"")</f>
        <v>212.03258399999999</v>
      </c>
      <c r="BD50" s="22">
        <f>IF(BD19&gt;0,VLOOKUP(BD19,'[3]2010_HVAC'!$EY$7:$KA$83,5),"")</f>
        <v>0.27795078333333328</v>
      </c>
      <c r="BE50" s="22">
        <f>IF(BE19&gt;0,VLOOKUP(BE19,'[3]2010_HVAC'!$EY$7:$KA$83,5),"")</f>
        <v>22.290670808080808</v>
      </c>
      <c r="BF50" s="22">
        <f>IF(BF19&gt;0,VLOOKUP(BF19,'[3]2010_HVAC'!$EY$7:$KA$83,5),"")</f>
        <v>40.333309899999996</v>
      </c>
      <c r="BG50" s="14">
        <f t="shared" si="46"/>
        <v>461949.09547447733</v>
      </c>
      <c r="BH50" s="21">
        <f>IF($N50&gt;0,VLOOKUP($C50,[2]Milan!$AB$7:$AN$40,$N50))/((IF($P50=1,'3 PlantsCodes'!$D$26,IF($P50=2,'3 PlantsCodes'!$D$27,IF($P50=3,'3 PlantsCodes'!$D$28,IF($P50=4,'3 PlantsCodes'!$D$29)))))*IF($R50=1,'3 PlantsCodes'!$D$31,IF(IT_Milan!$R50=2,'3 PlantsCodes'!$D$32)))</f>
        <v>32.849473588427969</v>
      </c>
      <c r="BI50" s="21">
        <f>IF($O50&gt;0,VLOOKUP($C50,[2]Milan!$AB$7:$AN$40,$O50),0)/(IF($Q50=1,'3 PlantsCodes'!$E$26,IF($Q50=3,'3 PlantsCodes'!$E$28,IF($Q50=4,'3 PlantsCodes'!$E$29,1)))*IF($R50=1,'3 PlantsCodes'!$E$31,IF($R50=2,'3 PlantsCodes'!$E$32)))</f>
        <v>0</v>
      </c>
      <c r="BJ50" s="21">
        <f>VLOOKUP($C50,[2]Milan!$AB$6:$AZ$40,$T50)</f>
        <v>8.0270676691729328</v>
      </c>
      <c r="BK50" s="21">
        <f>VLOOKUP($C50,[2]Milan!$B$7:$Y$40,18)</f>
        <v>11.353794285713454</v>
      </c>
      <c r="BL50" s="21">
        <f>VLOOKUP($C50,[2]Milan!$B$7:$AA$40,26)</f>
        <v>4.8994239047221786</v>
      </c>
      <c r="BM50" s="22">
        <f>IF($V50=1,-[4]SFH!$E$9,0)</f>
        <v>-19.057142857142857</v>
      </c>
      <c r="BN50" s="63" t="s">
        <v>38</v>
      </c>
      <c r="BO50" s="21">
        <f>IF($N50&gt;0,VLOOKUP($C50,[1]Milan!$AB$7:$AN$40,$N50))/((IF($P50=1,'3 PlantsCodes'!$D$26,IF($P50=2,'3 PlantsCodes'!$D$27,IF($P50=3,'3 PlantsCodes'!$D$28,IF($P50=4,'3 PlantsCodes'!$D$29)))))*IF($R50=1,'3 PlantsCodes'!$D$31,IF(IT_Milan!$R50=2,'3 PlantsCodes'!$D$32)))</f>
        <v>23.964031382852191</v>
      </c>
      <c r="BP50" s="21">
        <f>IF($O50&gt;0,VLOOKUP($C50,[1]Milan!$AB$7:$AN$40,$O50),0)/(IF($Q50=1,'3 PlantsCodes'!$E$26,IF($Q50=3,'3 PlantsCodes'!$E$28,IF($Q50=4,'3 PlantsCodes'!$E$29,1)))*IF($R50=1,'3 PlantsCodes'!$E$31,IF($R50=2,'3 PlantsCodes'!$E$32)))</f>
        <v>0</v>
      </c>
      <c r="BQ50" s="21">
        <f>VLOOKUP($C50,[1]Milan!$AB$6:$AZ$40,$T50)</f>
        <v>12.839978734715578</v>
      </c>
      <c r="BR50" s="21">
        <f>VLOOKUP($C50,[1]Milan!$B$7:$Y$40,18)</f>
        <v>11.676460606061633</v>
      </c>
      <c r="BS50" s="21">
        <f>VLOOKUP($C50,[1]Milan!$B$7:$AA$40,26)</f>
        <v>4.9631920917664818</v>
      </c>
      <c r="BT50" s="22">
        <f>IF($V50=1,-[4]AB!$E$9,0)</f>
        <v>-12.026262626262627</v>
      </c>
      <c r="BU50" s="63" t="s">
        <v>38</v>
      </c>
    </row>
    <row r="51" spans="1:73" ht="15" customHeight="1" x14ac:dyDescent="0.25">
      <c r="A51" s="195"/>
      <c r="B51" s="18">
        <v>15</v>
      </c>
      <c r="C51" s="26">
        <f t="shared" ref="C51:W51" si="59">IF(C20="","",C20)</f>
        <v>34</v>
      </c>
      <c r="D51" s="55" t="str">
        <f t="shared" si="59"/>
        <v>+</v>
      </c>
      <c r="E51" s="55" t="str">
        <f t="shared" si="59"/>
        <v>+</v>
      </c>
      <c r="F51" s="54" t="str">
        <f t="shared" si="59"/>
        <v>+</v>
      </c>
      <c r="G51" s="54" t="str">
        <f t="shared" si="59"/>
        <v>o</v>
      </c>
      <c r="H51" s="54">
        <f t="shared" si="59"/>
        <v>1</v>
      </c>
      <c r="I51" s="54">
        <f t="shared" si="59"/>
        <v>4</v>
      </c>
      <c r="J51" s="54">
        <f t="shared" si="59"/>
        <v>3</v>
      </c>
      <c r="K51" s="54">
        <f t="shared" si="59"/>
        <v>2</v>
      </c>
      <c r="L51" s="54">
        <f t="shared" si="59"/>
        <v>2</v>
      </c>
      <c r="M51" s="54">
        <f t="shared" si="59"/>
        <v>4322</v>
      </c>
      <c r="N51" s="54">
        <f t="shared" si="59"/>
        <v>6</v>
      </c>
      <c r="O51" s="54">
        <f t="shared" si="59"/>
        <v>0</v>
      </c>
      <c r="P51" s="54">
        <f t="shared" si="59"/>
        <v>1</v>
      </c>
      <c r="Q51" s="54">
        <f t="shared" si="59"/>
        <v>0</v>
      </c>
      <c r="R51" s="54">
        <f t="shared" si="59"/>
        <v>2</v>
      </c>
      <c r="S51" s="54" t="str">
        <f t="shared" si="59"/>
        <v>o</v>
      </c>
      <c r="T51" s="26">
        <f t="shared" si="59"/>
        <v>21</v>
      </c>
      <c r="U51" s="54">
        <f t="shared" si="59"/>
        <v>1</v>
      </c>
      <c r="V51" s="54">
        <f t="shared" si="59"/>
        <v>1</v>
      </c>
      <c r="W51" s="19" t="str">
        <f t="shared" si="59"/>
        <v/>
      </c>
      <c r="X51" s="23">
        <f>IF(X20&gt;0,VLOOKUP(X20,'[3]2010_Envelope'!$BH$6:$CR$128,2),"")</f>
        <v>37.80896533071428</v>
      </c>
      <c r="Y51" s="23">
        <f>IF(Y20&gt;0,VLOOKUP(Y20,'[3]2010_Envelope'!$BH$6:$CR$128,2),"")</f>
        <v>113.214508275</v>
      </c>
      <c r="Z51" s="23">
        <f>IF(Z20&gt;0,VLOOKUP(Z20,'[3]2010_Envelope'!$BH$6:$CR$128,2),"")</f>
        <v>37.424639446071424</v>
      </c>
      <c r="AA51" s="23">
        <f>IF(AA20&gt;0,VLOOKUP(AA20,'[3]2010_Envelope'!$BH$6:$CR$128,2),"")</f>
        <v>91.088766723214292</v>
      </c>
      <c r="AB51" s="23">
        <f>IF(AB20&gt;0,VLOOKUP(AB20,'[3]2010_Envelope'!$BH$6:$CR$128,2),"")</f>
        <v>73.415651615357163</v>
      </c>
      <c r="AC51" s="23">
        <f>IF(AC20&gt;0,VLOOKUP(AC20,'[3]2010_Envelope'!$BH$6:$CR$128,2),"")</f>
        <v>33.705407163214282</v>
      </c>
      <c r="AD51" s="22">
        <f>IF(AD20&gt;0,VLOOKUP(AD20,'[3]2010_HVAC'!$EY$7:$KA$83,2),"")</f>
        <v>15.673824375000001</v>
      </c>
      <c r="AE51" s="22">
        <f>IF(AE20&gt;0,VLOOKUP(AE20,'[3]2010_HVAC'!$EY$7:$KA$83,2),"")</f>
        <v>10.84705875</v>
      </c>
      <c r="AF51" s="22" t="str">
        <f>IF(AF20&gt;0,VLOOKUP(AF20,'[3]2010_HVAC'!$EY$7:$KA$83,2),"")</f>
        <v/>
      </c>
      <c r="AG51" s="61">
        <f>VLOOKUP($C51,[2]Performance!$A$3:$K$36,7)</f>
        <v>2</v>
      </c>
      <c r="AH51" s="61">
        <f t="shared" si="43"/>
        <v>4</v>
      </c>
      <c r="AI51" s="22">
        <f>IF(AI20&gt;0,VLOOKUP(AI20,'[3]2010_HVAC'!$EY$7:$KA$83,AH51),"")</f>
        <v>14.053071968383085</v>
      </c>
      <c r="AJ51" s="22" t="str">
        <f>IF(AJ20&gt;0,VLOOKUP(AJ20,'[3]2010_HVAC'!$EY$7:$KA$83,2),"")</f>
        <v/>
      </c>
      <c r="AK51" s="22">
        <f>IF(AK20&gt;0,VLOOKUP(AK20,'[3]2010_HVAC'!$EY$7:$KA$83,2),"")</f>
        <v>233.24445899999998</v>
      </c>
      <c r="AL51" s="22">
        <f>IF(AL20&gt;0,VLOOKUP(AL20,'[3]2010_HVAC'!$EY$7:$KA$83,2),"")</f>
        <v>3.9310182214285709</v>
      </c>
      <c r="AM51" s="22">
        <f>IF(AM20&gt;0,VLOOKUP(AM20,'[3]2010_HVAC'!$EY$7:$KA$83,2),"")</f>
        <v>17.416154814285715</v>
      </c>
      <c r="AN51" s="22">
        <f>IF(AN20&gt;0,VLOOKUP(AN20,'[3]2010_HVAC'!$EY$7:$KA$83,2),"")</f>
        <v>64.821390910714285</v>
      </c>
      <c r="AO51" s="14">
        <f t="shared" si="44"/>
        <v>104530.28832307362</v>
      </c>
      <c r="AP51" s="23">
        <f>IF(AP20&gt;0,VLOOKUP(AP20,'[3]2010_Envelope'!$BH$6:$CR$128,3),"")</f>
        <v>18.295700060000001</v>
      </c>
      <c r="AQ51" s="23">
        <f>IF(AQ20&gt;0,VLOOKUP(AQ20,'[3]2010_Envelope'!$BH$6:$CR$128,3),"")</f>
        <v>46.950078479999995</v>
      </c>
      <c r="AR51" s="23">
        <f>IF(AR20&gt;0,VLOOKUP(AR20,'[3]2010_Envelope'!$BH$6:$CR$128,3),"")</f>
        <v>18.109725356666665</v>
      </c>
      <c r="AS51" s="23">
        <f>IF(AS20&gt;0,VLOOKUP(AS20,'[3]2010_Envelope'!$BH$6:$CR$128,3),"")</f>
        <v>40.395067553939398</v>
      </c>
      <c r="AT51" s="23">
        <f>IF(AT20&gt;0,VLOOKUP(AT20,'[3]2010_Envelope'!$BH$6:$CR$128,3),"")</f>
        <v>32.557746284848484</v>
      </c>
      <c r="AU51" s="23">
        <f>IF(AU20&gt;0,VLOOKUP(AU20,'[3]2010_Envelope'!$BH$6:$CR$128,3),"")</f>
        <v>14.797290119999998</v>
      </c>
      <c r="AV51" s="22">
        <f>IF(AV20&gt;0,VLOOKUP(AV20,'[3]2010_HVAC'!$EY$7:$KA$83,5),"")</f>
        <v>15.680157233333334</v>
      </c>
      <c r="AW51" s="22">
        <f>IF(AW20&gt;0,VLOOKUP(AW20,'[3]2010_HVAC'!$EY$7:$KA$83,5),"")</f>
        <v>7.7259453333333337</v>
      </c>
      <c r="AX51" s="22" t="str">
        <f>IF(AX20&gt;0,VLOOKUP(AX20,'[3]2010_HVAC'!$EY$7:$KA$83,5),"")</f>
        <v/>
      </c>
      <c r="AY51" s="61">
        <f>VLOOKUP($C51,[1]Performance!$A$3:$K$36,7)</f>
        <v>2</v>
      </c>
      <c r="AZ51" s="61">
        <f t="shared" si="45"/>
        <v>7</v>
      </c>
      <c r="BA51" s="22">
        <f>IF(BA20&gt;0,VLOOKUP(BA20,'[3]2010_HVAC'!$EY$7:$KA$83,AZ51),"")</f>
        <v>9.5063822482598717</v>
      </c>
      <c r="BB51" s="22" t="str">
        <f>IF(BB20&gt;0,VLOOKUP(BB20,'[3]2010_HVAC'!$EY$7:$KA$83,5),"")</f>
        <v/>
      </c>
      <c r="BC51" s="22">
        <f>IF(BC20&gt;0,VLOOKUP(BC20,'[3]2010_HVAC'!$EY$7:$KA$83,5),"")</f>
        <v>212.03258399999999</v>
      </c>
      <c r="BD51" s="22">
        <f>IF(BD20&gt;0,VLOOKUP(BD20,'[3]2010_HVAC'!$EY$7:$KA$83,5),"")</f>
        <v>0.27795078333333328</v>
      </c>
      <c r="BE51" s="22">
        <f>IF(BE20&gt;0,VLOOKUP(BE20,'[3]2010_HVAC'!$EY$7:$KA$83,5),"")</f>
        <v>22.290670808080808</v>
      </c>
      <c r="BF51" s="22">
        <f>IF(BF20&gt;0,VLOOKUP(BF20,'[3]2010_HVAC'!$EY$7:$KA$83,5),"")</f>
        <v>40.333309899999996</v>
      </c>
      <c r="BG51" s="14">
        <f t="shared" si="46"/>
        <v>474163.08208017726</v>
      </c>
      <c r="BH51" s="21">
        <f>IF($N51&gt;0,VLOOKUP($C51,[2]Milan!$AB$7:$AN$40,$N51))/((IF($P51=1,'3 PlantsCodes'!$D$26,IF($P51=2,'3 PlantsCodes'!$D$27,IF($P51=3,'3 PlantsCodes'!$D$28,IF($P51=4,'3 PlantsCodes'!$D$29)))))*IF($R51=1,'3 PlantsCodes'!$D$31,IF(IT_Milan!$R51=2,'3 PlantsCodes'!$D$32)))</f>
        <v>28.687274756522417</v>
      </c>
      <c r="BI51" s="21">
        <f>IF($O51&gt;0,VLOOKUP($C51,[2]Milan!$AB$7:$AN$40,$O51),0)/(IF($Q51=1,'3 PlantsCodes'!$E$26,IF($Q51=3,'3 PlantsCodes'!$E$28,IF($Q51=4,'3 PlantsCodes'!$E$29,1)))*IF($R51=1,'3 PlantsCodes'!$E$31,IF($R51=2,'3 PlantsCodes'!$E$32)))</f>
        <v>0</v>
      </c>
      <c r="BJ51" s="21">
        <f>VLOOKUP($C51,[2]Milan!$AB$6:$AZ$40,$T51)</f>
        <v>8.0270676691729328</v>
      </c>
      <c r="BK51" s="21">
        <f>VLOOKUP($C51,[2]Milan!$B$7:$Y$40,18)</f>
        <v>11.353794285713454</v>
      </c>
      <c r="BL51" s="21">
        <f>VLOOKUP($C51,[2]Milan!$B$7:$AA$40,26)</f>
        <v>4.8901254632203521</v>
      </c>
      <c r="BM51" s="22">
        <f>IF($V51=1,-[4]SFH!$E$9,0)</f>
        <v>-19.057142857142857</v>
      </c>
      <c r="BN51" s="63" t="s">
        <v>38</v>
      </c>
      <c r="BO51" s="21">
        <f>IF($N51&gt;0,VLOOKUP($C51,[1]Milan!$AB$7:$AN$40,$N51))/((IF($P51=1,'3 PlantsCodes'!$D$26,IF($P51=2,'3 PlantsCodes'!$D$27,IF($P51=3,'3 PlantsCodes'!$D$28,IF($P51=4,'3 PlantsCodes'!$D$29)))))*IF($R51=1,'3 PlantsCodes'!$D$31,IF(IT_Milan!$R51=2,'3 PlantsCodes'!$D$32)))</f>
        <v>21.796210856894358</v>
      </c>
      <c r="BP51" s="21">
        <f>IF($O51&gt;0,VLOOKUP($C51,[1]Milan!$AB$7:$AN$40,$O51),0)/(IF($Q51=1,'3 PlantsCodes'!$E$26,IF($Q51=3,'3 PlantsCodes'!$E$28,IF($Q51=4,'3 PlantsCodes'!$E$29,1)))*IF($R51=1,'3 PlantsCodes'!$E$31,IF($R51=2,'3 PlantsCodes'!$E$32)))</f>
        <v>0</v>
      </c>
      <c r="BQ51" s="21">
        <f>VLOOKUP($C51,[1]Milan!$AB$6:$AZ$40,$T51)</f>
        <v>12.839978734715578</v>
      </c>
      <c r="BR51" s="21">
        <f>VLOOKUP($C51,[1]Milan!$B$7:$Y$40,18)</f>
        <v>11.676460606061633</v>
      </c>
      <c r="BS51" s="21">
        <f>VLOOKUP($C51,[1]Milan!$B$7:$AA$40,26)</f>
        <v>4.9593677333460899</v>
      </c>
      <c r="BT51" s="22">
        <f>IF($V51=1,-[4]AB!$E$9,0)</f>
        <v>-12.026262626262627</v>
      </c>
      <c r="BU51" s="63" t="s">
        <v>38</v>
      </c>
    </row>
    <row r="52" spans="1:73" ht="15" customHeight="1" x14ac:dyDescent="0.25">
      <c r="A52" s="195"/>
      <c r="B52" s="18">
        <v>16</v>
      </c>
      <c r="C52" s="26">
        <f t="shared" ref="C52:W52" si="60">IF(C21="","",C21)</f>
        <v>14</v>
      </c>
      <c r="D52" s="55" t="str">
        <f t="shared" si="60"/>
        <v>o</v>
      </c>
      <c r="E52" s="55" t="str">
        <f t="shared" si="60"/>
        <v>+</v>
      </c>
      <c r="F52" s="54" t="str">
        <f t="shared" si="60"/>
        <v>+</v>
      </c>
      <c r="G52" s="54" t="str">
        <f t="shared" si="60"/>
        <v>o</v>
      </c>
      <c r="H52" s="54">
        <f t="shared" si="60"/>
        <v>0</v>
      </c>
      <c r="I52" s="54">
        <f t="shared" si="60"/>
        <v>2</v>
      </c>
      <c r="J52" s="54">
        <f t="shared" si="60"/>
        <v>3</v>
      </c>
      <c r="K52" s="54">
        <f t="shared" si="60"/>
        <v>2</v>
      </c>
      <c r="L52" s="54">
        <f t="shared" si="60"/>
        <v>1</v>
      </c>
      <c r="M52" s="54">
        <f t="shared" si="60"/>
        <v>2321</v>
      </c>
      <c r="N52" s="54">
        <f t="shared" si="60"/>
        <v>8</v>
      </c>
      <c r="O52" s="54">
        <f t="shared" si="60"/>
        <v>13</v>
      </c>
      <c r="P52" s="54">
        <f t="shared" si="60"/>
        <v>1</v>
      </c>
      <c r="Q52" s="54">
        <f t="shared" si="60"/>
        <v>1</v>
      </c>
      <c r="R52" s="54">
        <f t="shared" si="60"/>
        <v>2</v>
      </c>
      <c r="S52" s="54" t="str">
        <f t="shared" si="60"/>
        <v>o</v>
      </c>
      <c r="T52" s="26">
        <f t="shared" si="60"/>
        <v>23</v>
      </c>
      <c r="U52" s="54">
        <f t="shared" si="60"/>
        <v>1</v>
      </c>
      <c r="V52" s="54">
        <f t="shared" si="60"/>
        <v>1</v>
      </c>
      <c r="W52" s="19" t="str">
        <f t="shared" si="60"/>
        <v/>
      </c>
      <c r="X52" s="23">
        <f>IF(X21&gt;0,VLOOKUP(X21,'[3]2010_Envelope'!$BH$6:$CR$128,2),"")</f>
        <v>19.745648752499999</v>
      </c>
      <c r="Y52" s="23">
        <f>IF(Y21&gt;0,VLOOKUP(Y21,'[3]2010_Envelope'!$BH$6:$CR$128,2),"")</f>
        <v>91.683623212500024</v>
      </c>
      <c r="Z52" s="23">
        <f>IF(Z21&gt;0,VLOOKUP(Z21,'[3]2010_Envelope'!$BH$6:$CR$128,2),"")</f>
        <v>28.976721415714287</v>
      </c>
      <c r="AA52" s="23">
        <f>IF(AA21&gt;0,VLOOKUP(AA21,'[3]2010_Envelope'!$BH$6:$CR$128,2),"")</f>
        <v>91.088766723214292</v>
      </c>
      <c r="AB52" s="23">
        <f>IF(AB21&gt;0,VLOOKUP(AB21,'[3]2010_Envelope'!$BH$6:$CR$128,2),"")</f>
        <v>73.415651615357163</v>
      </c>
      <c r="AC52" s="23">
        <f>IF(AC21&gt;0,VLOOKUP(AC21,'[3]2010_Envelope'!$BH$6:$CR$128,2),"")</f>
        <v>33.705407163214282</v>
      </c>
      <c r="AD52" s="22" t="str">
        <f>IF(AD21&gt;0,VLOOKUP(AD21,'[3]2010_HVAC'!$EY$7:$KA$83,2),"")</f>
        <v/>
      </c>
      <c r="AE52" s="22" t="str">
        <f>IF(AE21&gt;0,VLOOKUP(AE21,'[3]2010_HVAC'!$EY$7:$KA$83,2),"")</f>
        <v/>
      </c>
      <c r="AF52" s="22" t="str">
        <f>IF(AF21&gt;0,VLOOKUP(AF21,'[3]2010_HVAC'!$EY$7:$KA$83,2),"")</f>
        <v/>
      </c>
      <c r="AG52" s="61">
        <f>VLOOKUP($C52,[2]Performance!$A$3:$K$36,7)</f>
        <v>2</v>
      </c>
      <c r="AH52" s="61">
        <f t="shared" si="43"/>
        <v>4</v>
      </c>
      <c r="AI52" s="22">
        <f>IF(AI21&gt;0,VLOOKUP(AI21,'[3]2010_HVAC'!$EY$7:$KA$83,AH52),"")</f>
        <v>83.532302409789267</v>
      </c>
      <c r="AJ52" s="22" t="str">
        <f>IF(AJ21&gt;0,VLOOKUP(AJ21,'[3]2010_HVAC'!$EY$7:$KA$83,2),"")</f>
        <v/>
      </c>
      <c r="AK52" s="22">
        <f>IF(AK21&gt;0,VLOOKUP(AK21,'[3]2010_HVAC'!$EY$7:$KA$83,2),"")</f>
        <v>233.24445899999998</v>
      </c>
      <c r="AL52" s="22">
        <f>IF(AL21&gt;0,VLOOKUP(AL21,'[3]2010_HVAC'!$EY$7:$KA$83,2),"")</f>
        <v>3.9310182214285709</v>
      </c>
      <c r="AM52" s="22">
        <f>IF(AM21&gt;0,VLOOKUP(AM21,'[3]2010_HVAC'!$EY$7:$KA$83,2),"")</f>
        <v>17.416154814285715</v>
      </c>
      <c r="AN52" s="22">
        <f>IF(AN21&gt;0,VLOOKUP(AN21,'[3]2010_HVAC'!$EY$7:$KA$83,2),"")</f>
        <v>64.821390910714285</v>
      </c>
      <c r="AO52" s="14">
        <f t="shared" si="44"/>
        <v>103818.56019342049</v>
      </c>
      <c r="AP52" s="23">
        <f>IF(AP21&gt;0,VLOOKUP(AP21,'[3]2010_Envelope'!$BH$6:$CR$128,3),"")</f>
        <v>9.5548890033333347</v>
      </c>
      <c r="AQ52" s="23">
        <f>IF(AQ21&gt;0,VLOOKUP(AQ21,'[3]2010_Envelope'!$BH$6:$CR$128,3),"")</f>
        <v>38.021216280000004</v>
      </c>
      <c r="AR52" s="23">
        <f>IF(AR21&gt;0,VLOOKUP(AR21,'[3]2010_Envelope'!$BH$6:$CR$128,3),"")</f>
        <v>14.021790840000001</v>
      </c>
      <c r="AS52" s="23">
        <f>IF(AS21&gt;0,VLOOKUP(AS21,'[3]2010_Envelope'!$BH$6:$CR$128,3),"")</f>
        <v>40.395067553939398</v>
      </c>
      <c r="AT52" s="23">
        <f>IF(AT21&gt;0,VLOOKUP(AT21,'[3]2010_Envelope'!$BH$6:$CR$128,3),"")</f>
        <v>32.557746284848484</v>
      </c>
      <c r="AU52" s="23">
        <f>IF(AU21&gt;0,VLOOKUP(AU21,'[3]2010_Envelope'!$BH$6:$CR$128,3),"")</f>
        <v>14.797290119999998</v>
      </c>
      <c r="AV52" s="22" t="str">
        <f>IF(AV21&gt;0,VLOOKUP(AV21,'[3]2010_HVAC'!$EY$7:$KA$83,5),"")</f>
        <v/>
      </c>
      <c r="AW52" s="22" t="str">
        <f>IF(AW21&gt;0,VLOOKUP(AW21,'[3]2010_HVAC'!$EY$7:$KA$83,5),"")</f>
        <v/>
      </c>
      <c r="AX52" s="22" t="str">
        <f>IF(AX21&gt;0,VLOOKUP(AX21,'[3]2010_HVAC'!$EY$7:$KA$83,5),"")</f>
        <v/>
      </c>
      <c r="AY52" s="61">
        <f>VLOOKUP($C52,[1]Performance!$A$3:$K$36,7)</f>
        <v>2</v>
      </c>
      <c r="AZ52" s="61">
        <f t="shared" si="45"/>
        <v>7</v>
      </c>
      <c r="BA52" s="22">
        <f>IF(BA21&gt;0,VLOOKUP(BA21,'[3]2010_HVAC'!$EY$7:$KA$83,AZ52),"")</f>
        <v>64.578771405737882</v>
      </c>
      <c r="BB52" s="22" t="str">
        <f>IF(BB21&gt;0,VLOOKUP(BB21,'[3]2010_HVAC'!$EY$7:$KA$83,5),"")</f>
        <v/>
      </c>
      <c r="BC52" s="22">
        <f>IF(BC21&gt;0,VLOOKUP(BC21,'[3]2010_HVAC'!$EY$7:$KA$83,5),"")</f>
        <v>212.03258399999999</v>
      </c>
      <c r="BD52" s="22">
        <f>IF(BD21&gt;0,VLOOKUP(BD21,'[3]2010_HVAC'!$EY$7:$KA$83,5),"")</f>
        <v>0.27795078333333328</v>
      </c>
      <c r="BE52" s="22">
        <f>IF(BE21&gt;0,VLOOKUP(BE21,'[3]2010_HVAC'!$EY$7:$KA$83,5),"")</f>
        <v>22.290670808080808</v>
      </c>
      <c r="BF52" s="22">
        <f>IF(BF21&gt;0,VLOOKUP(BF21,'[3]2010_HVAC'!$EY$7:$KA$83,5),"")</f>
        <v>40.333309899999996</v>
      </c>
      <c r="BG52" s="14">
        <f t="shared" si="46"/>
        <v>483972.67410948052</v>
      </c>
      <c r="BH52" s="21">
        <f>IF($N52&gt;0,VLOOKUP($C52,[2]Milan!$AB$7:$AN$40,$N52))/((IF($P52=1,'3 PlantsCodes'!$D$26,IF($P52=2,'3 PlantsCodes'!$D$27,IF($P52=3,'3 PlantsCodes'!$D$28,IF($P52=4,'3 PlantsCodes'!$D$29)))))*IF($R52=1,'3 PlantsCodes'!$D$31,IF(IT_Milan!$R52=2,'3 PlantsCodes'!$D$32)))</f>
        <v>15.202616805205846</v>
      </c>
      <c r="BI52" s="21">
        <f>IF($O52&gt;0,VLOOKUP($C52,[2]Milan!$AB$7:$AN$40,$O52),0)/(IF($Q52=1,'3 PlantsCodes'!$E$26,IF($Q52=3,'3 PlantsCodes'!$E$28,IF($Q52=4,'3 PlantsCodes'!$E$29,1)))*IF($R52=1,'3 PlantsCodes'!$E$31,IF($R52=2,'3 PlantsCodes'!$E$32)))</f>
        <v>2.1706458631150065</v>
      </c>
      <c r="BJ52" s="21">
        <f>VLOOKUP($C52,[2]Milan!$AB$6:$AZ$40,$T52)</f>
        <v>2.172544768052795</v>
      </c>
      <c r="BK52" s="21">
        <f>VLOOKUP($C52,[2]Milan!$B$7:$Y$40,18)</f>
        <v>11.353794285713454</v>
      </c>
      <c r="BL52" s="21">
        <f>VLOOKUP($C52,[2]Milan!$B$7:$AA$40,26)</f>
        <v>0.44846796044182141</v>
      </c>
      <c r="BM52" s="22">
        <f>IF($V52=1,-[4]SFH!$E$9,0)</f>
        <v>-19.057142857142857</v>
      </c>
      <c r="BN52" s="63" t="s">
        <v>38</v>
      </c>
      <c r="BO52" s="21">
        <f>IF($N52&gt;0,VLOOKUP($C52,[1]Milan!$AB$7:$AN$40,$N52))/((IF($P52=1,'3 PlantsCodes'!$D$26,IF($P52=2,'3 PlantsCodes'!$D$27,IF($P52=3,'3 PlantsCodes'!$D$28,IF($P52=4,'3 PlantsCodes'!$D$29)))))*IF($R52=1,'3 PlantsCodes'!$D$31,IF(IT_Milan!$R52=2,'3 PlantsCodes'!$D$32)))</f>
        <v>11.316236595894328</v>
      </c>
      <c r="BP52" s="21">
        <f>IF($O52&gt;0,VLOOKUP($C52,[1]Milan!$AB$7:$AN$40,$O52),0)/(IF($Q52=1,'3 PlantsCodes'!$E$26,IF($Q52=3,'3 PlantsCodes'!$E$28,IF($Q52=4,'3 PlantsCodes'!$E$29,1)))*IF($R52=1,'3 PlantsCodes'!$E$31,IF($R52=2,'3 PlantsCodes'!$E$32)))</f>
        <v>0.90719712970930189</v>
      </c>
      <c r="BQ52" s="21">
        <f>VLOOKUP($C52,[1]Milan!$AB$6:$AZ$40,$T52)</f>
        <v>3.3916916663565404</v>
      </c>
      <c r="BR52" s="21">
        <f>VLOOKUP($C52,[1]Milan!$B$7:$Y$40,18)</f>
        <v>11.676460606061633</v>
      </c>
      <c r="BS52" s="21">
        <f>VLOOKUP($C52,[1]Milan!$B$7:$AA$40,26)</f>
        <v>0.40746856825811439</v>
      </c>
      <c r="BT52" s="22">
        <f>IF($V52=1,-[4]AB!$E$9,0)</f>
        <v>-12.026262626262627</v>
      </c>
      <c r="BU52" s="63" t="s">
        <v>38</v>
      </c>
    </row>
    <row r="53" spans="1:73" ht="15" customHeight="1" x14ac:dyDescent="0.25">
      <c r="A53" s="195"/>
      <c r="B53" s="18">
        <v>17</v>
      </c>
      <c r="C53" s="26">
        <f t="shared" ref="C53:W53" si="61">IF(C22="","",C22)</f>
        <v>24</v>
      </c>
      <c r="D53" s="55" t="str">
        <f t="shared" si="61"/>
        <v>o+</v>
      </c>
      <c r="E53" s="55" t="str">
        <f t="shared" si="61"/>
        <v>+</v>
      </c>
      <c r="F53" s="54" t="str">
        <f t="shared" si="61"/>
        <v>+</v>
      </c>
      <c r="G53" s="54" t="str">
        <f t="shared" si="61"/>
        <v>o</v>
      </c>
      <c r="H53" s="54">
        <f t="shared" si="61"/>
        <v>0</v>
      </c>
      <c r="I53" s="54">
        <f t="shared" si="61"/>
        <v>3</v>
      </c>
      <c r="J53" s="54">
        <f t="shared" si="61"/>
        <v>3</v>
      </c>
      <c r="K53" s="54">
        <f t="shared" si="61"/>
        <v>2</v>
      </c>
      <c r="L53" s="54">
        <f t="shared" si="61"/>
        <v>1</v>
      </c>
      <c r="M53" s="54">
        <f t="shared" si="61"/>
        <v>3321</v>
      </c>
      <c r="N53" s="54">
        <f t="shared" si="61"/>
        <v>8</v>
      </c>
      <c r="O53" s="54">
        <f t="shared" si="61"/>
        <v>13</v>
      </c>
      <c r="P53" s="54">
        <f t="shared" si="61"/>
        <v>1</v>
      </c>
      <c r="Q53" s="54">
        <f t="shared" si="61"/>
        <v>1</v>
      </c>
      <c r="R53" s="54">
        <f t="shared" si="61"/>
        <v>2</v>
      </c>
      <c r="S53" s="54" t="str">
        <f t="shared" si="61"/>
        <v>o</v>
      </c>
      <c r="T53" s="26">
        <f t="shared" si="61"/>
        <v>23</v>
      </c>
      <c r="U53" s="54">
        <f t="shared" si="61"/>
        <v>1</v>
      </c>
      <c r="V53" s="54">
        <f t="shared" si="61"/>
        <v>1</v>
      </c>
      <c r="W53" s="19" t="str">
        <f t="shared" si="61"/>
        <v/>
      </c>
      <c r="X53" s="23">
        <f>IF(X22&gt;0,VLOOKUP(X22,'[3]2010_Envelope'!$BH$6:$CR$128,2),"")</f>
        <v>25.766754278571426</v>
      </c>
      <c r="Y53" s="23">
        <f>IF(Y22&gt;0,VLOOKUP(Y22,'[3]2010_Envelope'!$BH$6:$CR$128,2),"")</f>
        <v>102.44906574375001</v>
      </c>
      <c r="Z53" s="23">
        <f>IF(Z22&gt;0,VLOOKUP(Z22,'[3]2010_Envelope'!$BH$6:$CR$128,2),"")</f>
        <v>33.197054715</v>
      </c>
      <c r="AA53" s="23">
        <f>IF(AA22&gt;0,VLOOKUP(AA22,'[3]2010_Envelope'!$BH$6:$CR$128,2),"")</f>
        <v>91.088766723214292</v>
      </c>
      <c r="AB53" s="23">
        <f>IF(AB22&gt;0,VLOOKUP(AB22,'[3]2010_Envelope'!$BH$6:$CR$128,2),"")</f>
        <v>73.415651615357163</v>
      </c>
      <c r="AC53" s="23">
        <f>IF(AC22&gt;0,VLOOKUP(AC22,'[3]2010_Envelope'!$BH$6:$CR$128,2),"")</f>
        <v>33.705407163214282</v>
      </c>
      <c r="AD53" s="22" t="str">
        <f>IF(AD22&gt;0,VLOOKUP(AD22,'[3]2010_HVAC'!$EY$7:$KA$83,2),"")</f>
        <v/>
      </c>
      <c r="AE53" s="22" t="str">
        <f>IF(AE22&gt;0,VLOOKUP(AE22,'[3]2010_HVAC'!$EY$7:$KA$83,2),"")</f>
        <v/>
      </c>
      <c r="AF53" s="22" t="str">
        <f>IF(AF22&gt;0,VLOOKUP(AF22,'[3]2010_HVAC'!$EY$7:$KA$83,2),"")</f>
        <v/>
      </c>
      <c r="AG53" s="61">
        <f>VLOOKUP($C53,[2]Performance!$A$3:$K$36,7)</f>
        <v>2</v>
      </c>
      <c r="AH53" s="61">
        <f t="shared" si="43"/>
        <v>4</v>
      </c>
      <c r="AI53" s="22">
        <f>IF(AI22&gt;0,VLOOKUP(AI22,'[3]2010_HVAC'!$EY$7:$KA$83,AH53),"")</f>
        <v>83.532302409789267</v>
      </c>
      <c r="AJ53" s="22" t="str">
        <f>IF(AJ22&gt;0,VLOOKUP(AJ22,'[3]2010_HVAC'!$EY$7:$KA$83,2),"")</f>
        <v/>
      </c>
      <c r="AK53" s="22">
        <f>IF(AK22&gt;0,VLOOKUP(AK22,'[3]2010_HVAC'!$EY$7:$KA$83,2),"")</f>
        <v>233.24445899999998</v>
      </c>
      <c r="AL53" s="22">
        <f>IF(AL22&gt;0,VLOOKUP(AL22,'[3]2010_HVAC'!$EY$7:$KA$83,2),"")</f>
        <v>3.9310182214285709</v>
      </c>
      <c r="AM53" s="22">
        <f>IF(AM22&gt;0,VLOOKUP(AM22,'[3]2010_HVAC'!$EY$7:$KA$83,2),"")</f>
        <v>17.416154814285715</v>
      </c>
      <c r="AN53" s="22">
        <f>IF(AN22&gt;0,VLOOKUP(AN22,'[3]2010_HVAC'!$EY$7:$KA$83,2),"")</f>
        <v>64.821390910714285</v>
      </c>
      <c r="AO53" s="14">
        <f t="shared" si="44"/>
        <v>106759.52358334551</v>
      </c>
      <c r="AP53" s="23">
        <f>IF(AP22&gt;0,VLOOKUP(AP22,'[3]2010_Envelope'!$BH$6:$CR$128,3),"")</f>
        <v>12.468492688888889</v>
      </c>
      <c r="AQ53" s="23">
        <f>IF(AQ22&gt;0,VLOOKUP(AQ22,'[3]2010_Envelope'!$BH$6:$CR$128,3),"")</f>
        <v>42.485647380000003</v>
      </c>
      <c r="AR53" s="23">
        <f>IF(AR22&gt;0,VLOOKUP(AR22,'[3]2010_Envelope'!$BH$6:$CR$128,3),"")</f>
        <v>16.064003620000001</v>
      </c>
      <c r="AS53" s="23">
        <f>IF(AS22&gt;0,VLOOKUP(AS22,'[3]2010_Envelope'!$BH$6:$CR$128,3),"")</f>
        <v>40.395067553939398</v>
      </c>
      <c r="AT53" s="23">
        <f>IF(AT22&gt;0,VLOOKUP(AT22,'[3]2010_Envelope'!$BH$6:$CR$128,3),"")</f>
        <v>32.557746284848484</v>
      </c>
      <c r="AU53" s="23">
        <f>IF(AU22&gt;0,VLOOKUP(AU22,'[3]2010_Envelope'!$BH$6:$CR$128,3),"")</f>
        <v>14.797290119999998</v>
      </c>
      <c r="AV53" s="22" t="str">
        <f>IF(AV22&gt;0,VLOOKUP(AV22,'[3]2010_HVAC'!$EY$7:$KA$83,5),"")</f>
        <v/>
      </c>
      <c r="AW53" s="22" t="str">
        <f>IF(AW22&gt;0,VLOOKUP(AW22,'[3]2010_HVAC'!$EY$7:$KA$83,5),"")</f>
        <v/>
      </c>
      <c r="AX53" s="22" t="str">
        <f>IF(AX22&gt;0,VLOOKUP(AX22,'[3]2010_HVAC'!$EY$7:$KA$83,5),"")</f>
        <v/>
      </c>
      <c r="AY53" s="61">
        <f>VLOOKUP($C53,[1]Performance!$A$3:$K$36,7)</f>
        <v>2</v>
      </c>
      <c r="AZ53" s="61">
        <f t="shared" si="45"/>
        <v>7</v>
      </c>
      <c r="BA53" s="22">
        <f>IF(BA22&gt;0,VLOOKUP(BA22,'[3]2010_HVAC'!$EY$7:$KA$83,AZ53),"")</f>
        <v>64.578771405737882</v>
      </c>
      <c r="BB53" s="22" t="str">
        <f>IF(BB22&gt;0,VLOOKUP(BB22,'[3]2010_HVAC'!$EY$7:$KA$83,5),"")</f>
        <v/>
      </c>
      <c r="BC53" s="22">
        <f>IF(BC22&gt;0,VLOOKUP(BC22,'[3]2010_HVAC'!$EY$7:$KA$83,5),"")</f>
        <v>212.03258399999999</v>
      </c>
      <c r="BD53" s="22">
        <f>IF(BD22&gt;0,VLOOKUP(BD22,'[3]2010_HVAC'!$EY$7:$KA$83,5),"")</f>
        <v>0.27795078333333328</v>
      </c>
      <c r="BE53" s="22">
        <f>IF(BE22&gt;0,VLOOKUP(BE22,'[3]2010_HVAC'!$EY$7:$KA$83,5),"")</f>
        <v>22.290670808080808</v>
      </c>
      <c r="BF53" s="22">
        <f>IF(BF22&gt;0,VLOOKUP(BF22,'[3]2010_HVAC'!$EY$7:$KA$83,5),"")</f>
        <v>40.333309899999996</v>
      </c>
      <c r="BG53" s="14">
        <f t="shared" si="46"/>
        <v>493298.71919938049</v>
      </c>
      <c r="BH53" s="21">
        <f>IF($N53&gt;0,VLOOKUP($C53,[2]Milan!$AB$7:$AN$40,$N53))/((IF($P53=1,'3 PlantsCodes'!$D$26,IF($P53=2,'3 PlantsCodes'!$D$27,IF($P53=3,'3 PlantsCodes'!$D$28,IF($P53=4,'3 PlantsCodes'!$D$29)))))*IF($R53=1,'3 PlantsCodes'!$D$31,IF(IT_Milan!$R53=2,'3 PlantsCodes'!$D$32)))</f>
        <v>13.035646564479466</v>
      </c>
      <c r="BI53" s="21">
        <f>IF($O53&gt;0,VLOOKUP($C53,[2]Milan!$AB$7:$AN$40,$O53),0)/(IF($Q53=1,'3 PlantsCodes'!$E$26,IF($Q53=3,'3 PlantsCodes'!$E$28,IF($Q53=4,'3 PlantsCodes'!$E$29,1)))*IF($R53=1,'3 PlantsCodes'!$E$31,IF($R53=2,'3 PlantsCodes'!$E$32)))</f>
        <v>2.2967857490659496</v>
      </c>
      <c r="BJ53" s="21">
        <f>VLOOKUP($C53,[2]Milan!$AB$6:$AZ$40,$T53)</f>
        <v>2.1842506427221768</v>
      </c>
      <c r="BK53" s="21">
        <f>VLOOKUP($C53,[2]Milan!$B$7:$Y$40,18)</f>
        <v>11.353794285713454</v>
      </c>
      <c r="BL53" s="21">
        <f>VLOOKUP($C53,[2]Milan!$B$7:$AA$40,26)</f>
        <v>0.43463827039344122</v>
      </c>
      <c r="BM53" s="22">
        <f>IF($V53=1,-[4]SFH!$E$9,0)</f>
        <v>-19.057142857142857</v>
      </c>
      <c r="BN53" s="63" t="s">
        <v>38</v>
      </c>
      <c r="BO53" s="21">
        <f>IF($N53&gt;0,VLOOKUP($C53,[1]Milan!$AB$7:$AN$40,$N53))/((IF($P53=1,'3 PlantsCodes'!$D$26,IF($P53=2,'3 PlantsCodes'!$D$27,IF($P53=3,'3 PlantsCodes'!$D$28,IF($P53=4,'3 PlantsCodes'!$D$29)))))*IF($R53=1,'3 PlantsCodes'!$D$31,IF(IT_Milan!$R53=2,'3 PlantsCodes'!$D$32)))</f>
        <v>10.06937557417014</v>
      </c>
      <c r="BP53" s="21">
        <f>IF($O53&gt;0,VLOOKUP($C53,[1]Milan!$AB$7:$AN$40,$O53),0)/(IF($Q53=1,'3 PlantsCodes'!$E$26,IF($Q53=3,'3 PlantsCodes'!$E$28,IF($Q53=4,'3 PlantsCodes'!$E$29,1)))*IF($R53=1,'3 PlantsCodes'!$E$31,IF($R53=2,'3 PlantsCodes'!$E$32)))</f>
        <v>0.88574202150258541</v>
      </c>
      <c r="BQ53" s="21">
        <f>VLOOKUP($C53,[1]Milan!$AB$6:$AZ$40,$T53)</f>
        <v>3.3892656173493645</v>
      </c>
      <c r="BR53" s="21">
        <f>VLOOKUP($C53,[1]Milan!$B$7:$Y$40,18)</f>
        <v>11.676460606061633</v>
      </c>
      <c r="BS53" s="21">
        <f>VLOOKUP($C53,[1]Milan!$B$7:$AA$40,26)</f>
        <v>0.40107070784597088</v>
      </c>
      <c r="BT53" s="22">
        <f>IF($V53=1,-[4]AB!$E$9,0)</f>
        <v>-12.026262626262627</v>
      </c>
      <c r="BU53" s="63" t="s">
        <v>38</v>
      </c>
    </row>
    <row r="54" spans="1:73" ht="15" customHeight="1" x14ac:dyDescent="0.25">
      <c r="A54" s="195"/>
      <c r="B54" s="18">
        <v>18</v>
      </c>
      <c r="C54" s="26">
        <f t="shared" ref="C54:W54" si="62">IF(C23="","",C23)</f>
        <v>32</v>
      </c>
      <c r="D54" s="55" t="str">
        <f t="shared" si="62"/>
        <v>+</v>
      </c>
      <c r="E54" s="55" t="str">
        <f t="shared" si="62"/>
        <v>+</v>
      </c>
      <c r="F54" s="54" t="str">
        <f t="shared" si="62"/>
        <v>+</v>
      </c>
      <c r="G54" s="54" t="str">
        <f t="shared" si="62"/>
        <v>o</v>
      </c>
      <c r="H54" s="54">
        <f t="shared" si="62"/>
        <v>0</v>
      </c>
      <c r="I54" s="54">
        <f t="shared" si="62"/>
        <v>4</v>
      </c>
      <c r="J54" s="54">
        <f t="shared" si="62"/>
        <v>3</v>
      </c>
      <c r="K54" s="54">
        <f t="shared" si="62"/>
        <v>2</v>
      </c>
      <c r="L54" s="54">
        <f t="shared" si="62"/>
        <v>1</v>
      </c>
      <c r="M54" s="54">
        <f t="shared" si="62"/>
        <v>4321</v>
      </c>
      <c r="N54" s="54">
        <f t="shared" si="62"/>
        <v>8</v>
      </c>
      <c r="O54" s="54">
        <f t="shared" si="62"/>
        <v>13</v>
      </c>
      <c r="P54" s="54">
        <f t="shared" si="62"/>
        <v>1</v>
      </c>
      <c r="Q54" s="54">
        <f t="shared" si="62"/>
        <v>1</v>
      </c>
      <c r="R54" s="54">
        <f t="shared" si="62"/>
        <v>2</v>
      </c>
      <c r="S54" s="54" t="str">
        <f t="shared" si="62"/>
        <v>o</v>
      </c>
      <c r="T54" s="26">
        <f t="shared" si="62"/>
        <v>23</v>
      </c>
      <c r="U54" s="54">
        <f t="shared" si="62"/>
        <v>1</v>
      </c>
      <c r="V54" s="54">
        <f t="shared" si="62"/>
        <v>1</v>
      </c>
      <c r="W54" s="19" t="str">
        <f t="shared" si="62"/>
        <v/>
      </c>
      <c r="X54" s="23">
        <f>IF(X23&gt;0,VLOOKUP(X23,'[3]2010_Envelope'!$BH$6:$CR$128,2),"")</f>
        <v>37.80896533071428</v>
      </c>
      <c r="Y54" s="23">
        <f>IF(Y23&gt;0,VLOOKUP(Y23,'[3]2010_Envelope'!$BH$6:$CR$128,2),"")</f>
        <v>113.214508275</v>
      </c>
      <c r="Z54" s="23">
        <f>IF(Z23&gt;0,VLOOKUP(Z23,'[3]2010_Envelope'!$BH$6:$CR$128,2),"")</f>
        <v>37.424639446071424</v>
      </c>
      <c r="AA54" s="23">
        <f>IF(AA23&gt;0,VLOOKUP(AA23,'[3]2010_Envelope'!$BH$6:$CR$128,2),"")</f>
        <v>91.088766723214292</v>
      </c>
      <c r="AB54" s="23">
        <f>IF(AB23&gt;0,VLOOKUP(AB23,'[3]2010_Envelope'!$BH$6:$CR$128,2),"")</f>
        <v>73.415651615357163</v>
      </c>
      <c r="AC54" s="23">
        <f>IF(AC23&gt;0,VLOOKUP(AC23,'[3]2010_Envelope'!$BH$6:$CR$128,2),"")</f>
        <v>33.705407163214282</v>
      </c>
      <c r="AD54" s="22" t="str">
        <f>IF(AD23&gt;0,VLOOKUP(AD23,'[3]2010_HVAC'!$EY$7:$KA$83,2),"")</f>
        <v/>
      </c>
      <c r="AE54" s="22" t="str">
        <f>IF(AE23&gt;0,VLOOKUP(AE23,'[3]2010_HVAC'!$EY$7:$KA$83,2),"")</f>
        <v/>
      </c>
      <c r="AF54" s="22" t="str">
        <f>IF(AF23&gt;0,VLOOKUP(AF23,'[3]2010_HVAC'!$EY$7:$KA$83,2),"")</f>
        <v/>
      </c>
      <c r="AG54" s="61">
        <f>VLOOKUP($C54,[2]Performance!$A$3:$K$36,7)</f>
        <v>2</v>
      </c>
      <c r="AH54" s="61">
        <f t="shared" si="43"/>
        <v>4</v>
      </c>
      <c r="AI54" s="22">
        <f>IF(AI23&gt;0,VLOOKUP(AI23,'[3]2010_HVAC'!$EY$7:$KA$83,AH54),"")</f>
        <v>83.532302409789267</v>
      </c>
      <c r="AJ54" s="22" t="str">
        <f>IF(AJ23&gt;0,VLOOKUP(AJ23,'[3]2010_HVAC'!$EY$7:$KA$83,2),"")</f>
        <v/>
      </c>
      <c r="AK54" s="22">
        <f>IF(AK23&gt;0,VLOOKUP(AK23,'[3]2010_HVAC'!$EY$7:$KA$83,2),"")</f>
        <v>233.24445899999998</v>
      </c>
      <c r="AL54" s="22">
        <f>IF(AL23&gt;0,VLOOKUP(AL23,'[3]2010_HVAC'!$EY$7:$KA$83,2),"")</f>
        <v>3.9310182214285709</v>
      </c>
      <c r="AM54" s="22">
        <f>IF(AM23&gt;0,VLOOKUP(AM23,'[3]2010_HVAC'!$EY$7:$KA$83,2),"")</f>
        <v>17.416154814285715</v>
      </c>
      <c r="AN54" s="22">
        <f>IF(AN23&gt;0,VLOOKUP(AN23,'[3]2010_HVAC'!$EY$7:$KA$83,2),"")</f>
        <v>64.821390910714285</v>
      </c>
      <c r="AO54" s="14">
        <f t="shared" si="44"/>
        <v>110544.45694737049</v>
      </c>
      <c r="AP54" s="23">
        <f>IF(AP23&gt;0,VLOOKUP(AP23,'[3]2010_Envelope'!$BH$6:$CR$128,3),"")</f>
        <v>18.295700060000001</v>
      </c>
      <c r="AQ54" s="23">
        <f>IF(AQ23&gt;0,VLOOKUP(AQ23,'[3]2010_Envelope'!$BH$6:$CR$128,3),"")</f>
        <v>46.950078479999995</v>
      </c>
      <c r="AR54" s="23">
        <f>IF(AR23&gt;0,VLOOKUP(AR23,'[3]2010_Envelope'!$BH$6:$CR$128,3),"")</f>
        <v>18.109725356666665</v>
      </c>
      <c r="AS54" s="23">
        <f>IF(AS23&gt;0,VLOOKUP(AS23,'[3]2010_Envelope'!$BH$6:$CR$128,3),"")</f>
        <v>40.395067553939398</v>
      </c>
      <c r="AT54" s="23">
        <f>IF(AT23&gt;0,VLOOKUP(AT23,'[3]2010_Envelope'!$BH$6:$CR$128,3),"")</f>
        <v>32.557746284848484</v>
      </c>
      <c r="AU54" s="23">
        <f>IF(AU23&gt;0,VLOOKUP(AU23,'[3]2010_Envelope'!$BH$6:$CR$128,3),"")</f>
        <v>14.797290119999998</v>
      </c>
      <c r="AV54" s="22" t="str">
        <f>IF(AV23&gt;0,VLOOKUP(AV23,'[3]2010_HVAC'!$EY$7:$KA$83,5),"")</f>
        <v/>
      </c>
      <c r="AW54" s="22" t="str">
        <f>IF(AW23&gt;0,VLOOKUP(AW23,'[3]2010_HVAC'!$EY$7:$KA$83,5),"")</f>
        <v/>
      </c>
      <c r="AX54" s="22" t="str">
        <f>IF(AX23&gt;0,VLOOKUP(AX23,'[3]2010_HVAC'!$EY$7:$KA$83,5),"")</f>
        <v/>
      </c>
      <c r="AY54" s="61">
        <f>VLOOKUP($C54,[1]Performance!$A$3:$K$36,7)</f>
        <v>2</v>
      </c>
      <c r="AZ54" s="61">
        <f t="shared" si="45"/>
        <v>7</v>
      </c>
      <c r="BA54" s="22">
        <f>IF(BA23&gt;0,VLOOKUP(BA23,'[3]2010_HVAC'!$EY$7:$KA$83,AZ54),"")</f>
        <v>64.578771405737882</v>
      </c>
      <c r="BB54" s="22" t="str">
        <f>IF(BB23&gt;0,VLOOKUP(BB23,'[3]2010_HVAC'!$EY$7:$KA$83,5),"")</f>
        <v/>
      </c>
      <c r="BC54" s="22">
        <f>IF(BC23&gt;0,VLOOKUP(BC23,'[3]2010_HVAC'!$EY$7:$KA$83,5),"")</f>
        <v>212.03258399999999</v>
      </c>
      <c r="BD54" s="22">
        <f>IF(BD23&gt;0,VLOOKUP(BD23,'[3]2010_HVAC'!$EY$7:$KA$83,5),"")</f>
        <v>0.27795078333333328</v>
      </c>
      <c r="BE54" s="22">
        <f>IF(BE23&gt;0,VLOOKUP(BE23,'[3]2010_HVAC'!$EY$7:$KA$83,5),"")</f>
        <v>22.290670808080808</v>
      </c>
      <c r="BF54" s="22">
        <f>IF(BF23&gt;0,VLOOKUP(BF23,'[3]2010_HVAC'!$EY$7:$KA$83,5),"")</f>
        <v>40.333309899999996</v>
      </c>
      <c r="BG54" s="14">
        <f t="shared" si="46"/>
        <v>505512.70580508048</v>
      </c>
      <c r="BH54" s="21">
        <f>IF($N54&gt;0,VLOOKUP($C54,[2]Milan!$AB$7:$AN$40,$N54))/((IF($P54=1,'3 PlantsCodes'!$D$26,IF($P54=2,'3 PlantsCodes'!$D$27,IF($P54=3,'3 PlantsCodes'!$D$28,IF($P54=4,'3 PlantsCodes'!$D$29)))))*IF($R54=1,'3 PlantsCodes'!$D$31,IF(IT_Milan!$R54=2,'3 PlantsCodes'!$D$32)))</f>
        <v>11.624970810854981</v>
      </c>
      <c r="BI54" s="21">
        <f>IF($O54&gt;0,VLOOKUP($C54,[2]Milan!$AB$7:$AN$40,$O54),0)/(IF($Q54=1,'3 PlantsCodes'!$E$26,IF($Q54=3,'3 PlantsCodes'!$E$28,IF($Q54=4,'3 PlantsCodes'!$E$29,1)))*IF($R54=1,'3 PlantsCodes'!$E$31,IF($R54=2,'3 PlantsCodes'!$E$32)))</f>
        <v>2.3416136981773246</v>
      </c>
      <c r="BJ54" s="21">
        <f>VLOOKUP($C54,[2]Milan!$AB$6:$AZ$40,$T54)</f>
        <v>2.189639796656619</v>
      </c>
      <c r="BK54" s="21">
        <f>VLOOKUP($C54,[2]Milan!$B$7:$Y$40,18)</f>
        <v>11.353794285713454</v>
      </c>
      <c r="BL54" s="21">
        <f>VLOOKUP($C54,[2]Milan!$B$7:$AA$40,26)</f>
        <v>0.42572607031065396</v>
      </c>
      <c r="BM54" s="22">
        <f>IF($V54=1,-[4]SFH!$E$9,0)</f>
        <v>-19.057142857142857</v>
      </c>
      <c r="BN54" s="63" t="s">
        <v>38</v>
      </c>
      <c r="BO54" s="21">
        <f>IF($N54&gt;0,VLOOKUP($C54,[1]Milan!$AB$7:$AN$40,$N54))/((IF($P54=1,'3 PlantsCodes'!$D$26,IF($P54=2,'3 PlantsCodes'!$D$27,IF($P54=3,'3 PlantsCodes'!$D$28,IF($P54=4,'3 PlantsCodes'!$D$29)))))*IF($R54=1,'3 PlantsCodes'!$D$31,IF(IT_Milan!$R54=2,'3 PlantsCodes'!$D$32)))</f>
        <v>9.281945859267271</v>
      </c>
      <c r="BP54" s="21">
        <f>IF($O54&gt;0,VLOOKUP($C54,[1]Milan!$AB$7:$AN$40,$O54),0)/(IF($Q54=1,'3 PlantsCodes'!$E$26,IF($Q54=3,'3 PlantsCodes'!$E$28,IF($Q54=4,'3 PlantsCodes'!$E$29,1)))*IF($R54=1,'3 PlantsCodes'!$E$31,IF($R54=2,'3 PlantsCodes'!$E$32)))</f>
        <v>0.85957389054047162</v>
      </c>
      <c r="BQ54" s="21">
        <f>VLOOKUP($C54,[1]Milan!$AB$6:$AZ$40,$T54)</f>
        <v>3.3879601089362859</v>
      </c>
      <c r="BR54" s="21">
        <f>VLOOKUP($C54,[1]Milan!$B$7:$Y$40,18)</f>
        <v>11.676460606061633</v>
      </c>
      <c r="BS54" s="21">
        <f>VLOOKUP($C54,[1]Milan!$B$7:$AA$40,26)</f>
        <v>0.39750913613095057</v>
      </c>
      <c r="BT54" s="22">
        <f>IF($V54=1,-[4]AB!$E$9,0)</f>
        <v>-12.026262626262627</v>
      </c>
      <c r="BU54" s="63" t="s">
        <v>38</v>
      </c>
    </row>
    <row r="55" spans="1:73" ht="15" customHeight="1" x14ac:dyDescent="0.25">
      <c r="A55" s="195"/>
      <c r="B55" s="18">
        <v>19</v>
      </c>
      <c r="C55" s="26">
        <f t="shared" ref="C55:W55" si="63">IF(C24="","",C24)</f>
        <v>26</v>
      </c>
      <c r="D55" s="55" t="str">
        <f t="shared" si="63"/>
        <v>o+</v>
      </c>
      <c r="E55" s="55" t="str">
        <f t="shared" si="63"/>
        <v>+</v>
      </c>
      <c r="F55" s="54" t="str">
        <f t="shared" si="63"/>
        <v>+</v>
      </c>
      <c r="G55" s="54" t="str">
        <f t="shared" si="63"/>
        <v>o</v>
      </c>
      <c r="H55" s="54">
        <f t="shared" si="63"/>
        <v>1</v>
      </c>
      <c r="I55" s="54">
        <f t="shared" si="63"/>
        <v>3</v>
      </c>
      <c r="J55" s="54">
        <f t="shared" si="63"/>
        <v>3</v>
      </c>
      <c r="K55" s="54">
        <f t="shared" si="63"/>
        <v>2</v>
      </c>
      <c r="L55" s="54">
        <f t="shared" si="63"/>
        <v>2</v>
      </c>
      <c r="M55" s="54">
        <f t="shared" si="63"/>
        <v>3322</v>
      </c>
      <c r="N55" s="54">
        <f t="shared" si="63"/>
        <v>8</v>
      </c>
      <c r="O55" s="54">
        <f t="shared" si="63"/>
        <v>13</v>
      </c>
      <c r="P55" s="54">
        <f t="shared" si="63"/>
        <v>1</v>
      </c>
      <c r="Q55" s="54">
        <f t="shared" si="63"/>
        <v>1</v>
      </c>
      <c r="R55" s="54">
        <f t="shared" si="63"/>
        <v>2</v>
      </c>
      <c r="S55" s="54" t="str">
        <f t="shared" si="63"/>
        <v>o</v>
      </c>
      <c r="T55" s="26">
        <f t="shared" si="63"/>
        <v>23</v>
      </c>
      <c r="U55" s="54">
        <f t="shared" si="63"/>
        <v>1</v>
      </c>
      <c r="V55" s="54">
        <f t="shared" si="63"/>
        <v>1</v>
      </c>
      <c r="W55" s="19" t="str">
        <f t="shared" si="63"/>
        <v/>
      </c>
      <c r="X55" s="23">
        <f>IF(X24&gt;0,VLOOKUP(X24,'[3]2010_Envelope'!$BH$6:$CR$128,2),"")</f>
        <v>25.766754278571426</v>
      </c>
      <c r="Y55" s="23">
        <f>IF(Y24&gt;0,VLOOKUP(Y24,'[3]2010_Envelope'!$BH$6:$CR$128,2),"")</f>
        <v>102.44906574375001</v>
      </c>
      <c r="Z55" s="23">
        <f>IF(Z24&gt;0,VLOOKUP(Z24,'[3]2010_Envelope'!$BH$6:$CR$128,2),"")</f>
        <v>33.197054715</v>
      </c>
      <c r="AA55" s="23">
        <f>IF(AA24&gt;0,VLOOKUP(AA24,'[3]2010_Envelope'!$BH$6:$CR$128,2),"")</f>
        <v>91.088766723214292</v>
      </c>
      <c r="AB55" s="23">
        <f>IF(AB24&gt;0,VLOOKUP(AB24,'[3]2010_Envelope'!$BH$6:$CR$128,2),"")</f>
        <v>73.415651615357163</v>
      </c>
      <c r="AC55" s="23">
        <f>IF(AC24&gt;0,VLOOKUP(AC24,'[3]2010_Envelope'!$BH$6:$CR$128,2),"")</f>
        <v>33.705407163214282</v>
      </c>
      <c r="AD55" s="22">
        <f>IF(AD24&gt;0,VLOOKUP(AD24,'[3]2010_HVAC'!$EY$7:$KA$83,2),"")</f>
        <v>15.673824375000001</v>
      </c>
      <c r="AE55" s="22">
        <f>IF(AE24&gt;0,VLOOKUP(AE24,'[3]2010_HVAC'!$EY$7:$KA$83,2),"")</f>
        <v>10.84705875</v>
      </c>
      <c r="AF55" s="22" t="str">
        <f>IF(AF24&gt;0,VLOOKUP(AF24,'[3]2010_HVAC'!$EY$7:$KA$83,2),"")</f>
        <v/>
      </c>
      <c r="AG55" s="61">
        <f>VLOOKUP($C55,[2]Performance!$A$3:$K$36,7)</f>
        <v>2</v>
      </c>
      <c r="AH55" s="61">
        <f t="shared" si="43"/>
        <v>4</v>
      </c>
      <c r="AI55" s="22">
        <f>IF(AI24&gt;0,VLOOKUP(AI24,'[3]2010_HVAC'!$EY$7:$KA$83,AH55),"")</f>
        <v>83.532302409789267</v>
      </c>
      <c r="AJ55" s="22" t="str">
        <f>IF(AJ24&gt;0,VLOOKUP(AJ24,'[3]2010_HVAC'!$EY$7:$KA$83,2),"")</f>
        <v/>
      </c>
      <c r="AK55" s="22">
        <f>IF(AK24&gt;0,VLOOKUP(AK24,'[3]2010_HVAC'!$EY$7:$KA$83,2),"")</f>
        <v>233.24445899999998</v>
      </c>
      <c r="AL55" s="22">
        <f>IF(AL24&gt;0,VLOOKUP(AL24,'[3]2010_HVAC'!$EY$7:$KA$83,2),"")</f>
        <v>3.9310182214285709</v>
      </c>
      <c r="AM55" s="22">
        <f>IF(AM24&gt;0,VLOOKUP(AM24,'[3]2010_HVAC'!$EY$7:$KA$83,2),"")</f>
        <v>17.416154814285715</v>
      </c>
      <c r="AN55" s="22">
        <f>IF(AN24&gt;0,VLOOKUP(AN24,'[3]2010_HVAC'!$EY$7:$KA$83,2),"")</f>
        <v>64.821390910714285</v>
      </c>
      <c r="AO55" s="14">
        <f t="shared" si="44"/>
        <v>110472.4472208455</v>
      </c>
      <c r="AP55" s="23">
        <f>IF(AP24&gt;0,VLOOKUP(AP24,'[3]2010_Envelope'!$BH$6:$CR$128,3),"")</f>
        <v>12.468492688888889</v>
      </c>
      <c r="AQ55" s="23">
        <f>IF(AQ24&gt;0,VLOOKUP(AQ24,'[3]2010_Envelope'!$BH$6:$CR$128,3),"")</f>
        <v>42.485647380000003</v>
      </c>
      <c r="AR55" s="23">
        <f>IF(AR24&gt;0,VLOOKUP(AR24,'[3]2010_Envelope'!$BH$6:$CR$128,3),"")</f>
        <v>16.064003620000001</v>
      </c>
      <c r="AS55" s="23">
        <f>IF(AS24&gt;0,VLOOKUP(AS24,'[3]2010_Envelope'!$BH$6:$CR$128,3),"")</f>
        <v>40.395067553939398</v>
      </c>
      <c r="AT55" s="23">
        <f>IF(AT24&gt;0,VLOOKUP(AT24,'[3]2010_Envelope'!$BH$6:$CR$128,3),"")</f>
        <v>32.557746284848484</v>
      </c>
      <c r="AU55" s="23">
        <f>IF(AU24&gt;0,VLOOKUP(AU24,'[3]2010_Envelope'!$BH$6:$CR$128,3),"")</f>
        <v>14.797290119999998</v>
      </c>
      <c r="AV55" s="22">
        <f>IF(AV24&gt;0,VLOOKUP(AV24,'[3]2010_HVAC'!$EY$7:$KA$83,5),"")</f>
        <v>15.680157233333334</v>
      </c>
      <c r="AW55" s="22">
        <f>IF(AW24&gt;0,VLOOKUP(AW24,'[3]2010_HVAC'!$EY$7:$KA$83,5),"")</f>
        <v>7.7259453333333337</v>
      </c>
      <c r="AX55" s="22" t="str">
        <f>IF(AX24&gt;0,VLOOKUP(AX24,'[3]2010_HVAC'!$EY$7:$KA$83,5),"")</f>
        <v/>
      </c>
      <c r="AY55" s="61">
        <f>VLOOKUP($C55,[1]Performance!$A$3:$K$36,7)</f>
        <v>2</v>
      </c>
      <c r="AZ55" s="61">
        <f t="shared" si="45"/>
        <v>7</v>
      </c>
      <c r="BA55" s="22">
        <f>IF(BA24&gt;0,VLOOKUP(BA24,'[3]2010_HVAC'!$EY$7:$KA$83,AZ55),"")</f>
        <v>64.578771405737882</v>
      </c>
      <c r="BB55" s="22" t="str">
        <f>IF(BB24&gt;0,VLOOKUP(BB24,'[3]2010_HVAC'!$EY$7:$KA$83,5),"")</f>
        <v/>
      </c>
      <c r="BC55" s="22">
        <f>IF(BC24&gt;0,VLOOKUP(BC24,'[3]2010_HVAC'!$EY$7:$KA$83,5),"")</f>
        <v>212.03258399999999</v>
      </c>
      <c r="BD55" s="22">
        <f>IF(BD24&gt;0,VLOOKUP(BD24,'[3]2010_HVAC'!$EY$7:$KA$83,5),"")</f>
        <v>0.27795078333333328</v>
      </c>
      <c r="BE55" s="22">
        <f>IF(BE24&gt;0,VLOOKUP(BE24,'[3]2010_HVAC'!$EY$7:$KA$83,5),"")</f>
        <v>22.290670808080808</v>
      </c>
      <c r="BF55" s="22">
        <f>IF(BF24&gt;0,VLOOKUP(BF24,'[3]2010_HVAC'!$EY$7:$KA$83,5),"")</f>
        <v>40.333309899999996</v>
      </c>
      <c r="BG55" s="14">
        <f t="shared" si="46"/>
        <v>516470.76074038044</v>
      </c>
      <c r="BH55" s="21">
        <f>IF($N55&gt;0,VLOOKUP($C55,[2]Milan!$AB$7:$AN$40,$N55))/((IF($P55=1,'3 PlantsCodes'!$D$26,IF($P55=2,'3 PlantsCodes'!$D$27,IF($P55=3,'3 PlantsCodes'!$D$28,IF($P55=4,'3 PlantsCodes'!$D$29)))))*IF($R55=1,'3 PlantsCodes'!$D$31,IF(IT_Milan!$R55=2,'3 PlantsCodes'!$D$32)))</f>
        <v>9.4728126890535052</v>
      </c>
      <c r="BI55" s="21">
        <f>IF($O55&gt;0,VLOOKUP($C55,[2]Milan!$AB$7:$AN$40,$O55),0)/(IF($Q55=1,'3 PlantsCodes'!$E$26,IF($Q55=3,'3 PlantsCodes'!$E$28,IF($Q55=4,'3 PlantsCodes'!$E$29,1)))*IF($R55=1,'3 PlantsCodes'!$E$31,IF($R55=2,'3 PlantsCodes'!$E$32)))</f>
        <v>2.2584635387005383</v>
      </c>
      <c r="BJ55" s="21">
        <f>VLOOKUP($C55,[2]Milan!$AB$6:$AZ$40,$T55)</f>
        <v>2.2212419674188473</v>
      </c>
      <c r="BK55" s="21">
        <f>VLOOKUP($C55,[2]Milan!$B$7:$Y$40,18)</f>
        <v>11.353794285713454</v>
      </c>
      <c r="BL55" s="21">
        <f>VLOOKUP($C55,[2]Milan!$B$7:$AA$40,26)</f>
        <v>4.8994239047221786</v>
      </c>
      <c r="BM55" s="22">
        <f>IF($V55=1,-[4]SFH!$E$9,0)</f>
        <v>-19.057142857142857</v>
      </c>
      <c r="BN55" s="63" t="s">
        <v>38</v>
      </c>
      <c r="BO55" s="21">
        <f>IF($N55&gt;0,VLOOKUP($C55,[1]Milan!$AB$7:$AN$40,$N55))/((IF($P55=1,'3 PlantsCodes'!$D$26,IF($P55=2,'3 PlantsCodes'!$D$27,IF($P55=3,'3 PlantsCodes'!$D$28,IF($P55=4,'3 PlantsCodes'!$D$29)))))*IF($R55=1,'3 PlantsCodes'!$D$31,IF(IT_Milan!$R55=2,'3 PlantsCodes'!$D$32)))</f>
        <v>6.6514746684693744</v>
      </c>
      <c r="BP55" s="21">
        <f>IF($O55&gt;0,VLOOKUP($C55,[1]Milan!$AB$7:$AN$40,$O55),0)/(IF($Q55=1,'3 PlantsCodes'!$E$26,IF($Q55=3,'3 PlantsCodes'!$E$28,IF($Q55=4,'3 PlantsCodes'!$E$29,1)))*IF($R55=1,'3 PlantsCodes'!$E$31,IF($R55=2,'3 PlantsCodes'!$E$32)))</f>
        <v>0.84629985059654245</v>
      </c>
      <c r="BQ55" s="21">
        <f>VLOOKUP($C55,[1]Milan!$AB$6:$AZ$40,$T55)</f>
        <v>3.4198792878060047</v>
      </c>
      <c r="BR55" s="21">
        <f>VLOOKUP($C55,[1]Milan!$B$7:$Y$40,18)</f>
        <v>11.676460606061633</v>
      </c>
      <c r="BS55" s="21">
        <f>VLOOKUP($C55,[1]Milan!$B$7:$AA$40,26)</f>
        <v>4.9631920917664818</v>
      </c>
      <c r="BT55" s="22">
        <f>IF($V55=1,-[4]AB!$E$9,0)</f>
        <v>-12.026262626262627</v>
      </c>
      <c r="BU55" s="63" t="s">
        <v>38</v>
      </c>
    </row>
    <row r="56" spans="1:73" ht="15" customHeight="1" x14ac:dyDescent="0.25">
      <c r="A56" s="195"/>
      <c r="B56" s="18">
        <v>20</v>
      </c>
      <c r="C56" s="26">
        <f t="shared" ref="C56:V56" si="64">IF(C25="","",C25)</f>
        <v>34</v>
      </c>
      <c r="D56" s="55" t="str">
        <f t="shared" si="64"/>
        <v>+</v>
      </c>
      <c r="E56" s="55" t="str">
        <f t="shared" si="64"/>
        <v>+</v>
      </c>
      <c r="F56" s="54" t="str">
        <f t="shared" si="64"/>
        <v>+</v>
      </c>
      <c r="G56" s="54" t="str">
        <f t="shared" si="64"/>
        <v>o</v>
      </c>
      <c r="H56" s="54">
        <f t="shared" si="64"/>
        <v>1</v>
      </c>
      <c r="I56" s="54">
        <f t="shared" si="64"/>
        <v>4</v>
      </c>
      <c r="J56" s="54">
        <f t="shared" si="64"/>
        <v>3</v>
      </c>
      <c r="K56" s="54">
        <f t="shared" si="64"/>
        <v>2</v>
      </c>
      <c r="L56" s="54">
        <f t="shared" si="64"/>
        <v>2</v>
      </c>
      <c r="M56" s="54">
        <f t="shared" si="64"/>
        <v>4322</v>
      </c>
      <c r="N56" s="54">
        <f t="shared" si="64"/>
        <v>8</v>
      </c>
      <c r="O56" s="54">
        <f t="shared" si="64"/>
        <v>13</v>
      </c>
      <c r="P56" s="54">
        <f t="shared" si="64"/>
        <v>1</v>
      </c>
      <c r="Q56" s="54">
        <f t="shared" si="64"/>
        <v>1</v>
      </c>
      <c r="R56" s="54">
        <f t="shared" si="64"/>
        <v>2</v>
      </c>
      <c r="S56" s="54" t="str">
        <f t="shared" si="64"/>
        <v>o</v>
      </c>
      <c r="T56" s="26">
        <f t="shared" si="64"/>
        <v>23</v>
      </c>
      <c r="U56" s="54">
        <f t="shared" si="64"/>
        <v>1</v>
      </c>
      <c r="V56" s="54">
        <f t="shared" si="64"/>
        <v>1</v>
      </c>
      <c r="W56" s="19"/>
      <c r="X56" s="23">
        <f>IF(X25&gt;0,VLOOKUP(X25,'[3]2010_Envelope'!$BH$6:$CR$128,2),"")</f>
        <v>37.80896533071428</v>
      </c>
      <c r="Y56" s="23">
        <f>IF(Y25&gt;0,VLOOKUP(Y25,'[3]2010_Envelope'!$BH$6:$CR$128,2),"")</f>
        <v>113.214508275</v>
      </c>
      <c r="Z56" s="23">
        <f>IF(Z25&gt;0,VLOOKUP(Z25,'[3]2010_Envelope'!$BH$6:$CR$128,2),"")</f>
        <v>37.424639446071424</v>
      </c>
      <c r="AA56" s="23">
        <f>IF(AA25&gt;0,VLOOKUP(AA25,'[3]2010_Envelope'!$BH$6:$CR$128,2),"")</f>
        <v>91.088766723214292</v>
      </c>
      <c r="AB56" s="23">
        <f>IF(AB25&gt;0,VLOOKUP(AB25,'[3]2010_Envelope'!$BH$6:$CR$128,2),"")</f>
        <v>73.415651615357163</v>
      </c>
      <c r="AC56" s="23">
        <f>IF(AC25&gt;0,VLOOKUP(AC25,'[3]2010_Envelope'!$BH$6:$CR$128,2),"")</f>
        <v>33.705407163214282</v>
      </c>
      <c r="AD56" s="22">
        <f>IF(AD25&gt;0,VLOOKUP(AD25,'[3]2010_HVAC'!$EY$7:$KA$83,2),"")</f>
        <v>15.673824375000001</v>
      </c>
      <c r="AE56" s="22">
        <f>IF(AE25&gt;0,VLOOKUP(AE25,'[3]2010_HVAC'!$EY$7:$KA$83,2),"")</f>
        <v>10.84705875</v>
      </c>
      <c r="AF56" s="22" t="str">
        <f>IF(AF25&gt;0,VLOOKUP(AF25,'[3]2010_HVAC'!$EY$7:$KA$83,2),"")</f>
        <v/>
      </c>
      <c r="AG56" s="61">
        <f>VLOOKUP($C56,[2]Performance!$A$3:$K$36,7)</f>
        <v>2</v>
      </c>
      <c r="AH56" s="61">
        <f t="shared" ref="AH56:AH64" si="65">IF(AG56=0,2,IF(AG56=1,3,4))</f>
        <v>4</v>
      </c>
      <c r="AI56" s="22">
        <f>IF(AI25&gt;0,VLOOKUP(AI25,'[3]2010_HVAC'!$EY$7:$KA$83,AH56),"")</f>
        <v>83.532302409789267</v>
      </c>
      <c r="AJ56" s="22" t="str">
        <f>IF(AJ25&gt;0,VLOOKUP(AJ25,'[3]2010_HVAC'!$EY$7:$KA$83,2),"")</f>
        <v/>
      </c>
      <c r="AK56" s="22">
        <f>IF(AK25&gt;0,VLOOKUP(AK25,'[3]2010_HVAC'!$EY$7:$KA$83,2),"")</f>
        <v>233.24445899999998</v>
      </c>
      <c r="AL56" s="22">
        <f>IF(AL25&gt;0,VLOOKUP(AL25,'[3]2010_HVAC'!$EY$7:$KA$83,2),"")</f>
        <v>3.9310182214285709</v>
      </c>
      <c r="AM56" s="22">
        <f>IF(AM25&gt;0,VLOOKUP(AM25,'[3]2010_HVAC'!$EY$7:$KA$83,2),"")</f>
        <v>17.416154814285715</v>
      </c>
      <c r="AN56" s="22">
        <f>IF(AN25&gt;0,VLOOKUP(AN25,'[3]2010_HVAC'!$EY$7:$KA$83,2),"")</f>
        <v>64.821390910714285</v>
      </c>
      <c r="AO56" s="14">
        <f t="shared" ref="AO56:AO64" si="66">(SUM(X56:AF56)+SUM(AI56:AN56))*$AO$5</f>
        <v>114257.38058487048</v>
      </c>
      <c r="AP56" s="23">
        <f>IF(AP25&gt;0,VLOOKUP(AP25,'[3]2010_Envelope'!$BH$6:$CR$128,3),"")</f>
        <v>18.295700060000001</v>
      </c>
      <c r="AQ56" s="23">
        <f>IF(AQ25&gt;0,VLOOKUP(AQ25,'[3]2010_Envelope'!$BH$6:$CR$128,3),"")</f>
        <v>46.950078479999995</v>
      </c>
      <c r="AR56" s="23">
        <f>IF(AR25&gt;0,VLOOKUP(AR25,'[3]2010_Envelope'!$BH$6:$CR$128,3),"")</f>
        <v>18.109725356666665</v>
      </c>
      <c r="AS56" s="23">
        <f>IF(AS25&gt;0,VLOOKUP(AS25,'[3]2010_Envelope'!$BH$6:$CR$128,3),"")</f>
        <v>40.395067553939398</v>
      </c>
      <c r="AT56" s="23">
        <f>IF(AT25&gt;0,VLOOKUP(AT25,'[3]2010_Envelope'!$BH$6:$CR$128,3),"")</f>
        <v>32.557746284848484</v>
      </c>
      <c r="AU56" s="23">
        <f>IF(AU25&gt;0,VLOOKUP(AU25,'[3]2010_Envelope'!$BH$6:$CR$128,3),"")</f>
        <v>14.797290119999998</v>
      </c>
      <c r="AV56" s="22">
        <f>IF(AV25&gt;0,VLOOKUP(AV25,'[3]2010_HVAC'!$EY$7:$KA$83,5),"")</f>
        <v>15.680157233333334</v>
      </c>
      <c r="AW56" s="22">
        <f>IF(AW25&gt;0,VLOOKUP(AW25,'[3]2010_HVAC'!$EY$7:$KA$83,5),"")</f>
        <v>7.7259453333333337</v>
      </c>
      <c r="AX56" s="22" t="str">
        <f>IF(AX25&gt;0,VLOOKUP(AX25,'[3]2010_HVAC'!$EY$7:$KA$83,5),"")</f>
        <v/>
      </c>
      <c r="AY56" s="61">
        <f>VLOOKUP($C56,[1]Performance!$A$3:$K$36,7)</f>
        <v>2</v>
      </c>
      <c r="AZ56" s="61">
        <f t="shared" ref="AZ56:AZ64" si="67">IF(AY56=0,5,IF(AY56=1,6,7))</f>
        <v>7</v>
      </c>
      <c r="BA56" s="22">
        <f>IF(BA25&gt;0,VLOOKUP(BA25,'[3]2010_HVAC'!$EY$7:$KA$83,AZ56),"")</f>
        <v>64.578771405737882</v>
      </c>
      <c r="BB56" s="22" t="str">
        <f>IF(BB25&gt;0,VLOOKUP(BB25,'[3]2010_HVAC'!$EY$7:$KA$83,5),"")</f>
        <v/>
      </c>
      <c r="BC56" s="22">
        <f>IF(BC25&gt;0,VLOOKUP(BC25,'[3]2010_HVAC'!$EY$7:$KA$83,5),"")</f>
        <v>212.03258399999999</v>
      </c>
      <c r="BD56" s="22">
        <f>IF(BD25&gt;0,VLOOKUP(BD25,'[3]2010_HVAC'!$EY$7:$KA$83,5),"")</f>
        <v>0.27795078333333328</v>
      </c>
      <c r="BE56" s="22">
        <f>IF(BE25&gt;0,VLOOKUP(BE25,'[3]2010_HVAC'!$EY$7:$KA$83,5),"")</f>
        <v>22.290670808080808</v>
      </c>
      <c r="BF56" s="22">
        <f>IF(BF25&gt;0,VLOOKUP(BF25,'[3]2010_HVAC'!$EY$7:$KA$83,5),"")</f>
        <v>40.333309899999996</v>
      </c>
      <c r="BG56" s="14">
        <f t="shared" ref="BG56:BG64" si="68">(SUM(AP56:AX56)+SUM(BA56:BF56))*$BG$5</f>
        <v>528684.74734608049</v>
      </c>
      <c r="BH56" s="21">
        <f>IF($N56&gt;0,VLOOKUP($C56,[2]Milan!$AB$7:$AN$40,$N56))/((IF($P56=1,'3 PlantsCodes'!$D$26,IF($P56=2,'3 PlantsCodes'!$D$27,IF($P56=3,'3 PlantsCodes'!$D$28,IF($P56=4,'3 PlantsCodes'!$D$29)))))*IF($R56=1,'3 PlantsCodes'!$D$31,IF(IT_Milan!$R56=2,'3 PlantsCodes'!$D$32)))</f>
        <v>8.3188673255510661</v>
      </c>
      <c r="BI56" s="21">
        <f>IF($O56&gt;0,VLOOKUP($C56,[2]Milan!$AB$7:$AN$40,$O56),0)/(IF($Q56=1,'3 PlantsCodes'!$E$26,IF($Q56=3,'3 PlantsCodes'!$E$28,IF($Q56=4,'3 PlantsCodes'!$E$29,1)))*IF($R56=1,'3 PlantsCodes'!$E$31,IF($R56=2,'3 PlantsCodes'!$E$32)))</f>
        <v>2.3015768482827386</v>
      </c>
      <c r="BJ56" s="21">
        <f>VLOOKUP($C56,[2]Milan!$AB$6:$AZ$40,$T56)</f>
        <v>2.2336763185749655</v>
      </c>
      <c r="BK56" s="21">
        <f>VLOOKUP($C56,[2]Milan!$B$7:$Y$40,18)</f>
        <v>11.353794285713454</v>
      </c>
      <c r="BL56" s="21">
        <f>VLOOKUP($C56,[2]Milan!$B$7:$AA$40,26)</f>
        <v>4.8901254632203521</v>
      </c>
      <c r="BM56" s="22">
        <f>IF($V56=1,-[4]SFH!$E$9,0)</f>
        <v>-19.057142857142857</v>
      </c>
      <c r="BN56" s="63" t="s">
        <v>38</v>
      </c>
      <c r="BO56" s="21">
        <f>IF($N56&gt;0,VLOOKUP($C56,[1]Milan!$AB$7:$AN$40,$N56))/((IF($P56=1,'3 PlantsCodes'!$D$26,IF($P56=2,'3 PlantsCodes'!$D$27,IF($P56=3,'3 PlantsCodes'!$D$28,IF($P56=4,'3 PlantsCodes'!$D$29)))))*IF($R56=1,'3 PlantsCodes'!$D$31,IF(IT_Milan!$R56=2,'3 PlantsCodes'!$D$32)))</f>
        <v>6.048801769195113</v>
      </c>
      <c r="BP56" s="21">
        <f>IF($O56&gt;0,VLOOKUP($C56,[1]Milan!$AB$7:$AN$40,$O56),0)/(IF($Q56=1,'3 PlantsCodes'!$E$26,IF($Q56=3,'3 PlantsCodes'!$E$28,IF($Q56=4,'3 PlantsCodes'!$E$29,1)))*IF($R56=1,'3 PlantsCodes'!$E$31,IF($R56=2,'3 PlantsCodes'!$E$32)))</f>
        <v>0.82071663245905524</v>
      </c>
      <c r="BQ56" s="21">
        <f>VLOOKUP($C56,[1]Milan!$AB$6:$AZ$40,$T56)</f>
        <v>3.4193303934524533</v>
      </c>
      <c r="BR56" s="21">
        <f>VLOOKUP($C56,[1]Milan!$B$7:$Y$40,18)</f>
        <v>11.676460606061633</v>
      </c>
      <c r="BS56" s="21">
        <f>VLOOKUP($C56,[1]Milan!$B$7:$AA$40,26)</f>
        <v>4.9593677333460899</v>
      </c>
      <c r="BT56" s="22">
        <f>IF($V56=1,-[4]AB!$E$9,0)</f>
        <v>-12.026262626262627</v>
      </c>
      <c r="BU56" s="63" t="s">
        <v>38</v>
      </c>
    </row>
    <row r="57" spans="1:73" ht="15" customHeight="1" x14ac:dyDescent="0.25">
      <c r="A57" s="195"/>
      <c r="B57" s="18">
        <v>21</v>
      </c>
      <c r="C57" s="26">
        <f t="shared" ref="C57:V57" si="69">IF(C26="","",C26)</f>
        <v>34</v>
      </c>
      <c r="D57" s="55" t="str">
        <f t="shared" si="69"/>
        <v/>
      </c>
      <c r="E57" s="55" t="str">
        <f t="shared" si="69"/>
        <v/>
      </c>
      <c r="F57" s="54" t="str">
        <f t="shared" si="69"/>
        <v/>
      </c>
      <c r="G57" s="54" t="str">
        <f t="shared" si="69"/>
        <v/>
      </c>
      <c r="H57" s="54">
        <f t="shared" si="69"/>
        <v>1</v>
      </c>
      <c r="I57" s="54">
        <f t="shared" si="69"/>
        <v>4</v>
      </c>
      <c r="J57" s="54">
        <f t="shared" si="69"/>
        <v>3</v>
      </c>
      <c r="K57" s="54">
        <f t="shared" si="69"/>
        <v>2</v>
      </c>
      <c r="L57" s="54">
        <f t="shared" si="69"/>
        <v>2</v>
      </c>
      <c r="M57" s="54">
        <f t="shared" si="69"/>
        <v>4322</v>
      </c>
      <c r="N57" s="54">
        <f t="shared" si="69"/>
        <v>4</v>
      </c>
      <c r="O57" s="54">
        <f t="shared" si="69"/>
        <v>0</v>
      </c>
      <c r="P57" s="54">
        <f t="shared" si="69"/>
        <v>2</v>
      </c>
      <c r="Q57" s="54">
        <f t="shared" si="69"/>
        <v>0</v>
      </c>
      <c r="R57" s="54">
        <f t="shared" si="69"/>
        <v>2</v>
      </c>
      <c r="S57" s="54" t="str">
        <f t="shared" si="69"/>
        <v>o</v>
      </c>
      <c r="T57" s="26">
        <f t="shared" si="69"/>
        <v>15</v>
      </c>
      <c r="U57" s="54">
        <f t="shared" si="69"/>
        <v>0</v>
      </c>
      <c r="V57" s="54">
        <f t="shared" si="69"/>
        <v>1</v>
      </c>
      <c r="W57" s="19"/>
      <c r="X57" s="23">
        <f>IF(X26&gt;0,VLOOKUP(X26,'[3]2010_Envelope'!$BH$6:$CR$128,2),"")</f>
        <v>37.80896533071428</v>
      </c>
      <c r="Y57" s="23">
        <f>IF(Y26&gt;0,VLOOKUP(Y26,'[3]2010_Envelope'!$BH$6:$CR$128,2),"")</f>
        <v>113.214508275</v>
      </c>
      <c r="Z57" s="23">
        <f>IF(Z26&gt;0,VLOOKUP(Z26,'[3]2010_Envelope'!$BH$6:$CR$128,2),"")</f>
        <v>37.424639446071424</v>
      </c>
      <c r="AA57" s="23">
        <f>IF(AA26&gt;0,VLOOKUP(AA26,'[3]2010_Envelope'!$BH$6:$CR$128,2),"")</f>
        <v>91.088766723214292</v>
      </c>
      <c r="AB57" s="23">
        <f>IF(AB26&gt;0,VLOOKUP(AB26,'[3]2010_Envelope'!$BH$6:$CR$128,2),"")</f>
        <v>73.415651615357163</v>
      </c>
      <c r="AC57" s="23">
        <f>IF(AC26&gt;0,VLOOKUP(AC26,'[3]2010_Envelope'!$BH$6:$CR$128,2),"")</f>
        <v>33.705407163214282</v>
      </c>
      <c r="AD57" s="22">
        <f>IF(AD26&gt;0,VLOOKUP(AD26,'[3]2010_HVAC'!$EY$7:$KA$83,2),"")</f>
        <v>15.673824375000001</v>
      </c>
      <c r="AE57" s="22">
        <f>IF(AE26&gt;0,VLOOKUP(AE26,'[3]2010_HVAC'!$EY$7:$KA$83,2),"")</f>
        <v>10.84705875</v>
      </c>
      <c r="AF57" s="22" t="str">
        <f>IF(AF26&gt;0,VLOOKUP(AF26,'[3]2010_HVAC'!$EY$7:$KA$83,2),"")</f>
        <v/>
      </c>
      <c r="AG57" s="61">
        <f>VLOOKUP($C57,[2]Performance!$A$3:$K$36,7)</f>
        <v>2</v>
      </c>
      <c r="AH57" s="61">
        <f t="shared" si="65"/>
        <v>4</v>
      </c>
      <c r="AI57" s="22">
        <f>IF(AI26&gt;0,VLOOKUP(AI26,'[3]2010_HVAC'!$EY$7:$KA$83,AH57),"")</f>
        <v>14.053071968383085</v>
      </c>
      <c r="AJ57" s="22" t="str">
        <f>IF(AJ26&gt;0,VLOOKUP(AJ26,'[3]2010_HVAC'!$EY$7:$KA$83,2),"")</f>
        <v/>
      </c>
      <c r="AK57" s="22">
        <f>IF(AK26&gt;0,VLOOKUP(AK26,'[3]2010_HVAC'!$EY$7:$KA$83,2),"")</f>
        <v>39.1792935</v>
      </c>
      <c r="AL57" s="22">
        <f>IF(AL26&gt;0,VLOOKUP(AL26,'[3]2010_HVAC'!$EY$7:$KA$83,2),"")</f>
        <v>3.9310182214285709</v>
      </c>
      <c r="AM57" s="22" t="str">
        <f>IF(AM26&gt;0,VLOOKUP(AM26,'[3]2010_HVAC'!$EY$7:$KA$83,2),"")</f>
        <v/>
      </c>
      <c r="AN57" s="22">
        <f>IF(AN26&gt;0,VLOOKUP(AN26,'[3]2010_HVAC'!$EY$7:$KA$83,2),"")</f>
        <v>64.821390910714285</v>
      </c>
      <c r="AO57" s="14">
        <f t="shared" si="66"/>
        <v>74922.903479073619</v>
      </c>
      <c r="AP57" s="23">
        <f>IF(AP26&gt;0,VLOOKUP(AP26,'[3]2010_Envelope'!$BH$6:$CR$128,3),"")</f>
        <v>18.295700060000001</v>
      </c>
      <c r="AQ57" s="23">
        <f>IF(AQ26&gt;0,VLOOKUP(AQ26,'[3]2010_Envelope'!$BH$6:$CR$128,3),"")</f>
        <v>46.950078479999995</v>
      </c>
      <c r="AR57" s="23">
        <f>IF(AR26&gt;0,VLOOKUP(AR26,'[3]2010_Envelope'!$BH$6:$CR$128,3),"")</f>
        <v>18.109725356666665</v>
      </c>
      <c r="AS57" s="23">
        <f>IF(AS26&gt;0,VLOOKUP(AS26,'[3]2010_Envelope'!$BH$6:$CR$128,3),"")</f>
        <v>40.395067553939398</v>
      </c>
      <c r="AT57" s="23">
        <f>IF(AT26&gt;0,VLOOKUP(AT26,'[3]2010_Envelope'!$BH$6:$CR$128,3),"")</f>
        <v>32.557746284848484</v>
      </c>
      <c r="AU57" s="23">
        <f>IF(AU26&gt;0,VLOOKUP(AU26,'[3]2010_Envelope'!$BH$6:$CR$128,3),"")</f>
        <v>14.797290119999998</v>
      </c>
      <c r="AV57" s="22">
        <f>IF(AV26&gt;0,VLOOKUP(AV26,'[3]2010_HVAC'!$EY$7:$KA$83,5),"")</f>
        <v>15.680157233333334</v>
      </c>
      <c r="AW57" s="22">
        <f>IF(AW26&gt;0,VLOOKUP(AW26,'[3]2010_HVAC'!$EY$7:$KA$83,5),"")</f>
        <v>7.7259453333333337</v>
      </c>
      <c r="AX57" s="22" t="str">
        <f>IF(AX26&gt;0,VLOOKUP(AX26,'[3]2010_HVAC'!$EY$7:$KA$83,5),"")</f>
        <v/>
      </c>
      <c r="AY57" s="61">
        <f>VLOOKUP($C57,[1]Performance!$A$3:$K$36,7)</f>
        <v>2</v>
      </c>
      <c r="AZ57" s="61">
        <f t="shared" si="67"/>
        <v>7</v>
      </c>
      <c r="BA57" s="22">
        <f>IF(BA26&gt;0,VLOOKUP(BA26,'[3]2010_HVAC'!$EY$7:$KA$83,AZ57),"")</f>
        <v>9.5063822482598717</v>
      </c>
      <c r="BB57" s="22" t="str">
        <f>IF(BB26&gt;0,VLOOKUP(BB26,'[3]2010_HVAC'!$EY$7:$KA$83,5),"")</f>
        <v/>
      </c>
      <c r="BC57" s="22">
        <f>IF(BC26&gt;0,VLOOKUP(BC26,'[3]2010_HVAC'!$EY$7:$KA$83,5),"")</f>
        <v>35.6259145</v>
      </c>
      <c r="BD57" s="22">
        <f>IF(BD26&gt;0,VLOOKUP(BD26,'[3]2010_HVAC'!$EY$7:$KA$83,5),"")</f>
        <v>0.27795078333333328</v>
      </c>
      <c r="BE57" s="22" t="str">
        <f>IF(BE26&gt;0,VLOOKUP(BE26,'[3]2010_HVAC'!$EY$7:$KA$83,5),"")</f>
        <v/>
      </c>
      <c r="BF57" s="22">
        <f>IF(BF26&gt;0,VLOOKUP(BF26,'[3]2010_HVAC'!$EY$7:$KA$83,5),"")</f>
        <v>40.333309899999996</v>
      </c>
      <c r="BG57" s="14">
        <f t="shared" si="68"/>
        <v>277452.71517517726</v>
      </c>
      <c r="BH57" s="21">
        <f>IF($N57&gt;0,VLOOKUP($C57,[2]Milan!$AB$7:$AN$40,$N57))/((IF($P57=1,'3 PlantsCodes'!$D$26,IF($P57=2,'3 PlantsCodes'!$D$27,IF($P57=3,'3 PlantsCodes'!$D$28,IF($P57=4,'3 PlantsCodes'!$D$29)))))*IF($R57=1,'3 PlantsCodes'!$D$31,IF(IT_Milan!$R57=2,'3 PlantsCodes'!$D$32)))</f>
        <v>31.502426676602205</v>
      </c>
      <c r="BI57" s="21">
        <f>IF($O57&gt;0,VLOOKUP($C57,[2]Milan!$AB$7:$AN$40,$O57),0)/(IF($Q57=1,'3 PlantsCodes'!$E$26,IF($Q57=3,'3 PlantsCodes'!$E$28,IF($Q57=4,'3 PlantsCodes'!$E$29,1)))*IF($R57=1,'3 PlantsCodes'!$E$31,IF($R57=2,'3 PlantsCodes'!$E$32)))</f>
        <v>0</v>
      </c>
      <c r="BJ57" s="21">
        <f>VLOOKUP($C57,[2]Milan!$AB$6:$AZ$40,$T57)</f>
        <v>15.88421052631579</v>
      </c>
      <c r="BK57" s="21">
        <f>VLOOKUP($C57,[2]Milan!$B$7:$Y$40,18)</f>
        <v>11.353794285713454</v>
      </c>
      <c r="BL57" s="21">
        <f>VLOOKUP($C57,[2]Milan!$B$7:$AA$40,26)</f>
        <v>4.8901254632203521</v>
      </c>
      <c r="BM57" s="22">
        <f>IF($V57=1,-[4]SFH!$E$9,0)</f>
        <v>-19.057142857142857</v>
      </c>
      <c r="BN57" s="63" t="s">
        <v>38</v>
      </c>
      <c r="BO57" s="21">
        <f>IF($N57&gt;0,VLOOKUP($C57,[1]Milan!$AB$7:$AN$40,$N57))/((IF($P57=1,'3 PlantsCodes'!$D$26,IF($P57=2,'3 PlantsCodes'!$D$27,IF($P57=3,'3 PlantsCodes'!$D$28,IF($P57=4,'3 PlantsCodes'!$D$29)))))*IF($R57=1,'3 PlantsCodes'!$D$31,IF(IT_Milan!$R57=2,'3 PlantsCodes'!$D$32)))</f>
        <v>23.935125946076859</v>
      </c>
      <c r="BP57" s="21">
        <f>IF($O57&gt;0,VLOOKUP($C57,[1]Milan!$AB$7:$AN$40,$O57),0)/(IF($Q57=1,'3 PlantsCodes'!$E$26,IF($Q57=3,'3 PlantsCodes'!$E$28,IF($Q57=4,'3 PlantsCodes'!$E$29,1)))*IF($R57=1,'3 PlantsCodes'!$E$31,IF($R57=2,'3 PlantsCodes'!$E$32)))</f>
        <v>0</v>
      </c>
      <c r="BQ57" s="21">
        <f>VLOOKUP($C57,[1]Milan!$AB$6:$AZ$40,$T57)</f>
        <v>24.526315789473685</v>
      </c>
      <c r="BR57" s="21">
        <f>VLOOKUP($C57,[1]Milan!$B$7:$Y$40,18)</f>
        <v>11.676460606061633</v>
      </c>
      <c r="BS57" s="21">
        <f>VLOOKUP($C57,[1]Milan!$B$7:$AA$40,26)</f>
        <v>4.9593677333460899</v>
      </c>
      <c r="BT57" s="22">
        <f>IF($V57=1,-[4]AB!$E$9,0)</f>
        <v>-12.026262626262627</v>
      </c>
      <c r="BU57" s="63" t="s">
        <v>38</v>
      </c>
    </row>
    <row r="58" spans="1:73" ht="15" customHeight="1" x14ac:dyDescent="0.25">
      <c r="A58" s="195"/>
      <c r="B58" s="18">
        <v>22</v>
      </c>
      <c r="C58" s="26">
        <f t="shared" ref="C58:V58" si="70">IF(C27="","",C27)</f>
        <v>34</v>
      </c>
      <c r="D58" s="55" t="str">
        <f t="shared" si="70"/>
        <v/>
      </c>
      <c r="E58" s="55" t="str">
        <f t="shared" si="70"/>
        <v/>
      </c>
      <c r="F58" s="54" t="str">
        <f t="shared" si="70"/>
        <v/>
      </c>
      <c r="G58" s="54" t="str">
        <f t="shared" si="70"/>
        <v/>
      </c>
      <c r="H58" s="54">
        <f t="shared" si="70"/>
        <v>1</v>
      </c>
      <c r="I58" s="54">
        <f t="shared" si="70"/>
        <v>4</v>
      </c>
      <c r="J58" s="54">
        <f t="shared" si="70"/>
        <v>3</v>
      </c>
      <c r="K58" s="54">
        <f t="shared" si="70"/>
        <v>2</v>
      </c>
      <c r="L58" s="54">
        <f t="shared" si="70"/>
        <v>2</v>
      </c>
      <c r="M58" s="54">
        <f t="shared" si="70"/>
        <v>4322</v>
      </c>
      <c r="N58" s="54">
        <f t="shared" si="70"/>
        <v>9</v>
      </c>
      <c r="O58" s="54">
        <f t="shared" si="70"/>
        <v>0</v>
      </c>
      <c r="P58" s="54">
        <f t="shared" si="70"/>
        <v>2</v>
      </c>
      <c r="Q58" s="54">
        <f t="shared" si="70"/>
        <v>0</v>
      </c>
      <c r="R58" s="54">
        <f t="shared" si="70"/>
        <v>2</v>
      </c>
      <c r="S58" s="54" t="str">
        <f t="shared" si="70"/>
        <v>o</v>
      </c>
      <c r="T58" s="26">
        <f t="shared" si="70"/>
        <v>18</v>
      </c>
      <c r="U58" s="54">
        <f t="shared" si="70"/>
        <v>0</v>
      </c>
      <c r="V58" s="54">
        <f t="shared" si="70"/>
        <v>0</v>
      </c>
      <c r="W58" s="19"/>
      <c r="X58" s="23">
        <f>IF(X27&gt;0,VLOOKUP(X27,'[3]2010_Envelope'!$BH$6:$CR$128,2),"")</f>
        <v>37.80896533071428</v>
      </c>
      <c r="Y58" s="23">
        <f>IF(Y27&gt;0,VLOOKUP(Y27,'[3]2010_Envelope'!$BH$6:$CR$128,2),"")</f>
        <v>113.214508275</v>
      </c>
      <c r="Z58" s="23">
        <f>IF(Z27&gt;0,VLOOKUP(Z27,'[3]2010_Envelope'!$BH$6:$CR$128,2),"")</f>
        <v>37.424639446071424</v>
      </c>
      <c r="AA58" s="23">
        <f>IF(AA27&gt;0,VLOOKUP(AA27,'[3]2010_Envelope'!$BH$6:$CR$128,2),"")</f>
        <v>91.088766723214292</v>
      </c>
      <c r="AB58" s="23">
        <f>IF(AB27&gt;0,VLOOKUP(AB27,'[3]2010_Envelope'!$BH$6:$CR$128,2),"")</f>
        <v>73.415651615357163</v>
      </c>
      <c r="AC58" s="23">
        <f>IF(AC27&gt;0,VLOOKUP(AC27,'[3]2010_Envelope'!$BH$6:$CR$128,2),"")</f>
        <v>33.705407163214282</v>
      </c>
      <c r="AD58" s="22">
        <f>IF(AD27&gt;0,VLOOKUP(AD27,'[3]2010_HVAC'!$EY$7:$KA$83,2),"")</f>
        <v>15.673824375000001</v>
      </c>
      <c r="AE58" s="22">
        <f>IF(AE27&gt;0,VLOOKUP(AE27,'[3]2010_HVAC'!$EY$7:$KA$83,2),"")</f>
        <v>10.84705875</v>
      </c>
      <c r="AF58" s="22" t="str">
        <f>IF(AF27&gt;0,VLOOKUP(AF27,'[3]2010_HVAC'!$EY$7:$KA$83,2),"")</f>
        <v/>
      </c>
      <c r="AG58" s="61">
        <f>VLOOKUP($C58,[2]Performance!$A$3:$K$36,7)</f>
        <v>2</v>
      </c>
      <c r="AH58" s="61">
        <f t="shared" si="65"/>
        <v>4</v>
      </c>
      <c r="AI58" s="22">
        <f>IF(AI27&gt;0,VLOOKUP(AI27,'[3]2010_HVAC'!$EY$7:$KA$83,AH58),"")</f>
        <v>31.695714285714285</v>
      </c>
      <c r="AJ58" s="22" t="str">
        <f>IF(AJ27&gt;0,VLOOKUP(AJ27,'[3]2010_HVAC'!$EY$7:$KA$83,2),"")</f>
        <v/>
      </c>
      <c r="AK58" s="22">
        <f>IF(AK27&gt;0,VLOOKUP(AK27,'[3]2010_HVAC'!$EY$7:$KA$83,2),"")</f>
        <v>39.1792935</v>
      </c>
      <c r="AL58" s="22">
        <f>IF(AL27&gt;0,VLOOKUP(AL27,'[3]2010_HVAC'!$EY$7:$KA$83,2),"")</f>
        <v>3.9310182214285709</v>
      </c>
      <c r="AM58" s="22" t="str">
        <f>IF(AM27&gt;0,VLOOKUP(AM27,'[3]2010_HVAC'!$EY$7:$KA$83,2),"")</f>
        <v/>
      </c>
      <c r="AN58" s="22" t="str">
        <f>IF(AN27&gt;0,VLOOKUP(AN27,'[3]2010_HVAC'!$EY$7:$KA$83,2),"")</f>
        <v/>
      </c>
      <c r="AO58" s="14">
        <f t="shared" si="66"/>
        <v>68317.878675999993</v>
      </c>
      <c r="AP58" s="23">
        <f>IF(AP27&gt;0,VLOOKUP(AP27,'[3]2010_Envelope'!$BH$6:$CR$128,3),"")</f>
        <v>18.295700060000001</v>
      </c>
      <c r="AQ58" s="23">
        <f>IF(AQ27&gt;0,VLOOKUP(AQ27,'[3]2010_Envelope'!$BH$6:$CR$128,3),"")</f>
        <v>46.950078479999995</v>
      </c>
      <c r="AR58" s="23">
        <f>IF(AR27&gt;0,VLOOKUP(AR27,'[3]2010_Envelope'!$BH$6:$CR$128,3),"")</f>
        <v>18.109725356666665</v>
      </c>
      <c r="AS58" s="23">
        <f>IF(AS27&gt;0,VLOOKUP(AS27,'[3]2010_Envelope'!$BH$6:$CR$128,3),"")</f>
        <v>40.395067553939398</v>
      </c>
      <c r="AT58" s="23">
        <f>IF(AT27&gt;0,VLOOKUP(AT27,'[3]2010_Envelope'!$BH$6:$CR$128,3),"")</f>
        <v>32.557746284848484</v>
      </c>
      <c r="AU58" s="23">
        <f>IF(AU27&gt;0,VLOOKUP(AU27,'[3]2010_Envelope'!$BH$6:$CR$128,3),"")</f>
        <v>14.797290119999998</v>
      </c>
      <c r="AV58" s="22">
        <f>IF(AV27&gt;0,VLOOKUP(AV27,'[3]2010_HVAC'!$EY$7:$KA$83,5),"")</f>
        <v>15.680157233333334</v>
      </c>
      <c r="AW58" s="22">
        <f>IF(AW27&gt;0,VLOOKUP(AW27,'[3]2010_HVAC'!$EY$7:$KA$83,5),"")</f>
        <v>7.7259453333333337</v>
      </c>
      <c r="AX58" s="22" t="str">
        <f>IF(AX27&gt;0,VLOOKUP(AX27,'[3]2010_HVAC'!$EY$7:$KA$83,5),"")</f>
        <v/>
      </c>
      <c r="AY58" s="61">
        <f>VLOOKUP($C58,[1]Performance!$A$3:$K$36,7)</f>
        <v>2</v>
      </c>
      <c r="AZ58" s="61">
        <f t="shared" si="67"/>
        <v>7</v>
      </c>
      <c r="BA58" s="22">
        <f>IF(BA27&gt;0,VLOOKUP(BA27,'[3]2010_HVAC'!$EY$7:$KA$83,AZ58),"")</f>
        <v>6.5289405864381287</v>
      </c>
      <c r="BB58" s="22" t="str">
        <f>IF(BB27&gt;0,VLOOKUP(BB27,'[3]2010_HVAC'!$EY$7:$KA$83,5),"")</f>
        <v/>
      </c>
      <c r="BC58" s="22">
        <f>IF(BC27&gt;0,VLOOKUP(BC27,'[3]2010_HVAC'!$EY$7:$KA$83,5),"")</f>
        <v>35.6259145</v>
      </c>
      <c r="BD58" s="22">
        <f>IF(BD27&gt;0,VLOOKUP(BD27,'[3]2010_HVAC'!$EY$7:$KA$83,5),"")</f>
        <v>0.27795078333333328</v>
      </c>
      <c r="BE58" s="22" t="str">
        <f>IF(BE27&gt;0,VLOOKUP(BE27,'[3]2010_HVAC'!$EY$7:$KA$83,5),"")</f>
        <v/>
      </c>
      <c r="BF58" s="22" t="str">
        <f>IF(BF27&gt;0,VLOOKUP(BF27,'[3]2010_HVAC'!$EY$7:$KA$83,5),"")</f>
        <v/>
      </c>
      <c r="BG58" s="14">
        <f t="shared" si="68"/>
        <v>234575.07112897377</v>
      </c>
      <c r="BH58" s="21">
        <f>IF($N58&gt;0,VLOOKUP($C58,[2]Milan!$AB$7:$AN$40,$N58))/((IF($P58=1,'3 PlantsCodes'!$D$26,IF($P58=2,'3 PlantsCodes'!$D$27,IF($P58=3,'3 PlantsCodes'!$D$28,IF($P58=4,'3 PlantsCodes'!$D$29)))))*IF($R58=1,'3 PlantsCodes'!$D$31,IF(IT_Milan!$R58=2,'3 PlantsCodes'!$D$32)))</f>
        <v>29.927305342772094</v>
      </c>
      <c r="BI58" s="21">
        <f>IF($O58&gt;0,VLOOKUP($C58,[2]Milan!$AB$7:$AN$40,$O58),0)/(IF($Q58=1,'3 PlantsCodes'!$E$26,IF($Q58=3,'3 PlantsCodes'!$E$28,IF($Q58=4,'3 PlantsCodes'!$E$29,1)))*IF($R58=1,'3 PlantsCodes'!$E$31,IF($R58=2,'3 PlantsCodes'!$E$32)))</f>
        <v>0</v>
      </c>
      <c r="BJ58" s="21">
        <f>VLOOKUP($C58,[2]Milan!$AB$6:$AZ$40,$T58)</f>
        <v>15.09</v>
      </c>
      <c r="BK58" s="21">
        <f>VLOOKUP($C58,[2]Milan!$B$7:$Y$40,18)</f>
        <v>11.353794285713454</v>
      </c>
      <c r="BL58" s="21">
        <f>VLOOKUP($C58,[2]Milan!$B$7:$AA$40,26)</f>
        <v>4.8901254632203521</v>
      </c>
      <c r="BM58" s="22">
        <f>IF($V58=1,-[4]SFH!$E$9,0)</f>
        <v>0</v>
      </c>
      <c r="BN58" s="63" t="s">
        <v>38</v>
      </c>
      <c r="BO58" s="21">
        <f>IF($N58&gt;0,VLOOKUP($C58,[1]Milan!$AB$7:$AN$40,$N58))/((IF($P58=1,'3 PlantsCodes'!$D$26,IF($P58=2,'3 PlantsCodes'!$D$27,IF($P58=3,'3 PlantsCodes'!$D$28,IF($P58=4,'3 PlantsCodes'!$D$29)))))*IF($R58=1,'3 PlantsCodes'!$D$31,IF(IT_Milan!$R58=2,'3 PlantsCodes'!$D$32)))</f>
        <v>22.738369648773016</v>
      </c>
      <c r="BP58" s="21">
        <f>IF($O58&gt;0,VLOOKUP($C58,[1]Milan!$AB$7:$AN$40,$O58),0)/(IF($Q58=1,'3 PlantsCodes'!$E$26,IF($Q58=3,'3 PlantsCodes'!$E$28,IF($Q58=4,'3 PlantsCodes'!$E$29,1)))*IF($R58=1,'3 PlantsCodes'!$E$31,IF($R58=2,'3 PlantsCodes'!$E$32)))</f>
        <v>0</v>
      </c>
      <c r="BQ58" s="21">
        <f>VLOOKUP($C58,[1]Milan!$AB$6:$AZ$40,$T58)</f>
        <v>23.3</v>
      </c>
      <c r="BR58" s="21">
        <f>VLOOKUP($C58,[1]Milan!$B$7:$Y$40,18)</f>
        <v>11.676460606061633</v>
      </c>
      <c r="BS58" s="21">
        <f>VLOOKUP($C58,[1]Milan!$B$7:$AA$40,26)</f>
        <v>4.9593677333460899</v>
      </c>
      <c r="BT58" s="22">
        <f>IF($V58=1,-[4]AB!$E$9,0)</f>
        <v>0</v>
      </c>
      <c r="BU58" s="63" t="s">
        <v>38</v>
      </c>
    </row>
    <row r="59" spans="1:73" ht="15" customHeight="1" x14ac:dyDescent="0.25">
      <c r="A59" s="195"/>
      <c r="B59" s="18">
        <v>23</v>
      </c>
      <c r="C59" s="26">
        <f t="shared" ref="C59:V59" si="71">IF(C28="","",C28)</f>
        <v>34</v>
      </c>
      <c r="D59" s="55" t="str">
        <f t="shared" si="71"/>
        <v/>
      </c>
      <c r="E59" s="55" t="str">
        <f t="shared" si="71"/>
        <v/>
      </c>
      <c r="F59" s="54" t="str">
        <f t="shared" si="71"/>
        <v/>
      </c>
      <c r="G59" s="54" t="str">
        <f t="shared" si="71"/>
        <v/>
      </c>
      <c r="H59" s="54">
        <f t="shared" si="71"/>
        <v>1</v>
      </c>
      <c r="I59" s="54">
        <f t="shared" si="71"/>
        <v>4</v>
      </c>
      <c r="J59" s="54">
        <f t="shared" si="71"/>
        <v>3</v>
      </c>
      <c r="K59" s="54">
        <f t="shared" si="71"/>
        <v>2</v>
      </c>
      <c r="L59" s="54">
        <f t="shared" si="71"/>
        <v>2</v>
      </c>
      <c r="M59" s="54">
        <f t="shared" si="71"/>
        <v>4322</v>
      </c>
      <c r="N59" s="54">
        <f t="shared" si="71"/>
        <v>9</v>
      </c>
      <c r="O59" s="54">
        <f t="shared" si="71"/>
        <v>0</v>
      </c>
      <c r="P59" s="54">
        <f t="shared" si="71"/>
        <v>2</v>
      </c>
      <c r="Q59" s="54">
        <f t="shared" si="71"/>
        <v>0</v>
      </c>
      <c r="R59" s="54">
        <f t="shared" si="71"/>
        <v>2</v>
      </c>
      <c r="S59" s="54" t="str">
        <f t="shared" si="71"/>
        <v>o</v>
      </c>
      <c r="T59" s="26">
        <f t="shared" si="71"/>
        <v>18</v>
      </c>
      <c r="U59" s="54">
        <f t="shared" si="71"/>
        <v>0</v>
      </c>
      <c r="V59" s="54">
        <f t="shared" si="71"/>
        <v>1</v>
      </c>
      <c r="W59" s="19"/>
      <c r="X59" s="23">
        <f>IF(X28&gt;0,VLOOKUP(X28,'[3]2010_Envelope'!$BH$6:$CR$128,2),"")</f>
        <v>37.80896533071428</v>
      </c>
      <c r="Y59" s="23">
        <f>IF(Y28&gt;0,VLOOKUP(Y28,'[3]2010_Envelope'!$BH$6:$CR$128,2),"")</f>
        <v>113.214508275</v>
      </c>
      <c r="Z59" s="23">
        <f>IF(Z28&gt;0,VLOOKUP(Z28,'[3]2010_Envelope'!$BH$6:$CR$128,2),"")</f>
        <v>37.424639446071424</v>
      </c>
      <c r="AA59" s="23">
        <f>IF(AA28&gt;0,VLOOKUP(AA28,'[3]2010_Envelope'!$BH$6:$CR$128,2),"")</f>
        <v>91.088766723214292</v>
      </c>
      <c r="AB59" s="23">
        <f>IF(AB28&gt;0,VLOOKUP(AB28,'[3]2010_Envelope'!$BH$6:$CR$128,2),"")</f>
        <v>73.415651615357163</v>
      </c>
      <c r="AC59" s="23">
        <f>IF(AC28&gt;0,VLOOKUP(AC28,'[3]2010_Envelope'!$BH$6:$CR$128,2),"")</f>
        <v>33.705407163214282</v>
      </c>
      <c r="AD59" s="22">
        <f>IF(AD28&gt;0,VLOOKUP(AD28,'[3]2010_HVAC'!$EY$7:$KA$83,2),"")</f>
        <v>15.673824375000001</v>
      </c>
      <c r="AE59" s="22">
        <f>IF(AE28&gt;0,VLOOKUP(AE28,'[3]2010_HVAC'!$EY$7:$KA$83,2),"")</f>
        <v>10.84705875</v>
      </c>
      <c r="AF59" s="22" t="str">
        <f>IF(AF28&gt;0,VLOOKUP(AF28,'[3]2010_HVAC'!$EY$7:$KA$83,2),"")</f>
        <v/>
      </c>
      <c r="AG59" s="61">
        <f>VLOOKUP($C59,[2]Performance!$A$3:$K$36,7)</f>
        <v>2</v>
      </c>
      <c r="AH59" s="61">
        <f t="shared" si="65"/>
        <v>4</v>
      </c>
      <c r="AI59" s="22">
        <f>IF(AI28&gt;0,VLOOKUP(AI28,'[3]2010_HVAC'!$EY$7:$KA$83,AH59),"")</f>
        <v>31.695714285714285</v>
      </c>
      <c r="AJ59" s="22" t="str">
        <f>IF(AJ28&gt;0,VLOOKUP(AJ28,'[3]2010_HVAC'!$EY$7:$KA$83,2),"")</f>
        <v/>
      </c>
      <c r="AK59" s="22">
        <f>IF(AK28&gt;0,VLOOKUP(AK28,'[3]2010_HVAC'!$EY$7:$KA$83,2),"")</f>
        <v>39.1792935</v>
      </c>
      <c r="AL59" s="22">
        <f>IF(AL28&gt;0,VLOOKUP(AL28,'[3]2010_HVAC'!$EY$7:$KA$83,2),"")</f>
        <v>3.9310182214285709</v>
      </c>
      <c r="AM59" s="22" t="str">
        <f>IF(AM28&gt;0,VLOOKUP(AM28,'[3]2010_HVAC'!$EY$7:$KA$83,2),"")</f>
        <v/>
      </c>
      <c r="AN59" s="22">
        <f>IF(AN28&gt;0,VLOOKUP(AN28,'[3]2010_HVAC'!$EY$7:$KA$83,2),"")</f>
        <v>64.821390910714285</v>
      </c>
      <c r="AO59" s="14">
        <f t="shared" si="66"/>
        <v>77392.873403499994</v>
      </c>
      <c r="AP59" s="23">
        <f>IF(AP28&gt;0,VLOOKUP(AP28,'[3]2010_Envelope'!$BH$6:$CR$128,3),"")</f>
        <v>18.295700060000001</v>
      </c>
      <c r="AQ59" s="23">
        <f>IF(AQ28&gt;0,VLOOKUP(AQ28,'[3]2010_Envelope'!$BH$6:$CR$128,3),"")</f>
        <v>46.950078479999995</v>
      </c>
      <c r="AR59" s="23">
        <f>IF(AR28&gt;0,VLOOKUP(AR28,'[3]2010_Envelope'!$BH$6:$CR$128,3),"")</f>
        <v>18.109725356666665</v>
      </c>
      <c r="AS59" s="23">
        <f>IF(AS28&gt;0,VLOOKUP(AS28,'[3]2010_Envelope'!$BH$6:$CR$128,3),"")</f>
        <v>40.395067553939398</v>
      </c>
      <c r="AT59" s="23">
        <f>IF(AT28&gt;0,VLOOKUP(AT28,'[3]2010_Envelope'!$BH$6:$CR$128,3),"")</f>
        <v>32.557746284848484</v>
      </c>
      <c r="AU59" s="23">
        <f>IF(AU28&gt;0,VLOOKUP(AU28,'[3]2010_Envelope'!$BH$6:$CR$128,3),"")</f>
        <v>14.797290119999998</v>
      </c>
      <c r="AV59" s="22">
        <f>IF(AV28&gt;0,VLOOKUP(AV28,'[3]2010_HVAC'!$EY$7:$KA$83,5),"")</f>
        <v>15.680157233333334</v>
      </c>
      <c r="AW59" s="22">
        <f>IF(AW28&gt;0,VLOOKUP(AW28,'[3]2010_HVAC'!$EY$7:$KA$83,5),"")</f>
        <v>7.7259453333333337</v>
      </c>
      <c r="AX59" s="22" t="str">
        <f>IF(AX28&gt;0,VLOOKUP(AX28,'[3]2010_HVAC'!$EY$7:$KA$83,5),"")</f>
        <v/>
      </c>
      <c r="AY59" s="61">
        <f>VLOOKUP($C59,[1]Performance!$A$3:$K$36,7)</f>
        <v>2</v>
      </c>
      <c r="AZ59" s="61">
        <f t="shared" si="67"/>
        <v>7</v>
      </c>
      <c r="BA59" s="22">
        <f>IF(BA28&gt;0,VLOOKUP(BA28,'[3]2010_HVAC'!$EY$7:$KA$83,AZ59),"")</f>
        <v>6.5289405864381287</v>
      </c>
      <c r="BB59" s="22" t="str">
        <f>IF(BB28&gt;0,VLOOKUP(BB28,'[3]2010_HVAC'!$EY$7:$KA$83,5),"")</f>
        <v/>
      </c>
      <c r="BC59" s="22">
        <f>IF(BC28&gt;0,VLOOKUP(BC28,'[3]2010_HVAC'!$EY$7:$KA$83,5),"")</f>
        <v>35.6259145</v>
      </c>
      <c r="BD59" s="22">
        <f>IF(BD28&gt;0,VLOOKUP(BD28,'[3]2010_HVAC'!$EY$7:$KA$83,5),"")</f>
        <v>0.27795078333333328</v>
      </c>
      <c r="BE59" s="22" t="str">
        <f>IF(BE28&gt;0,VLOOKUP(BE28,'[3]2010_HVAC'!$EY$7:$KA$83,5),"")</f>
        <v/>
      </c>
      <c r="BF59" s="22">
        <f>IF(BF28&gt;0,VLOOKUP(BF28,'[3]2010_HVAC'!$EY$7:$KA$83,5),"")</f>
        <v>40.333309899999996</v>
      </c>
      <c r="BG59" s="14">
        <f t="shared" si="68"/>
        <v>274505.04792997375</v>
      </c>
      <c r="BH59" s="21">
        <f>IF($N59&gt;0,VLOOKUP($C59,[2]Milan!$AB$7:$AN$40,$N59))/((IF($P59=1,'3 PlantsCodes'!$D$26,IF($P59=2,'3 PlantsCodes'!$D$27,IF($P59=3,'3 PlantsCodes'!$D$28,IF($P59=4,'3 PlantsCodes'!$D$29)))))*IF($R59=1,'3 PlantsCodes'!$D$31,IF(IT_Milan!$R59=2,'3 PlantsCodes'!$D$32)))</f>
        <v>29.927305342772094</v>
      </c>
      <c r="BI59" s="21">
        <f>IF($O59&gt;0,VLOOKUP($C59,[2]Milan!$AB$7:$AN$40,$O59),0)/(IF($Q59=1,'3 PlantsCodes'!$E$26,IF($Q59=3,'3 PlantsCodes'!$E$28,IF($Q59=4,'3 PlantsCodes'!$E$29,1)))*IF($R59=1,'3 PlantsCodes'!$E$31,IF($R59=2,'3 PlantsCodes'!$E$32)))</f>
        <v>0</v>
      </c>
      <c r="BJ59" s="21">
        <f>VLOOKUP($C59,[2]Milan!$AB$6:$AZ$40,$T59)</f>
        <v>15.09</v>
      </c>
      <c r="BK59" s="21">
        <f>VLOOKUP($C59,[2]Milan!$B$7:$Y$40,18)</f>
        <v>11.353794285713454</v>
      </c>
      <c r="BL59" s="21">
        <f>VLOOKUP($C59,[2]Milan!$B$7:$AA$40,26)</f>
        <v>4.8901254632203521</v>
      </c>
      <c r="BM59" s="22">
        <f>IF($V59=1,-[4]SFH!$E$9,0)</f>
        <v>-19.057142857142857</v>
      </c>
      <c r="BN59" s="63" t="s">
        <v>38</v>
      </c>
      <c r="BO59" s="21">
        <f>IF($N59&gt;0,VLOOKUP($C59,[1]Milan!$AB$7:$AN$40,$N59))/((IF($P59=1,'3 PlantsCodes'!$D$26,IF($P59=2,'3 PlantsCodes'!$D$27,IF($P59=3,'3 PlantsCodes'!$D$28,IF($P59=4,'3 PlantsCodes'!$D$29)))))*IF($R59=1,'3 PlantsCodes'!$D$31,IF(IT_Milan!$R59=2,'3 PlantsCodes'!$D$32)))</f>
        <v>22.738369648773016</v>
      </c>
      <c r="BP59" s="21">
        <f>IF($O59&gt;0,VLOOKUP($C59,[1]Milan!$AB$7:$AN$40,$O59),0)/(IF($Q59=1,'3 PlantsCodes'!$E$26,IF($Q59=3,'3 PlantsCodes'!$E$28,IF($Q59=4,'3 PlantsCodes'!$E$29,1)))*IF($R59=1,'3 PlantsCodes'!$E$31,IF($R59=2,'3 PlantsCodes'!$E$32)))</f>
        <v>0</v>
      </c>
      <c r="BQ59" s="21">
        <f>VLOOKUP($C59,[1]Milan!$AB$6:$AZ$40,$T59)</f>
        <v>23.3</v>
      </c>
      <c r="BR59" s="21">
        <f>VLOOKUP($C59,[1]Milan!$B$7:$Y$40,18)</f>
        <v>11.676460606061633</v>
      </c>
      <c r="BS59" s="21">
        <f>VLOOKUP($C59,[1]Milan!$B$7:$AA$40,26)</f>
        <v>4.9593677333460899</v>
      </c>
      <c r="BT59" s="22">
        <f>IF($V59=1,-[4]AB!$E$9,0)</f>
        <v>-12.026262626262627</v>
      </c>
      <c r="BU59" s="63" t="s">
        <v>38</v>
      </c>
    </row>
    <row r="60" spans="1:73" ht="15" customHeight="1" x14ac:dyDescent="0.25">
      <c r="A60" s="195"/>
      <c r="B60" s="18">
        <v>24</v>
      </c>
      <c r="C60" s="26">
        <f t="shared" ref="C60:V60" si="72">IF(C29="","",C29)</f>
        <v>34</v>
      </c>
      <c r="D60" s="55" t="str">
        <f t="shared" si="72"/>
        <v/>
      </c>
      <c r="E60" s="55" t="str">
        <f t="shared" si="72"/>
        <v/>
      </c>
      <c r="F60" s="54" t="str">
        <f t="shared" si="72"/>
        <v/>
      </c>
      <c r="G60" s="54" t="str">
        <f t="shared" si="72"/>
        <v/>
      </c>
      <c r="H60" s="54">
        <f t="shared" si="72"/>
        <v>1</v>
      </c>
      <c r="I60" s="54">
        <f t="shared" si="72"/>
        <v>4</v>
      </c>
      <c r="J60" s="54">
        <f t="shared" si="72"/>
        <v>3</v>
      </c>
      <c r="K60" s="54">
        <f t="shared" si="72"/>
        <v>2</v>
      </c>
      <c r="L60" s="54">
        <f t="shared" si="72"/>
        <v>2</v>
      </c>
      <c r="M60" s="54">
        <f t="shared" si="72"/>
        <v>4322</v>
      </c>
      <c r="N60" s="54">
        <f t="shared" si="72"/>
        <v>8</v>
      </c>
      <c r="O60" s="54">
        <f t="shared" si="72"/>
        <v>0</v>
      </c>
      <c r="P60" s="54">
        <f t="shared" si="72"/>
        <v>1</v>
      </c>
      <c r="Q60" s="54">
        <f t="shared" si="72"/>
        <v>0</v>
      </c>
      <c r="R60" s="54">
        <f t="shared" si="72"/>
        <v>2</v>
      </c>
      <c r="S60" s="54" t="str">
        <f t="shared" si="72"/>
        <v>o</v>
      </c>
      <c r="T60" s="26">
        <f t="shared" si="72"/>
        <v>23</v>
      </c>
      <c r="U60" s="54">
        <f t="shared" si="72"/>
        <v>1</v>
      </c>
      <c r="V60" s="54">
        <f t="shared" si="72"/>
        <v>1</v>
      </c>
      <c r="W60" s="19"/>
      <c r="X60" s="23">
        <f>IF(X29&gt;0,VLOOKUP(X29,'[3]2010_Envelope'!$BH$6:$CR$128,2),"")</f>
        <v>37.80896533071428</v>
      </c>
      <c r="Y60" s="23">
        <f>IF(Y29&gt;0,VLOOKUP(Y29,'[3]2010_Envelope'!$BH$6:$CR$128,2),"")</f>
        <v>113.214508275</v>
      </c>
      <c r="Z60" s="23">
        <f>IF(Z29&gt;0,VLOOKUP(Z29,'[3]2010_Envelope'!$BH$6:$CR$128,2),"")</f>
        <v>37.424639446071424</v>
      </c>
      <c r="AA60" s="23">
        <f>IF(AA29&gt;0,VLOOKUP(AA29,'[3]2010_Envelope'!$BH$6:$CR$128,2),"")</f>
        <v>91.088766723214292</v>
      </c>
      <c r="AB60" s="23">
        <f>IF(AB29&gt;0,VLOOKUP(AB29,'[3]2010_Envelope'!$BH$6:$CR$128,2),"")</f>
        <v>73.415651615357163</v>
      </c>
      <c r="AC60" s="23">
        <f>IF(AC29&gt;0,VLOOKUP(AC29,'[3]2010_Envelope'!$BH$6:$CR$128,2),"")</f>
        <v>33.705407163214282</v>
      </c>
      <c r="AD60" s="22">
        <f>IF(AD29&gt;0,VLOOKUP(AD29,'[3]2010_HVAC'!$EY$7:$KA$83,2),"")</f>
        <v>15.673824375000001</v>
      </c>
      <c r="AE60" s="22">
        <f>IF(AE29&gt;0,VLOOKUP(AE29,'[3]2010_HVAC'!$EY$7:$KA$83,2),"")</f>
        <v>10.84705875</v>
      </c>
      <c r="AF60" s="22" t="str">
        <f>IF(AF29&gt;0,VLOOKUP(AF29,'[3]2010_HVAC'!$EY$7:$KA$83,2),"")</f>
        <v/>
      </c>
      <c r="AG60" s="61">
        <f>VLOOKUP($C60,[2]Performance!$A$3:$K$36,7)</f>
        <v>2</v>
      </c>
      <c r="AH60" s="61">
        <f t="shared" si="65"/>
        <v>4</v>
      </c>
      <c r="AI60" s="22">
        <f>IF(AI29&gt;0,VLOOKUP(AI29,'[3]2010_HVAC'!$EY$7:$KA$83,AH60),"")</f>
        <v>83.532302409789267</v>
      </c>
      <c r="AJ60" s="22" t="str">
        <f>IF(AJ29&gt;0,VLOOKUP(AJ29,'[3]2010_HVAC'!$EY$7:$KA$83,2),"")</f>
        <v/>
      </c>
      <c r="AK60" s="22">
        <f>IF(AK29&gt;0,VLOOKUP(AK29,'[3]2010_HVAC'!$EY$7:$KA$83,2),"")</f>
        <v>233.24445899999998</v>
      </c>
      <c r="AL60" s="22">
        <f>IF(AL29&gt;0,VLOOKUP(AL29,'[3]2010_HVAC'!$EY$7:$KA$83,2),"")</f>
        <v>3.9310182214285709</v>
      </c>
      <c r="AM60" s="22">
        <f>IF(AM29&gt;0,VLOOKUP(AM29,'[3]2010_HVAC'!$EY$7:$KA$83,2),"")</f>
        <v>17.416154814285715</v>
      </c>
      <c r="AN60" s="22">
        <f>IF(AN29&gt;0,VLOOKUP(AN29,'[3]2010_HVAC'!$EY$7:$KA$83,2),"")</f>
        <v>64.821390910714285</v>
      </c>
      <c r="AO60" s="14">
        <f t="shared" si="66"/>
        <v>114257.38058487048</v>
      </c>
      <c r="AP60" s="23">
        <f>IF(AP29&gt;0,VLOOKUP(AP29,'[3]2010_Envelope'!$BH$6:$CR$128,3),"")</f>
        <v>18.295700060000001</v>
      </c>
      <c r="AQ60" s="23">
        <f>IF(AQ29&gt;0,VLOOKUP(AQ29,'[3]2010_Envelope'!$BH$6:$CR$128,3),"")</f>
        <v>46.950078479999995</v>
      </c>
      <c r="AR60" s="23">
        <f>IF(AR29&gt;0,VLOOKUP(AR29,'[3]2010_Envelope'!$BH$6:$CR$128,3),"")</f>
        <v>18.109725356666665</v>
      </c>
      <c r="AS60" s="23">
        <f>IF(AS29&gt;0,VLOOKUP(AS29,'[3]2010_Envelope'!$BH$6:$CR$128,3),"")</f>
        <v>40.395067553939398</v>
      </c>
      <c r="AT60" s="23">
        <f>IF(AT29&gt;0,VLOOKUP(AT29,'[3]2010_Envelope'!$BH$6:$CR$128,3),"")</f>
        <v>32.557746284848484</v>
      </c>
      <c r="AU60" s="23">
        <f>IF(AU29&gt;0,VLOOKUP(AU29,'[3]2010_Envelope'!$BH$6:$CR$128,3),"")</f>
        <v>14.797290119999998</v>
      </c>
      <c r="AV60" s="22">
        <f>IF(AV29&gt;0,VLOOKUP(AV29,'[3]2010_HVAC'!$EY$7:$KA$83,5),"")</f>
        <v>15.680157233333334</v>
      </c>
      <c r="AW60" s="22">
        <f>IF(AW29&gt;0,VLOOKUP(AW29,'[3]2010_HVAC'!$EY$7:$KA$83,5),"")</f>
        <v>7.7259453333333337</v>
      </c>
      <c r="AX60" s="22" t="str">
        <f>IF(AX29&gt;0,VLOOKUP(AX29,'[3]2010_HVAC'!$EY$7:$KA$83,5),"")</f>
        <v/>
      </c>
      <c r="AY60" s="61">
        <f>VLOOKUP($C60,[1]Performance!$A$3:$K$36,7)</f>
        <v>2</v>
      </c>
      <c r="AZ60" s="61">
        <f t="shared" si="67"/>
        <v>7</v>
      </c>
      <c r="BA60" s="22">
        <f>IF(BA29&gt;0,VLOOKUP(BA29,'[3]2010_HVAC'!$EY$7:$KA$83,AZ60),"")</f>
        <v>64.578771405737882</v>
      </c>
      <c r="BB60" s="22" t="str">
        <f>IF(BB29&gt;0,VLOOKUP(BB29,'[3]2010_HVAC'!$EY$7:$KA$83,5),"")</f>
        <v/>
      </c>
      <c r="BC60" s="22">
        <f>IF(BC29&gt;0,VLOOKUP(BC29,'[3]2010_HVAC'!$EY$7:$KA$83,5),"")</f>
        <v>212.03258399999999</v>
      </c>
      <c r="BD60" s="22">
        <f>IF(BD29&gt;0,VLOOKUP(BD29,'[3]2010_HVAC'!$EY$7:$KA$83,5),"")</f>
        <v>0.27795078333333328</v>
      </c>
      <c r="BE60" s="22">
        <f>IF(BE29&gt;0,VLOOKUP(BE29,'[3]2010_HVAC'!$EY$7:$KA$83,5),"")</f>
        <v>22.290670808080808</v>
      </c>
      <c r="BF60" s="22">
        <f>IF(BF29&gt;0,VLOOKUP(BF29,'[3]2010_HVAC'!$EY$7:$KA$83,5),"")</f>
        <v>40.333309899999996</v>
      </c>
      <c r="BG60" s="14">
        <f t="shared" si="68"/>
        <v>528684.74734608049</v>
      </c>
      <c r="BH60" s="21">
        <f>IF($N60&gt;0,VLOOKUP($C60,[2]Milan!$AB$7:$AN$40,$N60))/((IF($P60=1,'3 PlantsCodes'!$D$26,IF($P60=2,'3 PlantsCodes'!$D$27,IF($P60=3,'3 PlantsCodes'!$D$28,IF($P60=4,'3 PlantsCodes'!$D$29)))))*IF($R60=1,'3 PlantsCodes'!$D$31,IF(IT_Milan!$R60=2,'3 PlantsCodes'!$D$32)))</f>
        <v>8.3188673255510661</v>
      </c>
      <c r="BI60" s="21">
        <f>IF($O60&gt;0,VLOOKUP($C60,[2]Milan!$AB$7:$AN$40,$O60),0)/(IF($Q60=1,'3 PlantsCodes'!$E$26,IF($Q60=3,'3 PlantsCodes'!$E$28,IF($Q60=4,'3 PlantsCodes'!$E$29,1)))*IF($R60=1,'3 PlantsCodes'!$E$31,IF($R60=2,'3 PlantsCodes'!$E$32)))</f>
        <v>0</v>
      </c>
      <c r="BJ60" s="21">
        <f>VLOOKUP($C60,[2]Milan!$AB$6:$AZ$40,$T60)</f>
        <v>2.2336763185749655</v>
      </c>
      <c r="BK60" s="21">
        <f>VLOOKUP($C60,[2]Milan!$B$7:$Y$40,18)</f>
        <v>11.353794285713454</v>
      </c>
      <c r="BL60" s="21">
        <f>VLOOKUP($C60,[2]Milan!$B$7:$AA$40,26)</f>
        <v>4.8901254632203521</v>
      </c>
      <c r="BM60" s="22">
        <f>IF($V60=1,-[4]SFH!$E$9,0)</f>
        <v>-19.057142857142857</v>
      </c>
      <c r="BN60" s="63" t="s">
        <v>38</v>
      </c>
      <c r="BO60" s="21">
        <f>IF($N60&gt;0,VLOOKUP($C60,[1]Milan!$AB$7:$AN$40,$N60))/((IF($P60=1,'3 PlantsCodes'!$D$26,IF($P60=2,'3 PlantsCodes'!$D$27,IF($P60=3,'3 PlantsCodes'!$D$28,IF($P60=4,'3 PlantsCodes'!$D$29)))))*IF($R60=1,'3 PlantsCodes'!$D$31,IF(IT_Milan!$R60=2,'3 PlantsCodes'!$D$32)))</f>
        <v>6.048801769195113</v>
      </c>
      <c r="BP60" s="21">
        <f>IF($O60&gt;0,VLOOKUP($C60,[1]Milan!$AB$7:$AN$40,$O60),0)/(IF($Q60=1,'3 PlantsCodes'!$E$26,IF($Q60=3,'3 PlantsCodes'!$E$28,IF($Q60=4,'3 PlantsCodes'!$E$29,1)))*IF($R60=1,'3 PlantsCodes'!$E$31,IF($R60=2,'3 PlantsCodes'!$E$32)))</f>
        <v>0</v>
      </c>
      <c r="BQ60" s="21">
        <f>VLOOKUP($C60,[1]Milan!$AB$6:$AZ$40,$T60)</f>
        <v>3.4193303934524533</v>
      </c>
      <c r="BR60" s="21">
        <f>VLOOKUP($C60,[1]Milan!$B$7:$Y$40,18)</f>
        <v>11.676460606061633</v>
      </c>
      <c r="BS60" s="21">
        <f>VLOOKUP($C60,[1]Milan!$B$7:$AA$40,26)</f>
        <v>4.9593677333460899</v>
      </c>
      <c r="BT60" s="22">
        <f>IF($V60=1,-[4]AB!$E$9,0)</f>
        <v>-12.026262626262627</v>
      </c>
      <c r="BU60" s="63" t="s">
        <v>38</v>
      </c>
    </row>
    <row r="61" spans="1:73" ht="15" customHeight="1" x14ac:dyDescent="0.25">
      <c r="A61" s="195"/>
      <c r="B61" s="18">
        <v>25</v>
      </c>
      <c r="C61" s="26">
        <f t="shared" ref="C61:V61" si="73">IF(C30="","",C30)</f>
        <v>24</v>
      </c>
      <c r="D61" s="55" t="str">
        <f t="shared" si="73"/>
        <v/>
      </c>
      <c r="E61" s="55" t="str">
        <f t="shared" si="73"/>
        <v/>
      </c>
      <c r="F61" s="54" t="str">
        <f t="shared" si="73"/>
        <v/>
      </c>
      <c r="G61" s="54" t="str">
        <f t="shared" si="73"/>
        <v/>
      </c>
      <c r="H61" s="54">
        <f t="shared" si="73"/>
        <v>0</v>
      </c>
      <c r="I61" s="54">
        <f t="shared" si="73"/>
        <v>3</v>
      </c>
      <c r="J61" s="54">
        <f t="shared" si="73"/>
        <v>3</v>
      </c>
      <c r="K61" s="54">
        <f t="shared" si="73"/>
        <v>2</v>
      </c>
      <c r="L61" s="54">
        <f t="shared" si="73"/>
        <v>1</v>
      </c>
      <c r="M61" s="54">
        <f t="shared" si="73"/>
        <v>3321</v>
      </c>
      <c r="N61" s="54">
        <f t="shared" si="73"/>
        <v>9</v>
      </c>
      <c r="O61" s="54">
        <f t="shared" si="73"/>
        <v>0</v>
      </c>
      <c r="P61" s="54">
        <f t="shared" si="73"/>
        <v>2</v>
      </c>
      <c r="Q61" s="54">
        <f t="shared" si="73"/>
        <v>0</v>
      </c>
      <c r="R61" s="54">
        <f t="shared" si="73"/>
        <v>2</v>
      </c>
      <c r="S61" s="54" t="str">
        <f t="shared" si="73"/>
        <v>o</v>
      </c>
      <c r="T61" s="26">
        <f t="shared" si="73"/>
        <v>24</v>
      </c>
      <c r="U61" s="54">
        <f t="shared" si="73"/>
        <v>1</v>
      </c>
      <c r="V61" s="54">
        <f t="shared" si="73"/>
        <v>0</v>
      </c>
      <c r="W61" s="19"/>
      <c r="X61" s="23">
        <f>IF(X30&gt;0,VLOOKUP(X30,'[3]2010_Envelope'!$BH$6:$CR$128,2),"")</f>
        <v>25.766754278571426</v>
      </c>
      <c r="Y61" s="23">
        <f>IF(Y30&gt;0,VLOOKUP(Y30,'[3]2010_Envelope'!$BH$6:$CR$128,2),"")</f>
        <v>102.44906574375001</v>
      </c>
      <c r="Z61" s="23">
        <f>IF(Z30&gt;0,VLOOKUP(Z30,'[3]2010_Envelope'!$BH$6:$CR$128,2),"")</f>
        <v>33.197054715</v>
      </c>
      <c r="AA61" s="23">
        <f>IF(AA30&gt;0,VLOOKUP(AA30,'[3]2010_Envelope'!$BH$6:$CR$128,2),"")</f>
        <v>91.088766723214292</v>
      </c>
      <c r="AB61" s="23">
        <f>IF(AB30&gt;0,VLOOKUP(AB30,'[3]2010_Envelope'!$BH$6:$CR$128,2),"")</f>
        <v>73.415651615357163</v>
      </c>
      <c r="AC61" s="23">
        <f>IF(AC30&gt;0,VLOOKUP(AC30,'[3]2010_Envelope'!$BH$6:$CR$128,2),"")</f>
        <v>33.705407163214282</v>
      </c>
      <c r="AD61" s="22" t="str">
        <f>IF(AD30&gt;0,VLOOKUP(AD30,'[3]2010_HVAC'!$EY$7:$KA$83,2),"")</f>
        <v/>
      </c>
      <c r="AE61" s="22" t="str">
        <f>IF(AE30&gt;0,VLOOKUP(AE30,'[3]2010_HVAC'!$EY$7:$KA$83,2),"")</f>
        <v/>
      </c>
      <c r="AF61" s="22" t="str">
        <f>IF(AF30&gt;0,VLOOKUP(AF30,'[3]2010_HVAC'!$EY$7:$KA$83,2),"")</f>
        <v/>
      </c>
      <c r="AG61" s="61">
        <f>VLOOKUP($C61,[2]Performance!$A$3:$K$36,7)</f>
        <v>2</v>
      </c>
      <c r="AH61" s="61">
        <f t="shared" si="65"/>
        <v>4</v>
      </c>
      <c r="AI61" s="22">
        <f>IF(AI30&gt;0,VLOOKUP(AI30,'[3]2010_HVAC'!$EY$7:$KA$83,AH61),"")</f>
        <v>31.695714285714285</v>
      </c>
      <c r="AJ61" s="22" t="str">
        <f>IF(AJ30&gt;0,VLOOKUP(AJ30,'[3]2010_HVAC'!$EY$7:$KA$83,2),"")</f>
        <v/>
      </c>
      <c r="AK61" s="22">
        <f>IF(AK30&gt;0,VLOOKUP(AK30,'[3]2010_HVAC'!$EY$7:$KA$83,2),"")</f>
        <v>39.1792935</v>
      </c>
      <c r="AL61" s="22">
        <f>IF(AL30&gt;0,VLOOKUP(AL30,'[3]2010_HVAC'!$EY$7:$KA$83,2),"")</f>
        <v>3.9310182214285709</v>
      </c>
      <c r="AM61" s="22">
        <f>IF(AM30&gt;0,VLOOKUP(AM30,'[3]2010_HVAC'!$EY$7:$KA$83,2),"")</f>
        <v>17.416154814285715</v>
      </c>
      <c r="AN61" s="22" t="str">
        <f>IF(AN30&gt;0,VLOOKUP(AN30,'[3]2010_HVAC'!$EY$7:$KA$83,2),"")</f>
        <v/>
      </c>
      <c r="AO61" s="14">
        <f t="shared" si="66"/>
        <v>63258.283348475008</v>
      </c>
      <c r="AP61" s="23">
        <f>IF(AP30&gt;0,VLOOKUP(AP30,'[3]2010_Envelope'!$BH$6:$CR$128,3),"")</f>
        <v>12.468492688888889</v>
      </c>
      <c r="AQ61" s="23">
        <f>IF(AQ30&gt;0,VLOOKUP(AQ30,'[3]2010_Envelope'!$BH$6:$CR$128,3),"")</f>
        <v>42.485647380000003</v>
      </c>
      <c r="AR61" s="23">
        <f>IF(AR30&gt;0,VLOOKUP(AR30,'[3]2010_Envelope'!$BH$6:$CR$128,3),"")</f>
        <v>16.064003620000001</v>
      </c>
      <c r="AS61" s="23">
        <f>IF(AS30&gt;0,VLOOKUP(AS30,'[3]2010_Envelope'!$BH$6:$CR$128,3),"")</f>
        <v>40.395067553939398</v>
      </c>
      <c r="AT61" s="23">
        <f>IF(AT30&gt;0,VLOOKUP(AT30,'[3]2010_Envelope'!$BH$6:$CR$128,3),"")</f>
        <v>32.557746284848484</v>
      </c>
      <c r="AU61" s="23">
        <f>IF(AU30&gt;0,VLOOKUP(AU30,'[3]2010_Envelope'!$BH$6:$CR$128,3),"")</f>
        <v>14.797290119999998</v>
      </c>
      <c r="AV61" s="22" t="str">
        <f>IF(AV30&gt;0,VLOOKUP(AV30,'[3]2010_HVAC'!$EY$7:$KA$83,5),"")</f>
        <v/>
      </c>
      <c r="AW61" s="22" t="str">
        <f>IF(AW30&gt;0,VLOOKUP(AW30,'[3]2010_HVAC'!$EY$7:$KA$83,5),"")</f>
        <v/>
      </c>
      <c r="AX61" s="22" t="str">
        <f>IF(AX30&gt;0,VLOOKUP(AX30,'[3]2010_HVAC'!$EY$7:$KA$83,5),"")</f>
        <v/>
      </c>
      <c r="AY61" s="61">
        <f>VLOOKUP($C61,[1]Performance!$A$3:$K$36,7)</f>
        <v>2</v>
      </c>
      <c r="AZ61" s="61">
        <f t="shared" si="67"/>
        <v>7</v>
      </c>
      <c r="BA61" s="22">
        <f>IF(BA30&gt;0,VLOOKUP(BA30,'[3]2010_HVAC'!$EY$7:$KA$83,AZ61),"")</f>
        <v>6.5289405864381287</v>
      </c>
      <c r="BB61" s="22" t="str">
        <f>IF(BB30&gt;0,VLOOKUP(BB30,'[3]2010_HVAC'!$EY$7:$KA$83,5),"")</f>
        <v/>
      </c>
      <c r="BC61" s="22">
        <f>IF(BC30&gt;0,VLOOKUP(BC30,'[3]2010_HVAC'!$EY$7:$KA$83,5),"")</f>
        <v>35.6259145</v>
      </c>
      <c r="BD61" s="22">
        <f>IF(BD30&gt;0,VLOOKUP(BD30,'[3]2010_HVAC'!$EY$7:$KA$83,5),"")</f>
        <v>0.27795078333333328</v>
      </c>
      <c r="BE61" s="22">
        <f>IF(BE30&gt;0,VLOOKUP(BE30,'[3]2010_HVAC'!$EY$7:$KA$83,5),"")</f>
        <v>22.290670808080808</v>
      </c>
      <c r="BF61" s="22" t="str">
        <f>IF(BF30&gt;0,VLOOKUP(BF30,'[3]2010_HVAC'!$EY$7:$KA$83,5),"")</f>
        <v/>
      </c>
      <c r="BG61" s="14">
        <f t="shared" si="68"/>
        <v>221256.80708227376</v>
      </c>
      <c r="BH61" s="21">
        <f>IF($N61&gt;0,VLOOKUP($C61,[2]Milan!$AB$7:$AN$40,$N61))/((IF($P61=1,'3 PlantsCodes'!$D$26,IF($P61=2,'3 PlantsCodes'!$D$27,IF($P61=3,'3 PlantsCodes'!$D$28,IF($P61=4,'3 PlantsCodes'!$D$29)))))*IF($R61=1,'3 PlantsCodes'!$D$31,IF(IT_Milan!$R61=2,'3 PlantsCodes'!$D$32)))</f>
        <v>47.957193662910136</v>
      </c>
      <c r="BI61" s="21">
        <f>IF($O61&gt;0,VLOOKUP($C61,[2]Milan!$AB$7:$AN$40,$O61),0)/(IF($Q61=1,'3 PlantsCodes'!$E$26,IF($Q61=3,'3 PlantsCodes'!$E$28,IF($Q61=4,'3 PlantsCodes'!$E$29,1)))*IF($R61=1,'3 PlantsCodes'!$E$31,IF($R61=2,'3 PlantsCodes'!$E$32)))</f>
        <v>0</v>
      </c>
      <c r="BJ61" s="21">
        <f>VLOOKUP($C61,[2]Milan!$AB$6:$AZ$40,$T61)</f>
        <v>7.6257142857142854</v>
      </c>
      <c r="BK61" s="21">
        <f>VLOOKUP($C61,[2]Milan!$B$7:$Y$40,18)</f>
        <v>11.353794285713454</v>
      </c>
      <c r="BL61" s="21">
        <f>VLOOKUP($C61,[2]Milan!$B$7:$AA$40,26)</f>
        <v>0.43463827039344122</v>
      </c>
      <c r="BM61" s="22">
        <f>IF($V61=1,-[4]SFH!$E$9,0)</f>
        <v>0</v>
      </c>
      <c r="BN61" s="63" t="s">
        <v>38</v>
      </c>
      <c r="BO61" s="21">
        <f>IF($N61&gt;0,VLOOKUP($C61,[1]Milan!$AB$7:$AN$40,$N61))/((IF($P61=1,'3 PlantsCodes'!$D$26,IF($P61=2,'3 PlantsCodes'!$D$27,IF($P61=3,'3 PlantsCodes'!$D$28,IF($P61=4,'3 PlantsCodes'!$D$29)))))*IF($R61=1,'3 PlantsCodes'!$D$31,IF(IT_Milan!$R61=2,'3 PlantsCodes'!$D$32)))</f>
        <v>38.188092930238788</v>
      </c>
      <c r="BP61" s="21">
        <f>IF($O61&gt;0,VLOOKUP($C61,[1]Milan!$AB$7:$AN$40,$O61),0)/(IF($Q61=1,'3 PlantsCodes'!$E$26,IF($Q61=3,'3 PlantsCodes'!$E$28,IF($Q61=4,'3 PlantsCodes'!$E$29,1)))*IF($R61=1,'3 PlantsCodes'!$E$31,IF($R61=2,'3 PlantsCodes'!$E$32)))</f>
        <v>0</v>
      </c>
      <c r="BQ61" s="21">
        <f>VLOOKUP($C61,[1]Milan!$AB$6:$AZ$40,$T61)</f>
        <v>12.197979797979798</v>
      </c>
      <c r="BR61" s="21">
        <f>VLOOKUP($C61,[1]Milan!$B$7:$Y$40,18)</f>
        <v>11.676460606061633</v>
      </c>
      <c r="BS61" s="21">
        <f>VLOOKUP($C61,[1]Milan!$B$7:$AA$40,26)</f>
        <v>0.40107070784597088</v>
      </c>
      <c r="BT61" s="22">
        <f>IF($V61=1,-[4]AB!$E$9,0)</f>
        <v>0</v>
      </c>
      <c r="BU61" s="63" t="s">
        <v>38</v>
      </c>
    </row>
    <row r="62" spans="1:73" ht="15" customHeight="1" x14ac:dyDescent="0.25">
      <c r="A62" s="195"/>
      <c r="B62" s="18">
        <v>26</v>
      </c>
      <c r="C62" s="26">
        <f t="shared" ref="C62:V62" si="74">IF(C31="","",C31)</f>
        <v>14</v>
      </c>
      <c r="D62" s="55" t="str">
        <f t="shared" si="74"/>
        <v/>
      </c>
      <c r="E62" s="55" t="str">
        <f t="shared" si="74"/>
        <v/>
      </c>
      <c r="F62" s="54" t="str">
        <f t="shared" si="74"/>
        <v/>
      </c>
      <c r="G62" s="54" t="str">
        <f t="shared" si="74"/>
        <v/>
      </c>
      <c r="H62" s="54">
        <f t="shared" si="74"/>
        <v>0</v>
      </c>
      <c r="I62" s="54">
        <f t="shared" si="74"/>
        <v>2</v>
      </c>
      <c r="J62" s="54">
        <f t="shared" si="74"/>
        <v>3</v>
      </c>
      <c r="K62" s="54">
        <f t="shared" si="74"/>
        <v>2</v>
      </c>
      <c r="L62" s="54">
        <f t="shared" si="74"/>
        <v>1</v>
      </c>
      <c r="M62" s="54">
        <f t="shared" si="74"/>
        <v>2321</v>
      </c>
      <c r="N62" s="54">
        <f t="shared" si="74"/>
        <v>9</v>
      </c>
      <c r="O62" s="54">
        <f t="shared" si="74"/>
        <v>0</v>
      </c>
      <c r="P62" s="54">
        <f t="shared" si="74"/>
        <v>2</v>
      </c>
      <c r="Q62" s="54">
        <f t="shared" si="74"/>
        <v>0</v>
      </c>
      <c r="R62" s="54">
        <f t="shared" si="74"/>
        <v>2</v>
      </c>
      <c r="S62" s="54" t="str">
        <f t="shared" si="74"/>
        <v>o</v>
      </c>
      <c r="T62" s="26">
        <f t="shared" si="74"/>
        <v>24</v>
      </c>
      <c r="U62" s="54">
        <f t="shared" si="74"/>
        <v>1</v>
      </c>
      <c r="V62" s="54">
        <f t="shared" si="74"/>
        <v>0</v>
      </c>
      <c r="W62" s="19"/>
      <c r="X62" s="23">
        <f>IF(X31&gt;0,VLOOKUP(X31,'[3]2010_Envelope'!$BH$6:$CR$128,2),"")</f>
        <v>19.745648752499999</v>
      </c>
      <c r="Y62" s="23">
        <f>IF(Y31&gt;0,VLOOKUP(Y31,'[3]2010_Envelope'!$BH$6:$CR$128,2),"")</f>
        <v>91.683623212500024</v>
      </c>
      <c r="Z62" s="23">
        <f>IF(Z31&gt;0,VLOOKUP(Z31,'[3]2010_Envelope'!$BH$6:$CR$128,2),"")</f>
        <v>28.976721415714287</v>
      </c>
      <c r="AA62" s="23">
        <f>IF(AA31&gt;0,VLOOKUP(AA31,'[3]2010_Envelope'!$BH$6:$CR$128,2),"")</f>
        <v>91.088766723214292</v>
      </c>
      <c r="AB62" s="23">
        <f>IF(AB31&gt;0,VLOOKUP(AB31,'[3]2010_Envelope'!$BH$6:$CR$128,2),"")</f>
        <v>73.415651615357163</v>
      </c>
      <c r="AC62" s="23">
        <f>IF(AC31&gt;0,VLOOKUP(AC31,'[3]2010_Envelope'!$BH$6:$CR$128,2),"")</f>
        <v>33.705407163214282</v>
      </c>
      <c r="AD62" s="22" t="str">
        <f>IF(AD31&gt;0,VLOOKUP(AD31,'[3]2010_HVAC'!$EY$7:$KA$83,2),"")</f>
        <v/>
      </c>
      <c r="AE62" s="22" t="str">
        <f>IF(AE31&gt;0,VLOOKUP(AE31,'[3]2010_HVAC'!$EY$7:$KA$83,2),"")</f>
        <v/>
      </c>
      <c r="AF62" s="22" t="str">
        <f>IF(AF31&gt;0,VLOOKUP(AF31,'[3]2010_HVAC'!$EY$7:$KA$83,2),"")</f>
        <v/>
      </c>
      <c r="AG62" s="61">
        <f>VLOOKUP($C62,[2]Performance!$A$3:$K$36,7)</f>
        <v>2</v>
      </c>
      <c r="AH62" s="61">
        <f t="shared" si="65"/>
        <v>4</v>
      </c>
      <c r="AI62" s="22">
        <f>IF(AI31&gt;0,VLOOKUP(AI31,'[3]2010_HVAC'!$EY$7:$KA$83,AH62),"")</f>
        <v>31.695714285714285</v>
      </c>
      <c r="AJ62" s="22" t="str">
        <f>IF(AJ31&gt;0,VLOOKUP(AJ31,'[3]2010_HVAC'!$EY$7:$KA$83,2),"")</f>
        <v/>
      </c>
      <c r="AK62" s="22">
        <f>IF(AK31&gt;0,VLOOKUP(AK31,'[3]2010_HVAC'!$EY$7:$KA$83,2),"")</f>
        <v>39.1792935</v>
      </c>
      <c r="AL62" s="22">
        <f>IF(AL31&gt;0,VLOOKUP(AL31,'[3]2010_HVAC'!$EY$7:$KA$83,2),"")</f>
        <v>3.9310182214285709</v>
      </c>
      <c r="AM62" s="22">
        <f>IF(AM31&gt;0,VLOOKUP(AM31,'[3]2010_HVAC'!$EY$7:$KA$83,2),"")</f>
        <v>17.416154814285715</v>
      </c>
      <c r="AN62" s="22" t="str">
        <f>IF(AN31&gt;0,VLOOKUP(AN31,'[3]2010_HVAC'!$EY$7:$KA$83,2),"")</f>
        <v/>
      </c>
      <c r="AO62" s="14">
        <f t="shared" si="66"/>
        <v>60317.319958550012</v>
      </c>
      <c r="AP62" s="23">
        <f>IF(AP31&gt;0,VLOOKUP(AP31,'[3]2010_Envelope'!$BH$6:$CR$128,3),"")</f>
        <v>9.5548890033333347</v>
      </c>
      <c r="AQ62" s="23">
        <f>IF(AQ31&gt;0,VLOOKUP(AQ31,'[3]2010_Envelope'!$BH$6:$CR$128,3),"")</f>
        <v>38.021216280000004</v>
      </c>
      <c r="AR62" s="23">
        <f>IF(AR31&gt;0,VLOOKUP(AR31,'[3]2010_Envelope'!$BH$6:$CR$128,3),"")</f>
        <v>14.021790840000001</v>
      </c>
      <c r="AS62" s="23">
        <f>IF(AS31&gt;0,VLOOKUP(AS31,'[3]2010_Envelope'!$BH$6:$CR$128,3),"")</f>
        <v>40.395067553939398</v>
      </c>
      <c r="AT62" s="23">
        <f>IF(AT31&gt;0,VLOOKUP(AT31,'[3]2010_Envelope'!$BH$6:$CR$128,3),"")</f>
        <v>32.557746284848484</v>
      </c>
      <c r="AU62" s="23">
        <f>IF(AU31&gt;0,VLOOKUP(AU31,'[3]2010_Envelope'!$BH$6:$CR$128,3),"")</f>
        <v>14.797290119999998</v>
      </c>
      <c r="AV62" s="22" t="str">
        <f>IF(AV31&gt;0,VLOOKUP(AV31,'[3]2010_HVAC'!$EY$7:$KA$83,5),"")</f>
        <v/>
      </c>
      <c r="AW62" s="22" t="str">
        <f>IF(AW31&gt;0,VLOOKUP(AW31,'[3]2010_HVAC'!$EY$7:$KA$83,5),"")</f>
        <v/>
      </c>
      <c r="AX62" s="22" t="str">
        <f>IF(AX31&gt;0,VLOOKUP(AX31,'[3]2010_HVAC'!$EY$7:$KA$83,5),"")</f>
        <v/>
      </c>
      <c r="AY62" s="61">
        <f>VLOOKUP($C62,[1]Performance!$A$3:$K$36,7)</f>
        <v>2</v>
      </c>
      <c r="AZ62" s="61">
        <f t="shared" si="67"/>
        <v>7</v>
      </c>
      <c r="BA62" s="22">
        <f>IF(BA31&gt;0,VLOOKUP(BA31,'[3]2010_HVAC'!$EY$7:$KA$83,AZ62),"")</f>
        <v>6.5289405864381287</v>
      </c>
      <c r="BB62" s="22" t="str">
        <f>IF(BB31&gt;0,VLOOKUP(BB31,'[3]2010_HVAC'!$EY$7:$KA$83,5),"")</f>
        <v/>
      </c>
      <c r="BC62" s="22">
        <f>IF(BC31&gt;0,VLOOKUP(BC31,'[3]2010_HVAC'!$EY$7:$KA$83,5),"")</f>
        <v>35.6259145</v>
      </c>
      <c r="BD62" s="22">
        <f>IF(BD31&gt;0,VLOOKUP(BD31,'[3]2010_HVAC'!$EY$7:$KA$83,5),"")</f>
        <v>0.27795078333333328</v>
      </c>
      <c r="BE62" s="22">
        <f>IF(BE31&gt;0,VLOOKUP(BE31,'[3]2010_HVAC'!$EY$7:$KA$83,5),"")</f>
        <v>22.290670808080808</v>
      </c>
      <c r="BF62" s="22" t="str">
        <f>IF(BF31&gt;0,VLOOKUP(BF31,'[3]2010_HVAC'!$EY$7:$KA$83,5),"")</f>
        <v/>
      </c>
      <c r="BG62" s="14">
        <f t="shared" si="68"/>
        <v>211930.76199237377</v>
      </c>
      <c r="BH62" s="21">
        <f>IF($N62&gt;0,VLOOKUP($C62,[2]Milan!$AB$7:$AN$40,$N62))/((IF($P62=1,'3 PlantsCodes'!$D$26,IF($P62=2,'3 PlantsCodes'!$D$27,IF($P62=3,'3 PlantsCodes'!$D$28,IF($P62=4,'3 PlantsCodes'!$D$29)))))*IF($R62=1,'3 PlantsCodes'!$D$31,IF(IT_Milan!$R62=2,'3 PlantsCodes'!$D$32)))</f>
        <v>56.230671658004759</v>
      </c>
      <c r="BI62" s="21">
        <f>IF($O62&gt;0,VLOOKUP($C62,[2]Milan!$AB$7:$AN$40,$O62),0)/(IF($Q62=1,'3 PlantsCodes'!$E$26,IF($Q62=3,'3 PlantsCodes'!$E$28,IF($Q62=4,'3 PlantsCodes'!$E$29,1)))*IF($R62=1,'3 PlantsCodes'!$E$31,IF($R62=2,'3 PlantsCodes'!$E$32)))</f>
        <v>0</v>
      </c>
      <c r="BJ62" s="21">
        <f>VLOOKUP($C62,[2]Milan!$AB$6:$AZ$40,$T62)</f>
        <v>7.6257142857142854</v>
      </c>
      <c r="BK62" s="21">
        <f>VLOOKUP($C62,[2]Milan!$B$7:$Y$40,18)</f>
        <v>11.353794285713454</v>
      </c>
      <c r="BL62" s="21">
        <f>VLOOKUP($C62,[2]Milan!$B$7:$AA$40,26)</f>
        <v>0.44846796044182141</v>
      </c>
      <c r="BM62" s="22">
        <f>IF($V62=1,-[4]SFH!$E$9,0)</f>
        <v>0</v>
      </c>
      <c r="BN62" s="63" t="s">
        <v>38</v>
      </c>
      <c r="BO62" s="21">
        <f>IF($N62&gt;0,VLOOKUP($C62,[1]Milan!$AB$7:$AN$40,$N62))/((IF($P62=1,'3 PlantsCodes'!$D$26,IF($P62=2,'3 PlantsCodes'!$D$27,IF($P62=3,'3 PlantsCodes'!$D$28,IF($P62=4,'3 PlantsCodes'!$D$29)))))*IF($R62=1,'3 PlantsCodes'!$D$31,IF(IT_Milan!$R62=2,'3 PlantsCodes'!$D$32)))</f>
        <v>42.88611358909067</v>
      </c>
      <c r="BP62" s="21">
        <f>IF($O62&gt;0,VLOOKUP($C62,[1]Milan!$AB$7:$AN$40,$O62),0)/(IF($Q62=1,'3 PlantsCodes'!$E$26,IF($Q62=3,'3 PlantsCodes'!$E$28,IF($Q62=4,'3 PlantsCodes'!$E$29,1)))*IF($R62=1,'3 PlantsCodes'!$E$31,IF($R62=2,'3 PlantsCodes'!$E$32)))</f>
        <v>0</v>
      </c>
      <c r="BQ62" s="21">
        <f>VLOOKUP($C62,[1]Milan!$AB$6:$AZ$40,$T62)</f>
        <v>12.197979797979798</v>
      </c>
      <c r="BR62" s="21">
        <f>VLOOKUP($C62,[1]Milan!$B$7:$Y$40,18)</f>
        <v>11.676460606061633</v>
      </c>
      <c r="BS62" s="21">
        <f>VLOOKUP($C62,[1]Milan!$B$7:$AA$40,26)</f>
        <v>0.40746856825811439</v>
      </c>
      <c r="BT62" s="22">
        <f>IF($V62=1,-[4]AB!$E$9,0)</f>
        <v>0</v>
      </c>
      <c r="BU62" s="63" t="s">
        <v>38</v>
      </c>
    </row>
    <row r="63" spans="1:73" ht="15" customHeight="1" x14ac:dyDescent="0.25">
      <c r="A63" s="195"/>
      <c r="B63" s="18">
        <v>27</v>
      </c>
      <c r="C63" s="26">
        <f t="shared" ref="C63:V63" si="75">IF(C32="","",C32)</f>
        <v>34</v>
      </c>
      <c r="D63" s="55" t="str">
        <f t="shared" si="75"/>
        <v/>
      </c>
      <c r="E63" s="55" t="str">
        <f t="shared" si="75"/>
        <v/>
      </c>
      <c r="F63" s="54" t="str">
        <f t="shared" si="75"/>
        <v/>
      </c>
      <c r="G63" s="54" t="str">
        <f t="shared" si="75"/>
        <v/>
      </c>
      <c r="H63" s="54">
        <f t="shared" si="75"/>
        <v>1</v>
      </c>
      <c r="I63" s="54">
        <f t="shared" si="75"/>
        <v>4</v>
      </c>
      <c r="J63" s="54">
        <f t="shared" si="75"/>
        <v>3</v>
      </c>
      <c r="K63" s="54">
        <f t="shared" si="75"/>
        <v>2</v>
      </c>
      <c r="L63" s="54">
        <f t="shared" si="75"/>
        <v>2</v>
      </c>
      <c r="M63" s="54">
        <f t="shared" si="75"/>
        <v>4322</v>
      </c>
      <c r="N63" s="54">
        <f t="shared" si="75"/>
        <v>8</v>
      </c>
      <c r="O63" s="54">
        <f t="shared" si="75"/>
        <v>0</v>
      </c>
      <c r="P63" s="54">
        <f t="shared" si="75"/>
        <v>4</v>
      </c>
      <c r="Q63" s="54">
        <f t="shared" si="75"/>
        <v>0</v>
      </c>
      <c r="R63" s="54">
        <f t="shared" si="75"/>
        <v>2</v>
      </c>
      <c r="S63" s="54" t="str">
        <f t="shared" si="75"/>
        <v>o</v>
      </c>
      <c r="T63" s="26">
        <f t="shared" si="75"/>
        <v>23</v>
      </c>
      <c r="U63" s="54">
        <f t="shared" si="75"/>
        <v>1</v>
      </c>
      <c r="V63" s="54">
        <f t="shared" si="75"/>
        <v>1</v>
      </c>
      <c r="W63" s="19"/>
      <c r="X63" s="23">
        <f>IF(X32&gt;0,VLOOKUP(X32,'[3]2010_Envelope'!$BH$6:$CR$128,2),"")</f>
        <v>37.80896533071428</v>
      </c>
      <c r="Y63" s="23">
        <f>IF(Y32&gt;0,VLOOKUP(Y32,'[3]2010_Envelope'!$BH$6:$CR$128,2),"")</f>
        <v>113.214508275</v>
      </c>
      <c r="Z63" s="23">
        <f>IF(Z32&gt;0,VLOOKUP(Z32,'[3]2010_Envelope'!$BH$6:$CR$128,2),"")</f>
        <v>37.424639446071424</v>
      </c>
      <c r="AA63" s="23">
        <f>IF(AA32&gt;0,VLOOKUP(AA32,'[3]2010_Envelope'!$BH$6:$CR$128,2),"")</f>
        <v>91.088766723214292</v>
      </c>
      <c r="AB63" s="23">
        <f>IF(AB32&gt;0,VLOOKUP(AB32,'[3]2010_Envelope'!$BH$6:$CR$128,2),"")</f>
        <v>73.415651615357163</v>
      </c>
      <c r="AC63" s="23">
        <f>IF(AC32&gt;0,VLOOKUP(AC32,'[3]2010_Envelope'!$BH$6:$CR$128,2),"")</f>
        <v>33.705407163214282</v>
      </c>
      <c r="AD63" s="22">
        <f>IF(AD32&gt;0,VLOOKUP(AD32,'[3]2010_HVAC'!$EY$7:$KA$83,2),"")</f>
        <v>15.673824375000001</v>
      </c>
      <c r="AE63" s="22">
        <f>IF(AE32&gt;0,VLOOKUP(AE32,'[3]2010_HVAC'!$EY$7:$KA$83,2),"")</f>
        <v>10.84705875</v>
      </c>
      <c r="AF63" s="22" t="str">
        <f>IF(AF32&gt;0,VLOOKUP(AF32,'[3]2010_HVAC'!$EY$7:$KA$83,2),"")</f>
        <v/>
      </c>
      <c r="AG63" s="61">
        <f>VLOOKUP($C63,[2]Performance!$A$3:$K$36,7)</f>
        <v>2</v>
      </c>
      <c r="AH63" s="61">
        <f t="shared" si="65"/>
        <v>4</v>
      </c>
      <c r="AI63" s="22">
        <f>IF(AI32&gt;0,VLOOKUP(AI32,'[3]2010_HVAC'!$EY$7:$KA$83,AH63),"")</f>
        <v>83.532302409789267</v>
      </c>
      <c r="AJ63" s="22" t="str">
        <f>IF(AJ32&gt;0,VLOOKUP(AJ32,'[3]2010_HVAC'!$EY$7:$KA$83,2),"")</f>
        <v/>
      </c>
      <c r="AK63" s="22">
        <f>IF(AK32&gt;0,VLOOKUP(AK32,'[3]2010_HVAC'!$EY$7:$KA$83,2),"")</f>
        <v>114.93821549999998</v>
      </c>
      <c r="AL63" s="22">
        <f>IF(AL32&gt;0,VLOOKUP(AL32,'[3]2010_HVAC'!$EY$7:$KA$83,2),"")</f>
        <v>3.9310182214285709</v>
      </c>
      <c r="AM63" s="22">
        <f>IF(AM32&gt;0,VLOOKUP(AM32,'[3]2010_HVAC'!$EY$7:$KA$83,2),"")</f>
        <v>17.416154814285715</v>
      </c>
      <c r="AN63" s="22">
        <f>IF(AN32&gt;0,VLOOKUP(AN32,'[3]2010_HVAC'!$EY$7:$KA$83,2),"")</f>
        <v>64.821390910714285</v>
      </c>
      <c r="AO63" s="14">
        <f t="shared" si="66"/>
        <v>97694.506494870482</v>
      </c>
      <c r="AP63" s="23">
        <f>IF(AP32&gt;0,VLOOKUP(AP32,'[3]2010_Envelope'!$BH$6:$CR$128,3),"")</f>
        <v>18.295700060000001</v>
      </c>
      <c r="AQ63" s="23">
        <f>IF(AQ32&gt;0,VLOOKUP(AQ32,'[3]2010_Envelope'!$BH$6:$CR$128,3),"")</f>
        <v>46.950078479999995</v>
      </c>
      <c r="AR63" s="23">
        <f>IF(AR32&gt;0,VLOOKUP(AR32,'[3]2010_Envelope'!$BH$6:$CR$128,3),"")</f>
        <v>18.109725356666665</v>
      </c>
      <c r="AS63" s="23">
        <f>IF(AS32&gt;0,VLOOKUP(AS32,'[3]2010_Envelope'!$BH$6:$CR$128,3),"")</f>
        <v>40.395067553939398</v>
      </c>
      <c r="AT63" s="23">
        <f>IF(AT32&gt;0,VLOOKUP(AT32,'[3]2010_Envelope'!$BH$6:$CR$128,3),"")</f>
        <v>32.557746284848484</v>
      </c>
      <c r="AU63" s="23">
        <f>IF(AU32&gt;0,VLOOKUP(AU32,'[3]2010_Envelope'!$BH$6:$CR$128,3),"")</f>
        <v>14.797290119999998</v>
      </c>
      <c r="AV63" s="22">
        <f>IF(AV32&gt;0,VLOOKUP(AV32,'[3]2010_HVAC'!$EY$7:$KA$83,5),"")</f>
        <v>15.680157233333334</v>
      </c>
      <c r="AW63" s="22">
        <f>IF(AW32&gt;0,VLOOKUP(AW32,'[3]2010_HVAC'!$EY$7:$KA$83,5),"")</f>
        <v>7.7259453333333337</v>
      </c>
      <c r="AX63" s="22" t="str">
        <f>IF(AX32&gt;0,VLOOKUP(AX32,'[3]2010_HVAC'!$EY$7:$KA$83,5),"")</f>
        <v/>
      </c>
      <c r="AY63" s="61">
        <f>VLOOKUP($C63,[1]Performance!$A$3:$K$36,7)</f>
        <v>2</v>
      </c>
      <c r="AZ63" s="61">
        <f t="shared" si="67"/>
        <v>7</v>
      </c>
      <c r="BA63" s="22">
        <f>IF(BA32&gt;0,VLOOKUP(BA32,'[3]2010_HVAC'!$EY$7:$KA$83,AZ63),"")</f>
        <v>64.578771405737882</v>
      </c>
      <c r="BB63" s="22" t="str">
        <f>IF(BB32&gt;0,VLOOKUP(BB32,'[3]2010_HVAC'!$EY$7:$KA$83,5),"")</f>
        <v/>
      </c>
      <c r="BC63" s="22">
        <f>IF(BC32&gt;0,VLOOKUP(BC32,'[3]2010_HVAC'!$EY$7:$KA$83,5),"")</f>
        <v>90.491963999999996</v>
      </c>
      <c r="BD63" s="22">
        <f>IF(BD32&gt;0,VLOOKUP(BD32,'[3]2010_HVAC'!$EY$7:$KA$83,5),"")</f>
        <v>0.27795078333333328</v>
      </c>
      <c r="BE63" s="22">
        <f>IF(BE32&gt;0,VLOOKUP(BE32,'[3]2010_HVAC'!$EY$7:$KA$83,5),"")</f>
        <v>22.290670808080808</v>
      </c>
      <c r="BF63" s="22">
        <f>IF(BF32&gt;0,VLOOKUP(BF32,'[3]2010_HVAC'!$EY$7:$KA$83,5),"")</f>
        <v>40.333309899999996</v>
      </c>
      <c r="BG63" s="14">
        <f t="shared" si="68"/>
        <v>408359.53354608046</v>
      </c>
      <c r="BH63" s="21">
        <f>IF($N63&gt;0,VLOOKUP($C63,[2]Milan!$AB$7:$AN$40,$N63))/((IF($P63=1,'3 PlantsCodes'!$D$26,IF($P63=2,'3 PlantsCodes'!$D$27,IF($P63=3,'3 PlantsCodes'!$D$28,IF($P63=4,'3 PlantsCodes'!$D$29)))))*IF($R63=1,'3 PlantsCodes'!$D$31,IF(IT_Milan!$R63=2,'3 PlantsCodes'!$D$32)))</f>
        <v>8.8614021511304824</v>
      </c>
      <c r="BI63" s="21">
        <f>IF($O63&gt;0,VLOOKUP($C63,[2]Milan!$AB$7:$AN$40,$O63),0)/(IF($Q63=1,'3 PlantsCodes'!$E$26,IF($Q63=3,'3 PlantsCodes'!$E$28,IF($Q63=4,'3 PlantsCodes'!$E$29,1)))*IF($R63=1,'3 PlantsCodes'!$E$31,IF($R63=2,'3 PlantsCodes'!$E$32)))</f>
        <v>0</v>
      </c>
      <c r="BJ63" s="21">
        <f>VLOOKUP($C63,[2]Milan!$AB$6:$AZ$40,$T63)</f>
        <v>2.2336763185749655</v>
      </c>
      <c r="BK63" s="21">
        <f>VLOOKUP($C63,[2]Milan!$B$7:$Y$40,18)</f>
        <v>11.353794285713454</v>
      </c>
      <c r="BL63" s="21">
        <f>VLOOKUP($C63,[2]Milan!$B$7:$AA$40,26)</f>
        <v>4.8901254632203521</v>
      </c>
      <c r="BM63" s="22">
        <f>IF($V63=1,-[4]SFH!$E$9,0)</f>
        <v>-19.057142857142857</v>
      </c>
      <c r="BN63" s="63" t="s">
        <v>38</v>
      </c>
      <c r="BO63" s="21">
        <f>IF($N63&gt;0,VLOOKUP($C63,[1]Milan!$AB$7:$AN$40,$N63))/((IF($P63=1,'3 PlantsCodes'!$D$26,IF($P63=2,'3 PlantsCodes'!$D$27,IF($P63=3,'3 PlantsCodes'!$D$28,IF($P63=4,'3 PlantsCodes'!$D$29)))))*IF($R63=1,'3 PlantsCodes'!$D$31,IF(IT_Milan!$R63=2,'3 PlantsCodes'!$D$32)))</f>
        <v>6.4432888410991414</v>
      </c>
      <c r="BP63" s="21">
        <f>IF($O63&gt;0,VLOOKUP($C63,[1]Milan!$AB$7:$AN$40,$O63),0)/(IF($Q63=1,'3 PlantsCodes'!$E$26,IF($Q63=3,'3 PlantsCodes'!$E$28,IF($Q63=4,'3 PlantsCodes'!$E$29,1)))*IF($R63=1,'3 PlantsCodes'!$E$31,IF($R63=2,'3 PlantsCodes'!$E$32)))</f>
        <v>0</v>
      </c>
      <c r="BQ63" s="21">
        <f>VLOOKUP($C63,[1]Milan!$AB$6:$AZ$40,$T63)</f>
        <v>3.4193303934524533</v>
      </c>
      <c r="BR63" s="21">
        <f>VLOOKUP($C63,[1]Milan!$B$7:$Y$40,18)</f>
        <v>11.676460606061633</v>
      </c>
      <c r="BS63" s="21">
        <f>VLOOKUP($C63,[1]Milan!$B$7:$AA$40,26)</f>
        <v>4.9593677333460899</v>
      </c>
      <c r="BT63" s="22">
        <f>IF($V63=1,-[4]AB!$E$9,0)</f>
        <v>-12.026262626262627</v>
      </c>
      <c r="BU63" s="63" t="s">
        <v>38</v>
      </c>
    </row>
    <row r="64" spans="1:73" ht="15" customHeight="1" x14ac:dyDescent="0.25">
      <c r="A64" s="196"/>
      <c r="B64" s="18">
        <v>28</v>
      </c>
      <c r="C64" s="26">
        <f t="shared" ref="C64:V64" si="76">IF(C33="","",C33)</f>
        <v>34</v>
      </c>
      <c r="D64" s="55" t="str">
        <f t="shared" si="76"/>
        <v/>
      </c>
      <c r="E64" s="55" t="str">
        <f t="shared" si="76"/>
        <v/>
      </c>
      <c r="F64" s="54" t="str">
        <f t="shared" si="76"/>
        <v/>
      </c>
      <c r="G64" s="54" t="str">
        <f t="shared" si="76"/>
        <v/>
      </c>
      <c r="H64" s="54">
        <f t="shared" si="76"/>
        <v>1</v>
      </c>
      <c r="I64" s="54">
        <f t="shared" si="76"/>
        <v>4</v>
      </c>
      <c r="J64" s="54">
        <f t="shared" si="76"/>
        <v>3</v>
      </c>
      <c r="K64" s="54">
        <f t="shared" si="76"/>
        <v>2</v>
      </c>
      <c r="L64" s="54">
        <f t="shared" si="76"/>
        <v>2</v>
      </c>
      <c r="M64" s="54">
        <f t="shared" si="76"/>
        <v>4322</v>
      </c>
      <c r="N64" s="54">
        <f t="shared" si="76"/>
        <v>8</v>
      </c>
      <c r="O64" s="54">
        <f t="shared" si="76"/>
        <v>0</v>
      </c>
      <c r="P64" s="54">
        <f t="shared" si="76"/>
        <v>4</v>
      </c>
      <c r="Q64" s="54">
        <f t="shared" si="76"/>
        <v>0</v>
      </c>
      <c r="R64" s="54">
        <f t="shared" si="76"/>
        <v>2</v>
      </c>
      <c r="S64" s="54" t="str">
        <f t="shared" si="76"/>
        <v>o</v>
      </c>
      <c r="T64" s="26">
        <f t="shared" si="76"/>
        <v>23</v>
      </c>
      <c r="U64" s="54">
        <f t="shared" si="76"/>
        <v>1</v>
      </c>
      <c r="V64" s="54">
        <f t="shared" si="76"/>
        <v>1</v>
      </c>
      <c r="W64" s="8"/>
      <c r="X64" s="23">
        <f>IF(X33&gt;0,VLOOKUP(X33,'[3]2010_Envelope'!$BH$6:$CR$128,2),"")</f>
        <v>37.80896533071428</v>
      </c>
      <c r="Y64" s="23">
        <f>IF(Y33&gt;0,VLOOKUP(Y33,'[3]2010_Envelope'!$BH$6:$CR$128,2),"")</f>
        <v>113.214508275</v>
      </c>
      <c r="Z64" s="23">
        <f>IF(Z33&gt;0,VLOOKUP(Z33,'[3]2010_Envelope'!$BH$6:$CR$128,2),"")</f>
        <v>37.424639446071424</v>
      </c>
      <c r="AA64" s="23">
        <f>IF(AA33&gt;0,VLOOKUP(AA33,'[3]2010_Envelope'!$BH$6:$CR$128,2),"")</f>
        <v>91.088766723214292</v>
      </c>
      <c r="AB64" s="23">
        <f>IF(AB33&gt;0,VLOOKUP(AB33,'[3]2010_Envelope'!$BH$6:$CR$128,2),"")</f>
        <v>73.415651615357163</v>
      </c>
      <c r="AC64" s="23">
        <f>IF(AC33&gt;0,VLOOKUP(AC33,'[3]2010_Envelope'!$BH$6:$CR$128,2),"")</f>
        <v>33.705407163214282</v>
      </c>
      <c r="AD64" s="22">
        <f>IF(AD33&gt;0,VLOOKUP(AD33,'[3]2010_HVAC'!$EY$7:$KA$83,2),"")</f>
        <v>15.673824375000001</v>
      </c>
      <c r="AE64" s="22">
        <f>IF(AE33&gt;0,VLOOKUP(AE33,'[3]2010_HVAC'!$EY$7:$KA$83,2),"")</f>
        <v>10.84705875</v>
      </c>
      <c r="AF64" s="22" t="str">
        <f>IF(AF33&gt;0,VLOOKUP(AF33,'[3]2010_HVAC'!$EY$7:$KA$83,2),"")</f>
        <v/>
      </c>
      <c r="AG64" s="61">
        <f>VLOOKUP($C64,[2]Performance!$A$3:$K$36,7)</f>
        <v>2</v>
      </c>
      <c r="AH64" s="61">
        <f t="shared" si="65"/>
        <v>4</v>
      </c>
      <c r="AI64" s="22">
        <f>IF(AI33&gt;0,VLOOKUP(AI33,'[3]2010_HVAC'!$EY$7:$KA$83,AH64),"")</f>
        <v>83.532302409789267</v>
      </c>
      <c r="AJ64" s="22" t="str">
        <f>IF(AJ33&gt;0,VLOOKUP(AJ33,'[3]2010_HVAC'!$EY$7:$KA$83,2),"")</f>
        <v/>
      </c>
      <c r="AK64" s="22">
        <f>IF(AK33&gt;0,VLOOKUP(AK33,'[3]2010_HVAC'!$EY$7:$KA$83,2),"")</f>
        <v>114.93821549999998</v>
      </c>
      <c r="AL64" s="22">
        <f>IF(AL33&gt;0,VLOOKUP(AL33,'[3]2010_HVAC'!$EY$7:$KA$83,2),"")</f>
        <v>3.9310182214285709</v>
      </c>
      <c r="AM64" s="22">
        <f>IF(AM33&gt;0,VLOOKUP(AM33,'[3]2010_HVAC'!$EY$7:$KA$83,2),"")</f>
        <v>17.416154814285715</v>
      </c>
      <c r="AN64" s="22">
        <f>IF(AN33&gt;0,VLOOKUP(AN33,'[3]2010_HVAC'!$EY$7:$KA$83,2),"")</f>
        <v>64.821390910714285</v>
      </c>
      <c r="AO64" s="14">
        <f t="shared" si="66"/>
        <v>97694.506494870482</v>
      </c>
      <c r="AP64" s="23">
        <f>IF(AP33&gt;0,VLOOKUP(AP33,'[3]2010_Envelope'!$BH$6:$CR$128,3),"")</f>
        <v>18.295700060000001</v>
      </c>
      <c r="AQ64" s="23">
        <f>IF(AQ33&gt;0,VLOOKUP(AQ33,'[3]2010_Envelope'!$BH$6:$CR$128,3),"")</f>
        <v>46.950078479999995</v>
      </c>
      <c r="AR64" s="23">
        <f>IF(AR33&gt;0,VLOOKUP(AR33,'[3]2010_Envelope'!$BH$6:$CR$128,3),"")</f>
        <v>18.109725356666665</v>
      </c>
      <c r="AS64" s="23">
        <f>IF(AS33&gt;0,VLOOKUP(AS33,'[3]2010_Envelope'!$BH$6:$CR$128,3),"")</f>
        <v>40.395067553939398</v>
      </c>
      <c r="AT64" s="23">
        <f>IF(AT33&gt;0,VLOOKUP(AT33,'[3]2010_Envelope'!$BH$6:$CR$128,3),"")</f>
        <v>32.557746284848484</v>
      </c>
      <c r="AU64" s="23">
        <f>IF(AU33&gt;0,VLOOKUP(AU33,'[3]2010_Envelope'!$BH$6:$CR$128,3),"")</f>
        <v>14.797290119999998</v>
      </c>
      <c r="AV64" s="22">
        <f>IF(AV33&gt;0,VLOOKUP(AV33,'[3]2010_HVAC'!$EY$7:$KA$83,5),"")</f>
        <v>15.680157233333334</v>
      </c>
      <c r="AW64" s="22">
        <f>IF(AW33&gt;0,VLOOKUP(AW33,'[3]2010_HVAC'!$EY$7:$KA$83,5),"")</f>
        <v>7.7259453333333337</v>
      </c>
      <c r="AX64" s="22" t="str">
        <f>IF(AX33&gt;0,VLOOKUP(AX33,'[3]2010_HVAC'!$EY$7:$KA$83,5),"")</f>
        <v/>
      </c>
      <c r="AY64" s="61">
        <f>VLOOKUP($C64,[1]Performance!$A$3:$K$36,7)</f>
        <v>2</v>
      </c>
      <c r="AZ64" s="61">
        <f t="shared" si="67"/>
        <v>7</v>
      </c>
      <c r="BA64" s="22">
        <f>IF(BA33&gt;0,VLOOKUP(BA33,'[3]2010_HVAC'!$EY$7:$KA$83,AZ64),"")</f>
        <v>64.578771405737882</v>
      </c>
      <c r="BB64" s="22" t="str">
        <f>IF(BB33&gt;0,VLOOKUP(BB33,'[3]2010_HVAC'!$EY$7:$KA$83,5),"")</f>
        <v/>
      </c>
      <c r="BC64" s="22">
        <f>IF(BC33&gt;0,VLOOKUP(BC33,'[3]2010_HVAC'!$EY$7:$KA$83,5),"")</f>
        <v>90.491963999999996</v>
      </c>
      <c r="BD64" s="22">
        <f>IF(BD33&gt;0,VLOOKUP(BD33,'[3]2010_HVAC'!$EY$7:$KA$83,5),"")</f>
        <v>0.27795078333333328</v>
      </c>
      <c r="BE64" s="22">
        <f>IF(BE33&gt;0,VLOOKUP(BE33,'[3]2010_HVAC'!$EY$7:$KA$83,5),"")</f>
        <v>22.290670808080808</v>
      </c>
      <c r="BF64" s="22">
        <f>IF(BF33&gt;0,VLOOKUP(BF33,'[3]2010_HVAC'!$EY$7:$KA$83,5),"")</f>
        <v>40.333309899999996</v>
      </c>
      <c r="BG64" s="14">
        <f t="shared" si="68"/>
        <v>408359.53354608046</v>
      </c>
      <c r="BH64" s="21">
        <f>IF($N64&gt;0,VLOOKUP($C64,[2]Milan!$AB$7:$AN$40,$N64))/((IF($P64=1,'3 PlantsCodes'!$D$26,IF($P64=2,'3 PlantsCodes'!$D$27,IF($P64=3,'3 PlantsCodes'!$D$28,IF($P64=4,'3 PlantsCodes'!$D$29)))))*IF($R64=1,'3 PlantsCodes'!$D$31,IF(IT_Milan!$R64=2,'3 PlantsCodes'!$D$32)))</f>
        <v>8.8614021511304824</v>
      </c>
      <c r="BI64" s="21">
        <f>IF($O64&gt;0,VLOOKUP($C64,[2]Milan!$AB$7:$AN$40,$O64),0)/(IF($Q64=1,'3 PlantsCodes'!$E$26,IF($Q64=3,'3 PlantsCodes'!$E$28,IF($Q64=4,'3 PlantsCodes'!$E$29,1)))*IF($R64=1,'3 PlantsCodes'!$E$31,IF($R64=2,'3 PlantsCodes'!$E$32)))</f>
        <v>0</v>
      </c>
      <c r="BJ64" s="21">
        <f>VLOOKUP($C64,[2]Milan!$AB$6:$AZ$40,$T64)</f>
        <v>2.2336763185749655</v>
      </c>
      <c r="BK64" s="21">
        <f>VLOOKUP($C64,[2]Milan!$B$7:$Y$40,18)</f>
        <v>11.353794285713454</v>
      </c>
      <c r="BL64" s="21">
        <f>VLOOKUP($C64,[2]Milan!$B$7:$AA$40,26)</f>
        <v>4.8901254632203521</v>
      </c>
      <c r="BM64" s="22">
        <f>IF($V64=1,-[4]SFH!$E$9,0)</f>
        <v>-19.057142857142857</v>
      </c>
      <c r="BN64" s="63" t="s">
        <v>38</v>
      </c>
      <c r="BO64" s="21">
        <f>IF($N64&gt;0,VLOOKUP($C64,[1]Milan!$AB$7:$AN$40,$N64))/((IF($P64=1,'3 PlantsCodes'!$D$26,IF($P64=2,'3 PlantsCodes'!$D$27,IF($P64=3,'3 PlantsCodes'!$D$28,IF($P64=4,'3 PlantsCodes'!$D$29)))))*IF($R64=1,'3 PlantsCodes'!$D$31,IF(IT_Milan!$R64=2,'3 PlantsCodes'!$D$32)))</f>
        <v>6.4432888410991414</v>
      </c>
      <c r="BP64" s="21">
        <f>IF($O64&gt;0,VLOOKUP($C64,[1]Milan!$AB$7:$AN$40,$O64),0)/(IF($Q64=1,'3 PlantsCodes'!$E$26,IF($Q64=3,'3 PlantsCodes'!$E$28,IF($Q64=4,'3 PlantsCodes'!$E$29,1)))*IF($R64=1,'3 PlantsCodes'!$E$31,IF($R64=2,'3 PlantsCodes'!$E$32)))</f>
        <v>0</v>
      </c>
      <c r="BQ64" s="21">
        <f>VLOOKUP($C64,[1]Milan!$AB$6:$AZ$40,$T64)</f>
        <v>3.4193303934524533</v>
      </c>
      <c r="BR64" s="21">
        <f>VLOOKUP($C64,[1]Milan!$B$7:$Y$40,18)</f>
        <v>11.676460606061633</v>
      </c>
      <c r="BS64" s="21">
        <f>VLOOKUP($C64,[1]Milan!$B$7:$AA$40,26)</f>
        <v>4.9593677333460899</v>
      </c>
      <c r="BT64" s="22">
        <f>IF($V64=1,-[4]AB!$E$9,0)</f>
        <v>-12.026262626262627</v>
      </c>
      <c r="BU64" s="63" t="s">
        <v>38</v>
      </c>
    </row>
    <row r="66" spans="1:73" ht="15.75" thickBot="1" x14ac:dyDescent="0.3"/>
    <row r="67" spans="1:73" ht="63" customHeight="1" thickBot="1" x14ac:dyDescent="0.3">
      <c r="A67" s="56"/>
      <c r="B67" s="169" t="s">
        <v>32</v>
      </c>
      <c r="C67" s="170"/>
      <c r="D67" s="170"/>
      <c r="E67" s="170"/>
      <c r="F67" s="170"/>
      <c r="G67" s="170"/>
      <c r="H67" s="170"/>
      <c r="I67" s="170"/>
      <c r="J67" s="170"/>
      <c r="K67" s="170"/>
      <c r="L67" s="170"/>
      <c r="M67" s="170"/>
      <c r="N67" s="170"/>
      <c r="O67" s="170"/>
      <c r="P67" s="170"/>
      <c r="Q67" s="170"/>
      <c r="R67" s="170"/>
      <c r="S67" s="170"/>
      <c r="T67" s="170"/>
      <c r="U67" s="170"/>
      <c r="V67" s="170"/>
      <c r="W67" s="171"/>
      <c r="X67" s="172" t="s">
        <v>7</v>
      </c>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4"/>
      <c r="BH67" s="172" t="s">
        <v>52</v>
      </c>
      <c r="BI67" s="182"/>
      <c r="BJ67" s="182"/>
      <c r="BK67" s="182"/>
      <c r="BL67" s="182"/>
      <c r="BM67" s="182"/>
      <c r="BN67" s="182"/>
      <c r="BO67" s="182"/>
      <c r="BP67" s="182"/>
      <c r="BQ67" s="182"/>
      <c r="BR67" s="182"/>
      <c r="BS67" s="182"/>
      <c r="BT67" s="182"/>
      <c r="BU67" s="183"/>
    </row>
    <row r="68" spans="1:73" ht="15.75" thickBot="1" x14ac:dyDescent="0.3">
      <c r="A68" s="185" t="s">
        <v>0</v>
      </c>
      <c r="B68" s="2" t="s">
        <v>1</v>
      </c>
      <c r="C68" s="119"/>
      <c r="D68" s="178" t="s">
        <v>50</v>
      </c>
      <c r="E68" s="179"/>
      <c r="F68" s="179"/>
      <c r="G68" s="179"/>
      <c r="H68" s="180"/>
      <c r="I68" s="180"/>
      <c r="J68" s="180"/>
      <c r="K68" s="180"/>
      <c r="L68" s="180"/>
      <c r="M68" s="180"/>
      <c r="N68" s="180"/>
      <c r="O68" s="180"/>
      <c r="P68" s="180"/>
      <c r="Q68" s="180"/>
      <c r="R68" s="180"/>
      <c r="S68" s="180"/>
      <c r="T68" s="180"/>
      <c r="U68" s="180"/>
      <c r="V68" s="181"/>
      <c r="W68" s="3"/>
      <c r="X68" s="175" t="s">
        <v>22</v>
      </c>
      <c r="Y68" s="176"/>
      <c r="Z68" s="176"/>
      <c r="AA68" s="176"/>
      <c r="AB68" s="176"/>
      <c r="AC68" s="176"/>
      <c r="AD68" s="176"/>
      <c r="AE68" s="176"/>
      <c r="AF68" s="176"/>
      <c r="AG68" s="176"/>
      <c r="AH68" s="176"/>
      <c r="AI68" s="176"/>
      <c r="AJ68" s="176"/>
      <c r="AK68" s="176"/>
      <c r="AL68" s="176"/>
      <c r="AM68" s="176"/>
      <c r="AN68" s="177"/>
      <c r="AO68" s="4" t="s">
        <v>2</v>
      </c>
      <c r="AP68" s="175" t="s">
        <v>9</v>
      </c>
      <c r="AQ68" s="176"/>
      <c r="AR68" s="176"/>
      <c r="AS68" s="176"/>
      <c r="AT68" s="176"/>
      <c r="AU68" s="176"/>
      <c r="AV68" s="176"/>
      <c r="AW68" s="176"/>
      <c r="AX68" s="176"/>
      <c r="AY68" s="176"/>
      <c r="AZ68" s="176"/>
      <c r="BA68" s="176"/>
      <c r="BB68" s="176"/>
      <c r="BC68" s="176"/>
      <c r="BD68" s="176"/>
      <c r="BE68" s="176"/>
      <c r="BF68" s="177"/>
      <c r="BG68" s="4" t="s">
        <v>3</v>
      </c>
      <c r="BH68" s="178"/>
      <c r="BI68" s="179"/>
      <c r="BJ68" s="179"/>
      <c r="BK68" s="179"/>
      <c r="BL68" s="179"/>
      <c r="BM68" s="184"/>
      <c r="BN68" s="4" t="s">
        <v>2</v>
      </c>
      <c r="BO68" s="178"/>
      <c r="BP68" s="179"/>
      <c r="BQ68" s="179"/>
      <c r="BR68" s="179"/>
      <c r="BS68" s="179"/>
      <c r="BT68" s="179"/>
      <c r="BU68" s="4" t="s">
        <v>3</v>
      </c>
    </row>
    <row r="69" spans="1:73" ht="31.5" thickTop="1" thickBot="1" x14ac:dyDescent="0.3">
      <c r="A69" s="186"/>
      <c r="B69" s="9"/>
      <c r="C69" s="9" t="s">
        <v>51</v>
      </c>
      <c r="D69" s="9" t="s">
        <v>47</v>
      </c>
      <c r="E69" s="9" t="s">
        <v>48</v>
      </c>
      <c r="F69" s="9" t="s">
        <v>49</v>
      </c>
      <c r="G69" s="9" t="s">
        <v>24</v>
      </c>
      <c r="H69" s="9" t="s">
        <v>13</v>
      </c>
      <c r="I69" s="9" t="s">
        <v>19</v>
      </c>
      <c r="J69" s="9" t="s">
        <v>12</v>
      </c>
      <c r="K69" s="9" t="s">
        <v>34</v>
      </c>
      <c r="L69" s="9" t="s">
        <v>13</v>
      </c>
      <c r="M69" s="9"/>
      <c r="N69" s="9" t="s">
        <v>17</v>
      </c>
      <c r="O69" s="9" t="s">
        <v>18</v>
      </c>
      <c r="P69" s="9" t="s">
        <v>53</v>
      </c>
      <c r="Q69" s="9" t="s">
        <v>54</v>
      </c>
      <c r="R69" s="9" t="s">
        <v>34</v>
      </c>
      <c r="S69" s="9" t="s">
        <v>24</v>
      </c>
      <c r="T69" s="47" t="s">
        <v>20</v>
      </c>
      <c r="U69" s="47" t="s">
        <v>92</v>
      </c>
      <c r="V69" s="47" t="s">
        <v>93</v>
      </c>
      <c r="W69" s="10"/>
      <c r="X69" s="13" t="s">
        <v>11</v>
      </c>
      <c r="Y69" s="13" t="s">
        <v>12</v>
      </c>
      <c r="Z69" s="13" t="s">
        <v>14</v>
      </c>
      <c r="AA69" s="13" t="s">
        <v>15</v>
      </c>
      <c r="AB69" s="13" t="s">
        <v>21</v>
      </c>
      <c r="AC69" s="13" t="s">
        <v>23</v>
      </c>
      <c r="AD69" s="13" t="s">
        <v>100</v>
      </c>
      <c r="AE69" s="13" t="s">
        <v>101</v>
      </c>
      <c r="AF69" s="13" t="s">
        <v>24</v>
      </c>
      <c r="AG69" s="13" t="s">
        <v>38</v>
      </c>
      <c r="AH69" s="13" t="s">
        <v>38</v>
      </c>
      <c r="AI69" s="13" t="s">
        <v>17</v>
      </c>
      <c r="AJ69" s="13" t="s">
        <v>18</v>
      </c>
      <c r="AK69" s="13" t="s">
        <v>19</v>
      </c>
      <c r="AL69" s="13" t="s">
        <v>102</v>
      </c>
      <c r="AM69" s="13" t="s">
        <v>99</v>
      </c>
      <c r="AN69" s="13" t="s">
        <v>16</v>
      </c>
      <c r="AO69" s="16">
        <v>140</v>
      </c>
      <c r="AP69" s="13" t="s">
        <v>11</v>
      </c>
      <c r="AQ69" s="13" t="s">
        <v>12</v>
      </c>
      <c r="AR69" s="13" t="s">
        <v>14</v>
      </c>
      <c r="AS69" s="13" t="s">
        <v>15</v>
      </c>
      <c r="AT69" s="13" t="s">
        <v>21</v>
      </c>
      <c r="AU69" s="13" t="s">
        <v>23</v>
      </c>
      <c r="AV69" s="13" t="s">
        <v>100</v>
      </c>
      <c r="AW69" s="13" t="s">
        <v>101</v>
      </c>
      <c r="AX69" s="13" t="s">
        <v>24</v>
      </c>
      <c r="AY69" s="13" t="s">
        <v>38</v>
      </c>
      <c r="AZ69" s="13" t="s">
        <v>38</v>
      </c>
      <c r="BA69" s="13" t="s">
        <v>17</v>
      </c>
      <c r="BB69" s="13" t="s">
        <v>18</v>
      </c>
      <c r="BC69" s="13" t="s">
        <v>19</v>
      </c>
      <c r="BD69" s="13" t="s">
        <v>102</v>
      </c>
      <c r="BE69" s="13" t="s">
        <v>99</v>
      </c>
      <c r="BF69" s="13" t="s">
        <v>16</v>
      </c>
      <c r="BG69" s="16">
        <v>990</v>
      </c>
      <c r="BH69" s="16" t="s">
        <v>33</v>
      </c>
      <c r="BI69" s="16" t="s">
        <v>34</v>
      </c>
      <c r="BJ69" s="16" t="s">
        <v>20</v>
      </c>
      <c r="BK69" s="16" t="s">
        <v>24</v>
      </c>
      <c r="BL69" s="16" t="s">
        <v>35</v>
      </c>
      <c r="BM69" s="16" t="s">
        <v>36</v>
      </c>
      <c r="BN69" s="16">
        <v>140</v>
      </c>
      <c r="BO69" s="16" t="s">
        <v>33</v>
      </c>
      <c r="BP69" s="16" t="s">
        <v>34</v>
      </c>
      <c r="BQ69" s="16" t="s">
        <v>20</v>
      </c>
      <c r="BR69" s="16" t="s">
        <v>24</v>
      </c>
      <c r="BS69" s="16" t="s">
        <v>35</v>
      </c>
      <c r="BT69" s="16" t="s">
        <v>36</v>
      </c>
      <c r="BU69" s="16">
        <v>990</v>
      </c>
    </row>
    <row r="70" spans="1:73" x14ac:dyDescent="0.25">
      <c r="A70" s="194">
        <v>2020</v>
      </c>
      <c r="B70" s="17">
        <v>1</v>
      </c>
      <c r="C70" s="58">
        <f>VLOOKUP(M70,[1]aux!$A$2:$B$35,2)</f>
        <v>1</v>
      </c>
      <c r="D70" s="54" t="s">
        <v>38</v>
      </c>
      <c r="E70" s="54" t="s">
        <v>42</v>
      </c>
      <c r="F70" s="54" t="s">
        <v>42</v>
      </c>
      <c r="G70" s="54" t="s">
        <v>42</v>
      </c>
      <c r="H70" s="54">
        <v>0</v>
      </c>
      <c r="I70" s="54">
        <f>IF(D70="-",1,IF(D70="o",2,IF(D70="o+",3,IF(D70="+",4))))</f>
        <v>1</v>
      </c>
      <c r="J70" s="54">
        <f>IF(E70="o",1,IF(E70="o+",2,IF(E70="+",3)))</f>
        <v>1</v>
      </c>
      <c r="K70" s="54">
        <f>IF(F70="o",1,IF(F70="+",2))</f>
        <v>1</v>
      </c>
      <c r="L70" s="54">
        <f>IF(H70=0,1,IF(H70=1,2))</f>
        <v>1</v>
      </c>
      <c r="M70" s="54">
        <f>I70*1000+J70*100+K70*10+L70*1</f>
        <v>1111</v>
      </c>
      <c r="N70" s="54">
        <v>2</v>
      </c>
      <c r="O70" s="54">
        <v>0</v>
      </c>
      <c r="P70" s="54">
        <v>2</v>
      </c>
      <c r="Q70" s="54">
        <v>0</v>
      </c>
      <c r="R70" s="54">
        <v>1</v>
      </c>
      <c r="S70" s="54" t="s">
        <v>42</v>
      </c>
      <c r="T70" s="26">
        <f>IF(U70=0,IF(OR(N70=2,N70=3),14,IF(N70=7,16,IF(N70=8,17,IF(N70=9,18,IF(N70=10,19,15))))),IF(U70=1,IF(OR(N70=2,N70=3),20,IF(N70=7,22,IF(N70=8,23,IF(N70=9,24,IF(N70=10,25,21)))))))</f>
        <v>14</v>
      </c>
      <c r="U70" s="54">
        <v>0</v>
      </c>
      <c r="V70" s="54">
        <v>0</v>
      </c>
      <c r="W70" s="7"/>
      <c r="X70" s="11">
        <f>VLOOKUP($C70,[2]Milan!$BB$7:$BK$40,5)</f>
        <v>1</v>
      </c>
      <c r="Y70" s="11">
        <f>VLOOKUP($C70,[2]Milan!$BB$7:$BK$40,6)</f>
        <v>23</v>
      </c>
      <c r="Z70" s="11">
        <f>VLOOKUP($C70,[2]Milan!$BB$7:$BK$40,7)</f>
        <v>0</v>
      </c>
      <c r="AA70" s="11">
        <f>VLOOKUP($C70,[2]Milan!$BB$7:$BK$40,8)</f>
        <v>80</v>
      </c>
      <c r="AB70" s="11">
        <f>VLOOKUP($C70,[2]Milan!$BB$7:$BK$40,9)</f>
        <v>0</v>
      </c>
      <c r="AC70" s="11">
        <f>VLOOKUP($C70,[2]Milan!$BB$7:$BK$40,10)</f>
        <v>102</v>
      </c>
      <c r="AD70" s="12">
        <f>IF($H70=1,169,0)</f>
        <v>0</v>
      </c>
      <c r="AE70" s="12">
        <f>IF($H70=1,167,0)</f>
        <v>0</v>
      </c>
      <c r="AF70" s="12">
        <v>0</v>
      </c>
      <c r="AG70" s="12" t="s">
        <v>38</v>
      </c>
      <c r="AH70" s="12" t="s">
        <v>38</v>
      </c>
      <c r="AI70" s="12">
        <f>IF($N70=2,145,IF($N70=3,118,IF(OR($N70=4,$N70=5,$N70=6),121,IF($N70=7,127,IF($N70=8,133,IF($N70=9,136,IF($N70=10,189,0)))))))</f>
        <v>145</v>
      </c>
      <c r="AJ70" s="12">
        <v>0</v>
      </c>
      <c r="AK70" s="12">
        <f>IF($P70=1,148,IF($P70=2,152,IF($P70=3,154,IF($P70=4,156,0))))</f>
        <v>152</v>
      </c>
      <c r="AL70" s="12">
        <f>IF($R70=1,160,IF($R70=2,162))</f>
        <v>160</v>
      </c>
      <c r="AM70" s="12">
        <f>IF($U70=1,185,0)</f>
        <v>0</v>
      </c>
      <c r="AN70" s="12">
        <f>IF($V70=1,184,0)</f>
        <v>0</v>
      </c>
      <c r="AO70" s="14">
        <f t="shared" ref="AO70:AO97" si="77">AO101/$AO$5</f>
        <v>197.51113905075482</v>
      </c>
      <c r="AP70" s="11">
        <f>VLOOKUP($C70,[1]Milan!$BB$7:$BK$40,5)</f>
        <v>1</v>
      </c>
      <c r="AQ70" s="11">
        <f>VLOOKUP($C70,[1]Milan!$BB$7:$BK$40,6)</f>
        <v>23</v>
      </c>
      <c r="AR70" s="11">
        <f>VLOOKUP($C70,[1]Milan!$BB$7:$BK$40,7)</f>
        <v>0</v>
      </c>
      <c r="AS70" s="11">
        <f>VLOOKUP($C70,[1]Milan!$BB$7:$BK$40,8)</f>
        <v>81</v>
      </c>
      <c r="AT70" s="11">
        <f>VLOOKUP($C70,[1]Milan!$BB$7:$BK$40,9)</f>
        <v>0</v>
      </c>
      <c r="AU70" s="11">
        <f>VLOOKUP($C70,[1]Milan!$BB$7:$BK$40,10)</f>
        <v>103</v>
      </c>
      <c r="AV70" s="12">
        <f>IF($H70=1,170,0)</f>
        <v>0</v>
      </c>
      <c r="AW70" s="12">
        <f>IF($H70=1,168,0)</f>
        <v>0</v>
      </c>
      <c r="AX70" s="12">
        <v>0</v>
      </c>
      <c r="AY70" s="12" t="s">
        <v>38</v>
      </c>
      <c r="AZ70" s="12" t="s">
        <v>38</v>
      </c>
      <c r="BA70" s="12">
        <f>IF($N70=2,146,IF($N70=3,119,IF(OR($N70=4,$N70=5,$N70=6),122,IF($N70=7,128,IF($N70=8,134,IF($N70=9,138,IF($N70=10,190,0)))))))</f>
        <v>146</v>
      </c>
      <c r="BB70" s="12">
        <v>0</v>
      </c>
      <c r="BC70" s="12">
        <f>IF($P70=1,149,IF($P70=2,153,IF($P70=3,155,IF($P70=4,157,0))))</f>
        <v>153</v>
      </c>
      <c r="BD70" s="12">
        <f>IF($R70=1,160,IF($R70=2,162))</f>
        <v>160</v>
      </c>
      <c r="BE70" s="12">
        <f>IF($U70=1,186,0)</f>
        <v>0</v>
      </c>
      <c r="BF70" s="12">
        <f>IF($V70=1,184,0)</f>
        <v>0</v>
      </c>
      <c r="BG70" s="14">
        <f t="shared" ref="BG70:BG97" si="78">BG101/$BG$5</f>
        <v>102.38664773209817</v>
      </c>
      <c r="BH70" s="21">
        <f>IF($N70=2,BH101*'4 PEF'!$G$4,IF(OR($N70=3,$N70=4,$N70=5,$N70=6),BH101*'4 PEF'!$G$5,IF(OR($N70=7,$N70=8),BH101*'4 PEF'!$G$10,IF($N70=9,BH101*'4 PEF'!$G$7,IF($N70=10,BH101*'4 PEF'!$G$6)))))</f>
        <v>251.51655491681765</v>
      </c>
      <c r="BI70" s="21">
        <f>BI101*'4 PEF'!$G$10</f>
        <v>0</v>
      </c>
      <c r="BJ70" s="21">
        <f>IF($N70=2,BJ101*'4 PEF'!$G$4,IF(OR($N70=3,$N70=4,$N70=5,$N70=6),BJ101*'4 PEF'!$G$5,IF(OR($N70=7,$N70=8),BJ101*'4 PEF'!$G$10,IF($N70=9,BJ101*'4 PEF'!$G$7,IF($N70=10,BJ101*'4 PEF'!$G$6)))))</f>
        <v>18.862499999999997</v>
      </c>
      <c r="BK70" s="21">
        <f>BK101*'4 PEF'!$G$10</f>
        <v>20.436829714284215</v>
      </c>
      <c r="BL70" s="21">
        <f>BL101*'4 PEF'!$G$10</f>
        <v>1.6380582434383026</v>
      </c>
      <c r="BM70" s="39">
        <f>BM101*'4 PEF'!$G$10</f>
        <v>0</v>
      </c>
      <c r="BN70" s="40">
        <f>SUM(BH70:BM70)</f>
        <v>292.45394287454019</v>
      </c>
      <c r="BO70" s="21">
        <f>IF($N70=2,BO101*'4 PEF'!$G$4,IF(OR($N70=3,$N70=4,$N70=5,$N70=6),BO101*'4 PEF'!$G$5,IF(OR($N70=7,$N70=8),BO101*'4 PEF'!$G$10,IF($N70=9,BO101*'4 PEF'!$G$7,IF($N70=10,BO101*'4 PEF'!$G$6)))))</f>
        <v>166.86768963360706</v>
      </c>
      <c r="BP70" s="21">
        <f>BP101*'4 PEF'!$G$10</f>
        <v>0</v>
      </c>
      <c r="BQ70" s="21">
        <f>IF($N70=2,BQ101*'4 PEF'!$G$4,IF(OR($N70=3,$N70=4,$N70=5,$N70=6),BQ101*'4 PEF'!$G$5,IF(OR($N70=7,$N70=8),BQ101*'4 PEF'!$G$10,IF($N70=9,BQ101*'4 PEF'!$G$7,IF($N70=10,BQ101*'4 PEF'!$G$6)))))</f>
        <v>29.125</v>
      </c>
      <c r="BR70" s="21">
        <f>BR101*'4 PEF'!$G$10</f>
        <v>21.01762909091094</v>
      </c>
      <c r="BS70" s="21">
        <f>BS101*'4 PEF'!$G$10</f>
        <v>1.075795949816182</v>
      </c>
      <c r="BT70" s="39">
        <f>BT101*'4 PEF'!$G$10</f>
        <v>0</v>
      </c>
      <c r="BU70" s="40">
        <f>SUM(BO70:BT70)</f>
        <v>218.08611467433417</v>
      </c>
    </row>
    <row r="71" spans="1:73" x14ac:dyDescent="0.25">
      <c r="A71" s="195"/>
      <c r="B71" s="18">
        <v>2</v>
      </c>
      <c r="C71" s="26">
        <f>VLOOKUP(M71,[1]aux!$A$2:$B$35,2)</f>
        <v>14</v>
      </c>
      <c r="D71" s="55" t="s">
        <v>42</v>
      </c>
      <c r="E71" s="55" t="s">
        <v>41</v>
      </c>
      <c r="F71" s="54" t="s">
        <v>41</v>
      </c>
      <c r="G71" s="54" t="s">
        <v>42</v>
      </c>
      <c r="H71" s="54">
        <v>0</v>
      </c>
      <c r="I71" s="54">
        <f t="shared" ref="I71:I89" si="79">IF(D71="-",1,IF(D71="o",2,IF(D71="o+",3,IF(D71="+",4))))</f>
        <v>2</v>
      </c>
      <c r="J71" s="54">
        <f t="shared" ref="J71:J89" si="80">IF(E71="o",1,IF(E71="o+",2,IF(E71="+",3)))</f>
        <v>3</v>
      </c>
      <c r="K71" s="54">
        <f t="shared" ref="K71:K89" si="81">IF(F71="o",1,IF(F71="+",2))</f>
        <v>2</v>
      </c>
      <c r="L71" s="54">
        <f t="shared" ref="L71:L89" si="82">IF(H71=0,1,IF(H71=1,2))</f>
        <v>1</v>
      </c>
      <c r="M71" s="54">
        <f t="shared" ref="M71:M97" si="83">I71*1000+J71*100+K71*10+L71*1</f>
        <v>2321</v>
      </c>
      <c r="N71" s="54">
        <v>9</v>
      </c>
      <c r="O71" s="54">
        <v>0</v>
      </c>
      <c r="P71" s="54">
        <v>2</v>
      </c>
      <c r="Q71" s="54">
        <v>0</v>
      </c>
      <c r="R71" s="54">
        <v>2</v>
      </c>
      <c r="S71" s="54" t="s">
        <v>42</v>
      </c>
      <c r="T71" s="26">
        <f t="shared" ref="T71:T97" si="84">IF(U71=0,IF(OR(N71=2,N71=3),14,IF(N71=7,16,IF(N71=8,17,IF(N71=9,18,IF(N71=10,19,15))))),IF(U71=1,IF(OR(N71=2,N71=3),20,IF(N71=7,22,IF(N71=8,23,IF(N71=9,24,IF(N71=10,25,21)))))))</f>
        <v>18</v>
      </c>
      <c r="U71" s="54">
        <v>0</v>
      </c>
      <c r="V71" s="54">
        <v>0</v>
      </c>
      <c r="W71" s="19"/>
      <c r="X71" s="11">
        <f>VLOOKUP($C71,[2]Milan!$BB$7:$BK$40,5)</f>
        <v>13</v>
      </c>
      <c r="Y71" s="11">
        <f>VLOOKUP($C71,[2]Milan!$BB$7:$BK$40,6)</f>
        <v>33</v>
      </c>
      <c r="Z71" s="11">
        <f>VLOOKUP($C71,[2]Milan!$BB$7:$BK$40,7)</f>
        <v>63</v>
      </c>
      <c r="AA71" s="11">
        <f>VLOOKUP($C71,[2]Milan!$BB$7:$BK$40,8)</f>
        <v>90</v>
      </c>
      <c r="AB71" s="11">
        <f>VLOOKUP($C71,[2]Milan!$BB$7:$BK$40,9)</f>
        <v>116</v>
      </c>
      <c r="AC71" s="11">
        <f>VLOOKUP($C71,[2]Milan!$BB$7:$BK$40,10)</f>
        <v>108</v>
      </c>
      <c r="AD71" s="12">
        <f t="shared" ref="AD71:AD97" si="85">IF($H71=1,169,0)</f>
        <v>0</v>
      </c>
      <c r="AE71" s="12">
        <f t="shared" ref="AE71:AE97" si="86">IF($H71=1,167,0)</f>
        <v>0</v>
      </c>
      <c r="AF71" s="12">
        <v>0</v>
      </c>
      <c r="AG71" s="12" t="s">
        <v>38</v>
      </c>
      <c r="AH71" s="12" t="s">
        <v>38</v>
      </c>
      <c r="AI71" s="12">
        <f t="shared" ref="AI71:AI97" si="87">IF($N71=2,145,IF($N71=3,118,IF(OR($N71=4,$N71=5,$N71=6),121,IF($N71=7,127,IF($N71=8,133,IF($N71=9,136,IF($N71=10,189,0)))))))</f>
        <v>136</v>
      </c>
      <c r="AJ71" s="12">
        <v>0</v>
      </c>
      <c r="AK71" s="12">
        <f t="shared" ref="AK71:AK97" si="88">IF($P71=1,148,IF($P71=2,152,IF($P71=3,154,IF($P71=4,156,0))))</f>
        <v>152</v>
      </c>
      <c r="AL71" s="12">
        <f t="shared" ref="AL71:AL97" si="89">IF($R71=1,160,IF($R71=2,162))</f>
        <v>162</v>
      </c>
      <c r="AM71" s="12">
        <f t="shared" ref="AM71:AM97" si="90">IF($U71=1,185,0)</f>
        <v>0</v>
      </c>
      <c r="AN71" s="12">
        <f t="shared" ref="AN71:AN97" si="91">IF($V71=1,184,0)</f>
        <v>0</v>
      </c>
      <c r="AO71" s="14">
        <f t="shared" si="77"/>
        <v>403.95547732129461</v>
      </c>
      <c r="AP71" s="11">
        <f>VLOOKUP($C71,[1]Milan!$BB$7:$BK$40,5)</f>
        <v>13</v>
      </c>
      <c r="AQ71" s="11">
        <f>VLOOKUP($C71,[1]Milan!$BB$7:$BK$40,6)</f>
        <v>33</v>
      </c>
      <c r="AR71" s="11">
        <f>VLOOKUP($C71,[1]Milan!$BB$7:$BK$40,7)</f>
        <v>63</v>
      </c>
      <c r="AS71" s="11">
        <f>VLOOKUP($C71,[1]Milan!$BB$7:$BK$40,8)</f>
        <v>91</v>
      </c>
      <c r="AT71" s="11">
        <f>VLOOKUP($C71,[1]Milan!$BB$7:$BK$40,9)</f>
        <v>117</v>
      </c>
      <c r="AU71" s="11">
        <f>VLOOKUP($C71,[1]Milan!$BB$7:$BK$40,10)</f>
        <v>109</v>
      </c>
      <c r="AV71" s="12">
        <f t="shared" ref="AV71:AV97" si="92">IF($H71=1,170,0)</f>
        <v>0</v>
      </c>
      <c r="AW71" s="12">
        <f t="shared" ref="AW71:AW97" si="93">IF($H71=1,168,0)</f>
        <v>0</v>
      </c>
      <c r="AX71" s="12">
        <v>0</v>
      </c>
      <c r="AY71" s="12" t="s">
        <v>38</v>
      </c>
      <c r="AZ71" s="12" t="s">
        <v>38</v>
      </c>
      <c r="BA71" s="12">
        <f t="shared" ref="BA71:BA97" si="94">IF($N71=2,146,IF($N71=3,119,IF(OR($N71=4,$N71=5,$N71=6),122,IF($N71=7,128,IF($N71=8,134,IF($N71=9,138,IF($N71=10,190,0)))))))</f>
        <v>138</v>
      </c>
      <c r="BB71" s="12">
        <v>0</v>
      </c>
      <c r="BC71" s="12">
        <f t="shared" ref="BC71:BC97" si="95">IF($P71=1,149,IF($P71=2,153,IF($P71=3,155,IF($P71=4,157,0))))</f>
        <v>153</v>
      </c>
      <c r="BD71" s="12">
        <f t="shared" ref="BD71:BD97" si="96">IF($R71=1,160,IF($R71=2,162))</f>
        <v>162</v>
      </c>
      <c r="BE71" s="12">
        <f t="shared" ref="BE71:BE97" si="97">IF($U71=1,186,0)</f>
        <v>0</v>
      </c>
      <c r="BF71" s="12">
        <f t="shared" ref="BF71:BF97" si="98">IF($V71=1,184,0)</f>
        <v>0</v>
      </c>
      <c r="BG71" s="14">
        <f t="shared" si="78"/>
        <v>187.61866863173239</v>
      </c>
      <c r="BH71" s="21">
        <f>IF($N71=2,BH102*'4 PEF'!$G$4,IF(OR($N71=3,$N71=4,$N71=5,$N71=6),BH102*'4 PEF'!$G$5,IF(OR($N71=7,$N71=8),BH102*'4 PEF'!$G$10,IF($N71=9,BH102*'4 PEF'!$G$7,IF($N71=10,BH102*'4 PEF'!$G$6)))))</f>
        <v>67.476805989605708</v>
      </c>
      <c r="BI71" s="21">
        <f>BI102*'4 PEF'!$G$10</f>
        <v>0</v>
      </c>
      <c r="BJ71" s="21">
        <f>IF($N71=2,BJ102*'4 PEF'!$G$4,IF(OR($N71=3,$N71=4,$N71=5,$N71=6),BJ102*'4 PEF'!$G$5,IF(OR($N71=7,$N71=8),BJ102*'4 PEF'!$G$10,IF($N71=9,BJ102*'4 PEF'!$G$7,IF($N71=10,BJ102*'4 PEF'!$G$6)))))</f>
        <v>18.108000000000001</v>
      </c>
      <c r="BK71" s="21">
        <f>BK102*'4 PEF'!$G$10</f>
        <v>20.436829714284215</v>
      </c>
      <c r="BL71" s="21">
        <f>BL102*'4 PEF'!$G$10</f>
        <v>0.80724232879527857</v>
      </c>
      <c r="BM71" s="39">
        <f>BM102*'4 PEF'!$G$10</f>
        <v>0</v>
      </c>
      <c r="BN71" s="40">
        <f t="shared" ref="BN71:BN97" si="99">SUM(BH71:BM71)</f>
        <v>106.82887803268521</v>
      </c>
      <c r="BO71" s="21">
        <f>IF($N71=2,BO102*'4 PEF'!$G$4,IF(OR($N71=3,$N71=4,$N71=5,$N71=6),BO102*'4 PEF'!$G$5,IF(OR($N71=7,$N71=8),BO102*'4 PEF'!$G$10,IF($N71=9,BO102*'4 PEF'!$G$7,IF($N71=10,BO102*'4 PEF'!$G$6)))))</f>
        <v>51.463336306908801</v>
      </c>
      <c r="BP71" s="21">
        <f>BP102*'4 PEF'!$G$10</f>
        <v>0</v>
      </c>
      <c r="BQ71" s="21">
        <f>IF($N71=2,BQ102*'4 PEF'!$G$4,IF(OR($N71=3,$N71=4,$N71=5,$N71=6),BQ102*'4 PEF'!$G$5,IF(OR($N71=7,$N71=8),BQ102*'4 PEF'!$G$10,IF($N71=9,BQ102*'4 PEF'!$G$7,IF($N71=10,BQ102*'4 PEF'!$G$6)))))</f>
        <v>27.96</v>
      </c>
      <c r="BR71" s="21">
        <f>BR102*'4 PEF'!$G$10</f>
        <v>21.01762909091094</v>
      </c>
      <c r="BS71" s="21">
        <f>BS102*'4 PEF'!$G$10</f>
        <v>0.73344342286460595</v>
      </c>
      <c r="BT71" s="39">
        <f>BT102*'4 PEF'!$G$10</f>
        <v>0</v>
      </c>
      <c r="BU71" s="40">
        <f t="shared" ref="BU71:BU97" si="100">SUM(BO71:BT71)</f>
        <v>101.17440882068435</v>
      </c>
    </row>
    <row r="72" spans="1:73" x14ac:dyDescent="0.25">
      <c r="A72" s="195"/>
      <c r="B72" s="18">
        <v>3</v>
      </c>
      <c r="C72" s="26">
        <f>VLOOKUP(M72,[1]aux!$A$2:$B$35,2)</f>
        <v>24</v>
      </c>
      <c r="D72" s="55" t="s">
        <v>40</v>
      </c>
      <c r="E72" s="55" t="s">
        <v>41</v>
      </c>
      <c r="F72" s="54" t="s">
        <v>41</v>
      </c>
      <c r="G72" s="54" t="s">
        <v>42</v>
      </c>
      <c r="H72" s="54">
        <v>0</v>
      </c>
      <c r="I72" s="54">
        <f t="shared" si="79"/>
        <v>3</v>
      </c>
      <c r="J72" s="54">
        <f t="shared" si="80"/>
        <v>3</v>
      </c>
      <c r="K72" s="54">
        <f t="shared" si="81"/>
        <v>2</v>
      </c>
      <c r="L72" s="54">
        <f t="shared" si="82"/>
        <v>1</v>
      </c>
      <c r="M72" s="54">
        <f t="shared" si="83"/>
        <v>3321</v>
      </c>
      <c r="N72" s="54">
        <v>9</v>
      </c>
      <c r="O72" s="54">
        <v>0</v>
      </c>
      <c r="P72" s="54">
        <v>2</v>
      </c>
      <c r="Q72" s="54">
        <v>0</v>
      </c>
      <c r="R72" s="54">
        <v>2</v>
      </c>
      <c r="S72" s="54" t="s">
        <v>42</v>
      </c>
      <c r="T72" s="26">
        <f t="shared" si="84"/>
        <v>18</v>
      </c>
      <c r="U72" s="54">
        <v>0</v>
      </c>
      <c r="V72" s="54">
        <v>0</v>
      </c>
      <c r="W72" s="19"/>
      <c r="X72" s="11">
        <f>VLOOKUP($C72,[2]Milan!$BB$7:$BK$40,5)</f>
        <v>15</v>
      </c>
      <c r="Y72" s="11">
        <f>VLOOKUP($C72,[2]Milan!$BB$7:$BK$40,6)</f>
        <v>35</v>
      </c>
      <c r="Z72" s="11">
        <f>VLOOKUP($C72,[2]Milan!$BB$7:$BK$40,7)</f>
        <v>65</v>
      </c>
      <c r="AA72" s="11">
        <f>VLOOKUP($C72,[2]Milan!$BB$7:$BK$40,8)</f>
        <v>90</v>
      </c>
      <c r="AB72" s="11">
        <f>VLOOKUP($C72,[2]Milan!$BB$7:$BK$40,9)</f>
        <v>116</v>
      </c>
      <c r="AC72" s="11">
        <f>VLOOKUP($C72,[2]Milan!$BB$7:$BK$40,10)</f>
        <v>108</v>
      </c>
      <c r="AD72" s="12">
        <f t="shared" si="85"/>
        <v>0</v>
      </c>
      <c r="AE72" s="12">
        <f t="shared" si="86"/>
        <v>0</v>
      </c>
      <c r="AF72" s="12">
        <v>0</v>
      </c>
      <c r="AG72" s="12" t="s">
        <v>38</v>
      </c>
      <c r="AH72" s="12" t="s">
        <v>38</v>
      </c>
      <c r="AI72" s="12">
        <f t="shared" si="87"/>
        <v>136</v>
      </c>
      <c r="AJ72" s="12">
        <v>0</v>
      </c>
      <c r="AK72" s="12">
        <f t="shared" si="88"/>
        <v>152</v>
      </c>
      <c r="AL72" s="12">
        <f t="shared" si="89"/>
        <v>162</v>
      </c>
      <c r="AM72" s="12">
        <f t="shared" si="90"/>
        <v>0</v>
      </c>
      <c r="AN72" s="12">
        <f t="shared" si="91"/>
        <v>0</v>
      </c>
      <c r="AO72" s="14">
        <f t="shared" si="77"/>
        <v>423.8329564544282</v>
      </c>
      <c r="AP72" s="11">
        <f>VLOOKUP($C72,[1]Milan!$BB$7:$BK$40,5)</f>
        <v>15</v>
      </c>
      <c r="AQ72" s="11">
        <f>VLOOKUP($C72,[1]Milan!$BB$7:$BK$40,6)</f>
        <v>35</v>
      </c>
      <c r="AR72" s="11">
        <f>VLOOKUP($C72,[1]Milan!$BB$7:$BK$40,7)</f>
        <v>65</v>
      </c>
      <c r="AS72" s="11">
        <f>VLOOKUP($C72,[1]Milan!$BB$7:$BK$40,8)</f>
        <v>91</v>
      </c>
      <c r="AT72" s="11">
        <f>VLOOKUP($C72,[1]Milan!$BB$7:$BK$40,9)</f>
        <v>117</v>
      </c>
      <c r="AU72" s="11">
        <f>VLOOKUP($C72,[1]Milan!$BB$7:$BK$40,10)</f>
        <v>109</v>
      </c>
      <c r="AV72" s="12">
        <f t="shared" si="92"/>
        <v>0</v>
      </c>
      <c r="AW72" s="12">
        <f t="shared" si="93"/>
        <v>0</v>
      </c>
      <c r="AX72" s="12">
        <v>0</v>
      </c>
      <c r="AY72" s="12" t="s">
        <v>38</v>
      </c>
      <c r="AZ72" s="12" t="s">
        <v>38</v>
      </c>
      <c r="BA72" s="12">
        <f t="shared" si="94"/>
        <v>138</v>
      </c>
      <c r="BB72" s="12">
        <v>0</v>
      </c>
      <c r="BC72" s="12">
        <f t="shared" si="95"/>
        <v>153</v>
      </c>
      <c r="BD72" s="12">
        <f t="shared" si="96"/>
        <v>162</v>
      </c>
      <c r="BE72" s="12">
        <f t="shared" si="97"/>
        <v>0</v>
      </c>
      <c r="BF72" s="12">
        <f t="shared" si="98"/>
        <v>0</v>
      </c>
      <c r="BG72" s="14">
        <f t="shared" si="78"/>
        <v>196.5324512744086</v>
      </c>
      <c r="BH72" s="21">
        <f>IF($N72=2,BH103*'4 PEF'!$G$4,IF(OR($N72=3,$N72=4,$N72=5,$N72=6),BH103*'4 PEF'!$G$5,IF(OR($N72=7,$N72=8),BH103*'4 PEF'!$G$10,IF($N72=9,BH103*'4 PEF'!$G$7,IF($N72=10,BH103*'4 PEF'!$G$6)))))</f>
        <v>57.548632395492163</v>
      </c>
      <c r="BI72" s="21">
        <f>BI103*'4 PEF'!$G$10</f>
        <v>0</v>
      </c>
      <c r="BJ72" s="21">
        <f>IF($N72=2,BJ103*'4 PEF'!$G$4,IF(OR($N72=3,$N72=4,$N72=5,$N72=6),BJ103*'4 PEF'!$G$5,IF(OR($N72=7,$N72=8),BJ103*'4 PEF'!$G$10,IF($N72=9,BJ103*'4 PEF'!$G$7,IF($N72=10,BJ103*'4 PEF'!$G$6)))))</f>
        <v>18.108000000000001</v>
      </c>
      <c r="BK72" s="21">
        <f>BK103*'4 PEF'!$G$10</f>
        <v>20.436829714284215</v>
      </c>
      <c r="BL72" s="21">
        <f>BL103*'4 PEF'!$G$10</f>
        <v>0.78234888670819425</v>
      </c>
      <c r="BM72" s="39">
        <f>BM103*'4 PEF'!$G$10</f>
        <v>0</v>
      </c>
      <c r="BN72" s="40">
        <f t="shared" si="99"/>
        <v>96.875810996484574</v>
      </c>
      <c r="BO72" s="21">
        <f>IF($N72=2,BO103*'4 PEF'!$G$4,IF(OR($N72=3,$N72=4,$N72=5,$N72=6),BO103*'4 PEF'!$G$5,IF(OR($N72=7,$N72=8),BO103*'4 PEF'!$G$10,IF($N72=9,BO103*'4 PEF'!$G$7,IF($N72=10,BO103*'4 PEF'!$G$6)))))</f>
        <v>45.825711516286546</v>
      </c>
      <c r="BP72" s="21">
        <f>BP103*'4 PEF'!$G$10</f>
        <v>0</v>
      </c>
      <c r="BQ72" s="21">
        <f>IF($N72=2,BQ103*'4 PEF'!$G$4,IF(OR($N72=3,$N72=4,$N72=5,$N72=6),BQ103*'4 PEF'!$G$5,IF(OR($N72=7,$N72=8),BQ103*'4 PEF'!$G$10,IF($N72=9,BQ103*'4 PEF'!$G$7,IF($N72=10,BQ103*'4 PEF'!$G$6)))))</f>
        <v>27.96</v>
      </c>
      <c r="BR72" s="21">
        <f>BR103*'4 PEF'!$G$10</f>
        <v>21.01762909091094</v>
      </c>
      <c r="BS72" s="21">
        <f>BS103*'4 PEF'!$G$10</f>
        <v>0.7219272741227476</v>
      </c>
      <c r="BT72" s="39">
        <f>BT103*'4 PEF'!$G$10</f>
        <v>0</v>
      </c>
      <c r="BU72" s="40">
        <f t="shared" si="100"/>
        <v>95.525267881320232</v>
      </c>
    </row>
    <row r="73" spans="1:73" x14ac:dyDescent="0.25">
      <c r="A73" s="195"/>
      <c r="B73" s="18">
        <v>4</v>
      </c>
      <c r="C73" s="26">
        <f>VLOOKUP(M73,[1]aux!$A$2:$B$35,2)</f>
        <v>32</v>
      </c>
      <c r="D73" s="55" t="s">
        <v>41</v>
      </c>
      <c r="E73" s="55" t="s">
        <v>41</v>
      </c>
      <c r="F73" s="54" t="s">
        <v>41</v>
      </c>
      <c r="G73" s="54" t="s">
        <v>42</v>
      </c>
      <c r="H73" s="54">
        <v>0</v>
      </c>
      <c r="I73" s="54">
        <f t="shared" si="79"/>
        <v>4</v>
      </c>
      <c r="J73" s="54">
        <f t="shared" si="80"/>
        <v>3</v>
      </c>
      <c r="K73" s="54">
        <f t="shared" si="81"/>
        <v>2</v>
      </c>
      <c r="L73" s="54">
        <f t="shared" si="82"/>
        <v>1</v>
      </c>
      <c r="M73" s="54">
        <f t="shared" si="83"/>
        <v>4321</v>
      </c>
      <c r="N73" s="54">
        <v>9</v>
      </c>
      <c r="O73" s="54">
        <v>0</v>
      </c>
      <c r="P73" s="54">
        <v>2</v>
      </c>
      <c r="Q73" s="54">
        <v>0</v>
      </c>
      <c r="R73" s="54">
        <v>2</v>
      </c>
      <c r="S73" s="54" t="s">
        <v>42</v>
      </c>
      <c r="T73" s="26">
        <f t="shared" si="84"/>
        <v>18</v>
      </c>
      <c r="U73" s="54">
        <v>0</v>
      </c>
      <c r="V73" s="54">
        <v>0</v>
      </c>
      <c r="W73" s="19"/>
      <c r="X73" s="11">
        <f>VLOOKUP($C73,[2]Milan!$BB$7:$BK$40,5)</f>
        <v>17</v>
      </c>
      <c r="Y73" s="11">
        <f>VLOOKUP($C73,[2]Milan!$BB$7:$BK$40,6)</f>
        <v>37</v>
      </c>
      <c r="Z73" s="11">
        <f>VLOOKUP($C73,[2]Milan!$BB$7:$BK$40,7)</f>
        <v>67</v>
      </c>
      <c r="AA73" s="11">
        <f>VLOOKUP($C73,[2]Milan!$BB$7:$BK$40,8)</f>
        <v>90</v>
      </c>
      <c r="AB73" s="11">
        <f>VLOOKUP($C73,[2]Milan!$BB$7:$BK$40,9)</f>
        <v>116</v>
      </c>
      <c r="AC73" s="11">
        <f>VLOOKUP($C73,[2]Milan!$BB$7:$BK$40,10)</f>
        <v>108</v>
      </c>
      <c r="AD73" s="12">
        <f t="shared" si="85"/>
        <v>0</v>
      </c>
      <c r="AE73" s="12">
        <f t="shared" si="86"/>
        <v>0</v>
      </c>
      <c r="AF73" s="12">
        <v>0</v>
      </c>
      <c r="AG73" s="12" t="s">
        <v>38</v>
      </c>
      <c r="AH73" s="12" t="s">
        <v>38</v>
      </c>
      <c r="AI73" s="12">
        <f t="shared" si="87"/>
        <v>136</v>
      </c>
      <c r="AJ73" s="12">
        <v>0</v>
      </c>
      <c r="AK73" s="12">
        <f t="shared" si="88"/>
        <v>152</v>
      </c>
      <c r="AL73" s="12">
        <f t="shared" si="89"/>
        <v>162</v>
      </c>
      <c r="AM73" s="12">
        <f t="shared" si="90"/>
        <v>0</v>
      </c>
      <c r="AN73" s="12">
        <f t="shared" si="91"/>
        <v>0</v>
      </c>
      <c r="AO73" s="14">
        <f t="shared" si="77"/>
        <v>449.41468733263099</v>
      </c>
      <c r="AP73" s="11">
        <f>VLOOKUP($C73,[1]Milan!$BB$7:$BK$40,5)</f>
        <v>17</v>
      </c>
      <c r="AQ73" s="11">
        <f>VLOOKUP($C73,[1]Milan!$BB$7:$BK$40,6)</f>
        <v>37</v>
      </c>
      <c r="AR73" s="11">
        <f>VLOOKUP($C73,[1]Milan!$BB$7:$BK$40,7)</f>
        <v>67</v>
      </c>
      <c r="AS73" s="11">
        <f>VLOOKUP($C73,[1]Milan!$BB$7:$BK$40,8)</f>
        <v>91</v>
      </c>
      <c r="AT73" s="11">
        <f>VLOOKUP($C73,[1]Milan!$BB$7:$BK$40,9)</f>
        <v>117</v>
      </c>
      <c r="AU73" s="11">
        <f>VLOOKUP($C73,[1]Milan!$BB$7:$BK$40,10)</f>
        <v>109</v>
      </c>
      <c r="AV73" s="12">
        <f t="shared" si="92"/>
        <v>0</v>
      </c>
      <c r="AW73" s="12">
        <f t="shared" si="93"/>
        <v>0</v>
      </c>
      <c r="AX73" s="12">
        <v>0</v>
      </c>
      <c r="AY73" s="12" t="s">
        <v>38</v>
      </c>
      <c r="AZ73" s="12" t="s">
        <v>38</v>
      </c>
      <c r="BA73" s="12">
        <f t="shared" si="94"/>
        <v>138</v>
      </c>
      <c r="BB73" s="12">
        <v>0</v>
      </c>
      <c r="BC73" s="12">
        <f t="shared" si="95"/>
        <v>153</v>
      </c>
      <c r="BD73" s="12">
        <f t="shared" si="96"/>
        <v>162</v>
      </c>
      <c r="BE73" s="12">
        <f t="shared" si="97"/>
        <v>0</v>
      </c>
      <c r="BF73" s="12">
        <f t="shared" si="98"/>
        <v>0</v>
      </c>
      <c r="BG73" s="14">
        <f t="shared" si="78"/>
        <v>208.20651254628436</v>
      </c>
      <c r="BH73" s="21">
        <f>IF($N73=2,BH104*'4 PEF'!$G$4,IF(OR($N73=3,$N73=4,$N73=5,$N73=6),BH104*'4 PEF'!$G$5,IF(OR($N73=7,$N73=8),BH104*'4 PEF'!$G$10,IF($N73=9,BH104*'4 PEF'!$G$7,IF($N73=10,BH104*'4 PEF'!$G$6)))))</f>
        <v>51.194593149496797</v>
      </c>
      <c r="BI73" s="21">
        <f>BI104*'4 PEF'!$G$10</f>
        <v>0</v>
      </c>
      <c r="BJ73" s="21">
        <f>IF($N73=2,BJ104*'4 PEF'!$G$4,IF(OR($N73=3,$N73=4,$N73=5,$N73=6),BJ104*'4 PEF'!$G$5,IF(OR($N73=7,$N73=8),BJ104*'4 PEF'!$G$10,IF($N73=9,BJ104*'4 PEF'!$G$7,IF($N73=10,BJ104*'4 PEF'!$G$6)))))</f>
        <v>18.108000000000001</v>
      </c>
      <c r="BK73" s="21">
        <f>BK104*'4 PEF'!$G$10</f>
        <v>20.436829714284215</v>
      </c>
      <c r="BL73" s="21">
        <f>BL104*'4 PEF'!$G$10</f>
        <v>0.76630692655917709</v>
      </c>
      <c r="BM73" s="39">
        <f>BM104*'4 PEF'!$G$10</f>
        <v>0</v>
      </c>
      <c r="BN73" s="40">
        <f t="shared" si="99"/>
        <v>90.505729790340197</v>
      </c>
      <c r="BO73" s="21">
        <f>IF($N73=2,BO104*'4 PEF'!$G$4,IF(OR($N73=3,$N73=4,$N73=5,$N73=6),BO104*'4 PEF'!$G$5,IF(OR($N73=7,$N73=8),BO104*'4 PEF'!$G$10,IF($N73=9,BO104*'4 PEF'!$G$7,IF($N73=10,BO104*'4 PEF'!$G$6)))))</f>
        <v>42.258397668574069</v>
      </c>
      <c r="BP73" s="21">
        <f>BP104*'4 PEF'!$G$10</f>
        <v>0</v>
      </c>
      <c r="BQ73" s="21">
        <f>IF($N73=2,BQ104*'4 PEF'!$G$4,IF(OR($N73=3,$N73=4,$N73=5,$N73=6),BQ104*'4 PEF'!$G$5,IF(OR($N73=7,$N73=8),BQ104*'4 PEF'!$G$10,IF($N73=9,BQ104*'4 PEF'!$G$7,IF($N73=10,BQ104*'4 PEF'!$G$6)))))</f>
        <v>27.96</v>
      </c>
      <c r="BR73" s="21">
        <f>BR104*'4 PEF'!$G$10</f>
        <v>21.01762909091094</v>
      </c>
      <c r="BS73" s="21">
        <f>BS104*'4 PEF'!$G$10</f>
        <v>0.71551644503571099</v>
      </c>
      <c r="BT73" s="39">
        <f>BT104*'4 PEF'!$G$10</f>
        <v>0</v>
      </c>
      <c r="BU73" s="40">
        <f t="shared" si="100"/>
        <v>91.951543204520732</v>
      </c>
    </row>
    <row r="74" spans="1:73" x14ac:dyDescent="0.25">
      <c r="A74" s="195"/>
      <c r="B74" s="18">
        <v>5</v>
      </c>
      <c r="C74" s="26">
        <f>VLOOKUP(M74,[1]aux!$A$2:$B$35,2)</f>
        <v>26</v>
      </c>
      <c r="D74" s="55" t="s">
        <v>40</v>
      </c>
      <c r="E74" s="55" t="s">
        <v>41</v>
      </c>
      <c r="F74" s="54" t="s">
        <v>41</v>
      </c>
      <c r="G74" s="54" t="s">
        <v>42</v>
      </c>
      <c r="H74" s="54">
        <v>1</v>
      </c>
      <c r="I74" s="54">
        <f t="shared" si="79"/>
        <v>3</v>
      </c>
      <c r="J74" s="54">
        <f t="shared" si="80"/>
        <v>3</v>
      </c>
      <c r="K74" s="54">
        <f t="shared" si="81"/>
        <v>2</v>
      </c>
      <c r="L74" s="54">
        <f t="shared" si="82"/>
        <v>2</v>
      </c>
      <c r="M74" s="54">
        <f t="shared" si="83"/>
        <v>3322</v>
      </c>
      <c r="N74" s="54">
        <v>6</v>
      </c>
      <c r="O74" s="54">
        <v>0</v>
      </c>
      <c r="P74" s="54">
        <v>1</v>
      </c>
      <c r="Q74" s="54">
        <v>0</v>
      </c>
      <c r="R74" s="54">
        <v>2</v>
      </c>
      <c r="S74" s="54" t="s">
        <v>42</v>
      </c>
      <c r="T74" s="26">
        <f t="shared" si="84"/>
        <v>15</v>
      </c>
      <c r="U74" s="54">
        <v>0</v>
      </c>
      <c r="V74" s="54">
        <v>0</v>
      </c>
      <c r="W74" s="19"/>
      <c r="X74" s="11">
        <f>VLOOKUP($C74,[2]Milan!$BB$7:$BK$40,5)</f>
        <v>15</v>
      </c>
      <c r="Y74" s="11">
        <f>VLOOKUP($C74,[2]Milan!$BB$7:$BK$40,6)</f>
        <v>35</v>
      </c>
      <c r="Z74" s="11">
        <f>VLOOKUP($C74,[2]Milan!$BB$7:$BK$40,7)</f>
        <v>65</v>
      </c>
      <c r="AA74" s="11">
        <f>VLOOKUP($C74,[2]Milan!$BB$7:$BK$40,8)</f>
        <v>90</v>
      </c>
      <c r="AB74" s="11">
        <f>VLOOKUP($C74,[2]Milan!$BB$7:$BK$40,9)</f>
        <v>116</v>
      </c>
      <c r="AC74" s="11">
        <f>VLOOKUP($C74,[2]Milan!$BB$7:$BK$40,10)</f>
        <v>108</v>
      </c>
      <c r="AD74" s="12">
        <f t="shared" si="85"/>
        <v>169</v>
      </c>
      <c r="AE74" s="12">
        <f t="shared" si="86"/>
        <v>167</v>
      </c>
      <c r="AF74" s="12">
        <v>0</v>
      </c>
      <c r="AG74" s="12" t="s">
        <v>38</v>
      </c>
      <c r="AH74" s="12" t="s">
        <v>38</v>
      </c>
      <c r="AI74" s="12">
        <f t="shared" si="87"/>
        <v>121</v>
      </c>
      <c r="AJ74" s="12">
        <v>0</v>
      </c>
      <c r="AK74" s="12">
        <f t="shared" si="88"/>
        <v>148</v>
      </c>
      <c r="AL74" s="12">
        <f t="shared" si="89"/>
        <v>162</v>
      </c>
      <c r="AM74" s="12">
        <f t="shared" si="90"/>
        <v>0</v>
      </c>
      <c r="AN74" s="12">
        <f t="shared" si="91"/>
        <v>0</v>
      </c>
      <c r="AO74" s="14">
        <f t="shared" si="77"/>
        <v>626.55942158709695</v>
      </c>
      <c r="AP74" s="11">
        <f>VLOOKUP($C74,[1]Milan!$BB$7:$BK$40,5)</f>
        <v>15</v>
      </c>
      <c r="AQ74" s="11">
        <f>VLOOKUP($C74,[1]Milan!$BB$7:$BK$40,6)</f>
        <v>35</v>
      </c>
      <c r="AR74" s="11">
        <f>VLOOKUP($C74,[1]Milan!$BB$7:$BK$40,7)</f>
        <v>65</v>
      </c>
      <c r="AS74" s="11">
        <f>VLOOKUP($C74,[1]Milan!$BB$7:$BK$40,8)</f>
        <v>91</v>
      </c>
      <c r="AT74" s="11">
        <f>VLOOKUP($C74,[1]Milan!$BB$7:$BK$40,9)</f>
        <v>117</v>
      </c>
      <c r="AU74" s="11">
        <f>VLOOKUP($C74,[1]Milan!$BB$7:$BK$40,10)</f>
        <v>109</v>
      </c>
      <c r="AV74" s="12">
        <f t="shared" si="92"/>
        <v>170</v>
      </c>
      <c r="AW74" s="12">
        <f t="shared" si="93"/>
        <v>168</v>
      </c>
      <c r="AX74" s="12">
        <v>0</v>
      </c>
      <c r="AY74" s="12" t="s">
        <v>38</v>
      </c>
      <c r="AZ74" s="12" t="s">
        <v>38</v>
      </c>
      <c r="BA74" s="12">
        <f t="shared" si="94"/>
        <v>122</v>
      </c>
      <c r="BB74" s="12">
        <v>0</v>
      </c>
      <c r="BC74" s="12">
        <f t="shared" si="95"/>
        <v>149</v>
      </c>
      <c r="BD74" s="12">
        <f t="shared" si="96"/>
        <v>162</v>
      </c>
      <c r="BE74" s="12">
        <f t="shared" si="97"/>
        <v>0</v>
      </c>
      <c r="BF74" s="12">
        <f t="shared" si="98"/>
        <v>0</v>
      </c>
      <c r="BG74" s="14">
        <f t="shared" si="78"/>
        <v>399.16814609623032</v>
      </c>
      <c r="BH74" s="21">
        <f>IF($N74=2,BH105*'4 PEF'!$G$4,IF(OR($N74=3,$N74=4,$N74=5,$N74=6),BH105*'4 PEF'!$G$5,IF(OR($N74=7,$N74=8),BH105*'4 PEF'!$G$10,IF($N74=9,BH105*'4 PEF'!$G$7,IF($N74=10,BH105*'4 PEF'!$G$6)))))</f>
        <v>32.849473588427969</v>
      </c>
      <c r="BI74" s="21">
        <f>BI105*'4 PEF'!$G$10</f>
        <v>0</v>
      </c>
      <c r="BJ74" s="21">
        <f>IF($N74=2,BJ105*'4 PEF'!$G$4,IF(OR($N74=3,$N74=4,$N74=5,$N74=6),BJ105*'4 PEF'!$G$5,IF(OR($N74=7,$N74=8),BJ105*'4 PEF'!$G$10,IF($N74=9,BJ105*'4 PEF'!$G$7,IF($N74=10,BJ105*'4 PEF'!$G$6)))))</f>
        <v>15.88421052631579</v>
      </c>
      <c r="BK74" s="21">
        <f>BK105*'4 PEF'!$G$10</f>
        <v>20.436829714284215</v>
      </c>
      <c r="BL74" s="21">
        <f>BL105*'4 PEF'!$G$10</f>
        <v>8.8189630284999225</v>
      </c>
      <c r="BM74" s="39">
        <f>BM105*'4 PEF'!$G$10</f>
        <v>0</v>
      </c>
      <c r="BN74" s="40">
        <f t="shared" si="99"/>
        <v>77.989476857527904</v>
      </c>
      <c r="BO74" s="21">
        <f>IF($N74=2,BO105*'4 PEF'!$G$4,IF(OR($N74=3,$N74=4,$N74=5,$N74=6),BO105*'4 PEF'!$G$5,IF(OR($N74=7,$N74=8),BO105*'4 PEF'!$G$10,IF($N74=9,BO105*'4 PEF'!$G$7,IF($N74=10,BO105*'4 PEF'!$G$6)))))</f>
        <v>23.964031382852191</v>
      </c>
      <c r="BP74" s="21">
        <f>BP105*'4 PEF'!$G$10</f>
        <v>0</v>
      </c>
      <c r="BQ74" s="21">
        <f>IF($N74=2,BQ105*'4 PEF'!$G$4,IF(OR($N74=3,$N74=4,$N74=5,$N74=6),BQ105*'4 PEF'!$G$5,IF(OR($N74=7,$N74=8),BQ105*'4 PEF'!$G$10,IF($N74=9,BQ105*'4 PEF'!$G$7,IF($N74=10,BQ105*'4 PEF'!$G$6)))))</f>
        <v>24.526315789473685</v>
      </c>
      <c r="BR74" s="21">
        <f>BR105*'4 PEF'!$G$10</f>
        <v>21.01762909091094</v>
      </c>
      <c r="BS74" s="21">
        <f>BS105*'4 PEF'!$G$10</f>
        <v>8.9337457651796672</v>
      </c>
      <c r="BT74" s="39">
        <f>BT105*'4 PEF'!$G$10</f>
        <v>0</v>
      </c>
      <c r="BU74" s="40">
        <f t="shared" si="100"/>
        <v>78.441722028416478</v>
      </c>
    </row>
    <row r="75" spans="1:73" x14ac:dyDescent="0.25">
      <c r="A75" s="195"/>
      <c r="B75" s="18">
        <v>6</v>
      </c>
      <c r="C75" s="26">
        <f>VLOOKUP(M75,[1]aux!$A$2:$B$35,2)</f>
        <v>34</v>
      </c>
      <c r="D75" s="55" t="s">
        <v>41</v>
      </c>
      <c r="E75" s="55" t="s">
        <v>41</v>
      </c>
      <c r="F75" s="54" t="s">
        <v>41</v>
      </c>
      <c r="G75" s="54" t="s">
        <v>42</v>
      </c>
      <c r="H75" s="54">
        <v>1</v>
      </c>
      <c r="I75" s="54">
        <f t="shared" si="79"/>
        <v>4</v>
      </c>
      <c r="J75" s="54">
        <f t="shared" si="80"/>
        <v>3</v>
      </c>
      <c r="K75" s="54">
        <f t="shared" si="81"/>
        <v>2</v>
      </c>
      <c r="L75" s="54">
        <f t="shared" si="82"/>
        <v>2</v>
      </c>
      <c r="M75" s="54">
        <f t="shared" si="83"/>
        <v>4322</v>
      </c>
      <c r="N75" s="54">
        <v>6</v>
      </c>
      <c r="O75" s="54">
        <v>0</v>
      </c>
      <c r="P75" s="54">
        <v>1</v>
      </c>
      <c r="Q75" s="54">
        <v>0</v>
      </c>
      <c r="R75" s="54">
        <v>2</v>
      </c>
      <c r="S75" s="54" t="s">
        <v>42</v>
      </c>
      <c r="T75" s="26">
        <f t="shared" si="84"/>
        <v>15</v>
      </c>
      <c r="U75" s="54">
        <v>0</v>
      </c>
      <c r="V75" s="54">
        <v>0</v>
      </c>
      <c r="W75" s="19"/>
      <c r="X75" s="11">
        <f>VLOOKUP($C75,[2]Milan!$BB$7:$BK$40,5)</f>
        <v>17</v>
      </c>
      <c r="Y75" s="11">
        <f>VLOOKUP($C75,[2]Milan!$BB$7:$BK$40,6)</f>
        <v>37</v>
      </c>
      <c r="Z75" s="11">
        <f>VLOOKUP($C75,[2]Milan!$BB$7:$BK$40,7)</f>
        <v>67</v>
      </c>
      <c r="AA75" s="11">
        <f>VLOOKUP($C75,[2]Milan!$BB$7:$BK$40,8)</f>
        <v>90</v>
      </c>
      <c r="AB75" s="11">
        <f>VLOOKUP($C75,[2]Milan!$BB$7:$BK$40,9)</f>
        <v>116</v>
      </c>
      <c r="AC75" s="11">
        <f>VLOOKUP($C75,[2]Milan!$BB$7:$BK$40,10)</f>
        <v>108</v>
      </c>
      <c r="AD75" s="12">
        <f t="shared" si="85"/>
        <v>169</v>
      </c>
      <c r="AE75" s="12">
        <f t="shared" si="86"/>
        <v>167</v>
      </c>
      <c r="AF75" s="12">
        <v>0</v>
      </c>
      <c r="AG75" s="12" t="s">
        <v>38</v>
      </c>
      <c r="AH75" s="12" t="s">
        <v>38</v>
      </c>
      <c r="AI75" s="12">
        <f t="shared" si="87"/>
        <v>121</v>
      </c>
      <c r="AJ75" s="12">
        <v>0</v>
      </c>
      <c r="AK75" s="12">
        <f t="shared" si="88"/>
        <v>148</v>
      </c>
      <c r="AL75" s="12">
        <f t="shared" si="89"/>
        <v>162</v>
      </c>
      <c r="AM75" s="12">
        <f t="shared" si="90"/>
        <v>0</v>
      </c>
      <c r="AN75" s="12">
        <f t="shared" si="91"/>
        <v>0</v>
      </c>
      <c r="AO75" s="14">
        <f t="shared" si="77"/>
        <v>652.14115246529968</v>
      </c>
      <c r="AP75" s="11">
        <f>VLOOKUP($C75,[1]Milan!$BB$7:$BK$40,5)</f>
        <v>17</v>
      </c>
      <c r="AQ75" s="11">
        <f>VLOOKUP($C75,[1]Milan!$BB$7:$BK$40,6)</f>
        <v>37</v>
      </c>
      <c r="AR75" s="11">
        <f>VLOOKUP($C75,[1]Milan!$BB$7:$BK$40,7)</f>
        <v>67</v>
      </c>
      <c r="AS75" s="11">
        <f>VLOOKUP($C75,[1]Milan!$BB$7:$BK$40,8)</f>
        <v>91</v>
      </c>
      <c r="AT75" s="11">
        <f>VLOOKUP($C75,[1]Milan!$BB$7:$BK$40,9)</f>
        <v>117</v>
      </c>
      <c r="AU75" s="11">
        <f>VLOOKUP($C75,[1]Milan!$BB$7:$BK$40,10)</f>
        <v>109</v>
      </c>
      <c r="AV75" s="12">
        <f t="shared" si="92"/>
        <v>170</v>
      </c>
      <c r="AW75" s="12">
        <f t="shared" si="93"/>
        <v>168</v>
      </c>
      <c r="AX75" s="12">
        <v>0</v>
      </c>
      <c r="AY75" s="12" t="s">
        <v>38</v>
      </c>
      <c r="AZ75" s="12" t="s">
        <v>38</v>
      </c>
      <c r="BA75" s="12">
        <f t="shared" si="94"/>
        <v>122</v>
      </c>
      <c r="BB75" s="12">
        <v>0</v>
      </c>
      <c r="BC75" s="12">
        <f t="shared" si="95"/>
        <v>149</v>
      </c>
      <c r="BD75" s="12">
        <f t="shared" si="96"/>
        <v>162</v>
      </c>
      <c r="BE75" s="12">
        <f t="shared" si="97"/>
        <v>0</v>
      </c>
      <c r="BF75" s="12">
        <f t="shared" si="98"/>
        <v>0</v>
      </c>
      <c r="BG75" s="14">
        <f t="shared" si="78"/>
        <v>410.84220736810607</v>
      </c>
      <c r="BH75" s="21">
        <f>IF($N75=2,BH106*'4 PEF'!$G$4,IF(OR($N75=3,$N75=4,$N75=5,$N75=6),BH106*'4 PEF'!$G$5,IF(OR($N75=7,$N75=8),BH106*'4 PEF'!$G$10,IF($N75=9,BH106*'4 PEF'!$G$7,IF($N75=10,BH106*'4 PEF'!$G$6)))))</f>
        <v>28.687274756522417</v>
      </c>
      <c r="BI75" s="21">
        <f>BI106*'4 PEF'!$G$10</f>
        <v>0</v>
      </c>
      <c r="BJ75" s="21">
        <f>IF($N75=2,BJ106*'4 PEF'!$G$4,IF(OR($N75=3,$N75=4,$N75=5,$N75=6),BJ106*'4 PEF'!$G$5,IF(OR($N75=7,$N75=8),BJ106*'4 PEF'!$G$10,IF($N75=9,BJ106*'4 PEF'!$G$7,IF($N75=10,BJ106*'4 PEF'!$G$6)))))</f>
        <v>15.88421052631579</v>
      </c>
      <c r="BK75" s="21">
        <f>BK106*'4 PEF'!$G$10</f>
        <v>20.436829714284215</v>
      </c>
      <c r="BL75" s="21">
        <f>BL106*'4 PEF'!$G$10</f>
        <v>8.8022258337966335</v>
      </c>
      <c r="BM75" s="39">
        <f>BM106*'4 PEF'!$G$10</f>
        <v>0</v>
      </c>
      <c r="BN75" s="40">
        <f t="shared" si="99"/>
        <v>73.810540830919052</v>
      </c>
      <c r="BO75" s="21">
        <f>IF($N75=2,BO106*'4 PEF'!$G$4,IF(OR($N75=3,$N75=4,$N75=5,$N75=6),BO106*'4 PEF'!$G$5,IF(OR($N75=7,$N75=8),BO106*'4 PEF'!$G$10,IF($N75=9,BO106*'4 PEF'!$G$7,IF($N75=10,BO106*'4 PEF'!$G$6)))))</f>
        <v>21.796210856894358</v>
      </c>
      <c r="BP75" s="21">
        <f>BP106*'4 PEF'!$G$10</f>
        <v>0</v>
      </c>
      <c r="BQ75" s="21">
        <f>IF($N75=2,BQ106*'4 PEF'!$G$4,IF(OR($N75=3,$N75=4,$N75=5,$N75=6),BQ106*'4 PEF'!$G$5,IF(OR($N75=7,$N75=8),BQ106*'4 PEF'!$G$10,IF($N75=9,BQ106*'4 PEF'!$G$7,IF($N75=10,BQ106*'4 PEF'!$G$6)))))</f>
        <v>24.526315789473685</v>
      </c>
      <c r="BR75" s="21">
        <f>BR106*'4 PEF'!$G$10</f>
        <v>21.01762909091094</v>
      </c>
      <c r="BS75" s="21">
        <f>BS106*'4 PEF'!$G$10</f>
        <v>8.9268619200229615</v>
      </c>
      <c r="BT75" s="39">
        <f>BT106*'4 PEF'!$G$10</f>
        <v>0</v>
      </c>
      <c r="BU75" s="40">
        <f t="shared" si="100"/>
        <v>76.267017657301949</v>
      </c>
    </row>
    <row r="76" spans="1:73" x14ac:dyDescent="0.25">
      <c r="A76" s="195"/>
      <c r="B76" s="18">
        <v>7</v>
      </c>
      <c r="C76" s="26">
        <f>VLOOKUP(M76,[1]aux!$A$2:$B$35,2)</f>
        <v>14</v>
      </c>
      <c r="D76" s="55" t="s">
        <v>42</v>
      </c>
      <c r="E76" s="55" t="s">
        <v>41</v>
      </c>
      <c r="F76" s="54" t="s">
        <v>41</v>
      </c>
      <c r="G76" s="54" t="s">
        <v>42</v>
      </c>
      <c r="H76" s="54">
        <v>0</v>
      </c>
      <c r="I76" s="54">
        <f t="shared" si="79"/>
        <v>2</v>
      </c>
      <c r="J76" s="54">
        <f t="shared" si="80"/>
        <v>3</v>
      </c>
      <c r="K76" s="54">
        <f t="shared" si="81"/>
        <v>2</v>
      </c>
      <c r="L76" s="54">
        <f t="shared" si="82"/>
        <v>1</v>
      </c>
      <c r="M76" s="54">
        <f t="shared" si="83"/>
        <v>2321</v>
      </c>
      <c r="N76" s="54">
        <v>8</v>
      </c>
      <c r="O76" s="54">
        <v>13</v>
      </c>
      <c r="P76" s="54">
        <v>1</v>
      </c>
      <c r="Q76" s="54">
        <v>1</v>
      </c>
      <c r="R76" s="54">
        <v>2</v>
      </c>
      <c r="S76" s="54" t="s">
        <v>42</v>
      </c>
      <c r="T76" s="26">
        <f t="shared" si="84"/>
        <v>17</v>
      </c>
      <c r="U76" s="54">
        <v>0</v>
      </c>
      <c r="V76" s="54">
        <v>0</v>
      </c>
      <c r="W76" s="19"/>
      <c r="X76" s="11">
        <f>VLOOKUP($C76,[2]Milan!$BB$7:$BK$40,5)</f>
        <v>13</v>
      </c>
      <c r="Y76" s="11">
        <f>VLOOKUP($C76,[2]Milan!$BB$7:$BK$40,6)</f>
        <v>33</v>
      </c>
      <c r="Z76" s="11">
        <f>VLOOKUP($C76,[2]Milan!$BB$7:$BK$40,7)</f>
        <v>63</v>
      </c>
      <c r="AA76" s="11">
        <f>VLOOKUP($C76,[2]Milan!$BB$7:$BK$40,8)</f>
        <v>90</v>
      </c>
      <c r="AB76" s="11">
        <f>VLOOKUP($C76,[2]Milan!$BB$7:$BK$40,9)</f>
        <v>116</v>
      </c>
      <c r="AC76" s="11">
        <f>VLOOKUP($C76,[2]Milan!$BB$7:$BK$40,10)</f>
        <v>108</v>
      </c>
      <c r="AD76" s="12">
        <f t="shared" si="85"/>
        <v>0</v>
      </c>
      <c r="AE76" s="12">
        <f t="shared" si="86"/>
        <v>0</v>
      </c>
      <c r="AF76" s="12">
        <v>0</v>
      </c>
      <c r="AG76" s="12" t="s">
        <v>38</v>
      </c>
      <c r="AH76" s="12" t="s">
        <v>38</v>
      </c>
      <c r="AI76" s="12">
        <f t="shared" si="87"/>
        <v>133</v>
      </c>
      <c r="AJ76" s="12">
        <v>0</v>
      </c>
      <c r="AK76" s="12">
        <f t="shared" si="88"/>
        <v>148</v>
      </c>
      <c r="AL76" s="12">
        <f t="shared" si="89"/>
        <v>162</v>
      </c>
      <c r="AM76" s="12">
        <f t="shared" si="90"/>
        <v>0</v>
      </c>
      <c r="AN76" s="12">
        <f t="shared" si="91"/>
        <v>0</v>
      </c>
      <c r="AO76" s="14">
        <f t="shared" si="77"/>
        <v>645.41331245716879</v>
      </c>
      <c r="AP76" s="11">
        <f>VLOOKUP($C76,[1]Milan!$BB$7:$BK$40,5)</f>
        <v>13</v>
      </c>
      <c r="AQ76" s="11">
        <f>VLOOKUP($C76,[1]Milan!$BB$7:$BK$40,6)</f>
        <v>33</v>
      </c>
      <c r="AR76" s="11">
        <f>VLOOKUP($C76,[1]Milan!$BB$7:$BK$40,7)</f>
        <v>63</v>
      </c>
      <c r="AS76" s="11">
        <f>VLOOKUP($C76,[1]Milan!$BB$7:$BK$40,8)</f>
        <v>91</v>
      </c>
      <c r="AT76" s="11">
        <f>VLOOKUP($C76,[1]Milan!$BB$7:$BK$40,9)</f>
        <v>117</v>
      </c>
      <c r="AU76" s="11">
        <f>VLOOKUP($C76,[1]Milan!$BB$7:$BK$40,10)</f>
        <v>109</v>
      </c>
      <c r="AV76" s="12">
        <f t="shared" si="92"/>
        <v>0</v>
      </c>
      <c r="AW76" s="12">
        <f t="shared" si="93"/>
        <v>0</v>
      </c>
      <c r="AX76" s="12">
        <v>0</v>
      </c>
      <c r="AY76" s="12" t="s">
        <v>38</v>
      </c>
      <c r="AZ76" s="12" t="s">
        <v>38</v>
      </c>
      <c r="BA76" s="12">
        <f t="shared" si="94"/>
        <v>134</v>
      </c>
      <c r="BB76" s="12">
        <v>0</v>
      </c>
      <c r="BC76" s="12">
        <f t="shared" si="95"/>
        <v>149</v>
      </c>
      <c r="BD76" s="12">
        <f t="shared" si="96"/>
        <v>162</v>
      </c>
      <c r="BE76" s="12">
        <f t="shared" si="97"/>
        <v>0</v>
      </c>
      <c r="BF76" s="12">
        <f t="shared" si="98"/>
        <v>0</v>
      </c>
      <c r="BG76" s="14">
        <f t="shared" si="78"/>
        <v>418.63957831224684</v>
      </c>
      <c r="BH76" s="21">
        <f>IF($N76=2,BH107*'4 PEF'!$G$4,IF(OR($N76=3,$N76=4,$N76=5,$N76=6),BH107*'4 PEF'!$G$5,IF(OR($N76=7,$N76=8),BH107*'4 PEF'!$G$10,IF($N76=9,BH107*'4 PEF'!$G$7,IF($N76=10,BH107*'4 PEF'!$G$6)))))</f>
        <v>27.364710249370525</v>
      </c>
      <c r="BI76" s="21">
        <f>BI107*'4 PEF'!$G$10</f>
        <v>3.9071625536070118</v>
      </c>
      <c r="BJ76" s="21">
        <f>IF($N76=2,BJ107*'4 PEF'!$G$4,IF(OR($N76=3,$N76=4,$N76=5,$N76=6),BJ107*'4 PEF'!$G$5,IF(OR($N76=7,$N76=8),BJ107*'4 PEF'!$G$10,IF($N76=9,BJ107*'4 PEF'!$G$7,IF($N76=10,BJ107*'4 PEF'!$G$6)))))</f>
        <v>7.7383781740155522</v>
      </c>
      <c r="BK76" s="21">
        <f>BK107*'4 PEF'!$G$10</f>
        <v>20.436829714284215</v>
      </c>
      <c r="BL76" s="21">
        <f>BL107*'4 PEF'!$G$10</f>
        <v>0.80724232879527857</v>
      </c>
      <c r="BM76" s="39">
        <f>BM107*'4 PEF'!$G$10</f>
        <v>0</v>
      </c>
      <c r="BN76" s="40">
        <f t="shared" si="99"/>
        <v>60.254323020072583</v>
      </c>
      <c r="BO76" s="21">
        <f>IF($N76=2,BO107*'4 PEF'!$G$4,IF(OR($N76=3,$N76=4,$N76=5,$N76=6),BO107*'4 PEF'!$G$5,IF(OR($N76=7,$N76=8),BO107*'4 PEF'!$G$10,IF($N76=9,BO107*'4 PEF'!$G$7,IF($N76=10,BO107*'4 PEF'!$G$6)))))</f>
        <v>20.369225872609789</v>
      </c>
      <c r="BP76" s="21">
        <f>BP107*'4 PEF'!$G$10</f>
        <v>1.6329548334767434</v>
      </c>
      <c r="BQ76" s="21">
        <f>IF($N76=2,BQ107*'4 PEF'!$G$4,IF(OR($N76=3,$N76=4,$N76=5,$N76=6),BQ107*'4 PEF'!$G$5,IF(OR($N76=7,$N76=8),BQ107*'4 PEF'!$G$10,IF($N76=9,BQ107*'4 PEF'!$G$7,IF($N76=10,BQ107*'4 PEF'!$G$6)))))</f>
        <v>11.661566164468647</v>
      </c>
      <c r="BR76" s="21">
        <f>BR107*'4 PEF'!$G$10</f>
        <v>21.01762909091094</v>
      </c>
      <c r="BS76" s="21">
        <f>BS107*'4 PEF'!$G$10</f>
        <v>0.73344342286460595</v>
      </c>
      <c r="BT76" s="39">
        <f>BT107*'4 PEF'!$G$10</f>
        <v>0</v>
      </c>
      <c r="BU76" s="40">
        <f t="shared" si="100"/>
        <v>55.41481938433072</v>
      </c>
    </row>
    <row r="77" spans="1:73" x14ac:dyDescent="0.25">
      <c r="A77" s="195"/>
      <c r="B77" s="18">
        <v>8</v>
      </c>
      <c r="C77" s="26">
        <f>VLOOKUP(M77,[1]aux!$A$2:$B$35,2)</f>
        <v>24</v>
      </c>
      <c r="D77" s="55" t="s">
        <v>40</v>
      </c>
      <c r="E77" s="55" t="s">
        <v>41</v>
      </c>
      <c r="F77" s="54" t="s">
        <v>41</v>
      </c>
      <c r="G77" s="54" t="s">
        <v>42</v>
      </c>
      <c r="H77" s="54">
        <v>0</v>
      </c>
      <c r="I77" s="54">
        <f t="shared" si="79"/>
        <v>3</v>
      </c>
      <c r="J77" s="54">
        <f t="shared" si="80"/>
        <v>3</v>
      </c>
      <c r="K77" s="54">
        <f t="shared" si="81"/>
        <v>2</v>
      </c>
      <c r="L77" s="54">
        <f t="shared" si="82"/>
        <v>1</v>
      </c>
      <c r="M77" s="54">
        <f t="shared" si="83"/>
        <v>3321</v>
      </c>
      <c r="N77" s="54">
        <v>8</v>
      </c>
      <c r="O77" s="54">
        <v>13</v>
      </c>
      <c r="P77" s="54">
        <v>1</v>
      </c>
      <c r="Q77" s="54">
        <v>1</v>
      </c>
      <c r="R77" s="54">
        <v>2</v>
      </c>
      <c r="S77" s="54" t="s">
        <v>42</v>
      </c>
      <c r="T77" s="26">
        <f t="shared" si="84"/>
        <v>17</v>
      </c>
      <c r="U77" s="54">
        <v>0</v>
      </c>
      <c r="V77" s="54">
        <v>0</v>
      </c>
      <c r="W77" s="19"/>
      <c r="X77" s="11">
        <f>VLOOKUP($C77,[2]Milan!$BB$7:$BK$40,5)</f>
        <v>15</v>
      </c>
      <c r="Y77" s="11">
        <f>VLOOKUP($C77,[2]Milan!$BB$7:$BK$40,6)</f>
        <v>35</v>
      </c>
      <c r="Z77" s="11">
        <f>VLOOKUP($C77,[2]Milan!$BB$7:$BK$40,7)</f>
        <v>65</v>
      </c>
      <c r="AA77" s="11">
        <f>VLOOKUP($C77,[2]Milan!$BB$7:$BK$40,8)</f>
        <v>90</v>
      </c>
      <c r="AB77" s="11">
        <f>VLOOKUP($C77,[2]Milan!$BB$7:$BK$40,9)</f>
        <v>116</v>
      </c>
      <c r="AC77" s="11">
        <f>VLOOKUP($C77,[2]Milan!$BB$7:$BK$40,10)</f>
        <v>108</v>
      </c>
      <c r="AD77" s="12">
        <f t="shared" si="85"/>
        <v>0</v>
      </c>
      <c r="AE77" s="12">
        <f t="shared" si="86"/>
        <v>0</v>
      </c>
      <c r="AF77" s="12">
        <v>0</v>
      </c>
      <c r="AG77" s="12" t="s">
        <v>38</v>
      </c>
      <c r="AH77" s="12" t="s">
        <v>38</v>
      </c>
      <c r="AI77" s="12">
        <f t="shared" si="87"/>
        <v>133</v>
      </c>
      <c r="AJ77" s="12">
        <v>0</v>
      </c>
      <c r="AK77" s="12">
        <f t="shared" si="88"/>
        <v>148</v>
      </c>
      <c r="AL77" s="12">
        <f t="shared" si="89"/>
        <v>162</v>
      </c>
      <c r="AM77" s="12">
        <f t="shared" si="90"/>
        <v>0</v>
      </c>
      <c r="AN77" s="12">
        <f t="shared" si="91"/>
        <v>0</v>
      </c>
      <c r="AO77" s="14">
        <f t="shared" si="77"/>
        <v>665.29079159030243</v>
      </c>
      <c r="AP77" s="11">
        <f>VLOOKUP($C77,[1]Milan!$BB$7:$BK$40,5)</f>
        <v>15</v>
      </c>
      <c r="AQ77" s="11">
        <f>VLOOKUP($C77,[1]Milan!$BB$7:$BK$40,6)</f>
        <v>35</v>
      </c>
      <c r="AR77" s="11">
        <f>VLOOKUP($C77,[1]Milan!$BB$7:$BK$40,7)</f>
        <v>65</v>
      </c>
      <c r="AS77" s="11">
        <f>VLOOKUP($C77,[1]Milan!$BB$7:$BK$40,8)</f>
        <v>91</v>
      </c>
      <c r="AT77" s="11">
        <f>VLOOKUP($C77,[1]Milan!$BB$7:$BK$40,9)</f>
        <v>117</v>
      </c>
      <c r="AU77" s="11">
        <f>VLOOKUP($C77,[1]Milan!$BB$7:$BK$40,10)</f>
        <v>109</v>
      </c>
      <c r="AV77" s="12">
        <f t="shared" si="92"/>
        <v>0</v>
      </c>
      <c r="AW77" s="12">
        <f t="shared" si="93"/>
        <v>0</v>
      </c>
      <c r="AX77" s="12">
        <v>0</v>
      </c>
      <c r="AY77" s="12" t="s">
        <v>38</v>
      </c>
      <c r="AZ77" s="12" t="s">
        <v>38</v>
      </c>
      <c r="BA77" s="12">
        <f t="shared" si="94"/>
        <v>134</v>
      </c>
      <c r="BB77" s="12">
        <v>0</v>
      </c>
      <c r="BC77" s="12">
        <f t="shared" si="95"/>
        <v>149</v>
      </c>
      <c r="BD77" s="12">
        <f t="shared" si="96"/>
        <v>162</v>
      </c>
      <c r="BE77" s="12">
        <f t="shared" si="97"/>
        <v>0</v>
      </c>
      <c r="BF77" s="12">
        <f t="shared" si="98"/>
        <v>0</v>
      </c>
      <c r="BG77" s="14">
        <f t="shared" si="78"/>
        <v>427.55336095492305</v>
      </c>
      <c r="BH77" s="21">
        <f>IF($N77=2,BH108*'4 PEF'!$G$4,IF(OR($N77=3,$N77=4,$N77=5,$N77=6),BH108*'4 PEF'!$G$5,IF(OR($N77=7,$N77=8),BH108*'4 PEF'!$G$10,IF($N77=9,BH108*'4 PEF'!$G$7,IF($N77=10,BH108*'4 PEF'!$G$6)))))</f>
        <v>23.464163816063039</v>
      </c>
      <c r="BI77" s="21">
        <f>BI108*'4 PEF'!$G$10</f>
        <v>4.134214348318709</v>
      </c>
      <c r="BJ77" s="21">
        <f>IF($N77=2,BJ108*'4 PEF'!$G$4,IF(OR($N77=3,$N77=4,$N77=5,$N77=6),BJ108*'4 PEF'!$G$5,IF(OR($N77=7,$N77=8),BJ108*'4 PEF'!$G$10,IF($N77=9,BJ108*'4 PEF'!$G$7,IF($N77=10,BJ108*'4 PEF'!$G$6)))))</f>
        <v>7.7800732803173176</v>
      </c>
      <c r="BK77" s="21">
        <f>BK108*'4 PEF'!$G$10</f>
        <v>20.436829714284215</v>
      </c>
      <c r="BL77" s="21">
        <f>BL108*'4 PEF'!$G$10</f>
        <v>0.78234888670819425</v>
      </c>
      <c r="BM77" s="39">
        <f>BM108*'4 PEF'!$G$10</f>
        <v>0</v>
      </c>
      <c r="BN77" s="40">
        <f t="shared" si="99"/>
        <v>56.597630045691474</v>
      </c>
      <c r="BO77" s="21">
        <f>IF($N77=2,BO108*'4 PEF'!$G$4,IF(OR($N77=3,$N77=4,$N77=5,$N77=6),BO108*'4 PEF'!$G$5,IF(OR($N77=7,$N77=8),BO108*'4 PEF'!$G$10,IF($N77=9,BO108*'4 PEF'!$G$7,IF($N77=10,BO108*'4 PEF'!$G$6)))))</f>
        <v>18.124876033506251</v>
      </c>
      <c r="BP77" s="21">
        <f>BP108*'4 PEF'!$G$10</f>
        <v>1.5943356387046537</v>
      </c>
      <c r="BQ77" s="21">
        <f>IF($N77=2,BQ108*'4 PEF'!$G$4,IF(OR($N77=3,$N77=4,$N77=5,$N77=6),BQ108*'4 PEF'!$G$5,IF(OR($N77=7,$N77=8),BQ108*'4 PEF'!$G$10,IF($N77=9,BQ108*'4 PEF'!$G$7,IF($N77=10,BQ108*'4 PEF'!$G$6)))))</f>
        <v>11.653224742606495</v>
      </c>
      <c r="BR77" s="21">
        <f>BR108*'4 PEF'!$G$10</f>
        <v>21.01762909091094</v>
      </c>
      <c r="BS77" s="21">
        <f>BS108*'4 PEF'!$G$10</f>
        <v>0.7219272741227476</v>
      </c>
      <c r="BT77" s="39">
        <f>BT108*'4 PEF'!$G$10</f>
        <v>0</v>
      </c>
      <c r="BU77" s="40">
        <f t="shared" si="100"/>
        <v>53.111992779851093</v>
      </c>
    </row>
    <row r="78" spans="1:73" x14ac:dyDescent="0.25">
      <c r="A78" s="195"/>
      <c r="B78" s="18">
        <v>9</v>
      </c>
      <c r="C78" s="26">
        <f>VLOOKUP(M78,[1]aux!$A$2:$B$35,2)</f>
        <v>32</v>
      </c>
      <c r="D78" s="55" t="s">
        <v>41</v>
      </c>
      <c r="E78" s="55" t="s">
        <v>41</v>
      </c>
      <c r="F78" s="54" t="s">
        <v>41</v>
      </c>
      <c r="G78" s="54" t="s">
        <v>42</v>
      </c>
      <c r="H78" s="54">
        <v>0</v>
      </c>
      <c r="I78" s="54">
        <f t="shared" si="79"/>
        <v>4</v>
      </c>
      <c r="J78" s="54">
        <f t="shared" si="80"/>
        <v>3</v>
      </c>
      <c r="K78" s="54">
        <f t="shared" si="81"/>
        <v>2</v>
      </c>
      <c r="L78" s="54">
        <f t="shared" si="82"/>
        <v>1</v>
      </c>
      <c r="M78" s="54">
        <f t="shared" si="83"/>
        <v>4321</v>
      </c>
      <c r="N78" s="54">
        <v>8</v>
      </c>
      <c r="O78" s="54">
        <v>13</v>
      </c>
      <c r="P78" s="54">
        <v>1</v>
      </c>
      <c r="Q78" s="54">
        <v>1</v>
      </c>
      <c r="R78" s="54">
        <v>2</v>
      </c>
      <c r="S78" s="54" t="s">
        <v>42</v>
      </c>
      <c r="T78" s="26">
        <f t="shared" si="84"/>
        <v>17</v>
      </c>
      <c r="U78" s="54">
        <v>0</v>
      </c>
      <c r="V78" s="54">
        <v>0</v>
      </c>
      <c r="W78" s="19"/>
      <c r="X78" s="11">
        <f>VLOOKUP($C78,[2]Milan!$BB$7:$BK$40,5)</f>
        <v>17</v>
      </c>
      <c r="Y78" s="11">
        <f>VLOOKUP($C78,[2]Milan!$BB$7:$BK$40,6)</f>
        <v>37</v>
      </c>
      <c r="Z78" s="11">
        <f>VLOOKUP($C78,[2]Milan!$BB$7:$BK$40,7)</f>
        <v>67</v>
      </c>
      <c r="AA78" s="11">
        <f>VLOOKUP($C78,[2]Milan!$BB$7:$BK$40,8)</f>
        <v>90</v>
      </c>
      <c r="AB78" s="11">
        <f>VLOOKUP($C78,[2]Milan!$BB$7:$BK$40,9)</f>
        <v>116</v>
      </c>
      <c r="AC78" s="11">
        <f>VLOOKUP($C78,[2]Milan!$BB$7:$BK$40,10)</f>
        <v>108</v>
      </c>
      <c r="AD78" s="12">
        <f t="shared" si="85"/>
        <v>0</v>
      </c>
      <c r="AE78" s="12">
        <f t="shared" si="86"/>
        <v>0</v>
      </c>
      <c r="AF78" s="12">
        <v>0</v>
      </c>
      <c r="AG78" s="12" t="s">
        <v>38</v>
      </c>
      <c r="AH78" s="12" t="s">
        <v>38</v>
      </c>
      <c r="AI78" s="12">
        <f t="shared" si="87"/>
        <v>133</v>
      </c>
      <c r="AJ78" s="12">
        <v>0</v>
      </c>
      <c r="AK78" s="12">
        <f t="shared" si="88"/>
        <v>148</v>
      </c>
      <c r="AL78" s="12">
        <f t="shared" si="89"/>
        <v>162</v>
      </c>
      <c r="AM78" s="12">
        <f t="shared" si="90"/>
        <v>0</v>
      </c>
      <c r="AN78" s="12">
        <f t="shared" si="91"/>
        <v>0</v>
      </c>
      <c r="AO78" s="14">
        <f t="shared" si="77"/>
        <v>690.87252246850517</v>
      </c>
      <c r="AP78" s="11">
        <f>VLOOKUP($C78,[1]Milan!$BB$7:$BK$40,5)</f>
        <v>17</v>
      </c>
      <c r="AQ78" s="11">
        <f>VLOOKUP($C78,[1]Milan!$BB$7:$BK$40,6)</f>
        <v>37</v>
      </c>
      <c r="AR78" s="11">
        <f>VLOOKUP($C78,[1]Milan!$BB$7:$BK$40,7)</f>
        <v>67</v>
      </c>
      <c r="AS78" s="11">
        <f>VLOOKUP($C78,[1]Milan!$BB$7:$BK$40,8)</f>
        <v>91</v>
      </c>
      <c r="AT78" s="11">
        <f>VLOOKUP($C78,[1]Milan!$BB$7:$BK$40,9)</f>
        <v>117</v>
      </c>
      <c r="AU78" s="11">
        <f>VLOOKUP($C78,[1]Milan!$BB$7:$BK$40,10)</f>
        <v>109</v>
      </c>
      <c r="AV78" s="12">
        <f t="shared" si="92"/>
        <v>0</v>
      </c>
      <c r="AW78" s="12">
        <f t="shared" si="93"/>
        <v>0</v>
      </c>
      <c r="AX78" s="12">
        <v>0</v>
      </c>
      <c r="AY78" s="12" t="s">
        <v>38</v>
      </c>
      <c r="AZ78" s="12" t="s">
        <v>38</v>
      </c>
      <c r="BA78" s="12">
        <f t="shared" si="94"/>
        <v>134</v>
      </c>
      <c r="BB78" s="12">
        <v>0</v>
      </c>
      <c r="BC78" s="12">
        <f t="shared" si="95"/>
        <v>149</v>
      </c>
      <c r="BD78" s="12">
        <f t="shared" si="96"/>
        <v>162</v>
      </c>
      <c r="BE78" s="12">
        <f t="shared" si="97"/>
        <v>0</v>
      </c>
      <c r="BF78" s="12">
        <f t="shared" si="98"/>
        <v>0</v>
      </c>
      <c r="BG78" s="14">
        <f t="shared" si="78"/>
        <v>439.22742222679881</v>
      </c>
      <c r="BH78" s="21">
        <f>IF($N78=2,BH109*'4 PEF'!$G$4,IF(OR($N78=3,$N78=4,$N78=5,$N78=6),BH109*'4 PEF'!$G$5,IF(OR($N78=7,$N78=8),BH109*'4 PEF'!$G$10,IF($N78=9,BH109*'4 PEF'!$G$7,IF($N78=10,BH109*'4 PEF'!$G$6)))))</f>
        <v>20.924947459538966</v>
      </c>
      <c r="BI78" s="21">
        <f>BI109*'4 PEF'!$G$10</f>
        <v>4.2149046567191846</v>
      </c>
      <c r="BJ78" s="21">
        <f>IF($N78=2,BJ109*'4 PEF'!$G$4,IF(OR($N78=3,$N78=4,$N78=5,$N78=6),BJ109*'4 PEF'!$G$5,IF(OR($N78=7,$N78=8),BJ109*'4 PEF'!$G$10,IF($N78=9,BJ109*'4 PEF'!$G$7,IF($N78=10,BJ109*'4 PEF'!$G$6)))))</f>
        <v>7.7992688853036638</v>
      </c>
      <c r="BK78" s="21">
        <f>BK109*'4 PEF'!$G$10</f>
        <v>20.436829714284215</v>
      </c>
      <c r="BL78" s="21">
        <f>BL109*'4 PEF'!$G$10</f>
        <v>0.76630692655917709</v>
      </c>
      <c r="BM78" s="39">
        <f>BM109*'4 PEF'!$G$10</f>
        <v>0</v>
      </c>
      <c r="BN78" s="40">
        <f t="shared" si="99"/>
        <v>54.142257642405205</v>
      </c>
      <c r="BO78" s="21">
        <f>IF($N78=2,BO109*'4 PEF'!$G$4,IF(OR($N78=3,$N78=4,$N78=5,$N78=6),BO109*'4 PEF'!$G$5,IF(OR($N78=7,$N78=8),BO109*'4 PEF'!$G$10,IF($N78=9,BO109*'4 PEF'!$G$7,IF($N78=10,BO109*'4 PEF'!$G$6)))))</f>
        <v>16.707502546681088</v>
      </c>
      <c r="BP78" s="21">
        <f>BP109*'4 PEF'!$G$10</f>
        <v>1.5472330029728489</v>
      </c>
      <c r="BQ78" s="21">
        <f>IF($N78=2,BQ109*'4 PEF'!$G$4,IF(OR($N78=3,$N78=4,$N78=5,$N78=6),BQ109*'4 PEF'!$G$5,IF(OR($N78=7,$N78=8),BQ109*'4 PEF'!$G$10,IF($N78=9,BQ109*'4 PEF'!$G$7,IF($N78=10,BQ109*'4 PEF'!$G$6)))))</f>
        <v>11.648736046629676</v>
      </c>
      <c r="BR78" s="21">
        <f>BR109*'4 PEF'!$G$10</f>
        <v>21.01762909091094</v>
      </c>
      <c r="BS78" s="21">
        <f>BS109*'4 PEF'!$G$10</f>
        <v>0.71551644503571099</v>
      </c>
      <c r="BT78" s="39">
        <f>BT109*'4 PEF'!$G$10</f>
        <v>0</v>
      </c>
      <c r="BU78" s="40">
        <f t="shared" si="100"/>
        <v>51.636617132230263</v>
      </c>
    </row>
    <row r="79" spans="1:73" x14ac:dyDescent="0.25">
      <c r="A79" s="195"/>
      <c r="B79" s="18">
        <v>10</v>
      </c>
      <c r="C79" s="26">
        <f>VLOOKUP(M79,[1]aux!$A$2:$B$35,2)</f>
        <v>26</v>
      </c>
      <c r="D79" s="55" t="s">
        <v>40</v>
      </c>
      <c r="E79" s="55" t="s">
        <v>41</v>
      </c>
      <c r="F79" s="54" t="s">
        <v>41</v>
      </c>
      <c r="G79" s="54" t="s">
        <v>42</v>
      </c>
      <c r="H79" s="54">
        <v>1</v>
      </c>
      <c r="I79" s="54">
        <f t="shared" si="79"/>
        <v>3</v>
      </c>
      <c r="J79" s="54">
        <f t="shared" si="80"/>
        <v>3</v>
      </c>
      <c r="K79" s="54">
        <f t="shared" si="81"/>
        <v>2</v>
      </c>
      <c r="L79" s="54">
        <f t="shared" si="82"/>
        <v>2</v>
      </c>
      <c r="M79" s="54">
        <f t="shared" si="83"/>
        <v>3322</v>
      </c>
      <c r="N79" s="54">
        <v>8</v>
      </c>
      <c r="O79" s="54">
        <v>13</v>
      </c>
      <c r="P79" s="54">
        <v>1</v>
      </c>
      <c r="Q79" s="54">
        <v>1</v>
      </c>
      <c r="R79" s="54">
        <v>2</v>
      </c>
      <c r="S79" s="54" t="s">
        <v>42</v>
      </c>
      <c r="T79" s="26">
        <f t="shared" si="84"/>
        <v>17</v>
      </c>
      <c r="U79" s="54">
        <v>0</v>
      </c>
      <c r="V79" s="54">
        <v>0</v>
      </c>
      <c r="W79" s="19"/>
      <c r="X79" s="11">
        <f>VLOOKUP($C79,[2]Milan!$BB$7:$BK$40,5)</f>
        <v>15</v>
      </c>
      <c r="Y79" s="11">
        <f>VLOOKUP($C79,[2]Milan!$BB$7:$BK$40,6)</f>
        <v>35</v>
      </c>
      <c r="Z79" s="11">
        <f>VLOOKUP($C79,[2]Milan!$BB$7:$BK$40,7)</f>
        <v>65</v>
      </c>
      <c r="AA79" s="11">
        <f>VLOOKUP($C79,[2]Milan!$BB$7:$BK$40,8)</f>
        <v>90</v>
      </c>
      <c r="AB79" s="11">
        <f>VLOOKUP($C79,[2]Milan!$BB$7:$BK$40,9)</f>
        <v>116</v>
      </c>
      <c r="AC79" s="11">
        <f>VLOOKUP($C79,[2]Milan!$BB$7:$BK$40,10)</f>
        <v>108</v>
      </c>
      <c r="AD79" s="12">
        <f t="shared" si="85"/>
        <v>169</v>
      </c>
      <c r="AE79" s="12">
        <f t="shared" si="86"/>
        <v>167</v>
      </c>
      <c r="AF79" s="12">
        <v>0</v>
      </c>
      <c r="AG79" s="12" t="s">
        <v>38</v>
      </c>
      <c r="AH79" s="12" t="s">
        <v>38</v>
      </c>
      <c r="AI79" s="12">
        <f t="shared" si="87"/>
        <v>133</v>
      </c>
      <c r="AJ79" s="12">
        <v>0</v>
      </c>
      <c r="AK79" s="12">
        <f t="shared" si="88"/>
        <v>148</v>
      </c>
      <c r="AL79" s="12">
        <f t="shared" si="89"/>
        <v>162</v>
      </c>
      <c r="AM79" s="12">
        <f t="shared" si="90"/>
        <v>0</v>
      </c>
      <c r="AN79" s="12">
        <f t="shared" si="91"/>
        <v>0</v>
      </c>
      <c r="AO79" s="14">
        <f t="shared" si="77"/>
        <v>691.59473354030229</v>
      </c>
      <c r="AP79" s="11">
        <f>VLOOKUP($C79,[1]Milan!$BB$7:$BK$40,5)</f>
        <v>15</v>
      </c>
      <c r="AQ79" s="11">
        <f>VLOOKUP($C79,[1]Milan!$BB$7:$BK$40,6)</f>
        <v>35</v>
      </c>
      <c r="AR79" s="11">
        <f>VLOOKUP($C79,[1]Milan!$BB$7:$BK$40,7)</f>
        <v>65</v>
      </c>
      <c r="AS79" s="11">
        <f>VLOOKUP($C79,[1]Milan!$BB$7:$BK$40,8)</f>
        <v>91</v>
      </c>
      <c r="AT79" s="11">
        <f>VLOOKUP($C79,[1]Milan!$BB$7:$BK$40,9)</f>
        <v>117</v>
      </c>
      <c r="AU79" s="11">
        <f>VLOOKUP($C79,[1]Milan!$BB$7:$BK$40,10)</f>
        <v>109</v>
      </c>
      <c r="AV79" s="12">
        <f t="shared" si="92"/>
        <v>170</v>
      </c>
      <c r="AW79" s="12">
        <f t="shared" si="93"/>
        <v>168</v>
      </c>
      <c r="AX79" s="12">
        <v>0</v>
      </c>
      <c r="AY79" s="12" t="s">
        <v>38</v>
      </c>
      <c r="AZ79" s="12" t="s">
        <v>38</v>
      </c>
      <c r="BA79" s="12">
        <f t="shared" si="94"/>
        <v>134</v>
      </c>
      <c r="BB79" s="12">
        <v>0</v>
      </c>
      <c r="BC79" s="12">
        <f t="shared" si="95"/>
        <v>149</v>
      </c>
      <c r="BD79" s="12">
        <f t="shared" si="96"/>
        <v>162</v>
      </c>
      <c r="BE79" s="12">
        <f t="shared" si="97"/>
        <v>0</v>
      </c>
      <c r="BF79" s="12">
        <f t="shared" si="98"/>
        <v>0</v>
      </c>
      <c r="BG79" s="14">
        <f t="shared" si="78"/>
        <v>450.8049446149231</v>
      </c>
      <c r="BH79" s="21">
        <f>IF($N79=2,BH110*'4 PEF'!$G$4,IF(OR($N79=3,$N79=4,$N79=5,$N79=6),BH110*'4 PEF'!$G$5,IF(OR($N79=7,$N79=8),BH110*'4 PEF'!$G$10,IF($N79=9,BH110*'4 PEF'!$G$7,IF($N79=10,BH110*'4 PEF'!$G$6)))))</f>
        <v>17.051062840296311</v>
      </c>
      <c r="BI79" s="21">
        <f>BI110*'4 PEF'!$G$10</f>
        <v>4.0652343696609687</v>
      </c>
      <c r="BJ79" s="21">
        <f>IF($N79=2,BJ110*'4 PEF'!$G$4,IF(OR($N79=3,$N79=4,$N79=5,$N79=6),BJ110*'4 PEF'!$G$5,IF(OR($N79=7,$N79=8),BJ110*'4 PEF'!$G$10,IF($N79=9,BJ110*'4 PEF'!$G$7,IF($N79=10,BJ110*'4 PEF'!$G$6)))))</f>
        <v>7.9118325259126108</v>
      </c>
      <c r="BK79" s="21">
        <f>BK110*'4 PEF'!$G$10</f>
        <v>20.436829714284215</v>
      </c>
      <c r="BL79" s="21">
        <f>BL110*'4 PEF'!$G$10</f>
        <v>8.8189630284999225</v>
      </c>
      <c r="BM79" s="39">
        <f>BM110*'4 PEF'!$G$10</f>
        <v>0</v>
      </c>
      <c r="BN79" s="40">
        <f t="shared" si="99"/>
        <v>58.283922478654034</v>
      </c>
      <c r="BO79" s="21">
        <f>IF($N79=2,BO110*'4 PEF'!$G$4,IF(OR($N79=3,$N79=4,$N79=5,$N79=6),BO110*'4 PEF'!$G$5,IF(OR($N79=7,$N79=8),BO110*'4 PEF'!$G$10,IF($N79=9,BO110*'4 PEF'!$G$7,IF($N79=10,BO110*'4 PEF'!$G$6)))))</f>
        <v>11.972654403244874</v>
      </c>
      <c r="BP79" s="21">
        <f>BP110*'4 PEF'!$G$10</f>
        <v>1.5233397310737764</v>
      </c>
      <c r="BQ79" s="21">
        <f>IF($N79=2,BQ110*'4 PEF'!$G$4,IF(OR($N79=3,$N79=4,$N79=5,$N79=6),BQ110*'4 PEF'!$G$5,IF(OR($N79=7,$N79=8),BQ110*'4 PEF'!$G$10,IF($N79=9,BQ110*'4 PEF'!$G$7,IF($N79=10,BQ110*'4 PEF'!$G$6)))))</f>
        <v>11.758482937833556</v>
      </c>
      <c r="BR79" s="21">
        <f>BR110*'4 PEF'!$G$10</f>
        <v>21.01762909091094</v>
      </c>
      <c r="BS79" s="21">
        <f>BS110*'4 PEF'!$G$10</f>
        <v>8.9337457651796672</v>
      </c>
      <c r="BT79" s="39">
        <f>BT110*'4 PEF'!$G$10</f>
        <v>0</v>
      </c>
      <c r="BU79" s="40">
        <f t="shared" si="100"/>
        <v>55.205851928242808</v>
      </c>
    </row>
    <row r="80" spans="1:73" x14ac:dyDescent="0.25">
      <c r="A80" s="195"/>
      <c r="B80" s="18">
        <v>11</v>
      </c>
      <c r="C80" s="26">
        <f>VLOOKUP(M80,[1]aux!$A$2:$B$35,2)</f>
        <v>34</v>
      </c>
      <c r="D80" s="55" t="s">
        <v>41</v>
      </c>
      <c r="E80" s="55" t="s">
        <v>41</v>
      </c>
      <c r="F80" s="54" t="s">
        <v>41</v>
      </c>
      <c r="G80" s="54" t="s">
        <v>42</v>
      </c>
      <c r="H80" s="54">
        <v>1</v>
      </c>
      <c r="I80" s="54">
        <f t="shared" si="79"/>
        <v>4</v>
      </c>
      <c r="J80" s="54">
        <f t="shared" si="80"/>
        <v>3</v>
      </c>
      <c r="K80" s="54">
        <f t="shared" si="81"/>
        <v>2</v>
      </c>
      <c r="L80" s="54">
        <f t="shared" si="82"/>
        <v>2</v>
      </c>
      <c r="M80" s="54">
        <f t="shared" si="83"/>
        <v>4322</v>
      </c>
      <c r="N80" s="54">
        <v>8</v>
      </c>
      <c r="O80" s="54">
        <v>13</v>
      </c>
      <c r="P80" s="54">
        <v>1</v>
      </c>
      <c r="Q80" s="54">
        <v>1</v>
      </c>
      <c r="R80" s="54">
        <v>2</v>
      </c>
      <c r="S80" s="54" t="s">
        <v>42</v>
      </c>
      <c r="T80" s="26">
        <f t="shared" si="84"/>
        <v>17</v>
      </c>
      <c r="U80" s="54">
        <v>0</v>
      </c>
      <c r="V80" s="54">
        <v>0</v>
      </c>
      <c r="W80" s="19"/>
      <c r="X80" s="11">
        <f>VLOOKUP($C80,[2]Milan!$BB$7:$BK$40,5)</f>
        <v>17</v>
      </c>
      <c r="Y80" s="11">
        <f>VLOOKUP($C80,[2]Milan!$BB$7:$BK$40,6)</f>
        <v>37</v>
      </c>
      <c r="Z80" s="11">
        <f>VLOOKUP($C80,[2]Milan!$BB$7:$BK$40,7)</f>
        <v>67</v>
      </c>
      <c r="AA80" s="11">
        <f>VLOOKUP($C80,[2]Milan!$BB$7:$BK$40,8)</f>
        <v>90</v>
      </c>
      <c r="AB80" s="11">
        <f>VLOOKUP($C80,[2]Milan!$BB$7:$BK$40,9)</f>
        <v>116</v>
      </c>
      <c r="AC80" s="11">
        <f>VLOOKUP($C80,[2]Milan!$BB$7:$BK$40,10)</f>
        <v>108</v>
      </c>
      <c r="AD80" s="12">
        <f t="shared" si="85"/>
        <v>169</v>
      </c>
      <c r="AE80" s="12">
        <f t="shared" si="86"/>
        <v>167</v>
      </c>
      <c r="AF80" s="12">
        <v>0</v>
      </c>
      <c r="AG80" s="12" t="s">
        <v>38</v>
      </c>
      <c r="AH80" s="12" t="s">
        <v>38</v>
      </c>
      <c r="AI80" s="12">
        <f t="shared" si="87"/>
        <v>133</v>
      </c>
      <c r="AJ80" s="12">
        <v>0</v>
      </c>
      <c r="AK80" s="12">
        <f t="shared" si="88"/>
        <v>148</v>
      </c>
      <c r="AL80" s="12">
        <f t="shared" si="89"/>
        <v>162</v>
      </c>
      <c r="AM80" s="12">
        <f t="shared" si="90"/>
        <v>0</v>
      </c>
      <c r="AN80" s="12">
        <f t="shared" si="91"/>
        <v>0</v>
      </c>
      <c r="AO80" s="14">
        <f t="shared" si="77"/>
        <v>717.17646441850513</v>
      </c>
      <c r="AP80" s="11">
        <f>VLOOKUP($C80,[1]Milan!$BB$7:$BK$40,5)</f>
        <v>17</v>
      </c>
      <c r="AQ80" s="11">
        <f>VLOOKUP($C80,[1]Milan!$BB$7:$BK$40,6)</f>
        <v>37</v>
      </c>
      <c r="AR80" s="11">
        <f>VLOOKUP($C80,[1]Milan!$BB$7:$BK$40,7)</f>
        <v>67</v>
      </c>
      <c r="AS80" s="11">
        <f>VLOOKUP($C80,[1]Milan!$BB$7:$BK$40,8)</f>
        <v>91</v>
      </c>
      <c r="AT80" s="11">
        <f>VLOOKUP($C80,[1]Milan!$BB$7:$BK$40,9)</f>
        <v>117</v>
      </c>
      <c r="AU80" s="11">
        <f>VLOOKUP($C80,[1]Milan!$BB$7:$BK$40,10)</f>
        <v>109</v>
      </c>
      <c r="AV80" s="12">
        <f t="shared" si="92"/>
        <v>170</v>
      </c>
      <c r="AW80" s="12">
        <f t="shared" si="93"/>
        <v>168</v>
      </c>
      <c r="AX80" s="12">
        <v>0</v>
      </c>
      <c r="AY80" s="12" t="s">
        <v>38</v>
      </c>
      <c r="AZ80" s="12" t="s">
        <v>38</v>
      </c>
      <c r="BA80" s="12">
        <f t="shared" si="94"/>
        <v>134</v>
      </c>
      <c r="BB80" s="12">
        <v>0</v>
      </c>
      <c r="BC80" s="12">
        <f t="shared" si="95"/>
        <v>149</v>
      </c>
      <c r="BD80" s="12">
        <f t="shared" si="96"/>
        <v>162</v>
      </c>
      <c r="BE80" s="12">
        <f t="shared" si="97"/>
        <v>0</v>
      </c>
      <c r="BF80" s="12">
        <f t="shared" si="98"/>
        <v>0</v>
      </c>
      <c r="BG80" s="14">
        <f t="shared" si="78"/>
        <v>462.47900588679886</v>
      </c>
      <c r="BH80" s="21">
        <f>IF($N80=2,BH111*'4 PEF'!$G$4,IF(OR($N80=3,$N80=4,$N80=5,$N80=6),BH111*'4 PEF'!$G$5,IF(OR($N80=7,$N80=8),BH111*'4 PEF'!$G$10,IF($N80=9,BH111*'4 PEF'!$G$7,IF($N80=10,BH111*'4 PEF'!$G$6)))))</f>
        <v>14.97396118599192</v>
      </c>
      <c r="BI80" s="21">
        <f>BI111*'4 PEF'!$G$10</f>
        <v>4.1428383269089295</v>
      </c>
      <c r="BJ80" s="21">
        <f>IF($N80=2,BJ111*'4 PEF'!$G$4,IF(OR($N80=3,$N80=4,$N80=5,$N80=6),BJ111*'4 PEF'!$G$5,IF(OR($N80=7,$N80=8),BJ111*'4 PEF'!$G$10,IF($N80=9,BJ111*'4 PEF'!$G$7,IF($N80=10,BJ111*'4 PEF'!$G$6)))))</f>
        <v>7.9561223895828492</v>
      </c>
      <c r="BK80" s="21">
        <f>BK111*'4 PEF'!$G$10</f>
        <v>20.436829714284215</v>
      </c>
      <c r="BL80" s="21">
        <f>BL111*'4 PEF'!$G$10</f>
        <v>8.8022258337966335</v>
      </c>
      <c r="BM80" s="39">
        <f>BM111*'4 PEF'!$G$10</f>
        <v>0</v>
      </c>
      <c r="BN80" s="40">
        <f t="shared" si="99"/>
        <v>56.311977450564548</v>
      </c>
      <c r="BO80" s="21">
        <f>IF($N80=2,BO111*'4 PEF'!$G$4,IF(OR($N80=3,$N80=4,$N80=5,$N80=6),BO111*'4 PEF'!$G$5,IF(OR($N80=7,$N80=8),BO111*'4 PEF'!$G$10,IF($N80=9,BO111*'4 PEF'!$G$7,IF($N80=10,BO111*'4 PEF'!$G$6)))))</f>
        <v>10.887843184551203</v>
      </c>
      <c r="BP80" s="21">
        <f>BP111*'4 PEF'!$G$10</f>
        <v>1.4772899384262994</v>
      </c>
      <c r="BQ80" s="21">
        <f>IF($N80=2,BQ111*'4 PEF'!$G$4,IF(OR($N80=3,$N80=4,$N80=5,$N80=6),BQ111*'4 PEF'!$G$5,IF(OR($N80=7,$N80=8),BQ111*'4 PEF'!$G$10,IF($N80=9,BQ111*'4 PEF'!$G$7,IF($N80=10,BQ111*'4 PEF'!$G$6)))))</f>
        <v>11.756595688504632</v>
      </c>
      <c r="BR80" s="21">
        <f>BR111*'4 PEF'!$G$10</f>
        <v>21.01762909091094</v>
      </c>
      <c r="BS80" s="21">
        <f>BS111*'4 PEF'!$G$10</f>
        <v>8.9268619200229615</v>
      </c>
      <c r="BT80" s="39">
        <f>BT111*'4 PEF'!$G$10</f>
        <v>0</v>
      </c>
      <c r="BU80" s="40">
        <f t="shared" si="100"/>
        <v>54.066219822416031</v>
      </c>
    </row>
    <row r="81" spans="1:73" x14ac:dyDescent="0.25">
      <c r="A81" s="195"/>
      <c r="B81" s="18">
        <v>12</v>
      </c>
      <c r="C81" s="26">
        <f>VLOOKUP(M81,[1]aux!$A$2:$B$35,2)</f>
        <v>24</v>
      </c>
      <c r="D81" s="55" t="s">
        <v>40</v>
      </c>
      <c r="E81" s="55" t="s">
        <v>41</v>
      </c>
      <c r="F81" s="54" t="s">
        <v>41</v>
      </c>
      <c r="G81" s="54" t="s">
        <v>42</v>
      </c>
      <c r="H81" s="54">
        <v>0</v>
      </c>
      <c r="I81" s="54">
        <f t="shared" si="79"/>
        <v>3</v>
      </c>
      <c r="J81" s="54">
        <f t="shared" si="80"/>
        <v>3</v>
      </c>
      <c r="K81" s="54">
        <f t="shared" si="81"/>
        <v>2</v>
      </c>
      <c r="L81" s="54">
        <f t="shared" si="82"/>
        <v>1</v>
      </c>
      <c r="M81" s="54">
        <f t="shared" si="83"/>
        <v>3321</v>
      </c>
      <c r="N81" s="54">
        <v>9</v>
      </c>
      <c r="O81" s="54">
        <v>0</v>
      </c>
      <c r="P81" s="54">
        <v>2</v>
      </c>
      <c r="Q81" s="54">
        <v>0</v>
      </c>
      <c r="R81" s="54">
        <v>2</v>
      </c>
      <c r="S81" s="54" t="s">
        <v>42</v>
      </c>
      <c r="T81" s="26">
        <f t="shared" si="84"/>
        <v>24</v>
      </c>
      <c r="U81" s="54">
        <v>1</v>
      </c>
      <c r="V81" s="54">
        <v>1</v>
      </c>
      <c r="W81" s="19"/>
      <c r="X81" s="11">
        <f>VLOOKUP($C81,[2]Milan!$BB$7:$BK$40,5)</f>
        <v>15</v>
      </c>
      <c r="Y81" s="11">
        <f>VLOOKUP($C81,[2]Milan!$BB$7:$BK$40,6)</f>
        <v>35</v>
      </c>
      <c r="Z81" s="11">
        <f>VLOOKUP($C81,[2]Milan!$BB$7:$BK$40,7)</f>
        <v>65</v>
      </c>
      <c r="AA81" s="11">
        <f>VLOOKUP($C81,[2]Milan!$BB$7:$BK$40,8)</f>
        <v>90</v>
      </c>
      <c r="AB81" s="11">
        <f>VLOOKUP($C81,[2]Milan!$BB$7:$BK$40,9)</f>
        <v>116</v>
      </c>
      <c r="AC81" s="11">
        <f>VLOOKUP($C81,[2]Milan!$BB$7:$BK$40,10)</f>
        <v>108</v>
      </c>
      <c r="AD81" s="12">
        <f t="shared" si="85"/>
        <v>0</v>
      </c>
      <c r="AE81" s="12">
        <f t="shared" si="86"/>
        <v>0</v>
      </c>
      <c r="AF81" s="12">
        <v>0</v>
      </c>
      <c r="AG81" s="12" t="s">
        <v>38</v>
      </c>
      <c r="AH81" s="12" t="s">
        <v>38</v>
      </c>
      <c r="AI81" s="12">
        <f t="shared" si="87"/>
        <v>136</v>
      </c>
      <c r="AJ81" s="12">
        <v>0</v>
      </c>
      <c r="AK81" s="12">
        <f t="shared" si="88"/>
        <v>152</v>
      </c>
      <c r="AL81" s="12">
        <f t="shared" si="89"/>
        <v>162</v>
      </c>
      <c r="AM81" s="12">
        <f t="shared" si="90"/>
        <v>185</v>
      </c>
      <c r="AN81" s="12">
        <f t="shared" si="91"/>
        <v>184</v>
      </c>
      <c r="AO81" s="14">
        <f t="shared" si="77"/>
        <v>472.68375798447067</v>
      </c>
      <c r="AP81" s="11">
        <f>VLOOKUP($C81,[1]Milan!$BB$7:$BK$40,5)</f>
        <v>15</v>
      </c>
      <c r="AQ81" s="11">
        <f>VLOOKUP($C81,[1]Milan!$BB$7:$BK$40,6)</f>
        <v>35</v>
      </c>
      <c r="AR81" s="11">
        <f>VLOOKUP($C81,[1]Milan!$BB$7:$BK$40,7)</f>
        <v>65</v>
      </c>
      <c r="AS81" s="11">
        <f>VLOOKUP($C81,[1]Milan!$BB$7:$BK$40,8)</f>
        <v>91</v>
      </c>
      <c r="AT81" s="11">
        <f>VLOOKUP($C81,[1]Milan!$BB$7:$BK$40,9)</f>
        <v>117</v>
      </c>
      <c r="AU81" s="11">
        <f>VLOOKUP($C81,[1]Milan!$BB$7:$BK$40,10)</f>
        <v>109</v>
      </c>
      <c r="AV81" s="12">
        <f t="shared" si="92"/>
        <v>0</v>
      </c>
      <c r="AW81" s="12">
        <f t="shared" si="93"/>
        <v>0</v>
      </c>
      <c r="AX81" s="12">
        <v>0</v>
      </c>
      <c r="AY81" s="12" t="s">
        <v>38</v>
      </c>
      <c r="AZ81" s="12" t="s">
        <v>38</v>
      </c>
      <c r="BA81" s="12">
        <f t="shared" si="94"/>
        <v>138</v>
      </c>
      <c r="BB81" s="12">
        <v>0</v>
      </c>
      <c r="BC81" s="12">
        <f t="shared" si="95"/>
        <v>153</v>
      </c>
      <c r="BD81" s="12">
        <f t="shared" si="96"/>
        <v>162</v>
      </c>
      <c r="BE81" s="12">
        <f t="shared" si="97"/>
        <v>186</v>
      </c>
      <c r="BF81" s="12">
        <f t="shared" si="98"/>
        <v>184</v>
      </c>
      <c r="BG81" s="14">
        <f t="shared" si="78"/>
        <v>237.92429972645925</v>
      </c>
      <c r="BH81" s="21">
        <f>IF($N81=2,BH112*'4 PEF'!$G$4,IF(OR($N81=3,$N81=4,$N81=5,$N81=6),BH112*'4 PEF'!$G$5,IF(OR($N81=7,$N81=8),BH112*'4 PEF'!$G$10,IF($N81=9,BH112*'4 PEF'!$G$7,IF($N81=10,BH112*'4 PEF'!$G$6)))))</f>
        <v>57.548632395492163</v>
      </c>
      <c r="BI81" s="21">
        <f>BI112*'4 PEF'!$G$10</f>
        <v>0</v>
      </c>
      <c r="BJ81" s="21">
        <f>IF($N81=2,BJ112*'4 PEF'!$G$4,IF(OR($N81=3,$N81=4,$N81=5,$N81=6),BJ112*'4 PEF'!$G$5,IF(OR($N81=7,$N81=8),BJ112*'4 PEF'!$G$10,IF($N81=9,BJ112*'4 PEF'!$G$7,IF($N81=10,BJ112*'4 PEF'!$G$6)))))</f>
        <v>9.1508571428571415</v>
      </c>
      <c r="BK81" s="21">
        <f>BK112*'4 PEF'!$G$10</f>
        <v>20.436829714284215</v>
      </c>
      <c r="BL81" s="21">
        <f>BL112*'4 PEF'!$G$10</f>
        <v>0.78234888670819425</v>
      </c>
      <c r="BM81" s="39">
        <f>BM112*'4 PEF'!$G$10</f>
        <v>-34.302857142857142</v>
      </c>
      <c r="BN81" s="40">
        <f t="shared" si="99"/>
        <v>53.615810996484562</v>
      </c>
      <c r="BO81" s="21">
        <f>IF($N81=2,BO112*'4 PEF'!$G$4,IF(OR($N81=3,$N81=4,$N81=5,$N81=6),BO112*'4 PEF'!$G$5,IF(OR($N81=7,$N81=8),BO112*'4 PEF'!$G$10,IF($N81=9,BO112*'4 PEF'!$G$7,IF($N81=10,BO112*'4 PEF'!$G$6)))))</f>
        <v>45.825711516286546</v>
      </c>
      <c r="BP81" s="21">
        <f>BP112*'4 PEF'!$G$10</f>
        <v>0</v>
      </c>
      <c r="BQ81" s="21">
        <f>IF($N81=2,BQ112*'4 PEF'!$G$4,IF(OR($N81=3,$N81=4,$N81=5,$N81=6),BQ112*'4 PEF'!$G$5,IF(OR($N81=7,$N81=8),BQ112*'4 PEF'!$G$10,IF($N81=9,BQ112*'4 PEF'!$G$7,IF($N81=10,BQ112*'4 PEF'!$G$6)))))</f>
        <v>14.637575757575757</v>
      </c>
      <c r="BR81" s="21">
        <f>BR112*'4 PEF'!$G$10</f>
        <v>21.01762909091094</v>
      </c>
      <c r="BS81" s="21">
        <f>BS112*'4 PEF'!$G$10</f>
        <v>0.7219272741227476</v>
      </c>
      <c r="BT81" s="39">
        <f>BT112*'4 PEF'!$G$10</f>
        <v>-21.647272727272728</v>
      </c>
      <c r="BU81" s="40">
        <f t="shared" si="100"/>
        <v>60.555570911623271</v>
      </c>
    </row>
    <row r="82" spans="1:73" x14ac:dyDescent="0.25">
      <c r="A82" s="195"/>
      <c r="B82" s="18">
        <v>13</v>
      </c>
      <c r="C82" s="26">
        <f>VLOOKUP(M82,[1]aux!$A$2:$B$35,2)</f>
        <v>32</v>
      </c>
      <c r="D82" s="55" t="s">
        <v>41</v>
      </c>
      <c r="E82" s="55" t="s">
        <v>41</v>
      </c>
      <c r="F82" s="54" t="s">
        <v>41</v>
      </c>
      <c r="G82" s="54" t="s">
        <v>42</v>
      </c>
      <c r="H82" s="54">
        <v>0</v>
      </c>
      <c r="I82" s="54">
        <f t="shared" si="79"/>
        <v>4</v>
      </c>
      <c r="J82" s="54">
        <f t="shared" si="80"/>
        <v>3</v>
      </c>
      <c r="K82" s="54">
        <f t="shared" si="81"/>
        <v>2</v>
      </c>
      <c r="L82" s="54">
        <f t="shared" si="82"/>
        <v>1</v>
      </c>
      <c r="M82" s="54">
        <f t="shared" si="83"/>
        <v>4321</v>
      </c>
      <c r="N82" s="54">
        <v>9</v>
      </c>
      <c r="O82" s="54">
        <v>0</v>
      </c>
      <c r="P82" s="54">
        <v>2</v>
      </c>
      <c r="Q82" s="54">
        <v>0</v>
      </c>
      <c r="R82" s="54">
        <v>2</v>
      </c>
      <c r="S82" s="54" t="s">
        <v>42</v>
      </c>
      <c r="T82" s="26">
        <f t="shared" si="84"/>
        <v>24</v>
      </c>
      <c r="U82" s="54">
        <v>1</v>
      </c>
      <c r="V82" s="54">
        <v>1</v>
      </c>
      <c r="W82" s="19"/>
      <c r="X82" s="11">
        <f>VLOOKUP($C82,[2]Milan!$BB$7:$BK$40,5)</f>
        <v>17</v>
      </c>
      <c r="Y82" s="11">
        <f>VLOOKUP($C82,[2]Milan!$BB$7:$BK$40,6)</f>
        <v>37</v>
      </c>
      <c r="Z82" s="11">
        <f>VLOOKUP($C82,[2]Milan!$BB$7:$BK$40,7)</f>
        <v>67</v>
      </c>
      <c r="AA82" s="11">
        <f>VLOOKUP($C82,[2]Milan!$BB$7:$BK$40,8)</f>
        <v>90</v>
      </c>
      <c r="AB82" s="11">
        <f>VLOOKUP($C82,[2]Milan!$BB$7:$BK$40,9)</f>
        <v>116</v>
      </c>
      <c r="AC82" s="11">
        <f>VLOOKUP($C82,[2]Milan!$BB$7:$BK$40,10)</f>
        <v>108</v>
      </c>
      <c r="AD82" s="12">
        <f t="shared" si="85"/>
        <v>0</v>
      </c>
      <c r="AE82" s="12">
        <f t="shared" si="86"/>
        <v>0</v>
      </c>
      <c r="AF82" s="12">
        <v>0</v>
      </c>
      <c r="AG82" s="12" t="s">
        <v>38</v>
      </c>
      <c r="AH82" s="12" t="s">
        <v>38</v>
      </c>
      <c r="AI82" s="12">
        <f t="shared" si="87"/>
        <v>136</v>
      </c>
      <c r="AJ82" s="12">
        <v>0</v>
      </c>
      <c r="AK82" s="12">
        <f t="shared" si="88"/>
        <v>152</v>
      </c>
      <c r="AL82" s="12">
        <f t="shared" si="89"/>
        <v>162</v>
      </c>
      <c r="AM82" s="12">
        <f t="shared" si="90"/>
        <v>185</v>
      </c>
      <c r="AN82" s="12">
        <f t="shared" si="91"/>
        <v>184</v>
      </c>
      <c r="AO82" s="14">
        <f t="shared" si="77"/>
        <v>498.26548886267346</v>
      </c>
      <c r="AP82" s="11">
        <f>VLOOKUP($C82,[1]Milan!$BB$7:$BK$40,5)</f>
        <v>17</v>
      </c>
      <c r="AQ82" s="11">
        <f>VLOOKUP($C82,[1]Milan!$BB$7:$BK$40,6)</f>
        <v>37</v>
      </c>
      <c r="AR82" s="11">
        <f>VLOOKUP($C82,[1]Milan!$BB$7:$BK$40,7)</f>
        <v>67</v>
      </c>
      <c r="AS82" s="11">
        <f>VLOOKUP($C82,[1]Milan!$BB$7:$BK$40,8)</f>
        <v>91</v>
      </c>
      <c r="AT82" s="11">
        <f>VLOOKUP($C82,[1]Milan!$BB$7:$BK$40,9)</f>
        <v>117</v>
      </c>
      <c r="AU82" s="11">
        <f>VLOOKUP($C82,[1]Milan!$BB$7:$BK$40,10)</f>
        <v>109</v>
      </c>
      <c r="AV82" s="12">
        <f t="shared" si="92"/>
        <v>0</v>
      </c>
      <c r="AW82" s="12">
        <f t="shared" si="93"/>
        <v>0</v>
      </c>
      <c r="AX82" s="12">
        <v>0</v>
      </c>
      <c r="AY82" s="12" t="s">
        <v>38</v>
      </c>
      <c r="AZ82" s="12" t="s">
        <v>38</v>
      </c>
      <c r="BA82" s="12">
        <f t="shared" si="94"/>
        <v>138</v>
      </c>
      <c r="BB82" s="12">
        <v>0</v>
      </c>
      <c r="BC82" s="12">
        <f t="shared" si="95"/>
        <v>153</v>
      </c>
      <c r="BD82" s="12">
        <f t="shared" si="96"/>
        <v>162</v>
      </c>
      <c r="BE82" s="12">
        <f t="shared" si="97"/>
        <v>186</v>
      </c>
      <c r="BF82" s="12">
        <f t="shared" si="98"/>
        <v>184</v>
      </c>
      <c r="BG82" s="14">
        <f t="shared" si="78"/>
        <v>249.59836099833501</v>
      </c>
      <c r="BH82" s="21">
        <f>IF($N82=2,BH113*'4 PEF'!$G$4,IF(OR($N82=3,$N82=4,$N82=5,$N82=6),BH113*'4 PEF'!$G$5,IF(OR($N82=7,$N82=8),BH113*'4 PEF'!$G$10,IF($N82=9,BH113*'4 PEF'!$G$7,IF($N82=10,BH113*'4 PEF'!$G$6)))))</f>
        <v>51.194593149496797</v>
      </c>
      <c r="BI82" s="21">
        <f>BI113*'4 PEF'!$G$10</f>
        <v>0</v>
      </c>
      <c r="BJ82" s="21">
        <f>IF($N82=2,BJ113*'4 PEF'!$G$4,IF(OR($N82=3,$N82=4,$N82=5,$N82=6),BJ113*'4 PEF'!$G$5,IF(OR($N82=7,$N82=8),BJ113*'4 PEF'!$G$10,IF($N82=9,BJ113*'4 PEF'!$G$7,IF($N82=10,BJ113*'4 PEF'!$G$6)))))</f>
        <v>9.1508571428571415</v>
      </c>
      <c r="BK82" s="21">
        <f>BK113*'4 PEF'!$G$10</f>
        <v>20.436829714284215</v>
      </c>
      <c r="BL82" s="21">
        <f>BL113*'4 PEF'!$G$10</f>
        <v>0.76630692655917709</v>
      </c>
      <c r="BM82" s="39">
        <f>BM113*'4 PEF'!$G$10</f>
        <v>-34.302857142857142</v>
      </c>
      <c r="BN82" s="40">
        <f t="shared" si="99"/>
        <v>47.245729790340199</v>
      </c>
      <c r="BO82" s="21">
        <f>IF($N82=2,BO113*'4 PEF'!$G$4,IF(OR($N82=3,$N82=4,$N82=5,$N82=6),BO113*'4 PEF'!$G$5,IF(OR($N82=7,$N82=8),BO113*'4 PEF'!$G$10,IF($N82=9,BO113*'4 PEF'!$G$7,IF($N82=10,BO113*'4 PEF'!$G$6)))))</f>
        <v>42.258397668574069</v>
      </c>
      <c r="BP82" s="21">
        <f>BP113*'4 PEF'!$G$10</f>
        <v>0</v>
      </c>
      <c r="BQ82" s="21">
        <f>IF($N82=2,BQ113*'4 PEF'!$G$4,IF(OR($N82=3,$N82=4,$N82=5,$N82=6),BQ113*'4 PEF'!$G$5,IF(OR($N82=7,$N82=8),BQ113*'4 PEF'!$G$10,IF($N82=9,BQ113*'4 PEF'!$G$7,IF($N82=10,BQ113*'4 PEF'!$G$6)))))</f>
        <v>14.637575757575757</v>
      </c>
      <c r="BR82" s="21">
        <f>BR113*'4 PEF'!$G$10</f>
        <v>21.01762909091094</v>
      </c>
      <c r="BS82" s="21">
        <f>BS113*'4 PEF'!$G$10</f>
        <v>0.71551644503571099</v>
      </c>
      <c r="BT82" s="39">
        <f>BT113*'4 PEF'!$G$10</f>
        <v>-21.647272727272728</v>
      </c>
      <c r="BU82" s="40">
        <f t="shared" si="100"/>
        <v>56.981846234823756</v>
      </c>
    </row>
    <row r="83" spans="1:73" x14ac:dyDescent="0.25">
      <c r="A83" s="195"/>
      <c r="B83" s="18">
        <v>14</v>
      </c>
      <c r="C83" s="26">
        <f>VLOOKUP(M83,[1]aux!$A$2:$B$35,2)</f>
        <v>26</v>
      </c>
      <c r="D83" s="55" t="s">
        <v>40</v>
      </c>
      <c r="E83" s="55" t="s">
        <v>41</v>
      </c>
      <c r="F83" s="54" t="s">
        <v>41</v>
      </c>
      <c r="G83" s="54" t="s">
        <v>42</v>
      </c>
      <c r="H83" s="54">
        <v>1</v>
      </c>
      <c r="I83" s="54">
        <f t="shared" si="79"/>
        <v>3</v>
      </c>
      <c r="J83" s="54">
        <f t="shared" si="80"/>
        <v>3</v>
      </c>
      <c r="K83" s="54">
        <f t="shared" si="81"/>
        <v>2</v>
      </c>
      <c r="L83" s="54">
        <f t="shared" si="82"/>
        <v>2</v>
      </c>
      <c r="M83" s="54">
        <f t="shared" si="83"/>
        <v>3322</v>
      </c>
      <c r="N83" s="54">
        <v>6</v>
      </c>
      <c r="O83" s="54">
        <v>0</v>
      </c>
      <c r="P83" s="54">
        <v>1</v>
      </c>
      <c r="Q83" s="54">
        <v>0</v>
      </c>
      <c r="R83" s="54">
        <v>2</v>
      </c>
      <c r="S83" s="54" t="s">
        <v>42</v>
      </c>
      <c r="T83" s="26">
        <f t="shared" si="84"/>
        <v>21</v>
      </c>
      <c r="U83" s="54">
        <v>1</v>
      </c>
      <c r="V83" s="54">
        <v>1</v>
      </c>
      <c r="W83" s="19"/>
      <c r="X83" s="11">
        <f>VLOOKUP($C83,[2]Milan!$BB$7:$BK$40,5)</f>
        <v>15</v>
      </c>
      <c r="Y83" s="11">
        <f>VLOOKUP($C83,[2]Milan!$BB$7:$BK$40,6)</f>
        <v>35</v>
      </c>
      <c r="Z83" s="11">
        <f>VLOOKUP($C83,[2]Milan!$BB$7:$BK$40,7)</f>
        <v>65</v>
      </c>
      <c r="AA83" s="11">
        <f>VLOOKUP($C83,[2]Milan!$BB$7:$BK$40,8)</f>
        <v>90</v>
      </c>
      <c r="AB83" s="11">
        <f>VLOOKUP($C83,[2]Milan!$BB$7:$BK$40,9)</f>
        <v>116</v>
      </c>
      <c r="AC83" s="11">
        <f>VLOOKUP($C83,[2]Milan!$BB$7:$BK$40,10)</f>
        <v>108</v>
      </c>
      <c r="AD83" s="12">
        <f t="shared" si="85"/>
        <v>169</v>
      </c>
      <c r="AE83" s="12">
        <f t="shared" si="86"/>
        <v>167</v>
      </c>
      <c r="AF83" s="12">
        <v>0</v>
      </c>
      <c r="AG83" s="12" t="s">
        <v>38</v>
      </c>
      <c r="AH83" s="12" t="s">
        <v>38</v>
      </c>
      <c r="AI83" s="12">
        <f t="shared" si="87"/>
        <v>121</v>
      </c>
      <c r="AJ83" s="12">
        <v>0</v>
      </c>
      <c r="AK83" s="12">
        <f t="shared" si="88"/>
        <v>148</v>
      </c>
      <c r="AL83" s="12">
        <f t="shared" si="89"/>
        <v>162</v>
      </c>
      <c r="AM83" s="12">
        <f t="shared" si="90"/>
        <v>185</v>
      </c>
      <c r="AN83" s="12">
        <f t="shared" si="91"/>
        <v>184</v>
      </c>
      <c r="AO83" s="14">
        <f t="shared" si="77"/>
        <v>675.41022311713937</v>
      </c>
      <c r="AP83" s="11">
        <f>VLOOKUP($C83,[1]Milan!$BB$7:$BK$40,5)</f>
        <v>15</v>
      </c>
      <c r="AQ83" s="11">
        <f>VLOOKUP($C83,[1]Milan!$BB$7:$BK$40,6)</f>
        <v>35</v>
      </c>
      <c r="AR83" s="11">
        <f>VLOOKUP($C83,[1]Milan!$BB$7:$BK$40,7)</f>
        <v>65</v>
      </c>
      <c r="AS83" s="11">
        <f>VLOOKUP($C83,[1]Milan!$BB$7:$BK$40,8)</f>
        <v>91</v>
      </c>
      <c r="AT83" s="11">
        <f>VLOOKUP($C83,[1]Milan!$BB$7:$BK$40,9)</f>
        <v>117</v>
      </c>
      <c r="AU83" s="11">
        <f>VLOOKUP($C83,[1]Milan!$BB$7:$BK$40,10)</f>
        <v>109</v>
      </c>
      <c r="AV83" s="12">
        <f t="shared" si="92"/>
        <v>170</v>
      </c>
      <c r="AW83" s="12">
        <f t="shared" si="93"/>
        <v>168</v>
      </c>
      <c r="AX83" s="12">
        <v>0</v>
      </c>
      <c r="AY83" s="12" t="s">
        <v>38</v>
      </c>
      <c r="AZ83" s="12" t="s">
        <v>38</v>
      </c>
      <c r="BA83" s="12">
        <f t="shared" si="94"/>
        <v>122</v>
      </c>
      <c r="BB83" s="12">
        <v>0</v>
      </c>
      <c r="BC83" s="12">
        <f t="shared" si="95"/>
        <v>149</v>
      </c>
      <c r="BD83" s="12">
        <f t="shared" si="96"/>
        <v>162</v>
      </c>
      <c r="BE83" s="12">
        <f t="shared" si="97"/>
        <v>186</v>
      </c>
      <c r="BF83" s="12">
        <f t="shared" si="98"/>
        <v>184</v>
      </c>
      <c r="BG83" s="14">
        <f t="shared" si="78"/>
        <v>440.55999454828094</v>
      </c>
      <c r="BH83" s="21">
        <f>IF($N83=2,BH114*'4 PEF'!$G$4,IF(OR($N83=3,$N83=4,$N83=5,$N83=6),BH114*'4 PEF'!$G$5,IF(OR($N83=7,$N83=8),BH114*'4 PEF'!$G$10,IF($N83=9,BH114*'4 PEF'!$G$7,IF($N83=10,BH114*'4 PEF'!$G$6)))))</f>
        <v>32.849473588427969</v>
      </c>
      <c r="BI83" s="21">
        <f>BI114*'4 PEF'!$G$10</f>
        <v>0</v>
      </c>
      <c r="BJ83" s="21">
        <f>IF($N83=2,BJ114*'4 PEF'!$G$4,IF(OR($N83=3,$N83=4,$N83=5,$N83=6),BJ114*'4 PEF'!$G$5,IF(OR($N83=7,$N83=8),BJ114*'4 PEF'!$G$10,IF($N83=9,BJ114*'4 PEF'!$G$7,IF($N83=10,BJ114*'4 PEF'!$G$6)))))</f>
        <v>8.0270676691729328</v>
      </c>
      <c r="BK83" s="21">
        <f>BK114*'4 PEF'!$G$10</f>
        <v>20.436829714284215</v>
      </c>
      <c r="BL83" s="21">
        <f>BL114*'4 PEF'!$G$10</f>
        <v>8.8189630284999225</v>
      </c>
      <c r="BM83" s="39">
        <f>BM114*'4 PEF'!$G$10</f>
        <v>-34.302857142857142</v>
      </c>
      <c r="BN83" s="40">
        <f t="shared" si="99"/>
        <v>35.829476857527901</v>
      </c>
      <c r="BO83" s="21">
        <f>IF($N83=2,BO114*'4 PEF'!$G$4,IF(OR($N83=3,$N83=4,$N83=5,$N83=6),BO114*'4 PEF'!$G$5,IF(OR($N83=7,$N83=8),BO114*'4 PEF'!$G$10,IF($N83=9,BO114*'4 PEF'!$G$7,IF($N83=10,BO114*'4 PEF'!$G$6)))))</f>
        <v>23.964031382852191</v>
      </c>
      <c r="BP83" s="21">
        <f>BP114*'4 PEF'!$G$10</f>
        <v>0</v>
      </c>
      <c r="BQ83" s="21">
        <f>IF($N83=2,BQ114*'4 PEF'!$G$4,IF(OR($N83=3,$N83=4,$N83=5,$N83=6),BQ114*'4 PEF'!$G$5,IF(OR($N83=7,$N83=8),BQ114*'4 PEF'!$G$10,IF($N83=9,BQ114*'4 PEF'!$G$7,IF($N83=10,BQ114*'4 PEF'!$G$6)))))</f>
        <v>12.839978734715578</v>
      </c>
      <c r="BR83" s="21">
        <f>BR114*'4 PEF'!$G$10</f>
        <v>21.01762909091094</v>
      </c>
      <c r="BS83" s="21">
        <f>BS114*'4 PEF'!$G$10</f>
        <v>8.9337457651796672</v>
      </c>
      <c r="BT83" s="39">
        <f>BT114*'4 PEF'!$G$10</f>
        <v>-21.647272727272728</v>
      </c>
      <c r="BU83" s="40">
        <f t="shared" si="100"/>
        <v>45.108112246385652</v>
      </c>
    </row>
    <row r="84" spans="1:73" x14ac:dyDescent="0.25">
      <c r="A84" s="195"/>
      <c r="B84" s="18">
        <v>15</v>
      </c>
      <c r="C84" s="26">
        <f>VLOOKUP(M84,[1]aux!$A$2:$B$35,2)</f>
        <v>34</v>
      </c>
      <c r="D84" s="55" t="s">
        <v>41</v>
      </c>
      <c r="E84" s="55" t="s">
        <v>41</v>
      </c>
      <c r="F84" s="54" t="s">
        <v>41</v>
      </c>
      <c r="G84" s="54" t="s">
        <v>42</v>
      </c>
      <c r="H84" s="54">
        <v>1</v>
      </c>
      <c r="I84" s="54">
        <f t="shared" si="79"/>
        <v>4</v>
      </c>
      <c r="J84" s="54">
        <f t="shared" si="80"/>
        <v>3</v>
      </c>
      <c r="K84" s="54">
        <f t="shared" si="81"/>
        <v>2</v>
      </c>
      <c r="L84" s="54">
        <f t="shared" si="82"/>
        <v>2</v>
      </c>
      <c r="M84" s="54">
        <f t="shared" si="83"/>
        <v>4322</v>
      </c>
      <c r="N84" s="54">
        <v>6</v>
      </c>
      <c r="O84" s="54">
        <v>0</v>
      </c>
      <c r="P84" s="54">
        <v>1</v>
      </c>
      <c r="Q84" s="54">
        <v>0</v>
      </c>
      <c r="R84" s="54">
        <v>2</v>
      </c>
      <c r="S84" s="54" t="s">
        <v>42</v>
      </c>
      <c r="T84" s="26">
        <f t="shared" si="84"/>
        <v>21</v>
      </c>
      <c r="U84" s="54">
        <v>1</v>
      </c>
      <c r="V84" s="54">
        <v>1</v>
      </c>
      <c r="W84" s="19"/>
      <c r="X84" s="11">
        <f>VLOOKUP($C84,[2]Milan!$BB$7:$BK$40,5)</f>
        <v>17</v>
      </c>
      <c r="Y84" s="11">
        <f>VLOOKUP($C84,[2]Milan!$BB$7:$BK$40,6)</f>
        <v>37</v>
      </c>
      <c r="Z84" s="11">
        <f>VLOOKUP($C84,[2]Milan!$BB$7:$BK$40,7)</f>
        <v>67</v>
      </c>
      <c r="AA84" s="11">
        <f>VLOOKUP($C84,[2]Milan!$BB$7:$BK$40,8)</f>
        <v>90</v>
      </c>
      <c r="AB84" s="11">
        <f>VLOOKUP($C84,[2]Milan!$BB$7:$BK$40,9)</f>
        <v>116</v>
      </c>
      <c r="AC84" s="11">
        <f>VLOOKUP($C84,[2]Milan!$BB$7:$BK$40,10)</f>
        <v>108</v>
      </c>
      <c r="AD84" s="12">
        <f t="shared" si="85"/>
        <v>169</v>
      </c>
      <c r="AE84" s="12">
        <f t="shared" si="86"/>
        <v>167</v>
      </c>
      <c r="AF84" s="12">
        <v>0</v>
      </c>
      <c r="AG84" s="12" t="s">
        <v>38</v>
      </c>
      <c r="AH84" s="12" t="s">
        <v>38</v>
      </c>
      <c r="AI84" s="12">
        <f t="shared" si="87"/>
        <v>121</v>
      </c>
      <c r="AJ84" s="12">
        <v>0</v>
      </c>
      <c r="AK84" s="12">
        <f t="shared" si="88"/>
        <v>148</v>
      </c>
      <c r="AL84" s="12">
        <f t="shared" si="89"/>
        <v>162</v>
      </c>
      <c r="AM84" s="12">
        <f t="shared" si="90"/>
        <v>185</v>
      </c>
      <c r="AN84" s="12">
        <f t="shared" si="91"/>
        <v>184</v>
      </c>
      <c r="AO84" s="14">
        <f t="shared" si="77"/>
        <v>700.9919539953421</v>
      </c>
      <c r="AP84" s="11">
        <f>VLOOKUP($C84,[1]Milan!$BB$7:$BK$40,5)</f>
        <v>17</v>
      </c>
      <c r="AQ84" s="11">
        <f>VLOOKUP($C84,[1]Milan!$BB$7:$BK$40,6)</f>
        <v>37</v>
      </c>
      <c r="AR84" s="11">
        <f>VLOOKUP($C84,[1]Milan!$BB$7:$BK$40,7)</f>
        <v>67</v>
      </c>
      <c r="AS84" s="11">
        <f>VLOOKUP($C84,[1]Milan!$BB$7:$BK$40,8)</f>
        <v>91</v>
      </c>
      <c r="AT84" s="11">
        <f>VLOOKUP($C84,[1]Milan!$BB$7:$BK$40,9)</f>
        <v>117</v>
      </c>
      <c r="AU84" s="11">
        <f>VLOOKUP($C84,[1]Milan!$BB$7:$BK$40,10)</f>
        <v>109</v>
      </c>
      <c r="AV84" s="12">
        <f t="shared" si="92"/>
        <v>170</v>
      </c>
      <c r="AW84" s="12">
        <f t="shared" si="93"/>
        <v>168</v>
      </c>
      <c r="AX84" s="12">
        <v>0</v>
      </c>
      <c r="AY84" s="12" t="s">
        <v>38</v>
      </c>
      <c r="AZ84" s="12" t="s">
        <v>38</v>
      </c>
      <c r="BA84" s="12">
        <f t="shared" si="94"/>
        <v>122</v>
      </c>
      <c r="BB84" s="12">
        <v>0</v>
      </c>
      <c r="BC84" s="12">
        <f t="shared" si="95"/>
        <v>149</v>
      </c>
      <c r="BD84" s="12">
        <f t="shared" si="96"/>
        <v>162</v>
      </c>
      <c r="BE84" s="12">
        <f t="shared" si="97"/>
        <v>186</v>
      </c>
      <c r="BF84" s="12">
        <f t="shared" si="98"/>
        <v>184</v>
      </c>
      <c r="BG84" s="14">
        <f t="shared" si="78"/>
        <v>452.23405582015675</v>
      </c>
      <c r="BH84" s="21">
        <f>IF($N84=2,BH115*'4 PEF'!$G$4,IF(OR($N84=3,$N84=4,$N84=5,$N84=6),BH115*'4 PEF'!$G$5,IF(OR($N84=7,$N84=8),BH115*'4 PEF'!$G$10,IF($N84=9,BH115*'4 PEF'!$G$7,IF($N84=10,BH115*'4 PEF'!$G$6)))))</f>
        <v>28.687274756522417</v>
      </c>
      <c r="BI84" s="21">
        <f>BI115*'4 PEF'!$G$10</f>
        <v>0</v>
      </c>
      <c r="BJ84" s="21">
        <f>IF($N84=2,BJ115*'4 PEF'!$G$4,IF(OR($N84=3,$N84=4,$N84=5,$N84=6),BJ115*'4 PEF'!$G$5,IF(OR($N84=7,$N84=8),BJ115*'4 PEF'!$G$10,IF($N84=9,BJ115*'4 PEF'!$G$7,IF($N84=10,BJ115*'4 PEF'!$G$6)))))</f>
        <v>8.0270676691729328</v>
      </c>
      <c r="BK84" s="21">
        <f>BK115*'4 PEF'!$G$10</f>
        <v>20.436829714284215</v>
      </c>
      <c r="BL84" s="21">
        <f>BL115*'4 PEF'!$G$10</f>
        <v>8.8022258337966335</v>
      </c>
      <c r="BM84" s="39">
        <f>BM115*'4 PEF'!$G$10</f>
        <v>-34.302857142857142</v>
      </c>
      <c r="BN84" s="40">
        <f t="shared" si="99"/>
        <v>31.650540830919049</v>
      </c>
      <c r="BO84" s="21">
        <f>IF($N84=2,BO115*'4 PEF'!$G$4,IF(OR($N84=3,$N84=4,$N84=5,$N84=6),BO115*'4 PEF'!$G$5,IF(OR($N84=7,$N84=8),BO115*'4 PEF'!$G$10,IF($N84=9,BO115*'4 PEF'!$G$7,IF($N84=10,BO115*'4 PEF'!$G$6)))))</f>
        <v>21.796210856894358</v>
      </c>
      <c r="BP84" s="21">
        <f>BP115*'4 PEF'!$G$10</f>
        <v>0</v>
      </c>
      <c r="BQ84" s="21">
        <f>IF($N84=2,BQ115*'4 PEF'!$G$4,IF(OR($N84=3,$N84=4,$N84=5,$N84=6),BQ115*'4 PEF'!$G$5,IF(OR($N84=7,$N84=8),BQ115*'4 PEF'!$G$10,IF($N84=9,BQ115*'4 PEF'!$G$7,IF($N84=10,BQ115*'4 PEF'!$G$6)))))</f>
        <v>12.839978734715578</v>
      </c>
      <c r="BR84" s="21">
        <f>BR115*'4 PEF'!$G$10</f>
        <v>21.01762909091094</v>
      </c>
      <c r="BS84" s="21">
        <f>BS115*'4 PEF'!$G$10</f>
        <v>8.9268619200229615</v>
      </c>
      <c r="BT84" s="39">
        <f>BT115*'4 PEF'!$G$10</f>
        <v>-21.647272727272728</v>
      </c>
      <c r="BU84" s="40">
        <f t="shared" si="100"/>
        <v>42.933407875271108</v>
      </c>
    </row>
    <row r="85" spans="1:73" x14ac:dyDescent="0.25">
      <c r="A85" s="195"/>
      <c r="B85" s="18">
        <v>16</v>
      </c>
      <c r="C85" s="26">
        <f>VLOOKUP(M85,[1]aux!$A$2:$B$35,2)</f>
        <v>14</v>
      </c>
      <c r="D85" s="55" t="s">
        <v>42</v>
      </c>
      <c r="E85" s="55" t="s">
        <v>41</v>
      </c>
      <c r="F85" s="54" t="s">
        <v>41</v>
      </c>
      <c r="G85" s="54" t="s">
        <v>42</v>
      </c>
      <c r="H85" s="54">
        <v>0</v>
      </c>
      <c r="I85" s="54">
        <f t="shared" si="79"/>
        <v>2</v>
      </c>
      <c r="J85" s="54">
        <f t="shared" si="80"/>
        <v>3</v>
      </c>
      <c r="K85" s="54">
        <f t="shared" si="81"/>
        <v>2</v>
      </c>
      <c r="L85" s="54">
        <f t="shared" si="82"/>
        <v>1</v>
      </c>
      <c r="M85" s="54">
        <f t="shared" si="83"/>
        <v>2321</v>
      </c>
      <c r="N85" s="54">
        <v>8</v>
      </c>
      <c r="O85" s="54">
        <v>13</v>
      </c>
      <c r="P85" s="54">
        <v>1</v>
      </c>
      <c r="Q85" s="54">
        <v>1</v>
      </c>
      <c r="R85" s="54">
        <v>2</v>
      </c>
      <c r="S85" s="54" t="s">
        <v>42</v>
      </c>
      <c r="T85" s="26">
        <f t="shared" si="84"/>
        <v>23</v>
      </c>
      <c r="U85" s="54">
        <v>1</v>
      </c>
      <c r="V85" s="54">
        <v>1</v>
      </c>
      <c r="W85" s="19"/>
      <c r="X85" s="11">
        <f>VLOOKUP($C85,[2]Milan!$BB$7:$BK$40,5)</f>
        <v>13</v>
      </c>
      <c r="Y85" s="11">
        <f>VLOOKUP($C85,[2]Milan!$BB$7:$BK$40,6)</f>
        <v>33</v>
      </c>
      <c r="Z85" s="11">
        <f>VLOOKUP($C85,[2]Milan!$BB$7:$BK$40,7)</f>
        <v>63</v>
      </c>
      <c r="AA85" s="11">
        <f>VLOOKUP($C85,[2]Milan!$BB$7:$BK$40,8)</f>
        <v>90</v>
      </c>
      <c r="AB85" s="11">
        <f>VLOOKUP($C85,[2]Milan!$BB$7:$BK$40,9)</f>
        <v>116</v>
      </c>
      <c r="AC85" s="11">
        <f>VLOOKUP($C85,[2]Milan!$BB$7:$BK$40,10)</f>
        <v>108</v>
      </c>
      <c r="AD85" s="12">
        <f t="shared" si="85"/>
        <v>0</v>
      </c>
      <c r="AE85" s="12">
        <f t="shared" si="86"/>
        <v>0</v>
      </c>
      <c r="AF85" s="12">
        <v>0</v>
      </c>
      <c r="AG85" s="12" t="s">
        <v>38</v>
      </c>
      <c r="AH85" s="12" t="s">
        <v>38</v>
      </c>
      <c r="AI85" s="12">
        <f t="shared" si="87"/>
        <v>133</v>
      </c>
      <c r="AJ85" s="12">
        <v>0</v>
      </c>
      <c r="AK85" s="12">
        <f t="shared" si="88"/>
        <v>148</v>
      </c>
      <c r="AL85" s="12">
        <f t="shared" si="89"/>
        <v>162</v>
      </c>
      <c r="AM85" s="12">
        <f t="shared" si="90"/>
        <v>185</v>
      </c>
      <c r="AN85" s="12">
        <f t="shared" si="91"/>
        <v>184</v>
      </c>
      <c r="AO85" s="14">
        <f t="shared" si="77"/>
        <v>694.2641139872112</v>
      </c>
      <c r="AP85" s="11">
        <f>VLOOKUP($C85,[1]Milan!$BB$7:$BK$40,5)</f>
        <v>13</v>
      </c>
      <c r="AQ85" s="11">
        <f>VLOOKUP($C85,[1]Milan!$BB$7:$BK$40,6)</f>
        <v>33</v>
      </c>
      <c r="AR85" s="11">
        <f>VLOOKUP($C85,[1]Milan!$BB$7:$BK$40,7)</f>
        <v>63</v>
      </c>
      <c r="AS85" s="11">
        <f>VLOOKUP($C85,[1]Milan!$BB$7:$BK$40,8)</f>
        <v>91</v>
      </c>
      <c r="AT85" s="11">
        <f>VLOOKUP($C85,[1]Milan!$BB$7:$BK$40,9)</f>
        <v>117</v>
      </c>
      <c r="AU85" s="11">
        <f>VLOOKUP($C85,[1]Milan!$BB$7:$BK$40,10)</f>
        <v>109</v>
      </c>
      <c r="AV85" s="12">
        <f t="shared" si="92"/>
        <v>0</v>
      </c>
      <c r="AW85" s="12">
        <f t="shared" si="93"/>
        <v>0</v>
      </c>
      <c r="AX85" s="12">
        <v>0</v>
      </c>
      <c r="AY85" s="12" t="s">
        <v>38</v>
      </c>
      <c r="AZ85" s="12" t="s">
        <v>38</v>
      </c>
      <c r="BA85" s="12">
        <f t="shared" si="94"/>
        <v>134</v>
      </c>
      <c r="BB85" s="12">
        <v>0</v>
      </c>
      <c r="BC85" s="12">
        <f t="shared" si="95"/>
        <v>149</v>
      </c>
      <c r="BD85" s="12">
        <f t="shared" si="96"/>
        <v>162</v>
      </c>
      <c r="BE85" s="12">
        <f t="shared" si="97"/>
        <v>186</v>
      </c>
      <c r="BF85" s="12">
        <f t="shared" si="98"/>
        <v>184</v>
      </c>
      <c r="BG85" s="14">
        <f t="shared" si="78"/>
        <v>460.03142676429752</v>
      </c>
      <c r="BH85" s="21">
        <f>IF($N85=2,BH116*'4 PEF'!$G$4,IF(OR($N85=3,$N85=4,$N85=5,$N85=6),BH116*'4 PEF'!$G$5,IF(OR($N85=7,$N85=8),BH116*'4 PEF'!$G$10,IF($N85=9,BH116*'4 PEF'!$G$7,IF($N85=10,BH116*'4 PEF'!$G$6)))))</f>
        <v>27.364710249370525</v>
      </c>
      <c r="BI85" s="21">
        <f>BI116*'4 PEF'!$G$10</f>
        <v>3.9071625536070118</v>
      </c>
      <c r="BJ85" s="21">
        <f>IF($N85=2,BJ116*'4 PEF'!$G$4,IF(OR($N85=3,$N85=4,$N85=5,$N85=6),BJ116*'4 PEF'!$G$5,IF(OR($N85=7,$N85=8),BJ116*'4 PEF'!$G$10,IF($N85=9,BJ116*'4 PEF'!$G$7,IF($N85=10,BJ116*'4 PEF'!$G$6)))))</f>
        <v>3.9105805824950308</v>
      </c>
      <c r="BK85" s="21">
        <f>BK116*'4 PEF'!$G$10</f>
        <v>20.436829714284215</v>
      </c>
      <c r="BL85" s="21">
        <f>BL116*'4 PEF'!$G$10</f>
        <v>0.80724232879527857</v>
      </c>
      <c r="BM85" s="39">
        <f>BM116*'4 PEF'!$G$10</f>
        <v>-34.302857142857142</v>
      </c>
      <c r="BN85" s="40">
        <f t="shared" si="99"/>
        <v>22.123668285694919</v>
      </c>
      <c r="BO85" s="21">
        <f>IF($N85=2,BO116*'4 PEF'!$G$4,IF(OR($N85=3,$N85=4,$N85=5,$N85=6),BO116*'4 PEF'!$G$5,IF(OR($N85=7,$N85=8),BO116*'4 PEF'!$G$10,IF($N85=9,BO116*'4 PEF'!$G$7,IF($N85=10,BO116*'4 PEF'!$G$6)))))</f>
        <v>20.369225872609789</v>
      </c>
      <c r="BP85" s="21">
        <f>BP116*'4 PEF'!$G$10</f>
        <v>1.6329548334767434</v>
      </c>
      <c r="BQ85" s="21">
        <f>IF($N85=2,BQ116*'4 PEF'!$G$4,IF(OR($N85=3,$N85=4,$N85=5,$N85=6),BQ116*'4 PEF'!$G$5,IF(OR($N85=7,$N85=8),BQ116*'4 PEF'!$G$10,IF($N85=9,BQ116*'4 PEF'!$G$7,IF($N85=10,BQ116*'4 PEF'!$G$6)))))</f>
        <v>6.1050449994417733</v>
      </c>
      <c r="BR85" s="21">
        <f>BR116*'4 PEF'!$G$10</f>
        <v>21.01762909091094</v>
      </c>
      <c r="BS85" s="21">
        <f>BS116*'4 PEF'!$G$10</f>
        <v>0.73344342286460595</v>
      </c>
      <c r="BT85" s="39">
        <f>BT116*'4 PEF'!$G$10</f>
        <v>-21.647272727272728</v>
      </c>
      <c r="BU85" s="40">
        <f t="shared" si="100"/>
        <v>28.211025492031126</v>
      </c>
    </row>
    <row r="86" spans="1:73" x14ac:dyDescent="0.25">
      <c r="A86" s="195"/>
      <c r="B86" s="18">
        <v>17</v>
      </c>
      <c r="C86" s="26">
        <f>VLOOKUP(M86,[1]aux!$A$2:$B$35,2)</f>
        <v>24</v>
      </c>
      <c r="D86" s="55" t="s">
        <v>40</v>
      </c>
      <c r="E86" s="55" t="s">
        <v>41</v>
      </c>
      <c r="F86" s="54" t="s">
        <v>41</v>
      </c>
      <c r="G86" s="54" t="s">
        <v>42</v>
      </c>
      <c r="H86" s="54">
        <v>0</v>
      </c>
      <c r="I86" s="54">
        <f t="shared" si="79"/>
        <v>3</v>
      </c>
      <c r="J86" s="54">
        <f t="shared" si="80"/>
        <v>3</v>
      </c>
      <c r="K86" s="54">
        <f t="shared" si="81"/>
        <v>2</v>
      </c>
      <c r="L86" s="54">
        <f t="shared" si="82"/>
        <v>1</v>
      </c>
      <c r="M86" s="54">
        <f t="shared" si="83"/>
        <v>3321</v>
      </c>
      <c r="N86" s="54">
        <v>8</v>
      </c>
      <c r="O86" s="54">
        <v>13</v>
      </c>
      <c r="P86" s="54">
        <v>1</v>
      </c>
      <c r="Q86" s="54">
        <v>1</v>
      </c>
      <c r="R86" s="54">
        <v>2</v>
      </c>
      <c r="S86" s="54" t="s">
        <v>42</v>
      </c>
      <c r="T86" s="26">
        <f t="shared" si="84"/>
        <v>23</v>
      </c>
      <c r="U86" s="54">
        <v>1</v>
      </c>
      <c r="V86" s="54">
        <v>1</v>
      </c>
      <c r="W86" s="19"/>
      <c r="X86" s="11">
        <f>VLOOKUP($C86,[2]Milan!$BB$7:$BK$40,5)</f>
        <v>15</v>
      </c>
      <c r="Y86" s="11">
        <f>VLOOKUP($C86,[2]Milan!$BB$7:$BK$40,6)</f>
        <v>35</v>
      </c>
      <c r="Z86" s="11">
        <f>VLOOKUP($C86,[2]Milan!$BB$7:$BK$40,7)</f>
        <v>65</v>
      </c>
      <c r="AA86" s="11">
        <f>VLOOKUP($C86,[2]Milan!$BB$7:$BK$40,8)</f>
        <v>90</v>
      </c>
      <c r="AB86" s="11">
        <f>VLOOKUP($C86,[2]Milan!$BB$7:$BK$40,9)</f>
        <v>116</v>
      </c>
      <c r="AC86" s="11">
        <f>VLOOKUP($C86,[2]Milan!$BB$7:$BK$40,10)</f>
        <v>108</v>
      </c>
      <c r="AD86" s="12">
        <f t="shared" si="85"/>
        <v>0</v>
      </c>
      <c r="AE86" s="12">
        <f t="shared" si="86"/>
        <v>0</v>
      </c>
      <c r="AF86" s="12">
        <v>0</v>
      </c>
      <c r="AG86" s="12" t="s">
        <v>38</v>
      </c>
      <c r="AH86" s="12" t="s">
        <v>38</v>
      </c>
      <c r="AI86" s="12">
        <f t="shared" si="87"/>
        <v>133</v>
      </c>
      <c r="AJ86" s="12">
        <v>0</v>
      </c>
      <c r="AK86" s="12">
        <f t="shared" si="88"/>
        <v>148</v>
      </c>
      <c r="AL86" s="12">
        <f t="shared" si="89"/>
        <v>162</v>
      </c>
      <c r="AM86" s="12">
        <f t="shared" si="90"/>
        <v>185</v>
      </c>
      <c r="AN86" s="12">
        <f t="shared" si="91"/>
        <v>184</v>
      </c>
      <c r="AO86" s="14">
        <f t="shared" si="77"/>
        <v>714.14159312034485</v>
      </c>
      <c r="AP86" s="11">
        <f>VLOOKUP($C86,[1]Milan!$BB$7:$BK$40,5)</f>
        <v>15</v>
      </c>
      <c r="AQ86" s="11">
        <f>VLOOKUP($C86,[1]Milan!$BB$7:$BK$40,6)</f>
        <v>35</v>
      </c>
      <c r="AR86" s="11">
        <f>VLOOKUP($C86,[1]Milan!$BB$7:$BK$40,7)</f>
        <v>65</v>
      </c>
      <c r="AS86" s="11">
        <f>VLOOKUP($C86,[1]Milan!$BB$7:$BK$40,8)</f>
        <v>91</v>
      </c>
      <c r="AT86" s="11">
        <f>VLOOKUP($C86,[1]Milan!$BB$7:$BK$40,9)</f>
        <v>117</v>
      </c>
      <c r="AU86" s="11">
        <f>VLOOKUP($C86,[1]Milan!$BB$7:$BK$40,10)</f>
        <v>109</v>
      </c>
      <c r="AV86" s="12">
        <f t="shared" si="92"/>
        <v>0</v>
      </c>
      <c r="AW86" s="12">
        <f t="shared" si="93"/>
        <v>0</v>
      </c>
      <c r="AX86" s="12">
        <v>0</v>
      </c>
      <c r="AY86" s="12" t="s">
        <v>38</v>
      </c>
      <c r="AZ86" s="12" t="s">
        <v>38</v>
      </c>
      <c r="BA86" s="12">
        <f t="shared" si="94"/>
        <v>134</v>
      </c>
      <c r="BB86" s="12">
        <v>0</v>
      </c>
      <c r="BC86" s="12">
        <f t="shared" si="95"/>
        <v>149</v>
      </c>
      <c r="BD86" s="12">
        <f t="shared" si="96"/>
        <v>162</v>
      </c>
      <c r="BE86" s="12">
        <f t="shared" si="97"/>
        <v>186</v>
      </c>
      <c r="BF86" s="12">
        <f t="shared" si="98"/>
        <v>184</v>
      </c>
      <c r="BG86" s="14">
        <f t="shared" si="78"/>
        <v>468.94520940697373</v>
      </c>
      <c r="BH86" s="21">
        <f>IF($N86=2,BH117*'4 PEF'!$G$4,IF(OR($N86=3,$N86=4,$N86=5,$N86=6),BH117*'4 PEF'!$G$5,IF(OR($N86=7,$N86=8),BH117*'4 PEF'!$G$10,IF($N86=9,BH117*'4 PEF'!$G$7,IF($N86=10,BH117*'4 PEF'!$G$6)))))</f>
        <v>23.464163816063039</v>
      </c>
      <c r="BI86" s="21">
        <f>BI117*'4 PEF'!$G$10</f>
        <v>4.134214348318709</v>
      </c>
      <c r="BJ86" s="21">
        <f>IF($N86=2,BJ117*'4 PEF'!$G$4,IF(OR($N86=3,$N86=4,$N86=5,$N86=6),BJ117*'4 PEF'!$G$5,IF(OR($N86=7,$N86=8),BJ117*'4 PEF'!$G$10,IF($N86=9,BJ117*'4 PEF'!$G$7,IF($N86=10,BJ117*'4 PEF'!$G$6)))))</f>
        <v>3.9316511568999184</v>
      </c>
      <c r="BK86" s="21">
        <f>BK117*'4 PEF'!$G$10</f>
        <v>20.436829714284215</v>
      </c>
      <c r="BL86" s="21">
        <f>BL117*'4 PEF'!$G$10</f>
        <v>0.78234888670819425</v>
      </c>
      <c r="BM86" s="39">
        <f>BM117*'4 PEF'!$G$10</f>
        <v>-34.302857142857142</v>
      </c>
      <c r="BN86" s="40">
        <f t="shared" si="99"/>
        <v>18.446350779416932</v>
      </c>
      <c r="BO86" s="21">
        <f>IF($N86=2,BO117*'4 PEF'!$G$4,IF(OR($N86=3,$N86=4,$N86=5,$N86=6),BO117*'4 PEF'!$G$5,IF(OR($N86=7,$N86=8),BO117*'4 PEF'!$G$10,IF($N86=9,BO117*'4 PEF'!$G$7,IF($N86=10,BO117*'4 PEF'!$G$6)))))</f>
        <v>18.124876033506251</v>
      </c>
      <c r="BP86" s="21">
        <f>BP117*'4 PEF'!$G$10</f>
        <v>1.5943356387046537</v>
      </c>
      <c r="BQ86" s="21">
        <f>IF($N86=2,BQ117*'4 PEF'!$G$4,IF(OR($N86=3,$N86=4,$N86=5,$N86=6),BQ117*'4 PEF'!$G$5,IF(OR($N86=7,$N86=8),BQ117*'4 PEF'!$G$10,IF($N86=9,BQ117*'4 PEF'!$G$7,IF($N86=10,BQ117*'4 PEF'!$G$6)))))</f>
        <v>6.1006781112288566</v>
      </c>
      <c r="BR86" s="21">
        <f>BR117*'4 PEF'!$G$10</f>
        <v>21.01762909091094</v>
      </c>
      <c r="BS86" s="21">
        <f>BS117*'4 PEF'!$G$10</f>
        <v>0.7219272741227476</v>
      </c>
      <c r="BT86" s="39">
        <f>BT117*'4 PEF'!$G$10</f>
        <v>-21.647272727272728</v>
      </c>
      <c r="BU86" s="40">
        <f t="shared" si="100"/>
        <v>25.91217342120072</v>
      </c>
    </row>
    <row r="87" spans="1:73" x14ac:dyDescent="0.25">
      <c r="A87" s="195"/>
      <c r="B87" s="18">
        <v>18</v>
      </c>
      <c r="C87" s="26">
        <f>VLOOKUP(M87,[1]aux!$A$2:$B$35,2)</f>
        <v>32</v>
      </c>
      <c r="D87" s="55" t="s">
        <v>41</v>
      </c>
      <c r="E87" s="55" t="s">
        <v>41</v>
      </c>
      <c r="F87" s="54" t="s">
        <v>41</v>
      </c>
      <c r="G87" s="54" t="s">
        <v>42</v>
      </c>
      <c r="H87" s="54">
        <v>0</v>
      </c>
      <c r="I87" s="54">
        <f t="shared" si="79"/>
        <v>4</v>
      </c>
      <c r="J87" s="54">
        <f t="shared" si="80"/>
        <v>3</v>
      </c>
      <c r="K87" s="54">
        <f t="shared" si="81"/>
        <v>2</v>
      </c>
      <c r="L87" s="54">
        <f t="shared" si="82"/>
        <v>1</v>
      </c>
      <c r="M87" s="54">
        <f t="shared" si="83"/>
        <v>4321</v>
      </c>
      <c r="N87" s="54">
        <v>8</v>
      </c>
      <c r="O87" s="54">
        <v>13</v>
      </c>
      <c r="P87" s="54">
        <v>1</v>
      </c>
      <c r="Q87" s="54">
        <v>1</v>
      </c>
      <c r="R87" s="54">
        <v>2</v>
      </c>
      <c r="S87" s="54" t="s">
        <v>42</v>
      </c>
      <c r="T87" s="26">
        <f t="shared" si="84"/>
        <v>23</v>
      </c>
      <c r="U87" s="54">
        <v>1</v>
      </c>
      <c r="V87" s="54">
        <v>1</v>
      </c>
      <c r="W87" s="19"/>
      <c r="X87" s="11">
        <f>VLOOKUP($C87,[2]Milan!$BB$7:$BK$40,5)</f>
        <v>17</v>
      </c>
      <c r="Y87" s="11">
        <f>VLOOKUP($C87,[2]Milan!$BB$7:$BK$40,6)</f>
        <v>37</v>
      </c>
      <c r="Z87" s="11">
        <f>VLOOKUP($C87,[2]Milan!$BB$7:$BK$40,7)</f>
        <v>67</v>
      </c>
      <c r="AA87" s="11">
        <f>VLOOKUP($C87,[2]Milan!$BB$7:$BK$40,8)</f>
        <v>90</v>
      </c>
      <c r="AB87" s="11">
        <f>VLOOKUP($C87,[2]Milan!$BB$7:$BK$40,9)</f>
        <v>116</v>
      </c>
      <c r="AC87" s="11">
        <f>VLOOKUP($C87,[2]Milan!$BB$7:$BK$40,10)</f>
        <v>108</v>
      </c>
      <c r="AD87" s="12">
        <f t="shared" si="85"/>
        <v>0</v>
      </c>
      <c r="AE87" s="12">
        <f t="shared" si="86"/>
        <v>0</v>
      </c>
      <c r="AF87" s="12">
        <v>0</v>
      </c>
      <c r="AG87" s="12" t="s">
        <v>38</v>
      </c>
      <c r="AH87" s="12" t="s">
        <v>38</v>
      </c>
      <c r="AI87" s="12">
        <f t="shared" si="87"/>
        <v>133</v>
      </c>
      <c r="AJ87" s="12">
        <v>0</v>
      </c>
      <c r="AK87" s="12">
        <f t="shared" si="88"/>
        <v>148</v>
      </c>
      <c r="AL87" s="12">
        <f t="shared" si="89"/>
        <v>162</v>
      </c>
      <c r="AM87" s="12">
        <f t="shared" si="90"/>
        <v>185</v>
      </c>
      <c r="AN87" s="12">
        <f t="shared" si="91"/>
        <v>184</v>
      </c>
      <c r="AO87" s="14">
        <f t="shared" si="77"/>
        <v>739.72332399854758</v>
      </c>
      <c r="AP87" s="11">
        <f>VLOOKUP($C87,[1]Milan!$BB$7:$BK$40,5)</f>
        <v>17</v>
      </c>
      <c r="AQ87" s="11">
        <f>VLOOKUP($C87,[1]Milan!$BB$7:$BK$40,6)</f>
        <v>37</v>
      </c>
      <c r="AR87" s="11">
        <f>VLOOKUP($C87,[1]Milan!$BB$7:$BK$40,7)</f>
        <v>67</v>
      </c>
      <c r="AS87" s="11">
        <f>VLOOKUP($C87,[1]Milan!$BB$7:$BK$40,8)</f>
        <v>91</v>
      </c>
      <c r="AT87" s="11">
        <f>VLOOKUP($C87,[1]Milan!$BB$7:$BK$40,9)</f>
        <v>117</v>
      </c>
      <c r="AU87" s="11">
        <f>VLOOKUP($C87,[1]Milan!$BB$7:$BK$40,10)</f>
        <v>109</v>
      </c>
      <c r="AV87" s="12">
        <f t="shared" si="92"/>
        <v>0</v>
      </c>
      <c r="AW87" s="12">
        <f t="shared" si="93"/>
        <v>0</v>
      </c>
      <c r="AX87" s="12">
        <v>0</v>
      </c>
      <c r="AY87" s="12" t="s">
        <v>38</v>
      </c>
      <c r="AZ87" s="12" t="s">
        <v>38</v>
      </c>
      <c r="BA87" s="12">
        <f t="shared" si="94"/>
        <v>134</v>
      </c>
      <c r="BB87" s="12">
        <v>0</v>
      </c>
      <c r="BC87" s="12">
        <f t="shared" si="95"/>
        <v>149</v>
      </c>
      <c r="BD87" s="12">
        <f t="shared" si="96"/>
        <v>162</v>
      </c>
      <c r="BE87" s="12">
        <f t="shared" si="97"/>
        <v>186</v>
      </c>
      <c r="BF87" s="12">
        <f t="shared" si="98"/>
        <v>184</v>
      </c>
      <c r="BG87" s="14">
        <f t="shared" si="78"/>
        <v>480.61927067884949</v>
      </c>
      <c r="BH87" s="21">
        <f>IF($N87=2,BH118*'4 PEF'!$G$4,IF(OR($N87=3,$N87=4,$N87=5,$N87=6),BH118*'4 PEF'!$G$5,IF(OR($N87=7,$N87=8),BH118*'4 PEF'!$G$10,IF($N87=9,BH118*'4 PEF'!$G$7,IF($N87=10,BH118*'4 PEF'!$G$6)))))</f>
        <v>20.924947459538966</v>
      </c>
      <c r="BI87" s="21">
        <f>BI118*'4 PEF'!$G$10</f>
        <v>4.2149046567191846</v>
      </c>
      <c r="BJ87" s="21">
        <f>IF($N87=2,BJ118*'4 PEF'!$G$4,IF(OR($N87=3,$N87=4,$N87=5,$N87=6),BJ118*'4 PEF'!$G$5,IF(OR($N87=7,$N87=8),BJ118*'4 PEF'!$G$10,IF($N87=9,BJ118*'4 PEF'!$G$7,IF($N87=10,BJ118*'4 PEF'!$G$6)))))</f>
        <v>3.9413516339819141</v>
      </c>
      <c r="BK87" s="21">
        <f>BK118*'4 PEF'!$G$10</f>
        <v>20.436829714284215</v>
      </c>
      <c r="BL87" s="21">
        <f>BL118*'4 PEF'!$G$10</f>
        <v>0.76630692655917709</v>
      </c>
      <c r="BM87" s="39">
        <f>BM118*'4 PEF'!$G$10</f>
        <v>-34.302857142857142</v>
      </c>
      <c r="BN87" s="40">
        <f t="shared" si="99"/>
        <v>15.981483248226311</v>
      </c>
      <c r="BO87" s="21">
        <f>IF($N87=2,BO118*'4 PEF'!$G$4,IF(OR($N87=3,$N87=4,$N87=5,$N87=6),BO118*'4 PEF'!$G$5,IF(OR($N87=7,$N87=8),BO118*'4 PEF'!$G$10,IF($N87=9,BO118*'4 PEF'!$G$7,IF($N87=10,BO118*'4 PEF'!$G$6)))))</f>
        <v>16.707502546681088</v>
      </c>
      <c r="BP87" s="21">
        <f>BP118*'4 PEF'!$G$10</f>
        <v>1.5472330029728489</v>
      </c>
      <c r="BQ87" s="21">
        <f>IF($N87=2,BQ118*'4 PEF'!$G$4,IF(OR($N87=3,$N87=4,$N87=5,$N87=6),BQ118*'4 PEF'!$G$5,IF(OR($N87=7,$N87=8),BQ118*'4 PEF'!$G$10,IF($N87=9,BQ118*'4 PEF'!$G$7,IF($N87=10,BQ118*'4 PEF'!$G$6)))))</f>
        <v>6.0983281960853146</v>
      </c>
      <c r="BR87" s="21">
        <f>BR118*'4 PEF'!$G$10</f>
        <v>21.01762909091094</v>
      </c>
      <c r="BS87" s="21">
        <f>BS118*'4 PEF'!$G$10</f>
        <v>0.71551644503571099</v>
      </c>
      <c r="BT87" s="39">
        <f>BT118*'4 PEF'!$G$10</f>
        <v>-21.647272727272728</v>
      </c>
      <c r="BU87" s="40">
        <f t="shared" si="100"/>
        <v>24.438936554413175</v>
      </c>
    </row>
    <row r="88" spans="1:73" x14ac:dyDescent="0.25">
      <c r="A88" s="195"/>
      <c r="B88" s="18">
        <v>19</v>
      </c>
      <c r="C88" s="26">
        <f>VLOOKUP(M88,[1]aux!$A$2:$B$35,2)</f>
        <v>26</v>
      </c>
      <c r="D88" s="55" t="s">
        <v>40</v>
      </c>
      <c r="E88" s="55" t="s">
        <v>41</v>
      </c>
      <c r="F88" s="54" t="s">
        <v>41</v>
      </c>
      <c r="G88" s="54" t="s">
        <v>42</v>
      </c>
      <c r="H88" s="54">
        <v>1</v>
      </c>
      <c r="I88" s="54">
        <f t="shared" si="79"/>
        <v>3</v>
      </c>
      <c r="J88" s="54">
        <f t="shared" si="80"/>
        <v>3</v>
      </c>
      <c r="K88" s="54">
        <f t="shared" si="81"/>
        <v>2</v>
      </c>
      <c r="L88" s="54">
        <f t="shared" si="82"/>
        <v>2</v>
      </c>
      <c r="M88" s="54">
        <f t="shared" si="83"/>
        <v>3322</v>
      </c>
      <c r="N88" s="54">
        <v>8</v>
      </c>
      <c r="O88" s="54">
        <v>13</v>
      </c>
      <c r="P88" s="54">
        <v>1</v>
      </c>
      <c r="Q88" s="54">
        <v>1</v>
      </c>
      <c r="R88" s="54">
        <v>2</v>
      </c>
      <c r="S88" s="54" t="s">
        <v>42</v>
      </c>
      <c r="T88" s="26">
        <f t="shared" si="84"/>
        <v>23</v>
      </c>
      <c r="U88" s="54">
        <v>1</v>
      </c>
      <c r="V88" s="54">
        <v>1</v>
      </c>
      <c r="W88" s="19"/>
      <c r="X88" s="11">
        <f>VLOOKUP($C88,[2]Milan!$BB$7:$BK$40,5)</f>
        <v>15</v>
      </c>
      <c r="Y88" s="11">
        <f>VLOOKUP($C88,[2]Milan!$BB$7:$BK$40,6)</f>
        <v>35</v>
      </c>
      <c r="Z88" s="11">
        <f>VLOOKUP($C88,[2]Milan!$BB$7:$BK$40,7)</f>
        <v>65</v>
      </c>
      <c r="AA88" s="11">
        <f>VLOOKUP($C88,[2]Milan!$BB$7:$BK$40,8)</f>
        <v>90</v>
      </c>
      <c r="AB88" s="11">
        <f>VLOOKUP($C88,[2]Milan!$BB$7:$BK$40,9)</f>
        <v>116</v>
      </c>
      <c r="AC88" s="11">
        <f>VLOOKUP($C88,[2]Milan!$BB$7:$BK$40,10)</f>
        <v>108</v>
      </c>
      <c r="AD88" s="12">
        <f t="shared" si="85"/>
        <v>169</v>
      </c>
      <c r="AE88" s="12">
        <f t="shared" si="86"/>
        <v>167</v>
      </c>
      <c r="AF88" s="12">
        <v>0</v>
      </c>
      <c r="AG88" s="12" t="s">
        <v>38</v>
      </c>
      <c r="AH88" s="12" t="s">
        <v>38</v>
      </c>
      <c r="AI88" s="12">
        <f t="shared" si="87"/>
        <v>133</v>
      </c>
      <c r="AJ88" s="12">
        <v>0</v>
      </c>
      <c r="AK88" s="12">
        <f t="shared" si="88"/>
        <v>148</v>
      </c>
      <c r="AL88" s="12">
        <f t="shared" si="89"/>
        <v>162</v>
      </c>
      <c r="AM88" s="12">
        <f t="shared" si="90"/>
        <v>185</v>
      </c>
      <c r="AN88" s="12">
        <f t="shared" si="91"/>
        <v>184</v>
      </c>
      <c r="AO88" s="14">
        <f t="shared" si="77"/>
        <v>740.44553507034482</v>
      </c>
      <c r="AP88" s="11">
        <f>VLOOKUP($C88,[1]Milan!$BB$7:$BK$40,5)</f>
        <v>15</v>
      </c>
      <c r="AQ88" s="11">
        <f>VLOOKUP($C88,[1]Milan!$BB$7:$BK$40,6)</f>
        <v>35</v>
      </c>
      <c r="AR88" s="11">
        <f>VLOOKUP($C88,[1]Milan!$BB$7:$BK$40,7)</f>
        <v>65</v>
      </c>
      <c r="AS88" s="11">
        <f>VLOOKUP($C88,[1]Milan!$BB$7:$BK$40,8)</f>
        <v>91</v>
      </c>
      <c r="AT88" s="11">
        <f>VLOOKUP($C88,[1]Milan!$BB$7:$BK$40,9)</f>
        <v>117</v>
      </c>
      <c r="AU88" s="11">
        <f>VLOOKUP($C88,[1]Milan!$BB$7:$BK$40,10)</f>
        <v>109</v>
      </c>
      <c r="AV88" s="12">
        <f t="shared" si="92"/>
        <v>170</v>
      </c>
      <c r="AW88" s="12">
        <f t="shared" si="93"/>
        <v>168</v>
      </c>
      <c r="AX88" s="12">
        <v>0</v>
      </c>
      <c r="AY88" s="12" t="s">
        <v>38</v>
      </c>
      <c r="AZ88" s="12" t="s">
        <v>38</v>
      </c>
      <c r="BA88" s="12">
        <f t="shared" si="94"/>
        <v>134</v>
      </c>
      <c r="BB88" s="12">
        <v>0</v>
      </c>
      <c r="BC88" s="12">
        <f t="shared" si="95"/>
        <v>149</v>
      </c>
      <c r="BD88" s="12">
        <f t="shared" si="96"/>
        <v>162</v>
      </c>
      <c r="BE88" s="12">
        <f t="shared" si="97"/>
        <v>186</v>
      </c>
      <c r="BF88" s="12">
        <f t="shared" si="98"/>
        <v>184</v>
      </c>
      <c r="BG88" s="14">
        <f t="shared" si="78"/>
        <v>492.19679306697367</v>
      </c>
      <c r="BH88" s="21">
        <f>IF($N88=2,BH119*'4 PEF'!$G$4,IF(OR($N88=3,$N88=4,$N88=5,$N88=6),BH119*'4 PEF'!$G$5,IF(OR($N88=7,$N88=8),BH119*'4 PEF'!$G$10,IF($N88=9,BH119*'4 PEF'!$G$7,IF($N88=10,BH119*'4 PEF'!$G$6)))))</f>
        <v>17.051062840296311</v>
      </c>
      <c r="BI88" s="21">
        <f>BI119*'4 PEF'!$G$10</f>
        <v>4.0652343696609687</v>
      </c>
      <c r="BJ88" s="21">
        <f>IF($N88=2,BJ119*'4 PEF'!$G$4,IF(OR($N88=3,$N88=4,$N88=5,$N88=6),BJ119*'4 PEF'!$G$5,IF(OR($N88=7,$N88=8),BJ119*'4 PEF'!$G$10,IF($N88=9,BJ119*'4 PEF'!$G$7,IF($N88=10,BJ119*'4 PEF'!$G$6)))))</f>
        <v>3.998235541353925</v>
      </c>
      <c r="BK88" s="21">
        <f>BK119*'4 PEF'!$G$10</f>
        <v>20.436829714284215</v>
      </c>
      <c r="BL88" s="21">
        <f>BL119*'4 PEF'!$G$10</f>
        <v>8.8189630284999225</v>
      </c>
      <c r="BM88" s="39">
        <f>BM119*'4 PEF'!$G$10</f>
        <v>-34.302857142857142</v>
      </c>
      <c r="BN88" s="40">
        <f t="shared" si="99"/>
        <v>20.067468351238197</v>
      </c>
      <c r="BO88" s="21">
        <f>IF($N88=2,BO119*'4 PEF'!$G$4,IF(OR($N88=3,$N88=4,$N88=5,$N88=6),BO119*'4 PEF'!$G$5,IF(OR($N88=7,$N88=8),BO119*'4 PEF'!$G$10,IF($N88=9,BO119*'4 PEF'!$G$7,IF($N88=10,BO119*'4 PEF'!$G$6)))))</f>
        <v>11.972654403244874</v>
      </c>
      <c r="BP88" s="21">
        <f>BP119*'4 PEF'!$G$10</f>
        <v>1.5233397310737764</v>
      </c>
      <c r="BQ88" s="21">
        <f>IF($N88=2,BQ119*'4 PEF'!$G$4,IF(OR($N88=3,$N88=4,$N88=5,$N88=6),BQ119*'4 PEF'!$G$5,IF(OR($N88=7,$N88=8),BQ119*'4 PEF'!$G$10,IF($N88=9,BQ119*'4 PEF'!$G$7,IF($N88=10,BQ119*'4 PEF'!$G$6)))))</f>
        <v>6.1557827180508085</v>
      </c>
      <c r="BR88" s="21">
        <f>BR119*'4 PEF'!$G$10</f>
        <v>21.01762909091094</v>
      </c>
      <c r="BS88" s="21">
        <f>BS119*'4 PEF'!$G$10</f>
        <v>8.9337457651796672</v>
      </c>
      <c r="BT88" s="39">
        <f>BT119*'4 PEF'!$G$10</f>
        <v>-21.647272727272728</v>
      </c>
      <c r="BU88" s="40">
        <f t="shared" si="100"/>
        <v>27.955878981187332</v>
      </c>
    </row>
    <row r="89" spans="1:73" x14ac:dyDescent="0.25">
      <c r="A89" s="195"/>
      <c r="B89" s="18">
        <v>20</v>
      </c>
      <c r="C89" s="26">
        <f>VLOOKUP(M89,[1]aux!$A$2:$B$35,2)</f>
        <v>34</v>
      </c>
      <c r="D89" s="55" t="s">
        <v>41</v>
      </c>
      <c r="E89" s="55" t="s">
        <v>41</v>
      </c>
      <c r="F89" s="54" t="s">
        <v>41</v>
      </c>
      <c r="G89" s="54" t="s">
        <v>42</v>
      </c>
      <c r="H89" s="54">
        <v>1</v>
      </c>
      <c r="I89" s="54">
        <f t="shared" si="79"/>
        <v>4</v>
      </c>
      <c r="J89" s="54">
        <f t="shared" si="80"/>
        <v>3</v>
      </c>
      <c r="K89" s="54">
        <f t="shared" si="81"/>
        <v>2</v>
      </c>
      <c r="L89" s="54">
        <f t="shared" si="82"/>
        <v>2</v>
      </c>
      <c r="M89" s="54">
        <f t="shared" si="83"/>
        <v>4322</v>
      </c>
      <c r="N89" s="54">
        <v>8</v>
      </c>
      <c r="O89" s="54">
        <v>13</v>
      </c>
      <c r="P89" s="54">
        <v>1</v>
      </c>
      <c r="Q89" s="54">
        <v>1</v>
      </c>
      <c r="R89" s="54">
        <v>2</v>
      </c>
      <c r="S89" s="54" t="s">
        <v>42</v>
      </c>
      <c r="T89" s="26">
        <f t="shared" si="84"/>
        <v>23</v>
      </c>
      <c r="U89" s="54">
        <v>1</v>
      </c>
      <c r="V89" s="54">
        <v>1</v>
      </c>
      <c r="W89" s="19"/>
      <c r="X89" s="11">
        <f>VLOOKUP($C89,[2]Milan!$BB$7:$BK$40,5)</f>
        <v>17</v>
      </c>
      <c r="Y89" s="11">
        <f>VLOOKUP($C89,[2]Milan!$BB$7:$BK$40,6)</f>
        <v>37</v>
      </c>
      <c r="Z89" s="11">
        <f>VLOOKUP($C89,[2]Milan!$BB$7:$BK$40,7)</f>
        <v>67</v>
      </c>
      <c r="AA89" s="11">
        <f>VLOOKUP($C89,[2]Milan!$BB$7:$BK$40,8)</f>
        <v>90</v>
      </c>
      <c r="AB89" s="11">
        <f>VLOOKUP($C89,[2]Milan!$BB$7:$BK$40,9)</f>
        <v>116</v>
      </c>
      <c r="AC89" s="11">
        <f>VLOOKUP($C89,[2]Milan!$BB$7:$BK$40,10)</f>
        <v>108</v>
      </c>
      <c r="AD89" s="12">
        <f t="shared" si="85"/>
        <v>169</v>
      </c>
      <c r="AE89" s="12">
        <f t="shared" si="86"/>
        <v>167</v>
      </c>
      <c r="AF89" s="12">
        <v>0</v>
      </c>
      <c r="AG89" s="12" t="s">
        <v>38</v>
      </c>
      <c r="AH89" s="12" t="s">
        <v>38</v>
      </c>
      <c r="AI89" s="12">
        <f t="shared" si="87"/>
        <v>133</v>
      </c>
      <c r="AJ89" s="12">
        <v>0</v>
      </c>
      <c r="AK89" s="12">
        <f t="shared" si="88"/>
        <v>148</v>
      </c>
      <c r="AL89" s="12">
        <f t="shared" si="89"/>
        <v>162</v>
      </c>
      <c r="AM89" s="12">
        <f t="shared" si="90"/>
        <v>185</v>
      </c>
      <c r="AN89" s="12">
        <f t="shared" si="91"/>
        <v>184</v>
      </c>
      <c r="AO89" s="14">
        <f t="shared" si="77"/>
        <v>766.02726594854767</v>
      </c>
      <c r="AP89" s="11">
        <f>VLOOKUP($C89,[1]Milan!$BB$7:$BK$40,5)</f>
        <v>17</v>
      </c>
      <c r="AQ89" s="11">
        <f>VLOOKUP($C89,[1]Milan!$BB$7:$BK$40,6)</f>
        <v>37</v>
      </c>
      <c r="AR89" s="11">
        <f>VLOOKUP($C89,[1]Milan!$BB$7:$BK$40,7)</f>
        <v>67</v>
      </c>
      <c r="AS89" s="11">
        <f>VLOOKUP($C89,[1]Milan!$BB$7:$BK$40,8)</f>
        <v>91</v>
      </c>
      <c r="AT89" s="11">
        <f>VLOOKUP($C89,[1]Milan!$BB$7:$BK$40,9)</f>
        <v>117</v>
      </c>
      <c r="AU89" s="11">
        <f>VLOOKUP($C89,[1]Milan!$BB$7:$BK$40,10)</f>
        <v>109</v>
      </c>
      <c r="AV89" s="12">
        <f t="shared" si="92"/>
        <v>170</v>
      </c>
      <c r="AW89" s="12">
        <f t="shared" si="93"/>
        <v>168</v>
      </c>
      <c r="AX89" s="12">
        <v>0</v>
      </c>
      <c r="AY89" s="12" t="s">
        <v>38</v>
      </c>
      <c r="AZ89" s="12" t="s">
        <v>38</v>
      </c>
      <c r="BA89" s="12">
        <f t="shared" si="94"/>
        <v>134</v>
      </c>
      <c r="BB89" s="12">
        <v>0</v>
      </c>
      <c r="BC89" s="12">
        <f t="shared" si="95"/>
        <v>149</v>
      </c>
      <c r="BD89" s="12">
        <f t="shared" si="96"/>
        <v>162</v>
      </c>
      <c r="BE89" s="12">
        <f t="shared" si="97"/>
        <v>186</v>
      </c>
      <c r="BF89" s="12">
        <f t="shared" si="98"/>
        <v>184</v>
      </c>
      <c r="BG89" s="14">
        <f t="shared" si="78"/>
        <v>503.87085433884948</v>
      </c>
      <c r="BH89" s="21">
        <f>IF($N89=2,BH120*'4 PEF'!$G$4,IF(OR($N89=3,$N89=4,$N89=5,$N89=6),BH120*'4 PEF'!$G$5,IF(OR($N89=7,$N89=8),BH120*'4 PEF'!$G$10,IF($N89=9,BH120*'4 PEF'!$G$7,IF($N89=10,BH120*'4 PEF'!$G$6)))))</f>
        <v>14.97396118599192</v>
      </c>
      <c r="BI89" s="21">
        <f>BI120*'4 PEF'!$G$10</f>
        <v>4.1428383269089295</v>
      </c>
      <c r="BJ89" s="21">
        <f>IF($N89=2,BJ120*'4 PEF'!$G$4,IF(OR($N89=3,$N89=4,$N89=5,$N89=6),BJ120*'4 PEF'!$G$5,IF(OR($N89=7,$N89=8),BJ120*'4 PEF'!$G$10,IF($N89=9,BJ120*'4 PEF'!$G$7,IF($N89=10,BJ120*'4 PEF'!$G$6)))))</f>
        <v>4.0206173734349377</v>
      </c>
      <c r="BK89" s="21">
        <f>BK120*'4 PEF'!$G$10</f>
        <v>20.436829714284215</v>
      </c>
      <c r="BL89" s="21">
        <f>BL120*'4 PEF'!$G$10</f>
        <v>8.8022258337966335</v>
      </c>
      <c r="BM89" s="39">
        <f>BM120*'4 PEF'!$G$10</f>
        <v>-34.302857142857142</v>
      </c>
      <c r="BN89" s="40">
        <f t="shared" si="99"/>
        <v>18.073615291559491</v>
      </c>
      <c r="BO89" s="21">
        <f>IF($N89=2,BO120*'4 PEF'!$G$4,IF(OR($N89=3,$N89=4,$N89=5,$N89=6),BO120*'4 PEF'!$G$5,IF(OR($N89=7,$N89=8),BO120*'4 PEF'!$G$10,IF($N89=9,BO120*'4 PEF'!$G$7,IF($N89=10,BO120*'4 PEF'!$G$6)))))</f>
        <v>10.887843184551203</v>
      </c>
      <c r="BP89" s="21">
        <f>BP120*'4 PEF'!$G$10</f>
        <v>1.4772899384262994</v>
      </c>
      <c r="BQ89" s="21">
        <f>IF($N89=2,BQ120*'4 PEF'!$G$4,IF(OR($N89=3,$N89=4,$N89=5,$N89=6),BQ120*'4 PEF'!$G$5,IF(OR($N89=7,$N89=8),BQ120*'4 PEF'!$G$10,IF($N89=9,BQ120*'4 PEF'!$G$7,IF($N89=10,BQ120*'4 PEF'!$G$6)))))</f>
        <v>6.1547947082144159</v>
      </c>
      <c r="BR89" s="21">
        <f>BR120*'4 PEF'!$G$10</f>
        <v>21.01762909091094</v>
      </c>
      <c r="BS89" s="21">
        <f>BS120*'4 PEF'!$G$10</f>
        <v>8.9268619200229615</v>
      </c>
      <c r="BT89" s="39">
        <f>BT120*'4 PEF'!$G$10</f>
        <v>-21.647272727272728</v>
      </c>
      <c r="BU89" s="40">
        <f t="shared" si="100"/>
        <v>26.817146114853095</v>
      </c>
    </row>
    <row r="90" spans="1:73" x14ac:dyDescent="0.25">
      <c r="A90" s="195"/>
      <c r="B90" s="18">
        <v>21</v>
      </c>
      <c r="C90" s="26">
        <f>VLOOKUP(M90,[1]aux!$A$2:$B$35,2)</f>
        <v>34</v>
      </c>
      <c r="D90" s="55"/>
      <c r="E90" s="55"/>
      <c r="F90" s="54"/>
      <c r="G90" s="54"/>
      <c r="H90" s="37">
        <f>IF(L90=1,0,IF(L90=2,1))</f>
        <v>1</v>
      </c>
      <c r="I90" s="54">
        <v>4</v>
      </c>
      <c r="J90" s="54">
        <v>3</v>
      </c>
      <c r="K90" s="54">
        <v>2</v>
      </c>
      <c r="L90" s="54">
        <v>2</v>
      </c>
      <c r="M90" s="54">
        <f t="shared" si="83"/>
        <v>4322</v>
      </c>
      <c r="N90" s="54">
        <v>4</v>
      </c>
      <c r="O90" s="54">
        <v>0</v>
      </c>
      <c r="P90" s="54">
        <v>2</v>
      </c>
      <c r="Q90" s="54">
        <v>0</v>
      </c>
      <c r="R90" s="54">
        <v>2</v>
      </c>
      <c r="S90" s="54" t="s">
        <v>42</v>
      </c>
      <c r="T90" s="26">
        <f t="shared" si="84"/>
        <v>15</v>
      </c>
      <c r="U90" s="54">
        <v>0</v>
      </c>
      <c r="V90" s="54">
        <v>1</v>
      </c>
      <c r="W90" s="19"/>
      <c r="X90" s="11">
        <f>VLOOKUP($C90,[2]Milan!$BB$7:$BK$40,5)</f>
        <v>17</v>
      </c>
      <c r="Y90" s="11">
        <f>VLOOKUP($C90,[2]Milan!$BB$7:$BK$40,6)</f>
        <v>37</v>
      </c>
      <c r="Z90" s="11">
        <f>VLOOKUP($C90,[2]Milan!$BB$7:$BK$40,7)</f>
        <v>67</v>
      </c>
      <c r="AA90" s="11">
        <f>VLOOKUP($C90,[2]Milan!$BB$7:$BK$40,8)</f>
        <v>90</v>
      </c>
      <c r="AB90" s="11">
        <f>VLOOKUP($C90,[2]Milan!$BB$7:$BK$40,9)</f>
        <v>116</v>
      </c>
      <c r="AC90" s="11">
        <f>VLOOKUP($C90,[2]Milan!$BB$7:$BK$40,10)</f>
        <v>108</v>
      </c>
      <c r="AD90" s="12">
        <f t="shared" si="85"/>
        <v>169</v>
      </c>
      <c r="AE90" s="12">
        <f t="shared" si="86"/>
        <v>167</v>
      </c>
      <c r="AF90" s="12">
        <v>0</v>
      </c>
      <c r="AG90" s="12" t="s">
        <v>38</v>
      </c>
      <c r="AH90" s="12" t="s">
        <v>38</v>
      </c>
      <c r="AI90" s="12">
        <f t="shared" si="87"/>
        <v>121</v>
      </c>
      <c r="AJ90" s="12">
        <v>0</v>
      </c>
      <c r="AK90" s="12">
        <f t="shared" si="88"/>
        <v>152</v>
      </c>
      <c r="AL90" s="12">
        <f t="shared" si="89"/>
        <v>162</v>
      </c>
      <c r="AM90" s="12">
        <f t="shared" si="90"/>
        <v>0</v>
      </c>
      <c r="AN90" s="12">
        <f t="shared" si="91"/>
        <v>184</v>
      </c>
      <c r="AO90" s="14">
        <f t="shared" si="77"/>
        <v>490.2072798736279</v>
      </c>
      <c r="AP90" s="11">
        <f>VLOOKUP($C90,[1]Milan!$BB$7:$BK$40,5)</f>
        <v>17</v>
      </c>
      <c r="AQ90" s="11">
        <f>VLOOKUP($C90,[1]Milan!$BB$7:$BK$40,6)</f>
        <v>37</v>
      </c>
      <c r="AR90" s="11">
        <f>VLOOKUP($C90,[1]Milan!$BB$7:$BK$40,7)</f>
        <v>67</v>
      </c>
      <c r="AS90" s="11">
        <f>VLOOKUP($C90,[1]Milan!$BB$7:$BK$40,8)</f>
        <v>91</v>
      </c>
      <c r="AT90" s="11">
        <f>VLOOKUP($C90,[1]Milan!$BB$7:$BK$40,9)</f>
        <v>117</v>
      </c>
      <c r="AU90" s="11">
        <f>VLOOKUP($C90,[1]Milan!$BB$7:$BK$40,10)</f>
        <v>109</v>
      </c>
      <c r="AV90" s="12">
        <f t="shared" si="92"/>
        <v>170</v>
      </c>
      <c r="AW90" s="12">
        <f t="shared" si="93"/>
        <v>168</v>
      </c>
      <c r="AX90" s="12">
        <v>0</v>
      </c>
      <c r="AY90" s="12" t="s">
        <v>38</v>
      </c>
      <c r="AZ90" s="12" t="s">
        <v>38</v>
      </c>
      <c r="BA90" s="12">
        <f t="shared" si="94"/>
        <v>122</v>
      </c>
      <c r="BB90" s="12">
        <v>0</v>
      </c>
      <c r="BC90" s="12">
        <f t="shared" si="95"/>
        <v>153</v>
      </c>
      <c r="BD90" s="12">
        <f t="shared" si="96"/>
        <v>162</v>
      </c>
      <c r="BE90" s="12">
        <f t="shared" si="97"/>
        <v>0</v>
      </c>
      <c r="BF90" s="12">
        <f t="shared" si="98"/>
        <v>184</v>
      </c>
      <c r="BG90" s="14">
        <f t="shared" si="78"/>
        <v>254.42834234439923</v>
      </c>
      <c r="BH90" s="21">
        <f>IF($N90=2,BH121*'4 PEF'!$G$4,IF(OR($N90=3,$N90=4,$N90=5,$N90=6),BH121*'4 PEF'!$G$5,IF(OR($N90=7,$N90=8),BH121*'4 PEF'!$G$10,IF($N90=9,BH121*'4 PEF'!$G$7,IF($N90=10,BH121*'4 PEF'!$G$6)))))</f>
        <v>31.502426676602205</v>
      </c>
      <c r="BI90" s="21">
        <f>BI121*'4 PEF'!$G$10</f>
        <v>0</v>
      </c>
      <c r="BJ90" s="21">
        <f>IF($N90=2,BJ121*'4 PEF'!$G$4,IF(OR($N90=3,$N90=4,$N90=5,$N90=6),BJ121*'4 PEF'!$G$5,IF(OR($N90=7,$N90=8),BJ121*'4 PEF'!$G$10,IF($N90=9,BJ121*'4 PEF'!$G$7,IF($N90=10,BJ121*'4 PEF'!$G$6)))))</f>
        <v>15.88421052631579</v>
      </c>
      <c r="BK90" s="21">
        <f>BK121*'4 PEF'!$G$10</f>
        <v>20.436829714284215</v>
      </c>
      <c r="BL90" s="21">
        <f>BL121*'4 PEF'!$G$10</f>
        <v>8.8022258337966335</v>
      </c>
      <c r="BM90" s="39">
        <f>BM121*'4 PEF'!$G$10</f>
        <v>-34.302857142857142</v>
      </c>
      <c r="BN90" s="40">
        <f t="shared" si="99"/>
        <v>42.322835608141695</v>
      </c>
      <c r="BO90" s="21">
        <f>IF($N90=2,BO121*'4 PEF'!$G$4,IF(OR($N90=3,$N90=4,$N90=5,$N90=6),BO121*'4 PEF'!$G$5,IF(OR($N90=7,$N90=8),BO121*'4 PEF'!$G$10,IF($N90=9,BO121*'4 PEF'!$G$7,IF($N90=10,BO121*'4 PEF'!$G$6)))))</f>
        <v>23.935125946076859</v>
      </c>
      <c r="BP90" s="21">
        <f>BP121*'4 PEF'!$G$10</f>
        <v>0</v>
      </c>
      <c r="BQ90" s="21">
        <f>IF($N90=2,BQ121*'4 PEF'!$G$4,IF(OR($N90=3,$N90=4,$N90=5,$N90=6),BQ121*'4 PEF'!$G$5,IF(OR($N90=7,$N90=8),BQ121*'4 PEF'!$G$10,IF($N90=9,BQ121*'4 PEF'!$G$7,IF($N90=10,BQ121*'4 PEF'!$G$6)))))</f>
        <v>24.526315789473685</v>
      </c>
      <c r="BR90" s="21">
        <f>BR121*'4 PEF'!$G$10</f>
        <v>21.01762909091094</v>
      </c>
      <c r="BS90" s="21">
        <f>BS121*'4 PEF'!$G$10</f>
        <v>8.9268619200229615</v>
      </c>
      <c r="BT90" s="39">
        <f>BT121*'4 PEF'!$G$10</f>
        <v>-21.647272727272728</v>
      </c>
      <c r="BU90" s="40">
        <f t="shared" si="100"/>
        <v>56.75866001921171</v>
      </c>
    </row>
    <row r="91" spans="1:73" x14ac:dyDescent="0.25">
      <c r="A91" s="195"/>
      <c r="B91" s="18">
        <v>22</v>
      </c>
      <c r="C91" s="26">
        <f>VLOOKUP(M91,[1]aux!$A$2:$B$35,2)</f>
        <v>34</v>
      </c>
      <c r="D91" s="55"/>
      <c r="E91" s="55"/>
      <c r="F91" s="54"/>
      <c r="G91" s="54"/>
      <c r="H91" s="37">
        <f t="shared" ref="H91:H97" si="101">IF(L91=1,0,IF(L91=2,1))</f>
        <v>1</v>
      </c>
      <c r="I91" s="54">
        <v>4</v>
      </c>
      <c r="J91" s="54">
        <v>3</v>
      </c>
      <c r="K91" s="54">
        <v>2</v>
      </c>
      <c r="L91" s="54">
        <v>2</v>
      </c>
      <c r="M91" s="54">
        <f t="shared" si="83"/>
        <v>4322</v>
      </c>
      <c r="N91" s="54">
        <v>9</v>
      </c>
      <c r="O91" s="54">
        <v>0</v>
      </c>
      <c r="P91" s="54">
        <v>2</v>
      </c>
      <c r="Q91" s="54">
        <v>0</v>
      </c>
      <c r="R91" s="54">
        <v>2</v>
      </c>
      <c r="S91" s="54" t="s">
        <v>42</v>
      </c>
      <c r="T91" s="26">
        <f t="shared" si="84"/>
        <v>18</v>
      </c>
      <c r="U91" s="54">
        <v>0</v>
      </c>
      <c r="V91" s="54">
        <v>0</v>
      </c>
      <c r="W91" s="19"/>
      <c r="X91" s="11">
        <f>VLOOKUP($C91,[2]Milan!$BB$7:$BK$40,5)</f>
        <v>17</v>
      </c>
      <c r="Y91" s="11">
        <f>VLOOKUP($C91,[2]Milan!$BB$7:$BK$40,6)</f>
        <v>37</v>
      </c>
      <c r="Z91" s="11">
        <f>VLOOKUP($C91,[2]Milan!$BB$7:$BK$40,7)</f>
        <v>67</v>
      </c>
      <c r="AA91" s="11">
        <f>VLOOKUP($C91,[2]Milan!$BB$7:$BK$40,8)</f>
        <v>90</v>
      </c>
      <c r="AB91" s="11">
        <f>VLOOKUP($C91,[2]Milan!$BB$7:$BK$40,9)</f>
        <v>116</v>
      </c>
      <c r="AC91" s="11">
        <f>VLOOKUP($C91,[2]Milan!$BB$7:$BK$40,10)</f>
        <v>108</v>
      </c>
      <c r="AD91" s="12">
        <f t="shared" si="85"/>
        <v>169</v>
      </c>
      <c r="AE91" s="12">
        <f t="shared" si="86"/>
        <v>167</v>
      </c>
      <c r="AF91" s="12">
        <v>0</v>
      </c>
      <c r="AG91" s="12" t="s">
        <v>38</v>
      </c>
      <c r="AH91" s="12" t="s">
        <v>38</v>
      </c>
      <c r="AI91" s="12">
        <f t="shared" si="87"/>
        <v>136</v>
      </c>
      <c r="AJ91" s="12">
        <v>0</v>
      </c>
      <c r="AK91" s="12">
        <f t="shared" si="88"/>
        <v>152</v>
      </c>
      <c r="AL91" s="12">
        <f t="shared" si="89"/>
        <v>162</v>
      </c>
      <c r="AM91" s="12">
        <f t="shared" si="90"/>
        <v>0</v>
      </c>
      <c r="AN91" s="12">
        <f t="shared" si="91"/>
        <v>0</v>
      </c>
      <c r="AO91" s="14">
        <f t="shared" si="77"/>
        <v>475.7186292826309</v>
      </c>
      <c r="AP91" s="11">
        <f>VLOOKUP($C91,[1]Milan!$BB$7:$BK$40,5)</f>
        <v>17</v>
      </c>
      <c r="AQ91" s="11">
        <f>VLOOKUP($C91,[1]Milan!$BB$7:$BK$40,6)</f>
        <v>37</v>
      </c>
      <c r="AR91" s="11">
        <f>VLOOKUP($C91,[1]Milan!$BB$7:$BK$40,7)</f>
        <v>67</v>
      </c>
      <c r="AS91" s="11">
        <f>VLOOKUP($C91,[1]Milan!$BB$7:$BK$40,8)</f>
        <v>91</v>
      </c>
      <c r="AT91" s="11">
        <f>VLOOKUP($C91,[1]Milan!$BB$7:$BK$40,9)</f>
        <v>117</v>
      </c>
      <c r="AU91" s="11">
        <f>VLOOKUP($C91,[1]Milan!$BB$7:$BK$40,10)</f>
        <v>109</v>
      </c>
      <c r="AV91" s="12">
        <f t="shared" si="92"/>
        <v>170</v>
      </c>
      <c r="AW91" s="12">
        <f t="shared" si="93"/>
        <v>168</v>
      </c>
      <c r="AX91" s="12">
        <v>0</v>
      </c>
      <c r="AY91" s="12" t="s">
        <v>38</v>
      </c>
      <c r="AZ91" s="12" t="s">
        <v>38</v>
      </c>
      <c r="BA91" s="12">
        <f t="shared" si="94"/>
        <v>138</v>
      </c>
      <c r="BB91" s="12">
        <v>0</v>
      </c>
      <c r="BC91" s="12">
        <f t="shared" si="95"/>
        <v>153</v>
      </c>
      <c r="BD91" s="12">
        <f t="shared" si="96"/>
        <v>162</v>
      </c>
      <c r="BE91" s="12">
        <f t="shared" si="97"/>
        <v>0</v>
      </c>
      <c r="BF91" s="12">
        <f t="shared" si="98"/>
        <v>0</v>
      </c>
      <c r="BG91" s="14">
        <f t="shared" si="78"/>
        <v>231.45809620628438</v>
      </c>
      <c r="BH91" s="21">
        <f>IF($N91=2,BH122*'4 PEF'!$G$4,IF(OR($N91=3,$N91=4,$N91=5,$N91=6),BH122*'4 PEF'!$G$5,IF(OR($N91=7,$N91=8),BH122*'4 PEF'!$G$10,IF($N91=9,BH122*'4 PEF'!$G$7,IF($N91=10,BH122*'4 PEF'!$G$6)))))</f>
        <v>35.912766411326508</v>
      </c>
      <c r="BI91" s="21">
        <f>BI122*'4 PEF'!$G$10</f>
        <v>0</v>
      </c>
      <c r="BJ91" s="21">
        <f>IF($N91=2,BJ122*'4 PEF'!$G$4,IF(OR($N91=3,$N91=4,$N91=5,$N91=6),BJ122*'4 PEF'!$G$5,IF(OR($N91=7,$N91=8),BJ122*'4 PEF'!$G$10,IF($N91=9,BJ122*'4 PEF'!$G$7,IF($N91=10,BJ122*'4 PEF'!$G$6)))))</f>
        <v>18.108000000000001</v>
      </c>
      <c r="BK91" s="21">
        <f>BK122*'4 PEF'!$G$10</f>
        <v>20.436829714284215</v>
      </c>
      <c r="BL91" s="21">
        <f>BL122*'4 PEF'!$G$10</f>
        <v>8.8022258337966335</v>
      </c>
      <c r="BM91" s="39">
        <f>BM122*'4 PEF'!$G$10</f>
        <v>0</v>
      </c>
      <c r="BN91" s="40">
        <f t="shared" si="99"/>
        <v>83.259821959407361</v>
      </c>
      <c r="BO91" s="21">
        <f>IF($N91=2,BO122*'4 PEF'!$G$4,IF(OR($N91=3,$N91=4,$N91=5,$N91=6),BO122*'4 PEF'!$G$5,IF(OR($N91=7,$N91=8),BO122*'4 PEF'!$G$10,IF($N91=9,BO122*'4 PEF'!$G$7,IF($N91=10,BO122*'4 PEF'!$G$6)))))</f>
        <v>27.286043578527618</v>
      </c>
      <c r="BP91" s="21">
        <f>BP122*'4 PEF'!$G$10</f>
        <v>0</v>
      </c>
      <c r="BQ91" s="21">
        <f>IF($N91=2,BQ122*'4 PEF'!$G$4,IF(OR($N91=3,$N91=4,$N91=5,$N91=6),BQ122*'4 PEF'!$G$5,IF(OR($N91=7,$N91=8),BQ122*'4 PEF'!$G$10,IF($N91=9,BQ122*'4 PEF'!$G$7,IF($N91=10,BQ122*'4 PEF'!$G$6)))))</f>
        <v>27.96</v>
      </c>
      <c r="BR91" s="21">
        <f>BR122*'4 PEF'!$G$10</f>
        <v>21.01762909091094</v>
      </c>
      <c r="BS91" s="21">
        <f>BS122*'4 PEF'!$G$10</f>
        <v>8.9268619200229615</v>
      </c>
      <c r="BT91" s="39">
        <f>BT122*'4 PEF'!$G$10</f>
        <v>0</v>
      </c>
      <c r="BU91" s="40">
        <f t="shared" si="100"/>
        <v>85.190534589461521</v>
      </c>
    </row>
    <row r="92" spans="1:73" x14ac:dyDescent="0.25">
      <c r="A92" s="195"/>
      <c r="B92" s="18">
        <v>23</v>
      </c>
      <c r="C92" s="26">
        <f>VLOOKUP(M92,[1]aux!$A$2:$B$35,2)</f>
        <v>34</v>
      </c>
      <c r="D92" s="55"/>
      <c r="E92" s="55"/>
      <c r="F92" s="54"/>
      <c r="G92" s="54"/>
      <c r="H92" s="37">
        <f t="shared" si="101"/>
        <v>1</v>
      </c>
      <c r="I92" s="54">
        <v>4</v>
      </c>
      <c r="J92" s="54">
        <v>3</v>
      </c>
      <c r="K92" s="54">
        <v>2</v>
      </c>
      <c r="L92" s="54">
        <v>2</v>
      </c>
      <c r="M92" s="54">
        <f t="shared" si="83"/>
        <v>4322</v>
      </c>
      <c r="N92" s="54">
        <v>9</v>
      </c>
      <c r="O92" s="54">
        <v>0</v>
      </c>
      <c r="P92" s="54">
        <v>2</v>
      </c>
      <c r="Q92" s="54">
        <v>0</v>
      </c>
      <c r="R92" s="54">
        <v>2</v>
      </c>
      <c r="S92" s="54" t="s">
        <v>42</v>
      </c>
      <c r="T92" s="26">
        <f t="shared" si="84"/>
        <v>18</v>
      </c>
      <c r="U92" s="54">
        <v>0</v>
      </c>
      <c r="V92" s="54">
        <v>1</v>
      </c>
      <c r="W92" s="19"/>
      <c r="X92" s="11">
        <f>VLOOKUP($C92,[2]Milan!$BB$7:$BK$40,5)</f>
        <v>17</v>
      </c>
      <c r="Y92" s="11">
        <f>VLOOKUP($C92,[2]Milan!$BB$7:$BK$40,6)</f>
        <v>37</v>
      </c>
      <c r="Z92" s="11">
        <f>VLOOKUP($C92,[2]Milan!$BB$7:$BK$40,7)</f>
        <v>67</v>
      </c>
      <c r="AA92" s="11">
        <f>VLOOKUP($C92,[2]Milan!$BB$7:$BK$40,8)</f>
        <v>90</v>
      </c>
      <c r="AB92" s="11">
        <f>VLOOKUP($C92,[2]Milan!$BB$7:$BK$40,9)</f>
        <v>116</v>
      </c>
      <c r="AC92" s="11">
        <f>VLOOKUP($C92,[2]Milan!$BB$7:$BK$40,10)</f>
        <v>108</v>
      </c>
      <c r="AD92" s="12">
        <f t="shared" si="85"/>
        <v>169</v>
      </c>
      <c r="AE92" s="12">
        <f t="shared" si="86"/>
        <v>167</v>
      </c>
      <c r="AF92" s="12">
        <v>0</v>
      </c>
      <c r="AG92" s="12" t="s">
        <v>38</v>
      </c>
      <c r="AH92" s="12" t="s">
        <v>38</v>
      </c>
      <c r="AI92" s="12">
        <f t="shared" si="87"/>
        <v>136</v>
      </c>
      <c r="AJ92" s="12">
        <v>0</v>
      </c>
      <c r="AK92" s="12">
        <f t="shared" si="88"/>
        <v>152</v>
      </c>
      <c r="AL92" s="12">
        <f t="shared" si="89"/>
        <v>162</v>
      </c>
      <c r="AM92" s="12">
        <f t="shared" si="90"/>
        <v>0</v>
      </c>
      <c r="AN92" s="12">
        <f t="shared" si="91"/>
        <v>184</v>
      </c>
      <c r="AO92" s="14">
        <f t="shared" si="77"/>
        <v>507.84992219095915</v>
      </c>
      <c r="AP92" s="11">
        <f>VLOOKUP($C92,[1]Milan!$BB$7:$BK$40,5)</f>
        <v>17</v>
      </c>
      <c r="AQ92" s="11">
        <f>VLOOKUP($C92,[1]Milan!$BB$7:$BK$40,6)</f>
        <v>37</v>
      </c>
      <c r="AR92" s="11">
        <f>VLOOKUP($C92,[1]Milan!$BB$7:$BK$40,7)</f>
        <v>67</v>
      </c>
      <c r="AS92" s="11">
        <f>VLOOKUP($C92,[1]Milan!$BB$7:$BK$40,8)</f>
        <v>91</v>
      </c>
      <c r="AT92" s="11">
        <f>VLOOKUP($C92,[1]Milan!$BB$7:$BK$40,9)</f>
        <v>117</v>
      </c>
      <c r="AU92" s="11">
        <f>VLOOKUP($C92,[1]Milan!$BB$7:$BK$40,10)</f>
        <v>109</v>
      </c>
      <c r="AV92" s="12">
        <f t="shared" si="92"/>
        <v>170</v>
      </c>
      <c r="AW92" s="12">
        <f t="shared" si="93"/>
        <v>168</v>
      </c>
      <c r="AX92" s="12">
        <v>0</v>
      </c>
      <c r="AY92" s="12" t="s">
        <v>38</v>
      </c>
      <c r="AZ92" s="12" t="s">
        <v>38</v>
      </c>
      <c r="BA92" s="12">
        <f t="shared" si="94"/>
        <v>138</v>
      </c>
      <c r="BB92" s="12">
        <v>0</v>
      </c>
      <c r="BC92" s="12">
        <f t="shared" si="95"/>
        <v>153</v>
      </c>
      <c r="BD92" s="12">
        <f t="shared" si="96"/>
        <v>162</v>
      </c>
      <c r="BE92" s="12">
        <f t="shared" si="97"/>
        <v>0</v>
      </c>
      <c r="BF92" s="12">
        <f t="shared" si="98"/>
        <v>184</v>
      </c>
      <c r="BG92" s="14">
        <f t="shared" si="78"/>
        <v>251.45090068257747</v>
      </c>
      <c r="BH92" s="21">
        <f>IF($N92=2,BH123*'4 PEF'!$G$4,IF(OR($N92=3,$N92=4,$N92=5,$N92=6),BH123*'4 PEF'!$G$5,IF(OR($N92=7,$N92=8),BH123*'4 PEF'!$G$10,IF($N92=9,BH123*'4 PEF'!$G$7,IF($N92=10,BH123*'4 PEF'!$G$6)))))</f>
        <v>35.912766411326508</v>
      </c>
      <c r="BI92" s="21">
        <f>BI123*'4 PEF'!$G$10</f>
        <v>0</v>
      </c>
      <c r="BJ92" s="21">
        <f>IF($N92=2,BJ123*'4 PEF'!$G$4,IF(OR($N92=3,$N92=4,$N92=5,$N92=6),BJ123*'4 PEF'!$G$5,IF(OR($N92=7,$N92=8),BJ123*'4 PEF'!$G$10,IF($N92=9,BJ123*'4 PEF'!$G$7,IF($N92=10,BJ123*'4 PEF'!$G$6)))))</f>
        <v>18.108000000000001</v>
      </c>
      <c r="BK92" s="21">
        <f>BK123*'4 PEF'!$G$10</f>
        <v>20.436829714284215</v>
      </c>
      <c r="BL92" s="21">
        <f>BL123*'4 PEF'!$G$10</f>
        <v>8.8022258337966335</v>
      </c>
      <c r="BM92" s="39">
        <f>BM123*'4 PEF'!$G$10</f>
        <v>-34.302857142857142</v>
      </c>
      <c r="BN92" s="40">
        <f t="shared" si="99"/>
        <v>48.956964816550219</v>
      </c>
      <c r="BO92" s="21">
        <f>IF($N92=2,BO123*'4 PEF'!$G$4,IF(OR($N92=3,$N92=4,$N92=5,$N92=6),BO123*'4 PEF'!$G$5,IF(OR($N92=7,$N92=8),BO123*'4 PEF'!$G$10,IF($N92=9,BO123*'4 PEF'!$G$7,IF($N92=10,BO123*'4 PEF'!$G$6)))))</f>
        <v>27.286043578527618</v>
      </c>
      <c r="BP92" s="21">
        <f>BP123*'4 PEF'!$G$10</f>
        <v>0</v>
      </c>
      <c r="BQ92" s="21">
        <f>IF($N92=2,BQ123*'4 PEF'!$G$4,IF(OR($N92=3,$N92=4,$N92=5,$N92=6),BQ123*'4 PEF'!$G$5,IF(OR($N92=7,$N92=8),BQ123*'4 PEF'!$G$10,IF($N92=9,BQ123*'4 PEF'!$G$7,IF($N92=10,BQ123*'4 PEF'!$G$6)))))</f>
        <v>27.96</v>
      </c>
      <c r="BR92" s="21">
        <f>BR123*'4 PEF'!$G$10</f>
        <v>21.01762909091094</v>
      </c>
      <c r="BS92" s="21">
        <f>BS123*'4 PEF'!$G$10</f>
        <v>8.9268619200229615</v>
      </c>
      <c r="BT92" s="39">
        <f>BT123*'4 PEF'!$G$10</f>
        <v>-21.647272727272728</v>
      </c>
      <c r="BU92" s="40">
        <f t="shared" si="100"/>
        <v>63.543261862188793</v>
      </c>
    </row>
    <row r="93" spans="1:73" x14ac:dyDescent="0.25">
      <c r="A93" s="195"/>
      <c r="B93" s="18">
        <v>24</v>
      </c>
      <c r="C93" s="26">
        <f>VLOOKUP(M93,[1]aux!$A$2:$B$35,2)</f>
        <v>34</v>
      </c>
      <c r="D93" s="55"/>
      <c r="E93" s="55"/>
      <c r="F93" s="54"/>
      <c r="G93" s="54"/>
      <c r="H93" s="37">
        <f t="shared" si="101"/>
        <v>1</v>
      </c>
      <c r="I93" s="54">
        <v>4</v>
      </c>
      <c r="J93" s="54">
        <v>3</v>
      </c>
      <c r="K93" s="54">
        <v>2</v>
      </c>
      <c r="L93" s="54">
        <v>2</v>
      </c>
      <c r="M93" s="54">
        <f t="shared" si="83"/>
        <v>4322</v>
      </c>
      <c r="N93" s="54">
        <v>8</v>
      </c>
      <c r="O93" s="54">
        <v>0</v>
      </c>
      <c r="P93" s="54">
        <v>1</v>
      </c>
      <c r="Q93" s="54">
        <v>0</v>
      </c>
      <c r="R93" s="54">
        <v>2</v>
      </c>
      <c r="S93" s="54" t="s">
        <v>42</v>
      </c>
      <c r="T93" s="26">
        <f t="shared" si="84"/>
        <v>23</v>
      </c>
      <c r="U93" s="54">
        <v>1</v>
      </c>
      <c r="V93" s="54">
        <v>1</v>
      </c>
      <c r="W93" s="19"/>
      <c r="X93" s="11">
        <f>VLOOKUP($C93,[2]Milan!$BB$7:$BK$40,5)</f>
        <v>17</v>
      </c>
      <c r="Y93" s="11">
        <f>VLOOKUP($C93,[2]Milan!$BB$7:$BK$40,6)</f>
        <v>37</v>
      </c>
      <c r="Z93" s="11">
        <f>VLOOKUP($C93,[2]Milan!$BB$7:$BK$40,7)</f>
        <v>67</v>
      </c>
      <c r="AA93" s="11">
        <f>VLOOKUP($C93,[2]Milan!$BB$7:$BK$40,8)</f>
        <v>90</v>
      </c>
      <c r="AB93" s="11">
        <f>VLOOKUP($C93,[2]Milan!$BB$7:$BK$40,9)</f>
        <v>116</v>
      </c>
      <c r="AC93" s="11">
        <f>VLOOKUP($C93,[2]Milan!$BB$7:$BK$40,10)</f>
        <v>108</v>
      </c>
      <c r="AD93" s="12">
        <f t="shared" si="85"/>
        <v>169</v>
      </c>
      <c r="AE93" s="12">
        <f t="shared" si="86"/>
        <v>167</v>
      </c>
      <c r="AF93" s="12">
        <v>0</v>
      </c>
      <c r="AG93" s="12" t="s">
        <v>38</v>
      </c>
      <c r="AH93" s="12" t="s">
        <v>38</v>
      </c>
      <c r="AI93" s="12">
        <f t="shared" si="87"/>
        <v>133</v>
      </c>
      <c r="AJ93" s="12">
        <v>0</v>
      </c>
      <c r="AK93" s="12">
        <f t="shared" si="88"/>
        <v>148</v>
      </c>
      <c r="AL93" s="12">
        <f t="shared" si="89"/>
        <v>162</v>
      </c>
      <c r="AM93" s="12">
        <f t="shared" si="90"/>
        <v>185</v>
      </c>
      <c r="AN93" s="12">
        <f t="shared" si="91"/>
        <v>184</v>
      </c>
      <c r="AO93" s="14">
        <f t="shared" si="77"/>
        <v>766.02726594854767</v>
      </c>
      <c r="AP93" s="11">
        <f>VLOOKUP($C93,[1]Milan!$BB$7:$BK$40,5)</f>
        <v>17</v>
      </c>
      <c r="AQ93" s="11">
        <f>VLOOKUP($C93,[1]Milan!$BB$7:$BK$40,6)</f>
        <v>37</v>
      </c>
      <c r="AR93" s="11">
        <f>VLOOKUP($C93,[1]Milan!$BB$7:$BK$40,7)</f>
        <v>67</v>
      </c>
      <c r="AS93" s="11">
        <f>VLOOKUP($C93,[1]Milan!$BB$7:$BK$40,8)</f>
        <v>91</v>
      </c>
      <c r="AT93" s="11">
        <f>VLOOKUP($C93,[1]Milan!$BB$7:$BK$40,9)</f>
        <v>117</v>
      </c>
      <c r="AU93" s="11">
        <f>VLOOKUP($C93,[1]Milan!$BB$7:$BK$40,10)</f>
        <v>109</v>
      </c>
      <c r="AV93" s="12">
        <f t="shared" si="92"/>
        <v>170</v>
      </c>
      <c r="AW93" s="12">
        <f t="shared" si="93"/>
        <v>168</v>
      </c>
      <c r="AX93" s="12">
        <v>0</v>
      </c>
      <c r="AY93" s="12" t="s">
        <v>38</v>
      </c>
      <c r="AZ93" s="12" t="s">
        <v>38</v>
      </c>
      <c r="BA93" s="12">
        <f t="shared" si="94"/>
        <v>134</v>
      </c>
      <c r="BB93" s="12">
        <v>0</v>
      </c>
      <c r="BC93" s="12">
        <f t="shared" si="95"/>
        <v>149</v>
      </c>
      <c r="BD93" s="12">
        <f t="shared" si="96"/>
        <v>162</v>
      </c>
      <c r="BE93" s="12">
        <f t="shared" si="97"/>
        <v>186</v>
      </c>
      <c r="BF93" s="12">
        <f t="shared" si="98"/>
        <v>184</v>
      </c>
      <c r="BG93" s="14">
        <f t="shared" si="78"/>
        <v>503.87085433884948</v>
      </c>
      <c r="BH93" s="21">
        <f>IF($N93=2,BH124*'4 PEF'!$G$4,IF(OR($N93=3,$N93=4,$N93=5,$N93=6),BH124*'4 PEF'!$G$5,IF(OR($N93=7,$N93=8),BH124*'4 PEF'!$G$10,IF($N93=9,BH124*'4 PEF'!$G$7,IF($N93=10,BH124*'4 PEF'!$G$6)))))</f>
        <v>14.97396118599192</v>
      </c>
      <c r="BI93" s="21">
        <f>BI124*'4 PEF'!$G$10</f>
        <v>0</v>
      </c>
      <c r="BJ93" s="21">
        <f>IF($N93=2,BJ124*'4 PEF'!$G$4,IF(OR($N93=3,$N93=4,$N93=5,$N93=6),BJ124*'4 PEF'!$G$5,IF(OR($N93=7,$N93=8),BJ124*'4 PEF'!$G$10,IF($N93=9,BJ124*'4 PEF'!$G$7,IF($N93=10,BJ124*'4 PEF'!$G$6)))))</f>
        <v>4.0206173734349377</v>
      </c>
      <c r="BK93" s="21">
        <f>BK124*'4 PEF'!$G$10</f>
        <v>20.436829714284215</v>
      </c>
      <c r="BL93" s="21">
        <f>BL124*'4 PEF'!$G$10</f>
        <v>8.8022258337966335</v>
      </c>
      <c r="BM93" s="39">
        <f>BM124*'4 PEF'!$G$10</f>
        <v>-34.302857142857142</v>
      </c>
      <c r="BN93" s="40">
        <f t="shared" si="99"/>
        <v>13.930776964650562</v>
      </c>
      <c r="BO93" s="21">
        <f>IF($N93=2,BO124*'4 PEF'!$G$4,IF(OR($N93=3,$N93=4,$N93=5,$N93=6),BO124*'4 PEF'!$G$5,IF(OR($N93=7,$N93=8),BO124*'4 PEF'!$G$10,IF($N93=9,BO124*'4 PEF'!$G$7,IF($N93=10,BO124*'4 PEF'!$G$6)))))</f>
        <v>10.887843184551203</v>
      </c>
      <c r="BP93" s="21">
        <f>BP124*'4 PEF'!$G$10</f>
        <v>0</v>
      </c>
      <c r="BQ93" s="21">
        <f>IF($N93=2,BQ124*'4 PEF'!$G$4,IF(OR($N93=3,$N93=4,$N93=5,$N93=6),BQ124*'4 PEF'!$G$5,IF(OR($N93=7,$N93=8),BQ124*'4 PEF'!$G$10,IF($N93=9,BQ124*'4 PEF'!$G$7,IF($N93=10,BQ124*'4 PEF'!$G$6)))))</f>
        <v>6.1547947082144159</v>
      </c>
      <c r="BR93" s="21">
        <f>BR124*'4 PEF'!$G$10</f>
        <v>21.01762909091094</v>
      </c>
      <c r="BS93" s="21">
        <f>BS124*'4 PEF'!$G$10</f>
        <v>8.9268619200229615</v>
      </c>
      <c r="BT93" s="39">
        <f>BT124*'4 PEF'!$G$10</f>
        <v>-21.647272727272728</v>
      </c>
      <c r="BU93" s="40">
        <f t="shared" si="100"/>
        <v>25.339856176426785</v>
      </c>
    </row>
    <row r="94" spans="1:73" x14ac:dyDescent="0.25">
      <c r="A94" s="195"/>
      <c r="B94" s="18">
        <v>25</v>
      </c>
      <c r="C94" s="26">
        <f>VLOOKUP(M94,[1]aux!$A$2:$B$35,2)</f>
        <v>24</v>
      </c>
      <c r="D94" s="55"/>
      <c r="E94" s="55"/>
      <c r="F94" s="54"/>
      <c r="G94" s="54"/>
      <c r="H94" s="37">
        <f t="shared" si="101"/>
        <v>0</v>
      </c>
      <c r="I94" s="54">
        <v>3</v>
      </c>
      <c r="J94" s="54">
        <v>3</v>
      </c>
      <c r="K94" s="54">
        <v>2</v>
      </c>
      <c r="L94" s="54">
        <v>1</v>
      </c>
      <c r="M94" s="54">
        <f t="shared" si="83"/>
        <v>3321</v>
      </c>
      <c r="N94" s="54">
        <v>9</v>
      </c>
      <c r="O94" s="54">
        <v>0</v>
      </c>
      <c r="P94" s="54">
        <v>2</v>
      </c>
      <c r="Q94" s="54">
        <v>0</v>
      </c>
      <c r="R94" s="54">
        <v>2</v>
      </c>
      <c r="S94" s="54" t="s">
        <v>42</v>
      </c>
      <c r="T94" s="26">
        <f t="shared" si="84"/>
        <v>24</v>
      </c>
      <c r="U94" s="54">
        <v>1</v>
      </c>
      <c r="V94" s="54">
        <v>0</v>
      </c>
      <c r="W94" s="19"/>
      <c r="X94" s="11">
        <f>VLOOKUP($C94,[2]Milan!$BB$7:$BK$40,5)</f>
        <v>15</v>
      </c>
      <c r="Y94" s="11">
        <f>VLOOKUP($C94,[2]Milan!$BB$7:$BK$40,6)</f>
        <v>35</v>
      </c>
      <c r="Z94" s="11">
        <f>VLOOKUP($C94,[2]Milan!$BB$7:$BK$40,7)</f>
        <v>65</v>
      </c>
      <c r="AA94" s="11">
        <f>VLOOKUP($C94,[2]Milan!$BB$7:$BK$40,8)</f>
        <v>90</v>
      </c>
      <c r="AB94" s="11">
        <f>VLOOKUP($C94,[2]Milan!$BB$7:$BK$40,9)</f>
        <v>116</v>
      </c>
      <c r="AC94" s="11">
        <f>VLOOKUP($C94,[2]Milan!$BB$7:$BK$40,10)</f>
        <v>108</v>
      </c>
      <c r="AD94" s="12">
        <f t="shared" si="85"/>
        <v>0</v>
      </c>
      <c r="AE94" s="12">
        <f t="shared" si="86"/>
        <v>0</v>
      </c>
      <c r="AF94" s="12">
        <v>0</v>
      </c>
      <c r="AG94" s="12" t="s">
        <v>38</v>
      </c>
      <c r="AH94" s="12" t="s">
        <v>38</v>
      </c>
      <c r="AI94" s="12">
        <f t="shared" si="87"/>
        <v>136</v>
      </c>
      <c r="AJ94" s="12">
        <v>0</v>
      </c>
      <c r="AK94" s="12">
        <f t="shared" si="88"/>
        <v>152</v>
      </c>
      <c r="AL94" s="12">
        <f t="shared" si="89"/>
        <v>162</v>
      </c>
      <c r="AM94" s="12">
        <f t="shared" si="90"/>
        <v>185</v>
      </c>
      <c r="AN94" s="12">
        <f t="shared" si="91"/>
        <v>0</v>
      </c>
      <c r="AO94" s="14">
        <f t="shared" si="77"/>
        <v>440.55246507614248</v>
      </c>
      <c r="AP94" s="11">
        <f>VLOOKUP($C94,[1]Milan!$BB$7:$BK$40,5)</f>
        <v>15</v>
      </c>
      <c r="AQ94" s="11">
        <f>VLOOKUP($C94,[1]Milan!$BB$7:$BK$40,6)</f>
        <v>35</v>
      </c>
      <c r="AR94" s="11">
        <f>VLOOKUP($C94,[1]Milan!$BB$7:$BK$40,7)</f>
        <v>65</v>
      </c>
      <c r="AS94" s="11">
        <f>VLOOKUP($C94,[1]Milan!$BB$7:$BK$40,8)</f>
        <v>91</v>
      </c>
      <c r="AT94" s="11">
        <f>VLOOKUP($C94,[1]Milan!$BB$7:$BK$40,9)</f>
        <v>117</v>
      </c>
      <c r="AU94" s="11">
        <f>VLOOKUP($C94,[1]Milan!$BB$7:$BK$40,10)</f>
        <v>109</v>
      </c>
      <c r="AV94" s="12">
        <f t="shared" si="92"/>
        <v>0</v>
      </c>
      <c r="AW94" s="12">
        <f t="shared" si="93"/>
        <v>0</v>
      </c>
      <c r="AX94" s="12">
        <v>0</v>
      </c>
      <c r="AY94" s="12" t="s">
        <v>38</v>
      </c>
      <c r="AZ94" s="12" t="s">
        <v>38</v>
      </c>
      <c r="BA94" s="12">
        <f t="shared" si="94"/>
        <v>138</v>
      </c>
      <c r="BB94" s="12">
        <v>0</v>
      </c>
      <c r="BC94" s="12">
        <f t="shared" si="95"/>
        <v>153</v>
      </c>
      <c r="BD94" s="12">
        <f t="shared" si="96"/>
        <v>162</v>
      </c>
      <c r="BE94" s="12">
        <f t="shared" si="97"/>
        <v>186</v>
      </c>
      <c r="BF94" s="12">
        <f t="shared" si="98"/>
        <v>0</v>
      </c>
      <c r="BG94" s="14">
        <f t="shared" si="78"/>
        <v>217.93149525016617</v>
      </c>
      <c r="BH94" s="21">
        <f>IF($N94=2,BH125*'4 PEF'!$G$4,IF(OR($N94=3,$N94=4,$N94=5,$N94=6),BH125*'4 PEF'!$G$5,IF(OR($N94=7,$N94=8),BH125*'4 PEF'!$G$10,IF($N94=9,BH125*'4 PEF'!$G$7,IF($N94=10,BH125*'4 PEF'!$G$6)))))</f>
        <v>57.548632395492163</v>
      </c>
      <c r="BI94" s="21">
        <f>BI125*'4 PEF'!$G$10</f>
        <v>0</v>
      </c>
      <c r="BJ94" s="21">
        <f>IF($N94=2,BJ125*'4 PEF'!$G$4,IF(OR($N94=3,$N94=4,$N94=5,$N94=6),BJ125*'4 PEF'!$G$5,IF(OR($N94=7,$N94=8),BJ125*'4 PEF'!$G$10,IF($N94=9,BJ125*'4 PEF'!$G$7,IF($N94=10,BJ125*'4 PEF'!$G$6)))))</f>
        <v>9.1508571428571415</v>
      </c>
      <c r="BK94" s="21">
        <f>BK125*'4 PEF'!$G$10</f>
        <v>20.436829714284215</v>
      </c>
      <c r="BL94" s="21">
        <f>BL125*'4 PEF'!$G$10</f>
        <v>0.78234888670819425</v>
      </c>
      <c r="BM94" s="39">
        <f>BM125*'4 PEF'!$G$10</f>
        <v>0</v>
      </c>
      <c r="BN94" s="40">
        <f t="shared" si="99"/>
        <v>87.918668139341705</v>
      </c>
      <c r="BO94" s="21">
        <f>IF($N94=2,BO125*'4 PEF'!$G$4,IF(OR($N94=3,$N94=4,$N94=5,$N94=6),BO125*'4 PEF'!$G$5,IF(OR($N94=7,$N94=8),BO125*'4 PEF'!$G$10,IF($N94=9,BO125*'4 PEF'!$G$7,IF($N94=10,BO125*'4 PEF'!$G$6)))))</f>
        <v>45.825711516286546</v>
      </c>
      <c r="BP94" s="21">
        <f>BP125*'4 PEF'!$G$10</f>
        <v>0</v>
      </c>
      <c r="BQ94" s="21">
        <f>IF($N94=2,BQ125*'4 PEF'!$G$4,IF(OR($N94=3,$N94=4,$N94=5,$N94=6),BQ125*'4 PEF'!$G$5,IF(OR($N94=7,$N94=8),BQ125*'4 PEF'!$G$10,IF($N94=9,BQ125*'4 PEF'!$G$7,IF($N94=10,BQ125*'4 PEF'!$G$6)))))</f>
        <v>14.637575757575757</v>
      </c>
      <c r="BR94" s="21">
        <f>BR125*'4 PEF'!$G$10</f>
        <v>21.01762909091094</v>
      </c>
      <c r="BS94" s="21">
        <f>BS125*'4 PEF'!$G$10</f>
        <v>0.7219272741227476</v>
      </c>
      <c r="BT94" s="39">
        <f>BT125*'4 PEF'!$G$10</f>
        <v>0</v>
      </c>
      <c r="BU94" s="40">
        <f t="shared" si="100"/>
        <v>82.202843638895999</v>
      </c>
    </row>
    <row r="95" spans="1:73" x14ac:dyDescent="0.25">
      <c r="A95" s="195"/>
      <c r="B95" s="18">
        <v>26</v>
      </c>
      <c r="C95" s="26">
        <f>VLOOKUP(M95,[1]aux!$A$2:$B$35,2)</f>
        <v>14</v>
      </c>
      <c r="D95" s="55"/>
      <c r="E95" s="55"/>
      <c r="F95" s="54"/>
      <c r="G95" s="54"/>
      <c r="H95" s="37">
        <f t="shared" si="101"/>
        <v>0</v>
      </c>
      <c r="I95" s="54">
        <v>2</v>
      </c>
      <c r="J95" s="54">
        <v>3</v>
      </c>
      <c r="K95" s="54">
        <v>2</v>
      </c>
      <c r="L95" s="54">
        <v>1</v>
      </c>
      <c r="M95" s="54">
        <f t="shared" si="83"/>
        <v>2321</v>
      </c>
      <c r="N95" s="54">
        <v>9</v>
      </c>
      <c r="O95" s="54">
        <v>0</v>
      </c>
      <c r="P95" s="54">
        <v>2</v>
      </c>
      <c r="Q95" s="54">
        <v>0</v>
      </c>
      <c r="R95" s="54">
        <v>2</v>
      </c>
      <c r="S95" s="54" t="s">
        <v>42</v>
      </c>
      <c r="T95" s="26">
        <f t="shared" si="84"/>
        <v>24</v>
      </c>
      <c r="U95" s="54">
        <v>1</v>
      </c>
      <c r="V95" s="54">
        <v>0</v>
      </c>
      <c r="W95" s="19"/>
      <c r="X95" s="11">
        <f>VLOOKUP($C95,[2]Milan!$BB$7:$BK$40,5)</f>
        <v>13</v>
      </c>
      <c r="Y95" s="11">
        <f>VLOOKUP($C95,[2]Milan!$BB$7:$BK$40,6)</f>
        <v>33</v>
      </c>
      <c r="Z95" s="11">
        <f>VLOOKUP($C95,[2]Milan!$BB$7:$BK$40,7)</f>
        <v>63</v>
      </c>
      <c r="AA95" s="11">
        <f>VLOOKUP($C95,[2]Milan!$BB$7:$BK$40,8)</f>
        <v>90</v>
      </c>
      <c r="AB95" s="11">
        <f>VLOOKUP($C95,[2]Milan!$BB$7:$BK$40,9)</f>
        <v>116</v>
      </c>
      <c r="AC95" s="11">
        <f>VLOOKUP($C95,[2]Milan!$BB$7:$BK$40,10)</f>
        <v>108</v>
      </c>
      <c r="AD95" s="12">
        <f t="shared" si="85"/>
        <v>0</v>
      </c>
      <c r="AE95" s="12">
        <f t="shared" si="86"/>
        <v>0</v>
      </c>
      <c r="AF95" s="12">
        <v>0</v>
      </c>
      <c r="AG95" s="12" t="s">
        <v>38</v>
      </c>
      <c r="AH95" s="12" t="s">
        <v>38</v>
      </c>
      <c r="AI95" s="12">
        <f t="shared" si="87"/>
        <v>136</v>
      </c>
      <c r="AJ95" s="12">
        <v>0</v>
      </c>
      <c r="AK95" s="12">
        <f t="shared" si="88"/>
        <v>152</v>
      </c>
      <c r="AL95" s="12">
        <f t="shared" si="89"/>
        <v>162</v>
      </c>
      <c r="AM95" s="12">
        <f t="shared" si="90"/>
        <v>185</v>
      </c>
      <c r="AN95" s="12">
        <f t="shared" si="91"/>
        <v>0</v>
      </c>
      <c r="AO95" s="14">
        <f t="shared" si="77"/>
        <v>420.67498594300889</v>
      </c>
      <c r="AP95" s="11">
        <f>VLOOKUP($C95,[1]Milan!$BB$7:$BK$40,5)</f>
        <v>13</v>
      </c>
      <c r="AQ95" s="11">
        <f>VLOOKUP($C95,[1]Milan!$BB$7:$BK$40,6)</f>
        <v>33</v>
      </c>
      <c r="AR95" s="11">
        <f>VLOOKUP($C95,[1]Milan!$BB$7:$BK$40,7)</f>
        <v>63</v>
      </c>
      <c r="AS95" s="11">
        <f>VLOOKUP($C95,[1]Milan!$BB$7:$BK$40,8)</f>
        <v>91</v>
      </c>
      <c r="AT95" s="11">
        <f>VLOOKUP($C95,[1]Milan!$BB$7:$BK$40,9)</f>
        <v>117</v>
      </c>
      <c r="AU95" s="11">
        <f>VLOOKUP($C95,[1]Milan!$BB$7:$BK$40,10)</f>
        <v>109</v>
      </c>
      <c r="AV95" s="12">
        <f t="shared" si="92"/>
        <v>0</v>
      </c>
      <c r="AW95" s="12">
        <f t="shared" si="93"/>
        <v>0</v>
      </c>
      <c r="AX95" s="12">
        <v>0</v>
      </c>
      <c r="AY95" s="12" t="s">
        <v>38</v>
      </c>
      <c r="AZ95" s="12" t="s">
        <v>38</v>
      </c>
      <c r="BA95" s="12">
        <f t="shared" si="94"/>
        <v>138</v>
      </c>
      <c r="BB95" s="12">
        <v>0</v>
      </c>
      <c r="BC95" s="12">
        <f t="shared" si="95"/>
        <v>153</v>
      </c>
      <c r="BD95" s="12">
        <f t="shared" si="96"/>
        <v>162</v>
      </c>
      <c r="BE95" s="12">
        <f t="shared" si="97"/>
        <v>186</v>
      </c>
      <c r="BF95" s="12">
        <f t="shared" si="98"/>
        <v>0</v>
      </c>
      <c r="BG95" s="14">
        <f t="shared" si="78"/>
        <v>209.01771260748995</v>
      </c>
      <c r="BH95" s="21">
        <f>IF($N95=2,BH126*'4 PEF'!$G$4,IF(OR($N95=3,$N95=4,$N95=5,$N95=6),BH126*'4 PEF'!$G$5,IF(OR($N95=7,$N95=8),BH126*'4 PEF'!$G$10,IF($N95=9,BH126*'4 PEF'!$G$7,IF($N95=10,BH126*'4 PEF'!$G$6)))))</f>
        <v>67.476805989605708</v>
      </c>
      <c r="BI95" s="21">
        <f>BI126*'4 PEF'!$G$10</f>
        <v>0</v>
      </c>
      <c r="BJ95" s="21">
        <f>IF($N95=2,BJ126*'4 PEF'!$G$4,IF(OR($N95=3,$N95=4,$N95=5,$N95=6),BJ126*'4 PEF'!$G$5,IF(OR($N95=7,$N95=8),BJ126*'4 PEF'!$G$10,IF($N95=9,BJ126*'4 PEF'!$G$7,IF($N95=10,BJ126*'4 PEF'!$G$6)))))</f>
        <v>9.1508571428571415</v>
      </c>
      <c r="BK95" s="21">
        <f>BK126*'4 PEF'!$G$10</f>
        <v>20.436829714284215</v>
      </c>
      <c r="BL95" s="21">
        <f>BL126*'4 PEF'!$G$10</f>
        <v>0.80724232879527857</v>
      </c>
      <c r="BM95" s="39">
        <f>BM126*'4 PEF'!$G$10</f>
        <v>0</v>
      </c>
      <c r="BN95" s="40">
        <f t="shared" si="99"/>
        <v>97.871735175542355</v>
      </c>
      <c r="BO95" s="21">
        <f>IF($N95=2,BO126*'4 PEF'!$G$4,IF(OR($N95=3,$N95=4,$N95=5,$N95=6),BO126*'4 PEF'!$G$5,IF(OR($N95=7,$N95=8),BO126*'4 PEF'!$G$10,IF($N95=9,BO126*'4 PEF'!$G$7,IF($N95=10,BO126*'4 PEF'!$G$6)))))</f>
        <v>51.463336306908801</v>
      </c>
      <c r="BP95" s="21">
        <f>BP126*'4 PEF'!$G$10</f>
        <v>0</v>
      </c>
      <c r="BQ95" s="21">
        <f>IF($N95=2,BQ126*'4 PEF'!$G$4,IF(OR($N95=3,$N95=4,$N95=5,$N95=6),BQ126*'4 PEF'!$G$5,IF(OR($N95=7,$N95=8),BQ126*'4 PEF'!$G$10,IF($N95=9,BQ126*'4 PEF'!$G$7,IF($N95=10,BQ126*'4 PEF'!$G$6)))))</f>
        <v>14.637575757575757</v>
      </c>
      <c r="BR95" s="21">
        <f>BR126*'4 PEF'!$G$10</f>
        <v>21.01762909091094</v>
      </c>
      <c r="BS95" s="21">
        <f>BS126*'4 PEF'!$G$10</f>
        <v>0.73344342286460595</v>
      </c>
      <c r="BT95" s="39">
        <f>BT126*'4 PEF'!$G$10</f>
        <v>0</v>
      </c>
      <c r="BU95" s="40">
        <f t="shared" si="100"/>
        <v>87.851984578260115</v>
      </c>
    </row>
    <row r="96" spans="1:73" x14ac:dyDescent="0.25">
      <c r="A96" s="195"/>
      <c r="B96" s="18">
        <v>27</v>
      </c>
      <c r="C96" s="26">
        <f>VLOOKUP(M96,[1]aux!$A$2:$B$35,2)</f>
        <v>34</v>
      </c>
      <c r="D96" s="55"/>
      <c r="E96" s="55"/>
      <c r="F96" s="54"/>
      <c r="G96" s="54"/>
      <c r="H96" s="37">
        <f t="shared" si="101"/>
        <v>1</v>
      </c>
      <c r="I96" s="54">
        <v>4</v>
      </c>
      <c r="J96" s="54">
        <v>3</v>
      </c>
      <c r="K96" s="54">
        <v>2</v>
      </c>
      <c r="L96" s="54">
        <v>2</v>
      </c>
      <c r="M96" s="54">
        <f t="shared" si="83"/>
        <v>4322</v>
      </c>
      <c r="N96" s="54">
        <v>8</v>
      </c>
      <c r="O96" s="54">
        <v>0</v>
      </c>
      <c r="P96" s="54">
        <v>4</v>
      </c>
      <c r="Q96" s="54">
        <v>0</v>
      </c>
      <c r="R96" s="54">
        <v>2</v>
      </c>
      <c r="S96" s="54" t="s">
        <v>42</v>
      </c>
      <c r="T96" s="26">
        <f t="shared" si="84"/>
        <v>23</v>
      </c>
      <c r="U96" s="54">
        <v>1</v>
      </c>
      <c r="V96" s="54">
        <v>1</v>
      </c>
      <c r="W96" s="19"/>
      <c r="X96" s="11">
        <f>VLOOKUP($C96,[2]Milan!$BB$7:$BK$40,5)</f>
        <v>17</v>
      </c>
      <c r="Y96" s="11">
        <f>VLOOKUP($C96,[2]Milan!$BB$7:$BK$40,6)</f>
        <v>37</v>
      </c>
      <c r="Z96" s="11">
        <f>VLOOKUP($C96,[2]Milan!$BB$7:$BK$40,7)</f>
        <v>67</v>
      </c>
      <c r="AA96" s="11">
        <f>VLOOKUP($C96,[2]Milan!$BB$7:$BK$40,8)</f>
        <v>90</v>
      </c>
      <c r="AB96" s="11">
        <f>VLOOKUP($C96,[2]Milan!$BB$7:$BK$40,9)</f>
        <v>116</v>
      </c>
      <c r="AC96" s="11">
        <f>VLOOKUP($C96,[2]Milan!$BB$7:$BK$40,10)</f>
        <v>108</v>
      </c>
      <c r="AD96" s="12">
        <f t="shared" si="85"/>
        <v>169</v>
      </c>
      <c r="AE96" s="12">
        <f t="shared" si="86"/>
        <v>167</v>
      </c>
      <c r="AF96" s="12">
        <v>0</v>
      </c>
      <c r="AG96" s="12" t="s">
        <v>38</v>
      </c>
      <c r="AH96" s="12" t="s">
        <v>38</v>
      </c>
      <c r="AI96" s="12">
        <f t="shared" si="87"/>
        <v>133</v>
      </c>
      <c r="AJ96" s="12">
        <v>0</v>
      </c>
      <c r="AK96" s="12">
        <f t="shared" si="88"/>
        <v>156</v>
      </c>
      <c r="AL96" s="12">
        <f t="shared" si="89"/>
        <v>162</v>
      </c>
      <c r="AM96" s="12">
        <f t="shared" si="90"/>
        <v>185</v>
      </c>
      <c r="AN96" s="12">
        <f t="shared" si="91"/>
        <v>184</v>
      </c>
      <c r="AO96" s="14">
        <f t="shared" si="77"/>
        <v>647.7210224485475</v>
      </c>
      <c r="AP96" s="11">
        <f>VLOOKUP($C96,[1]Milan!$BB$7:$BK$40,5)</f>
        <v>17</v>
      </c>
      <c r="AQ96" s="11">
        <f>VLOOKUP($C96,[1]Milan!$BB$7:$BK$40,6)</f>
        <v>37</v>
      </c>
      <c r="AR96" s="11">
        <f>VLOOKUP($C96,[1]Milan!$BB$7:$BK$40,7)</f>
        <v>67</v>
      </c>
      <c r="AS96" s="11">
        <f>VLOOKUP($C96,[1]Milan!$BB$7:$BK$40,8)</f>
        <v>91</v>
      </c>
      <c r="AT96" s="11">
        <f>VLOOKUP($C96,[1]Milan!$BB$7:$BK$40,9)</f>
        <v>117</v>
      </c>
      <c r="AU96" s="11">
        <f>VLOOKUP($C96,[1]Milan!$BB$7:$BK$40,10)</f>
        <v>109</v>
      </c>
      <c r="AV96" s="12">
        <f t="shared" si="92"/>
        <v>170</v>
      </c>
      <c r="AW96" s="12">
        <f t="shared" si="93"/>
        <v>168</v>
      </c>
      <c r="AX96" s="12">
        <v>0</v>
      </c>
      <c r="AY96" s="12" t="s">
        <v>38</v>
      </c>
      <c r="AZ96" s="12" t="s">
        <v>38</v>
      </c>
      <c r="BA96" s="12">
        <f t="shared" si="94"/>
        <v>134</v>
      </c>
      <c r="BB96" s="12">
        <v>0</v>
      </c>
      <c r="BC96" s="12">
        <f t="shared" si="95"/>
        <v>157</v>
      </c>
      <c r="BD96" s="12">
        <f t="shared" si="96"/>
        <v>162</v>
      </c>
      <c r="BE96" s="12">
        <f t="shared" si="97"/>
        <v>186</v>
      </c>
      <c r="BF96" s="12">
        <f t="shared" si="98"/>
        <v>184</v>
      </c>
      <c r="BG96" s="14">
        <f t="shared" si="78"/>
        <v>382.33023433884955</v>
      </c>
      <c r="BH96" s="21">
        <f>IF($N96=2,BH127*'4 PEF'!$G$4,IF(OR($N96=3,$N96=4,$N96=5,$N96=6),BH127*'4 PEF'!$G$5,IF(OR($N96=7,$N96=8),BH127*'4 PEF'!$G$10,IF($N96=9,BH127*'4 PEF'!$G$7,IF($N96=10,BH127*'4 PEF'!$G$6)))))</f>
        <v>15.950523872034868</v>
      </c>
      <c r="BI96" s="21">
        <f>BI127*'4 PEF'!$G$10</f>
        <v>0</v>
      </c>
      <c r="BJ96" s="21">
        <f>IF($N96=2,BJ127*'4 PEF'!$G$4,IF(OR($N96=3,$N96=4,$N96=5,$N96=6),BJ127*'4 PEF'!$G$5,IF(OR($N96=7,$N96=8),BJ127*'4 PEF'!$G$10,IF($N96=9,BJ127*'4 PEF'!$G$7,IF($N96=10,BJ127*'4 PEF'!$G$6)))))</f>
        <v>4.0206173734349377</v>
      </c>
      <c r="BK96" s="21">
        <f>BK127*'4 PEF'!$G$10</f>
        <v>20.436829714284215</v>
      </c>
      <c r="BL96" s="21">
        <f>BL127*'4 PEF'!$G$10</f>
        <v>8.8022258337966335</v>
      </c>
      <c r="BM96" s="39">
        <f>BM127*'4 PEF'!$G$10</f>
        <v>-34.302857142857142</v>
      </c>
      <c r="BN96" s="40">
        <f t="shared" si="99"/>
        <v>14.907339650693515</v>
      </c>
      <c r="BO96" s="21">
        <f>IF($N96=2,BO127*'4 PEF'!$G$4,IF(OR($N96=3,$N96=4,$N96=5,$N96=6),BO127*'4 PEF'!$G$5,IF(OR($N96=7,$N96=8),BO127*'4 PEF'!$G$10,IF($N96=9,BO127*'4 PEF'!$G$7,IF($N96=10,BO127*'4 PEF'!$G$6)))))</f>
        <v>11.597919913978455</v>
      </c>
      <c r="BP96" s="21">
        <f>BP127*'4 PEF'!$G$10</f>
        <v>0</v>
      </c>
      <c r="BQ96" s="21">
        <f>IF($N96=2,BQ127*'4 PEF'!$G$4,IF(OR($N96=3,$N96=4,$N96=5,$N96=6),BQ127*'4 PEF'!$G$5,IF(OR($N96=7,$N96=8),BQ127*'4 PEF'!$G$10,IF($N96=9,BQ127*'4 PEF'!$G$7,IF($N96=10,BQ127*'4 PEF'!$G$6)))))</f>
        <v>6.1547947082144159</v>
      </c>
      <c r="BR96" s="21">
        <f>BR127*'4 PEF'!$G$10</f>
        <v>21.01762909091094</v>
      </c>
      <c r="BS96" s="21">
        <f>BS127*'4 PEF'!$G$10</f>
        <v>8.9268619200229615</v>
      </c>
      <c r="BT96" s="39">
        <f>BT127*'4 PEF'!$G$10</f>
        <v>-21.647272727272728</v>
      </c>
      <c r="BU96" s="40">
        <f t="shared" si="100"/>
        <v>26.049932905854043</v>
      </c>
    </row>
    <row r="97" spans="1:73" x14ac:dyDescent="0.25">
      <c r="A97" s="196"/>
      <c r="B97" s="18">
        <v>28</v>
      </c>
      <c r="C97" s="26">
        <f>VLOOKUP(M97,[1]aux!$A$2:$B$35,2)</f>
        <v>34</v>
      </c>
      <c r="D97" s="55"/>
      <c r="E97" s="55"/>
      <c r="F97" s="54"/>
      <c r="G97" s="54"/>
      <c r="H97" s="37">
        <f t="shared" si="101"/>
        <v>1</v>
      </c>
      <c r="I97" s="54">
        <v>4</v>
      </c>
      <c r="J97" s="54">
        <v>3</v>
      </c>
      <c r="K97" s="54">
        <v>2</v>
      </c>
      <c r="L97" s="54">
        <v>2</v>
      </c>
      <c r="M97" s="54">
        <f t="shared" si="83"/>
        <v>4322</v>
      </c>
      <c r="N97" s="54">
        <v>8</v>
      </c>
      <c r="O97" s="54">
        <v>0</v>
      </c>
      <c r="P97" s="54">
        <v>4</v>
      </c>
      <c r="Q97" s="54">
        <v>0</v>
      </c>
      <c r="R97" s="54">
        <v>2</v>
      </c>
      <c r="S97" s="54" t="s">
        <v>42</v>
      </c>
      <c r="T97" s="26">
        <f t="shared" si="84"/>
        <v>23</v>
      </c>
      <c r="U97" s="54">
        <v>1</v>
      </c>
      <c r="V97" s="54">
        <v>1</v>
      </c>
      <c r="W97" s="8"/>
      <c r="X97" s="11">
        <f>VLOOKUP($C97,[2]Milan!$BB$7:$BK$40,5)</f>
        <v>17</v>
      </c>
      <c r="Y97" s="11">
        <f>VLOOKUP($C97,[2]Milan!$BB$7:$BK$40,6)</f>
        <v>37</v>
      </c>
      <c r="Z97" s="11">
        <f>VLOOKUP($C97,[2]Milan!$BB$7:$BK$40,7)</f>
        <v>67</v>
      </c>
      <c r="AA97" s="11">
        <f>VLOOKUP($C97,[2]Milan!$BB$7:$BK$40,8)</f>
        <v>90</v>
      </c>
      <c r="AB97" s="11">
        <f>VLOOKUP($C97,[2]Milan!$BB$7:$BK$40,9)</f>
        <v>116</v>
      </c>
      <c r="AC97" s="11">
        <f>VLOOKUP($C97,[2]Milan!$BB$7:$BK$40,10)</f>
        <v>108</v>
      </c>
      <c r="AD97" s="12">
        <f t="shared" si="85"/>
        <v>169</v>
      </c>
      <c r="AE97" s="12">
        <f t="shared" si="86"/>
        <v>167</v>
      </c>
      <c r="AF97" s="12">
        <v>0</v>
      </c>
      <c r="AG97" s="12" t="s">
        <v>38</v>
      </c>
      <c r="AH97" s="12" t="s">
        <v>38</v>
      </c>
      <c r="AI97" s="12">
        <f t="shared" si="87"/>
        <v>133</v>
      </c>
      <c r="AJ97" s="12">
        <v>0</v>
      </c>
      <c r="AK97" s="12">
        <f t="shared" si="88"/>
        <v>156</v>
      </c>
      <c r="AL97" s="12">
        <f t="shared" si="89"/>
        <v>162</v>
      </c>
      <c r="AM97" s="12">
        <f t="shared" si="90"/>
        <v>185</v>
      </c>
      <c r="AN97" s="12">
        <f t="shared" si="91"/>
        <v>184</v>
      </c>
      <c r="AO97" s="14">
        <f t="shared" si="77"/>
        <v>647.7210224485475</v>
      </c>
      <c r="AP97" s="11">
        <f>VLOOKUP($C97,[1]Milan!$BB$7:$BK$40,5)</f>
        <v>17</v>
      </c>
      <c r="AQ97" s="11">
        <f>VLOOKUP($C97,[1]Milan!$BB$7:$BK$40,6)</f>
        <v>37</v>
      </c>
      <c r="AR97" s="11">
        <f>VLOOKUP($C97,[1]Milan!$BB$7:$BK$40,7)</f>
        <v>67</v>
      </c>
      <c r="AS97" s="11">
        <f>VLOOKUP($C97,[1]Milan!$BB$7:$BK$40,8)</f>
        <v>91</v>
      </c>
      <c r="AT97" s="11">
        <f>VLOOKUP($C97,[1]Milan!$BB$7:$BK$40,9)</f>
        <v>117</v>
      </c>
      <c r="AU97" s="11">
        <f>VLOOKUP($C97,[1]Milan!$BB$7:$BK$40,10)</f>
        <v>109</v>
      </c>
      <c r="AV97" s="12">
        <f t="shared" si="92"/>
        <v>170</v>
      </c>
      <c r="AW97" s="12">
        <f t="shared" si="93"/>
        <v>168</v>
      </c>
      <c r="AX97" s="12">
        <v>0</v>
      </c>
      <c r="AY97" s="12" t="s">
        <v>38</v>
      </c>
      <c r="AZ97" s="12" t="s">
        <v>38</v>
      </c>
      <c r="BA97" s="12">
        <f t="shared" si="94"/>
        <v>134</v>
      </c>
      <c r="BB97" s="12">
        <v>0</v>
      </c>
      <c r="BC97" s="12">
        <f t="shared" si="95"/>
        <v>157</v>
      </c>
      <c r="BD97" s="12">
        <f t="shared" si="96"/>
        <v>162</v>
      </c>
      <c r="BE97" s="12">
        <f t="shared" si="97"/>
        <v>186</v>
      </c>
      <c r="BF97" s="12">
        <f t="shared" si="98"/>
        <v>184</v>
      </c>
      <c r="BG97" s="14">
        <f t="shared" si="78"/>
        <v>382.33023433884955</v>
      </c>
      <c r="BH97" s="21">
        <f>IF($N97=2,BH128*'4 PEF'!$G$4,IF(OR($N97=3,$N97=4,$N97=5,$N97=6),BH128*'4 PEF'!$G$5,IF(OR($N97=7,$N97=8),BH128*'4 PEF'!$G$10,IF($N97=9,BH128*'4 PEF'!$G$7,IF($N97=10,BH128*'4 PEF'!$G$6)))))</f>
        <v>15.950523872034868</v>
      </c>
      <c r="BI97" s="21">
        <f>BI128*'4 PEF'!$G$10</f>
        <v>0</v>
      </c>
      <c r="BJ97" s="21">
        <f>IF($N97=2,BJ128*'4 PEF'!$G$4,IF(OR($N97=3,$N97=4,$N97=5,$N97=6),BJ128*'4 PEF'!$G$5,IF(OR($N97=7,$N97=8),BJ128*'4 PEF'!$G$10,IF($N97=9,BJ128*'4 PEF'!$G$7,IF($N97=10,BJ128*'4 PEF'!$G$6)))))</f>
        <v>4.0206173734349377</v>
      </c>
      <c r="BK97" s="21">
        <f>BK128*'4 PEF'!$G$10</f>
        <v>20.436829714284215</v>
      </c>
      <c r="BL97" s="21">
        <f>BL128*'4 PEF'!$G$10</f>
        <v>8.8022258337966335</v>
      </c>
      <c r="BM97" s="39">
        <f>BM128*'4 PEF'!$G$10</f>
        <v>-34.302857142857142</v>
      </c>
      <c r="BN97" s="40">
        <f t="shared" si="99"/>
        <v>14.907339650693515</v>
      </c>
      <c r="BO97" s="21">
        <f>IF($N97=2,BO128*'4 PEF'!$G$4,IF(OR($N97=3,$N97=4,$N97=5,$N97=6),BO128*'4 PEF'!$G$5,IF(OR($N97=7,$N97=8),BO128*'4 PEF'!$G$10,IF($N97=9,BO128*'4 PEF'!$G$7,IF($N97=10,BO128*'4 PEF'!$G$6)))))</f>
        <v>11.597919913978455</v>
      </c>
      <c r="BP97" s="21">
        <f>BP128*'4 PEF'!$G$10</f>
        <v>0</v>
      </c>
      <c r="BQ97" s="21">
        <f>IF($N97=2,BQ128*'4 PEF'!$G$4,IF(OR($N97=3,$N97=4,$N97=5,$N97=6),BQ128*'4 PEF'!$G$5,IF(OR($N97=7,$N97=8),BQ128*'4 PEF'!$G$10,IF($N97=9,BQ128*'4 PEF'!$G$7,IF($N97=10,BQ128*'4 PEF'!$G$6)))))</f>
        <v>6.1547947082144159</v>
      </c>
      <c r="BR97" s="21">
        <f>BR128*'4 PEF'!$G$10</f>
        <v>21.01762909091094</v>
      </c>
      <c r="BS97" s="21">
        <f>BS128*'4 PEF'!$G$10</f>
        <v>8.9268619200229615</v>
      </c>
      <c r="BT97" s="39">
        <f>BT128*'4 PEF'!$G$10</f>
        <v>-21.647272727272728</v>
      </c>
      <c r="BU97" s="40">
        <f t="shared" si="100"/>
        <v>26.049932905854043</v>
      </c>
    </row>
    <row r="98" spans="1:73" x14ac:dyDescent="0.25">
      <c r="A98" s="30"/>
      <c r="B98" s="31"/>
      <c r="C98" s="31"/>
      <c r="D98" s="31"/>
      <c r="E98" s="31"/>
      <c r="F98" s="31"/>
      <c r="G98" s="31"/>
      <c r="H98" s="31"/>
      <c r="I98" s="31"/>
      <c r="J98" s="31"/>
      <c r="K98" s="31"/>
      <c r="L98" s="31"/>
      <c r="M98" s="31"/>
      <c r="N98" s="31"/>
      <c r="O98" s="31"/>
      <c r="P98" s="31"/>
      <c r="Q98" s="31"/>
      <c r="R98" s="31"/>
      <c r="S98" s="31"/>
      <c r="T98" s="31"/>
      <c r="U98" s="31"/>
      <c r="V98" s="31"/>
      <c r="W98" s="32"/>
      <c r="X98" s="31"/>
      <c r="Y98" s="31"/>
      <c r="Z98" s="31"/>
      <c r="AA98" s="31"/>
      <c r="AB98" s="31"/>
      <c r="AC98" s="31"/>
      <c r="AD98" s="31"/>
      <c r="AE98" s="31"/>
      <c r="AF98" s="31"/>
      <c r="AG98" s="31"/>
      <c r="AH98" s="31"/>
      <c r="AI98" s="31"/>
      <c r="AJ98" s="31"/>
      <c r="AK98" s="31"/>
      <c r="AL98" s="31"/>
      <c r="AM98" s="31"/>
      <c r="AN98" s="31"/>
      <c r="AO98" s="33"/>
      <c r="AP98" s="31"/>
      <c r="AQ98" s="31"/>
      <c r="AR98" s="31"/>
      <c r="AS98" s="31"/>
      <c r="AT98" s="31"/>
      <c r="AU98" s="31"/>
      <c r="AV98" s="31"/>
      <c r="AW98" s="31"/>
      <c r="AX98" s="31"/>
      <c r="AY98" s="31"/>
      <c r="AZ98" s="31"/>
      <c r="BA98" s="31"/>
      <c r="BB98" s="31"/>
      <c r="BC98" s="31"/>
      <c r="BD98" s="31"/>
      <c r="BE98" s="31"/>
      <c r="BF98" s="31"/>
      <c r="BG98" s="33"/>
      <c r="BH98" s="34"/>
      <c r="BI98" s="34"/>
      <c r="BJ98" s="34"/>
      <c r="BK98" s="34"/>
      <c r="BL98" s="34"/>
      <c r="BM98" s="34"/>
      <c r="BN98" s="34"/>
      <c r="BO98" s="34"/>
      <c r="BP98" s="34"/>
      <c r="BQ98" s="34"/>
      <c r="BR98" s="34"/>
      <c r="BS98" s="34"/>
      <c r="BT98" s="34"/>
      <c r="BU98" s="34"/>
    </row>
    <row r="99" spans="1:73" ht="15.75" thickBot="1" x14ac:dyDescent="0.3">
      <c r="BH99" s="178" t="s">
        <v>106</v>
      </c>
      <c r="BI99" s="179"/>
      <c r="BJ99" s="179"/>
      <c r="BK99" s="179"/>
      <c r="BL99" s="179"/>
      <c r="BM99" s="179"/>
      <c r="BN99" s="184"/>
      <c r="BO99" s="178" t="s">
        <v>107</v>
      </c>
      <c r="BP99" s="179"/>
      <c r="BQ99" s="179"/>
      <c r="BR99" s="179"/>
      <c r="BS99" s="179"/>
      <c r="BT99" s="179"/>
      <c r="BU99" s="184"/>
    </row>
    <row r="100" spans="1:73" ht="33.75" customHeight="1" thickTop="1" thickBot="1" x14ac:dyDescent="0.3">
      <c r="B100" s="28" t="s">
        <v>1</v>
      </c>
      <c r="C100" s="28" t="s">
        <v>51</v>
      </c>
      <c r="D100" s="29" t="s">
        <v>47</v>
      </c>
      <c r="E100" s="29" t="s">
        <v>48</v>
      </c>
      <c r="F100" s="29" t="s">
        <v>49</v>
      </c>
      <c r="G100" s="29" t="s">
        <v>24</v>
      </c>
      <c r="H100" s="29" t="s">
        <v>13</v>
      </c>
      <c r="I100" s="28" t="s">
        <v>19</v>
      </c>
      <c r="J100" s="28" t="s">
        <v>12</v>
      </c>
      <c r="K100" s="28" t="s">
        <v>34</v>
      </c>
      <c r="L100" s="28" t="s">
        <v>13</v>
      </c>
      <c r="M100" s="29"/>
      <c r="N100" s="29" t="s">
        <v>17</v>
      </c>
      <c r="O100" s="29" t="s">
        <v>18</v>
      </c>
      <c r="P100" s="29" t="s">
        <v>53</v>
      </c>
      <c r="Q100" s="29" t="s">
        <v>54</v>
      </c>
      <c r="R100" s="29" t="s">
        <v>34</v>
      </c>
      <c r="S100" s="29" t="s">
        <v>24</v>
      </c>
      <c r="T100" s="57" t="s">
        <v>20</v>
      </c>
      <c r="U100" s="57" t="s">
        <v>92</v>
      </c>
      <c r="V100" s="57" t="s">
        <v>93</v>
      </c>
      <c r="W100" s="10"/>
      <c r="X100" s="13" t="s">
        <v>11</v>
      </c>
      <c r="Y100" s="13" t="s">
        <v>12</v>
      </c>
      <c r="Z100" s="13" t="s">
        <v>14</v>
      </c>
      <c r="AA100" s="13" t="s">
        <v>15</v>
      </c>
      <c r="AB100" s="13" t="s">
        <v>21</v>
      </c>
      <c r="AC100" s="13" t="s">
        <v>23</v>
      </c>
      <c r="AD100" s="13" t="s">
        <v>100</v>
      </c>
      <c r="AE100" s="13" t="s">
        <v>101</v>
      </c>
      <c r="AF100" s="13" t="s">
        <v>24</v>
      </c>
      <c r="AG100" s="13" t="s">
        <v>108</v>
      </c>
      <c r="AH100" s="13" t="s">
        <v>109</v>
      </c>
      <c r="AI100" s="13" t="s">
        <v>17</v>
      </c>
      <c r="AJ100" s="13" t="s">
        <v>18</v>
      </c>
      <c r="AK100" s="13" t="s">
        <v>19</v>
      </c>
      <c r="AL100" s="13" t="s">
        <v>102</v>
      </c>
      <c r="AM100" s="13" t="s">
        <v>99</v>
      </c>
      <c r="AN100" s="13" t="s">
        <v>16</v>
      </c>
      <c r="AO100" s="16" t="s">
        <v>191</v>
      </c>
      <c r="AP100" s="13" t="s">
        <v>25</v>
      </c>
      <c r="AQ100" s="13" t="s">
        <v>26</v>
      </c>
      <c r="AR100" s="13" t="s">
        <v>27</v>
      </c>
      <c r="AS100" s="13" t="s">
        <v>28</v>
      </c>
      <c r="AT100" s="13" t="s">
        <v>21</v>
      </c>
      <c r="AU100" s="13" t="s">
        <v>23</v>
      </c>
      <c r="AV100" s="13" t="s">
        <v>116</v>
      </c>
      <c r="AW100" s="13" t="s">
        <v>117</v>
      </c>
      <c r="AX100" s="13" t="s">
        <v>24</v>
      </c>
      <c r="AY100" s="13"/>
      <c r="AZ100" s="13"/>
      <c r="BA100" s="13" t="s">
        <v>118</v>
      </c>
      <c r="BB100" s="13" t="s">
        <v>18</v>
      </c>
      <c r="BC100" s="13" t="s">
        <v>31</v>
      </c>
      <c r="BD100" s="13" t="s">
        <v>102</v>
      </c>
      <c r="BE100" s="13" t="s">
        <v>119</v>
      </c>
      <c r="BF100" s="13" t="s">
        <v>16</v>
      </c>
      <c r="BG100" s="16" t="s">
        <v>192</v>
      </c>
      <c r="BH100" s="62" t="s">
        <v>33</v>
      </c>
      <c r="BI100" s="62" t="s">
        <v>34</v>
      </c>
      <c r="BJ100" s="62" t="s">
        <v>20</v>
      </c>
      <c r="BK100" s="62" t="s">
        <v>24</v>
      </c>
      <c r="BL100" s="62" t="s">
        <v>35</v>
      </c>
      <c r="BM100" s="62" t="s">
        <v>36</v>
      </c>
      <c r="BN100" s="62" t="s">
        <v>38</v>
      </c>
      <c r="BO100" s="62" t="s">
        <v>33</v>
      </c>
      <c r="BP100" s="62" t="s">
        <v>34</v>
      </c>
      <c r="BQ100" s="62" t="s">
        <v>20</v>
      </c>
      <c r="BR100" s="62" t="s">
        <v>24</v>
      </c>
      <c r="BS100" s="62" t="s">
        <v>35</v>
      </c>
      <c r="BT100" s="62" t="s">
        <v>36</v>
      </c>
      <c r="BU100" s="62" t="s">
        <v>38</v>
      </c>
    </row>
    <row r="101" spans="1:73" x14ac:dyDescent="0.25">
      <c r="A101" s="194">
        <v>2020</v>
      </c>
      <c r="B101" s="17">
        <v>1</v>
      </c>
      <c r="C101" s="26">
        <f t="shared" ref="C101:W101" si="102">IF(C70="","",C70)</f>
        <v>1</v>
      </c>
      <c r="D101" s="54" t="str">
        <f t="shared" si="102"/>
        <v>-</v>
      </c>
      <c r="E101" s="54" t="str">
        <f t="shared" si="102"/>
        <v>o</v>
      </c>
      <c r="F101" s="54" t="str">
        <f t="shared" si="102"/>
        <v>o</v>
      </c>
      <c r="G101" s="54" t="str">
        <f t="shared" si="102"/>
        <v>o</v>
      </c>
      <c r="H101" s="54">
        <f t="shared" si="102"/>
        <v>0</v>
      </c>
      <c r="I101" s="54">
        <f t="shared" si="102"/>
        <v>1</v>
      </c>
      <c r="J101" s="54">
        <f t="shared" si="102"/>
        <v>1</v>
      </c>
      <c r="K101" s="54">
        <f t="shared" si="102"/>
        <v>1</v>
      </c>
      <c r="L101" s="54">
        <f t="shared" si="102"/>
        <v>1</v>
      </c>
      <c r="M101" s="54">
        <f t="shared" si="102"/>
        <v>1111</v>
      </c>
      <c r="N101" s="54">
        <f t="shared" si="102"/>
        <v>2</v>
      </c>
      <c r="O101" s="54">
        <f t="shared" si="102"/>
        <v>0</v>
      </c>
      <c r="P101" s="54">
        <f t="shared" si="102"/>
        <v>2</v>
      </c>
      <c r="Q101" s="54">
        <f t="shared" si="102"/>
        <v>0</v>
      </c>
      <c r="R101" s="54">
        <f t="shared" si="102"/>
        <v>1</v>
      </c>
      <c r="S101" s="54" t="str">
        <f t="shared" si="102"/>
        <v>o</v>
      </c>
      <c r="T101" s="26">
        <f t="shared" si="102"/>
        <v>14</v>
      </c>
      <c r="U101" s="54">
        <f t="shared" si="102"/>
        <v>0</v>
      </c>
      <c r="V101" s="54">
        <f t="shared" si="102"/>
        <v>0</v>
      </c>
      <c r="W101" s="7" t="str">
        <f t="shared" si="102"/>
        <v/>
      </c>
      <c r="X101" s="23">
        <f>IF(X70&gt;0,VLOOKUP(X70,'[3]2020_Envelope'!$BH$6:$CR$128,2),"")</f>
        <v>24.726377880184327</v>
      </c>
      <c r="Y101" s="23">
        <f>IF(Y70&gt;0,VLOOKUP(Y70,'[3]2020_Envelope'!$BH$6:$CR$128,2),"")</f>
        <v>54.368359301075266</v>
      </c>
      <c r="Z101" s="23" t="str">
        <f>IF(Z70&gt;0,VLOOKUP(Z70,'[3]2020_Envelope'!$BH$6:$CR$128,2),"")</f>
        <v/>
      </c>
      <c r="AA101" s="23">
        <f>IF(AA70&gt;0,VLOOKUP(AA70,'[3]2020_Envelope'!$BH$6:$CR$128,2),"")</f>
        <v>25.620963390000007</v>
      </c>
      <c r="AB101" s="23" t="str">
        <f>IF(AB70&gt;0,VLOOKUP(AB70,'[3]2020_Envelope'!$BH$6:$CR$128,2),"")</f>
        <v/>
      </c>
      <c r="AC101" s="23">
        <f>IF(AC70&gt;0,VLOOKUP(AC70,'[3]2020_Envelope'!$BH$6:$CR$128,2),"")</f>
        <v>14.269945175357144</v>
      </c>
      <c r="AD101" s="22" t="str">
        <f>IF(AD70&gt;0,VLOOKUP(AD70,'[3]2020_HVAC'!$EY$7:$KA$83,2),"")</f>
        <v/>
      </c>
      <c r="AE101" s="22" t="str">
        <f>IF(AE70&gt;0,VLOOKUP(AE70,'[3]2020_HVAC'!$EY$7:$KA$83,2),"")</f>
        <v/>
      </c>
      <c r="AF101" s="22" t="str">
        <f>IF(AF70&gt;0,VLOOKUP(AF70,'[3]2020_HVAC'!$EY$7:$KA$83,2),"")</f>
        <v/>
      </c>
      <c r="AG101" s="61">
        <f>VLOOKUP($C101,[2]Performance!$A$3:$K$36,7)</f>
        <v>0</v>
      </c>
      <c r="AH101" s="61">
        <f>IF(AG101=0,2,IF(AG101=1,3,4))</f>
        <v>2</v>
      </c>
      <c r="AI101" s="22">
        <f>IF(AI70&gt;0,VLOOKUP(AI70,'[3]2020_HVAC'!$EY$7:$KA$83,AH101),"")</f>
        <v>29.73770165056667</v>
      </c>
      <c r="AJ101" s="22" t="str">
        <f>IF(AJ70&gt;0,VLOOKUP(AJ70,'[3]2020_HVAC'!$EY$7:$KA$83,2),"")</f>
        <v/>
      </c>
      <c r="AK101" s="22">
        <f>IF(AK70&gt;0,VLOOKUP(AK70,'[3]2020_HVAC'!$EY$7:$KA$83,2),"")</f>
        <v>39.1792935</v>
      </c>
      <c r="AL101" s="22">
        <f>IF(AL70&gt;0,VLOOKUP(AL70,'[3]2020_HVAC'!$EY$7:$KA$83,2),"")</f>
        <v>9.6084981535714284</v>
      </c>
      <c r="AM101" s="22" t="str">
        <f>IF(AM70&gt;0,VLOOKUP(AM70,'[3]2020_HVAC'!$EY$7:$KA$83,2),"")</f>
        <v/>
      </c>
      <c r="AN101" s="22" t="str">
        <f>IF(AN70&gt;0,VLOOKUP(AN70,'[3]2020_HVAC'!$EY$7:$KA$83,2),"")</f>
        <v/>
      </c>
      <c r="AO101" s="14">
        <f>(SUM(X101:AF101)+SUM(AI101:AN101))*$AO$5</f>
        <v>27651.559467105675</v>
      </c>
      <c r="AP101" s="23">
        <f>IF(AP70&gt;0,VLOOKUP(AP70,'[3]2020_Envelope'!$BH$6:$CR$128,3),"")</f>
        <v>11.965056152927119</v>
      </c>
      <c r="AQ101" s="23">
        <f>IF(AQ70&gt;0,VLOOKUP(AQ70,'[3]2020_Envelope'!$BH$6:$CR$128,3),"")</f>
        <v>22.546569118279567</v>
      </c>
      <c r="AR101" s="23" t="str">
        <f>IF(AR70&gt;0,VLOOKUP(AR70,'[3]2020_Envelope'!$BH$6:$CR$128,3),"")</f>
        <v/>
      </c>
      <c r="AS101" s="23">
        <f>IF(AS70&gt;0,VLOOKUP(AS70,'[3]2020_Envelope'!$BH$6:$CR$128,3),"")</f>
        <v>11.248436304000002</v>
      </c>
      <c r="AT101" s="23" t="str">
        <f>IF(AT70&gt;0,VLOOKUP(AT70,'[3]2020_Envelope'!$BH$6:$CR$128,3),"")</f>
        <v/>
      </c>
      <c r="AU101" s="23">
        <f>IF(AU70&gt;0,VLOOKUP(AU70,'[3]2020_Envelope'!$BH$6:$CR$128,3),"")</f>
        <v>6.2651300799999996</v>
      </c>
      <c r="AV101" s="22" t="str">
        <f>IF(AV70&gt;0,VLOOKUP(AV70,'[3]2020_HVAC'!$EY$7:$KA$83,5),"")</f>
        <v/>
      </c>
      <c r="AW101" s="22" t="str">
        <f>IF(AW70&gt;0,VLOOKUP(AW70,'[3]2020_HVAC'!$EY$7:$KA$83,5),"")</f>
        <v/>
      </c>
      <c r="AX101" s="22" t="str">
        <f>IF(AX70&gt;0,VLOOKUP(AX70,'[3]2020_HVAC'!$EY$7:$KA$83,5),"")</f>
        <v/>
      </c>
      <c r="AY101" s="61">
        <f>VLOOKUP($C101,[1]Performance!$A$3:$K$36,7)</f>
        <v>0</v>
      </c>
      <c r="AZ101" s="61">
        <f>IF(AY101=0,5,IF(AY101=1,6,7))</f>
        <v>5</v>
      </c>
      <c r="BA101" s="22">
        <f>IF(BA70&gt;0,VLOOKUP(BA70,'[3]2020_HVAC'!$EY$7:$KA$83,AZ101),"")</f>
        <v>13.37676406022482</v>
      </c>
      <c r="BB101" s="22" t="str">
        <f>IF(BB70&gt;0,VLOOKUP(BB70,'[3]2020_HVAC'!$EY$7:$KA$83,5),"")</f>
        <v/>
      </c>
      <c r="BC101" s="22">
        <f>IF(BC70&gt;0,VLOOKUP(BC70,'[3]2020_HVAC'!$EY$7:$KA$83,5),"")</f>
        <v>35.6259145</v>
      </c>
      <c r="BD101" s="22">
        <f>IF(BD70&gt;0,VLOOKUP(BD70,'[3]2020_HVAC'!$EY$7:$KA$83,5),"")</f>
        <v>1.3587775166666667</v>
      </c>
      <c r="BE101" s="22" t="str">
        <f>IF(BE70&gt;0,VLOOKUP(BE70,'[3]2020_HVAC'!$EY$7:$KA$83,5),"")</f>
        <v/>
      </c>
      <c r="BF101" s="22" t="str">
        <f>IF(BF70&gt;0,VLOOKUP(BF70,'[3]2020_HVAC'!$EY$7:$KA$83,5),"")</f>
        <v/>
      </c>
      <c r="BG101" s="14">
        <f>(SUM(AP101:AX101)+SUM(BA101:BF101))*$BG$5</f>
        <v>101362.78125477719</v>
      </c>
      <c r="BH101" s="21">
        <f>IF($N101&gt;0,VLOOKUP($C101,[2]Milan!$AB$7:$AN$40,$N101))/((IF($P101=1,'3 PlantsCodes'!$D$26,IF($P101=2,'3 PlantsCodes'!$D$27,IF($P101=3,'3 PlantsCodes'!$D$28,IF($P101=4,'3 PlantsCodes'!$D$29)))))*IF($R101=1,'3 PlantsCodes'!$D$31,IF(IT_Milan!$R101=2,'3 PlantsCodes'!$D$32)))</f>
        <v>251.51655491681765</v>
      </c>
      <c r="BI101" s="21">
        <f>IF($O101&gt;0,VLOOKUP($C101,[2]Milan!$AB$7:$AN$40,$O101),0)/(IF($Q101=1,'3 PlantsCodes'!$E$26,IF($Q101=3,'3 PlantsCodes'!$E$28,IF($Q101=4,'3 PlantsCodes'!$E$29,1)))*IF($R101=1,'3 PlantsCodes'!$E$31,IF($R101=2,'3 PlantsCodes'!$E$32)))</f>
        <v>0</v>
      </c>
      <c r="BJ101" s="21">
        <f>VLOOKUP($C101,[2]Milan!$AB$6:$AZ$40,$T101)</f>
        <v>18.862499999999997</v>
      </c>
      <c r="BK101" s="21">
        <f>VLOOKUP($C101,[2]Milan!$B$7:$Y$40,18)</f>
        <v>11.353794285713454</v>
      </c>
      <c r="BL101" s="21">
        <f>VLOOKUP($C101,[2]Milan!$B$7:$AA$40,26)</f>
        <v>0.91003235746572364</v>
      </c>
      <c r="BM101" s="22">
        <f>IF($V101=1,-[4]SFH!$E$9,0)</f>
        <v>0</v>
      </c>
      <c r="BN101" s="63" t="s">
        <v>38</v>
      </c>
      <c r="BO101" s="21">
        <f>IF($N101&gt;0,VLOOKUP($C101,[1]Milan!$AB$7:$AN$40,$N101))/((IF($P101=1,'3 PlantsCodes'!$D$26,IF($P101=2,'3 PlantsCodes'!$D$27,IF($P101=3,'3 PlantsCodes'!$D$28,IF($P101=4,'3 PlantsCodes'!$D$29)))))*IF($R101=1,'3 PlantsCodes'!$D$31,IF(IT_Milan!$R101=2,'3 PlantsCodes'!$D$32)))</f>
        <v>166.86768963360706</v>
      </c>
      <c r="BP101" s="21">
        <f>IF($O101&gt;0,VLOOKUP($C101,[1]Milan!$AB$7:$AN$40,$O101),0)/(IF($Q101=1,'3 PlantsCodes'!$E$26,IF($Q101=3,'3 PlantsCodes'!$E$28,IF($Q101=4,'3 PlantsCodes'!$E$29,1)))*IF($R101=1,'3 PlantsCodes'!$E$31,IF($R101=2,'3 PlantsCodes'!$E$32)))</f>
        <v>0</v>
      </c>
      <c r="BQ101" s="21">
        <f>VLOOKUP($C101,[1]Milan!$AB$6:$AZ$40,$T101)</f>
        <v>29.125</v>
      </c>
      <c r="BR101" s="21">
        <f>VLOOKUP($C101,[1]Milan!$B$7:$Y$40,18)</f>
        <v>11.676460606061633</v>
      </c>
      <c r="BS101" s="21">
        <f>VLOOKUP($C101,[1]Milan!$B$7:$AA$40,26)</f>
        <v>0.5976644165645455</v>
      </c>
      <c r="BT101" s="22">
        <f>IF($V101=1,-[4]AB!$E$9,0)</f>
        <v>0</v>
      </c>
      <c r="BU101" s="63" t="s">
        <v>38</v>
      </c>
    </row>
    <row r="102" spans="1:73" x14ac:dyDescent="0.25">
      <c r="A102" s="195"/>
      <c r="B102" s="18">
        <v>2</v>
      </c>
      <c r="C102" s="26">
        <f t="shared" ref="C102:W102" si="103">IF(C71="","",C71)</f>
        <v>14</v>
      </c>
      <c r="D102" s="55" t="str">
        <f t="shared" si="103"/>
        <v>o</v>
      </c>
      <c r="E102" s="55" t="str">
        <f t="shared" si="103"/>
        <v>+</v>
      </c>
      <c r="F102" s="54" t="str">
        <f t="shared" si="103"/>
        <v>+</v>
      </c>
      <c r="G102" s="54" t="str">
        <f t="shared" si="103"/>
        <v>o</v>
      </c>
      <c r="H102" s="54">
        <f t="shared" si="103"/>
        <v>0</v>
      </c>
      <c r="I102" s="54">
        <f t="shared" si="103"/>
        <v>2</v>
      </c>
      <c r="J102" s="54">
        <f t="shared" si="103"/>
        <v>3</v>
      </c>
      <c r="K102" s="54">
        <f t="shared" si="103"/>
        <v>2</v>
      </c>
      <c r="L102" s="54">
        <f t="shared" si="103"/>
        <v>1</v>
      </c>
      <c r="M102" s="54">
        <f t="shared" si="103"/>
        <v>2321</v>
      </c>
      <c r="N102" s="54">
        <f t="shared" si="103"/>
        <v>9</v>
      </c>
      <c r="O102" s="54">
        <f t="shared" si="103"/>
        <v>0</v>
      </c>
      <c r="P102" s="54">
        <f t="shared" si="103"/>
        <v>2</v>
      </c>
      <c r="Q102" s="54">
        <f t="shared" si="103"/>
        <v>0</v>
      </c>
      <c r="R102" s="54">
        <f t="shared" si="103"/>
        <v>2</v>
      </c>
      <c r="S102" s="54" t="str">
        <f t="shared" si="103"/>
        <v>o</v>
      </c>
      <c r="T102" s="26">
        <f t="shared" si="103"/>
        <v>18</v>
      </c>
      <c r="U102" s="54">
        <f t="shared" si="103"/>
        <v>0</v>
      </c>
      <c r="V102" s="54">
        <f t="shared" si="103"/>
        <v>0</v>
      </c>
      <c r="W102" s="19" t="str">
        <f t="shared" si="103"/>
        <v/>
      </c>
      <c r="X102" s="23">
        <f>IF(X71&gt;0,VLOOKUP(X71,'[3]2020_Envelope'!$BH$6:$CR$128,2),"")</f>
        <v>18.684054733548386</v>
      </c>
      <c r="Y102" s="23">
        <f>IF(Y71&gt;0,VLOOKUP(Y71,'[3]2020_Envelope'!$BH$6:$CR$128,2),"")</f>
        <v>86.754396158064523</v>
      </c>
      <c r="Z102" s="23">
        <f>IF(Z71&gt;0,VLOOKUP(Z71,'[3]2020_Envelope'!$BH$6:$CR$128,2),"")</f>
        <v>27.418833167557604</v>
      </c>
      <c r="AA102" s="23">
        <f>IF(AA71&gt;0,VLOOKUP(AA71,'[3]2020_Envelope'!$BH$6:$CR$128,2),"")</f>
        <v>89.171108476409785</v>
      </c>
      <c r="AB102" s="23">
        <f>IF(AB71&gt;0,VLOOKUP(AB71,'[3]2020_Envelope'!$BH$6:$CR$128,2),"")</f>
        <v>73.415651615357163</v>
      </c>
      <c r="AC102" s="23">
        <f>IF(AC71&gt;0,VLOOKUP(AC71,'[3]2020_Envelope'!$BH$6:$CR$128,2),"")</f>
        <v>33.705407163214282</v>
      </c>
      <c r="AD102" s="22" t="str">
        <f>IF(AD71&gt;0,VLOOKUP(AD71,'[3]2020_HVAC'!$EY$7:$KA$83,2),"")</f>
        <v/>
      </c>
      <c r="AE102" s="22" t="str">
        <f>IF(AE71&gt;0,VLOOKUP(AE71,'[3]2020_HVAC'!$EY$7:$KA$83,2),"")</f>
        <v/>
      </c>
      <c r="AF102" s="22" t="str">
        <f>IF(AF71&gt;0,VLOOKUP(AF71,'[3]2020_HVAC'!$EY$7:$KA$83,2),"")</f>
        <v/>
      </c>
      <c r="AG102" s="61">
        <f>VLOOKUP($C102,[2]Performance!$A$3:$K$36,7)</f>
        <v>2</v>
      </c>
      <c r="AH102" s="61">
        <f t="shared" ref="AH102:AH128" si="104">IF(AG102=0,2,IF(AG102=1,3,4))</f>
        <v>4</v>
      </c>
      <c r="AI102" s="22">
        <f>IF(AI71&gt;0,VLOOKUP(AI71,'[3]2020_HVAC'!$EY$7:$KA$83,AH102),"")</f>
        <v>31.695714285714285</v>
      </c>
      <c r="AJ102" s="22" t="str">
        <f>IF(AJ71&gt;0,VLOOKUP(AJ71,'[3]2020_HVAC'!$EY$7:$KA$83,2),"")</f>
        <v/>
      </c>
      <c r="AK102" s="22">
        <f>IF(AK71&gt;0,VLOOKUP(AK71,'[3]2020_HVAC'!$EY$7:$KA$83,2),"")</f>
        <v>39.1792935</v>
      </c>
      <c r="AL102" s="22">
        <f>IF(AL71&gt;0,VLOOKUP(AL71,'[3]2020_HVAC'!$EY$7:$KA$83,2),"")</f>
        <v>3.9310182214285709</v>
      </c>
      <c r="AM102" s="22" t="str">
        <f>IF(AM71&gt;0,VLOOKUP(AM71,'[3]2020_HVAC'!$EY$7:$KA$83,2),"")</f>
        <v/>
      </c>
      <c r="AN102" s="22" t="str">
        <f>IF(AN71&gt;0,VLOOKUP(AN71,'[3]2020_HVAC'!$EY$7:$KA$83,2),"")</f>
        <v/>
      </c>
      <c r="AO102" s="14">
        <f t="shared" ref="AO102:AO119" si="105">(SUM(X102:AF102)+SUM(AI102:AN102))*$AO$5</f>
        <v>56553.766824981249</v>
      </c>
      <c r="AP102" s="23">
        <f>IF(AP71&gt;0,VLOOKUP(AP71,'[3]2020_Envelope'!$BH$6:$CR$128,3),"")</f>
        <v>9.041185293476703</v>
      </c>
      <c r="AQ102" s="23">
        <f>IF(AQ71&gt;0,VLOOKUP(AQ71,'[3]2020_Envelope'!$BH$6:$CR$128,3),"")</f>
        <v>35.977064867096772</v>
      </c>
      <c r="AR102" s="23">
        <f>IF(AR71&gt;0,VLOOKUP(AR71,'[3]2020_Envelope'!$BH$6:$CR$128,3),"")</f>
        <v>13.267931117419355</v>
      </c>
      <c r="AS102" s="23">
        <f>IF(AS71&gt;0,VLOOKUP(AS71,'[3]2020_Envelope'!$BH$6:$CR$128,3),"")</f>
        <v>39.544645079119618</v>
      </c>
      <c r="AT102" s="23">
        <f>IF(AT71&gt;0,VLOOKUP(AT71,'[3]2020_Envelope'!$BH$6:$CR$128,3),"")</f>
        <v>32.557746284848484</v>
      </c>
      <c r="AU102" s="23">
        <f>IF(AU71&gt;0,VLOOKUP(AU71,'[3]2020_Envelope'!$BH$6:$CR$128,3),"")</f>
        <v>14.797290119999998</v>
      </c>
      <c r="AV102" s="22" t="str">
        <f>IF(AV71&gt;0,VLOOKUP(AV71,'[3]2020_HVAC'!$EY$7:$KA$83,5),"")</f>
        <v/>
      </c>
      <c r="AW102" s="22" t="str">
        <f>IF(AW71&gt;0,VLOOKUP(AW71,'[3]2020_HVAC'!$EY$7:$KA$83,5),"")</f>
        <v/>
      </c>
      <c r="AX102" s="22" t="str">
        <f>IF(AX71&gt;0,VLOOKUP(AX71,'[3]2020_HVAC'!$EY$7:$KA$83,5),"")</f>
        <v/>
      </c>
      <c r="AY102" s="61">
        <f>VLOOKUP($C102,[1]Performance!$A$3:$K$36,7)</f>
        <v>2</v>
      </c>
      <c r="AZ102" s="61">
        <f t="shared" ref="AZ102:AZ128" si="106">IF(AY102=0,5,IF(AY102=1,6,7))</f>
        <v>7</v>
      </c>
      <c r="BA102" s="22">
        <f>IF(BA71&gt;0,VLOOKUP(BA71,'[3]2020_HVAC'!$EY$7:$KA$83,AZ102),"")</f>
        <v>6.5289405864381287</v>
      </c>
      <c r="BB102" s="22" t="str">
        <f>IF(BB71&gt;0,VLOOKUP(BB71,'[3]2020_HVAC'!$EY$7:$KA$83,5),"")</f>
        <v/>
      </c>
      <c r="BC102" s="22">
        <f>IF(BC71&gt;0,VLOOKUP(BC71,'[3]2020_HVAC'!$EY$7:$KA$83,5),"")</f>
        <v>35.6259145</v>
      </c>
      <c r="BD102" s="22">
        <f>IF(BD71&gt;0,VLOOKUP(BD71,'[3]2020_HVAC'!$EY$7:$KA$83,5),"")</f>
        <v>0.27795078333333328</v>
      </c>
      <c r="BE102" s="22" t="str">
        <f>IF(BE71&gt;0,VLOOKUP(BE71,'[3]2020_HVAC'!$EY$7:$KA$83,5),"")</f>
        <v/>
      </c>
      <c r="BF102" s="22" t="str">
        <f>IF(BF71&gt;0,VLOOKUP(BF71,'[3]2020_HVAC'!$EY$7:$KA$83,5),"")</f>
        <v/>
      </c>
      <c r="BG102" s="14">
        <f t="shared" ref="BG102:BG119" si="107">(SUM(AP102:AX102)+SUM(BA102:BF102))*$BG$5</f>
        <v>185742.48194541506</v>
      </c>
      <c r="BH102" s="21">
        <f>IF($N102&gt;0,VLOOKUP($C102,[2]Milan!$AB$7:$AN$40,$N102))/((IF($P102=1,'3 PlantsCodes'!$D$26,IF($P102=2,'3 PlantsCodes'!$D$27,IF($P102=3,'3 PlantsCodes'!$D$28,IF($P102=4,'3 PlantsCodes'!$D$29)))))*IF($R102=1,'3 PlantsCodes'!$D$31,IF(IT_Milan!$R102=2,'3 PlantsCodes'!$D$32)))</f>
        <v>56.230671658004759</v>
      </c>
      <c r="BI102" s="21">
        <f>IF($O102&gt;0,VLOOKUP($C102,[2]Milan!$AB$7:$AN$40,$O102),0)/(IF($Q102=1,'3 PlantsCodes'!$E$26,IF($Q102=3,'3 PlantsCodes'!$E$28,IF($Q102=4,'3 PlantsCodes'!$E$29,1)))*IF($R102=1,'3 PlantsCodes'!$E$31,IF($R102=2,'3 PlantsCodes'!$E$32)))</f>
        <v>0</v>
      </c>
      <c r="BJ102" s="21">
        <f>VLOOKUP($C102,[2]Milan!$AB$6:$AZ$40,$T102)</f>
        <v>15.09</v>
      </c>
      <c r="BK102" s="21">
        <f>VLOOKUP($C102,[2]Milan!$B$7:$Y$40,18)</f>
        <v>11.353794285713454</v>
      </c>
      <c r="BL102" s="21">
        <f>VLOOKUP($C102,[2]Milan!$B$7:$AA$40,26)</f>
        <v>0.44846796044182141</v>
      </c>
      <c r="BM102" s="22">
        <f>IF($V102=1,-[4]SFH!$E$9,0)</f>
        <v>0</v>
      </c>
      <c r="BN102" s="63" t="s">
        <v>38</v>
      </c>
      <c r="BO102" s="21">
        <f>IF($N102&gt;0,VLOOKUP($C102,[1]Milan!$AB$7:$AN$40,$N102))/((IF($P102=1,'3 PlantsCodes'!$D$26,IF($P102=2,'3 PlantsCodes'!$D$27,IF($P102=3,'3 PlantsCodes'!$D$28,IF($P102=4,'3 PlantsCodes'!$D$29)))))*IF($R102=1,'3 PlantsCodes'!$D$31,IF(IT_Milan!$R102=2,'3 PlantsCodes'!$D$32)))</f>
        <v>42.88611358909067</v>
      </c>
      <c r="BP102" s="21">
        <f>IF($O102&gt;0,VLOOKUP($C102,[1]Milan!$AB$7:$AN$40,$O102),0)/(IF($Q102=1,'3 PlantsCodes'!$E$26,IF($Q102=3,'3 PlantsCodes'!$E$28,IF($Q102=4,'3 PlantsCodes'!$E$29,1)))*IF($R102=1,'3 PlantsCodes'!$E$31,IF($R102=2,'3 PlantsCodes'!$E$32)))</f>
        <v>0</v>
      </c>
      <c r="BQ102" s="21">
        <f>VLOOKUP($C102,[1]Milan!$AB$6:$AZ$40,$T102)</f>
        <v>23.3</v>
      </c>
      <c r="BR102" s="21">
        <f>VLOOKUP($C102,[1]Milan!$B$7:$Y$40,18)</f>
        <v>11.676460606061633</v>
      </c>
      <c r="BS102" s="21">
        <f>VLOOKUP($C102,[1]Milan!$B$7:$AA$40,26)</f>
        <v>0.40746856825811439</v>
      </c>
      <c r="BT102" s="22">
        <f>IF($V102=1,-[4]AB!$E$9,0)</f>
        <v>0</v>
      </c>
      <c r="BU102" s="63" t="s">
        <v>38</v>
      </c>
    </row>
    <row r="103" spans="1:73" x14ac:dyDescent="0.25">
      <c r="A103" s="195"/>
      <c r="B103" s="18">
        <v>3</v>
      </c>
      <c r="C103" s="26">
        <f t="shared" ref="C103:W103" si="108">IF(C72="","",C72)</f>
        <v>24</v>
      </c>
      <c r="D103" s="55" t="str">
        <f t="shared" si="108"/>
        <v>o+</v>
      </c>
      <c r="E103" s="55" t="str">
        <f t="shared" si="108"/>
        <v>+</v>
      </c>
      <c r="F103" s="54" t="str">
        <f t="shared" si="108"/>
        <v>+</v>
      </c>
      <c r="G103" s="54" t="str">
        <f t="shared" si="108"/>
        <v>o</v>
      </c>
      <c r="H103" s="54">
        <f t="shared" si="108"/>
        <v>0</v>
      </c>
      <c r="I103" s="54">
        <f t="shared" si="108"/>
        <v>3</v>
      </c>
      <c r="J103" s="54">
        <f t="shared" si="108"/>
        <v>3</v>
      </c>
      <c r="K103" s="54">
        <f t="shared" si="108"/>
        <v>2</v>
      </c>
      <c r="L103" s="54">
        <f t="shared" si="108"/>
        <v>1</v>
      </c>
      <c r="M103" s="54">
        <f t="shared" si="108"/>
        <v>3321</v>
      </c>
      <c r="N103" s="54">
        <f t="shared" si="108"/>
        <v>9</v>
      </c>
      <c r="O103" s="54">
        <f t="shared" si="108"/>
        <v>0</v>
      </c>
      <c r="P103" s="54">
        <f t="shared" si="108"/>
        <v>2</v>
      </c>
      <c r="Q103" s="54">
        <f t="shared" si="108"/>
        <v>0</v>
      </c>
      <c r="R103" s="54">
        <f t="shared" si="108"/>
        <v>2</v>
      </c>
      <c r="S103" s="54" t="str">
        <f t="shared" si="108"/>
        <v>o</v>
      </c>
      <c r="T103" s="26">
        <f t="shared" si="108"/>
        <v>18</v>
      </c>
      <c r="U103" s="54">
        <f t="shared" si="108"/>
        <v>0</v>
      </c>
      <c r="V103" s="54">
        <f t="shared" si="108"/>
        <v>0</v>
      </c>
      <c r="W103" s="19" t="str">
        <f t="shared" si="108"/>
        <v/>
      </c>
      <c r="X103" s="23">
        <f>IF(X72&gt;0,VLOOKUP(X72,'[3]2020_Envelope'!$BH$6:$CR$128,2),"")</f>
        <v>24.381444908755757</v>
      </c>
      <c r="Y103" s="23">
        <f>IF(Y72&gt;0,VLOOKUP(Y72,'[3]2020_Envelope'!$BH$6:$CR$128,2),"")</f>
        <v>96.941051456451618</v>
      </c>
      <c r="Z103" s="23">
        <f>IF(Z72&gt;0,VLOOKUP(Z72,'[3]2020_Envelope'!$BH$6:$CR$128,2),"")</f>
        <v>31.412266827096769</v>
      </c>
      <c r="AA103" s="23">
        <f>IF(AA72&gt;0,VLOOKUP(AA72,'[3]2020_Envelope'!$BH$6:$CR$128,2),"")</f>
        <v>89.171108476409785</v>
      </c>
      <c r="AB103" s="23">
        <f>IF(AB72&gt;0,VLOOKUP(AB72,'[3]2020_Envelope'!$BH$6:$CR$128,2),"")</f>
        <v>73.415651615357163</v>
      </c>
      <c r="AC103" s="23">
        <f>IF(AC72&gt;0,VLOOKUP(AC72,'[3]2020_Envelope'!$BH$6:$CR$128,2),"")</f>
        <v>33.705407163214282</v>
      </c>
      <c r="AD103" s="22" t="str">
        <f>IF(AD72&gt;0,VLOOKUP(AD72,'[3]2020_HVAC'!$EY$7:$KA$83,2),"")</f>
        <v/>
      </c>
      <c r="AE103" s="22" t="str">
        <f>IF(AE72&gt;0,VLOOKUP(AE72,'[3]2020_HVAC'!$EY$7:$KA$83,2),"")</f>
        <v/>
      </c>
      <c r="AF103" s="22" t="str">
        <f>IF(AF72&gt;0,VLOOKUP(AF72,'[3]2020_HVAC'!$EY$7:$KA$83,2),"")</f>
        <v/>
      </c>
      <c r="AG103" s="61">
        <f>VLOOKUP($C103,[2]Performance!$A$3:$K$36,7)</f>
        <v>2</v>
      </c>
      <c r="AH103" s="61">
        <f t="shared" si="104"/>
        <v>4</v>
      </c>
      <c r="AI103" s="22">
        <f>IF(AI72&gt;0,VLOOKUP(AI72,'[3]2020_HVAC'!$EY$7:$KA$83,AH103),"")</f>
        <v>31.695714285714285</v>
      </c>
      <c r="AJ103" s="22" t="str">
        <f>IF(AJ72&gt;0,VLOOKUP(AJ72,'[3]2020_HVAC'!$EY$7:$KA$83,2),"")</f>
        <v/>
      </c>
      <c r="AK103" s="22">
        <f>IF(AK72&gt;0,VLOOKUP(AK72,'[3]2020_HVAC'!$EY$7:$KA$83,2),"")</f>
        <v>39.1792935</v>
      </c>
      <c r="AL103" s="22">
        <f>IF(AL72&gt;0,VLOOKUP(AL72,'[3]2020_HVAC'!$EY$7:$KA$83,2),"")</f>
        <v>3.9310182214285709</v>
      </c>
      <c r="AM103" s="22" t="str">
        <f>IF(AM72&gt;0,VLOOKUP(AM72,'[3]2020_HVAC'!$EY$7:$KA$83,2),"")</f>
        <v/>
      </c>
      <c r="AN103" s="22" t="str">
        <f>IF(AN72&gt;0,VLOOKUP(AN72,'[3]2020_HVAC'!$EY$7:$KA$83,2),"")</f>
        <v/>
      </c>
      <c r="AO103" s="14">
        <f t="shared" si="105"/>
        <v>59336.613903619946</v>
      </c>
      <c r="AP103" s="23">
        <f>IF(AP72&gt;0,VLOOKUP(AP72,'[3]2020_Envelope'!$BH$6:$CR$128,3),"")</f>
        <v>11.798143619593786</v>
      </c>
      <c r="AQ103" s="23">
        <f>IF(AQ72&gt;0,VLOOKUP(AQ72,'[3]2020_Envelope'!$BH$6:$CR$128,3),"")</f>
        <v>40.201472789677418</v>
      </c>
      <c r="AR103" s="23">
        <f>IF(AR72&gt;0,VLOOKUP(AR72,'[3]2020_Envelope'!$BH$6:$CR$128,3),"")</f>
        <v>15.200347511397849</v>
      </c>
      <c r="AS103" s="23">
        <f>IF(AS72&gt;0,VLOOKUP(AS72,'[3]2020_Envelope'!$BH$6:$CR$128,3),"")</f>
        <v>39.544645079119618</v>
      </c>
      <c r="AT103" s="23">
        <f>IF(AT72&gt;0,VLOOKUP(AT72,'[3]2020_Envelope'!$BH$6:$CR$128,3),"")</f>
        <v>32.557746284848484</v>
      </c>
      <c r="AU103" s="23">
        <f>IF(AU72&gt;0,VLOOKUP(AU72,'[3]2020_Envelope'!$BH$6:$CR$128,3),"")</f>
        <v>14.797290119999998</v>
      </c>
      <c r="AV103" s="22" t="str">
        <f>IF(AV72&gt;0,VLOOKUP(AV72,'[3]2020_HVAC'!$EY$7:$KA$83,5),"")</f>
        <v/>
      </c>
      <c r="AW103" s="22" t="str">
        <f>IF(AW72&gt;0,VLOOKUP(AW72,'[3]2020_HVAC'!$EY$7:$KA$83,5),"")</f>
        <v/>
      </c>
      <c r="AX103" s="22" t="str">
        <f>IF(AX72&gt;0,VLOOKUP(AX72,'[3]2020_HVAC'!$EY$7:$KA$83,5),"")</f>
        <v/>
      </c>
      <c r="AY103" s="61">
        <f>VLOOKUP($C103,[1]Performance!$A$3:$K$36,7)</f>
        <v>2</v>
      </c>
      <c r="AZ103" s="61">
        <f t="shared" si="106"/>
        <v>7</v>
      </c>
      <c r="BA103" s="22">
        <f>IF(BA72&gt;0,VLOOKUP(BA72,'[3]2020_HVAC'!$EY$7:$KA$83,AZ103),"")</f>
        <v>6.5289405864381287</v>
      </c>
      <c r="BB103" s="22" t="str">
        <f>IF(BB72&gt;0,VLOOKUP(BB72,'[3]2020_HVAC'!$EY$7:$KA$83,5),"")</f>
        <v/>
      </c>
      <c r="BC103" s="22">
        <f>IF(BC72&gt;0,VLOOKUP(BC72,'[3]2020_HVAC'!$EY$7:$KA$83,5),"")</f>
        <v>35.6259145</v>
      </c>
      <c r="BD103" s="22">
        <f>IF(BD72&gt;0,VLOOKUP(BD72,'[3]2020_HVAC'!$EY$7:$KA$83,5),"")</f>
        <v>0.27795078333333328</v>
      </c>
      <c r="BE103" s="22" t="str">
        <f>IF(BE72&gt;0,VLOOKUP(BE72,'[3]2020_HVAC'!$EY$7:$KA$83,5),"")</f>
        <v/>
      </c>
      <c r="BF103" s="22" t="str">
        <f>IF(BF72&gt;0,VLOOKUP(BF72,'[3]2020_HVAC'!$EY$7:$KA$83,5),"")</f>
        <v/>
      </c>
      <c r="BG103" s="14">
        <f t="shared" si="107"/>
        <v>194567.12676166452</v>
      </c>
      <c r="BH103" s="21">
        <f>IF($N103&gt;0,VLOOKUP($C103,[2]Milan!$AB$7:$AN$40,$N103))/((IF($P103=1,'3 PlantsCodes'!$D$26,IF($P103=2,'3 PlantsCodes'!$D$27,IF($P103=3,'3 PlantsCodes'!$D$28,IF($P103=4,'3 PlantsCodes'!$D$29)))))*IF($R103=1,'3 PlantsCodes'!$D$31,IF(IT_Milan!$R103=2,'3 PlantsCodes'!$D$32)))</f>
        <v>47.957193662910136</v>
      </c>
      <c r="BI103" s="21">
        <f>IF($O103&gt;0,VLOOKUP($C103,[2]Milan!$AB$7:$AN$40,$O103),0)/(IF($Q103=1,'3 PlantsCodes'!$E$26,IF($Q103=3,'3 PlantsCodes'!$E$28,IF($Q103=4,'3 PlantsCodes'!$E$29,1)))*IF($R103=1,'3 PlantsCodes'!$E$31,IF($R103=2,'3 PlantsCodes'!$E$32)))</f>
        <v>0</v>
      </c>
      <c r="BJ103" s="21">
        <f>VLOOKUP($C103,[2]Milan!$AB$6:$AZ$40,$T103)</f>
        <v>15.09</v>
      </c>
      <c r="BK103" s="21">
        <f>VLOOKUP($C103,[2]Milan!$B$7:$Y$40,18)</f>
        <v>11.353794285713454</v>
      </c>
      <c r="BL103" s="21">
        <f>VLOOKUP($C103,[2]Milan!$B$7:$AA$40,26)</f>
        <v>0.43463827039344122</v>
      </c>
      <c r="BM103" s="22">
        <f>IF($V103=1,-[4]SFH!$E$9,0)</f>
        <v>0</v>
      </c>
      <c r="BN103" s="63" t="s">
        <v>38</v>
      </c>
      <c r="BO103" s="21">
        <f>IF($N103&gt;0,VLOOKUP($C103,[1]Milan!$AB$7:$AN$40,$N103))/((IF($P103=1,'3 PlantsCodes'!$D$26,IF($P103=2,'3 PlantsCodes'!$D$27,IF($P103=3,'3 PlantsCodes'!$D$28,IF($P103=4,'3 PlantsCodes'!$D$29)))))*IF($R103=1,'3 PlantsCodes'!$D$31,IF(IT_Milan!$R103=2,'3 PlantsCodes'!$D$32)))</f>
        <v>38.188092930238788</v>
      </c>
      <c r="BP103" s="21">
        <f>IF($O103&gt;0,VLOOKUP($C103,[1]Milan!$AB$7:$AN$40,$O103),0)/(IF($Q103=1,'3 PlantsCodes'!$E$26,IF($Q103=3,'3 PlantsCodes'!$E$28,IF($Q103=4,'3 PlantsCodes'!$E$29,1)))*IF($R103=1,'3 PlantsCodes'!$E$31,IF($R103=2,'3 PlantsCodes'!$E$32)))</f>
        <v>0</v>
      </c>
      <c r="BQ103" s="21">
        <f>VLOOKUP($C103,[1]Milan!$AB$6:$AZ$40,$T103)</f>
        <v>23.3</v>
      </c>
      <c r="BR103" s="21">
        <f>VLOOKUP($C103,[1]Milan!$B$7:$Y$40,18)</f>
        <v>11.676460606061633</v>
      </c>
      <c r="BS103" s="21">
        <f>VLOOKUP($C103,[1]Milan!$B$7:$AA$40,26)</f>
        <v>0.40107070784597088</v>
      </c>
      <c r="BT103" s="22">
        <f>IF($V103=1,-[4]AB!$E$9,0)</f>
        <v>0</v>
      </c>
      <c r="BU103" s="63" t="s">
        <v>38</v>
      </c>
    </row>
    <row r="104" spans="1:73" x14ac:dyDescent="0.25">
      <c r="A104" s="195"/>
      <c r="B104" s="18">
        <v>4</v>
      </c>
      <c r="C104" s="26">
        <f t="shared" ref="C104:W104" si="109">IF(C73="","",C73)</f>
        <v>32</v>
      </c>
      <c r="D104" s="55" t="str">
        <f t="shared" si="109"/>
        <v>+</v>
      </c>
      <c r="E104" s="55" t="str">
        <f t="shared" si="109"/>
        <v>+</v>
      </c>
      <c r="F104" s="54" t="str">
        <f t="shared" si="109"/>
        <v>+</v>
      </c>
      <c r="G104" s="54" t="str">
        <f t="shared" si="109"/>
        <v>o</v>
      </c>
      <c r="H104" s="54">
        <f t="shared" si="109"/>
        <v>0</v>
      </c>
      <c r="I104" s="54">
        <f t="shared" si="109"/>
        <v>4</v>
      </c>
      <c r="J104" s="54">
        <f t="shared" si="109"/>
        <v>3</v>
      </c>
      <c r="K104" s="54">
        <f t="shared" si="109"/>
        <v>2</v>
      </c>
      <c r="L104" s="54">
        <f t="shared" si="109"/>
        <v>1</v>
      </c>
      <c r="M104" s="54">
        <f t="shared" si="109"/>
        <v>4321</v>
      </c>
      <c r="N104" s="54">
        <f t="shared" si="109"/>
        <v>9</v>
      </c>
      <c r="O104" s="54">
        <f t="shared" si="109"/>
        <v>0</v>
      </c>
      <c r="P104" s="54">
        <f t="shared" si="109"/>
        <v>2</v>
      </c>
      <c r="Q104" s="54">
        <f t="shared" si="109"/>
        <v>0</v>
      </c>
      <c r="R104" s="54">
        <f t="shared" si="109"/>
        <v>2</v>
      </c>
      <c r="S104" s="54" t="str">
        <f t="shared" si="109"/>
        <v>o</v>
      </c>
      <c r="T104" s="26">
        <f t="shared" si="109"/>
        <v>18</v>
      </c>
      <c r="U104" s="54">
        <f t="shared" si="109"/>
        <v>0</v>
      </c>
      <c r="V104" s="54">
        <f t="shared" si="109"/>
        <v>0</v>
      </c>
      <c r="W104" s="19" t="str">
        <f t="shared" si="109"/>
        <v/>
      </c>
      <c r="X104" s="23">
        <f>IF(X73&gt;0,VLOOKUP(X73,'[3]2020_Envelope'!$BH$6:$CR$128,2),"")</f>
        <v>35.776225259170502</v>
      </c>
      <c r="Y104" s="23">
        <f>IF(Y73&gt;0,VLOOKUP(Y73,'[3]2020_Envelope'!$BH$6:$CR$128,2),"")</f>
        <v>107.1277067548387</v>
      </c>
      <c r="Z104" s="23">
        <f>IF(Z73&gt;0,VLOOKUP(Z73,'[3]2020_Envelope'!$BH$6:$CR$128,2),"")</f>
        <v>35.412562056497691</v>
      </c>
      <c r="AA104" s="23">
        <f>IF(AA73&gt;0,VLOOKUP(AA73,'[3]2020_Envelope'!$BH$6:$CR$128,2),"")</f>
        <v>89.171108476409785</v>
      </c>
      <c r="AB104" s="23">
        <f>IF(AB73&gt;0,VLOOKUP(AB73,'[3]2020_Envelope'!$BH$6:$CR$128,2),"")</f>
        <v>73.415651615357163</v>
      </c>
      <c r="AC104" s="23">
        <f>IF(AC73&gt;0,VLOOKUP(AC73,'[3]2020_Envelope'!$BH$6:$CR$128,2),"")</f>
        <v>33.705407163214282</v>
      </c>
      <c r="AD104" s="22" t="str">
        <f>IF(AD73&gt;0,VLOOKUP(AD73,'[3]2020_HVAC'!$EY$7:$KA$83,2),"")</f>
        <v/>
      </c>
      <c r="AE104" s="22" t="str">
        <f>IF(AE73&gt;0,VLOOKUP(AE73,'[3]2020_HVAC'!$EY$7:$KA$83,2),"")</f>
        <v/>
      </c>
      <c r="AF104" s="22" t="str">
        <f>IF(AF73&gt;0,VLOOKUP(AF73,'[3]2020_HVAC'!$EY$7:$KA$83,2),"")</f>
        <v/>
      </c>
      <c r="AG104" s="61">
        <f>VLOOKUP($C104,[2]Performance!$A$3:$K$36,7)</f>
        <v>2</v>
      </c>
      <c r="AH104" s="61">
        <f t="shared" si="104"/>
        <v>4</v>
      </c>
      <c r="AI104" s="22">
        <f>IF(AI73&gt;0,VLOOKUP(AI73,'[3]2020_HVAC'!$EY$7:$KA$83,AH104),"")</f>
        <v>31.695714285714285</v>
      </c>
      <c r="AJ104" s="22" t="str">
        <f>IF(AJ73&gt;0,VLOOKUP(AJ73,'[3]2020_HVAC'!$EY$7:$KA$83,2),"")</f>
        <v/>
      </c>
      <c r="AK104" s="22">
        <f>IF(AK73&gt;0,VLOOKUP(AK73,'[3]2020_HVAC'!$EY$7:$KA$83,2),"")</f>
        <v>39.1792935</v>
      </c>
      <c r="AL104" s="22">
        <f>IF(AL73&gt;0,VLOOKUP(AL73,'[3]2020_HVAC'!$EY$7:$KA$83,2),"")</f>
        <v>3.9310182214285709</v>
      </c>
      <c r="AM104" s="22" t="str">
        <f>IF(AM73&gt;0,VLOOKUP(AM73,'[3]2020_HVAC'!$EY$7:$KA$83,2),"")</f>
        <v/>
      </c>
      <c r="AN104" s="22" t="str">
        <f>IF(AN73&gt;0,VLOOKUP(AN73,'[3]2020_HVAC'!$EY$7:$KA$83,2),"")</f>
        <v/>
      </c>
      <c r="AO104" s="14">
        <f t="shared" si="105"/>
        <v>62918.05622656834</v>
      </c>
      <c r="AP104" s="23">
        <f>IF(AP73&gt;0,VLOOKUP(AP73,'[3]2020_Envelope'!$BH$6:$CR$128,3),"")</f>
        <v>17.312060271827956</v>
      </c>
      <c r="AQ104" s="23">
        <f>IF(AQ73&gt;0,VLOOKUP(AQ73,'[3]2020_Envelope'!$BH$6:$CR$128,3),"")</f>
        <v>44.425880712258056</v>
      </c>
      <c r="AR104" s="23">
        <f>IF(AR73&gt;0,VLOOKUP(AR73,'[3]2020_Envelope'!$BH$6:$CR$128,3),"")</f>
        <v>17.136084208458783</v>
      </c>
      <c r="AS104" s="23">
        <f>IF(AS73&gt;0,VLOOKUP(AS73,'[3]2020_Envelope'!$BH$6:$CR$128,3),"")</f>
        <v>39.544645079119618</v>
      </c>
      <c r="AT104" s="23">
        <f>IF(AT73&gt;0,VLOOKUP(AT73,'[3]2020_Envelope'!$BH$6:$CR$128,3),"")</f>
        <v>32.557746284848484</v>
      </c>
      <c r="AU104" s="23">
        <f>IF(AU73&gt;0,VLOOKUP(AU73,'[3]2020_Envelope'!$BH$6:$CR$128,3),"")</f>
        <v>14.797290119999998</v>
      </c>
      <c r="AV104" s="22" t="str">
        <f>IF(AV73&gt;0,VLOOKUP(AV73,'[3]2020_HVAC'!$EY$7:$KA$83,5),"")</f>
        <v/>
      </c>
      <c r="AW104" s="22" t="str">
        <f>IF(AW73&gt;0,VLOOKUP(AW73,'[3]2020_HVAC'!$EY$7:$KA$83,5),"")</f>
        <v/>
      </c>
      <c r="AX104" s="22" t="str">
        <f>IF(AX73&gt;0,VLOOKUP(AX73,'[3]2020_HVAC'!$EY$7:$KA$83,5),"")</f>
        <v/>
      </c>
      <c r="AY104" s="61">
        <f>VLOOKUP($C104,[1]Performance!$A$3:$K$36,7)</f>
        <v>2</v>
      </c>
      <c r="AZ104" s="61">
        <f t="shared" si="106"/>
        <v>7</v>
      </c>
      <c r="BA104" s="22">
        <f>IF(BA73&gt;0,VLOOKUP(BA73,'[3]2020_HVAC'!$EY$7:$KA$83,AZ104),"")</f>
        <v>6.5289405864381287</v>
      </c>
      <c r="BB104" s="22" t="str">
        <f>IF(BB73&gt;0,VLOOKUP(BB73,'[3]2020_HVAC'!$EY$7:$KA$83,5),"")</f>
        <v/>
      </c>
      <c r="BC104" s="22">
        <f>IF(BC73&gt;0,VLOOKUP(BC73,'[3]2020_HVAC'!$EY$7:$KA$83,5),"")</f>
        <v>35.6259145</v>
      </c>
      <c r="BD104" s="22">
        <f>IF(BD73&gt;0,VLOOKUP(BD73,'[3]2020_HVAC'!$EY$7:$KA$83,5),"")</f>
        <v>0.27795078333333328</v>
      </c>
      <c r="BE104" s="22" t="str">
        <f>IF(BE73&gt;0,VLOOKUP(BE73,'[3]2020_HVAC'!$EY$7:$KA$83,5),"")</f>
        <v/>
      </c>
      <c r="BF104" s="22" t="str">
        <f>IF(BF73&gt;0,VLOOKUP(BF73,'[3]2020_HVAC'!$EY$7:$KA$83,5),"")</f>
        <v/>
      </c>
      <c r="BG104" s="14">
        <f t="shared" si="107"/>
        <v>206124.44742082153</v>
      </c>
      <c r="BH104" s="21">
        <f>IF($N104&gt;0,VLOOKUP($C104,[2]Milan!$AB$7:$AN$40,$N104))/((IF($P104=1,'3 PlantsCodes'!$D$26,IF($P104=2,'3 PlantsCodes'!$D$27,IF($P104=3,'3 PlantsCodes'!$D$28,IF($P104=4,'3 PlantsCodes'!$D$29)))))*IF($R104=1,'3 PlantsCodes'!$D$31,IF(IT_Milan!$R104=2,'3 PlantsCodes'!$D$32)))</f>
        <v>42.662160957913997</v>
      </c>
      <c r="BI104" s="21">
        <f>IF($O104&gt;0,VLOOKUP($C104,[2]Milan!$AB$7:$AN$40,$O104),0)/(IF($Q104=1,'3 PlantsCodes'!$E$26,IF($Q104=3,'3 PlantsCodes'!$E$28,IF($Q104=4,'3 PlantsCodes'!$E$29,1)))*IF($R104=1,'3 PlantsCodes'!$E$31,IF($R104=2,'3 PlantsCodes'!$E$32)))</f>
        <v>0</v>
      </c>
      <c r="BJ104" s="21">
        <f>VLOOKUP($C104,[2]Milan!$AB$6:$AZ$40,$T104)</f>
        <v>15.09</v>
      </c>
      <c r="BK104" s="21">
        <f>VLOOKUP($C104,[2]Milan!$B$7:$Y$40,18)</f>
        <v>11.353794285713454</v>
      </c>
      <c r="BL104" s="21">
        <f>VLOOKUP($C104,[2]Milan!$B$7:$AA$40,26)</f>
        <v>0.42572607031065396</v>
      </c>
      <c r="BM104" s="22">
        <f>IF($V104=1,-[4]SFH!$E$9,0)</f>
        <v>0</v>
      </c>
      <c r="BN104" s="63" t="s">
        <v>38</v>
      </c>
      <c r="BO104" s="21">
        <f>IF($N104&gt;0,VLOOKUP($C104,[1]Milan!$AB$7:$AN$40,$N104))/((IF($P104=1,'3 PlantsCodes'!$D$26,IF($P104=2,'3 PlantsCodes'!$D$27,IF($P104=3,'3 PlantsCodes'!$D$28,IF($P104=4,'3 PlantsCodes'!$D$29)))))*IF($R104=1,'3 PlantsCodes'!$D$31,IF(IT_Milan!$R104=2,'3 PlantsCodes'!$D$32)))</f>
        <v>35.21533139047839</v>
      </c>
      <c r="BP104" s="21">
        <f>IF($O104&gt;0,VLOOKUP($C104,[1]Milan!$AB$7:$AN$40,$O104),0)/(IF($Q104=1,'3 PlantsCodes'!$E$26,IF($Q104=3,'3 PlantsCodes'!$E$28,IF($Q104=4,'3 PlantsCodes'!$E$29,1)))*IF($R104=1,'3 PlantsCodes'!$E$31,IF($R104=2,'3 PlantsCodes'!$E$32)))</f>
        <v>0</v>
      </c>
      <c r="BQ104" s="21">
        <f>VLOOKUP($C104,[1]Milan!$AB$6:$AZ$40,$T104)</f>
        <v>23.3</v>
      </c>
      <c r="BR104" s="21">
        <f>VLOOKUP($C104,[1]Milan!$B$7:$Y$40,18)</f>
        <v>11.676460606061633</v>
      </c>
      <c r="BS104" s="21">
        <f>VLOOKUP($C104,[1]Milan!$B$7:$AA$40,26)</f>
        <v>0.39750913613095057</v>
      </c>
      <c r="BT104" s="22">
        <f>IF($V104=1,-[4]AB!$E$9,0)</f>
        <v>0</v>
      </c>
      <c r="BU104" s="63" t="s">
        <v>38</v>
      </c>
    </row>
    <row r="105" spans="1:73" x14ac:dyDescent="0.25">
      <c r="A105" s="195"/>
      <c r="B105" s="18">
        <v>5</v>
      </c>
      <c r="C105" s="26">
        <f t="shared" ref="C105:W105" si="110">IF(C74="","",C74)</f>
        <v>26</v>
      </c>
      <c r="D105" s="55" t="str">
        <f t="shared" si="110"/>
        <v>o+</v>
      </c>
      <c r="E105" s="55" t="str">
        <f t="shared" si="110"/>
        <v>+</v>
      </c>
      <c r="F105" s="54" t="str">
        <f t="shared" si="110"/>
        <v>+</v>
      </c>
      <c r="G105" s="54" t="str">
        <f t="shared" si="110"/>
        <v>o</v>
      </c>
      <c r="H105" s="54">
        <f t="shared" si="110"/>
        <v>1</v>
      </c>
      <c r="I105" s="54">
        <f t="shared" si="110"/>
        <v>3</v>
      </c>
      <c r="J105" s="54">
        <f t="shared" si="110"/>
        <v>3</v>
      </c>
      <c r="K105" s="54">
        <f t="shared" si="110"/>
        <v>2</v>
      </c>
      <c r="L105" s="54">
        <f t="shared" si="110"/>
        <v>2</v>
      </c>
      <c r="M105" s="54">
        <f t="shared" si="110"/>
        <v>3322</v>
      </c>
      <c r="N105" s="54">
        <f t="shared" si="110"/>
        <v>6</v>
      </c>
      <c r="O105" s="54">
        <f t="shared" si="110"/>
        <v>0</v>
      </c>
      <c r="P105" s="54">
        <f t="shared" si="110"/>
        <v>1</v>
      </c>
      <c r="Q105" s="54">
        <f t="shared" si="110"/>
        <v>0</v>
      </c>
      <c r="R105" s="54">
        <f t="shared" si="110"/>
        <v>2</v>
      </c>
      <c r="S105" s="54" t="str">
        <f t="shared" si="110"/>
        <v>o</v>
      </c>
      <c r="T105" s="26">
        <f t="shared" si="110"/>
        <v>15</v>
      </c>
      <c r="U105" s="54">
        <f t="shared" si="110"/>
        <v>0</v>
      </c>
      <c r="V105" s="54">
        <f t="shared" si="110"/>
        <v>0</v>
      </c>
      <c r="W105" s="19" t="str">
        <f t="shared" si="110"/>
        <v/>
      </c>
      <c r="X105" s="23">
        <f>IF(X74&gt;0,VLOOKUP(X74,'[3]2020_Envelope'!$BH$6:$CR$128,2),"")</f>
        <v>24.381444908755757</v>
      </c>
      <c r="Y105" s="23">
        <f>IF(Y74&gt;0,VLOOKUP(Y74,'[3]2020_Envelope'!$BH$6:$CR$128,2),"")</f>
        <v>96.941051456451618</v>
      </c>
      <c r="Z105" s="23">
        <f>IF(Z74&gt;0,VLOOKUP(Z74,'[3]2020_Envelope'!$BH$6:$CR$128,2),"")</f>
        <v>31.412266827096769</v>
      </c>
      <c r="AA105" s="23">
        <f>IF(AA74&gt;0,VLOOKUP(AA74,'[3]2020_Envelope'!$BH$6:$CR$128,2),"")</f>
        <v>89.171108476409785</v>
      </c>
      <c r="AB105" s="23">
        <f>IF(AB74&gt;0,VLOOKUP(AB74,'[3]2020_Envelope'!$BH$6:$CR$128,2),"")</f>
        <v>73.415651615357163</v>
      </c>
      <c r="AC105" s="23">
        <f>IF(AC74&gt;0,VLOOKUP(AC74,'[3]2020_Envelope'!$BH$6:$CR$128,2),"")</f>
        <v>33.705407163214282</v>
      </c>
      <c r="AD105" s="22">
        <f>IF(AD74&gt;0,VLOOKUP(AD74,'[3]2020_HVAC'!$EY$7:$KA$83,2),"")</f>
        <v>15.673824375000001</v>
      </c>
      <c r="AE105" s="22">
        <f>IF(AE74&gt;0,VLOOKUP(AE74,'[3]2020_HVAC'!$EY$7:$KA$83,2),"")</f>
        <v>10.630117575</v>
      </c>
      <c r="AF105" s="22" t="str">
        <f>IF(AF74&gt;0,VLOOKUP(AF74,'[3]2020_HVAC'!$EY$7:$KA$83,2),"")</f>
        <v/>
      </c>
      <c r="AG105" s="61">
        <f>VLOOKUP($C105,[2]Performance!$A$3:$K$36,7)</f>
        <v>2</v>
      </c>
      <c r="AH105" s="61">
        <f t="shared" si="104"/>
        <v>4</v>
      </c>
      <c r="AI105" s="22">
        <f>IF(AI74&gt;0,VLOOKUP(AI74,'[3]2020_HVAC'!$EY$7:$KA$83,AH105),"")</f>
        <v>14.053071968383085</v>
      </c>
      <c r="AJ105" s="22" t="str">
        <f>IF(AJ74&gt;0,VLOOKUP(AJ74,'[3]2020_HVAC'!$EY$7:$KA$83,2),"")</f>
        <v/>
      </c>
      <c r="AK105" s="22">
        <f>IF(AK74&gt;0,VLOOKUP(AK74,'[3]2020_HVAC'!$EY$7:$KA$83,2),"")</f>
        <v>233.24445899999998</v>
      </c>
      <c r="AL105" s="22">
        <f>IF(AL74&gt;0,VLOOKUP(AL74,'[3]2020_HVAC'!$EY$7:$KA$83,2),"")</f>
        <v>3.9310182214285709</v>
      </c>
      <c r="AM105" s="22" t="str">
        <f>IF(AM74&gt;0,VLOOKUP(AM74,'[3]2020_HVAC'!$EY$7:$KA$83,2),"")</f>
        <v/>
      </c>
      <c r="AN105" s="22" t="str">
        <f>IF(AN74&gt;0,VLOOKUP(AN74,'[3]2020_HVAC'!$EY$7:$KA$83,2),"")</f>
        <v/>
      </c>
      <c r="AO105" s="14">
        <f t="shared" si="105"/>
        <v>87718.31902219358</v>
      </c>
      <c r="AP105" s="23">
        <f>IF(AP74&gt;0,VLOOKUP(AP74,'[3]2020_Envelope'!$BH$6:$CR$128,3),"")</f>
        <v>11.798143619593786</v>
      </c>
      <c r="AQ105" s="23">
        <f>IF(AQ74&gt;0,VLOOKUP(AQ74,'[3]2020_Envelope'!$BH$6:$CR$128,3),"")</f>
        <v>40.201472789677418</v>
      </c>
      <c r="AR105" s="23">
        <f>IF(AR74&gt;0,VLOOKUP(AR74,'[3]2020_Envelope'!$BH$6:$CR$128,3),"")</f>
        <v>15.200347511397849</v>
      </c>
      <c r="AS105" s="23">
        <f>IF(AS74&gt;0,VLOOKUP(AS74,'[3]2020_Envelope'!$BH$6:$CR$128,3),"")</f>
        <v>39.544645079119618</v>
      </c>
      <c r="AT105" s="23">
        <f>IF(AT74&gt;0,VLOOKUP(AT74,'[3]2020_Envelope'!$BH$6:$CR$128,3),"")</f>
        <v>32.557746284848484</v>
      </c>
      <c r="AU105" s="23">
        <f>IF(AU74&gt;0,VLOOKUP(AU74,'[3]2020_Envelope'!$BH$6:$CR$128,3),"")</f>
        <v>14.797290119999998</v>
      </c>
      <c r="AV105" s="22">
        <f>IF(AV74&gt;0,VLOOKUP(AV74,'[3]2020_HVAC'!$EY$7:$KA$83,5),"")</f>
        <v>15.680157233333334</v>
      </c>
      <c r="AW105" s="22">
        <f>IF(AW74&gt;0,VLOOKUP(AW74,'[3]2020_HVAC'!$EY$7:$KA$83,5),"")</f>
        <v>7.5714264266666671</v>
      </c>
      <c r="AX105" s="22" t="str">
        <f>IF(AX74&gt;0,VLOOKUP(AX74,'[3]2020_HVAC'!$EY$7:$KA$83,5),"")</f>
        <v/>
      </c>
      <c r="AY105" s="61">
        <f>VLOOKUP($C105,[1]Performance!$A$3:$K$36,7)</f>
        <v>2</v>
      </c>
      <c r="AZ105" s="61">
        <f t="shared" si="106"/>
        <v>7</v>
      </c>
      <c r="BA105" s="22">
        <f>IF(BA74&gt;0,VLOOKUP(BA74,'[3]2020_HVAC'!$EY$7:$KA$83,AZ105),"")</f>
        <v>9.5063822482598717</v>
      </c>
      <c r="BB105" s="22" t="str">
        <f>IF(BB74&gt;0,VLOOKUP(BB74,'[3]2020_HVAC'!$EY$7:$KA$83,5),"")</f>
        <v/>
      </c>
      <c r="BC105" s="22">
        <f>IF(BC74&gt;0,VLOOKUP(BC74,'[3]2020_HVAC'!$EY$7:$KA$83,5),"")</f>
        <v>212.03258399999999</v>
      </c>
      <c r="BD105" s="22">
        <f>IF(BD74&gt;0,VLOOKUP(BD74,'[3]2020_HVAC'!$EY$7:$KA$83,5),"")</f>
        <v>0.27795078333333328</v>
      </c>
      <c r="BE105" s="22" t="str">
        <f>IF(BE74&gt;0,VLOOKUP(BE74,'[3]2020_HVAC'!$EY$7:$KA$83,5),"")</f>
        <v/>
      </c>
      <c r="BF105" s="22" t="str">
        <f>IF(BF74&gt;0,VLOOKUP(BF74,'[3]2020_HVAC'!$EY$7:$KA$83,5),"")</f>
        <v/>
      </c>
      <c r="BG105" s="14">
        <f t="shared" si="107"/>
        <v>395176.46463526803</v>
      </c>
      <c r="BH105" s="21">
        <f>IF($N105&gt;0,VLOOKUP($C105,[2]Milan!$AB$7:$AN$40,$N105))/((IF($P105=1,'3 PlantsCodes'!$D$26,IF($P105=2,'3 PlantsCodes'!$D$27,IF($P105=3,'3 PlantsCodes'!$D$28,IF($P105=4,'3 PlantsCodes'!$D$29)))))*IF($R105=1,'3 PlantsCodes'!$D$31,IF(IT_Milan!$R105=2,'3 PlantsCodes'!$D$32)))</f>
        <v>32.849473588427969</v>
      </c>
      <c r="BI105" s="21">
        <f>IF($O105&gt;0,VLOOKUP($C105,[2]Milan!$AB$7:$AN$40,$O105),0)/(IF($Q105=1,'3 PlantsCodes'!$E$26,IF($Q105=3,'3 PlantsCodes'!$E$28,IF($Q105=4,'3 PlantsCodes'!$E$29,1)))*IF($R105=1,'3 PlantsCodes'!$E$31,IF($R105=2,'3 PlantsCodes'!$E$32)))</f>
        <v>0</v>
      </c>
      <c r="BJ105" s="21">
        <f>VLOOKUP($C105,[2]Milan!$AB$6:$AZ$40,$T105)</f>
        <v>15.88421052631579</v>
      </c>
      <c r="BK105" s="21">
        <f>VLOOKUP($C105,[2]Milan!$B$7:$Y$40,18)</f>
        <v>11.353794285713454</v>
      </c>
      <c r="BL105" s="21">
        <f>VLOOKUP($C105,[2]Milan!$B$7:$AA$40,26)</f>
        <v>4.8994239047221786</v>
      </c>
      <c r="BM105" s="22">
        <f>IF($V105=1,-[4]SFH!$E$9,0)</f>
        <v>0</v>
      </c>
      <c r="BN105" s="63" t="s">
        <v>38</v>
      </c>
      <c r="BO105" s="21">
        <f>IF($N105&gt;0,VLOOKUP($C105,[1]Milan!$AB$7:$AN$40,$N105))/((IF($P105=1,'3 PlantsCodes'!$D$26,IF($P105=2,'3 PlantsCodes'!$D$27,IF($P105=3,'3 PlantsCodes'!$D$28,IF($P105=4,'3 PlantsCodes'!$D$29)))))*IF($R105=1,'3 PlantsCodes'!$D$31,IF(IT_Milan!$R105=2,'3 PlantsCodes'!$D$32)))</f>
        <v>23.964031382852191</v>
      </c>
      <c r="BP105" s="21">
        <f>IF($O105&gt;0,VLOOKUP($C105,[1]Milan!$AB$7:$AN$40,$O105),0)/(IF($Q105=1,'3 PlantsCodes'!$E$26,IF($Q105=3,'3 PlantsCodes'!$E$28,IF($Q105=4,'3 PlantsCodes'!$E$29,1)))*IF($R105=1,'3 PlantsCodes'!$E$31,IF($R105=2,'3 PlantsCodes'!$E$32)))</f>
        <v>0</v>
      </c>
      <c r="BQ105" s="21">
        <f>VLOOKUP($C105,[1]Milan!$AB$6:$AZ$40,$T105)</f>
        <v>24.526315789473685</v>
      </c>
      <c r="BR105" s="21">
        <f>VLOOKUP($C105,[1]Milan!$B$7:$Y$40,18)</f>
        <v>11.676460606061633</v>
      </c>
      <c r="BS105" s="21">
        <f>VLOOKUP($C105,[1]Milan!$B$7:$AA$40,26)</f>
        <v>4.9631920917664818</v>
      </c>
      <c r="BT105" s="22">
        <f>IF($V105=1,-[4]AB!$E$9,0)</f>
        <v>0</v>
      </c>
      <c r="BU105" s="63" t="s">
        <v>38</v>
      </c>
    </row>
    <row r="106" spans="1:73" x14ac:dyDescent="0.25">
      <c r="A106" s="195"/>
      <c r="B106" s="18">
        <v>6</v>
      </c>
      <c r="C106" s="26">
        <f t="shared" ref="C106:W106" si="111">IF(C75="","",C75)</f>
        <v>34</v>
      </c>
      <c r="D106" s="55" t="str">
        <f t="shared" si="111"/>
        <v>+</v>
      </c>
      <c r="E106" s="55" t="str">
        <f t="shared" si="111"/>
        <v>+</v>
      </c>
      <c r="F106" s="54" t="str">
        <f t="shared" si="111"/>
        <v>+</v>
      </c>
      <c r="G106" s="54" t="str">
        <f t="shared" si="111"/>
        <v>o</v>
      </c>
      <c r="H106" s="54">
        <f t="shared" si="111"/>
        <v>1</v>
      </c>
      <c r="I106" s="54">
        <f t="shared" si="111"/>
        <v>4</v>
      </c>
      <c r="J106" s="54">
        <f t="shared" si="111"/>
        <v>3</v>
      </c>
      <c r="K106" s="54">
        <f t="shared" si="111"/>
        <v>2</v>
      </c>
      <c r="L106" s="54">
        <f t="shared" si="111"/>
        <v>2</v>
      </c>
      <c r="M106" s="54">
        <f t="shared" si="111"/>
        <v>4322</v>
      </c>
      <c r="N106" s="54">
        <f t="shared" si="111"/>
        <v>6</v>
      </c>
      <c r="O106" s="54">
        <f t="shared" si="111"/>
        <v>0</v>
      </c>
      <c r="P106" s="54">
        <f t="shared" si="111"/>
        <v>1</v>
      </c>
      <c r="Q106" s="54">
        <f t="shared" si="111"/>
        <v>0</v>
      </c>
      <c r="R106" s="54">
        <f t="shared" si="111"/>
        <v>2</v>
      </c>
      <c r="S106" s="54" t="str">
        <f t="shared" si="111"/>
        <v>o</v>
      </c>
      <c r="T106" s="26">
        <f t="shared" si="111"/>
        <v>15</v>
      </c>
      <c r="U106" s="54">
        <f t="shared" si="111"/>
        <v>0</v>
      </c>
      <c r="V106" s="54">
        <f t="shared" si="111"/>
        <v>0</v>
      </c>
      <c r="W106" s="19" t="str">
        <f t="shared" si="111"/>
        <v/>
      </c>
      <c r="X106" s="23">
        <f>IF(X75&gt;0,VLOOKUP(X75,'[3]2020_Envelope'!$BH$6:$CR$128,2),"")</f>
        <v>35.776225259170502</v>
      </c>
      <c r="Y106" s="23">
        <f>IF(Y75&gt;0,VLOOKUP(Y75,'[3]2020_Envelope'!$BH$6:$CR$128,2),"")</f>
        <v>107.1277067548387</v>
      </c>
      <c r="Z106" s="23">
        <f>IF(Z75&gt;0,VLOOKUP(Z75,'[3]2020_Envelope'!$BH$6:$CR$128,2),"")</f>
        <v>35.412562056497691</v>
      </c>
      <c r="AA106" s="23">
        <f>IF(AA75&gt;0,VLOOKUP(AA75,'[3]2020_Envelope'!$BH$6:$CR$128,2),"")</f>
        <v>89.171108476409785</v>
      </c>
      <c r="AB106" s="23">
        <f>IF(AB75&gt;0,VLOOKUP(AB75,'[3]2020_Envelope'!$BH$6:$CR$128,2),"")</f>
        <v>73.415651615357163</v>
      </c>
      <c r="AC106" s="23">
        <f>IF(AC75&gt;0,VLOOKUP(AC75,'[3]2020_Envelope'!$BH$6:$CR$128,2),"")</f>
        <v>33.705407163214282</v>
      </c>
      <c r="AD106" s="22">
        <f>IF(AD75&gt;0,VLOOKUP(AD75,'[3]2020_HVAC'!$EY$7:$KA$83,2),"")</f>
        <v>15.673824375000001</v>
      </c>
      <c r="AE106" s="22">
        <f>IF(AE75&gt;0,VLOOKUP(AE75,'[3]2020_HVAC'!$EY$7:$KA$83,2),"")</f>
        <v>10.630117575</v>
      </c>
      <c r="AF106" s="22" t="str">
        <f>IF(AF75&gt;0,VLOOKUP(AF75,'[3]2020_HVAC'!$EY$7:$KA$83,2),"")</f>
        <v/>
      </c>
      <c r="AG106" s="61">
        <f>VLOOKUP($C106,[2]Performance!$A$3:$K$36,7)</f>
        <v>2</v>
      </c>
      <c r="AH106" s="61">
        <f t="shared" si="104"/>
        <v>4</v>
      </c>
      <c r="AI106" s="22">
        <f>IF(AI75&gt;0,VLOOKUP(AI75,'[3]2020_HVAC'!$EY$7:$KA$83,AH106),"")</f>
        <v>14.053071968383085</v>
      </c>
      <c r="AJ106" s="22" t="str">
        <f>IF(AJ75&gt;0,VLOOKUP(AJ75,'[3]2020_HVAC'!$EY$7:$KA$83,2),"")</f>
        <v/>
      </c>
      <c r="AK106" s="22">
        <f>IF(AK75&gt;0,VLOOKUP(AK75,'[3]2020_HVAC'!$EY$7:$KA$83,2),"")</f>
        <v>233.24445899999998</v>
      </c>
      <c r="AL106" s="22">
        <f>IF(AL75&gt;0,VLOOKUP(AL75,'[3]2020_HVAC'!$EY$7:$KA$83,2),"")</f>
        <v>3.9310182214285709</v>
      </c>
      <c r="AM106" s="22" t="str">
        <f>IF(AM75&gt;0,VLOOKUP(AM75,'[3]2020_HVAC'!$EY$7:$KA$83,2),"")</f>
        <v/>
      </c>
      <c r="AN106" s="22" t="str">
        <f>IF(AN75&gt;0,VLOOKUP(AN75,'[3]2020_HVAC'!$EY$7:$KA$83,2),"")</f>
        <v/>
      </c>
      <c r="AO106" s="14">
        <f t="shared" si="105"/>
        <v>91299.76134514196</v>
      </c>
      <c r="AP106" s="23">
        <f>IF(AP75&gt;0,VLOOKUP(AP75,'[3]2020_Envelope'!$BH$6:$CR$128,3),"")</f>
        <v>17.312060271827956</v>
      </c>
      <c r="AQ106" s="23">
        <f>IF(AQ75&gt;0,VLOOKUP(AQ75,'[3]2020_Envelope'!$BH$6:$CR$128,3),"")</f>
        <v>44.425880712258056</v>
      </c>
      <c r="AR106" s="23">
        <f>IF(AR75&gt;0,VLOOKUP(AR75,'[3]2020_Envelope'!$BH$6:$CR$128,3),"")</f>
        <v>17.136084208458783</v>
      </c>
      <c r="AS106" s="23">
        <f>IF(AS75&gt;0,VLOOKUP(AS75,'[3]2020_Envelope'!$BH$6:$CR$128,3),"")</f>
        <v>39.544645079119618</v>
      </c>
      <c r="AT106" s="23">
        <f>IF(AT75&gt;0,VLOOKUP(AT75,'[3]2020_Envelope'!$BH$6:$CR$128,3),"")</f>
        <v>32.557746284848484</v>
      </c>
      <c r="AU106" s="23">
        <f>IF(AU75&gt;0,VLOOKUP(AU75,'[3]2020_Envelope'!$BH$6:$CR$128,3),"")</f>
        <v>14.797290119999998</v>
      </c>
      <c r="AV106" s="22">
        <f>IF(AV75&gt;0,VLOOKUP(AV75,'[3]2020_HVAC'!$EY$7:$KA$83,5),"")</f>
        <v>15.680157233333334</v>
      </c>
      <c r="AW106" s="22">
        <f>IF(AW75&gt;0,VLOOKUP(AW75,'[3]2020_HVAC'!$EY$7:$KA$83,5),"")</f>
        <v>7.5714264266666671</v>
      </c>
      <c r="AX106" s="22" t="str">
        <f>IF(AX75&gt;0,VLOOKUP(AX75,'[3]2020_HVAC'!$EY$7:$KA$83,5),"")</f>
        <v/>
      </c>
      <c r="AY106" s="61">
        <f>VLOOKUP($C106,[1]Performance!$A$3:$K$36,7)</f>
        <v>2</v>
      </c>
      <c r="AZ106" s="61">
        <f t="shared" si="106"/>
        <v>7</v>
      </c>
      <c r="BA106" s="22">
        <f>IF(BA75&gt;0,VLOOKUP(BA75,'[3]2020_HVAC'!$EY$7:$KA$83,AZ106),"")</f>
        <v>9.5063822482598717</v>
      </c>
      <c r="BB106" s="22" t="str">
        <f>IF(BB75&gt;0,VLOOKUP(BB75,'[3]2020_HVAC'!$EY$7:$KA$83,5),"")</f>
        <v/>
      </c>
      <c r="BC106" s="22">
        <f>IF(BC75&gt;0,VLOOKUP(BC75,'[3]2020_HVAC'!$EY$7:$KA$83,5),"")</f>
        <v>212.03258399999999</v>
      </c>
      <c r="BD106" s="22">
        <f>IF(BD75&gt;0,VLOOKUP(BD75,'[3]2020_HVAC'!$EY$7:$KA$83,5),"")</f>
        <v>0.27795078333333328</v>
      </c>
      <c r="BE106" s="22" t="str">
        <f>IF(BE75&gt;0,VLOOKUP(BE75,'[3]2020_HVAC'!$EY$7:$KA$83,5),"")</f>
        <v/>
      </c>
      <c r="BF106" s="22" t="str">
        <f>IF(BF75&gt;0,VLOOKUP(BF75,'[3]2020_HVAC'!$EY$7:$KA$83,5),"")</f>
        <v/>
      </c>
      <c r="BG106" s="14">
        <f t="shared" si="107"/>
        <v>406733.78529442503</v>
      </c>
      <c r="BH106" s="21">
        <f>IF($N106&gt;0,VLOOKUP($C106,[2]Milan!$AB$7:$AN$40,$N106))/((IF($P106=1,'3 PlantsCodes'!$D$26,IF($P106=2,'3 PlantsCodes'!$D$27,IF($P106=3,'3 PlantsCodes'!$D$28,IF($P106=4,'3 PlantsCodes'!$D$29)))))*IF($R106=1,'3 PlantsCodes'!$D$31,IF(IT_Milan!$R106=2,'3 PlantsCodes'!$D$32)))</f>
        <v>28.687274756522417</v>
      </c>
      <c r="BI106" s="21">
        <f>IF($O106&gt;0,VLOOKUP($C106,[2]Milan!$AB$7:$AN$40,$O106),0)/(IF($Q106=1,'3 PlantsCodes'!$E$26,IF($Q106=3,'3 PlantsCodes'!$E$28,IF($Q106=4,'3 PlantsCodes'!$E$29,1)))*IF($R106=1,'3 PlantsCodes'!$E$31,IF($R106=2,'3 PlantsCodes'!$E$32)))</f>
        <v>0</v>
      </c>
      <c r="BJ106" s="21">
        <f>VLOOKUP($C106,[2]Milan!$AB$6:$AZ$40,$T106)</f>
        <v>15.88421052631579</v>
      </c>
      <c r="BK106" s="21">
        <f>VLOOKUP($C106,[2]Milan!$B$7:$Y$40,18)</f>
        <v>11.353794285713454</v>
      </c>
      <c r="BL106" s="21">
        <f>VLOOKUP($C106,[2]Milan!$B$7:$AA$40,26)</f>
        <v>4.8901254632203521</v>
      </c>
      <c r="BM106" s="22">
        <f>IF($V106=1,-[4]SFH!$E$9,0)</f>
        <v>0</v>
      </c>
      <c r="BN106" s="63" t="s">
        <v>38</v>
      </c>
      <c r="BO106" s="21">
        <f>IF($N106&gt;0,VLOOKUP($C106,[1]Milan!$AB$7:$AN$40,$N106))/((IF($P106=1,'3 PlantsCodes'!$D$26,IF($P106=2,'3 PlantsCodes'!$D$27,IF($P106=3,'3 PlantsCodes'!$D$28,IF($P106=4,'3 PlantsCodes'!$D$29)))))*IF($R106=1,'3 PlantsCodes'!$D$31,IF(IT_Milan!$R106=2,'3 PlantsCodes'!$D$32)))</f>
        <v>21.796210856894358</v>
      </c>
      <c r="BP106" s="21">
        <f>IF($O106&gt;0,VLOOKUP($C106,[1]Milan!$AB$7:$AN$40,$O106),0)/(IF($Q106=1,'3 PlantsCodes'!$E$26,IF($Q106=3,'3 PlantsCodes'!$E$28,IF($Q106=4,'3 PlantsCodes'!$E$29,1)))*IF($R106=1,'3 PlantsCodes'!$E$31,IF($R106=2,'3 PlantsCodes'!$E$32)))</f>
        <v>0</v>
      </c>
      <c r="BQ106" s="21">
        <f>VLOOKUP($C106,[1]Milan!$AB$6:$AZ$40,$T106)</f>
        <v>24.526315789473685</v>
      </c>
      <c r="BR106" s="21">
        <f>VLOOKUP($C106,[1]Milan!$B$7:$Y$40,18)</f>
        <v>11.676460606061633</v>
      </c>
      <c r="BS106" s="21">
        <f>VLOOKUP($C106,[1]Milan!$B$7:$AA$40,26)</f>
        <v>4.9593677333460899</v>
      </c>
      <c r="BT106" s="22">
        <f>IF($V106=1,-[4]AB!$E$9,0)</f>
        <v>0</v>
      </c>
      <c r="BU106" s="63" t="s">
        <v>38</v>
      </c>
    </row>
    <row r="107" spans="1:73" x14ac:dyDescent="0.25">
      <c r="A107" s="195"/>
      <c r="B107" s="18">
        <v>7</v>
      </c>
      <c r="C107" s="26">
        <f t="shared" ref="C107:W107" si="112">IF(C76="","",C76)</f>
        <v>14</v>
      </c>
      <c r="D107" s="55" t="str">
        <f t="shared" si="112"/>
        <v>o</v>
      </c>
      <c r="E107" s="55" t="str">
        <f t="shared" si="112"/>
        <v>+</v>
      </c>
      <c r="F107" s="54" t="str">
        <f t="shared" si="112"/>
        <v>+</v>
      </c>
      <c r="G107" s="54" t="str">
        <f t="shared" si="112"/>
        <v>o</v>
      </c>
      <c r="H107" s="54">
        <f t="shared" si="112"/>
        <v>0</v>
      </c>
      <c r="I107" s="54">
        <f t="shared" si="112"/>
        <v>2</v>
      </c>
      <c r="J107" s="54">
        <f t="shared" si="112"/>
        <v>3</v>
      </c>
      <c r="K107" s="54">
        <f t="shared" si="112"/>
        <v>2</v>
      </c>
      <c r="L107" s="54">
        <f t="shared" si="112"/>
        <v>1</v>
      </c>
      <c r="M107" s="54">
        <f t="shared" si="112"/>
        <v>2321</v>
      </c>
      <c r="N107" s="54">
        <f t="shared" si="112"/>
        <v>8</v>
      </c>
      <c r="O107" s="54">
        <f t="shared" si="112"/>
        <v>13</v>
      </c>
      <c r="P107" s="54">
        <f t="shared" si="112"/>
        <v>1</v>
      </c>
      <c r="Q107" s="54">
        <f t="shared" si="112"/>
        <v>1</v>
      </c>
      <c r="R107" s="54">
        <f t="shared" si="112"/>
        <v>2</v>
      </c>
      <c r="S107" s="54" t="str">
        <f t="shared" si="112"/>
        <v>o</v>
      </c>
      <c r="T107" s="26">
        <f t="shared" si="112"/>
        <v>17</v>
      </c>
      <c r="U107" s="54">
        <f t="shared" si="112"/>
        <v>0</v>
      </c>
      <c r="V107" s="54">
        <f t="shared" si="112"/>
        <v>0</v>
      </c>
      <c r="W107" s="19" t="str">
        <f t="shared" si="112"/>
        <v/>
      </c>
      <c r="X107" s="23">
        <f>IF(X76&gt;0,VLOOKUP(X76,'[3]2020_Envelope'!$BH$6:$CR$128,2),"")</f>
        <v>18.684054733548386</v>
      </c>
      <c r="Y107" s="23">
        <f>IF(Y76&gt;0,VLOOKUP(Y76,'[3]2020_Envelope'!$BH$6:$CR$128,2),"")</f>
        <v>86.754396158064523</v>
      </c>
      <c r="Z107" s="23">
        <f>IF(Z76&gt;0,VLOOKUP(Z76,'[3]2020_Envelope'!$BH$6:$CR$128,2),"")</f>
        <v>27.418833167557604</v>
      </c>
      <c r="AA107" s="23">
        <f>IF(AA76&gt;0,VLOOKUP(AA76,'[3]2020_Envelope'!$BH$6:$CR$128,2),"")</f>
        <v>89.171108476409785</v>
      </c>
      <c r="AB107" s="23">
        <f>IF(AB76&gt;0,VLOOKUP(AB76,'[3]2020_Envelope'!$BH$6:$CR$128,2),"")</f>
        <v>73.415651615357163</v>
      </c>
      <c r="AC107" s="23">
        <f>IF(AC76&gt;0,VLOOKUP(AC76,'[3]2020_Envelope'!$BH$6:$CR$128,2),"")</f>
        <v>33.705407163214282</v>
      </c>
      <c r="AD107" s="22" t="str">
        <f>IF(AD76&gt;0,VLOOKUP(AD76,'[3]2020_HVAC'!$EY$7:$KA$83,2),"")</f>
        <v/>
      </c>
      <c r="AE107" s="22" t="str">
        <f>IF(AE76&gt;0,VLOOKUP(AE76,'[3]2020_HVAC'!$EY$7:$KA$83,2),"")</f>
        <v/>
      </c>
      <c r="AF107" s="22" t="str">
        <f>IF(AF76&gt;0,VLOOKUP(AF76,'[3]2020_HVAC'!$EY$7:$KA$83,2),"")</f>
        <v/>
      </c>
      <c r="AG107" s="61">
        <f>VLOOKUP($C107,[2]Performance!$A$3:$K$36,7)</f>
        <v>2</v>
      </c>
      <c r="AH107" s="61">
        <f t="shared" si="104"/>
        <v>4</v>
      </c>
      <c r="AI107" s="22">
        <f>IF(AI76&gt;0,VLOOKUP(AI76,'[3]2020_HVAC'!$EY$7:$KA$83,AH107),"")</f>
        <v>79.088383921588488</v>
      </c>
      <c r="AJ107" s="22" t="str">
        <f>IF(AJ76&gt;0,VLOOKUP(AJ76,'[3]2020_HVAC'!$EY$7:$KA$83,2),"")</f>
        <v/>
      </c>
      <c r="AK107" s="22">
        <f>IF(AK76&gt;0,VLOOKUP(AK76,'[3]2020_HVAC'!$EY$7:$KA$83,2),"")</f>
        <v>233.24445899999998</v>
      </c>
      <c r="AL107" s="22">
        <f>IF(AL76&gt;0,VLOOKUP(AL76,'[3]2020_HVAC'!$EY$7:$KA$83,2),"")</f>
        <v>3.9310182214285709</v>
      </c>
      <c r="AM107" s="22" t="str">
        <f>IF(AM76&gt;0,VLOOKUP(AM76,'[3]2020_HVAC'!$EY$7:$KA$83,2),"")</f>
        <v/>
      </c>
      <c r="AN107" s="22" t="str">
        <f>IF(AN76&gt;0,VLOOKUP(AN76,'[3]2020_HVAC'!$EY$7:$KA$83,2),"")</f>
        <v/>
      </c>
      <c r="AO107" s="14">
        <f t="shared" si="105"/>
        <v>90357.863744003625</v>
      </c>
      <c r="AP107" s="23">
        <f>IF(AP76&gt;0,VLOOKUP(AP76,'[3]2020_Envelope'!$BH$6:$CR$128,3),"")</f>
        <v>9.041185293476703</v>
      </c>
      <c r="AQ107" s="23">
        <f>IF(AQ76&gt;0,VLOOKUP(AQ76,'[3]2020_Envelope'!$BH$6:$CR$128,3),"")</f>
        <v>35.977064867096772</v>
      </c>
      <c r="AR107" s="23">
        <f>IF(AR76&gt;0,VLOOKUP(AR76,'[3]2020_Envelope'!$BH$6:$CR$128,3),"")</f>
        <v>13.267931117419355</v>
      </c>
      <c r="AS107" s="23">
        <f>IF(AS76&gt;0,VLOOKUP(AS76,'[3]2020_Envelope'!$BH$6:$CR$128,3),"")</f>
        <v>39.544645079119618</v>
      </c>
      <c r="AT107" s="23">
        <f>IF(AT76&gt;0,VLOOKUP(AT76,'[3]2020_Envelope'!$BH$6:$CR$128,3),"")</f>
        <v>32.557746284848484</v>
      </c>
      <c r="AU107" s="23">
        <f>IF(AU76&gt;0,VLOOKUP(AU76,'[3]2020_Envelope'!$BH$6:$CR$128,3),"")</f>
        <v>14.797290119999998</v>
      </c>
      <c r="AV107" s="22" t="str">
        <f>IF(AV76&gt;0,VLOOKUP(AV76,'[3]2020_HVAC'!$EY$7:$KA$83,5),"")</f>
        <v/>
      </c>
      <c r="AW107" s="22" t="str">
        <f>IF(AW76&gt;0,VLOOKUP(AW76,'[3]2020_HVAC'!$EY$7:$KA$83,5),"")</f>
        <v/>
      </c>
      <c r="AX107" s="22" t="str">
        <f>IF(AX76&gt;0,VLOOKUP(AX76,'[3]2020_HVAC'!$EY$7:$KA$83,5),"")</f>
        <v/>
      </c>
      <c r="AY107" s="61">
        <f>VLOOKUP($C107,[1]Performance!$A$3:$K$36,7)</f>
        <v>2</v>
      </c>
      <c r="AZ107" s="61">
        <f t="shared" si="106"/>
        <v>7</v>
      </c>
      <c r="BA107" s="22">
        <f>IF(BA76&gt;0,VLOOKUP(BA76,'[3]2020_HVAC'!$EY$7:$KA$83,AZ107),"")</f>
        <v>61.143180766952625</v>
      </c>
      <c r="BB107" s="22" t="str">
        <f>IF(BB76&gt;0,VLOOKUP(BB76,'[3]2020_HVAC'!$EY$7:$KA$83,5),"")</f>
        <v/>
      </c>
      <c r="BC107" s="22">
        <f>IF(BC76&gt;0,VLOOKUP(BC76,'[3]2020_HVAC'!$EY$7:$KA$83,5),"")</f>
        <v>212.03258399999999</v>
      </c>
      <c r="BD107" s="22">
        <f>IF(BD76&gt;0,VLOOKUP(BD76,'[3]2020_HVAC'!$EY$7:$KA$83,5),"")</f>
        <v>0.27795078333333328</v>
      </c>
      <c r="BE107" s="22" t="str">
        <f>IF(BE76&gt;0,VLOOKUP(BE76,'[3]2020_HVAC'!$EY$7:$KA$83,5),"")</f>
        <v/>
      </c>
      <c r="BF107" s="22" t="str">
        <f>IF(BF76&gt;0,VLOOKUP(BF76,'[3]2020_HVAC'!$EY$7:$KA$83,5),"")</f>
        <v/>
      </c>
      <c r="BG107" s="14">
        <f t="shared" si="107"/>
        <v>414453.18252912437</v>
      </c>
      <c r="BH107" s="21">
        <f>IF($N107&gt;0,VLOOKUP($C107,[2]Milan!$AB$7:$AN$40,$N107))/((IF($P107=1,'3 PlantsCodes'!$D$26,IF($P107=2,'3 PlantsCodes'!$D$27,IF($P107=3,'3 PlantsCodes'!$D$28,IF($P107=4,'3 PlantsCodes'!$D$29)))))*IF($R107=1,'3 PlantsCodes'!$D$31,IF(IT_Milan!$R107=2,'3 PlantsCodes'!$D$32)))</f>
        <v>15.202616805205846</v>
      </c>
      <c r="BI107" s="21">
        <f>IF($O107&gt;0,VLOOKUP($C107,[2]Milan!$AB$7:$AN$40,$O107),0)/(IF($Q107=1,'3 PlantsCodes'!$E$26,IF($Q107=3,'3 PlantsCodes'!$E$28,IF($Q107=4,'3 PlantsCodes'!$E$29,1)))*IF($R107=1,'3 PlantsCodes'!$E$31,IF($R107=2,'3 PlantsCodes'!$E$32)))</f>
        <v>2.1706458631150065</v>
      </c>
      <c r="BJ107" s="21">
        <f>VLOOKUP($C107,[2]Milan!$AB$6:$AZ$40,$T107)</f>
        <v>4.2990989855641955</v>
      </c>
      <c r="BK107" s="21">
        <f>VLOOKUP($C107,[2]Milan!$B$7:$Y$40,18)</f>
        <v>11.353794285713454</v>
      </c>
      <c r="BL107" s="21">
        <f>VLOOKUP($C107,[2]Milan!$B$7:$AA$40,26)</f>
        <v>0.44846796044182141</v>
      </c>
      <c r="BM107" s="22">
        <f>IF($V107=1,-[4]SFH!$E$9,0)</f>
        <v>0</v>
      </c>
      <c r="BN107" s="63" t="s">
        <v>38</v>
      </c>
      <c r="BO107" s="21">
        <f>IF($N107&gt;0,VLOOKUP($C107,[1]Milan!$AB$7:$AN$40,$N107))/((IF($P107=1,'3 PlantsCodes'!$D$26,IF($P107=2,'3 PlantsCodes'!$D$27,IF($P107=3,'3 PlantsCodes'!$D$28,IF($P107=4,'3 PlantsCodes'!$D$29)))))*IF($R107=1,'3 PlantsCodes'!$D$31,IF(IT_Milan!$R107=2,'3 PlantsCodes'!$D$32)))</f>
        <v>11.316236595894328</v>
      </c>
      <c r="BP107" s="21">
        <f>IF($O107&gt;0,VLOOKUP($C107,[1]Milan!$AB$7:$AN$40,$O107),0)/(IF($Q107=1,'3 PlantsCodes'!$E$26,IF($Q107=3,'3 PlantsCodes'!$E$28,IF($Q107=4,'3 PlantsCodes'!$E$29,1)))*IF($R107=1,'3 PlantsCodes'!$E$31,IF($R107=2,'3 PlantsCodes'!$E$32)))</f>
        <v>0.90719712970930189</v>
      </c>
      <c r="BQ107" s="21">
        <f>VLOOKUP($C107,[1]Milan!$AB$6:$AZ$40,$T107)</f>
        <v>6.4786478691492482</v>
      </c>
      <c r="BR107" s="21">
        <f>VLOOKUP($C107,[1]Milan!$B$7:$Y$40,18)</f>
        <v>11.676460606061633</v>
      </c>
      <c r="BS107" s="21">
        <f>VLOOKUP($C107,[1]Milan!$B$7:$AA$40,26)</f>
        <v>0.40746856825811439</v>
      </c>
      <c r="BT107" s="22">
        <f>IF($V107=1,-[4]AB!$E$9,0)</f>
        <v>0</v>
      </c>
      <c r="BU107" s="63" t="s">
        <v>38</v>
      </c>
    </row>
    <row r="108" spans="1:73" x14ac:dyDescent="0.25">
      <c r="A108" s="195"/>
      <c r="B108" s="18">
        <v>8</v>
      </c>
      <c r="C108" s="26">
        <f t="shared" ref="C108:W108" si="113">IF(C77="","",C77)</f>
        <v>24</v>
      </c>
      <c r="D108" s="55" t="str">
        <f t="shared" si="113"/>
        <v>o+</v>
      </c>
      <c r="E108" s="55" t="str">
        <f t="shared" si="113"/>
        <v>+</v>
      </c>
      <c r="F108" s="54" t="str">
        <f t="shared" si="113"/>
        <v>+</v>
      </c>
      <c r="G108" s="54" t="str">
        <f t="shared" si="113"/>
        <v>o</v>
      </c>
      <c r="H108" s="54">
        <f t="shared" si="113"/>
        <v>0</v>
      </c>
      <c r="I108" s="54">
        <f t="shared" si="113"/>
        <v>3</v>
      </c>
      <c r="J108" s="54">
        <f t="shared" si="113"/>
        <v>3</v>
      </c>
      <c r="K108" s="54">
        <f t="shared" si="113"/>
        <v>2</v>
      </c>
      <c r="L108" s="54">
        <f t="shared" si="113"/>
        <v>1</v>
      </c>
      <c r="M108" s="54">
        <f t="shared" si="113"/>
        <v>3321</v>
      </c>
      <c r="N108" s="54">
        <f t="shared" si="113"/>
        <v>8</v>
      </c>
      <c r="O108" s="54">
        <f t="shared" si="113"/>
        <v>13</v>
      </c>
      <c r="P108" s="54">
        <f t="shared" si="113"/>
        <v>1</v>
      </c>
      <c r="Q108" s="54">
        <f t="shared" si="113"/>
        <v>1</v>
      </c>
      <c r="R108" s="54">
        <f t="shared" si="113"/>
        <v>2</v>
      </c>
      <c r="S108" s="54" t="str">
        <f t="shared" si="113"/>
        <v>o</v>
      </c>
      <c r="T108" s="26">
        <f t="shared" si="113"/>
        <v>17</v>
      </c>
      <c r="U108" s="54">
        <f t="shared" si="113"/>
        <v>0</v>
      </c>
      <c r="V108" s="54">
        <f t="shared" si="113"/>
        <v>0</v>
      </c>
      <c r="W108" s="19" t="str">
        <f t="shared" si="113"/>
        <v/>
      </c>
      <c r="X108" s="23">
        <f>IF(X77&gt;0,VLOOKUP(X77,'[3]2020_Envelope'!$BH$6:$CR$128,2),"")</f>
        <v>24.381444908755757</v>
      </c>
      <c r="Y108" s="23">
        <f>IF(Y77&gt;0,VLOOKUP(Y77,'[3]2020_Envelope'!$BH$6:$CR$128,2),"")</f>
        <v>96.941051456451618</v>
      </c>
      <c r="Z108" s="23">
        <f>IF(Z77&gt;0,VLOOKUP(Z77,'[3]2020_Envelope'!$BH$6:$CR$128,2),"")</f>
        <v>31.412266827096769</v>
      </c>
      <c r="AA108" s="23">
        <f>IF(AA77&gt;0,VLOOKUP(AA77,'[3]2020_Envelope'!$BH$6:$CR$128,2),"")</f>
        <v>89.171108476409785</v>
      </c>
      <c r="AB108" s="23">
        <f>IF(AB77&gt;0,VLOOKUP(AB77,'[3]2020_Envelope'!$BH$6:$CR$128,2),"")</f>
        <v>73.415651615357163</v>
      </c>
      <c r="AC108" s="23">
        <f>IF(AC77&gt;0,VLOOKUP(AC77,'[3]2020_Envelope'!$BH$6:$CR$128,2),"")</f>
        <v>33.705407163214282</v>
      </c>
      <c r="AD108" s="22" t="str">
        <f>IF(AD77&gt;0,VLOOKUP(AD77,'[3]2020_HVAC'!$EY$7:$KA$83,2),"")</f>
        <v/>
      </c>
      <c r="AE108" s="22" t="str">
        <f>IF(AE77&gt;0,VLOOKUP(AE77,'[3]2020_HVAC'!$EY$7:$KA$83,2),"")</f>
        <v/>
      </c>
      <c r="AF108" s="22" t="str">
        <f>IF(AF77&gt;0,VLOOKUP(AF77,'[3]2020_HVAC'!$EY$7:$KA$83,2),"")</f>
        <v/>
      </c>
      <c r="AG108" s="61">
        <f>VLOOKUP($C108,[2]Performance!$A$3:$K$36,7)</f>
        <v>2</v>
      </c>
      <c r="AH108" s="61">
        <f t="shared" si="104"/>
        <v>4</v>
      </c>
      <c r="AI108" s="22">
        <f>IF(AI77&gt;0,VLOOKUP(AI77,'[3]2020_HVAC'!$EY$7:$KA$83,AH108),"")</f>
        <v>79.088383921588488</v>
      </c>
      <c r="AJ108" s="22" t="str">
        <f>IF(AJ77&gt;0,VLOOKUP(AJ77,'[3]2020_HVAC'!$EY$7:$KA$83,2),"")</f>
        <v/>
      </c>
      <c r="AK108" s="22">
        <f>IF(AK77&gt;0,VLOOKUP(AK77,'[3]2020_HVAC'!$EY$7:$KA$83,2),"")</f>
        <v>233.24445899999998</v>
      </c>
      <c r="AL108" s="22">
        <f>IF(AL77&gt;0,VLOOKUP(AL77,'[3]2020_HVAC'!$EY$7:$KA$83,2),"")</f>
        <v>3.9310182214285709</v>
      </c>
      <c r="AM108" s="22" t="str">
        <f>IF(AM77&gt;0,VLOOKUP(AM77,'[3]2020_HVAC'!$EY$7:$KA$83,2),"")</f>
        <v/>
      </c>
      <c r="AN108" s="22" t="str">
        <f>IF(AN77&gt;0,VLOOKUP(AN77,'[3]2020_HVAC'!$EY$7:$KA$83,2),"")</f>
        <v/>
      </c>
      <c r="AO108" s="14">
        <f t="shared" si="105"/>
        <v>93140.710822642344</v>
      </c>
      <c r="AP108" s="23">
        <f>IF(AP77&gt;0,VLOOKUP(AP77,'[3]2020_Envelope'!$BH$6:$CR$128,3),"")</f>
        <v>11.798143619593786</v>
      </c>
      <c r="AQ108" s="23">
        <f>IF(AQ77&gt;0,VLOOKUP(AQ77,'[3]2020_Envelope'!$BH$6:$CR$128,3),"")</f>
        <v>40.201472789677418</v>
      </c>
      <c r="AR108" s="23">
        <f>IF(AR77&gt;0,VLOOKUP(AR77,'[3]2020_Envelope'!$BH$6:$CR$128,3),"")</f>
        <v>15.200347511397849</v>
      </c>
      <c r="AS108" s="23">
        <f>IF(AS77&gt;0,VLOOKUP(AS77,'[3]2020_Envelope'!$BH$6:$CR$128,3),"")</f>
        <v>39.544645079119618</v>
      </c>
      <c r="AT108" s="23">
        <f>IF(AT77&gt;0,VLOOKUP(AT77,'[3]2020_Envelope'!$BH$6:$CR$128,3),"")</f>
        <v>32.557746284848484</v>
      </c>
      <c r="AU108" s="23">
        <f>IF(AU77&gt;0,VLOOKUP(AU77,'[3]2020_Envelope'!$BH$6:$CR$128,3),"")</f>
        <v>14.797290119999998</v>
      </c>
      <c r="AV108" s="22" t="str">
        <f>IF(AV77&gt;0,VLOOKUP(AV77,'[3]2020_HVAC'!$EY$7:$KA$83,5),"")</f>
        <v/>
      </c>
      <c r="AW108" s="22" t="str">
        <f>IF(AW77&gt;0,VLOOKUP(AW77,'[3]2020_HVAC'!$EY$7:$KA$83,5),"")</f>
        <v/>
      </c>
      <c r="AX108" s="22" t="str">
        <f>IF(AX77&gt;0,VLOOKUP(AX77,'[3]2020_HVAC'!$EY$7:$KA$83,5),"")</f>
        <v/>
      </c>
      <c r="AY108" s="61">
        <f>VLOOKUP($C108,[1]Performance!$A$3:$K$36,7)</f>
        <v>2</v>
      </c>
      <c r="AZ108" s="61">
        <f t="shared" si="106"/>
        <v>7</v>
      </c>
      <c r="BA108" s="22">
        <f>IF(BA77&gt;0,VLOOKUP(BA77,'[3]2020_HVAC'!$EY$7:$KA$83,AZ108),"")</f>
        <v>61.143180766952625</v>
      </c>
      <c r="BB108" s="22" t="str">
        <f>IF(BB77&gt;0,VLOOKUP(BB77,'[3]2020_HVAC'!$EY$7:$KA$83,5),"")</f>
        <v/>
      </c>
      <c r="BC108" s="22">
        <f>IF(BC77&gt;0,VLOOKUP(BC77,'[3]2020_HVAC'!$EY$7:$KA$83,5),"")</f>
        <v>212.03258399999999</v>
      </c>
      <c r="BD108" s="22">
        <f>IF(BD77&gt;0,VLOOKUP(BD77,'[3]2020_HVAC'!$EY$7:$KA$83,5),"")</f>
        <v>0.27795078333333328</v>
      </c>
      <c r="BE108" s="22" t="str">
        <f>IF(BE77&gt;0,VLOOKUP(BE77,'[3]2020_HVAC'!$EY$7:$KA$83,5),"")</f>
        <v/>
      </c>
      <c r="BF108" s="22" t="str">
        <f>IF(BF77&gt;0,VLOOKUP(BF77,'[3]2020_HVAC'!$EY$7:$KA$83,5),"")</f>
        <v/>
      </c>
      <c r="BG108" s="14">
        <f t="shared" si="107"/>
        <v>423277.82734537381</v>
      </c>
      <c r="BH108" s="21">
        <f>IF($N108&gt;0,VLOOKUP($C108,[2]Milan!$AB$7:$AN$40,$N108))/((IF($P108=1,'3 PlantsCodes'!$D$26,IF($P108=2,'3 PlantsCodes'!$D$27,IF($P108=3,'3 PlantsCodes'!$D$28,IF($P108=4,'3 PlantsCodes'!$D$29)))))*IF($R108=1,'3 PlantsCodes'!$D$31,IF(IT_Milan!$R108=2,'3 PlantsCodes'!$D$32)))</f>
        <v>13.035646564479466</v>
      </c>
      <c r="BI108" s="21">
        <f>IF($O108&gt;0,VLOOKUP($C108,[2]Milan!$AB$7:$AN$40,$O108),0)/(IF($Q108=1,'3 PlantsCodes'!$E$26,IF($Q108=3,'3 PlantsCodes'!$E$28,IF($Q108=4,'3 PlantsCodes'!$E$29,1)))*IF($R108=1,'3 PlantsCodes'!$E$31,IF($R108=2,'3 PlantsCodes'!$E$32)))</f>
        <v>2.2967857490659496</v>
      </c>
      <c r="BJ108" s="21">
        <f>VLOOKUP($C108,[2]Milan!$AB$6:$AZ$40,$T108)</f>
        <v>4.322262933509621</v>
      </c>
      <c r="BK108" s="21">
        <f>VLOOKUP($C108,[2]Milan!$B$7:$Y$40,18)</f>
        <v>11.353794285713454</v>
      </c>
      <c r="BL108" s="21">
        <f>VLOOKUP($C108,[2]Milan!$B$7:$AA$40,26)</f>
        <v>0.43463827039344122</v>
      </c>
      <c r="BM108" s="22">
        <f>IF($V108=1,-[4]SFH!$E$9,0)</f>
        <v>0</v>
      </c>
      <c r="BN108" s="63" t="s">
        <v>38</v>
      </c>
      <c r="BO108" s="21">
        <f>IF($N108&gt;0,VLOOKUP($C108,[1]Milan!$AB$7:$AN$40,$N108))/((IF($P108=1,'3 PlantsCodes'!$D$26,IF($P108=2,'3 PlantsCodes'!$D$27,IF($P108=3,'3 PlantsCodes'!$D$28,IF($P108=4,'3 PlantsCodes'!$D$29)))))*IF($R108=1,'3 PlantsCodes'!$D$31,IF(IT_Milan!$R108=2,'3 PlantsCodes'!$D$32)))</f>
        <v>10.06937557417014</v>
      </c>
      <c r="BP108" s="21">
        <f>IF($O108&gt;0,VLOOKUP($C108,[1]Milan!$AB$7:$AN$40,$O108),0)/(IF($Q108=1,'3 PlantsCodes'!$E$26,IF($Q108=3,'3 PlantsCodes'!$E$28,IF($Q108=4,'3 PlantsCodes'!$E$29,1)))*IF($R108=1,'3 PlantsCodes'!$E$31,IF($R108=2,'3 PlantsCodes'!$E$32)))</f>
        <v>0.88574202150258541</v>
      </c>
      <c r="BQ108" s="21">
        <f>VLOOKUP($C108,[1]Milan!$AB$6:$AZ$40,$T108)</f>
        <v>6.4740137458924973</v>
      </c>
      <c r="BR108" s="21">
        <f>VLOOKUP($C108,[1]Milan!$B$7:$Y$40,18)</f>
        <v>11.676460606061633</v>
      </c>
      <c r="BS108" s="21">
        <f>VLOOKUP($C108,[1]Milan!$B$7:$AA$40,26)</f>
        <v>0.40107070784597088</v>
      </c>
      <c r="BT108" s="22">
        <f>IF($V108=1,-[4]AB!$E$9,0)</f>
        <v>0</v>
      </c>
      <c r="BU108" s="63" t="s">
        <v>38</v>
      </c>
    </row>
    <row r="109" spans="1:73" x14ac:dyDescent="0.25">
      <c r="A109" s="195"/>
      <c r="B109" s="18">
        <v>9</v>
      </c>
      <c r="C109" s="26">
        <f t="shared" ref="C109:W109" si="114">IF(C78="","",C78)</f>
        <v>32</v>
      </c>
      <c r="D109" s="55" t="str">
        <f t="shared" si="114"/>
        <v>+</v>
      </c>
      <c r="E109" s="55" t="str">
        <f t="shared" si="114"/>
        <v>+</v>
      </c>
      <c r="F109" s="54" t="str">
        <f t="shared" si="114"/>
        <v>+</v>
      </c>
      <c r="G109" s="54" t="str">
        <f t="shared" si="114"/>
        <v>o</v>
      </c>
      <c r="H109" s="54">
        <f t="shared" si="114"/>
        <v>0</v>
      </c>
      <c r="I109" s="54">
        <f t="shared" si="114"/>
        <v>4</v>
      </c>
      <c r="J109" s="54">
        <f t="shared" si="114"/>
        <v>3</v>
      </c>
      <c r="K109" s="54">
        <f t="shared" si="114"/>
        <v>2</v>
      </c>
      <c r="L109" s="54">
        <f t="shared" si="114"/>
        <v>1</v>
      </c>
      <c r="M109" s="54">
        <f t="shared" si="114"/>
        <v>4321</v>
      </c>
      <c r="N109" s="54">
        <f t="shared" si="114"/>
        <v>8</v>
      </c>
      <c r="O109" s="54">
        <f t="shared" si="114"/>
        <v>13</v>
      </c>
      <c r="P109" s="54">
        <f t="shared" si="114"/>
        <v>1</v>
      </c>
      <c r="Q109" s="54">
        <f t="shared" si="114"/>
        <v>1</v>
      </c>
      <c r="R109" s="54">
        <f t="shared" si="114"/>
        <v>2</v>
      </c>
      <c r="S109" s="54" t="str">
        <f t="shared" si="114"/>
        <v>o</v>
      </c>
      <c r="T109" s="26">
        <f t="shared" si="114"/>
        <v>17</v>
      </c>
      <c r="U109" s="54">
        <f t="shared" si="114"/>
        <v>0</v>
      </c>
      <c r="V109" s="54">
        <f t="shared" si="114"/>
        <v>0</v>
      </c>
      <c r="W109" s="19" t="str">
        <f t="shared" si="114"/>
        <v/>
      </c>
      <c r="X109" s="23">
        <f>IF(X78&gt;0,VLOOKUP(X78,'[3]2020_Envelope'!$BH$6:$CR$128,2),"")</f>
        <v>35.776225259170502</v>
      </c>
      <c r="Y109" s="23">
        <f>IF(Y78&gt;0,VLOOKUP(Y78,'[3]2020_Envelope'!$BH$6:$CR$128,2),"")</f>
        <v>107.1277067548387</v>
      </c>
      <c r="Z109" s="23">
        <f>IF(Z78&gt;0,VLOOKUP(Z78,'[3]2020_Envelope'!$BH$6:$CR$128,2),"")</f>
        <v>35.412562056497691</v>
      </c>
      <c r="AA109" s="23">
        <f>IF(AA78&gt;0,VLOOKUP(AA78,'[3]2020_Envelope'!$BH$6:$CR$128,2),"")</f>
        <v>89.171108476409785</v>
      </c>
      <c r="AB109" s="23">
        <f>IF(AB78&gt;0,VLOOKUP(AB78,'[3]2020_Envelope'!$BH$6:$CR$128,2),"")</f>
        <v>73.415651615357163</v>
      </c>
      <c r="AC109" s="23">
        <f>IF(AC78&gt;0,VLOOKUP(AC78,'[3]2020_Envelope'!$BH$6:$CR$128,2),"")</f>
        <v>33.705407163214282</v>
      </c>
      <c r="AD109" s="22" t="str">
        <f>IF(AD78&gt;0,VLOOKUP(AD78,'[3]2020_HVAC'!$EY$7:$KA$83,2),"")</f>
        <v/>
      </c>
      <c r="AE109" s="22" t="str">
        <f>IF(AE78&gt;0,VLOOKUP(AE78,'[3]2020_HVAC'!$EY$7:$KA$83,2),"")</f>
        <v/>
      </c>
      <c r="AF109" s="22" t="str">
        <f>IF(AF78&gt;0,VLOOKUP(AF78,'[3]2020_HVAC'!$EY$7:$KA$83,2),"")</f>
        <v/>
      </c>
      <c r="AG109" s="61">
        <f>VLOOKUP($C109,[2]Performance!$A$3:$K$36,7)</f>
        <v>2</v>
      </c>
      <c r="AH109" s="61">
        <f t="shared" si="104"/>
        <v>4</v>
      </c>
      <c r="AI109" s="22">
        <f>IF(AI78&gt;0,VLOOKUP(AI78,'[3]2020_HVAC'!$EY$7:$KA$83,AH109),"")</f>
        <v>79.088383921588488</v>
      </c>
      <c r="AJ109" s="22" t="str">
        <f>IF(AJ78&gt;0,VLOOKUP(AJ78,'[3]2020_HVAC'!$EY$7:$KA$83,2),"")</f>
        <v/>
      </c>
      <c r="AK109" s="22">
        <f>IF(AK78&gt;0,VLOOKUP(AK78,'[3]2020_HVAC'!$EY$7:$KA$83,2),"")</f>
        <v>233.24445899999998</v>
      </c>
      <c r="AL109" s="22">
        <f>IF(AL78&gt;0,VLOOKUP(AL78,'[3]2020_HVAC'!$EY$7:$KA$83,2),"")</f>
        <v>3.9310182214285709</v>
      </c>
      <c r="AM109" s="22" t="str">
        <f>IF(AM78&gt;0,VLOOKUP(AM78,'[3]2020_HVAC'!$EY$7:$KA$83,2),"")</f>
        <v/>
      </c>
      <c r="AN109" s="22" t="str">
        <f>IF(AN78&gt;0,VLOOKUP(AN78,'[3]2020_HVAC'!$EY$7:$KA$83,2),"")</f>
        <v/>
      </c>
      <c r="AO109" s="14">
        <f t="shared" si="105"/>
        <v>96722.153145590724</v>
      </c>
      <c r="AP109" s="23">
        <f>IF(AP78&gt;0,VLOOKUP(AP78,'[3]2020_Envelope'!$BH$6:$CR$128,3),"")</f>
        <v>17.312060271827956</v>
      </c>
      <c r="AQ109" s="23">
        <f>IF(AQ78&gt;0,VLOOKUP(AQ78,'[3]2020_Envelope'!$BH$6:$CR$128,3),"")</f>
        <v>44.425880712258056</v>
      </c>
      <c r="AR109" s="23">
        <f>IF(AR78&gt;0,VLOOKUP(AR78,'[3]2020_Envelope'!$BH$6:$CR$128,3),"")</f>
        <v>17.136084208458783</v>
      </c>
      <c r="AS109" s="23">
        <f>IF(AS78&gt;0,VLOOKUP(AS78,'[3]2020_Envelope'!$BH$6:$CR$128,3),"")</f>
        <v>39.544645079119618</v>
      </c>
      <c r="AT109" s="23">
        <f>IF(AT78&gt;0,VLOOKUP(AT78,'[3]2020_Envelope'!$BH$6:$CR$128,3),"")</f>
        <v>32.557746284848484</v>
      </c>
      <c r="AU109" s="23">
        <f>IF(AU78&gt;0,VLOOKUP(AU78,'[3]2020_Envelope'!$BH$6:$CR$128,3),"")</f>
        <v>14.797290119999998</v>
      </c>
      <c r="AV109" s="22" t="str">
        <f>IF(AV78&gt;0,VLOOKUP(AV78,'[3]2020_HVAC'!$EY$7:$KA$83,5),"")</f>
        <v/>
      </c>
      <c r="AW109" s="22" t="str">
        <f>IF(AW78&gt;0,VLOOKUP(AW78,'[3]2020_HVAC'!$EY$7:$KA$83,5),"")</f>
        <v/>
      </c>
      <c r="AX109" s="22" t="str">
        <f>IF(AX78&gt;0,VLOOKUP(AX78,'[3]2020_HVAC'!$EY$7:$KA$83,5),"")</f>
        <v/>
      </c>
      <c r="AY109" s="61">
        <f>VLOOKUP($C109,[1]Performance!$A$3:$K$36,7)</f>
        <v>2</v>
      </c>
      <c r="AZ109" s="61">
        <f t="shared" si="106"/>
        <v>7</v>
      </c>
      <c r="BA109" s="22">
        <f>IF(BA78&gt;0,VLOOKUP(BA78,'[3]2020_HVAC'!$EY$7:$KA$83,AZ109),"")</f>
        <v>61.143180766952625</v>
      </c>
      <c r="BB109" s="22" t="str">
        <f>IF(BB78&gt;0,VLOOKUP(BB78,'[3]2020_HVAC'!$EY$7:$KA$83,5),"")</f>
        <v/>
      </c>
      <c r="BC109" s="22">
        <f>IF(BC78&gt;0,VLOOKUP(BC78,'[3]2020_HVAC'!$EY$7:$KA$83,5),"")</f>
        <v>212.03258399999999</v>
      </c>
      <c r="BD109" s="22">
        <f>IF(BD78&gt;0,VLOOKUP(BD78,'[3]2020_HVAC'!$EY$7:$KA$83,5),"")</f>
        <v>0.27795078333333328</v>
      </c>
      <c r="BE109" s="22" t="str">
        <f>IF(BE78&gt;0,VLOOKUP(BE78,'[3]2020_HVAC'!$EY$7:$KA$83,5),"")</f>
        <v/>
      </c>
      <c r="BF109" s="22" t="str">
        <f>IF(BF78&gt;0,VLOOKUP(BF78,'[3]2020_HVAC'!$EY$7:$KA$83,5),"")</f>
        <v/>
      </c>
      <c r="BG109" s="14">
        <f t="shared" si="107"/>
        <v>434835.14800453081</v>
      </c>
      <c r="BH109" s="21">
        <f>IF($N109&gt;0,VLOOKUP($C109,[2]Milan!$AB$7:$AN$40,$N109))/((IF($P109=1,'3 PlantsCodes'!$D$26,IF($P109=2,'3 PlantsCodes'!$D$27,IF($P109=3,'3 PlantsCodes'!$D$28,IF($P109=4,'3 PlantsCodes'!$D$29)))))*IF($R109=1,'3 PlantsCodes'!$D$31,IF(IT_Milan!$R109=2,'3 PlantsCodes'!$D$32)))</f>
        <v>11.624970810854981</v>
      </c>
      <c r="BI109" s="21">
        <f>IF($O109&gt;0,VLOOKUP($C109,[2]Milan!$AB$7:$AN$40,$O109),0)/(IF($Q109=1,'3 PlantsCodes'!$E$26,IF($Q109=3,'3 PlantsCodes'!$E$28,IF($Q109=4,'3 PlantsCodes'!$E$29,1)))*IF($R109=1,'3 PlantsCodes'!$E$31,IF($R109=2,'3 PlantsCodes'!$E$32)))</f>
        <v>2.3416136981773246</v>
      </c>
      <c r="BJ109" s="21">
        <f>VLOOKUP($C109,[2]Milan!$AB$6:$AZ$40,$T109)</f>
        <v>4.3329271585020352</v>
      </c>
      <c r="BK109" s="21">
        <f>VLOOKUP($C109,[2]Milan!$B$7:$Y$40,18)</f>
        <v>11.353794285713454</v>
      </c>
      <c r="BL109" s="21">
        <f>VLOOKUP($C109,[2]Milan!$B$7:$AA$40,26)</f>
        <v>0.42572607031065396</v>
      </c>
      <c r="BM109" s="22">
        <f>IF($V109=1,-[4]SFH!$E$9,0)</f>
        <v>0</v>
      </c>
      <c r="BN109" s="63" t="s">
        <v>38</v>
      </c>
      <c r="BO109" s="21">
        <f>IF($N109&gt;0,VLOOKUP($C109,[1]Milan!$AB$7:$AN$40,$N109))/((IF($P109=1,'3 PlantsCodes'!$D$26,IF($P109=2,'3 PlantsCodes'!$D$27,IF($P109=3,'3 PlantsCodes'!$D$28,IF($P109=4,'3 PlantsCodes'!$D$29)))))*IF($R109=1,'3 PlantsCodes'!$D$31,IF(IT_Milan!$R109=2,'3 PlantsCodes'!$D$32)))</f>
        <v>9.281945859267271</v>
      </c>
      <c r="BP109" s="21">
        <f>IF($O109&gt;0,VLOOKUP($C109,[1]Milan!$AB$7:$AN$40,$O109),0)/(IF($Q109=1,'3 PlantsCodes'!$E$26,IF($Q109=3,'3 PlantsCodes'!$E$28,IF($Q109=4,'3 PlantsCodes'!$E$29,1)))*IF($R109=1,'3 PlantsCodes'!$E$31,IF($R109=2,'3 PlantsCodes'!$E$32)))</f>
        <v>0.85957389054047162</v>
      </c>
      <c r="BQ109" s="21">
        <f>VLOOKUP($C109,[1]Milan!$AB$6:$AZ$40,$T109)</f>
        <v>6.4715200259053756</v>
      </c>
      <c r="BR109" s="21">
        <f>VLOOKUP($C109,[1]Milan!$B$7:$Y$40,18)</f>
        <v>11.676460606061633</v>
      </c>
      <c r="BS109" s="21">
        <f>VLOOKUP($C109,[1]Milan!$B$7:$AA$40,26)</f>
        <v>0.39750913613095057</v>
      </c>
      <c r="BT109" s="22">
        <f>IF($V109=1,-[4]AB!$E$9,0)</f>
        <v>0</v>
      </c>
      <c r="BU109" s="63" t="s">
        <v>38</v>
      </c>
    </row>
    <row r="110" spans="1:73" x14ac:dyDescent="0.25">
      <c r="A110" s="195"/>
      <c r="B110" s="18">
        <v>10</v>
      </c>
      <c r="C110" s="26">
        <f t="shared" ref="C110:W110" si="115">IF(C79="","",C79)</f>
        <v>26</v>
      </c>
      <c r="D110" s="55" t="str">
        <f t="shared" si="115"/>
        <v>o+</v>
      </c>
      <c r="E110" s="55" t="str">
        <f t="shared" si="115"/>
        <v>+</v>
      </c>
      <c r="F110" s="54" t="str">
        <f t="shared" si="115"/>
        <v>+</v>
      </c>
      <c r="G110" s="54" t="str">
        <f t="shared" si="115"/>
        <v>o</v>
      </c>
      <c r="H110" s="54">
        <f t="shared" si="115"/>
        <v>1</v>
      </c>
      <c r="I110" s="54">
        <f t="shared" si="115"/>
        <v>3</v>
      </c>
      <c r="J110" s="54">
        <f t="shared" si="115"/>
        <v>3</v>
      </c>
      <c r="K110" s="54">
        <f t="shared" si="115"/>
        <v>2</v>
      </c>
      <c r="L110" s="54">
        <f t="shared" si="115"/>
        <v>2</v>
      </c>
      <c r="M110" s="54">
        <f t="shared" si="115"/>
        <v>3322</v>
      </c>
      <c r="N110" s="54">
        <f t="shared" si="115"/>
        <v>8</v>
      </c>
      <c r="O110" s="54">
        <f t="shared" si="115"/>
        <v>13</v>
      </c>
      <c r="P110" s="54">
        <f t="shared" si="115"/>
        <v>1</v>
      </c>
      <c r="Q110" s="54">
        <f t="shared" si="115"/>
        <v>1</v>
      </c>
      <c r="R110" s="54">
        <f t="shared" si="115"/>
        <v>2</v>
      </c>
      <c r="S110" s="54" t="str">
        <f t="shared" si="115"/>
        <v>o</v>
      </c>
      <c r="T110" s="26">
        <f t="shared" si="115"/>
        <v>17</v>
      </c>
      <c r="U110" s="54">
        <f t="shared" si="115"/>
        <v>0</v>
      </c>
      <c r="V110" s="54">
        <f t="shared" si="115"/>
        <v>0</v>
      </c>
      <c r="W110" s="19" t="str">
        <f t="shared" si="115"/>
        <v/>
      </c>
      <c r="X110" s="23">
        <f>IF(X79&gt;0,VLOOKUP(X79,'[3]2020_Envelope'!$BH$6:$CR$128,2),"")</f>
        <v>24.381444908755757</v>
      </c>
      <c r="Y110" s="23">
        <f>IF(Y79&gt;0,VLOOKUP(Y79,'[3]2020_Envelope'!$BH$6:$CR$128,2),"")</f>
        <v>96.941051456451618</v>
      </c>
      <c r="Z110" s="23">
        <f>IF(Z79&gt;0,VLOOKUP(Z79,'[3]2020_Envelope'!$BH$6:$CR$128,2),"")</f>
        <v>31.412266827096769</v>
      </c>
      <c r="AA110" s="23">
        <f>IF(AA79&gt;0,VLOOKUP(AA79,'[3]2020_Envelope'!$BH$6:$CR$128,2),"")</f>
        <v>89.171108476409785</v>
      </c>
      <c r="AB110" s="23">
        <f>IF(AB79&gt;0,VLOOKUP(AB79,'[3]2020_Envelope'!$BH$6:$CR$128,2),"")</f>
        <v>73.415651615357163</v>
      </c>
      <c r="AC110" s="23">
        <f>IF(AC79&gt;0,VLOOKUP(AC79,'[3]2020_Envelope'!$BH$6:$CR$128,2),"")</f>
        <v>33.705407163214282</v>
      </c>
      <c r="AD110" s="22">
        <f>IF(AD79&gt;0,VLOOKUP(AD79,'[3]2020_HVAC'!$EY$7:$KA$83,2),"")</f>
        <v>15.673824375000001</v>
      </c>
      <c r="AE110" s="22">
        <f>IF(AE79&gt;0,VLOOKUP(AE79,'[3]2020_HVAC'!$EY$7:$KA$83,2),"")</f>
        <v>10.630117575</v>
      </c>
      <c r="AF110" s="22" t="str">
        <f>IF(AF79&gt;0,VLOOKUP(AF79,'[3]2020_HVAC'!$EY$7:$KA$83,2),"")</f>
        <v/>
      </c>
      <c r="AG110" s="61">
        <f>VLOOKUP($C110,[2]Performance!$A$3:$K$36,7)</f>
        <v>2</v>
      </c>
      <c r="AH110" s="61">
        <f t="shared" si="104"/>
        <v>4</v>
      </c>
      <c r="AI110" s="22">
        <f>IF(AI79&gt;0,VLOOKUP(AI79,'[3]2020_HVAC'!$EY$7:$KA$83,AH110),"")</f>
        <v>79.088383921588488</v>
      </c>
      <c r="AJ110" s="22" t="str">
        <f>IF(AJ79&gt;0,VLOOKUP(AJ79,'[3]2020_HVAC'!$EY$7:$KA$83,2),"")</f>
        <v/>
      </c>
      <c r="AK110" s="22">
        <f>IF(AK79&gt;0,VLOOKUP(AK79,'[3]2020_HVAC'!$EY$7:$KA$83,2),"")</f>
        <v>233.24445899999998</v>
      </c>
      <c r="AL110" s="22">
        <f>IF(AL79&gt;0,VLOOKUP(AL79,'[3]2020_HVAC'!$EY$7:$KA$83,2),"")</f>
        <v>3.9310182214285709</v>
      </c>
      <c r="AM110" s="22" t="str">
        <f>IF(AM79&gt;0,VLOOKUP(AM79,'[3]2020_HVAC'!$EY$7:$KA$83,2),"")</f>
        <v/>
      </c>
      <c r="AN110" s="22" t="str">
        <f>IF(AN79&gt;0,VLOOKUP(AN79,'[3]2020_HVAC'!$EY$7:$KA$83,2),"")</f>
        <v/>
      </c>
      <c r="AO110" s="14">
        <f t="shared" si="105"/>
        <v>96823.262695642319</v>
      </c>
      <c r="AP110" s="23">
        <f>IF(AP79&gt;0,VLOOKUP(AP79,'[3]2020_Envelope'!$BH$6:$CR$128,3),"")</f>
        <v>11.798143619593786</v>
      </c>
      <c r="AQ110" s="23">
        <f>IF(AQ79&gt;0,VLOOKUP(AQ79,'[3]2020_Envelope'!$BH$6:$CR$128,3),"")</f>
        <v>40.201472789677418</v>
      </c>
      <c r="AR110" s="23">
        <f>IF(AR79&gt;0,VLOOKUP(AR79,'[3]2020_Envelope'!$BH$6:$CR$128,3),"")</f>
        <v>15.200347511397849</v>
      </c>
      <c r="AS110" s="23">
        <f>IF(AS79&gt;0,VLOOKUP(AS79,'[3]2020_Envelope'!$BH$6:$CR$128,3),"")</f>
        <v>39.544645079119618</v>
      </c>
      <c r="AT110" s="23">
        <f>IF(AT79&gt;0,VLOOKUP(AT79,'[3]2020_Envelope'!$BH$6:$CR$128,3),"")</f>
        <v>32.557746284848484</v>
      </c>
      <c r="AU110" s="23">
        <f>IF(AU79&gt;0,VLOOKUP(AU79,'[3]2020_Envelope'!$BH$6:$CR$128,3),"")</f>
        <v>14.797290119999998</v>
      </c>
      <c r="AV110" s="22">
        <f>IF(AV79&gt;0,VLOOKUP(AV79,'[3]2020_HVAC'!$EY$7:$KA$83,5),"")</f>
        <v>15.680157233333334</v>
      </c>
      <c r="AW110" s="22">
        <f>IF(AW79&gt;0,VLOOKUP(AW79,'[3]2020_HVAC'!$EY$7:$KA$83,5),"")</f>
        <v>7.5714264266666671</v>
      </c>
      <c r="AX110" s="22" t="str">
        <f>IF(AX79&gt;0,VLOOKUP(AX79,'[3]2020_HVAC'!$EY$7:$KA$83,5),"")</f>
        <v/>
      </c>
      <c r="AY110" s="61">
        <f>VLOOKUP($C110,[1]Performance!$A$3:$K$36,7)</f>
        <v>2</v>
      </c>
      <c r="AZ110" s="61">
        <f t="shared" si="106"/>
        <v>7</v>
      </c>
      <c r="BA110" s="22">
        <f>IF(BA79&gt;0,VLOOKUP(BA79,'[3]2020_HVAC'!$EY$7:$KA$83,AZ110),"")</f>
        <v>61.143180766952625</v>
      </c>
      <c r="BB110" s="22" t="str">
        <f>IF(BB79&gt;0,VLOOKUP(BB79,'[3]2020_HVAC'!$EY$7:$KA$83,5),"")</f>
        <v/>
      </c>
      <c r="BC110" s="22">
        <f>IF(BC79&gt;0,VLOOKUP(BC79,'[3]2020_HVAC'!$EY$7:$KA$83,5),"")</f>
        <v>212.03258399999999</v>
      </c>
      <c r="BD110" s="22">
        <f>IF(BD79&gt;0,VLOOKUP(BD79,'[3]2020_HVAC'!$EY$7:$KA$83,5),"")</f>
        <v>0.27795078333333328</v>
      </c>
      <c r="BE110" s="22" t="str">
        <f>IF(BE79&gt;0,VLOOKUP(BE79,'[3]2020_HVAC'!$EY$7:$KA$83,5),"")</f>
        <v/>
      </c>
      <c r="BF110" s="22" t="str">
        <f>IF(BF79&gt;0,VLOOKUP(BF79,'[3]2020_HVAC'!$EY$7:$KA$83,5),"")</f>
        <v/>
      </c>
      <c r="BG110" s="14">
        <f t="shared" si="107"/>
        <v>446296.89516877389</v>
      </c>
      <c r="BH110" s="21">
        <f>IF($N110&gt;0,VLOOKUP($C110,[2]Milan!$AB$7:$AN$40,$N110))/((IF($P110=1,'3 PlantsCodes'!$D$26,IF($P110=2,'3 PlantsCodes'!$D$27,IF($P110=3,'3 PlantsCodes'!$D$28,IF($P110=4,'3 PlantsCodes'!$D$29)))))*IF($R110=1,'3 PlantsCodes'!$D$31,IF(IT_Milan!$R110=2,'3 PlantsCodes'!$D$32)))</f>
        <v>9.4728126890535052</v>
      </c>
      <c r="BI110" s="21">
        <f>IF($O110&gt;0,VLOOKUP($C110,[2]Milan!$AB$7:$AN$40,$O110),0)/(IF($Q110=1,'3 PlantsCodes'!$E$26,IF($Q110=3,'3 PlantsCodes'!$E$28,IF($Q110=4,'3 PlantsCodes'!$E$29,1)))*IF($R110=1,'3 PlantsCodes'!$E$31,IF($R110=2,'3 PlantsCodes'!$E$32)))</f>
        <v>2.2584635387005383</v>
      </c>
      <c r="BJ110" s="21">
        <f>VLOOKUP($C110,[2]Milan!$AB$6:$AZ$40,$T110)</f>
        <v>4.395462514395895</v>
      </c>
      <c r="BK110" s="21">
        <f>VLOOKUP($C110,[2]Milan!$B$7:$Y$40,18)</f>
        <v>11.353794285713454</v>
      </c>
      <c r="BL110" s="21">
        <f>VLOOKUP($C110,[2]Milan!$B$7:$AA$40,26)</f>
        <v>4.8994239047221786</v>
      </c>
      <c r="BM110" s="22">
        <f>IF($V110=1,-[4]SFH!$E$9,0)</f>
        <v>0</v>
      </c>
      <c r="BN110" s="63" t="s">
        <v>38</v>
      </c>
      <c r="BO110" s="21">
        <f>IF($N110&gt;0,VLOOKUP($C110,[1]Milan!$AB$7:$AN$40,$N110))/((IF($P110=1,'3 PlantsCodes'!$D$26,IF($P110=2,'3 PlantsCodes'!$D$27,IF($P110=3,'3 PlantsCodes'!$D$28,IF($P110=4,'3 PlantsCodes'!$D$29)))))*IF($R110=1,'3 PlantsCodes'!$D$31,IF(IT_Milan!$R110=2,'3 PlantsCodes'!$D$32)))</f>
        <v>6.6514746684693744</v>
      </c>
      <c r="BP110" s="21">
        <f>IF($O110&gt;0,VLOOKUP($C110,[1]Milan!$AB$7:$AN$40,$O110),0)/(IF($Q110=1,'3 PlantsCodes'!$E$26,IF($Q110=3,'3 PlantsCodes'!$E$28,IF($Q110=4,'3 PlantsCodes'!$E$29,1)))*IF($R110=1,'3 PlantsCodes'!$E$31,IF($R110=2,'3 PlantsCodes'!$E$32)))</f>
        <v>0.84629985059654245</v>
      </c>
      <c r="BQ110" s="21">
        <f>VLOOKUP($C110,[1]Milan!$AB$6:$AZ$40,$T110)</f>
        <v>6.5324905210186417</v>
      </c>
      <c r="BR110" s="21">
        <f>VLOOKUP($C110,[1]Milan!$B$7:$Y$40,18)</f>
        <v>11.676460606061633</v>
      </c>
      <c r="BS110" s="21">
        <f>VLOOKUP($C110,[1]Milan!$B$7:$AA$40,26)</f>
        <v>4.9631920917664818</v>
      </c>
      <c r="BT110" s="22">
        <f>IF($V110=1,-[4]AB!$E$9,0)</f>
        <v>0</v>
      </c>
      <c r="BU110" s="63" t="s">
        <v>38</v>
      </c>
    </row>
    <row r="111" spans="1:73" x14ac:dyDescent="0.25">
      <c r="A111" s="195"/>
      <c r="B111" s="18">
        <v>11</v>
      </c>
      <c r="C111" s="26">
        <f t="shared" ref="C111:W111" si="116">IF(C80="","",C80)</f>
        <v>34</v>
      </c>
      <c r="D111" s="55" t="str">
        <f t="shared" si="116"/>
        <v>+</v>
      </c>
      <c r="E111" s="55" t="str">
        <f t="shared" si="116"/>
        <v>+</v>
      </c>
      <c r="F111" s="54" t="str">
        <f t="shared" si="116"/>
        <v>+</v>
      </c>
      <c r="G111" s="54" t="str">
        <f t="shared" si="116"/>
        <v>o</v>
      </c>
      <c r="H111" s="54">
        <f t="shared" si="116"/>
        <v>1</v>
      </c>
      <c r="I111" s="54">
        <f t="shared" si="116"/>
        <v>4</v>
      </c>
      <c r="J111" s="54">
        <f t="shared" si="116"/>
        <v>3</v>
      </c>
      <c r="K111" s="54">
        <f t="shared" si="116"/>
        <v>2</v>
      </c>
      <c r="L111" s="54">
        <f t="shared" si="116"/>
        <v>2</v>
      </c>
      <c r="M111" s="54">
        <f t="shared" si="116"/>
        <v>4322</v>
      </c>
      <c r="N111" s="54">
        <f t="shared" si="116"/>
        <v>8</v>
      </c>
      <c r="O111" s="54">
        <f t="shared" si="116"/>
        <v>13</v>
      </c>
      <c r="P111" s="54">
        <f t="shared" si="116"/>
        <v>1</v>
      </c>
      <c r="Q111" s="54">
        <f t="shared" si="116"/>
        <v>1</v>
      </c>
      <c r="R111" s="54">
        <f t="shared" si="116"/>
        <v>2</v>
      </c>
      <c r="S111" s="54" t="str">
        <f t="shared" si="116"/>
        <v>o</v>
      </c>
      <c r="T111" s="26">
        <f t="shared" si="116"/>
        <v>17</v>
      </c>
      <c r="U111" s="54">
        <f t="shared" si="116"/>
        <v>0</v>
      </c>
      <c r="V111" s="54">
        <f t="shared" si="116"/>
        <v>0</v>
      </c>
      <c r="W111" s="19" t="str">
        <f t="shared" si="116"/>
        <v/>
      </c>
      <c r="X111" s="23">
        <f>IF(X80&gt;0,VLOOKUP(X80,'[3]2020_Envelope'!$BH$6:$CR$128,2),"")</f>
        <v>35.776225259170502</v>
      </c>
      <c r="Y111" s="23">
        <f>IF(Y80&gt;0,VLOOKUP(Y80,'[3]2020_Envelope'!$BH$6:$CR$128,2),"")</f>
        <v>107.1277067548387</v>
      </c>
      <c r="Z111" s="23">
        <f>IF(Z80&gt;0,VLOOKUP(Z80,'[3]2020_Envelope'!$BH$6:$CR$128,2),"")</f>
        <v>35.412562056497691</v>
      </c>
      <c r="AA111" s="23">
        <f>IF(AA80&gt;0,VLOOKUP(AA80,'[3]2020_Envelope'!$BH$6:$CR$128,2),"")</f>
        <v>89.171108476409785</v>
      </c>
      <c r="AB111" s="23">
        <f>IF(AB80&gt;0,VLOOKUP(AB80,'[3]2020_Envelope'!$BH$6:$CR$128,2),"")</f>
        <v>73.415651615357163</v>
      </c>
      <c r="AC111" s="23">
        <f>IF(AC80&gt;0,VLOOKUP(AC80,'[3]2020_Envelope'!$BH$6:$CR$128,2),"")</f>
        <v>33.705407163214282</v>
      </c>
      <c r="AD111" s="22">
        <f>IF(AD80&gt;0,VLOOKUP(AD80,'[3]2020_HVAC'!$EY$7:$KA$83,2),"")</f>
        <v>15.673824375000001</v>
      </c>
      <c r="AE111" s="22">
        <f>IF(AE80&gt;0,VLOOKUP(AE80,'[3]2020_HVAC'!$EY$7:$KA$83,2),"")</f>
        <v>10.630117575</v>
      </c>
      <c r="AF111" s="22" t="str">
        <f>IF(AF80&gt;0,VLOOKUP(AF80,'[3]2020_HVAC'!$EY$7:$KA$83,2),"")</f>
        <v/>
      </c>
      <c r="AG111" s="61">
        <f>VLOOKUP($C111,[2]Performance!$A$3:$K$36,7)</f>
        <v>2</v>
      </c>
      <c r="AH111" s="61">
        <f t="shared" si="104"/>
        <v>4</v>
      </c>
      <c r="AI111" s="22">
        <f>IF(AI80&gt;0,VLOOKUP(AI80,'[3]2020_HVAC'!$EY$7:$KA$83,AH111),"")</f>
        <v>79.088383921588488</v>
      </c>
      <c r="AJ111" s="22" t="str">
        <f>IF(AJ80&gt;0,VLOOKUP(AJ80,'[3]2020_HVAC'!$EY$7:$KA$83,2),"")</f>
        <v/>
      </c>
      <c r="AK111" s="22">
        <f>IF(AK80&gt;0,VLOOKUP(AK80,'[3]2020_HVAC'!$EY$7:$KA$83,2),"")</f>
        <v>233.24445899999998</v>
      </c>
      <c r="AL111" s="22">
        <f>IF(AL80&gt;0,VLOOKUP(AL80,'[3]2020_HVAC'!$EY$7:$KA$83,2),"")</f>
        <v>3.9310182214285709</v>
      </c>
      <c r="AM111" s="22" t="str">
        <f>IF(AM80&gt;0,VLOOKUP(AM80,'[3]2020_HVAC'!$EY$7:$KA$83,2),"")</f>
        <v/>
      </c>
      <c r="AN111" s="22" t="str">
        <f>IF(AN80&gt;0,VLOOKUP(AN80,'[3]2020_HVAC'!$EY$7:$KA$83,2),"")</f>
        <v/>
      </c>
      <c r="AO111" s="14">
        <f t="shared" si="105"/>
        <v>100404.70501859071</v>
      </c>
      <c r="AP111" s="23">
        <f>IF(AP80&gt;0,VLOOKUP(AP80,'[3]2020_Envelope'!$BH$6:$CR$128,3),"")</f>
        <v>17.312060271827956</v>
      </c>
      <c r="AQ111" s="23">
        <f>IF(AQ80&gt;0,VLOOKUP(AQ80,'[3]2020_Envelope'!$BH$6:$CR$128,3),"")</f>
        <v>44.425880712258056</v>
      </c>
      <c r="AR111" s="23">
        <f>IF(AR80&gt;0,VLOOKUP(AR80,'[3]2020_Envelope'!$BH$6:$CR$128,3),"")</f>
        <v>17.136084208458783</v>
      </c>
      <c r="AS111" s="23">
        <f>IF(AS80&gt;0,VLOOKUP(AS80,'[3]2020_Envelope'!$BH$6:$CR$128,3),"")</f>
        <v>39.544645079119618</v>
      </c>
      <c r="AT111" s="23">
        <f>IF(AT80&gt;0,VLOOKUP(AT80,'[3]2020_Envelope'!$BH$6:$CR$128,3),"")</f>
        <v>32.557746284848484</v>
      </c>
      <c r="AU111" s="23">
        <f>IF(AU80&gt;0,VLOOKUP(AU80,'[3]2020_Envelope'!$BH$6:$CR$128,3),"")</f>
        <v>14.797290119999998</v>
      </c>
      <c r="AV111" s="22">
        <f>IF(AV80&gt;0,VLOOKUP(AV80,'[3]2020_HVAC'!$EY$7:$KA$83,5),"")</f>
        <v>15.680157233333334</v>
      </c>
      <c r="AW111" s="22">
        <f>IF(AW80&gt;0,VLOOKUP(AW80,'[3]2020_HVAC'!$EY$7:$KA$83,5),"")</f>
        <v>7.5714264266666671</v>
      </c>
      <c r="AX111" s="22" t="str">
        <f>IF(AX80&gt;0,VLOOKUP(AX80,'[3]2020_HVAC'!$EY$7:$KA$83,5),"")</f>
        <v/>
      </c>
      <c r="AY111" s="61">
        <f>VLOOKUP($C111,[1]Performance!$A$3:$K$36,7)</f>
        <v>2</v>
      </c>
      <c r="AZ111" s="61">
        <f t="shared" si="106"/>
        <v>7</v>
      </c>
      <c r="BA111" s="22">
        <f>IF(BA80&gt;0,VLOOKUP(BA80,'[3]2020_HVAC'!$EY$7:$KA$83,AZ111),"")</f>
        <v>61.143180766952625</v>
      </c>
      <c r="BB111" s="22" t="str">
        <f>IF(BB80&gt;0,VLOOKUP(BB80,'[3]2020_HVAC'!$EY$7:$KA$83,5),"")</f>
        <v/>
      </c>
      <c r="BC111" s="22">
        <f>IF(BC80&gt;0,VLOOKUP(BC80,'[3]2020_HVAC'!$EY$7:$KA$83,5),"")</f>
        <v>212.03258399999999</v>
      </c>
      <c r="BD111" s="22">
        <f>IF(BD80&gt;0,VLOOKUP(BD80,'[3]2020_HVAC'!$EY$7:$KA$83,5),"")</f>
        <v>0.27795078333333328</v>
      </c>
      <c r="BE111" s="22" t="str">
        <f>IF(BE80&gt;0,VLOOKUP(BE80,'[3]2020_HVAC'!$EY$7:$KA$83,5),"")</f>
        <v/>
      </c>
      <c r="BF111" s="22" t="str">
        <f>IF(BF80&gt;0,VLOOKUP(BF80,'[3]2020_HVAC'!$EY$7:$KA$83,5),"")</f>
        <v/>
      </c>
      <c r="BG111" s="14">
        <f t="shared" si="107"/>
        <v>457854.21582793089</v>
      </c>
      <c r="BH111" s="21">
        <f>IF($N111&gt;0,VLOOKUP($C111,[2]Milan!$AB$7:$AN$40,$N111))/((IF($P111=1,'3 PlantsCodes'!$D$26,IF($P111=2,'3 PlantsCodes'!$D$27,IF($P111=3,'3 PlantsCodes'!$D$28,IF($P111=4,'3 PlantsCodes'!$D$29)))))*IF($R111=1,'3 PlantsCodes'!$D$31,IF(IT_Milan!$R111=2,'3 PlantsCodes'!$D$32)))</f>
        <v>8.3188673255510661</v>
      </c>
      <c r="BI111" s="21">
        <f>IF($O111&gt;0,VLOOKUP($C111,[2]Milan!$AB$7:$AN$40,$O111),0)/(IF($Q111=1,'3 PlantsCodes'!$E$26,IF($Q111=3,'3 PlantsCodes'!$E$28,IF($Q111=4,'3 PlantsCodes'!$E$29,1)))*IF($R111=1,'3 PlantsCodes'!$E$31,IF($R111=2,'3 PlantsCodes'!$E$32)))</f>
        <v>2.3015768482827386</v>
      </c>
      <c r="BJ111" s="21">
        <f>VLOOKUP($C111,[2]Milan!$AB$6:$AZ$40,$T111)</f>
        <v>4.4200679942126939</v>
      </c>
      <c r="BK111" s="21">
        <f>VLOOKUP($C111,[2]Milan!$B$7:$Y$40,18)</f>
        <v>11.353794285713454</v>
      </c>
      <c r="BL111" s="21">
        <f>VLOOKUP($C111,[2]Milan!$B$7:$AA$40,26)</f>
        <v>4.8901254632203521</v>
      </c>
      <c r="BM111" s="22">
        <f>IF($V111=1,-[4]SFH!$E$9,0)</f>
        <v>0</v>
      </c>
      <c r="BN111" s="63" t="s">
        <v>38</v>
      </c>
      <c r="BO111" s="21">
        <f>IF($N111&gt;0,VLOOKUP($C111,[1]Milan!$AB$7:$AN$40,$N111))/((IF($P111=1,'3 PlantsCodes'!$D$26,IF($P111=2,'3 PlantsCodes'!$D$27,IF($P111=3,'3 PlantsCodes'!$D$28,IF($P111=4,'3 PlantsCodes'!$D$29)))))*IF($R111=1,'3 PlantsCodes'!$D$31,IF(IT_Milan!$R111=2,'3 PlantsCodes'!$D$32)))</f>
        <v>6.048801769195113</v>
      </c>
      <c r="BP111" s="21">
        <f>IF($O111&gt;0,VLOOKUP($C111,[1]Milan!$AB$7:$AN$40,$O111),0)/(IF($Q111=1,'3 PlantsCodes'!$E$26,IF($Q111=3,'3 PlantsCodes'!$E$28,IF($Q111=4,'3 PlantsCodes'!$E$29,1)))*IF($R111=1,'3 PlantsCodes'!$E$31,IF($R111=2,'3 PlantsCodes'!$E$32)))</f>
        <v>0.82071663245905524</v>
      </c>
      <c r="BQ111" s="21">
        <f>VLOOKUP($C111,[1]Milan!$AB$6:$AZ$40,$T111)</f>
        <v>6.5314420491692395</v>
      </c>
      <c r="BR111" s="21">
        <f>VLOOKUP($C111,[1]Milan!$B$7:$Y$40,18)</f>
        <v>11.676460606061633</v>
      </c>
      <c r="BS111" s="21">
        <f>VLOOKUP($C111,[1]Milan!$B$7:$AA$40,26)</f>
        <v>4.9593677333460899</v>
      </c>
      <c r="BT111" s="22">
        <f>IF($V111=1,-[4]AB!$E$9,0)</f>
        <v>0</v>
      </c>
      <c r="BU111" s="63" t="s">
        <v>38</v>
      </c>
    </row>
    <row r="112" spans="1:73" x14ac:dyDescent="0.25">
      <c r="A112" s="195"/>
      <c r="B112" s="18">
        <v>12</v>
      </c>
      <c r="C112" s="26">
        <f t="shared" ref="C112:W112" si="117">IF(C81="","",C81)</f>
        <v>24</v>
      </c>
      <c r="D112" s="55" t="str">
        <f t="shared" si="117"/>
        <v>o+</v>
      </c>
      <c r="E112" s="55" t="str">
        <f t="shared" si="117"/>
        <v>+</v>
      </c>
      <c r="F112" s="54" t="str">
        <f t="shared" si="117"/>
        <v>+</v>
      </c>
      <c r="G112" s="54" t="str">
        <f t="shared" si="117"/>
        <v>o</v>
      </c>
      <c r="H112" s="54">
        <f t="shared" si="117"/>
        <v>0</v>
      </c>
      <c r="I112" s="54">
        <f t="shared" si="117"/>
        <v>3</v>
      </c>
      <c r="J112" s="54">
        <f t="shared" si="117"/>
        <v>3</v>
      </c>
      <c r="K112" s="54">
        <f t="shared" si="117"/>
        <v>2</v>
      </c>
      <c r="L112" s="54">
        <f t="shared" si="117"/>
        <v>1</v>
      </c>
      <c r="M112" s="54">
        <f t="shared" si="117"/>
        <v>3321</v>
      </c>
      <c r="N112" s="54">
        <f t="shared" si="117"/>
        <v>9</v>
      </c>
      <c r="O112" s="54">
        <f t="shared" si="117"/>
        <v>0</v>
      </c>
      <c r="P112" s="54">
        <f t="shared" si="117"/>
        <v>2</v>
      </c>
      <c r="Q112" s="54">
        <f t="shared" si="117"/>
        <v>0</v>
      </c>
      <c r="R112" s="54">
        <f t="shared" si="117"/>
        <v>2</v>
      </c>
      <c r="S112" s="54" t="str">
        <f t="shared" si="117"/>
        <v>o</v>
      </c>
      <c r="T112" s="26">
        <f t="shared" si="117"/>
        <v>24</v>
      </c>
      <c r="U112" s="54">
        <f t="shared" si="117"/>
        <v>1</v>
      </c>
      <c r="V112" s="54">
        <f t="shared" si="117"/>
        <v>1</v>
      </c>
      <c r="W112" s="19" t="str">
        <f t="shared" si="117"/>
        <v/>
      </c>
      <c r="X112" s="23">
        <f>IF(X81&gt;0,VLOOKUP(X81,'[3]2020_Envelope'!$BH$6:$CR$128,2),"")</f>
        <v>24.381444908755757</v>
      </c>
      <c r="Y112" s="23">
        <f>IF(Y81&gt;0,VLOOKUP(Y81,'[3]2020_Envelope'!$BH$6:$CR$128,2),"")</f>
        <v>96.941051456451618</v>
      </c>
      <c r="Z112" s="23">
        <f>IF(Z81&gt;0,VLOOKUP(Z81,'[3]2020_Envelope'!$BH$6:$CR$128,2),"")</f>
        <v>31.412266827096769</v>
      </c>
      <c r="AA112" s="23">
        <f>IF(AA81&gt;0,VLOOKUP(AA81,'[3]2020_Envelope'!$BH$6:$CR$128,2),"")</f>
        <v>89.171108476409785</v>
      </c>
      <c r="AB112" s="23">
        <f>IF(AB81&gt;0,VLOOKUP(AB81,'[3]2020_Envelope'!$BH$6:$CR$128,2),"")</f>
        <v>73.415651615357163</v>
      </c>
      <c r="AC112" s="23">
        <f>IF(AC81&gt;0,VLOOKUP(AC81,'[3]2020_Envelope'!$BH$6:$CR$128,2),"")</f>
        <v>33.705407163214282</v>
      </c>
      <c r="AD112" s="22" t="str">
        <f>IF(AD81&gt;0,VLOOKUP(AD81,'[3]2020_HVAC'!$EY$7:$KA$83,2),"")</f>
        <v/>
      </c>
      <c r="AE112" s="22" t="str">
        <f>IF(AE81&gt;0,VLOOKUP(AE81,'[3]2020_HVAC'!$EY$7:$KA$83,2),"")</f>
        <v/>
      </c>
      <c r="AF112" s="22" t="str">
        <f>IF(AF81&gt;0,VLOOKUP(AF81,'[3]2020_HVAC'!$EY$7:$KA$83,2),"")</f>
        <v/>
      </c>
      <c r="AG112" s="61">
        <f>VLOOKUP($C112,[2]Performance!$A$3:$K$36,7)</f>
        <v>2</v>
      </c>
      <c r="AH112" s="61">
        <f t="shared" si="104"/>
        <v>4</v>
      </c>
      <c r="AI112" s="22">
        <f>IF(AI81&gt;0,VLOOKUP(AI81,'[3]2020_HVAC'!$EY$7:$KA$83,AH112),"")</f>
        <v>31.695714285714285</v>
      </c>
      <c r="AJ112" s="22" t="str">
        <f>IF(AJ81&gt;0,VLOOKUP(AJ81,'[3]2020_HVAC'!$EY$7:$KA$83,2),"")</f>
        <v/>
      </c>
      <c r="AK112" s="22">
        <f>IF(AK81&gt;0,VLOOKUP(AK81,'[3]2020_HVAC'!$EY$7:$KA$83,2),"")</f>
        <v>39.1792935</v>
      </c>
      <c r="AL112" s="22">
        <f>IF(AL81&gt;0,VLOOKUP(AL81,'[3]2020_HVAC'!$EY$7:$KA$83,2),"")</f>
        <v>3.9310182214285709</v>
      </c>
      <c r="AM112" s="22">
        <f>IF(AM81&gt;0,VLOOKUP(AM81,'[3]2020_HVAC'!$EY$7:$KA$83,2),"")</f>
        <v>16.719508621714269</v>
      </c>
      <c r="AN112" s="22">
        <f>IF(AN81&gt;0,VLOOKUP(AN81,'[3]2020_HVAC'!$EY$7:$KA$83,2),"")</f>
        <v>32.131292908328199</v>
      </c>
      <c r="AO112" s="14">
        <f t="shared" si="105"/>
        <v>66175.726117825892</v>
      </c>
      <c r="AP112" s="23">
        <f>IF(AP81&gt;0,VLOOKUP(AP81,'[3]2020_Envelope'!$BH$6:$CR$128,3),"")</f>
        <v>11.798143619593786</v>
      </c>
      <c r="AQ112" s="23">
        <f>IF(AQ81&gt;0,VLOOKUP(AQ81,'[3]2020_Envelope'!$BH$6:$CR$128,3),"")</f>
        <v>40.201472789677418</v>
      </c>
      <c r="AR112" s="23">
        <f>IF(AR81&gt;0,VLOOKUP(AR81,'[3]2020_Envelope'!$BH$6:$CR$128,3),"")</f>
        <v>15.200347511397849</v>
      </c>
      <c r="AS112" s="23">
        <f>IF(AS81&gt;0,VLOOKUP(AS81,'[3]2020_Envelope'!$BH$6:$CR$128,3),"")</f>
        <v>39.544645079119618</v>
      </c>
      <c r="AT112" s="23">
        <f>IF(AT81&gt;0,VLOOKUP(AT81,'[3]2020_Envelope'!$BH$6:$CR$128,3),"")</f>
        <v>32.557746284848484</v>
      </c>
      <c r="AU112" s="23">
        <f>IF(AU81&gt;0,VLOOKUP(AU81,'[3]2020_Envelope'!$BH$6:$CR$128,3),"")</f>
        <v>14.797290119999998</v>
      </c>
      <c r="AV112" s="22" t="str">
        <f>IF(AV81&gt;0,VLOOKUP(AV81,'[3]2020_HVAC'!$EY$7:$KA$83,5),"")</f>
        <v/>
      </c>
      <c r="AW112" s="22" t="str">
        <f>IF(AW81&gt;0,VLOOKUP(AW81,'[3]2020_HVAC'!$EY$7:$KA$83,5),"")</f>
        <v/>
      </c>
      <c r="AX112" s="22" t="str">
        <f>IF(AX81&gt;0,VLOOKUP(AX81,'[3]2020_HVAC'!$EY$7:$KA$83,5),"")</f>
        <v/>
      </c>
      <c r="AY112" s="61">
        <f>VLOOKUP($C112,[1]Performance!$A$3:$K$36,7)</f>
        <v>2</v>
      </c>
      <c r="AZ112" s="61">
        <f t="shared" si="106"/>
        <v>7</v>
      </c>
      <c r="BA112" s="22">
        <f>IF(BA81&gt;0,VLOOKUP(BA81,'[3]2020_HVAC'!$EY$7:$KA$83,AZ112),"")</f>
        <v>6.5289405864381287</v>
      </c>
      <c r="BB112" s="22" t="str">
        <f>IF(BB81&gt;0,VLOOKUP(BB81,'[3]2020_HVAC'!$EY$7:$KA$83,5),"")</f>
        <v/>
      </c>
      <c r="BC112" s="22">
        <f>IF(BC81&gt;0,VLOOKUP(BC81,'[3]2020_HVAC'!$EY$7:$KA$83,5),"")</f>
        <v>35.6259145</v>
      </c>
      <c r="BD112" s="22">
        <f>IF(BD81&gt;0,VLOOKUP(BD81,'[3]2020_HVAC'!$EY$7:$KA$83,5),"")</f>
        <v>0.27795078333333328</v>
      </c>
      <c r="BE112" s="22">
        <f>IF(BE81&gt;0,VLOOKUP(BE81,'[3]2020_HVAC'!$EY$7:$KA$83,5),"")</f>
        <v>21.399043975757554</v>
      </c>
      <c r="BF112" s="22">
        <f>IF(BF81&gt;0,VLOOKUP(BF81,'[3]2020_HVAC'!$EY$7:$KA$83,5),"")</f>
        <v>19.992804476293106</v>
      </c>
      <c r="BG112" s="14">
        <f t="shared" si="107"/>
        <v>235545.05672919465</v>
      </c>
      <c r="BH112" s="21">
        <f>IF($N112&gt;0,VLOOKUP($C112,[2]Milan!$AB$7:$AN$40,$N112))/((IF($P112=1,'3 PlantsCodes'!$D$26,IF($P112=2,'3 PlantsCodes'!$D$27,IF($P112=3,'3 PlantsCodes'!$D$28,IF($P112=4,'3 PlantsCodes'!$D$29)))))*IF($R112=1,'3 PlantsCodes'!$D$31,IF(IT_Milan!$R112=2,'3 PlantsCodes'!$D$32)))</f>
        <v>47.957193662910136</v>
      </c>
      <c r="BI112" s="21">
        <f>IF($O112&gt;0,VLOOKUP($C112,[2]Milan!$AB$7:$AN$40,$O112),0)/(IF($Q112=1,'3 PlantsCodes'!$E$26,IF($Q112=3,'3 PlantsCodes'!$E$28,IF($Q112=4,'3 PlantsCodes'!$E$29,1)))*IF($R112=1,'3 PlantsCodes'!$E$31,IF($R112=2,'3 PlantsCodes'!$E$32)))</f>
        <v>0</v>
      </c>
      <c r="BJ112" s="21">
        <f>VLOOKUP($C112,[2]Milan!$AB$6:$AZ$40,$T112)</f>
        <v>7.6257142857142854</v>
      </c>
      <c r="BK112" s="21">
        <f>VLOOKUP($C112,[2]Milan!$B$7:$Y$40,18)</f>
        <v>11.353794285713454</v>
      </c>
      <c r="BL112" s="21">
        <f>VLOOKUP($C112,[2]Milan!$B$7:$AA$40,26)</f>
        <v>0.43463827039344122</v>
      </c>
      <c r="BM112" s="22">
        <f>IF($V112=1,-[4]SFH!$E$9,0)</f>
        <v>-19.057142857142857</v>
      </c>
      <c r="BN112" s="63" t="s">
        <v>38</v>
      </c>
      <c r="BO112" s="21">
        <f>IF($N112&gt;0,VLOOKUP($C112,[1]Milan!$AB$7:$AN$40,$N112))/((IF($P112=1,'3 PlantsCodes'!$D$26,IF($P112=2,'3 PlantsCodes'!$D$27,IF($P112=3,'3 PlantsCodes'!$D$28,IF($P112=4,'3 PlantsCodes'!$D$29)))))*IF($R112=1,'3 PlantsCodes'!$D$31,IF(IT_Milan!$R112=2,'3 PlantsCodes'!$D$32)))</f>
        <v>38.188092930238788</v>
      </c>
      <c r="BP112" s="21">
        <f>IF($O112&gt;0,VLOOKUP($C112,[1]Milan!$AB$7:$AN$40,$O112),0)/(IF($Q112=1,'3 PlantsCodes'!$E$26,IF($Q112=3,'3 PlantsCodes'!$E$28,IF($Q112=4,'3 PlantsCodes'!$E$29,1)))*IF($R112=1,'3 PlantsCodes'!$E$31,IF($R112=2,'3 PlantsCodes'!$E$32)))</f>
        <v>0</v>
      </c>
      <c r="BQ112" s="21">
        <f>VLOOKUP($C112,[1]Milan!$AB$6:$AZ$40,$T112)</f>
        <v>12.197979797979798</v>
      </c>
      <c r="BR112" s="21">
        <f>VLOOKUP($C112,[1]Milan!$B$7:$Y$40,18)</f>
        <v>11.676460606061633</v>
      </c>
      <c r="BS112" s="21">
        <f>VLOOKUP($C112,[1]Milan!$B$7:$AA$40,26)</f>
        <v>0.40107070784597088</v>
      </c>
      <c r="BT112" s="22">
        <f>IF($V112=1,-[4]AB!$E$9,0)</f>
        <v>-12.026262626262627</v>
      </c>
      <c r="BU112" s="63" t="s">
        <v>38</v>
      </c>
    </row>
    <row r="113" spans="1:73" x14ac:dyDescent="0.25">
      <c r="A113" s="195"/>
      <c r="B113" s="18">
        <v>13</v>
      </c>
      <c r="C113" s="26">
        <f t="shared" ref="C113:W113" si="118">IF(C82="","",C82)</f>
        <v>32</v>
      </c>
      <c r="D113" s="55" t="str">
        <f t="shared" si="118"/>
        <v>+</v>
      </c>
      <c r="E113" s="55" t="str">
        <f t="shared" si="118"/>
        <v>+</v>
      </c>
      <c r="F113" s="54" t="str">
        <f t="shared" si="118"/>
        <v>+</v>
      </c>
      <c r="G113" s="54" t="str">
        <f t="shared" si="118"/>
        <v>o</v>
      </c>
      <c r="H113" s="54">
        <f t="shared" si="118"/>
        <v>0</v>
      </c>
      <c r="I113" s="54">
        <f t="shared" si="118"/>
        <v>4</v>
      </c>
      <c r="J113" s="54">
        <f t="shared" si="118"/>
        <v>3</v>
      </c>
      <c r="K113" s="54">
        <f t="shared" si="118"/>
        <v>2</v>
      </c>
      <c r="L113" s="54">
        <f t="shared" si="118"/>
        <v>1</v>
      </c>
      <c r="M113" s="54">
        <f t="shared" si="118"/>
        <v>4321</v>
      </c>
      <c r="N113" s="54">
        <f t="shared" si="118"/>
        <v>9</v>
      </c>
      <c r="O113" s="54">
        <f t="shared" si="118"/>
        <v>0</v>
      </c>
      <c r="P113" s="54">
        <f t="shared" si="118"/>
        <v>2</v>
      </c>
      <c r="Q113" s="54">
        <f t="shared" si="118"/>
        <v>0</v>
      </c>
      <c r="R113" s="54">
        <f t="shared" si="118"/>
        <v>2</v>
      </c>
      <c r="S113" s="54" t="str">
        <f t="shared" si="118"/>
        <v>o</v>
      </c>
      <c r="T113" s="26">
        <f t="shared" si="118"/>
        <v>24</v>
      </c>
      <c r="U113" s="54">
        <f t="shared" si="118"/>
        <v>1</v>
      </c>
      <c r="V113" s="54">
        <f t="shared" si="118"/>
        <v>1</v>
      </c>
      <c r="W113" s="19" t="str">
        <f t="shared" si="118"/>
        <v/>
      </c>
      <c r="X113" s="23">
        <f>IF(X82&gt;0,VLOOKUP(X82,'[3]2020_Envelope'!$BH$6:$CR$128,2),"")</f>
        <v>35.776225259170502</v>
      </c>
      <c r="Y113" s="23">
        <f>IF(Y82&gt;0,VLOOKUP(Y82,'[3]2020_Envelope'!$BH$6:$CR$128,2),"")</f>
        <v>107.1277067548387</v>
      </c>
      <c r="Z113" s="23">
        <f>IF(Z82&gt;0,VLOOKUP(Z82,'[3]2020_Envelope'!$BH$6:$CR$128,2),"")</f>
        <v>35.412562056497691</v>
      </c>
      <c r="AA113" s="23">
        <f>IF(AA82&gt;0,VLOOKUP(AA82,'[3]2020_Envelope'!$BH$6:$CR$128,2),"")</f>
        <v>89.171108476409785</v>
      </c>
      <c r="AB113" s="23">
        <f>IF(AB82&gt;0,VLOOKUP(AB82,'[3]2020_Envelope'!$BH$6:$CR$128,2),"")</f>
        <v>73.415651615357163</v>
      </c>
      <c r="AC113" s="23">
        <f>IF(AC82&gt;0,VLOOKUP(AC82,'[3]2020_Envelope'!$BH$6:$CR$128,2),"")</f>
        <v>33.705407163214282</v>
      </c>
      <c r="AD113" s="22" t="str">
        <f>IF(AD82&gt;0,VLOOKUP(AD82,'[3]2020_HVAC'!$EY$7:$KA$83,2),"")</f>
        <v/>
      </c>
      <c r="AE113" s="22" t="str">
        <f>IF(AE82&gt;0,VLOOKUP(AE82,'[3]2020_HVAC'!$EY$7:$KA$83,2),"")</f>
        <v/>
      </c>
      <c r="AF113" s="22" t="str">
        <f>IF(AF82&gt;0,VLOOKUP(AF82,'[3]2020_HVAC'!$EY$7:$KA$83,2),"")</f>
        <v/>
      </c>
      <c r="AG113" s="61">
        <f>VLOOKUP($C113,[2]Performance!$A$3:$K$36,7)</f>
        <v>2</v>
      </c>
      <c r="AH113" s="61">
        <f t="shared" si="104"/>
        <v>4</v>
      </c>
      <c r="AI113" s="22">
        <f>IF(AI82&gt;0,VLOOKUP(AI82,'[3]2020_HVAC'!$EY$7:$KA$83,AH113),"")</f>
        <v>31.695714285714285</v>
      </c>
      <c r="AJ113" s="22" t="str">
        <f>IF(AJ82&gt;0,VLOOKUP(AJ82,'[3]2020_HVAC'!$EY$7:$KA$83,2),"")</f>
        <v/>
      </c>
      <c r="AK113" s="22">
        <f>IF(AK82&gt;0,VLOOKUP(AK82,'[3]2020_HVAC'!$EY$7:$KA$83,2),"")</f>
        <v>39.1792935</v>
      </c>
      <c r="AL113" s="22">
        <f>IF(AL82&gt;0,VLOOKUP(AL82,'[3]2020_HVAC'!$EY$7:$KA$83,2),"")</f>
        <v>3.9310182214285709</v>
      </c>
      <c r="AM113" s="22">
        <f>IF(AM82&gt;0,VLOOKUP(AM82,'[3]2020_HVAC'!$EY$7:$KA$83,2),"")</f>
        <v>16.719508621714269</v>
      </c>
      <c r="AN113" s="22">
        <f>IF(AN82&gt;0,VLOOKUP(AN82,'[3]2020_HVAC'!$EY$7:$KA$83,2),"")</f>
        <v>32.131292908328199</v>
      </c>
      <c r="AO113" s="14">
        <f t="shared" si="105"/>
        <v>69757.168440774287</v>
      </c>
      <c r="AP113" s="23">
        <f>IF(AP82&gt;0,VLOOKUP(AP82,'[3]2020_Envelope'!$BH$6:$CR$128,3),"")</f>
        <v>17.312060271827956</v>
      </c>
      <c r="AQ113" s="23">
        <f>IF(AQ82&gt;0,VLOOKUP(AQ82,'[3]2020_Envelope'!$BH$6:$CR$128,3),"")</f>
        <v>44.425880712258056</v>
      </c>
      <c r="AR113" s="23">
        <f>IF(AR82&gt;0,VLOOKUP(AR82,'[3]2020_Envelope'!$BH$6:$CR$128,3),"")</f>
        <v>17.136084208458783</v>
      </c>
      <c r="AS113" s="23">
        <f>IF(AS82&gt;0,VLOOKUP(AS82,'[3]2020_Envelope'!$BH$6:$CR$128,3),"")</f>
        <v>39.544645079119618</v>
      </c>
      <c r="AT113" s="23">
        <f>IF(AT82&gt;0,VLOOKUP(AT82,'[3]2020_Envelope'!$BH$6:$CR$128,3),"")</f>
        <v>32.557746284848484</v>
      </c>
      <c r="AU113" s="23">
        <f>IF(AU82&gt;0,VLOOKUP(AU82,'[3]2020_Envelope'!$BH$6:$CR$128,3),"")</f>
        <v>14.797290119999998</v>
      </c>
      <c r="AV113" s="22" t="str">
        <f>IF(AV82&gt;0,VLOOKUP(AV82,'[3]2020_HVAC'!$EY$7:$KA$83,5),"")</f>
        <v/>
      </c>
      <c r="AW113" s="22" t="str">
        <f>IF(AW82&gt;0,VLOOKUP(AW82,'[3]2020_HVAC'!$EY$7:$KA$83,5),"")</f>
        <v/>
      </c>
      <c r="AX113" s="22" t="str">
        <f>IF(AX82&gt;0,VLOOKUP(AX82,'[3]2020_HVAC'!$EY$7:$KA$83,5),"")</f>
        <v/>
      </c>
      <c r="AY113" s="61">
        <f>VLOOKUP($C113,[1]Performance!$A$3:$K$36,7)</f>
        <v>2</v>
      </c>
      <c r="AZ113" s="61">
        <f t="shared" si="106"/>
        <v>7</v>
      </c>
      <c r="BA113" s="22">
        <f>IF(BA82&gt;0,VLOOKUP(BA82,'[3]2020_HVAC'!$EY$7:$KA$83,AZ113),"")</f>
        <v>6.5289405864381287</v>
      </c>
      <c r="BB113" s="22" t="str">
        <f>IF(BB82&gt;0,VLOOKUP(BB82,'[3]2020_HVAC'!$EY$7:$KA$83,5),"")</f>
        <v/>
      </c>
      <c r="BC113" s="22">
        <f>IF(BC82&gt;0,VLOOKUP(BC82,'[3]2020_HVAC'!$EY$7:$KA$83,5),"")</f>
        <v>35.6259145</v>
      </c>
      <c r="BD113" s="22">
        <f>IF(BD82&gt;0,VLOOKUP(BD82,'[3]2020_HVAC'!$EY$7:$KA$83,5),"")</f>
        <v>0.27795078333333328</v>
      </c>
      <c r="BE113" s="22">
        <f>IF(BE82&gt;0,VLOOKUP(BE82,'[3]2020_HVAC'!$EY$7:$KA$83,5),"")</f>
        <v>21.399043975757554</v>
      </c>
      <c r="BF113" s="22">
        <f>IF(BF82&gt;0,VLOOKUP(BF82,'[3]2020_HVAC'!$EY$7:$KA$83,5),"")</f>
        <v>19.992804476293106</v>
      </c>
      <c r="BG113" s="14">
        <f t="shared" si="107"/>
        <v>247102.37738835166</v>
      </c>
      <c r="BH113" s="21">
        <f>IF($N113&gt;0,VLOOKUP($C113,[2]Milan!$AB$7:$AN$40,$N113))/((IF($P113=1,'3 PlantsCodes'!$D$26,IF($P113=2,'3 PlantsCodes'!$D$27,IF($P113=3,'3 PlantsCodes'!$D$28,IF($P113=4,'3 PlantsCodes'!$D$29)))))*IF($R113=1,'3 PlantsCodes'!$D$31,IF(IT_Milan!$R113=2,'3 PlantsCodes'!$D$32)))</f>
        <v>42.662160957913997</v>
      </c>
      <c r="BI113" s="21">
        <f>IF($O113&gt;0,VLOOKUP($C113,[2]Milan!$AB$7:$AN$40,$O113),0)/(IF($Q113=1,'3 PlantsCodes'!$E$26,IF($Q113=3,'3 PlantsCodes'!$E$28,IF($Q113=4,'3 PlantsCodes'!$E$29,1)))*IF($R113=1,'3 PlantsCodes'!$E$31,IF($R113=2,'3 PlantsCodes'!$E$32)))</f>
        <v>0</v>
      </c>
      <c r="BJ113" s="21">
        <f>VLOOKUP($C113,[2]Milan!$AB$6:$AZ$40,$T113)</f>
        <v>7.6257142857142854</v>
      </c>
      <c r="BK113" s="21">
        <f>VLOOKUP($C113,[2]Milan!$B$7:$Y$40,18)</f>
        <v>11.353794285713454</v>
      </c>
      <c r="BL113" s="21">
        <f>VLOOKUP($C113,[2]Milan!$B$7:$AA$40,26)</f>
        <v>0.42572607031065396</v>
      </c>
      <c r="BM113" s="22">
        <f>IF($V113=1,-[4]SFH!$E$9,0)</f>
        <v>-19.057142857142857</v>
      </c>
      <c r="BN113" s="63" t="s">
        <v>38</v>
      </c>
      <c r="BO113" s="21">
        <f>IF($N113&gt;0,VLOOKUP($C113,[1]Milan!$AB$7:$AN$40,$N113))/((IF($P113=1,'3 PlantsCodes'!$D$26,IF($P113=2,'3 PlantsCodes'!$D$27,IF($P113=3,'3 PlantsCodes'!$D$28,IF($P113=4,'3 PlantsCodes'!$D$29)))))*IF($R113=1,'3 PlantsCodes'!$D$31,IF(IT_Milan!$R113=2,'3 PlantsCodes'!$D$32)))</f>
        <v>35.21533139047839</v>
      </c>
      <c r="BP113" s="21">
        <f>IF($O113&gt;0,VLOOKUP($C113,[1]Milan!$AB$7:$AN$40,$O113),0)/(IF($Q113=1,'3 PlantsCodes'!$E$26,IF($Q113=3,'3 PlantsCodes'!$E$28,IF($Q113=4,'3 PlantsCodes'!$E$29,1)))*IF($R113=1,'3 PlantsCodes'!$E$31,IF($R113=2,'3 PlantsCodes'!$E$32)))</f>
        <v>0</v>
      </c>
      <c r="BQ113" s="21">
        <f>VLOOKUP($C113,[1]Milan!$AB$6:$AZ$40,$T113)</f>
        <v>12.197979797979798</v>
      </c>
      <c r="BR113" s="21">
        <f>VLOOKUP($C113,[1]Milan!$B$7:$Y$40,18)</f>
        <v>11.676460606061633</v>
      </c>
      <c r="BS113" s="21">
        <f>VLOOKUP($C113,[1]Milan!$B$7:$AA$40,26)</f>
        <v>0.39750913613095057</v>
      </c>
      <c r="BT113" s="22">
        <f>IF($V113=1,-[4]AB!$E$9,0)</f>
        <v>-12.026262626262627</v>
      </c>
      <c r="BU113" s="63" t="s">
        <v>38</v>
      </c>
    </row>
    <row r="114" spans="1:73" x14ac:dyDescent="0.25">
      <c r="A114" s="195"/>
      <c r="B114" s="18">
        <v>14</v>
      </c>
      <c r="C114" s="26">
        <f t="shared" ref="C114:W114" si="119">IF(C83="","",C83)</f>
        <v>26</v>
      </c>
      <c r="D114" s="55" t="str">
        <f t="shared" si="119"/>
        <v>o+</v>
      </c>
      <c r="E114" s="55" t="str">
        <f t="shared" si="119"/>
        <v>+</v>
      </c>
      <c r="F114" s="54" t="str">
        <f t="shared" si="119"/>
        <v>+</v>
      </c>
      <c r="G114" s="54" t="str">
        <f t="shared" si="119"/>
        <v>o</v>
      </c>
      <c r="H114" s="54">
        <f t="shared" si="119"/>
        <v>1</v>
      </c>
      <c r="I114" s="54">
        <f t="shared" si="119"/>
        <v>3</v>
      </c>
      <c r="J114" s="54">
        <f t="shared" si="119"/>
        <v>3</v>
      </c>
      <c r="K114" s="54">
        <f t="shared" si="119"/>
        <v>2</v>
      </c>
      <c r="L114" s="54">
        <f t="shared" si="119"/>
        <v>2</v>
      </c>
      <c r="M114" s="54">
        <f t="shared" si="119"/>
        <v>3322</v>
      </c>
      <c r="N114" s="54">
        <f t="shared" si="119"/>
        <v>6</v>
      </c>
      <c r="O114" s="54">
        <f t="shared" si="119"/>
        <v>0</v>
      </c>
      <c r="P114" s="54">
        <f t="shared" si="119"/>
        <v>1</v>
      </c>
      <c r="Q114" s="54">
        <f t="shared" si="119"/>
        <v>0</v>
      </c>
      <c r="R114" s="54">
        <f t="shared" si="119"/>
        <v>2</v>
      </c>
      <c r="S114" s="54" t="str">
        <f t="shared" si="119"/>
        <v>o</v>
      </c>
      <c r="T114" s="26">
        <f t="shared" si="119"/>
        <v>21</v>
      </c>
      <c r="U114" s="54">
        <f t="shared" si="119"/>
        <v>1</v>
      </c>
      <c r="V114" s="54">
        <f t="shared" si="119"/>
        <v>1</v>
      </c>
      <c r="W114" s="19" t="str">
        <f t="shared" si="119"/>
        <v/>
      </c>
      <c r="X114" s="23">
        <f>IF(X83&gt;0,VLOOKUP(X83,'[3]2020_Envelope'!$BH$6:$CR$128,2),"")</f>
        <v>24.381444908755757</v>
      </c>
      <c r="Y114" s="23">
        <f>IF(Y83&gt;0,VLOOKUP(Y83,'[3]2020_Envelope'!$BH$6:$CR$128,2),"")</f>
        <v>96.941051456451618</v>
      </c>
      <c r="Z114" s="23">
        <f>IF(Z83&gt;0,VLOOKUP(Z83,'[3]2020_Envelope'!$BH$6:$CR$128,2),"")</f>
        <v>31.412266827096769</v>
      </c>
      <c r="AA114" s="23">
        <f>IF(AA83&gt;0,VLOOKUP(AA83,'[3]2020_Envelope'!$BH$6:$CR$128,2),"")</f>
        <v>89.171108476409785</v>
      </c>
      <c r="AB114" s="23">
        <f>IF(AB83&gt;0,VLOOKUP(AB83,'[3]2020_Envelope'!$BH$6:$CR$128,2),"")</f>
        <v>73.415651615357163</v>
      </c>
      <c r="AC114" s="23">
        <f>IF(AC83&gt;0,VLOOKUP(AC83,'[3]2020_Envelope'!$BH$6:$CR$128,2),"")</f>
        <v>33.705407163214282</v>
      </c>
      <c r="AD114" s="22">
        <f>IF(AD83&gt;0,VLOOKUP(AD83,'[3]2020_HVAC'!$EY$7:$KA$83,2),"")</f>
        <v>15.673824375000001</v>
      </c>
      <c r="AE114" s="22">
        <f>IF(AE83&gt;0,VLOOKUP(AE83,'[3]2020_HVAC'!$EY$7:$KA$83,2),"")</f>
        <v>10.630117575</v>
      </c>
      <c r="AF114" s="22" t="str">
        <f>IF(AF83&gt;0,VLOOKUP(AF83,'[3]2020_HVAC'!$EY$7:$KA$83,2),"")</f>
        <v/>
      </c>
      <c r="AG114" s="61">
        <f>VLOOKUP($C114,[2]Performance!$A$3:$K$36,7)</f>
        <v>2</v>
      </c>
      <c r="AH114" s="61">
        <f t="shared" si="104"/>
        <v>4</v>
      </c>
      <c r="AI114" s="22">
        <f>IF(AI83&gt;0,VLOOKUP(AI83,'[3]2020_HVAC'!$EY$7:$KA$83,AH114),"")</f>
        <v>14.053071968383085</v>
      </c>
      <c r="AJ114" s="22" t="str">
        <f>IF(AJ83&gt;0,VLOOKUP(AJ83,'[3]2020_HVAC'!$EY$7:$KA$83,2),"")</f>
        <v/>
      </c>
      <c r="AK114" s="22">
        <f>IF(AK83&gt;0,VLOOKUP(AK83,'[3]2020_HVAC'!$EY$7:$KA$83,2),"")</f>
        <v>233.24445899999998</v>
      </c>
      <c r="AL114" s="22">
        <f>IF(AL83&gt;0,VLOOKUP(AL83,'[3]2020_HVAC'!$EY$7:$KA$83,2),"")</f>
        <v>3.9310182214285709</v>
      </c>
      <c r="AM114" s="22">
        <f>IF(AM83&gt;0,VLOOKUP(AM83,'[3]2020_HVAC'!$EY$7:$KA$83,2),"")</f>
        <v>16.719508621714269</v>
      </c>
      <c r="AN114" s="22">
        <f>IF(AN83&gt;0,VLOOKUP(AN83,'[3]2020_HVAC'!$EY$7:$KA$83,2),"")</f>
        <v>32.131292908328199</v>
      </c>
      <c r="AO114" s="14">
        <f t="shared" si="105"/>
        <v>94557.431236399512</v>
      </c>
      <c r="AP114" s="23">
        <f>IF(AP83&gt;0,VLOOKUP(AP83,'[3]2020_Envelope'!$BH$6:$CR$128,3),"")</f>
        <v>11.798143619593786</v>
      </c>
      <c r="AQ114" s="23">
        <f>IF(AQ83&gt;0,VLOOKUP(AQ83,'[3]2020_Envelope'!$BH$6:$CR$128,3),"")</f>
        <v>40.201472789677418</v>
      </c>
      <c r="AR114" s="23">
        <f>IF(AR83&gt;0,VLOOKUP(AR83,'[3]2020_Envelope'!$BH$6:$CR$128,3),"")</f>
        <v>15.200347511397849</v>
      </c>
      <c r="AS114" s="23">
        <f>IF(AS83&gt;0,VLOOKUP(AS83,'[3]2020_Envelope'!$BH$6:$CR$128,3),"")</f>
        <v>39.544645079119618</v>
      </c>
      <c r="AT114" s="23">
        <f>IF(AT83&gt;0,VLOOKUP(AT83,'[3]2020_Envelope'!$BH$6:$CR$128,3),"")</f>
        <v>32.557746284848484</v>
      </c>
      <c r="AU114" s="23">
        <f>IF(AU83&gt;0,VLOOKUP(AU83,'[3]2020_Envelope'!$BH$6:$CR$128,3),"")</f>
        <v>14.797290119999998</v>
      </c>
      <c r="AV114" s="22">
        <f>IF(AV83&gt;0,VLOOKUP(AV83,'[3]2020_HVAC'!$EY$7:$KA$83,5),"")</f>
        <v>15.680157233333334</v>
      </c>
      <c r="AW114" s="22">
        <f>IF(AW83&gt;0,VLOOKUP(AW83,'[3]2020_HVAC'!$EY$7:$KA$83,5),"")</f>
        <v>7.5714264266666671</v>
      </c>
      <c r="AX114" s="22" t="str">
        <f>IF(AX83&gt;0,VLOOKUP(AX83,'[3]2020_HVAC'!$EY$7:$KA$83,5),"")</f>
        <v/>
      </c>
      <c r="AY114" s="61">
        <f>VLOOKUP($C114,[1]Performance!$A$3:$K$36,7)</f>
        <v>2</v>
      </c>
      <c r="AZ114" s="61">
        <f t="shared" si="106"/>
        <v>7</v>
      </c>
      <c r="BA114" s="22">
        <f>IF(BA83&gt;0,VLOOKUP(BA83,'[3]2020_HVAC'!$EY$7:$KA$83,AZ114),"")</f>
        <v>9.5063822482598717</v>
      </c>
      <c r="BB114" s="22" t="str">
        <f>IF(BB83&gt;0,VLOOKUP(BB83,'[3]2020_HVAC'!$EY$7:$KA$83,5),"")</f>
        <v/>
      </c>
      <c r="BC114" s="22">
        <f>IF(BC83&gt;0,VLOOKUP(BC83,'[3]2020_HVAC'!$EY$7:$KA$83,5),"")</f>
        <v>212.03258399999999</v>
      </c>
      <c r="BD114" s="22">
        <f>IF(BD83&gt;0,VLOOKUP(BD83,'[3]2020_HVAC'!$EY$7:$KA$83,5),"")</f>
        <v>0.27795078333333328</v>
      </c>
      <c r="BE114" s="22">
        <f>IF(BE83&gt;0,VLOOKUP(BE83,'[3]2020_HVAC'!$EY$7:$KA$83,5),"")</f>
        <v>21.399043975757554</v>
      </c>
      <c r="BF114" s="22">
        <f>IF(BF83&gt;0,VLOOKUP(BF83,'[3]2020_HVAC'!$EY$7:$KA$83,5),"")</f>
        <v>19.992804476293106</v>
      </c>
      <c r="BG114" s="14">
        <f t="shared" si="107"/>
        <v>436154.39460279816</v>
      </c>
      <c r="BH114" s="21">
        <f>IF($N114&gt;0,VLOOKUP($C114,[2]Milan!$AB$7:$AN$40,$N114))/((IF($P114=1,'3 PlantsCodes'!$D$26,IF($P114=2,'3 PlantsCodes'!$D$27,IF($P114=3,'3 PlantsCodes'!$D$28,IF($P114=4,'3 PlantsCodes'!$D$29)))))*IF($R114=1,'3 PlantsCodes'!$D$31,IF(IT_Milan!$R114=2,'3 PlantsCodes'!$D$32)))</f>
        <v>32.849473588427969</v>
      </c>
      <c r="BI114" s="21">
        <f>IF($O114&gt;0,VLOOKUP($C114,[2]Milan!$AB$7:$AN$40,$O114),0)/(IF($Q114=1,'3 PlantsCodes'!$E$26,IF($Q114=3,'3 PlantsCodes'!$E$28,IF($Q114=4,'3 PlantsCodes'!$E$29,1)))*IF($R114=1,'3 PlantsCodes'!$E$31,IF($R114=2,'3 PlantsCodes'!$E$32)))</f>
        <v>0</v>
      </c>
      <c r="BJ114" s="21">
        <f>VLOOKUP($C114,[2]Milan!$AB$6:$AZ$40,$T114)</f>
        <v>8.0270676691729328</v>
      </c>
      <c r="BK114" s="21">
        <f>VLOOKUP($C114,[2]Milan!$B$7:$Y$40,18)</f>
        <v>11.353794285713454</v>
      </c>
      <c r="BL114" s="21">
        <f>VLOOKUP($C114,[2]Milan!$B$7:$AA$40,26)</f>
        <v>4.8994239047221786</v>
      </c>
      <c r="BM114" s="22">
        <f>IF($V114=1,-[4]SFH!$E$9,0)</f>
        <v>-19.057142857142857</v>
      </c>
      <c r="BN114" s="63" t="s">
        <v>38</v>
      </c>
      <c r="BO114" s="21">
        <f>IF($N114&gt;0,VLOOKUP($C114,[1]Milan!$AB$7:$AN$40,$N114))/((IF($P114=1,'3 PlantsCodes'!$D$26,IF($P114=2,'3 PlantsCodes'!$D$27,IF($P114=3,'3 PlantsCodes'!$D$28,IF($P114=4,'3 PlantsCodes'!$D$29)))))*IF($R114=1,'3 PlantsCodes'!$D$31,IF(IT_Milan!$R114=2,'3 PlantsCodes'!$D$32)))</f>
        <v>23.964031382852191</v>
      </c>
      <c r="BP114" s="21">
        <f>IF($O114&gt;0,VLOOKUP($C114,[1]Milan!$AB$7:$AN$40,$O114),0)/(IF($Q114=1,'3 PlantsCodes'!$E$26,IF($Q114=3,'3 PlantsCodes'!$E$28,IF($Q114=4,'3 PlantsCodes'!$E$29,1)))*IF($R114=1,'3 PlantsCodes'!$E$31,IF($R114=2,'3 PlantsCodes'!$E$32)))</f>
        <v>0</v>
      </c>
      <c r="BQ114" s="21">
        <f>VLOOKUP($C114,[1]Milan!$AB$6:$AZ$40,$T114)</f>
        <v>12.839978734715578</v>
      </c>
      <c r="BR114" s="21">
        <f>VLOOKUP($C114,[1]Milan!$B$7:$Y$40,18)</f>
        <v>11.676460606061633</v>
      </c>
      <c r="BS114" s="21">
        <f>VLOOKUP($C114,[1]Milan!$B$7:$AA$40,26)</f>
        <v>4.9631920917664818</v>
      </c>
      <c r="BT114" s="22">
        <f>IF($V114=1,-[4]AB!$E$9,0)</f>
        <v>-12.026262626262627</v>
      </c>
      <c r="BU114" s="63" t="s">
        <v>38</v>
      </c>
    </row>
    <row r="115" spans="1:73" x14ac:dyDescent="0.25">
      <c r="A115" s="195"/>
      <c r="B115" s="18">
        <v>15</v>
      </c>
      <c r="C115" s="26">
        <f t="shared" ref="C115:W115" si="120">IF(C84="","",C84)</f>
        <v>34</v>
      </c>
      <c r="D115" s="55" t="str">
        <f t="shared" si="120"/>
        <v>+</v>
      </c>
      <c r="E115" s="55" t="str">
        <f t="shared" si="120"/>
        <v>+</v>
      </c>
      <c r="F115" s="54" t="str">
        <f t="shared" si="120"/>
        <v>+</v>
      </c>
      <c r="G115" s="54" t="str">
        <f t="shared" si="120"/>
        <v>o</v>
      </c>
      <c r="H115" s="54">
        <f t="shared" si="120"/>
        <v>1</v>
      </c>
      <c r="I115" s="54">
        <f t="shared" si="120"/>
        <v>4</v>
      </c>
      <c r="J115" s="54">
        <f t="shared" si="120"/>
        <v>3</v>
      </c>
      <c r="K115" s="54">
        <f t="shared" si="120"/>
        <v>2</v>
      </c>
      <c r="L115" s="54">
        <f t="shared" si="120"/>
        <v>2</v>
      </c>
      <c r="M115" s="54">
        <f t="shared" si="120"/>
        <v>4322</v>
      </c>
      <c r="N115" s="54">
        <f t="shared" si="120"/>
        <v>6</v>
      </c>
      <c r="O115" s="54">
        <f t="shared" si="120"/>
        <v>0</v>
      </c>
      <c r="P115" s="54">
        <f t="shared" si="120"/>
        <v>1</v>
      </c>
      <c r="Q115" s="54">
        <f t="shared" si="120"/>
        <v>0</v>
      </c>
      <c r="R115" s="54">
        <f t="shared" si="120"/>
        <v>2</v>
      </c>
      <c r="S115" s="54" t="str">
        <f t="shared" si="120"/>
        <v>o</v>
      </c>
      <c r="T115" s="26">
        <f t="shared" si="120"/>
        <v>21</v>
      </c>
      <c r="U115" s="54">
        <f t="shared" si="120"/>
        <v>1</v>
      </c>
      <c r="V115" s="54">
        <f t="shared" si="120"/>
        <v>1</v>
      </c>
      <c r="W115" s="19" t="str">
        <f t="shared" si="120"/>
        <v/>
      </c>
      <c r="X115" s="23">
        <f>IF(X84&gt;0,VLOOKUP(X84,'[3]2020_Envelope'!$BH$6:$CR$128,2),"")</f>
        <v>35.776225259170502</v>
      </c>
      <c r="Y115" s="23">
        <f>IF(Y84&gt;0,VLOOKUP(Y84,'[3]2020_Envelope'!$BH$6:$CR$128,2),"")</f>
        <v>107.1277067548387</v>
      </c>
      <c r="Z115" s="23">
        <f>IF(Z84&gt;0,VLOOKUP(Z84,'[3]2020_Envelope'!$BH$6:$CR$128,2),"")</f>
        <v>35.412562056497691</v>
      </c>
      <c r="AA115" s="23">
        <f>IF(AA84&gt;0,VLOOKUP(AA84,'[3]2020_Envelope'!$BH$6:$CR$128,2),"")</f>
        <v>89.171108476409785</v>
      </c>
      <c r="AB115" s="23">
        <f>IF(AB84&gt;0,VLOOKUP(AB84,'[3]2020_Envelope'!$BH$6:$CR$128,2),"")</f>
        <v>73.415651615357163</v>
      </c>
      <c r="AC115" s="23">
        <f>IF(AC84&gt;0,VLOOKUP(AC84,'[3]2020_Envelope'!$BH$6:$CR$128,2),"")</f>
        <v>33.705407163214282</v>
      </c>
      <c r="AD115" s="22">
        <f>IF(AD84&gt;0,VLOOKUP(AD84,'[3]2020_HVAC'!$EY$7:$KA$83,2),"")</f>
        <v>15.673824375000001</v>
      </c>
      <c r="AE115" s="22">
        <f>IF(AE84&gt;0,VLOOKUP(AE84,'[3]2020_HVAC'!$EY$7:$KA$83,2),"")</f>
        <v>10.630117575</v>
      </c>
      <c r="AF115" s="22" t="str">
        <f>IF(AF84&gt;0,VLOOKUP(AF84,'[3]2020_HVAC'!$EY$7:$KA$83,2),"")</f>
        <v/>
      </c>
      <c r="AG115" s="61">
        <f>VLOOKUP($C115,[2]Performance!$A$3:$K$36,7)</f>
        <v>2</v>
      </c>
      <c r="AH115" s="61">
        <f t="shared" si="104"/>
        <v>4</v>
      </c>
      <c r="AI115" s="22">
        <f>IF(AI84&gt;0,VLOOKUP(AI84,'[3]2020_HVAC'!$EY$7:$KA$83,AH115),"")</f>
        <v>14.053071968383085</v>
      </c>
      <c r="AJ115" s="22" t="str">
        <f>IF(AJ84&gt;0,VLOOKUP(AJ84,'[3]2020_HVAC'!$EY$7:$KA$83,2),"")</f>
        <v/>
      </c>
      <c r="AK115" s="22">
        <f>IF(AK84&gt;0,VLOOKUP(AK84,'[3]2020_HVAC'!$EY$7:$KA$83,2),"")</f>
        <v>233.24445899999998</v>
      </c>
      <c r="AL115" s="22">
        <f>IF(AL84&gt;0,VLOOKUP(AL84,'[3]2020_HVAC'!$EY$7:$KA$83,2),"")</f>
        <v>3.9310182214285709</v>
      </c>
      <c r="AM115" s="22">
        <f>IF(AM84&gt;0,VLOOKUP(AM84,'[3]2020_HVAC'!$EY$7:$KA$83,2),"")</f>
        <v>16.719508621714269</v>
      </c>
      <c r="AN115" s="22">
        <f>IF(AN84&gt;0,VLOOKUP(AN84,'[3]2020_HVAC'!$EY$7:$KA$83,2),"")</f>
        <v>32.131292908328199</v>
      </c>
      <c r="AO115" s="14">
        <f t="shared" si="105"/>
        <v>98138.873559347892</v>
      </c>
      <c r="AP115" s="23">
        <f>IF(AP84&gt;0,VLOOKUP(AP84,'[3]2020_Envelope'!$BH$6:$CR$128,3),"")</f>
        <v>17.312060271827956</v>
      </c>
      <c r="AQ115" s="23">
        <f>IF(AQ84&gt;0,VLOOKUP(AQ84,'[3]2020_Envelope'!$BH$6:$CR$128,3),"")</f>
        <v>44.425880712258056</v>
      </c>
      <c r="AR115" s="23">
        <f>IF(AR84&gt;0,VLOOKUP(AR84,'[3]2020_Envelope'!$BH$6:$CR$128,3),"")</f>
        <v>17.136084208458783</v>
      </c>
      <c r="AS115" s="23">
        <f>IF(AS84&gt;0,VLOOKUP(AS84,'[3]2020_Envelope'!$BH$6:$CR$128,3),"")</f>
        <v>39.544645079119618</v>
      </c>
      <c r="AT115" s="23">
        <f>IF(AT84&gt;0,VLOOKUP(AT84,'[3]2020_Envelope'!$BH$6:$CR$128,3),"")</f>
        <v>32.557746284848484</v>
      </c>
      <c r="AU115" s="23">
        <f>IF(AU84&gt;0,VLOOKUP(AU84,'[3]2020_Envelope'!$BH$6:$CR$128,3),"")</f>
        <v>14.797290119999998</v>
      </c>
      <c r="AV115" s="22">
        <f>IF(AV84&gt;0,VLOOKUP(AV84,'[3]2020_HVAC'!$EY$7:$KA$83,5),"")</f>
        <v>15.680157233333334</v>
      </c>
      <c r="AW115" s="22">
        <f>IF(AW84&gt;0,VLOOKUP(AW84,'[3]2020_HVAC'!$EY$7:$KA$83,5),"")</f>
        <v>7.5714264266666671</v>
      </c>
      <c r="AX115" s="22" t="str">
        <f>IF(AX84&gt;0,VLOOKUP(AX84,'[3]2020_HVAC'!$EY$7:$KA$83,5),"")</f>
        <v/>
      </c>
      <c r="AY115" s="61">
        <f>VLOOKUP($C115,[1]Performance!$A$3:$K$36,7)</f>
        <v>2</v>
      </c>
      <c r="AZ115" s="61">
        <f t="shared" si="106"/>
        <v>7</v>
      </c>
      <c r="BA115" s="22">
        <f>IF(BA84&gt;0,VLOOKUP(BA84,'[3]2020_HVAC'!$EY$7:$KA$83,AZ115),"")</f>
        <v>9.5063822482598717</v>
      </c>
      <c r="BB115" s="22" t="str">
        <f>IF(BB84&gt;0,VLOOKUP(BB84,'[3]2020_HVAC'!$EY$7:$KA$83,5),"")</f>
        <v/>
      </c>
      <c r="BC115" s="22">
        <f>IF(BC84&gt;0,VLOOKUP(BC84,'[3]2020_HVAC'!$EY$7:$KA$83,5),"")</f>
        <v>212.03258399999999</v>
      </c>
      <c r="BD115" s="22">
        <f>IF(BD84&gt;0,VLOOKUP(BD84,'[3]2020_HVAC'!$EY$7:$KA$83,5),"")</f>
        <v>0.27795078333333328</v>
      </c>
      <c r="BE115" s="22">
        <f>IF(BE84&gt;0,VLOOKUP(BE84,'[3]2020_HVAC'!$EY$7:$KA$83,5),"")</f>
        <v>21.399043975757554</v>
      </c>
      <c r="BF115" s="22">
        <f>IF(BF84&gt;0,VLOOKUP(BF84,'[3]2020_HVAC'!$EY$7:$KA$83,5),"")</f>
        <v>19.992804476293106</v>
      </c>
      <c r="BG115" s="14">
        <f t="shared" si="107"/>
        <v>447711.71526195516</v>
      </c>
      <c r="BH115" s="21">
        <f>IF($N115&gt;0,VLOOKUP($C115,[2]Milan!$AB$7:$AN$40,$N115))/((IF($P115=1,'3 PlantsCodes'!$D$26,IF($P115=2,'3 PlantsCodes'!$D$27,IF($P115=3,'3 PlantsCodes'!$D$28,IF($P115=4,'3 PlantsCodes'!$D$29)))))*IF($R115=1,'3 PlantsCodes'!$D$31,IF(IT_Milan!$R115=2,'3 PlantsCodes'!$D$32)))</f>
        <v>28.687274756522417</v>
      </c>
      <c r="BI115" s="21">
        <f>IF($O115&gt;0,VLOOKUP($C115,[2]Milan!$AB$7:$AN$40,$O115),0)/(IF($Q115=1,'3 PlantsCodes'!$E$26,IF($Q115=3,'3 PlantsCodes'!$E$28,IF($Q115=4,'3 PlantsCodes'!$E$29,1)))*IF($R115=1,'3 PlantsCodes'!$E$31,IF($R115=2,'3 PlantsCodes'!$E$32)))</f>
        <v>0</v>
      </c>
      <c r="BJ115" s="21">
        <f>VLOOKUP($C115,[2]Milan!$AB$6:$AZ$40,$T115)</f>
        <v>8.0270676691729328</v>
      </c>
      <c r="BK115" s="21">
        <f>VLOOKUP($C115,[2]Milan!$B$7:$Y$40,18)</f>
        <v>11.353794285713454</v>
      </c>
      <c r="BL115" s="21">
        <f>VLOOKUP($C115,[2]Milan!$B$7:$AA$40,26)</f>
        <v>4.8901254632203521</v>
      </c>
      <c r="BM115" s="22">
        <f>IF($V115=1,-[4]SFH!$E$9,0)</f>
        <v>-19.057142857142857</v>
      </c>
      <c r="BN115" s="63" t="s">
        <v>38</v>
      </c>
      <c r="BO115" s="21">
        <f>IF($N115&gt;0,VLOOKUP($C115,[1]Milan!$AB$7:$AN$40,$N115))/((IF($P115=1,'3 PlantsCodes'!$D$26,IF($P115=2,'3 PlantsCodes'!$D$27,IF($P115=3,'3 PlantsCodes'!$D$28,IF($P115=4,'3 PlantsCodes'!$D$29)))))*IF($R115=1,'3 PlantsCodes'!$D$31,IF(IT_Milan!$R115=2,'3 PlantsCodes'!$D$32)))</f>
        <v>21.796210856894358</v>
      </c>
      <c r="BP115" s="21">
        <f>IF($O115&gt;0,VLOOKUP($C115,[1]Milan!$AB$7:$AN$40,$O115),0)/(IF($Q115=1,'3 PlantsCodes'!$E$26,IF($Q115=3,'3 PlantsCodes'!$E$28,IF($Q115=4,'3 PlantsCodes'!$E$29,1)))*IF($R115=1,'3 PlantsCodes'!$E$31,IF($R115=2,'3 PlantsCodes'!$E$32)))</f>
        <v>0</v>
      </c>
      <c r="BQ115" s="21">
        <f>VLOOKUP($C115,[1]Milan!$AB$6:$AZ$40,$T115)</f>
        <v>12.839978734715578</v>
      </c>
      <c r="BR115" s="21">
        <f>VLOOKUP($C115,[1]Milan!$B$7:$Y$40,18)</f>
        <v>11.676460606061633</v>
      </c>
      <c r="BS115" s="21">
        <f>VLOOKUP($C115,[1]Milan!$B$7:$AA$40,26)</f>
        <v>4.9593677333460899</v>
      </c>
      <c r="BT115" s="22">
        <f>IF($V115=1,-[4]AB!$E$9,0)</f>
        <v>-12.026262626262627</v>
      </c>
      <c r="BU115" s="63" t="s">
        <v>38</v>
      </c>
    </row>
    <row r="116" spans="1:73" x14ac:dyDescent="0.25">
      <c r="A116" s="195"/>
      <c r="B116" s="18">
        <v>16</v>
      </c>
      <c r="C116" s="26">
        <f t="shared" ref="C116:W116" si="121">IF(C85="","",C85)</f>
        <v>14</v>
      </c>
      <c r="D116" s="55" t="str">
        <f t="shared" si="121"/>
        <v>o</v>
      </c>
      <c r="E116" s="55" t="str">
        <f t="shared" si="121"/>
        <v>+</v>
      </c>
      <c r="F116" s="54" t="str">
        <f t="shared" si="121"/>
        <v>+</v>
      </c>
      <c r="G116" s="54" t="str">
        <f t="shared" si="121"/>
        <v>o</v>
      </c>
      <c r="H116" s="54">
        <f t="shared" si="121"/>
        <v>0</v>
      </c>
      <c r="I116" s="54">
        <f t="shared" si="121"/>
        <v>2</v>
      </c>
      <c r="J116" s="54">
        <f t="shared" si="121"/>
        <v>3</v>
      </c>
      <c r="K116" s="54">
        <f t="shared" si="121"/>
        <v>2</v>
      </c>
      <c r="L116" s="54">
        <f t="shared" si="121"/>
        <v>1</v>
      </c>
      <c r="M116" s="54">
        <f t="shared" si="121"/>
        <v>2321</v>
      </c>
      <c r="N116" s="54">
        <f t="shared" si="121"/>
        <v>8</v>
      </c>
      <c r="O116" s="54">
        <f t="shared" si="121"/>
        <v>13</v>
      </c>
      <c r="P116" s="54">
        <f t="shared" si="121"/>
        <v>1</v>
      </c>
      <c r="Q116" s="54">
        <f t="shared" si="121"/>
        <v>1</v>
      </c>
      <c r="R116" s="54">
        <f t="shared" si="121"/>
        <v>2</v>
      </c>
      <c r="S116" s="54" t="str">
        <f t="shared" si="121"/>
        <v>o</v>
      </c>
      <c r="T116" s="26">
        <f t="shared" si="121"/>
        <v>23</v>
      </c>
      <c r="U116" s="54">
        <f t="shared" si="121"/>
        <v>1</v>
      </c>
      <c r="V116" s="54">
        <f t="shared" si="121"/>
        <v>1</v>
      </c>
      <c r="W116" s="19" t="str">
        <f t="shared" si="121"/>
        <v/>
      </c>
      <c r="X116" s="23">
        <f>IF(X85&gt;0,VLOOKUP(X85,'[3]2020_Envelope'!$BH$6:$CR$128,2),"")</f>
        <v>18.684054733548386</v>
      </c>
      <c r="Y116" s="23">
        <f>IF(Y85&gt;0,VLOOKUP(Y85,'[3]2020_Envelope'!$BH$6:$CR$128,2),"")</f>
        <v>86.754396158064523</v>
      </c>
      <c r="Z116" s="23">
        <f>IF(Z85&gt;0,VLOOKUP(Z85,'[3]2020_Envelope'!$BH$6:$CR$128,2),"")</f>
        <v>27.418833167557604</v>
      </c>
      <c r="AA116" s="23">
        <f>IF(AA85&gt;0,VLOOKUP(AA85,'[3]2020_Envelope'!$BH$6:$CR$128,2),"")</f>
        <v>89.171108476409785</v>
      </c>
      <c r="AB116" s="23">
        <f>IF(AB85&gt;0,VLOOKUP(AB85,'[3]2020_Envelope'!$BH$6:$CR$128,2),"")</f>
        <v>73.415651615357163</v>
      </c>
      <c r="AC116" s="23">
        <f>IF(AC85&gt;0,VLOOKUP(AC85,'[3]2020_Envelope'!$BH$6:$CR$128,2),"")</f>
        <v>33.705407163214282</v>
      </c>
      <c r="AD116" s="22" t="str">
        <f>IF(AD85&gt;0,VLOOKUP(AD85,'[3]2020_HVAC'!$EY$7:$KA$83,2),"")</f>
        <v/>
      </c>
      <c r="AE116" s="22" t="str">
        <f>IF(AE85&gt;0,VLOOKUP(AE85,'[3]2020_HVAC'!$EY$7:$KA$83,2),"")</f>
        <v/>
      </c>
      <c r="AF116" s="22" t="str">
        <f>IF(AF85&gt;0,VLOOKUP(AF85,'[3]2020_HVAC'!$EY$7:$KA$83,2),"")</f>
        <v/>
      </c>
      <c r="AG116" s="61">
        <f>VLOOKUP($C116,[2]Performance!$A$3:$K$36,7)</f>
        <v>2</v>
      </c>
      <c r="AH116" s="61">
        <f t="shared" si="104"/>
        <v>4</v>
      </c>
      <c r="AI116" s="22">
        <f>IF(AI85&gt;0,VLOOKUP(AI85,'[3]2020_HVAC'!$EY$7:$KA$83,AH116),"")</f>
        <v>79.088383921588488</v>
      </c>
      <c r="AJ116" s="22" t="str">
        <f>IF(AJ85&gt;0,VLOOKUP(AJ85,'[3]2020_HVAC'!$EY$7:$KA$83,2),"")</f>
        <v/>
      </c>
      <c r="AK116" s="22">
        <f>IF(AK85&gt;0,VLOOKUP(AK85,'[3]2020_HVAC'!$EY$7:$KA$83,2),"")</f>
        <v>233.24445899999998</v>
      </c>
      <c r="AL116" s="22">
        <f>IF(AL85&gt;0,VLOOKUP(AL85,'[3]2020_HVAC'!$EY$7:$KA$83,2),"")</f>
        <v>3.9310182214285709</v>
      </c>
      <c r="AM116" s="22">
        <f>IF(AM85&gt;0,VLOOKUP(AM85,'[3]2020_HVAC'!$EY$7:$KA$83,2),"")</f>
        <v>16.719508621714269</v>
      </c>
      <c r="AN116" s="22">
        <f>IF(AN85&gt;0,VLOOKUP(AN85,'[3]2020_HVAC'!$EY$7:$KA$83,2),"")</f>
        <v>32.131292908328199</v>
      </c>
      <c r="AO116" s="14">
        <f t="shared" si="105"/>
        <v>97196.975958209572</v>
      </c>
      <c r="AP116" s="23">
        <f>IF(AP85&gt;0,VLOOKUP(AP85,'[3]2020_Envelope'!$BH$6:$CR$128,3),"")</f>
        <v>9.041185293476703</v>
      </c>
      <c r="AQ116" s="23">
        <f>IF(AQ85&gt;0,VLOOKUP(AQ85,'[3]2020_Envelope'!$BH$6:$CR$128,3),"")</f>
        <v>35.977064867096772</v>
      </c>
      <c r="AR116" s="23">
        <f>IF(AR85&gt;0,VLOOKUP(AR85,'[3]2020_Envelope'!$BH$6:$CR$128,3),"")</f>
        <v>13.267931117419355</v>
      </c>
      <c r="AS116" s="23">
        <f>IF(AS85&gt;0,VLOOKUP(AS85,'[3]2020_Envelope'!$BH$6:$CR$128,3),"")</f>
        <v>39.544645079119618</v>
      </c>
      <c r="AT116" s="23">
        <f>IF(AT85&gt;0,VLOOKUP(AT85,'[3]2020_Envelope'!$BH$6:$CR$128,3),"")</f>
        <v>32.557746284848484</v>
      </c>
      <c r="AU116" s="23">
        <f>IF(AU85&gt;0,VLOOKUP(AU85,'[3]2020_Envelope'!$BH$6:$CR$128,3),"")</f>
        <v>14.797290119999998</v>
      </c>
      <c r="AV116" s="22" t="str">
        <f>IF(AV85&gt;0,VLOOKUP(AV85,'[3]2020_HVAC'!$EY$7:$KA$83,5),"")</f>
        <v/>
      </c>
      <c r="AW116" s="22" t="str">
        <f>IF(AW85&gt;0,VLOOKUP(AW85,'[3]2020_HVAC'!$EY$7:$KA$83,5),"")</f>
        <v/>
      </c>
      <c r="AX116" s="22" t="str">
        <f>IF(AX85&gt;0,VLOOKUP(AX85,'[3]2020_HVAC'!$EY$7:$KA$83,5),"")</f>
        <v/>
      </c>
      <c r="AY116" s="61">
        <f>VLOOKUP($C116,[1]Performance!$A$3:$K$36,7)</f>
        <v>2</v>
      </c>
      <c r="AZ116" s="61">
        <f t="shared" si="106"/>
        <v>7</v>
      </c>
      <c r="BA116" s="22">
        <f>IF(BA85&gt;0,VLOOKUP(BA85,'[3]2020_HVAC'!$EY$7:$KA$83,AZ116),"")</f>
        <v>61.143180766952625</v>
      </c>
      <c r="BB116" s="22" t="str">
        <f>IF(BB85&gt;0,VLOOKUP(BB85,'[3]2020_HVAC'!$EY$7:$KA$83,5),"")</f>
        <v/>
      </c>
      <c r="BC116" s="22">
        <f>IF(BC85&gt;0,VLOOKUP(BC85,'[3]2020_HVAC'!$EY$7:$KA$83,5),"")</f>
        <v>212.03258399999999</v>
      </c>
      <c r="BD116" s="22">
        <f>IF(BD85&gt;0,VLOOKUP(BD85,'[3]2020_HVAC'!$EY$7:$KA$83,5),"")</f>
        <v>0.27795078333333328</v>
      </c>
      <c r="BE116" s="22">
        <f>IF(BE85&gt;0,VLOOKUP(BE85,'[3]2020_HVAC'!$EY$7:$KA$83,5),"")</f>
        <v>21.399043975757554</v>
      </c>
      <c r="BF116" s="22">
        <f>IF(BF85&gt;0,VLOOKUP(BF85,'[3]2020_HVAC'!$EY$7:$KA$83,5),"")</f>
        <v>19.992804476293106</v>
      </c>
      <c r="BG116" s="14">
        <f t="shared" si="107"/>
        <v>455431.11249665456</v>
      </c>
      <c r="BH116" s="21">
        <f>IF($N116&gt;0,VLOOKUP($C116,[2]Milan!$AB$7:$AN$40,$N116))/((IF($P116=1,'3 PlantsCodes'!$D$26,IF($P116=2,'3 PlantsCodes'!$D$27,IF($P116=3,'3 PlantsCodes'!$D$28,IF($P116=4,'3 PlantsCodes'!$D$29)))))*IF($R116=1,'3 PlantsCodes'!$D$31,IF(IT_Milan!$R116=2,'3 PlantsCodes'!$D$32)))</f>
        <v>15.202616805205846</v>
      </c>
      <c r="BI116" s="21">
        <f>IF($O116&gt;0,VLOOKUP($C116,[2]Milan!$AB$7:$AN$40,$O116),0)/(IF($Q116=1,'3 PlantsCodes'!$E$26,IF($Q116=3,'3 PlantsCodes'!$E$28,IF($Q116=4,'3 PlantsCodes'!$E$29,1)))*IF($R116=1,'3 PlantsCodes'!$E$31,IF($R116=2,'3 PlantsCodes'!$E$32)))</f>
        <v>2.1706458631150065</v>
      </c>
      <c r="BJ116" s="21">
        <f>VLOOKUP($C116,[2]Milan!$AB$6:$AZ$40,$T116)</f>
        <v>2.172544768052795</v>
      </c>
      <c r="BK116" s="21">
        <f>VLOOKUP($C116,[2]Milan!$B$7:$Y$40,18)</f>
        <v>11.353794285713454</v>
      </c>
      <c r="BL116" s="21">
        <f>VLOOKUP($C116,[2]Milan!$B$7:$AA$40,26)</f>
        <v>0.44846796044182141</v>
      </c>
      <c r="BM116" s="22">
        <f>IF($V116=1,-[4]SFH!$E$9,0)</f>
        <v>-19.057142857142857</v>
      </c>
      <c r="BN116" s="63" t="s">
        <v>38</v>
      </c>
      <c r="BO116" s="21">
        <f>IF($N116&gt;0,VLOOKUP($C116,[1]Milan!$AB$7:$AN$40,$N116))/((IF($P116=1,'3 PlantsCodes'!$D$26,IF($P116=2,'3 PlantsCodes'!$D$27,IF($P116=3,'3 PlantsCodes'!$D$28,IF($P116=4,'3 PlantsCodes'!$D$29)))))*IF($R116=1,'3 PlantsCodes'!$D$31,IF(IT_Milan!$R116=2,'3 PlantsCodes'!$D$32)))</f>
        <v>11.316236595894328</v>
      </c>
      <c r="BP116" s="21">
        <f>IF($O116&gt;0,VLOOKUP($C116,[1]Milan!$AB$7:$AN$40,$O116),0)/(IF($Q116=1,'3 PlantsCodes'!$E$26,IF($Q116=3,'3 PlantsCodes'!$E$28,IF($Q116=4,'3 PlantsCodes'!$E$29,1)))*IF($R116=1,'3 PlantsCodes'!$E$31,IF($R116=2,'3 PlantsCodes'!$E$32)))</f>
        <v>0.90719712970930189</v>
      </c>
      <c r="BQ116" s="21">
        <f>VLOOKUP($C116,[1]Milan!$AB$6:$AZ$40,$T116)</f>
        <v>3.3916916663565404</v>
      </c>
      <c r="BR116" s="21">
        <f>VLOOKUP($C116,[1]Milan!$B$7:$Y$40,18)</f>
        <v>11.676460606061633</v>
      </c>
      <c r="BS116" s="21">
        <f>VLOOKUP($C116,[1]Milan!$B$7:$AA$40,26)</f>
        <v>0.40746856825811439</v>
      </c>
      <c r="BT116" s="22">
        <f>IF($V116=1,-[4]AB!$E$9,0)</f>
        <v>-12.026262626262627</v>
      </c>
      <c r="BU116" s="63" t="s">
        <v>38</v>
      </c>
    </row>
    <row r="117" spans="1:73" x14ac:dyDescent="0.25">
      <c r="A117" s="195"/>
      <c r="B117" s="18">
        <v>17</v>
      </c>
      <c r="C117" s="26">
        <f t="shared" ref="C117:W117" si="122">IF(C86="","",C86)</f>
        <v>24</v>
      </c>
      <c r="D117" s="55" t="str">
        <f t="shared" si="122"/>
        <v>o+</v>
      </c>
      <c r="E117" s="55" t="str">
        <f t="shared" si="122"/>
        <v>+</v>
      </c>
      <c r="F117" s="54" t="str">
        <f t="shared" si="122"/>
        <v>+</v>
      </c>
      <c r="G117" s="54" t="str">
        <f t="shared" si="122"/>
        <v>o</v>
      </c>
      <c r="H117" s="54">
        <f t="shared" si="122"/>
        <v>0</v>
      </c>
      <c r="I117" s="54">
        <f t="shared" si="122"/>
        <v>3</v>
      </c>
      <c r="J117" s="54">
        <f t="shared" si="122"/>
        <v>3</v>
      </c>
      <c r="K117" s="54">
        <f t="shared" si="122"/>
        <v>2</v>
      </c>
      <c r="L117" s="54">
        <f t="shared" si="122"/>
        <v>1</v>
      </c>
      <c r="M117" s="54">
        <f t="shared" si="122"/>
        <v>3321</v>
      </c>
      <c r="N117" s="54">
        <f t="shared" si="122"/>
        <v>8</v>
      </c>
      <c r="O117" s="54">
        <f t="shared" si="122"/>
        <v>13</v>
      </c>
      <c r="P117" s="54">
        <f t="shared" si="122"/>
        <v>1</v>
      </c>
      <c r="Q117" s="54">
        <f t="shared" si="122"/>
        <v>1</v>
      </c>
      <c r="R117" s="54">
        <f t="shared" si="122"/>
        <v>2</v>
      </c>
      <c r="S117" s="54" t="str">
        <f t="shared" si="122"/>
        <v>o</v>
      </c>
      <c r="T117" s="26">
        <f t="shared" si="122"/>
        <v>23</v>
      </c>
      <c r="U117" s="54">
        <f t="shared" si="122"/>
        <v>1</v>
      </c>
      <c r="V117" s="54">
        <f t="shared" si="122"/>
        <v>1</v>
      </c>
      <c r="W117" s="19" t="str">
        <f t="shared" si="122"/>
        <v/>
      </c>
      <c r="X117" s="23">
        <f>IF(X86&gt;0,VLOOKUP(X86,'[3]2020_Envelope'!$BH$6:$CR$128,2),"")</f>
        <v>24.381444908755757</v>
      </c>
      <c r="Y117" s="23">
        <f>IF(Y86&gt;0,VLOOKUP(Y86,'[3]2020_Envelope'!$BH$6:$CR$128,2),"")</f>
        <v>96.941051456451618</v>
      </c>
      <c r="Z117" s="23">
        <f>IF(Z86&gt;0,VLOOKUP(Z86,'[3]2020_Envelope'!$BH$6:$CR$128,2),"")</f>
        <v>31.412266827096769</v>
      </c>
      <c r="AA117" s="23">
        <f>IF(AA86&gt;0,VLOOKUP(AA86,'[3]2020_Envelope'!$BH$6:$CR$128,2),"")</f>
        <v>89.171108476409785</v>
      </c>
      <c r="AB117" s="23">
        <f>IF(AB86&gt;0,VLOOKUP(AB86,'[3]2020_Envelope'!$BH$6:$CR$128,2),"")</f>
        <v>73.415651615357163</v>
      </c>
      <c r="AC117" s="23">
        <f>IF(AC86&gt;0,VLOOKUP(AC86,'[3]2020_Envelope'!$BH$6:$CR$128,2),"")</f>
        <v>33.705407163214282</v>
      </c>
      <c r="AD117" s="22" t="str">
        <f>IF(AD86&gt;0,VLOOKUP(AD86,'[3]2020_HVAC'!$EY$7:$KA$83,2),"")</f>
        <v/>
      </c>
      <c r="AE117" s="22" t="str">
        <f>IF(AE86&gt;0,VLOOKUP(AE86,'[3]2020_HVAC'!$EY$7:$KA$83,2),"")</f>
        <v/>
      </c>
      <c r="AF117" s="22" t="str">
        <f>IF(AF86&gt;0,VLOOKUP(AF86,'[3]2020_HVAC'!$EY$7:$KA$83,2),"")</f>
        <v/>
      </c>
      <c r="AG117" s="61">
        <f>VLOOKUP($C117,[2]Performance!$A$3:$K$36,7)</f>
        <v>2</v>
      </c>
      <c r="AH117" s="61">
        <f t="shared" si="104"/>
        <v>4</v>
      </c>
      <c r="AI117" s="22">
        <f>IF(AI86&gt;0,VLOOKUP(AI86,'[3]2020_HVAC'!$EY$7:$KA$83,AH117),"")</f>
        <v>79.088383921588488</v>
      </c>
      <c r="AJ117" s="22" t="str">
        <f>IF(AJ86&gt;0,VLOOKUP(AJ86,'[3]2020_HVAC'!$EY$7:$KA$83,2),"")</f>
        <v/>
      </c>
      <c r="AK117" s="22">
        <f>IF(AK86&gt;0,VLOOKUP(AK86,'[3]2020_HVAC'!$EY$7:$KA$83,2),"")</f>
        <v>233.24445899999998</v>
      </c>
      <c r="AL117" s="22">
        <f>IF(AL86&gt;0,VLOOKUP(AL86,'[3]2020_HVAC'!$EY$7:$KA$83,2),"")</f>
        <v>3.9310182214285709</v>
      </c>
      <c r="AM117" s="22">
        <f>IF(AM86&gt;0,VLOOKUP(AM86,'[3]2020_HVAC'!$EY$7:$KA$83,2),"")</f>
        <v>16.719508621714269</v>
      </c>
      <c r="AN117" s="22">
        <f>IF(AN86&gt;0,VLOOKUP(AN86,'[3]2020_HVAC'!$EY$7:$KA$83,2),"")</f>
        <v>32.131292908328199</v>
      </c>
      <c r="AO117" s="14">
        <f t="shared" si="105"/>
        <v>99979.823036848276</v>
      </c>
      <c r="AP117" s="23">
        <f>IF(AP86&gt;0,VLOOKUP(AP86,'[3]2020_Envelope'!$BH$6:$CR$128,3),"")</f>
        <v>11.798143619593786</v>
      </c>
      <c r="AQ117" s="23">
        <f>IF(AQ86&gt;0,VLOOKUP(AQ86,'[3]2020_Envelope'!$BH$6:$CR$128,3),"")</f>
        <v>40.201472789677418</v>
      </c>
      <c r="AR117" s="23">
        <f>IF(AR86&gt;0,VLOOKUP(AR86,'[3]2020_Envelope'!$BH$6:$CR$128,3),"")</f>
        <v>15.200347511397849</v>
      </c>
      <c r="AS117" s="23">
        <f>IF(AS86&gt;0,VLOOKUP(AS86,'[3]2020_Envelope'!$BH$6:$CR$128,3),"")</f>
        <v>39.544645079119618</v>
      </c>
      <c r="AT117" s="23">
        <f>IF(AT86&gt;0,VLOOKUP(AT86,'[3]2020_Envelope'!$BH$6:$CR$128,3),"")</f>
        <v>32.557746284848484</v>
      </c>
      <c r="AU117" s="23">
        <f>IF(AU86&gt;0,VLOOKUP(AU86,'[3]2020_Envelope'!$BH$6:$CR$128,3),"")</f>
        <v>14.797290119999998</v>
      </c>
      <c r="AV117" s="22" t="str">
        <f>IF(AV86&gt;0,VLOOKUP(AV86,'[3]2020_HVAC'!$EY$7:$KA$83,5),"")</f>
        <v/>
      </c>
      <c r="AW117" s="22" t="str">
        <f>IF(AW86&gt;0,VLOOKUP(AW86,'[3]2020_HVAC'!$EY$7:$KA$83,5),"")</f>
        <v/>
      </c>
      <c r="AX117" s="22" t="str">
        <f>IF(AX86&gt;0,VLOOKUP(AX86,'[3]2020_HVAC'!$EY$7:$KA$83,5),"")</f>
        <v/>
      </c>
      <c r="AY117" s="61">
        <f>VLOOKUP($C117,[1]Performance!$A$3:$K$36,7)</f>
        <v>2</v>
      </c>
      <c r="AZ117" s="61">
        <f t="shared" si="106"/>
        <v>7</v>
      </c>
      <c r="BA117" s="22">
        <f>IF(BA86&gt;0,VLOOKUP(BA86,'[3]2020_HVAC'!$EY$7:$KA$83,AZ117),"")</f>
        <v>61.143180766952625</v>
      </c>
      <c r="BB117" s="22" t="str">
        <f>IF(BB86&gt;0,VLOOKUP(BB86,'[3]2020_HVAC'!$EY$7:$KA$83,5),"")</f>
        <v/>
      </c>
      <c r="BC117" s="22">
        <f>IF(BC86&gt;0,VLOOKUP(BC86,'[3]2020_HVAC'!$EY$7:$KA$83,5),"")</f>
        <v>212.03258399999999</v>
      </c>
      <c r="BD117" s="22">
        <f>IF(BD86&gt;0,VLOOKUP(BD86,'[3]2020_HVAC'!$EY$7:$KA$83,5),"")</f>
        <v>0.27795078333333328</v>
      </c>
      <c r="BE117" s="22">
        <f>IF(BE86&gt;0,VLOOKUP(BE86,'[3]2020_HVAC'!$EY$7:$KA$83,5),"")</f>
        <v>21.399043975757554</v>
      </c>
      <c r="BF117" s="22">
        <f>IF(BF86&gt;0,VLOOKUP(BF86,'[3]2020_HVAC'!$EY$7:$KA$83,5),"")</f>
        <v>19.992804476293106</v>
      </c>
      <c r="BG117" s="14">
        <f t="shared" si="107"/>
        <v>464255.757312904</v>
      </c>
      <c r="BH117" s="21">
        <f>IF($N117&gt;0,VLOOKUP($C117,[2]Milan!$AB$7:$AN$40,$N117))/((IF($P117=1,'3 PlantsCodes'!$D$26,IF($P117=2,'3 PlantsCodes'!$D$27,IF($P117=3,'3 PlantsCodes'!$D$28,IF($P117=4,'3 PlantsCodes'!$D$29)))))*IF($R117=1,'3 PlantsCodes'!$D$31,IF(IT_Milan!$R117=2,'3 PlantsCodes'!$D$32)))</f>
        <v>13.035646564479466</v>
      </c>
      <c r="BI117" s="21">
        <f>IF($O117&gt;0,VLOOKUP($C117,[2]Milan!$AB$7:$AN$40,$O117),0)/(IF($Q117=1,'3 PlantsCodes'!$E$26,IF($Q117=3,'3 PlantsCodes'!$E$28,IF($Q117=4,'3 PlantsCodes'!$E$29,1)))*IF($R117=1,'3 PlantsCodes'!$E$31,IF($R117=2,'3 PlantsCodes'!$E$32)))</f>
        <v>2.2967857490659496</v>
      </c>
      <c r="BJ117" s="21">
        <f>VLOOKUP($C117,[2]Milan!$AB$6:$AZ$40,$T117)</f>
        <v>2.1842506427221768</v>
      </c>
      <c r="BK117" s="21">
        <f>VLOOKUP($C117,[2]Milan!$B$7:$Y$40,18)</f>
        <v>11.353794285713454</v>
      </c>
      <c r="BL117" s="21">
        <f>VLOOKUP($C117,[2]Milan!$B$7:$AA$40,26)</f>
        <v>0.43463827039344122</v>
      </c>
      <c r="BM117" s="22">
        <f>IF($V117=1,-[4]SFH!$E$9,0)</f>
        <v>-19.057142857142857</v>
      </c>
      <c r="BN117" s="63" t="s">
        <v>38</v>
      </c>
      <c r="BO117" s="21">
        <f>IF($N117&gt;0,VLOOKUP($C117,[1]Milan!$AB$7:$AN$40,$N117))/((IF($P117=1,'3 PlantsCodes'!$D$26,IF($P117=2,'3 PlantsCodes'!$D$27,IF($P117=3,'3 PlantsCodes'!$D$28,IF($P117=4,'3 PlantsCodes'!$D$29)))))*IF($R117=1,'3 PlantsCodes'!$D$31,IF(IT_Milan!$R117=2,'3 PlantsCodes'!$D$32)))</f>
        <v>10.06937557417014</v>
      </c>
      <c r="BP117" s="21">
        <f>IF($O117&gt;0,VLOOKUP($C117,[1]Milan!$AB$7:$AN$40,$O117),0)/(IF($Q117=1,'3 PlantsCodes'!$E$26,IF($Q117=3,'3 PlantsCodes'!$E$28,IF($Q117=4,'3 PlantsCodes'!$E$29,1)))*IF($R117=1,'3 PlantsCodes'!$E$31,IF($R117=2,'3 PlantsCodes'!$E$32)))</f>
        <v>0.88574202150258541</v>
      </c>
      <c r="BQ117" s="21">
        <f>VLOOKUP($C117,[1]Milan!$AB$6:$AZ$40,$T117)</f>
        <v>3.3892656173493645</v>
      </c>
      <c r="BR117" s="21">
        <f>VLOOKUP($C117,[1]Milan!$B$7:$Y$40,18)</f>
        <v>11.676460606061633</v>
      </c>
      <c r="BS117" s="21">
        <f>VLOOKUP($C117,[1]Milan!$B$7:$AA$40,26)</f>
        <v>0.40107070784597088</v>
      </c>
      <c r="BT117" s="22">
        <f>IF($V117=1,-[4]AB!$E$9,0)</f>
        <v>-12.026262626262627</v>
      </c>
      <c r="BU117" s="63" t="s">
        <v>38</v>
      </c>
    </row>
    <row r="118" spans="1:73" x14ac:dyDescent="0.25">
      <c r="A118" s="195"/>
      <c r="B118" s="18">
        <v>18</v>
      </c>
      <c r="C118" s="26">
        <f t="shared" ref="C118:W118" si="123">IF(C87="","",C87)</f>
        <v>32</v>
      </c>
      <c r="D118" s="55" t="str">
        <f t="shared" si="123"/>
        <v>+</v>
      </c>
      <c r="E118" s="55" t="str">
        <f t="shared" si="123"/>
        <v>+</v>
      </c>
      <c r="F118" s="54" t="str">
        <f t="shared" si="123"/>
        <v>+</v>
      </c>
      <c r="G118" s="54" t="str">
        <f t="shared" si="123"/>
        <v>o</v>
      </c>
      <c r="H118" s="54">
        <f t="shared" si="123"/>
        <v>0</v>
      </c>
      <c r="I118" s="54">
        <f t="shared" si="123"/>
        <v>4</v>
      </c>
      <c r="J118" s="54">
        <f t="shared" si="123"/>
        <v>3</v>
      </c>
      <c r="K118" s="54">
        <f t="shared" si="123"/>
        <v>2</v>
      </c>
      <c r="L118" s="54">
        <f t="shared" si="123"/>
        <v>1</v>
      </c>
      <c r="M118" s="54">
        <f t="shared" si="123"/>
        <v>4321</v>
      </c>
      <c r="N118" s="54">
        <f t="shared" si="123"/>
        <v>8</v>
      </c>
      <c r="O118" s="54">
        <f t="shared" si="123"/>
        <v>13</v>
      </c>
      <c r="P118" s="54">
        <f t="shared" si="123"/>
        <v>1</v>
      </c>
      <c r="Q118" s="54">
        <f t="shared" si="123"/>
        <v>1</v>
      </c>
      <c r="R118" s="54">
        <f t="shared" si="123"/>
        <v>2</v>
      </c>
      <c r="S118" s="54" t="str">
        <f t="shared" si="123"/>
        <v>o</v>
      </c>
      <c r="T118" s="26">
        <f t="shared" si="123"/>
        <v>23</v>
      </c>
      <c r="U118" s="54">
        <f t="shared" si="123"/>
        <v>1</v>
      </c>
      <c r="V118" s="54">
        <f t="shared" si="123"/>
        <v>1</v>
      </c>
      <c r="W118" s="19" t="str">
        <f t="shared" si="123"/>
        <v/>
      </c>
      <c r="X118" s="23">
        <f>IF(X87&gt;0,VLOOKUP(X87,'[3]2020_Envelope'!$BH$6:$CR$128,2),"")</f>
        <v>35.776225259170502</v>
      </c>
      <c r="Y118" s="23">
        <f>IF(Y87&gt;0,VLOOKUP(Y87,'[3]2020_Envelope'!$BH$6:$CR$128,2),"")</f>
        <v>107.1277067548387</v>
      </c>
      <c r="Z118" s="23">
        <f>IF(Z87&gt;0,VLOOKUP(Z87,'[3]2020_Envelope'!$BH$6:$CR$128,2),"")</f>
        <v>35.412562056497691</v>
      </c>
      <c r="AA118" s="23">
        <f>IF(AA87&gt;0,VLOOKUP(AA87,'[3]2020_Envelope'!$BH$6:$CR$128,2),"")</f>
        <v>89.171108476409785</v>
      </c>
      <c r="AB118" s="23">
        <f>IF(AB87&gt;0,VLOOKUP(AB87,'[3]2020_Envelope'!$BH$6:$CR$128,2),"")</f>
        <v>73.415651615357163</v>
      </c>
      <c r="AC118" s="23">
        <f>IF(AC87&gt;0,VLOOKUP(AC87,'[3]2020_Envelope'!$BH$6:$CR$128,2),"")</f>
        <v>33.705407163214282</v>
      </c>
      <c r="AD118" s="22" t="str">
        <f>IF(AD87&gt;0,VLOOKUP(AD87,'[3]2020_HVAC'!$EY$7:$KA$83,2),"")</f>
        <v/>
      </c>
      <c r="AE118" s="22" t="str">
        <f>IF(AE87&gt;0,VLOOKUP(AE87,'[3]2020_HVAC'!$EY$7:$KA$83,2),"")</f>
        <v/>
      </c>
      <c r="AF118" s="22" t="str">
        <f>IF(AF87&gt;0,VLOOKUP(AF87,'[3]2020_HVAC'!$EY$7:$KA$83,2),"")</f>
        <v/>
      </c>
      <c r="AG118" s="61">
        <f>VLOOKUP($C118,[2]Performance!$A$3:$K$36,7)</f>
        <v>2</v>
      </c>
      <c r="AH118" s="61">
        <f t="shared" si="104"/>
        <v>4</v>
      </c>
      <c r="AI118" s="22">
        <f>IF(AI87&gt;0,VLOOKUP(AI87,'[3]2020_HVAC'!$EY$7:$KA$83,AH118),"")</f>
        <v>79.088383921588488</v>
      </c>
      <c r="AJ118" s="22" t="str">
        <f>IF(AJ87&gt;0,VLOOKUP(AJ87,'[3]2020_HVAC'!$EY$7:$KA$83,2),"")</f>
        <v/>
      </c>
      <c r="AK118" s="22">
        <f>IF(AK87&gt;0,VLOOKUP(AK87,'[3]2020_HVAC'!$EY$7:$KA$83,2),"")</f>
        <v>233.24445899999998</v>
      </c>
      <c r="AL118" s="22">
        <f>IF(AL87&gt;0,VLOOKUP(AL87,'[3]2020_HVAC'!$EY$7:$KA$83,2),"")</f>
        <v>3.9310182214285709</v>
      </c>
      <c r="AM118" s="22">
        <f>IF(AM87&gt;0,VLOOKUP(AM87,'[3]2020_HVAC'!$EY$7:$KA$83,2),"")</f>
        <v>16.719508621714269</v>
      </c>
      <c r="AN118" s="22">
        <f>IF(AN87&gt;0,VLOOKUP(AN87,'[3]2020_HVAC'!$EY$7:$KA$83,2),"")</f>
        <v>32.131292908328199</v>
      </c>
      <c r="AO118" s="14">
        <f t="shared" si="105"/>
        <v>103561.26535979666</v>
      </c>
      <c r="AP118" s="23">
        <f>IF(AP87&gt;0,VLOOKUP(AP87,'[3]2020_Envelope'!$BH$6:$CR$128,3),"")</f>
        <v>17.312060271827956</v>
      </c>
      <c r="AQ118" s="23">
        <f>IF(AQ87&gt;0,VLOOKUP(AQ87,'[3]2020_Envelope'!$BH$6:$CR$128,3),"")</f>
        <v>44.425880712258056</v>
      </c>
      <c r="AR118" s="23">
        <f>IF(AR87&gt;0,VLOOKUP(AR87,'[3]2020_Envelope'!$BH$6:$CR$128,3),"")</f>
        <v>17.136084208458783</v>
      </c>
      <c r="AS118" s="23">
        <f>IF(AS87&gt;0,VLOOKUP(AS87,'[3]2020_Envelope'!$BH$6:$CR$128,3),"")</f>
        <v>39.544645079119618</v>
      </c>
      <c r="AT118" s="23">
        <f>IF(AT87&gt;0,VLOOKUP(AT87,'[3]2020_Envelope'!$BH$6:$CR$128,3),"")</f>
        <v>32.557746284848484</v>
      </c>
      <c r="AU118" s="23">
        <f>IF(AU87&gt;0,VLOOKUP(AU87,'[3]2020_Envelope'!$BH$6:$CR$128,3),"")</f>
        <v>14.797290119999998</v>
      </c>
      <c r="AV118" s="22" t="str">
        <f>IF(AV87&gt;0,VLOOKUP(AV87,'[3]2020_HVAC'!$EY$7:$KA$83,5),"")</f>
        <v/>
      </c>
      <c r="AW118" s="22" t="str">
        <f>IF(AW87&gt;0,VLOOKUP(AW87,'[3]2020_HVAC'!$EY$7:$KA$83,5),"")</f>
        <v/>
      </c>
      <c r="AX118" s="22" t="str">
        <f>IF(AX87&gt;0,VLOOKUP(AX87,'[3]2020_HVAC'!$EY$7:$KA$83,5),"")</f>
        <v/>
      </c>
      <c r="AY118" s="61">
        <f>VLOOKUP($C118,[1]Performance!$A$3:$K$36,7)</f>
        <v>2</v>
      </c>
      <c r="AZ118" s="61">
        <f t="shared" si="106"/>
        <v>7</v>
      </c>
      <c r="BA118" s="22">
        <f>IF(BA87&gt;0,VLOOKUP(BA87,'[3]2020_HVAC'!$EY$7:$KA$83,AZ118),"")</f>
        <v>61.143180766952625</v>
      </c>
      <c r="BB118" s="22" t="str">
        <f>IF(BB87&gt;0,VLOOKUP(BB87,'[3]2020_HVAC'!$EY$7:$KA$83,5),"")</f>
        <v/>
      </c>
      <c r="BC118" s="22">
        <f>IF(BC87&gt;0,VLOOKUP(BC87,'[3]2020_HVAC'!$EY$7:$KA$83,5),"")</f>
        <v>212.03258399999999</v>
      </c>
      <c r="BD118" s="22">
        <f>IF(BD87&gt;0,VLOOKUP(BD87,'[3]2020_HVAC'!$EY$7:$KA$83,5),"")</f>
        <v>0.27795078333333328</v>
      </c>
      <c r="BE118" s="22">
        <f>IF(BE87&gt;0,VLOOKUP(BE87,'[3]2020_HVAC'!$EY$7:$KA$83,5),"")</f>
        <v>21.399043975757554</v>
      </c>
      <c r="BF118" s="22">
        <f>IF(BF87&gt;0,VLOOKUP(BF87,'[3]2020_HVAC'!$EY$7:$KA$83,5),"")</f>
        <v>19.992804476293106</v>
      </c>
      <c r="BG118" s="14">
        <f t="shared" si="107"/>
        <v>475813.077972061</v>
      </c>
      <c r="BH118" s="21">
        <f>IF($N118&gt;0,VLOOKUP($C118,[2]Milan!$AB$7:$AN$40,$N118))/((IF($P118=1,'3 PlantsCodes'!$D$26,IF($P118=2,'3 PlantsCodes'!$D$27,IF($P118=3,'3 PlantsCodes'!$D$28,IF($P118=4,'3 PlantsCodes'!$D$29)))))*IF($R118=1,'3 PlantsCodes'!$D$31,IF(IT_Milan!$R118=2,'3 PlantsCodes'!$D$32)))</f>
        <v>11.624970810854981</v>
      </c>
      <c r="BI118" s="21">
        <f>IF($O118&gt;0,VLOOKUP($C118,[2]Milan!$AB$7:$AN$40,$O118),0)/(IF($Q118=1,'3 PlantsCodes'!$E$26,IF($Q118=3,'3 PlantsCodes'!$E$28,IF($Q118=4,'3 PlantsCodes'!$E$29,1)))*IF($R118=1,'3 PlantsCodes'!$E$31,IF($R118=2,'3 PlantsCodes'!$E$32)))</f>
        <v>2.3416136981773246</v>
      </c>
      <c r="BJ118" s="21">
        <f>VLOOKUP($C118,[2]Milan!$AB$6:$AZ$40,$T118)</f>
        <v>2.189639796656619</v>
      </c>
      <c r="BK118" s="21">
        <f>VLOOKUP($C118,[2]Milan!$B$7:$Y$40,18)</f>
        <v>11.353794285713454</v>
      </c>
      <c r="BL118" s="21">
        <f>VLOOKUP($C118,[2]Milan!$B$7:$AA$40,26)</f>
        <v>0.42572607031065396</v>
      </c>
      <c r="BM118" s="22">
        <f>IF($V118=1,-[4]SFH!$E$9,0)</f>
        <v>-19.057142857142857</v>
      </c>
      <c r="BN118" s="63" t="s">
        <v>38</v>
      </c>
      <c r="BO118" s="21">
        <f>IF($N118&gt;0,VLOOKUP($C118,[1]Milan!$AB$7:$AN$40,$N118))/((IF($P118=1,'3 PlantsCodes'!$D$26,IF($P118=2,'3 PlantsCodes'!$D$27,IF($P118=3,'3 PlantsCodes'!$D$28,IF($P118=4,'3 PlantsCodes'!$D$29)))))*IF($R118=1,'3 PlantsCodes'!$D$31,IF(IT_Milan!$R118=2,'3 PlantsCodes'!$D$32)))</f>
        <v>9.281945859267271</v>
      </c>
      <c r="BP118" s="21">
        <f>IF($O118&gt;0,VLOOKUP($C118,[1]Milan!$AB$7:$AN$40,$O118),0)/(IF($Q118=1,'3 PlantsCodes'!$E$26,IF($Q118=3,'3 PlantsCodes'!$E$28,IF($Q118=4,'3 PlantsCodes'!$E$29,1)))*IF($R118=1,'3 PlantsCodes'!$E$31,IF($R118=2,'3 PlantsCodes'!$E$32)))</f>
        <v>0.85957389054047162</v>
      </c>
      <c r="BQ118" s="21">
        <f>VLOOKUP($C118,[1]Milan!$AB$6:$AZ$40,$T118)</f>
        <v>3.3879601089362859</v>
      </c>
      <c r="BR118" s="21">
        <f>VLOOKUP($C118,[1]Milan!$B$7:$Y$40,18)</f>
        <v>11.676460606061633</v>
      </c>
      <c r="BS118" s="21">
        <f>VLOOKUP($C118,[1]Milan!$B$7:$AA$40,26)</f>
        <v>0.39750913613095057</v>
      </c>
      <c r="BT118" s="22">
        <f>IF($V118=1,-[4]AB!$E$9,0)</f>
        <v>-12.026262626262627</v>
      </c>
      <c r="BU118" s="63" t="s">
        <v>38</v>
      </c>
    </row>
    <row r="119" spans="1:73" x14ac:dyDescent="0.25">
      <c r="A119" s="195"/>
      <c r="B119" s="18">
        <v>19</v>
      </c>
      <c r="C119" s="26">
        <f t="shared" ref="C119:W119" si="124">IF(C88="","",C88)</f>
        <v>26</v>
      </c>
      <c r="D119" s="55" t="str">
        <f t="shared" si="124"/>
        <v>o+</v>
      </c>
      <c r="E119" s="55" t="str">
        <f t="shared" si="124"/>
        <v>+</v>
      </c>
      <c r="F119" s="54" t="str">
        <f t="shared" si="124"/>
        <v>+</v>
      </c>
      <c r="G119" s="54" t="str">
        <f t="shared" si="124"/>
        <v>o</v>
      </c>
      <c r="H119" s="54">
        <f t="shared" si="124"/>
        <v>1</v>
      </c>
      <c r="I119" s="54">
        <f t="shared" si="124"/>
        <v>3</v>
      </c>
      <c r="J119" s="54">
        <f t="shared" si="124"/>
        <v>3</v>
      </c>
      <c r="K119" s="54">
        <f t="shared" si="124"/>
        <v>2</v>
      </c>
      <c r="L119" s="54">
        <f t="shared" si="124"/>
        <v>2</v>
      </c>
      <c r="M119" s="54">
        <f t="shared" si="124"/>
        <v>3322</v>
      </c>
      <c r="N119" s="54">
        <f t="shared" si="124"/>
        <v>8</v>
      </c>
      <c r="O119" s="54">
        <f t="shared" si="124"/>
        <v>13</v>
      </c>
      <c r="P119" s="54">
        <f t="shared" si="124"/>
        <v>1</v>
      </c>
      <c r="Q119" s="54">
        <f t="shared" si="124"/>
        <v>1</v>
      </c>
      <c r="R119" s="54">
        <f t="shared" si="124"/>
        <v>2</v>
      </c>
      <c r="S119" s="54" t="str">
        <f t="shared" si="124"/>
        <v>o</v>
      </c>
      <c r="T119" s="26">
        <f t="shared" si="124"/>
        <v>23</v>
      </c>
      <c r="U119" s="54">
        <f t="shared" si="124"/>
        <v>1</v>
      </c>
      <c r="V119" s="54">
        <f t="shared" si="124"/>
        <v>1</v>
      </c>
      <c r="W119" s="19" t="str">
        <f t="shared" si="124"/>
        <v/>
      </c>
      <c r="X119" s="23">
        <f>IF(X88&gt;0,VLOOKUP(X88,'[3]2020_Envelope'!$BH$6:$CR$128,2),"")</f>
        <v>24.381444908755757</v>
      </c>
      <c r="Y119" s="23">
        <f>IF(Y88&gt;0,VLOOKUP(Y88,'[3]2020_Envelope'!$BH$6:$CR$128,2),"")</f>
        <v>96.941051456451618</v>
      </c>
      <c r="Z119" s="23">
        <f>IF(Z88&gt;0,VLOOKUP(Z88,'[3]2020_Envelope'!$BH$6:$CR$128,2),"")</f>
        <v>31.412266827096769</v>
      </c>
      <c r="AA119" s="23">
        <f>IF(AA88&gt;0,VLOOKUP(AA88,'[3]2020_Envelope'!$BH$6:$CR$128,2),"")</f>
        <v>89.171108476409785</v>
      </c>
      <c r="AB119" s="23">
        <f>IF(AB88&gt;0,VLOOKUP(AB88,'[3]2020_Envelope'!$BH$6:$CR$128,2),"")</f>
        <v>73.415651615357163</v>
      </c>
      <c r="AC119" s="23">
        <f>IF(AC88&gt;0,VLOOKUP(AC88,'[3]2020_Envelope'!$BH$6:$CR$128,2),"")</f>
        <v>33.705407163214282</v>
      </c>
      <c r="AD119" s="22">
        <f>IF(AD88&gt;0,VLOOKUP(AD88,'[3]2020_HVAC'!$EY$7:$KA$83,2),"")</f>
        <v>15.673824375000001</v>
      </c>
      <c r="AE119" s="22">
        <f>IF(AE88&gt;0,VLOOKUP(AE88,'[3]2020_HVAC'!$EY$7:$KA$83,2),"")</f>
        <v>10.630117575</v>
      </c>
      <c r="AF119" s="22" t="str">
        <f>IF(AF88&gt;0,VLOOKUP(AF88,'[3]2020_HVAC'!$EY$7:$KA$83,2),"")</f>
        <v/>
      </c>
      <c r="AG119" s="61">
        <f>VLOOKUP($C119,[2]Performance!$A$3:$K$36,7)</f>
        <v>2</v>
      </c>
      <c r="AH119" s="61">
        <f t="shared" si="104"/>
        <v>4</v>
      </c>
      <c r="AI119" s="22">
        <f>IF(AI88&gt;0,VLOOKUP(AI88,'[3]2020_HVAC'!$EY$7:$KA$83,AH119),"")</f>
        <v>79.088383921588488</v>
      </c>
      <c r="AJ119" s="22" t="str">
        <f>IF(AJ88&gt;0,VLOOKUP(AJ88,'[3]2020_HVAC'!$EY$7:$KA$83,2),"")</f>
        <v/>
      </c>
      <c r="AK119" s="22">
        <f>IF(AK88&gt;0,VLOOKUP(AK88,'[3]2020_HVAC'!$EY$7:$KA$83,2),"")</f>
        <v>233.24445899999998</v>
      </c>
      <c r="AL119" s="22">
        <f>IF(AL88&gt;0,VLOOKUP(AL88,'[3]2020_HVAC'!$EY$7:$KA$83,2),"")</f>
        <v>3.9310182214285709</v>
      </c>
      <c r="AM119" s="22">
        <f>IF(AM88&gt;0,VLOOKUP(AM88,'[3]2020_HVAC'!$EY$7:$KA$83,2),"")</f>
        <v>16.719508621714269</v>
      </c>
      <c r="AN119" s="22">
        <f>IF(AN88&gt;0,VLOOKUP(AN88,'[3]2020_HVAC'!$EY$7:$KA$83,2),"")</f>
        <v>32.131292908328199</v>
      </c>
      <c r="AO119" s="14">
        <f t="shared" si="105"/>
        <v>103662.37490984828</v>
      </c>
      <c r="AP119" s="23">
        <f>IF(AP88&gt;0,VLOOKUP(AP88,'[3]2020_Envelope'!$BH$6:$CR$128,3),"")</f>
        <v>11.798143619593786</v>
      </c>
      <c r="AQ119" s="23">
        <f>IF(AQ88&gt;0,VLOOKUP(AQ88,'[3]2020_Envelope'!$BH$6:$CR$128,3),"")</f>
        <v>40.201472789677418</v>
      </c>
      <c r="AR119" s="23">
        <f>IF(AR88&gt;0,VLOOKUP(AR88,'[3]2020_Envelope'!$BH$6:$CR$128,3),"")</f>
        <v>15.200347511397849</v>
      </c>
      <c r="AS119" s="23">
        <f>IF(AS88&gt;0,VLOOKUP(AS88,'[3]2020_Envelope'!$BH$6:$CR$128,3),"")</f>
        <v>39.544645079119618</v>
      </c>
      <c r="AT119" s="23">
        <f>IF(AT88&gt;0,VLOOKUP(AT88,'[3]2020_Envelope'!$BH$6:$CR$128,3),"")</f>
        <v>32.557746284848484</v>
      </c>
      <c r="AU119" s="23">
        <f>IF(AU88&gt;0,VLOOKUP(AU88,'[3]2020_Envelope'!$BH$6:$CR$128,3),"")</f>
        <v>14.797290119999998</v>
      </c>
      <c r="AV119" s="22">
        <f>IF(AV88&gt;0,VLOOKUP(AV88,'[3]2020_HVAC'!$EY$7:$KA$83,5),"")</f>
        <v>15.680157233333334</v>
      </c>
      <c r="AW119" s="22">
        <f>IF(AW88&gt;0,VLOOKUP(AW88,'[3]2020_HVAC'!$EY$7:$KA$83,5),"")</f>
        <v>7.5714264266666671</v>
      </c>
      <c r="AX119" s="22" t="str">
        <f>IF(AX88&gt;0,VLOOKUP(AX88,'[3]2020_HVAC'!$EY$7:$KA$83,5),"")</f>
        <v/>
      </c>
      <c r="AY119" s="61">
        <f>VLOOKUP($C119,[1]Performance!$A$3:$K$36,7)</f>
        <v>2</v>
      </c>
      <c r="AZ119" s="61">
        <f t="shared" si="106"/>
        <v>7</v>
      </c>
      <c r="BA119" s="22">
        <f>IF(BA88&gt;0,VLOOKUP(BA88,'[3]2020_HVAC'!$EY$7:$KA$83,AZ119),"")</f>
        <v>61.143180766952625</v>
      </c>
      <c r="BB119" s="22" t="str">
        <f>IF(BB88&gt;0,VLOOKUP(BB88,'[3]2020_HVAC'!$EY$7:$KA$83,5),"")</f>
        <v/>
      </c>
      <c r="BC119" s="22">
        <f>IF(BC88&gt;0,VLOOKUP(BC88,'[3]2020_HVAC'!$EY$7:$KA$83,5),"")</f>
        <v>212.03258399999999</v>
      </c>
      <c r="BD119" s="22">
        <f>IF(BD88&gt;0,VLOOKUP(BD88,'[3]2020_HVAC'!$EY$7:$KA$83,5),"")</f>
        <v>0.27795078333333328</v>
      </c>
      <c r="BE119" s="22">
        <f>IF(BE88&gt;0,VLOOKUP(BE88,'[3]2020_HVAC'!$EY$7:$KA$83,5),"")</f>
        <v>21.399043975757554</v>
      </c>
      <c r="BF119" s="22">
        <f>IF(BF88&gt;0,VLOOKUP(BF88,'[3]2020_HVAC'!$EY$7:$KA$83,5),"")</f>
        <v>19.992804476293106</v>
      </c>
      <c r="BG119" s="14">
        <f t="shared" si="107"/>
        <v>487274.82513630396</v>
      </c>
      <c r="BH119" s="21">
        <f>IF($N119&gt;0,VLOOKUP($C119,[2]Milan!$AB$7:$AN$40,$N119))/((IF($P119=1,'3 PlantsCodes'!$D$26,IF($P119=2,'3 PlantsCodes'!$D$27,IF($P119=3,'3 PlantsCodes'!$D$28,IF($P119=4,'3 PlantsCodes'!$D$29)))))*IF($R119=1,'3 PlantsCodes'!$D$31,IF(IT_Milan!$R119=2,'3 PlantsCodes'!$D$32)))</f>
        <v>9.4728126890535052</v>
      </c>
      <c r="BI119" s="21">
        <f>IF($O119&gt;0,VLOOKUP($C119,[2]Milan!$AB$7:$AN$40,$O119),0)/(IF($Q119=1,'3 PlantsCodes'!$E$26,IF($Q119=3,'3 PlantsCodes'!$E$28,IF($Q119=4,'3 PlantsCodes'!$E$29,1)))*IF($R119=1,'3 PlantsCodes'!$E$31,IF($R119=2,'3 PlantsCodes'!$E$32)))</f>
        <v>2.2584635387005383</v>
      </c>
      <c r="BJ119" s="21">
        <f>VLOOKUP($C119,[2]Milan!$AB$6:$AZ$40,$T119)</f>
        <v>2.2212419674188473</v>
      </c>
      <c r="BK119" s="21">
        <f>VLOOKUP($C119,[2]Milan!$B$7:$Y$40,18)</f>
        <v>11.353794285713454</v>
      </c>
      <c r="BL119" s="21">
        <f>VLOOKUP($C119,[2]Milan!$B$7:$AA$40,26)</f>
        <v>4.8994239047221786</v>
      </c>
      <c r="BM119" s="22">
        <f>IF($V119=1,-[4]SFH!$E$9,0)</f>
        <v>-19.057142857142857</v>
      </c>
      <c r="BN119" s="63" t="s">
        <v>38</v>
      </c>
      <c r="BO119" s="21">
        <f>IF($N119&gt;0,VLOOKUP($C119,[1]Milan!$AB$7:$AN$40,$N119))/((IF($P119=1,'3 PlantsCodes'!$D$26,IF($P119=2,'3 PlantsCodes'!$D$27,IF($P119=3,'3 PlantsCodes'!$D$28,IF($P119=4,'3 PlantsCodes'!$D$29)))))*IF($R119=1,'3 PlantsCodes'!$D$31,IF(IT_Milan!$R119=2,'3 PlantsCodes'!$D$32)))</f>
        <v>6.6514746684693744</v>
      </c>
      <c r="BP119" s="21">
        <f>IF($O119&gt;0,VLOOKUP($C119,[1]Milan!$AB$7:$AN$40,$O119),0)/(IF($Q119=1,'3 PlantsCodes'!$E$26,IF($Q119=3,'3 PlantsCodes'!$E$28,IF($Q119=4,'3 PlantsCodes'!$E$29,1)))*IF($R119=1,'3 PlantsCodes'!$E$31,IF($R119=2,'3 PlantsCodes'!$E$32)))</f>
        <v>0.84629985059654245</v>
      </c>
      <c r="BQ119" s="21">
        <f>VLOOKUP($C119,[1]Milan!$AB$6:$AZ$40,$T119)</f>
        <v>3.4198792878060047</v>
      </c>
      <c r="BR119" s="21">
        <f>VLOOKUP($C119,[1]Milan!$B$7:$Y$40,18)</f>
        <v>11.676460606061633</v>
      </c>
      <c r="BS119" s="21">
        <f>VLOOKUP($C119,[1]Milan!$B$7:$AA$40,26)</f>
        <v>4.9631920917664818</v>
      </c>
      <c r="BT119" s="22">
        <f>IF($V119=1,-[4]AB!$E$9,0)</f>
        <v>-12.026262626262627</v>
      </c>
      <c r="BU119" s="63" t="s">
        <v>38</v>
      </c>
    </row>
    <row r="120" spans="1:73" x14ac:dyDescent="0.25">
      <c r="A120" s="195"/>
      <c r="B120" s="18">
        <v>20</v>
      </c>
      <c r="C120" s="26">
        <f t="shared" ref="C120:V120" si="125">IF(C89="","",C89)</f>
        <v>34</v>
      </c>
      <c r="D120" s="55" t="str">
        <f t="shared" si="125"/>
        <v>+</v>
      </c>
      <c r="E120" s="55" t="str">
        <f t="shared" si="125"/>
        <v>+</v>
      </c>
      <c r="F120" s="54" t="str">
        <f t="shared" si="125"/>
        <v>+</v>
      </c>
      <c r="G120" s="54" t="str">
        <f t="shared" si="125"/>
        <v>o</v>
      </c>
      <c r="H120" s="54">
        <f t="shared" si="125"/>
        <v>1</v>
      </c>
      <c r="I120" s="54">
        <f t="shared" si="125"/>
        <v>4</v>
      </c>
      <c r="J120" s="54">
        <f t="shared" si="125"/>
        <v>3</v>
      </c>
      <c r="K120" s="54">
        <f t="shared" si="125"/>
        <v>2</v>
      </c>
      <c r="L120" s="54">
        <f t="shared" si="125"/>
        <v>2</v>
      </c>
      <c r="M120" s="54">
        <f t="shared" si="125"/>
        <v>4322</v>
      </c>
      <c r="N120" s="54">
        <f t="shared" si="125"/>
        <v>8</v>
      </c>
      <c r="O120" s="54">
        <f t="shared" si="125"/>
        <v>13</v>
      </c>
      <c r="P120" s="54">
        <f t="shared" si="125"/>
        <v>1</v>
      </c>
      <c r="Q120" s="54">
        <f t="shared" si="125"/>
        <v>1</v>
      </c>
      <c r="R120" s="54">
        <f t="shared" si="125"/>
        <v>2</v>
      </c>
      <c r="S120" s="54" t="str">
        <f t="shared" si="125"/>
        <v>o</v>
      </c>
      <c r="T120" s="26">
        <f t="shared" si="125"/>
        <v>23</v>
      </c>
      <c r="U120" s="54">
        <f t="shared" si="125"/>
        <v>1</v>
      </c>
      <c r="V120" s="54">
        <f t="shared" si="125"/>
        <v>1</v>
      </c>
      <c r="W120" s="19"/>
      <c r="X120" s="23">
        <f>IF(X89&gt;0,VLOOKUP(X89,'[3]2020_Envelope'!$BH$6:$CR$128,2),"")</f>
        <v>35.776225259170502</v>
      </c>
      <c r="Y120" s="23">
        <f>IF(Y89&gt;0,VLOOKUP(Y89,'[3]2020_Envelope'!$BH$6:$CR$128,2),"")</f>
        <v>107.1277067548387</v>
      </c>
      <c r="Z120" s="23">
        <f>IF(Z89&gt;0,VLOOKUP(Z89,'[3]2020_Envelope'!$BH$6:$CR$128,2),"")</f>
        <v>35.412562056497691</v>
      </c>
      <c r="AA120" s="23">
        <f>IF(AA89&gt;0,VLOOKUP(AA89,'[3]2020_Envelope'!$BH$6:$CR$128,2),"")</f>
        <v>89.171108476409785</v>
      </c>
      <c r="AB120" s="23">
        <f>IF(AB89&gt;0,VLOOKUP(AB89,'[3]2020_Envelope'!$BH$6:$CR$128,2),"")</f>
        <v>73.415651615357163</v>
      </c>
      <c r="AC120" s="23">
        <f>IF(AC89&gt;0,VLOOKUP(AC89,'[3]2020_Envelope'!$BH$6:$CR$128,2),"")</f>
        <v>33.705407163214282</v>
      </c>
      <c r="AD120" s="22">
        <f>IF(AD89&gt;0,VLOOKUP(AD89,'[3]2020_HVAC'!$EY$7:$KA$83,2),"")</f>
        <v>15.673824375000001</v>
      </c>
      <c r="AE120" s="22">
        <f>IF(AE89&gt;0,VLOOKUP(AE89,'[3]2020_HVAC'!$EY$7:$KA$83,2),"")</f>
        <v>10.630117575</v>
      </c>
      <c r="AF120" s="22" t="str">
        <f>IF(AF89&gt;0,VLOOKUP(AF89,'[3]2020_HVAC'!$EY$7:$KA$83,2),"")</f>
        <v/>
      </c>
      <c r="AG120" s="61">
        <f>VLOOKUP($C120,[2]Performance!$A$3:$K$36,7)</f>
        <v>2</v>
      </c>
      <c r="AH120" s="61">
        <f t="shared" si="104"/>
        <v>4</v>
      </c>
      <c r="AI120" s="22">
        <f>IF(AI89&gt;0,VLOOKUP(AI89,'[3]2020_HVAC'!$EY$7:$KA$83,AH120),"")</f>
        <v>79.088383921588488</v>
      </c>
      <c r="AJ120" s="22" t="str">
        <f>IF(AJ89&gt;0,VLOOKUP(AJ89,'[3]2020_HVAC'!$EY$7:$KA$83,2),"")</f>
        <v/>
      </c>
      <c r="AK120" s="22">
        <f>IF(AK89&gt;0,VLOOKUP(AK89,'[3]2020_HVAC'!$EY$7:$KA$83,2),"")</f>
        <v>233.24445899999998</v>
      </c>
      <c r="AL120" s="22">
        <f>IF(AL89&gt;0,VLOOKUP(AL89,'[3]2020_HVAC'!$EY$7:$KA$83,2),"")</f>
        <v>3.9310182214285709</v>
      </c>
      <c r="AM120" s="22">
        <f>IF(AM89&gt;0,VLOOKUP(AM89,'[3]2020_HVAC'!$EY$7:$KA$83,2),"")</f>
        <v>16.719508621714269</v>
      </c>
      <c r="AN120" s="22">
        <f>IF(AN89&gt;0,VLOOKUP(AN89,'[3]2020_HVAC'!$EY$7:$KA$83,2),"")</f>
        <v>32.131292908328199</v>
      </c>
      <c r="AO120" s="14">
        <f t="shared" ref="AO120:AO128" si="126">(SUM(X120:AF120)+SUM(AI120:AN120))*$AO$5</f>
        <v>107243.81723279667</v>
      </c>
      <c r="AP120" s="23">
        <f>IF(AP89&gt;0,VLOOKUP(AP89,'[3]2020_Envelope'!$BH$6:$CR$128,3),"")</f>
        <v>17.312060271827956</v>
      </c>
      <c r="AQ120" s="23">
        <f>IF(AQ89&gt;0,VLOOKUP(AQ89,'[3]2020_Envelope'!$BH$6:$CR$128,3),"")</f>
        <v>44.425880712258056</v>
      </c>
      <c r="AR120" s="23">
        <f>IF(AR89&gt;0,VLOOKUP(AR89,'[3]2020_Envelope'!$BH$6:$CR$128,3),"")</f>
        <v>17.136084208458783</v>
      </c>
      <c r="AS120" s="23">
        <f>IF(AS89&gt;0,VLOOKUP(AS89,'[3]2020_Envelope'!$BH$6:$CR$128,3),"")</f>
        <v>39.544645079119618</v>
      </c>
      <c r="AT120" s="23">
        <f>IF(AT89&gt;0,VLOOKUP(AT89,'[3]2020_Envelope'!$BH$6:$CR$128,3),"")</f>
        <v>32.557746284848484</v>
      </c>
      <c r="AU120" s="23">
        <f>IF(AU89&gt;0,VLOOKUP(AU89,'[3]2020_Envelope'!$BH$6:$CR$128,3),"")</f>
        <v>14.797290119999998</v>
      </c>
      <c r="AV120" s="22">
        <f>IF(AV89&gt;0,VLOOKUP(AV89,'[3]2020_HVAC'!$EY$7:$KA$83,5),"")</f>
        <v>15.680157233333334</v>
      </c>
      <c r="AW120" s="22">
        <f>IF(AW89&gt;0,VLOOKUP(AW89,'[3]2020_HVAC'!$EY$7:$KA$83,5),"")</f>
        <v>7.5714264266666671</v>
      </c>
      <c r="AX120" s="22" t="str">
        <f>IF(AX89&gt;0,VLOOKUP(AX89,'[3]2020_HVAC'!$EY$7:$KA$83,5),"")</f>
        <v/>
      </c>
      <c r="AY120" s="61">
        <f>VLOOKUP($C120,[1]Performance!$A$3:$K$36,7)</f>
        <v>2</v>
      </c>
      <c r="AZ120" s="61">
        <f t="shared" si="106"/>
        <v>7</v>
      </c>
      <c r="BA120" s="22">
        <f>IF(BA89&gt;0,VLOOKUP(BA89,'[3]2020_HVAC'!$EY$7:$KA$83,AZ120),"")</f>
        <v>61.143180766952625</v>
      </c>
      <c r="BB120" s="22" t="str">
        <f>IF(BB89&gt;0,VLOOKUP(BB89,'[3]2020_HVAC'!$EY$7:$KA$83,5),"")</f>
        <v/>
      </c>
      <c r="BC120" s="22">
        <f>IF(BC89&gt;0,VLOOKUP(BC89,'[3]2020_HVAC'!$EY$7:$KA$83,5),"")</f>
        <v>212.03258399999999</v>
      </c>
      <c r="BD120" s="22">
        <f>IF(BD89&gt;0,VLOOKUP(BD89,'[3]2020_HVAC'!$EY$7:$KA$83,5),"")</f>
        <v>0.27795078333333328</v>
      </c>
      <c r="BE120" s="22">
        <f>IF(BE89&gt;0,VLOOKUP(BE89,'[3]2020_HVAC'!$EY$7:$KA$83,5),"")</f>
        <v>21.399043975757554</v>
      </c>
      <c r="BF120" s="22">
        <f>IF(BF89&gt;0,VLOOKUP(BF89,'[3]2020_HVAC'!$EY$7:$KA$83,5),"")</f>
        <v>19.992804476293106</v>
      </c>
      <c r="BG120" s="14">
        <f t="shared" ref="BG120:BG128" si="127">(SUM(AP120:AX120)+SUM(BA120:BF120))*$BG$5</f>
        <v>498832.14579546097</v>
      </c>
      <c r="BH120" s="21">
        <f>IF($N120&gt;0,VLOOKUP($C120,[2]Milan!$AB$7:$AN$40,$N120))/((IF($P120=1,'3 PlantsCodes'!$D$26,IF($P120=2,'3 PlantsCodes'!$D$27,IF($P120=3,'3 PlantsCodes'!$D$28,IF($P120=4,'3 PlantsCodes'!$D$29)))))*IF($R120=1,'3 PlantsCodes'!$D$31,IF(IT_Milan!$R120=2,'3 PlantsCodes'!$D$32)))</f>
        <v>8.3188673255510661</v>
      </c>
      <c r="BI120" s="21">
        <f>IF($O120&gt;0,VLOOKUP($C120,[2]Milan!$AB$7:$AN$40,$O120),0)/(IF($Q120=1,'3 PlantsCodes'!$E$26,IF($Q120=3,'3 PlantsCodes'!$E$28,IF($Q120=4,'3 PlantsCodes'!$E$29,1)))*IF($R120=1,'3 PlantsCodes'!$E$31,IF($R120=2,'3 PlantsCodes'!$E$32)))</f>
        <v>2.3015768482827386</v>
      </c>
      <c r="BJ120" s="21">
        <f>VLOOKUP($C120,[2]Milan!$AB$6:$AZ$40,$T120)</f>
        <v>2.2336763185749655</v>
      </c>
      <c r="BK120" s="21">
        <f>VLOOKUP($C120,[2]Milan!$B$7:$Y$40,18)</f>
        <v>11.353794285713454</v>
      </c>
      <c r="BL120" s="21">
        <f>VLOOKUP($C120,[2]Milan!$B$7:$AA$40,26)</f>
        <v>4.8901254632203521</v>
      </c>
      <c r="BM120" s="22">
        <f>IF($V120=1,-[4]SFH!$E$9,0)</f>
        <v>-19.057142857142857</v>
      </c>
      <c r="BN120" s="63" t="s">
        <v>38</v>
      </c>
      <c r="BO120" s="21">
        <f>IF($N120&gt;0,VLOOKUP($C120,[1]Milan!$AB$7:$AN$40,$N120))/((IF($P120=1,'3 PlantsCodes'!$D$26,IF($P120=2,'3 PlantsCodes'!$D$27,IF($P120=3,'3 PlantsCodes'!$D$28,IF($P120=4,'3 PlantsCodes'!$D$29)))))*IF($R120=1,'3 PlantsCodes'!$D$31,IF(IT_Milan!$R120=2,'3 PlantsCodes'!$D$32)))</f>
        <v>6.048801769195113</v>
      </c>
      <c r="BP120" s="21">
        <f>IF($O120&gt;0,VLOOKUP($C120,[1]Milan!$AB$7:$AN$40,$O120),0)/(IF($Q120=1,'3 PlantsCodes'!$E$26,IF($Q120=3,'3 PlantsCodes'!$E$28,IF($Q120=4,'3 PlantsCodes'!$E$29,1)))*IF($R120=1,'3 PlantsCodes'!$E$31,IF($R120=2,'3 PlantsCodes'!$E$32)))</f>
        <v>0.82071663245905524</v>
      </c>
      <c r="BQ120" s="21">
        <f>VLOOKUP($C120,[1]Milan!$AB$6:$AZ$40,$T120)</f>
        <v>3.4193303934524533</v>
      </c>
      <c r="BR120" s="21">
        <f>VLOOKUP($C120,[1]Milan!$B$7:$Y$40,18)</f>
        <v>11.676460606061633</v>
      </c>
      <c r="BS120" s="21">
        <f>VLOOKUP($C120,[1]Milan!$B$7:$AA$40,26)</f>
        <v>4.9593677333460899</v>
      </c>
      <c r="BT120" s="22">
        <f>IF($V120=1,-[4]AB!$E$9,0)</f>
        <v>-12.026262626262627</v>
      </c>
      <c r="BU120" s="63" t="s">
        <v>38</v>
      </c>
    </row>
    <row r="121" spans="1:73" x14ac:dyDescent="0.25">
      <c r="A121" s="195"/>
      <c r="B121" s="18">
        <v>21</v>
      </c>
      <c r="C121" s="26">
        <f t="shared" ref="C121:V121" si="128">IF(C90="","",C90)</f>
        <v>34</v>
      </c>
      <c r="D121" s="55" t="str">
        <f t="shared" si="128"/>
        <v/>
      </c>
      <c r="E121" s="55" t="str">
        <f t="shared" si="128"/>
        <v/>
      </c>
      <c r="F121" s="54" t="str">
        <f t="shared" si="128"/>
        <v/>
      </c>
      <c r="G121" s="54" t="str">
        <f t="shared" si="128"/>
        <v/>
      </c>
      <c r="H121" s="54">
        <f t="shared" si="128"/>
        <v>1</v>
      </c>
      <c r="I121" s="54">
        <f t="shared" si="128"/>
        <v>4</v>
      </c>
      <c r="J121" s="54">
        <f t="shared" si="128"/>
        <v>3</v>
      </c>
      <c r="K121" s="54">
        <f t="shared" si="128"/>
        <v>2</v>
      </c>
      <c r="L121" s="54">
        <f t="shared" si="128"/>
        <v>2</v>
      </c>
      <c r="M121" s="54">
        <f t="shared" si="128"/>
        <v>4322</v>
      </c>
      <c r="N121" s="54">
        <f t="shared" si="128"/>
        <v>4</v>
      </c>
      <c r="O121" s="54">
        <f t="shared" si="128"/>
        <v>0</v>
      </c>
      <c r="P121" s="54">
        <f t="shared" si="128"/>
        <v>2</v>
      </c>
      <c r="Q121" s="54">
        <f t="shared" si="128"/>
        <v>0</v>
      </c>
      <c r="R121" s="54">
        <f t="shared" si="128"/>
        <v>2</v>
      </c>
      <c r="S121" s="54" t="str">
        <f t="shared" si="128"/>
        <v>o</v>
      </c>
      <c r="T121" s="26">
        <f t="shared" si="128"/>
        <v>15</v>
      </c>
      <c r="U121" s="54">
        <f t="shared" si="128"/>
        <v>0</v>
      </c>
      <c r="V121" s="54">
        <f t="shared" si="128"/>
        <v>1</v>
      </c>
      <c r="W121" s="19"/>
      <c r="X121" s="23">
        <f>IF(X90&gt;0,VLOOKUP(X90,'[3]2020_Envelope'!$BH$6:$CR$128,2),"")</f>
        <v>35.776225259170502</v>
      </c>
      <c r="Y121" s="23">
        <f>IF(Y90&gt;0,VLOOKUP(Y90,'[3]2020_Envelope'!$BH$6:$CR$128,2),"")</f>
        <v>107.1277067548387</v>
      </c>
      <c r="Z121" s="23">
        <f>IF(Z90&gt;0,VLOOKUP(Z90,'[3]2020_Envelope'!$BH$6:$CR$128,2),"")</f>
        <v>35.412562056497691</v>
      </c>
      <c r="AA121" s="23">
        <f>IF(AA90&gt;0,VLOOKUP(AA90,'[3]2020_Envelope'!$BH$6:$CR$128,2),"")</f>
        <v>89.171108476409785</v>
      </c>
      <c r="AB121" s="23">
        <f>IF(AB90&gt;0,VLOOKUP(AB90,'[3]2020_Envelope'!$BH$6:$CR$128,2),"")</f>
        <v>73.415651615357163</v>
      </c>
      <c r="AC121" s="23">
        <f>IF(AC90&gt;0,VLOOKUP(AC90,'[3]2020_Envelope'!$BH$6:$CR$128,2),"")</f>
        <v>33.705407163214282</v>
      </c>
      <c r="AD121" s="22">
        <f>IF(AD90&gt;0,VLOOKUP(AD90,'[3]2020_HVAC'!$EY$7:$KA$83,2),"")</f>
        <v>15.673824375000001</v>
      </c>
      <c r="AE121" s="22">
        <f>IF(AE90&gt;0,VLOOKUP(AE90,'[3]2020_HVAC'!$EY$7:$KA$83,2),"")</f>
        <v>10.630117575</v>
      </c>
      <c r="AF121" s="22" t="str">
        <f>IF(AF90&gt;0,VLOOKUP(AF90,'[3]2020_HVAC'!$EY$7:$KA$83,2),"")</f>
        <v/>
      </c>
      <c r="AG121" s="61">
        <f>VLOOKUP($C121,[2]Performance!$A$3:$K$36,7)</f>
        <v>2</v>
      </c>
      <c r="AH121" s="61">
        <f t="shared" si="104"/>
        <v>4</v>
      </c>
      <c r="AI121" s="22">
        <f>IF(AI90&gt;0,VLOOKUP(AI90,'[3]2020_HVAC'!$EY$7:$KA$83,AH121),"")</f>
        <v>14.053071968383085</v>
      </c>
      <c r="AJ121" s="22" t="str">
        <f>IF(AJ90&gt;0,VLOOKUP(AJ90,'[3]2020_HVAC'!$EY$7:$KA$83,2),"")</f>
        <v/>
      </c>
      <c r="AK121" s="22">
        <f>IF(AK90&gt;0,VLOOKUP(AK90,'[3]2020_HVAC'!$EY$7:$KA$83,2),"")</f>
        <v>39.1792935</v>
      </c>
      <c r="AL121" s="22">
        <f>IF(AL90&gt;0,VLOOKUP(AL90,'[3]2020_HVAC'!$EY$7:$KA$83,2),"")</f>
        <v>3.9310182214285709</v>
      </c>
      <c r="AM121" s="22" t="str">
        <f>IF(AM90&gt;0,VLOOKUP(AM90,'[3]2020_HVAC'!$EY$7:$KA$83,2),"")</f>
        <v/>
      </c>
      <c r="AN121" s="22">
        <f>IF(AN90&gt;0,VLOOKUP(AN90,'[3]2020_HVAC'!$EY$7:$KA$83,2),"")</f>
        <v>32.131292908328199</v>
      </c>
      <c r="AO121" s="14">
        <f t="shared" si="126"/>
        <v>68629.019182307908</v>
      </c>
      <c r="AP121" s="23">
        <f>IF(AP90&gt;0,VLOOKUP(AP90,'[3]2020_Envelope'!$BH$6:$CR$128,3),"")</f>
        <v>17.312060271827956</v>
      </c>
      <c r="AQ121" s="23">
        <f>IF(AQ90&gt;0,VLOOKUP(AQ90,'[3]2020_Envelope'!$BH$6:$CR$128,3),"")</f>
        <v>44.425880712258056</v>
      </c>
      <c r="AR121" s="23">
        <f>IF(AR90&gt;0,VLOOKUP(AR90,'[3]2020_Envelope'!$BH$6:$CR$128,3),"")</f>
        <v>17.136084208458783</v>
      </c>
      <c r="AS121" s="23">
        <f>IF(AS90&gt;0,VLOOKUP(AS90,'[3]2020_Envelope'!$BH$6:$CR$128,3),"")</f>
        <v>39.544645079119618</v>
      </c>
      <c r="AT121" s="23">
        <f>IF(AT90&gt;0,VLOOKUP(AT90,'[3]2020_Envelope'!$BH$6:$CR$128,3),"")</f>
        <v>32.557746284848484</v>
      </c>
      <c r="AU121" s="23">
        <f>IF(AU90&gt;0,VLOOKUP(AU90,'[3]2020_Envelope'!$BH$6:$CR$128,3),"")</f>
        <v>14.797290119999998</v>
      </c>
      <c r="AV121" s="22">
        <f>IF(AV90&gt;0,VLOOKUP(AV90,'[3]2020_HVAC'!$EY$7:$KA$83,5),"")</f>
        <v>15.680157233333334</v>
      </c>
      <c r="AW121" s="22">
        <f>IF(AW90&gt;0,VLOOKUP(AW90,'[3]2020_HVAC'!$EY$7:$KA$83,5),"")</f>
        <v>7.5714264266666671</v>
      </c>
      <c r="AX121" s="22" t="str">
        <f>IF(AX90&gt;0,VLOOKUP(AX90,'[3]2020_HVAC'!$EY$7:$KA$83,5),"")</f>
        <v/>
      </c>
      <c r="AY121" s="61">
        <f>VLOOKUP($C121,[1]Performance!$A$3:$K$36,7)</f>
        <v>2</v>
      </c>
      <c r="AZ121" s="61">
        <f t="shared" si="106"/>
        <v>7</v>
      </c>
      <c r="BA121" s="22">
        <f>IF(BA90&gt;0,VLOOKUP(BA90,'[3]2020_HVAC'!$EY$7:$KA$83,AZ121),"")</f>
        <v>9.5063822482598717</v>
      </c>
      <c r="BB121" s="22" t="str">
        <f>IF(BB90&gt;0,VLOOKUP(BB90,'[3]2020_HVAC'!$EY$7:$KA$83,5),"")</f>
        <v/>
      </c>
      <c r="BC121" s="22">
        <f>IF(BC90&gt;0,VLOOKUP(BC90,'[3]2020_HVAC'!$EY$7:$KA$83,5),"")</f>
        <v>35.6259145</v>
      </c>
      <c r="BD121" s="22">
        <f>IF(BD90&gt;0,VLOOKUP(BD90,'[3]2020_HVAC'!$EY$7:$KA$83,5),"")</f>
        <v>0.27795078333333328</v>
      </c>
      <c r="BE121" s="22" t="str">
        <f>IF(BE90&gt;0,VLOOKUP(BE90,'[3]2020_HVAC'!$EY$7:$KA$83,5),"")</f>
        <v/>
      </c>
      <c r="BF121" s="22">
        <f>IF(BF90&gt;0,VLOOKUP(BF90,'[3]2020_HVAC'!$EY$7:$KA$83,5),"")</f>
        <v>19.992804476293106</v>
      </c>
      <c r="BG121" s="14">
        <f t="shared" si="127"/>
        <v>251884.05892095523</v>
      </c>
      <c r="BH121" s="21">
        <f>IF($N121&gt;0,VLOOKUP($C121,[2]Milan!$AB$7:$AN$40,$N121))/((IF($P121=1,'3 PlantsCodes'!$D$26,IF($P121=2,'3 PlantsCodes'!$D$27,IF($P121=3,'3 PlantsCodes'!$D$28,IF($P121=4,'3 PlantsCodes'!$D$29)))))*IF($R121=1,'3 PlantsCodes'!$D$31,IF(IT_Milan!$R121=2,'3 PlantsCodes'!$D$32)))</f>
        <v>31.502426676602205</v>
      </c>
      <c r="BI121" s="21">
        <f>IF($O121&gt;0,VLOOKUP($C121,[2]Milan!$AB$7:$AN$40,$O121),0)/(IF($Q121=1,'3 PlantsCodes'!$E$26,IF($Q121=3,'3 PlantsCodes'!$E$28,IF($Q121=4,'3 PlantsCodes'!$E$29,1)))*IF($R121=1,'3 PlantsCodes'!$E$31,IF($R121=2,'3 PlantsCodes'!$E$32)))</f>
        <v>0</v>
      </c>
      <c r="BJ121" s="21">
        <f>VLOOKUP($C121,[2]Milan!$AB$6:$AZ$40,$T121)</f>
        <v>15.88421052631579</v>
      </c>
      <c r="BK121" s="21">
        <f>VLOOKUP($C121,[2]Milan!$B$7:$Y$40,18)</f>
        <v>11.353794285713454</v>
      </c>
      <c r="BL121" s="21">
        <f>VLOOKUP($C121,[2]Milan!$B$7:$AA$40,26)</f>
        <v>4.8901254632203521</v>
      </c>
      <c r="BM121" s="22">
        <f>IF($V121=1,-[4]SFH!$E$9,0)</f>
        <v>-19.057142857142857</v>
      </c>
      <c r="BN121" s="63" t="s">
        <v>38</v>
      </c>
      <c r="BO121" s="21">
        <f>IF($N121&gt;0,VLOOKUP($C121,[1]Milan!$AB$7:$AN$40,$N121))/((IF($P121=1,'3 PlantsCodes'!$D$26,IF($P121=2,'3 PlantsCodes'!$D$27,IF($P121=3,'3 PlantsCodes'!$D$28,IF($P121=4,'3 PlantsCodes'!$D$29)))))*IF($R121=1,'3 PlantsCodes'!$D$31,IF(IT_Milan!$R121=2,'3 PlantsCodes'!$D$32)))</f>
        <v>23.935125946076859</v>
      </c>
      <c r="BP121" s="21">
        <f>IF($O121&gt;0,VLOOKUP($C121,[1]Milan!$AB$7:$AN$40,$O121),0)/(IF($Q121=1,'3 PlantsCodes'!$E$26,IF($Q121=3,'3 PlantsCodes'!$E$28,IF($Q121=4,'3 PlantsCodes'!$E$29,1)))*IF($R121=1,'3 PlantsCodes'!$E$31,IF($R121=2,'3 PlantsCodes'!$E$32)))</f>
        <v>0</v>
      </c>
      <c r="BQ121" s="21">
        <f>VLOOKUP($C121,[1]Milan!$AB$6:$AZ$40,$T121)</f>
        <v>24.526315789473685</v>
      </c>
      <c r="BR121" s="21">
        <f>VLOOKUP($C121,[1]Milan!$B$7:$Y$40,18)</f>
        <v>11.676460606061633</v>
      </c>
      <c r="BS121" s="21">
        <f>VLOOKUP($C121,[1]Milan!$B$7:$AA$40,26)</f>
        <v>4.9593677333460899</v>
      </c>
      <c r="BT121" s="22">
        <f>IF($V121=1,-[4]AB!$E$9,0)</f>
        <v>-12.026262626262627</v>
      </c>
      <c r="BU121" s="63" t="s">
        <v>38</v>
      </c>
    </row>
    <row r="122" spans="1:73" x14ac:dyDescent="0.25">
      <c r="A122" s="195"/>
      <c r="B122" s="18">
        <v>22</v>
      </c>
      <c r="C122" s="26">
        <f t="shared" ref="C122:V122" si="129">IF(C91="","",C91)</f>
        <v>34</v>
      </c>
      <c r="D122" s="55" t="str">
        <f t="shared" si="129"/>
        <v/>
      </c>
      <c r="E122" s="55" t="str">
        <f t="shared" si="129"/>
        <v/>
      </c>
      <c r="F122" s="54" t="str">
        <f t="shared" si="129"/>
        <v/>
      </c>
      <c r="G122" s="54" t="str">
        <f t="shared" si="129"/>
        <v/>
      </c>
      <c r="H122" s="54">
        <f t="shared" si="129"/>
        <v>1</v>
      </c>
      <c r="I122" s="54">
        <f t="shared" si="129"/>
        <v>4</v>
      </c>
      <c r="J122" s="54">
        <f t="shared" si="129"/>
        <v>3</v>
      </c>
      <c r="K122" s="54">
        <f t="shared" si="129"/>
        <v>2</v>
      </c>
      <c r="L122" s="54">
        <f t="shared" si="129"/>
        <v>2</v>
      </c>
      <c r="M122" s="54">
        <f t="shared" si="129"/>
        <v>4322</v>
      </c>
      <c r="N122" s="54">
        <f t="shared" si="129"/>
        <v>9</v>
      </c>
      <c r="O122" s="54">
        <f t="shared" si="129"/>
        <v>0</v>
      </c>
      <c r="P122" s="54">
        <f t="shared" si="129"/>
        <v>2</v>
      </c>
      <c r="Q122" s="54">
        <f t="shared" si="129"/>
        <v>0</v>
      </c>
      <c r="R122" s="54">
        <f t="shared" si="129"/>
        <v>2</v>
      </c>
      <c r="S122" s="54" t="str">
        <f t="shared" si="129"/>
        <v>o</v>
      </c>
      <c r="T122" s="26">
        <f t="shared" si="129"/>
        <v>18</v>
      </c>
      <c r="U122" s="54">
        <f t="shared" si="129"/>
        <v>0</v>
      </c>
      <c r="V122" s="54">
        <f t="shared" si="129"/>
        <v>0</v>
      </c>
      <c r="W122" s="19"/>
      <c r="X122" s="23">
        <f>IF(X91&gt;0,VLOOKUP(X91,'[3]2020_Envelope'!$BH$6:$CR$128,2),"")</f>
        <v>35.776225259170502</v>
      </c>
      <c r="Y122" s="23">
        <f>IF(Y91&gt;0,VLOOKUP(Y91,'[3]2020_Envelope'!$BH$6:$CR$128,2),"")</f>
        <v>107.1277067548387</v>
      </c>
      <c r="Z122" s="23">
        <f>IF(Z91&gt;0,VLOOKUP(Z91,'[3]2020_Envelope'!$BH$6:$CR$128,2),"")</f>
        <v>35.412562056497691</v>
      </c>
      <c r="AA122" s="23">
        <f>IF(AA91&gt;0,VLOOKUP(AA91,'[3]2020_Envelope'!$BH$6:$CR$128,2),"")</f>
        <v>89.171108476409785</v>
      </c>
      <c r="AB122" s="23">
        <f>IF(AB91&gt;0,VLOOKUP(AB91,'[3]2020_Envelope'!$BH$6:$CR$128,2),"")</f>
        <v>73.415651615357163</v>
      </c>
      <c r="AC122" s="23">
        <f>IF(AC91&gt;0,VLOOKUP(AC91,'[3]2020_Envelope'!$BH$6:$CR$128,2),"")</f>
        <v>33.705407163214282</v>
      </c>
      <c r="AD122" s="22">
        <f>IF(AD91&gt;0,VLOOKUP(AD91,'[3]2020_HVAC'!$EY$7:$KA$83,2),"")</f>
        <v>15.673824375000001</v>
      </c>
      <c r="AE122" s="22">
        <f>IF(AE91&gt;0,VLOOKUP(AE91,'[3]2020_HVAC'!$EY$7:$KA$83,2),"")</f>
        <v>10.630117575</v>
      </c>
      <c r="AF122" s="22" t="str">
        <f>IF(AF91&gt;0,VLOOKUP(AF91,'[3]2020_HVAC'!$EY$7:$KA$83,2),"")</f>
        <v/>
      </c>
      <c r="AG122" s="61">
        <f>VLOOKUP($C122,[2]Performance!$A$3:$K$36,7)</f>
        <v>2</v>
      </c>
      <c r="AH122" s="61">
        <f t="shared" si="104"/>
        <v>4</v>
      </c>
      <c r="AI122" s="22">
        <f>IF(AI91&gt;0,VLOOKUP(AI91,'[3]2020_HVAC'!$EY$7:$KA$83,AH122),"")</f>
        <v>31.695714285714285</v>
      </c>
      <c r="AJ122" s="22" t="str">
        <f>IF(AJ91&gt;0,VLOOKUP(AJ91,'[3]2020_HVAC'!$EY$7:$KA$83,2),"")</f>
        <v/>
      </c>
      <c r="AK122" s="22">
        <f>IF(AK91&gt;0,VLOOKUP(AK91,'[3]2020_HVAC'!$EY$7:$KA$83,2),"")</f>
        <v>39.1792935</v>
      </c>
      <c r="AL122" s="22">
        <f>IF(AL91&gt;0,VLOOKUP(AL91,'[3]2020_HVAC'!$EY$7:$KA$83,2),"")</f>
        <v>3.9310182214285709</v>
      </c>
      <c r="AM122" s="22" t="str">
        <f>IF(AM91&gt;0,VLOOKUP(AM91,'[3]2020_HVAC'!$EY$7:$KA$83,2),"")</f>
        <v/>
      </c>
      <c r="AN122" s="22" t="str">
        <f>IF(AN91&gt;0,VLOOKUP(AN91,'[3]2020_HVAC'!$EY$7:$KA$83,2),"")</f>
        <v/>
      </c>
      <c r="AO122" s="14">
        <f t="shared" si="126"/>
        <v>66600.60809956833</v>
      </c>
      <c r="AP122" s="23">
        <f>IF(AP91&gt;0,VLOOKUP(AP91,'[3]2020_Envelope'!$BH$6:$CR$128,3),"")</f>
        <v>17.312060271827956</v>
      </c>
      <c r="AQ122" s="23">
        <f>IF(AQ91&gt;0,VLOOKUP(AQ91,'[3]2020_Envelope'!$BH$6:$CR$128,3),"")</f>
        <v>44.425880712258056</v>
      </c>
      <c r="AR122" s="23">
        <f>IF(AR91&gt;0,VLOOKUP(AR91,'[3]2020_Envelope'!$BH$6:$CR$128,3),"")</f>
        <v>17.136084208458783</v>
      </c>
      <c r="AS122" s="23">
        <f>IF(AS91&gt;0,VLOOKUP(AS91,'[3]2020_Envelope'!$BH$6:$CR$128,3),"")</f>
        <v>39.544645079119618</v>
      </c>
      <c r="AT122" s="23">
        <f>IF(AT91&gt;0,VLOOKUP(AT91,'[3]2020_Envelope'!$BH$6:$CR$128,3),"")</f>
        <v>32.557746284848484</v>
      </c>
      <c r="AU122" s="23">
        <f>IF(AU91&gt;0,VLOOKUP(AU91,'[3]2020_Envelope'!$BH$6:$CR$128,3),"")</f>
        <v>14.797290119999998</v>
      </c>
      <c r="AV122" s="22">
        <f>IF(AV91&gt;0,VLOOKUP(AV91,'[3]2020_HVAC'!$EY$7:$KA$83,5),"")</f>
        <v>15.680157233333334</v>
      </c>
      <c r="AW122" s="22">
        <f>IF(AW91&gt;0,VLOOKUP(AW91,'[3]2020_HVAC'!$EY$7:$KA$83,5),"")</f>
        <v>7.5714264266666671</v>
      </c>
      <c r="AX122" s="22" t="str">
        <f>IF(AX91&gt;0,VLOOKUP(AX91,'[3]2020_HVAC'!$EY$7:$KA$83,5),"")</f>
        <v/>
      </c>
      <c r="AY122" s="61">
        <f>VLOOKUP($C122,[1]Performance!$A$3:$K$36,7)</f>
        <v>2</v>
      </c>
      <c r="AZ122" s="61">
        <f t="shared" si="106"/>
        <v>7</v>
      </c>
      <c r="BA122" s="22">
        <f>IF(BA91&gt;0,VLOOKUP(BA91,'[3]2020_HVAC'!$EY$7:$KA$83,AZ122),"")</f>
        <v>6.5289405864381287</v>
      </c>
      <c r="BB122" s="22" t="str">
        <f>IF(BB91&gt;0,VLOOKUP(BB91,'[3]2020_HVAC'!$EY$7:$KA$83,5),"")</f>
        <v/>
      </c>
      <c r="BC122" s="22">
        <f>IF(BC91&gt;0,VLOOKUP(BC91,'[3]2020_HVAC'!$EY$7:$KA$83,5),"")</f>
        <v>35.6259145</v>
      </c>
      <c r="BD122" s="22">
        <f>IF(BD91&gt;0,VLOOKUP(BD91,'[3]2020_HVAC'!$EY$7:$KA$83,5),"")</f>
        <v>0.27795078333333328</v>
      </c>
      <c r="BE122" s="22" t="str">
        <f>IF(BE91&gt;0,VLOOKUP(BE91,'[3]2020_HVAC'!$EY$7:$KA$83,5),"")</f>
        <v/>
      </c>
      <c r="BF122" s="22" t="str">
        <f>IF(BF91&gt;0,VLOOKUP(BF91,'[3]2020_HVAC'!$EY$7:$KA$83,5),"")</f>
        <v/>
      </c>
      <c r="BG122" s="14">
        <f t="shared" si="127"/>
        <v>229143.51524422155</v>
      </c>
      <c r="BH122" s="21">
        <f>IF($N122&gt;0,VLOOKUP($C122,[2]Milan!$AB$7:$AN$40,$N122))/((IF($P122=1,'3 PlantsCodes'!$D$26,IF($P122=2,'3 PlantsCodes'!$D$27,IF($P122=3,'3 PlantsCodes'!$D$28,IF($P122=4,'3 PlantsCodes'!$D$29)))))*IF($R122=1,'3 PlantsCodes'!$D$31,IF(IT_Milan!$R122=2,'3 PlantsCodes'!$D$32)))</f>
        <v>29.927305342772094</v>
      </c>
      <c r="BI122" s="21">
        <f>IF($O122&gt;0,VLOOKUP($C122,[2]Milan!$AB$7:$AN$40,$O122),0)/(IF($Q122=1,'3 PlantsCodes'!$E$26,IF($Q122=3,'3 PlantsCodes'!$E$28,IF($Q122=4,'3 PlantsCodes'!$E$29,1)))*IF($R122=1,'3 PlantsCodes'!$E$31,IF($R122=2,'3 PlantsCodes'!$E$32)))</f>
        <v>0</v>
      </c>
      <c r="BJ122" s="21">
        <f>VLOOKUP($C122,[2]Milan!$AB$6:$AZ$40,$T122)</f>
        <v>15.09</v>
      </c>
      <c r="BK122" s="21">
        <f>VLOOKUP($C122,[2]Milan!$B$7:$Y$40,18)</f>
        <v>11.353794285713454</v>
      </c>
      <c r="BL122" s="21">
        <f>VLOOKUP($C122,[2]Milan!$B$7:$AA$40,26)</f>
        <v>4.8901254632203521</v>
      </c>
      <c r="BM122" s="22">
        <f>IF($V122=1,-[4]SFH!$E$9,0)</f>
        <v>0</v>
      </c>
      <c r="BN122" s="63" t="s">
        <v>38</v>
      </c>
      <c r="BO122" s="21">
        <f>IF($N122&gt;0,VLOOKUP($C122,[1]Milan!$AB$7:$AN$40,$N122))/((IF($P122=1,'3 PlantsCodes'!$D$26,IF($P122=2,'3 PlantsCodes'!$D$27,IF($P122=3,'3 PlantsCodes'!$D$28,IF($P122=4,'3 PlantsCodes'!$D$29)))))*IF($R122=1,'3 PlantsCodes'!$D$31,IF(IT_Milan!$R122=2,'3 PlantsCodes'!$D$32)))</f>
        <v>22.738369648773016</v>
      </c>
      <c r="BP122" s="21">
        <f>IF($O122&gt;0,VLOOKUP($C122,[1]Milan!$AB$7:$AN$40,$O122),0)/(IF($Q122=1,'3 PlantsCodes'!$E$26,IF($Q122=3,'3 PlantsCodes'!$E$28,IF($Q122=4,'3 PlantsCodes'!$E$29,1)))*IF($R122=1,'3 PlantsCodes'!$E$31,IF($R122=2,'3 PlantsCodes'!$E$32)))</f>
        <v>0</v>
      </c>
      <c r="BQ122" s="21">
        <f>VLOOKUP($C122,[1]Milan!$AB$6:$AZ$40,$T122)</f>
        <v>23.3</v>
      </c>
      <c r="BR122" s="21">
        <f>VLOOKUP($C122,[1]Milan!$B$7:$Y$40,18)</f>
        <v>11.676460606061633</v>
      </c>
      <c r="BS122" s="21">
        <f>VLOOKUP($C122,[1]Milan!$B$7:$AA$40,26)</f>
        <v>4.9593677333460899</v>
      </c>
      <c r="BT122" s="22">
        <f>IF($V122=1,-[4]AB!$E$9,0)</f>
        <v>0</v>
      </c>
      <c r="BU122" s="63" t="s">
        <v>38</v>
      </c>
    </row>
    <row r="123" spans="1:73" x14ac:dyDescent="0.25">
      <c r="A123" s="195"/>
      <c r="B123" s="18">
        <v>23</v>
      </c>
      <c r="C123" s="26">
        <f t="shared" ref="C123:V123" si="130">IF(C92="","",C92)</f>
        <v>34</v>
      </c>
      <c r="D123" s="55" t="str">
        <f t="shared" si="130"/>
        <v/>
      </c>
      <c r="E123" s="55" t="str">
        <f t="shared" si="130"/>
        <v/>
      </c>
      <c r="F123" s="54" t="str">
        <f t="shared" si="130"/>
        <v/>
      </c>
      <c r="G123" s="54" t="str">
        <f t="shared" si="130"/>
        <v/>
      </c>
      <c r="H123" s="54">
        <f t="shared" si="130"/>
        <v>1</v>
      </c>
      <c r="I123" s="54">
        <f t="shared" si="130"/>
        <v>4</v>
      </c>
      <c r="J123" s="54">
        <f t="shared" si="130"/>
        <v>3</v>
      </c>
      <c r="K123" s="54">
        <f t="shared" si="130"/>
        <v>2</v>
      </c>
      <c r="L123" s="54">
        <f t="shared" si="130"/>
        <v>2</v>
      </c>
      <c r="M123" s="54">
        <f t="shared" si="130"/>
        <v>4322</v>
      </c>
      <c r="N123" s="54">
        <f t="shared" si="130"/>
        <v>9</v>
      </c>
      <c r="O123" s="54">
        <f t="shared" si="130"/>
        <v>0</v>
      </c>
      <c r="P123" s="54">
        <f t="shared" si="130"/>
        <v>2</v>
      </c>
      <c r="Q123" s="54">
        <f t="shared" si="130"/>
        <v>0</v>
      </c>
      <c r="R123" s="54">
        <f t="shared" si="130"/>
        <v>2</v>
      </c>
      <c r="S123" s="54" t="str">
        <f t="shared" si="130"/>
        <v>o</v>
      </c>
      <c r="T123" s="26">
        <f t="shared" si="130"/>
        <v>18</v>
      </c>
      <c r="U123" s="54">
        <f t="shared" si="130"/>
        <v>0</v>
      </c>
      <c r="V123" s="54">
        <f t="shared" si="130"/>
        <v>1</v>
      </c>
      <c r="W123" s="19"/>
      <c r="X123" s="23">
        <f>IF(X92&gt;0,VLOOKUP(X92,'[3]2020_Envelope'!$BH$6:$CR$128,2),"")</f>
        <v>35.776225259170502</v>
      </c>
      <c r="Y123" s="23">
        <f>IF(Y92&gt;0,VLOOKUP(Y92,'[3]2020_Envelope'!$BH$6:$CR$128,2),"")</f>
        <v>107.1277067548387</v>
      </c>
      <c r="Z123" s="23">
        <f>IF(Z92&gt;0,VLOOKUP(Z92,'[3]2020_Envelope'!$BH$6:$CR$128,2),"")</f>
        <v>35.412562056497691</v>
      </c>
      <c r="AA123" s="23">
        <f>IF(AA92&gt;0,VLOOKUP(AA92,'[3]2020_Envelope'!$BH$6:$CR$128,2),"")</f>
        <v>89.171108476409785</v>
      </c>
      <c r="AB123" s="23">
        <f>IF(AB92&gt;0,VLOOKUP(AB92,'[3]2020_Envelope'!$BH$6:$CR$128,2),"")</f>
        <v>73.415651615357163</v>
      </c>
      <c r="AC123" s="23">
        <f>IF(AC92&gt;0,VLOOKUP(AC92,'[3]2020_Envelope'!$BH$6:$CR$128,2),"")</f>
        <v>33.705407163214282</v>
      </c>
      <c r="AD123" s="22">
        <f>IF(AD92&gt;0,VLOOKUP(AD92,'[3]2020_HVAC'!$EY$7:$KA$83,2),"")</f>
        <v>15.673824375000001</v>
      </c>
      <c r="AE123" s="22">
        <f>IF(AE92&gt;0,VLOOKUP(AE92,'[3]2020_HVAC'!$EY$7:$KA$83,2),"")</f>
        <v>10.630117575</v>
      </c>
      <c r="AF123" s="22" t="str">
        <f>IF(AF92&gt;0,VLOOKUP(AF92,'[3]2020_HVAC'!$EY$7:$KA$83,2),"")</f>
        <v/>
      </c>
      <c r="AG123" s="61">
        <f>VLOOKUP($C123,[2]Performance!$A$3:$K$36,7)</f>
        <v>2</v>
      </c>
      <c r="AH123" s="61">
        <f t="shared" si="104"/>
        <v>4</v>
      </c>
      <c r="AI123" s="22">
        <f>IF(AI92&gt;0,VLOOKUP(AI92,'[3]2020_HVAC'!$EY$7:$KA$83,AH123),"")</f>
        <v>31.695714285714285</v>
      </c>
      <c r="AJ123" s="22" t="str">
        <f>IF(AJ92&gt;0,VLOOKUP(AJ92,'[3]2020_HVAC'!$EY$7:$KA$83,2),"")</f>
        <v/>
      </c>
      <c r="AK123" s="22">
        <f>IF(AK92&gt;0,VLOOKUP(AK92,'[3]2020_HVAC'!$EY$7:$KA$83,2),"")</f>
        <v>39.1792935</v>
      </c>
      <c r="AL123" s="22">
        <f>IF(AL92&gt;0,VLOOKUP(AL92,'[3]2020_HVAC'!$EY$7:$KA$83,2),"")</f>
        <v>3.9310182214285709</v>
      </c>
      <c r="AM123" s="22" t="str">
        <f>IF(AM92&gt;0,VLOOKUP(AM92,'[3]2020_HVAC'!$EY$7:$KA$83,2),"")</f>
        <v/>
      </c>
      <c r="AN123" s="22">
        <f>IF(AN92&gt;0,VLOOKUP(AN92,'[3]2020_HVAC'!$EY$7:$KA$83,2),"")</f>
        <v>32.131292908328199</v>
      </c>
      <c r="AO123" s="14">
        <f t="shared" si="126"/>
        <v>71098.989106734283</v>
      </c>
      <c r="AP123" s="23">
        <f>IF(AP92&gt;0,VLOOKUP(AP92,'[3]2020_Envelope'!$BH$6:$CR$128,3),"")</f>
        <v>17.312060271827956</v>
      </c>
      <c r="AQ123" s="23">
        <f>IF(AQ92&gt;0,VLOOKUP(AQ92,'[3]2020_Envelope'!$BH$6:$CR$128,3),"")</f>
        <v>44.425880712258056</v>
      </c>
      <c r="AR123" s="23">
        <f>IF(AR92&gt;0,VLOOKUP(AR92,'[3]2020_Envelope'!$BH$6:$CR$128,3),"")</f>
        <v>17.136084208458783</v>
      </c>
      <c r="AS123" s="23">
        <f>IF(AS92&gt;0,VLOOKUP(AS92,'[3]2020_Envelope'!$BH$6:$CR$128,3),"")</f>
        <v>39.544645079119618</v>
      </c>
      <c r="AT123" s="23">
        <f>IF(AT92&gt;0,VLOOKUP(AT92,'[3]2020_Envelope'!$BH$6:$CR$128,3),"")</f>
        <v>32.557746284848484</v>
      </c>
      <c r="AU123" s="23">
        <f>IF(AU92&gt;0,VLOOKUP(AU92,'[3]2020_Envelope'!$BH$6:$CR$128,3),"")</f>
        <v>14.797290119999998</v>
      </c>
      <c r="AV123" s="22">
        <f>IF(AV92&gt;0,VLOOKUP(AV92,'[3]2020_HVAC'!$EY$7:$KA$83,5),"")</f>
        <v>15.680157233333334</v>
      </c>
      <c r="AW123" s="22">
        <f>IF(AW92&gt;0,VLOOKUP(AW92,'[3]2020_HVAC'!$EY$7:$KA$83,5),"")</f>
        <v>7.5714264266666671</v>
      </c>
      <c r="AX123" s="22" t="str">
        <f>IF(AX92&gt;0,VLOOKUP(AX92,'[3]2020_HVAC'!$EY$7:$KA$83,5),"")</f>
        <v/>
      </c>
      <c r="AY123" s="61">
        <f>VLOOKUP($C123,[1]Performance!$A$3:$K$36,7)</f>
        <v>2</v>
      </c>
      <c r="AZ123" s="61">
        <f t="shared" si="106"/>
        <v>7</v>
      </c>
      <c r="BA123" s="22">
        <f>IF(BA92&gt;0,VLOOKUP(BA92,'[3]2020_HVAC'!$EY$7:$KA$83,AZ123),"")</f>
        <v>6.5289405864381287</v>
      </c>
      <c r="BB123" s="22" t="str">
        <f>IF(BB92&gt;0,VLOOKUP(BB92,'[3]2020_HVAC'!$EY$7:$KA$83,5),"")</f>
        <v/>
      </c>
      <c r="BC123" s="22">
        <f>IF(BC92&gt;0,VLOOKUP(BC92,'[3]2020_HVAC'!$EY$7:$KA$83,5),"")</f>
        <v>35.6259145</v>
      </c>
      <c r="BD123" s="22">
        <f>IF(BD92&gt;0,VLOOKUP(BD92,'[3]2020_HVAC'!$EY$7:$KA$83,5),"")</f>
        <v>0.27795078333333328</v>
      </c>
      <c r="BE123" s="22" t="str">
        <f>IF(BE92&gt;0,VLOOKUP(BE92,'[3]2020_HVAC'!$EY$7:$KA$83,5),"")</f>
        <v/>
      </c>
      <c r="BF123" s="22">
        <f>IF(BF92&gt;0,VLOOKUP(BF92,'[3]2020_HVAC'!$EY$7:$KA$83,5),"")</f>
        <v>19.992804476293106</v>
      </c>
      <c r="BG123" s="14">
        <f t="shared" si="127"/>
        <v>248936.39167575169</v>
      </c>
      <c r="BH123" s="21">
        <f>IF($N123&gt;0,VLOOKUP($C123,[2]Milan!$AB$7:$AN$40,$N123))/((IF($P123=1,'3 PlantsCodes'!$D$26,IF($P123=2,'3 PlantsCodes'!$D$27,IF($P123=3,'3 PlantsCodes'!$D$28,IF($P123=4,'3 PlantsCodes'!$D$29)))))*IF($R123=1,'3 PlantsCodes'!$D$31,IF(IT_Milan!$R123=2,'3 PlantsCodes'!$D$32)))</f>
        <v>29.927305342772094</v>
      </c>
      <c r="BI123" s="21">
        <f>IF($O123&gt;0,VLOOKUP($C123,[2]Milan!$AB$7:$AN$40,$O123),0)/(IF($Q123=1,'3 PlantsCodes'!$E$26,IF($Q123=3,'3 PlantsCodes'!$E$28,IF($Q123=4,'3 PlantsCodes'!$E$29,1)))*IF($R123=1,'3 PlantsCodes'!$E$31,IF($R123=2,'3 PlantsCodes'!$E$32)))</f>
        <v>0</v>
      </c>
      <c r="BJ123" s="21">
        <f>VLOOKUP($C123,[2]Milan!$AB$6:$AZ$40,$T123)</f>
        <v>15.09</v>
      </c>
      <c r="BK123" s="21">
        <f>VLOOKUP($C123,[2]Milan!$B$7:$Y$40,18)</f>
        <v>11.353794285713454</v>
      </c>
      <c r="BL123" s="21">
        <f>VLOOKUP($C123,[2]Milan!$B$7:$AA$40,26)</f>
        <v>4.8901254632203521</v>
      </c>
      <c r="BM123" s="22">
        <f>IF($V123=1,-[4]SFH!$E$9,0)</f>
        <v>-19.057142857142857</v>
      </c>
      <c r="BN123" s="63" t="s">
        <v>38</v>
      </c>
      <c r="BO123" s="21">
        <f>IF($N123&gt;0,VLOOKUP($C123,[1]Milan!$AB$7:$AN$40,$N123))/((IF($P123=1,'3 PlantsCodes'!$D$26,IF($P123=2,'3 PlantsCodes'!$D$27,IF($P123=3,'3 PlantsCodes'!$D$28,IF($P123=4,'3 PlantsCodes'!$D$29)))))*IF($R123=1,'3 PlantsCodes'!$D$31,IF(IT_Milan!$R123=2,'3 PlantsCodes'!$D$32)))</f>
        <v>22.738369648773016</v>
      </c>
      <c r="BP123" s="21">
        <f>IF($O123&gt;0,VLOOKUP($C123,[1]Milan!$AB$7:$AN$40,$O123),0)/(IF($Q123=1,'3 PlantsCodes'!$E$26,IF($Q123=3,'3 PlantsCodes'!$E$28,IF($Q123=4,'3 PlantsCodes'!$E$29,1)))*IF($R123=1,'3 PlantsCodes'!$E$31,IF($R123=2,'3 PlantsCodes'!$E$32)))</f>
        <v>0</v>
      </c>
      <c r="BQ123" s="21">
        <f>VLOOKUP($C123,[1]Milan!$AB$6:$AZ$40,$T123)</f>
        <v>23.3</v>
      </c>
      <c r="BR123" s="21">
        <f>VLOOKUP($C123,[1]Milan!$B$7:$Y$40,18)</f>
        <v>11.676460606061633</v>
      </c>
      <c r="BS123" s="21">
        <f>VLOOKUP($C123,[1]Milan!$B$7:$AA$40,26)</f>
        <v>4.9593677333460899</v>
      </c>
      <c r="BT123" s="22">
        <f>IF($V123=1,-[4]AB!$E$9,0)</f>
        <v>-12.026262626262627</v>
      </c>
      <c r="BU123" s="63" t="s">
        <v>38</v>
      </c>
    </row>
    <row r="124" spans="1:73" x14ac:dyDescent="0.25">
      <c r="A124" s="195"/>
      <c r="B124" s="18">
        <v>24</v>
      </c>
      <c r="C124" s="26">
        <f t="shared" ref="C124:V124" si="131">IF(C93="","",C93)</f>
        <v>34</v>
      </c>
      <c r="D124" s="55" t="str">
        <f t="shared" si="131"/>
        <v/>
      </c>
      <c r="E124" s="55" t="str">
        <f t="shared" si="131"/>
        <v/>
      </c>
      <c r="F124" s="54" t="str">
        <f t="shared" si="131"/>
        <v/>
      </c>
      <c r="G124" s="54" t="str">
        <f t="shared" si="131"/>
        <v/>
      </c>
      <c r="H124" s="54">
        <f t="shared" si="131"/>
        <v>1</v>
      </c>
      <c r="I124" s="54">
        <f t="shared" si="131"/>
        <v>4</v>
      </c>
      <c r="J124" s="54">
        <f t="shared" si="131"/>
        <v>3</v>
      </c>
      <c r="K124" s="54">
        <f t="shared" si="131"/>
        <v>2</v>
      </c>
      <c r="L124" s="54">
        <f t="shared" si="131"/>
        <v>2</v>
      </c>
      <c r="M124" s="54">
        <f t="shared" si="131"/>
        <v>4322</v>
      </c>
      <c r="N124" s="54">
        <f t="shared" si="131"/>
        <v>8</v>
      </c>
      <c r="O124" s="54">
        <f t="shared" si="131"/>
        <v>0</v>
      </c>
      <c r="P124" s="54">
        <f t="shared" si="131"/>
        <v>1</v>
      </c>
      <c r="Q124" s="54">
        <f t="shared" si="131"/>
        <v>0</v>
      </c>
      <c r="R124" s="54">
        <f t="shared" si="131"/>
        <v>2</v>
      </c>
      <c r="S124" s="54" t="str">
        <f t="shared" si="131"/>
        <v>o</v>
      </c>
      <c r="T124" s="26">
        <f t="shared" si="131"/>
        <v>23</v>
      </c>
      <c r="U124" s="54">
        <f t="shared" si="131"/>
        <v>1</v>
      </c>
      <c r="V124" s="54">
        <f t="shared" si="131"/>
        <v>1</v>
      </c>
      <c r="W124" s="19"/>
      <c r="X124" s="23">
        <f>IF(X93&gt;0,VLOOKUP(X93,'[3]2020_Envelope'!$BH$6:$CR$128,2),"")</f>
        <v>35.776225259170502</v>
      </c>
      <c r="Y124" s="23">
        <f>IF(Y93&gt;0,VLOOKUP(Y93,'[3]2020_Envelope'!$BH$6:$CR$128,2),"")</f>
        <v>107.1277067548387</v>
      </c>
      <c r="Z124" s="23">
        <f>IF(Z93&gt;0,VLOOKUP(Z93,'[3]2020_Envelope'!$BH$6:$CR$128,2),"")</f>
        <v>35.412562056497691</v>
      </c>
      <c r="AA124" s="23">
        <f>IF(AA93&gt;0,VLOOKUP(AA93,'[3]2020_Envelope'!$BH$6:$CR$128,2),"")</f>
        <v>89.171108476409785</v>
      </c>
      <c r="AB124" s="23">
        <f>IF(AB93&gt;0,VLOOKUP(AB93,'[3]2020_Envelope'!$BH$6:$CR$128,2),"")</f>
        <v>73.415651615357163</v>
      </c>
      <c r="AC124" s="23">
        <f>IF(AC93&gt;0,VLOOKUP(AC93,'[3]2020_Envelope'!$BH$6:$CR$128,2),"")</f>
        <v>33.705407163214282</v>
      </c>
      <c r="AD124" s="22">
        <f>IF(AD93&gt;0,VLOOKUP(AD93,'[3]2020_HVAC'!$EY$7:$KA$83,2),"")</f>
        <v>15.673824375000001</v>
      </c>
      <c r="AE124" s="22">
        <f>IF(AE93&gt;0,VLOOKUP(AE93,'[3]2020_HVAC'!$EY$7:$KA$83,2),"")</f>
        <v>10.630117575</v>
      </c>
      <c r="AF124" s="22" t="str">
        <f>IF(AF93&gt;0,VLOOKUP(AF93,'[3]2020_HVAC'!$EY$7:$KA$83,2),"")</f>
        <v/>
      </c>
      <c r="AG124" s="61">
        <f>VLOOKUP($C124,[2]Performance!$A$3:$K$36,7)</f>
        <v>2</v>
      </c>
      <c r="AH124" s="61">
        <f t="shared" si="104"/>
        <v>4</v>
      </c>
      <c r="AI124" s="22">
        <f>IF(AI93&gt;0,VLOOKUP(AI93,'[3]2020_HVAC'!$EY$7:$KA$83,AH124),"")</f>
        <v>79.088383921588488</v>
      </c>
      <c r="AJ124" s="22" t="str">
        <f>IF(AJ93&gt;0,VLOOKUP(AJ93,'[3]2020_HVAC'!$EY$7:$KA$83,2),"")</f>
        <v/>
      </c>
      <c r="AK124" s="22">
        <f>IF(AK93&gt;0,VLOOKUP(AK93,'[3]2020_HVAC'!$EY$7:$KA$83,2),"")</f>
        <v>233.24445899999998</v>
      </c>
      <c r="AL124" s="22">
        <f>IF(AL93&gt;0,VLOOKUP(AL93,'[3]2020_HVAC'!$EY$7:$KA$83,2),"")</f>
        <v>3.9310182214285709</v>
      </c>
      <c r="AM124" s="22">
        <f>IF(AM93&gt;0,VLOOKUP(AM93,'[3]2020_HVAC'!$EY$7:$KA$83,2),"")</f>
        <v>16.719508621714269</v>
      </c>
      <c r="AN124" s="22">
        <f>IF(AN93&gt;0,VLOOKUP(AN93,'[3]2020_HVAC'!$EY$7:$KA$83,2),"")</f>
        <v>32.131292908328199</v>
      </c>
      <c r="AO124" s="14">
        <f t="shared" si="126"/>
        <v>107243.81723279667</v>
      </c>
      <c r="AP124" s="23">
        <f>IF(AP93&gt;0,VLOOKUP(AP93,'[3]2020_Envelope'!$BH$6:$CR$128,3),"")</f>
        <v>17.312060271827956</v>
      </c>
      <c r="AQ124" s="23">
        <f>IF(AQ93&gt;0,VLOOKUP(AQ93,'[3]2020_Envelope'!$BH$6:$CR$128,3),"")</f>
        <v>44.425880712258056</v>
      </c>
      <c r="AR124" s="23">
        <f>IF(AR93&gt;0,VLOOKUP(AR93,'[3]2020_Envelope'!$BH$6:$CR$128,3),"")</f>
        <v>17.136084208458783</v>
      </c>
      <c r="AS124" s="23">
        <f>IF(AS93&gt;0,VLOOKUP(AS93,'[3]2020_Envelope'!$BH$6:$CR$128,3),"")</f>
        <v>39.544645079119618</v>
      </c>
      <c r="AT124" s="23">
        <f>IF(AT93&gt;0,VLOOKUP(AT93,'[3]2020_Envelope'!$BH$6:$CR$128,3),"")</f>
        <v>32.557746284848484</v>
      </c>
      <c r="AU124" s="23">
        <f>IF(AU93&gt;0,VLOOKUP(AU93,'[3]2020_Envelope'!$BH$6:$CR$128,3),"")</f>
        <v>14.797290119999998</v>
      </c>
      <c r="AV124" s="22">
        <f>IF(AV93&gt;0,VLOOKUP(AV93,'[3]2020_HVAC'!$EY$7:$KA$83,5),"")</f>
        <v>15.680157233333334</v>
      </c>
      <c r="AW124" s="22">
        <f>IF(AW93&gt;0,VLOOKUP(AW93,'[3]2020_HVAC'!$EY$7:$KA$83,5),"")</f>
        <v>7.5714264266666671</v>
      </c>
      <c r="AX124" s="22" t="str">
        <f>IF(AX93&gt;0,VLOOKUP(AX93,'[3]2020_HVAC'!$EY$7:$KA$83,5),"")</f>
        <v/>
      </c>
      <c r="AY124" s="61">
        <f>VLOOKUP($C124,[1]Performance!$A$3:$K$36,7)</f>
        <v>2</v>
      </c>
      <c r="AZ124" s="61">
        <f t="shared" si="106"/>
        <v>7</v>
      </c>
      <c r="BA124" s="22">
        <f>IF(BA93&gt;0,VLOOKUP(BA93,'[3]2020_HVAC'!$EY$7:$KA$83,AZ124),"")</f>
        <v>61.143180766952625</v>
      </c>
      <c r="BB124" s="22" t="str">
        <f>IF(BB93&gt;0,VLOOKUP(BB93,'[3]2020_HVAC'!$EY$7:$KA$83,5),"")</f>
        <v/>
      </c>
      <c r="BC124" s="22">
        <f>IF(BC93&gt;0,VLOOKUP(BC93,'[3]2020_HVAC'!$EY$7:$KA$83,5),"")</f>
        <v>212.03258399999999</v>
      </c>
      <c r="BD124" s="22">
        <f>IF(BD93&gt;0,VLOOKUP(BD93,'[3]2020_HVAC'!$EY$7:$KA$83,5),"")</f>
        <v>0.27795078333333328</v>
      </c>
      <c r="BE124" s="22">
        <f>IF(BE93&gt;0,VLOOKUP(BE93,'[3]2020_HVAC'!$EY$7:$KA$83,5),"")</f>
        <v>21.399043975757554</v>
      </c>
      <c r="BF124" s="22">
        <f>IF(BF93&gt;0,VLOOKUP(BF93,'[3]2020_HVAC'!$EY$7:$KA$83,5),"")</f>
        <v>19.992804476293106</v>
      </c>
      <c r="BG124" s="14">
        <f t="shared" si="127"/>
        <v>498832.14579546097</v>
      </c>
      <c r="BH124" s="21">
        <f>IF($N124&gt;0,VLOOKUP($C124,[2]Milan!$AB$7:$AN$40,$N124))/((IF($P124=1,'3 PlantsCodes'!$D$26,IF($P124=2,'3 PlantsCodes'!$D$27,IF($P124=3,'3 PlantsCodes'!$D$28,IF($P124=4,'3 PlantsCodes'!$D$29)))))*IF($R124=1,'3 PlantsCodes'!$D$31,IF(IT_Milan!$R124=2,'3 PlantsCodes'!$D$32)))</f>
        <v>8.3188673255510661</v>
      </c>
      <c r="BI124" s="21">
        <f>IF($O124&gt;0,VLOOKUP($C124,[2]Milan!$AB$7:$AN$40,$O124),0)/(IF($Q124=1,'3 PlantsCodes'!$E$26,IF($Q124=3,'3 PlantsCodes'!$E$28,IF($Q124=4,'3 PlantsCodes'!$E$29,1)))*IF($R124=1,'3 PlantsCodes'!$E$31,IF($R124=2,'3 PlantsCodes'!$E$32)))</f>
        <v>0</v>
      </c>
      <c r="BJ124" s="21">
        <f>VLOOKUP($C124,[2]Milan!$AB$6:$AZ$40,$T124)</f>
        <v>2.2336763185749655</v>
      </c>
      <c r="BK124" s="21">
        <f>VLOOKUP($C124,[2]Milan!$B$7:$Y$40,18)</f>
        <v>11.353794285713454</v>
      </c>
      <c r="BL124" s="21">
        <f>VLOOKUP($C124,[2]Milan!$B$7:$AA$40,26)</f>
        <v>4.8901254632203521</v>
      </c>
      <c r="BM124" s="22">
        <f>IF($V124=1,-[4]SFH!$E$9,0)</f>
        <v>-19.057142857142857</v>
      </c>
      <c r="BN124" s="63" t="s">
        <v>38</v>
      </c>
      <c r="BO124" s="21">
        <f>IF($N124&gt;0,VLOOKUP($C124,[1]Milan!$AB$7:$AN$40,$N124))/((IF($P124=1,'3 PlantsCodes'!$D$26,IF($P124=2,'3 PlantsCodes'!$D$27,IF($P124=3,'3 PlantsCodes'!$D$28,IF($P124=4,'3 PlantsCodes'!$D$29)))))*IF($R124=1,'3 PlantsCodes'!$D$31,IF(IT_Milan!$R124=2,'3 PlantsCodes'!$D$32)))</f>
        <v>6.048801769195113</v>
      </c>
      <c r="BP124" s="21">
        <f>IF($O124&gt;0,VLOOKUP($C124,[1]Milan!$AB$7:$AN$40,$O124),0)/(IF($Q124=1,'3 PlantsCodes'!$E$26,IF($Q124=3,'3 PlantsCodes'!$E$28,IF($Q124=4,'3 PlantsCodes'!$E$29,1)))*IF($R124=1,'3 PlantsCodes'!$E$31,IF($R124=2,'3 PlantsCodes'!$E$32)))</f>
        <v>0</v>
      </c>
      <c r="BQ124" s="21">
        <f>VLOOKUP($C124,[1]Milan!$AB$6:$AZ$40,$T124)</f>
        <v>3.4193303934524533</v>
      </c>
      <c r="BR124" s="21">
        <f>VLOOKUP($C124,[1]Milan!$B$7:$Y$40,18)</f>
        <v>11.676460606061633</v>
      </c>
      <c r="BS124" s="21">
        <f>VLOOKUP($C124,[1]Milan!$B$7:$AA$40,26)</f>
        <v>4.9593677333460899</v>
      </c>
      <c r="BT124" s="22">
        <f>IF($V124=1,-[4]AB!$E$9,0)</f>
        <v>-12.026262626262627</v>
      </c>
      <c r="BU124" s="63" t="s">
        <v>38</v>
      </c>
    </row>
    <row r="125" spans="1:73" x14ac:dyDescent="0.25">
      <c r="A125" s="195"/>
      <c r="B125" s="18">
        <v>25</v>
      </c>
      <c r="C125" s="26">
        <f t="shared" ref="C125:V125" si="132">IF(C94="","",C94)</f>
        <v>24</v>
      </c>
      <c r="D125" s="55" t="str">
        <f t="shared" si="132"/>
        <v/>
      </c>
      <c r="E125" s="55" t="str">
        <f t="shared" si="132"/>
        <v/>
      </c>
      <c r="F125" s="54" t="str">
        <f t="shared" si="132"/>
        <v/>
      </c>
      <c r="G125" s="54" t="str">
        <f t="shared" si="132"/>
        <v/>
      </c>
      <c r="H125" s="54">
        <f t="shared" si="132"/>
        <v>0</v>
      </c>
      <c r="I125" s="54">
        <f t="shared" si="132"/>
        <v>3</v>
      </c>
      <c r="J125" s="54">
        <f t="shared" si="132"/>
        <v>3</v>
      </c>
      <c r="K125" s="54">
        <f t="shared" si="132"/>
        <v>2</v>
      </c>
      <c r="L125" s="54">
        <f t="shared" si="132"/>
        <v>1</v>
      </c>
      <c r="M125" s="54">
        <f t="shared" si="132"/>
        <v>3321</v>
      </c>
      <c r="N125" s="54">
        <f t="shared" si="132"/>
        <v>9</v>
      </c>
      <c r="O125" s="54">
        <f t="shared" si="132"/>
        <v>0</v>
      </c>
      <c r="P125" s="54">
        <f t="shared" si="132"/>
        <v>2</v>
      </c>
      <c r="Q125" s="54">
        <f t="shared" si="132"/>
        <v>0</v>
      </c>
      <c r="R125" s="54">
        <f t="shared" si="132"/>
        <v>2</v>
      </c>
      <c r="S125" s="54" t="str">
        <f t="shared" si="132"/>
        <v>o</v>
      </c>
      <c r="T125" s="26">
        <f t="shared" si="132"/>
        <v>24</v>
      </c>
      <c r="U125" s="54">
        <f t="shared" si="132"/>
        <v>1</v>
      </c>
      <c r="V125" s="54">
        <f t="shared" si="132"/>
        <v>0</v>
      </c>
      <c r="W125" s="19"/>
      <c r="X125" s="23">
        <f>IF(X94&gt;0,VLOOKUP(X94,'[3]2020_Envelope'!$BH$6:$CR$128,2),"")</f>
        <v>24.381444908755757</v>
      </c>
      <c r="Y125" s="23">
        <f>IF(Y94&gt;0,VLOOKUP(Y94,'[3]2020_Envelope'!$BH$6:$CR$128,2),"")</f>
        <v>96.941051456451618</v>
      </c>
      <c r="Z125" s="23">
        <f>IF(Z94&gt;0,VLOOKUP(Z94,'[3]2020_Envelope'!$BH$6:$CR$128,2),"")</f>
        <v>31.412266827096769</v>
      </c>
      <c r="AA125" s="23">
        <f>IF(AA94&gt;0,VLOOKUP(AA94,'[3]2020_Envelope'!$BH$6:$CR$128,2),"")</f>
        <v>89.171108476409785</v>
      </c>
      <c r="AB125" s="23">
        <f>IF(AB94&gt;0,VLOOKUP(AB94,'[3]2020_Envelope'!$BH$6:$CR$128,2),"")</f>
        <v>73.415651615357163</v>
      </c>
      <c r="AC125" s="23">
        <f>IF(AC94&gt;0,VLOOKUP(AC94,'[3]2020_Envelope'!$BH$6:$CR$128,2),"")</f>
        <v>33.705407163214282</v>
      </c>
      <c r="AD125" s="22" t="str">
        <f>IF(AD94&gt;0,VLOOKUP(AD94,'[3]2020_HVAC'!$EY$7:$KA$83,2),"")</f>
        <v/>
      </c>
      <c r="AE125" s="22" t="str">
        <f>IF(AE94&gt;0,VLOOKUP(AE94,'[3]2020_HVAC'!$EY$7:$KA$83,2),"")</f>
        <v/>
      </c>
      <c r="AF125" s="22" t="str">
        <f>IF(AF94&gt;0,VLOOKUP(AF94,'[3]2020_HVAC'!$EY$7:$KA$83,2),"")</f>
        <v/>
      </c>
      <c r="AG125" s="61">
        <f>VLOOKUP($C125,[2]Performance!$A$3:$K$36,7)</f>
        <v>2</v>
      </c>
      <c r="AH125" s="61">
        <f t="shared" si="104"/>
        <v>4</v>
      </c>
      <c r="AI125" s="22">
        <f>IF(AI94&gt;0,VLOOKUP(AI94,'[3]2020_HVAC'!$EY$7:$KA$83,AH125),"")</f>
        <v>31.695714285714285</v>
      </c>
      <c r="AJ125" s="22" t="str">
        <f>IF(AJ94&gt;0,VLOOKUP(AJ94,'[3]2020_HVAC'!$EY$7:$KA$83,2),"")</f>
        <v/>
      </c>
      <c r="AK125" s="22">
        <f>IF(AK94&gt;0,VLOOKUP(AK94,'[3]2020_HVAC'!$EY$7:$KA$83,2),"")</f>
        <v>39.1792935</v>
      </c>
      <c r="AL125" s="22">
        <f>IF(AL94&gt;0,VLOOKUP(AL94,'[3]2020_HVAC'!$EY$7:$KA$83,2),"")</f>
        <v>3.9310182214285709</v>
      </c>
      <c r="AM125" s="22">
        <f>IF(AM94&gt;0,VLOOKUP(AM94,'[3]2020_HVAC'!$EY$7:$KA$83,2),"")</f>
        <v>16.719508621714269</v>
      </c>
      <c r="AN125" s="22" t="str">
        <f>IF(AN94&gt;0,VLOOKUP(AN94,'[3]2020_HVAC'!$EY$7:$KA$83,2),"")</f>
        <v/>
      </c>
      <c r="AO125" s="14">
        <f t="shared" si="126"/>
        <v>61677.345110659946</v>
      </c>
      <c r="AP125" s="23">
        <f>IF(AP94&gt;0,VLOOKUP(AP94,'[3]2020_Envelope'!$BH$6:$CR$128,3),"")</f>
        <v>11.798143619593786</v>
      </c>
      <c r="AQ125" s="23">
        <f>IF(AQ94&gt;0,VLOOKUP(AQ94,'[3]2020_Envelope'!$BH$6:$CR$128,3),"")</f>
        <v>40.201472789677418</v>
      </c>
      <c r="AR125" s="23">
        <f>IF(AR94&gt;0,VLOOKUP(AR94,'[3]2020_Envelope'!$BH$6:$CR$128,3),"")</f>
        <v>15.200347511397849</v>
      </c>
      <c r="AS125" s="23">
        <f>IF(AS94&gt;0,VLOOKUP(AS94,'[3]2020_Envelope'!$BH$6:$CR$128,3),"")</f>
        <v>39.544645079119618</v>
      </c>
      <c r="AT125" s="23">
        <f>IF(AT94&gt;0,VLOOKUP(AT94,'[3]2020_Envelope'!$BH$6:$CR$128,3),"")</f>
        <v>32.557746284848484</v>
      </c>
      <c r="AU125" s="23">
        <f>IF(AU94&gt;0,VLOOKUP(AU94,'[3]2020_Envelope'!$BH$6:$CR$128,3),"")</f>
        <v>14.797290119999998</v>
      </c>
      <c r="AV125" s="22" t="str">
        <f>IF(AV94&gt;0,VLOOKUP(AV94,'[3]2020_HVAC'!$EY$7:$KA$83,5),"")</f>
        <v/>
      </c>
      <c r="AW125" s="22" t="str">
        <f>IF(AW94&gt;0,VLOOKUP(AW94,'[3]2020_HVAC'!$EY$7:$KA$83,5),"")</f>
        <v/>
      </c>
      <c r="AX125" s="22" t="str">
        <f>IF(AX94&gt;0,VLOOKUP(AX94,'[3]2020_HVAC'!$EY$7:$KA$83,5),"")</f>
        <v/>
      </c>
      <c r="AY125" s="61">
        <f>VLOOKUP($C125,[1]Performance!$A$3:$K$36,7)</f>
        <v>2</v>
      </c>
      <c r="AZ125" s="61">
        <f t="shared" si="106"/>
        <v>7</v>
      </c>
      <c r="BA125" s="22">
        <f>IF(BA94&gt;0,VLOOKUP(BA94,'[3]2020_HVAC'!$EY$7:$KA$83,AZ125),"")</f>
        <v>6.5289405864381287</v>
      </c>
      <c r="BB125" s="22" t="str">
        <f>IF(BB94&gt;0,VLOOKUP(BB94,'[3]2020_HVAC'!$EY$7:$KA$83,5),"")</f>
        <v/>
      </c>
      <c r="BC125" s="22">
        <f>IF(BC94&gt;0,VLOOKUP(BC94,'[3]2020_HVAC'!$EY$7:$KA$83,5),"")</f>
        <v>35.6259145</v>
      </c>
      <c r="BD125" s="22">
        <f>IF(BD94&gt;0,VLOOKUP(BD94,'[3]2020_HVAC'!$EY$7:$KA$83,5),"")</f>
        <v>0.27795078333333328</v>
      </c>
      <c r="BE125" s="22">
        <f>IF(BE94&gt;0,VLOOKUP(BE94,'[3]2020_HVAC'!$EY$7:$KA$83,5),"")</f>
        <v>21.399043975757554</v>
      </c>
      <c r="BF125" s="22" t="str">
        <f>IF(BF94&gt;0,VLOOKUP(BF94,'[3]2020_HVAC'!$EY$7:$KA$83,5),"")</f>
        <v/>
      </c>
      <c r="BG125" s="14">
        <f t="shared" si="127"/>
        <v>215752.18029766451</v>
      </c>
      <c r="BH125" s="21">
        <f>IF($N125&gt;0,VLOOKUP($C125,[2]Milan!$AB$7:$AN$40,$N125))/((IF($P125=1,'3 PlantsCodes'!$D$26,IF($P125=2,'3 PlantsCodes'!$D$27,IF($P125=3,'3 PlantsCodes'!$D$28,IF($P125=4,'3 PlantsCodes'!$D$29)))))*IF($R125=1,'3 PlantsCodes'!$D$31,IF(IT_Milan!$R125=2,'3 PlantsCodes'!$D$32)))</f>
        <v>47.957193662910136</v>
      </c>
      <c r="BI125" s="21">
        <f>IF($O125&gt;0,VLOOKUP($C125,[2]Milan!$AB$7:$AN$40,$O125),0)/(IF($Q125=1,'3 PlantsCodes'!$E$26,IF($Q125=3,'3 PlantsCodes'!$E$28,IF($Q125=4,'3 PlantsCodes'!$E$29,1)))*IF($R125=1,'3 PlantsCodes'!$E$31,IF($R125=2,'3 PlantsCodes'!$E$32)))</f>
        <v>0</v>
      </c>
      <c r="BJ125" s="21">
        <f>VLOOKUP($C125,[2]Milan!$AB$6:$AZ$40,$T125)</f>
        <v>7.6257142857142854</v>
      </c>
      <c r="BK125" s="21">
        <f>VLOOKUP($C125,[2]Milan!$B$7:$Y$40,18)</f>
        <v>11.353794285713454</v>
      </c>
      <c r="BL125" s="21">
        <f>VLOOKUP($C125,[2]Milan!$B$7:$AA$40,26)</f>
        <v>0.43463827039344122</v>
      </c>
      <c r="BM125" s="22">
        <f>IF($V125=1,-[4]SFH!$E$9,0)</f>
        <v>0</v>
      </c>
      <c r="BN125" s="63" t="s">
        <v>38</v>
      </c>
      <c r="BO125" s="21">
        <f>IF($N125&gt;0,VLOOKUP($C125,[1]Milan!$AB$7:$AN$40,$N125))/((IF($P125=1,'3 PlantsCodes'!$D$26,IF($P125=2,'3 PlantsCodes'!$D$27,IF($P125=3,'3 PlantsCodes'!$D$28,IF($P125=4,'3 PlantsCodes'!$D$29)))))*IF($R125=1,'3 PlantsCodes'!$D$31,IF(IT_Milan!$R125=2,'3 PlantsCodes'!$D$32)))</f>
        <v>38.188092930238788</v>
      </c>
      <c r="BP125" s="21">
        <f>IF($O125&gt;0,VLOOKUP($C125,[1]Milan!$AB$7:$AN$40,$O125),0)/(IF($Q125=1,'3 PlantsCodes'!$E$26,IF($Q125=3,'3 PlantsCodes'!$E$28,IF($Q125=4,'3 PlantsCodes'!$E$29,1)))*IF($R125=1,'3 PlantsCodes'!$E$31,IF($R125=2,'3 PlantsCodes'!$E$32)))</f>
        <v>0</v>
      </c>
      <c r="BQ125" s="21">
        <f>VLOOKUP($C125,[1]Milan!$AB$6:$AZ$40,$T125)</f>
        <v>12.197979797979798</v>
      </c>
      <c r="BR125" s="21">
        <f>VLOOKUP($C125,[1]Milan!$B$7:$Y$40,18)</f>
        <v>11.676460606061633</v>
      </c>
      <c r="BS125" s="21">
        <f>VLOOKUP($C125,[1]Milan!$B$7:$AA$40,26)</f>
        <v>0.40107070784597088</v>
      </c>
      <c r="BT125" s="22">
        <f>IF($V125=1,-[4]AB!$E$9,0)</f>
        <v>0</v>
      </c>
      <c r="BU125" s="63" t="s">
        <v>38</v>
      </c>
    </row>
    <row r="126" spans="1:73" x14ac:dyDescent="0.25">
      <c r="A126" s="195"/>
      <c r="B126" s="18">
        <v>26</v>
      </c>
      <c r="C126" s="26">
        <f t="shared" ref="C126:V126" si="133">IF(C95="","",C95)</f>
        <v>14</v>
      </c>
      <c r="D126" s="55" t="str">
        <f t="shared" si="133"/>
        <v/>
      </c>
      <c r="E126" s="55" t="str">
        <f t="shared" si="133"/>
        <v/>
      </c>
      <c r="F126" s="54" t="str">
        <f t="shared" si="133"/>
        <v/>
      </c>
      <c r="G126" s="54" t="str">
        <f t="shared" si="133"/>
        <v/>
      </c>
      <c r="H126" s="54">
        <f t="shared" si="133"/>
        <v>0</v>
      </c>
      <c r="I126" s="54">
        <f t="shared" si="133"/>
        <v>2</v>
      </c>
      <c r="J126" s="54">
        <f t="shared" si="133"/>
        <v>3</v>
      </c>
      <c r="K126" s="54">
        <f t="shared" si="133"/>
        <v>2</v>
      </c>
      <c r="L126" s="54">
        <f t="shared" si="133"/>
        <v>1</v>
      </c>
      <c r="M126" s="54">
        <f t="shared" si="133"/>
        <v>2321</v>
      </c>
      <c r="N126" s="54">
        <f t="shared" si="133"/>
        <v>9</v>
      </c>
      <c r="O126" s="54">
        <f t="shared" si="133"/>
        <v>0</v>
      </c>
      <c r="P126" s="54">
        <f t="shared" si="133"/>
        <v>2</v>
      </c>
      <c r="Q126" s="54">
        <f t="shared" si="133"/>
        <v>0</v>
      </c>
      <c r="R126" s="54">
        <f t="shared" si="133"/>
        <v>2</v>
      </c>
      <c r="S126" s="54" t="str">
        <f t="shared" si="133"/>
        <v>o</v>
      </c>
      <c r="T126" s="26">
        <f t="shared" si="133"/>
        <v>24</v>
      </c>
      <c r="U126" s="54">
        <f t="shared" si="133"/>
        <v>1</v>
      </c>
      <c r="V126" s="54">
        <f t="shared" si="133"/>
        <v>0</v>
      </c>
      <c r="W126" s="19"/>
      <c r="X126" s="23">
        <f>IF(X95&gt;0,VLOOKUP(X95,'[3]2020_Envelope'!$BH$6:$CR$128,2),"")</f>
        <v>18.684054733548386</v>
      </c>
      <c r="Y126" s="23">
        <f>IF(Y95&gt;0,VLOOKUP(Y95,'[3]2020_Envelope'!$BH$6:$CR$128,2),"")</f>
        <v>86.754396158064523</v>
      </c>
      <c r="Z126" s="23">
        <f>IF(Z95&gt;0,VLOOKUP(Z95,'[3]2020_Envelope'!$BH$6:$CR$128,2),"")</f>
        <v>27.418833167557604</v>
      </c>
      <c r="AA126" s="23">
        <f>IF(AA95&gt;0,VLOOKUP(AA95,'[3]2020_Envelope'!$BH$6:$CR$128,2),"")</f>
        <v>89.171108476409785</v>
      </c>
      <c r="AB126" s="23">
        <f>IF(AB95&gt;0,VLOOKUP(AB95,'[3]2020_Envelope'!$BH$6:$CR$128,2),"")</f>
        <v>73.415651615357163</v>
      </c>
      <c r="AC126" s="23">
        <f>IF(AC95&gt;0,VLOOKUP(AC95,'[3]2020_Envelope'!$BH$6:$CR$128,2),"")</f>
        <v>33.705407163214282</v>
      </c>
      <c r="AD126" s="22" t="str">
        <f>IF(AD95&gt;0,VLOOKUP(AD95,'[3]2020_HVAC'!$EY$7:$KA$83,2),"")</f>
        <v/>
      </c>
      <c r="AE126" s="22" t="str">
        <f>IF(AE95&gt;0,VLOOKUP(AE95,'[3]2020_HVAC'!$EY$7:$KA$83,2),"")</f>
        <v/>
      </c>
      <c r="AF126" s="22" t="str">
        <f>IF(AF95&gt;0,VLOOKUP(AF95,'[3]2020_HVAC'!$EY$7:$KA$83,2),"")</f>
        <v/>
      </c>
      <c r="AG126" s="61">
        <f>VLOOKUP($C126,[2]Performance!$A$3:$K$36,7)</f>
        <v>2</v>
      </c>
      <c r="AH126" s="61">
        <f t="shared" si="104"/>
        <v>4</v>
      </c>
      <c r="AI126" s="22">
        <f>IF(AI95&gt;0,VLOOKUP(AI95,'[3]2020_HVAC'!$EY$7:$KA$83,AH126),"")</f>
        <v>31.695714285714285</v>
      </c>
      <c r="AJ126" s="22" t="str">
        <f>IF(AJ95&gt;0,VLOOKUP(AJ95,'[3]2020_HVAC'!$EY$7:$KA$83,2),"")</f>
        <v/>
      </c>
      <c r="AK126" s="22">
        <f>IF(AK95&gt;0,VLOOKUP(AK95,'[3]2020_HVAC'!$EY$7:$KA$83,2),"")</f>
        <v>39.1792935</v>
      </c>
      <c r="AL126" s="22">
        <f>IF(AL95&gt;0,VLOOKUP(AL95,'[3]2020_HVAC'!$EY$7:$KA$83,2),"")</f>
        <v>3.9310182214285709</v>
      </c>
      <c r="AM126" s="22">
        <f>IF(AM95&gt;0,VLOOKUP(AM95,'[3]2020_HVAC'!$EY$7:$KA$83,2),"")</f>
        <v>16.719508621714269</v>
      </c>
      <c r="AN126" s="22" t="str">
        <f>IF(AN95&gt;0,VLOOKUP(AN95,'[3]2020_HVAC'!$EY$7:$KA$83,2),"")</f>
        <v/>
      </c>
      <c r="AO126" s="14">
        <f t="shared" si="126"/>
        <v>58894.498032021242</v>
      </c>
      <c r="AP126" s="23">
        <f>IF(AP95&gt;0,VLOOKUP(AP95,'[3]2020_Envelope'!$BH$6:$CR$128,3),"")</f>
        <v>9.041185293476703</v>
      </c>
      <c r="AQ126" s="23">
        <f>IF(AQ95&gt;0,VLOOKUP(AQ95,'[3]2020_Envelope'!$BH$6:$CR$128,3),"")</f>
        <v>35.977064867096772</v>
      </c>
      <c r="AR126" s="23">
        <f>IF(AR95&gt;0,VLOOKUP(AR95,'[3]2020_Envelope'!$BH$6:$CR$128,3),"")</f>
        <v>13.267931117419355</v>
      </c>
      <c r="AS126" s="23">
        <f>IF(AS95&gt;0,VLOOKUP(AS95,'[3]2020_Envelope'!$BH$6:$CR$128,3),"")</f>
        <v>39.544645079119618</v>
      </c>
      <c r="AT126" s="23">
        <f>IF(AT95&gt;0,VLOOKUP(AT95,'[3]2020_Envelope'!$BH$6:$CR$128,3),"")</f>
        <v>32.557746284848484</v>
      </c>
      <c r="AU126" s="23">
        <f>IF(AU95&gt;0,VLOOKUP(AU95,'[3]2020_Envelope'!$BH$6:$CR$128,3),"")</f>
        <v>14.797290119999998</v>
      </c>
      <c r="AV126" s="22" t="str">
        <f>IF(AV95&gt;0,VLOOKUP(AV95,'[3]2020_HVAC'!$EY$7:$KA$83,5),"")</f>
        <v/>
      </c>
      <c r="AW126" s="22" t="str">
        <f>IF(AW95&gt;0,VLOOKUP(AW95,'[3]2020_HVAC'!$EY$7:$KA$83,5),"")</f>
        <v/>
      </c>
      <c r="AX126" s="22" t="str">
        <f>IF(AX95&gt;0,VLOOKUP(AX95,'[3]2020_HVAC'!$EY$7:$KA$83,5),"")</f>
        <v/>
      </c>
      <c r="AY126" s="61">
        <f>VLOOKUP($C126,[1]Performance!$A$3:$K$36,7)</f>
        <v>2</v>
      </c>
      <c r="AZ126" s="61">
        <f t="shared" si="106"/>
        <v>7</v>
      </c>
      <c r="BA126" s="22">
        <f>IF(BA95&gt;0,VLOOKUP(BA95,'[3]2020_HVAC'!$EY$7:$KA$83,AZ126),"")</f>
        <v>6.5289405864381287</v>
      </c>
      <c r="BB126" s="22" t="str">
        <f>IF(BB95&gt;0,VLOOKUP(BB95,'[3]2020_HVAC'!$EY$7:$KA$83,5),"")</f>
        <v/>
      </c>
      <c r="BC126" s="22">
        <f>IF(BC95&gt;0,VLOOKUP(BC95,'[3]2020_HVAC'!$EY$7:$KA$83,5),"")</f>
        <v>35.6259145</v>
      </c>
      <c r="BD126" s="22">
        <f>IF(BD95&gt;0,VLOOKUP(BD95,'[3]2020_HVAC'!$EY$7:$KA$83,5),"")</f>
        <v>0.27795078333333328</v>
      </c>
      <c r="BE126" s="22">
        <f>IF(BE95&gt;0,VLOOKUP(BE95,'[3]2020_HVAC'!$EY$7:$KA$83,5),"")</f>
        <v>21.399043975757554</v>
      </c>
      <c r="BF126" s="22" t="str">
        <f>IF(BF95&gt;0,VLOOKUP(BF95,'[3]2020_HVAC'!$EY$7:$KA$83,5),"")</f>
        <v/>
      </c>
      <c r="BG126" s="14">
        <f t="shared" si="127"/>
        <v>206927.53548141505</v>
      </c>
      <c r="BH126" s="21">
        <f>IF($N126&gt;0,VLOOKUP($C126,[2]Milan!$AB$7:$AN$40,$N126))/((IF($P126=1,'3 PlantsCodes'!$D$26,IF($P126=2,'3 PlantsCodes'!$D$27,IF($P126=3,'3 PlantsCodes'!$D$28,IF($P126=4,'3 PlantsCodes'!$D$29)))))*IF($R126=1,'3 PlantsCodes'!$D$31,IF(IT_Milan!$R126=2,'3 PlantsCodes'!$D$32)))</f>
        <v>56.230671658004759</v>
      </c>
      <c r="BI126" s="21">
        <f>IF($O126&gt;0,VLOOKUP($C126,[2]Milan!$AB$7:$AN$40,$O126),0)/(IF($Q126=1,'3 PlantsCodes'!$E$26,IF($Q126=3,'3 PlantsCodes'!$E$28,IF($Q126=4,'3 PlantsCodes'!$E$29,1)))*IF($R126=1,'3 PlantsCodes'!$E$31,IF($R126=2,'3 PlantsCodes'!$E$32)))</f>
        <v>0</v>
      </c>
      <c r="BJ126" s="21">
        <f>VLOOKUP($C126,[2]Milan!$AB$6:$AZ$40,$T126)</f>
        <v>7.6257142857142854</v>
      </c>
      <c r="BK126" s="21">
        <f>VLOOKUP($C126,[2]Milan!$B$7:$Y$40,18)</f>
        <v>11.353794285713454</v>
      </c>
      <c r="BL126" s="21">
        <f>VLOOKUP($C126,[2]Milan!$B$7:$AA$40,26)</f>
        <v>0.44846796044182141</v>
      </c>
      <c r="BM126" s="22">
        <f>IF($V126=1,-[4]SFH!$E$9,0)</f>
        <v>0</v>
      </c>
      <c r="BN126" s="63" t="s">
        <v>38</v>
      </c>
      <c r="BO126" s="21">
        <f>IF($N126&gt;0,VLOOKUP($C126,[1]Milan!$AB$7:$AN$40,$N126))/((IF($P126=1,'3 PlantsCodes'!$D$26,IF($P126=2,'3 PlantsCodes'!$D$27,IF($P126=3,'3 PlantsCodes'!$D$28,IF($P126=4,'3 PlantsCodes'!$D$29)))))*IF($R126=1,'3 PlantsCodes'!$D$31,IF(IT_Milan!$R126=2,'3 PlantsCodes'!$D$32)))</f>
        <v>42.88611358909067</v>
      </c>
      <c r="BP126" s="21">
        <f>IF($O126&gt;0,VLOOKUP($C126,[1]Milan!$AB$7:$AN$40,$O126),0)/(IF($Q126=1,'3 PlantsCodes'!$E$26,IF($Q126=3,'3 PlantsCodes'!$E$28,IF($Q126=4,'3 PlantsCodes'!$E$29,1)))*IF($R126=1,'3 PlantsCodes'!$E$31,IF($R126=2,'3 PlantsCodes'!$E$32)))</f>
        <v>0</v>
      </c>
      <c r="BQ126" s="21">
        <f>VLOOKUP($C126,[1]Milan!$AB$6:$AZ$40,$T126)</f>
        <v>12.197979797979798</v>
      </c>
      <c r="BR126" s="21">
        <f>VLOOKUP($C126,[1]Milan!$B$7:$Y$40,18)</f>
        <v>11.676460606061633</v>
      </c>
      <c r="BS126" s="21">
        <f>VLOOKUP($C126,[1]Milan!$B$7:$AA$40,26)</f>
        <v>0.40746856825811439</v>
      </c>
      <c r="BT126" s="22">
        <f>IF($V126=1,-[4]AB!$E$9,0)</f>
        <v>0</v>
      </c>
      <c r="BU126" s="63" t="s">
        <v>38</v>
      </c>
    </row>
    <row r="127" spans="1:73" x14ac:dyDescent="0.25">
      <c r="A127" s="195"/>
      <c r="B127" s="18">
        <v>27</v>
      </c>
      <c r="C127" s="26">
        <f t="shared" ref="C127:V127" si="134">IF(C96="","",C96)</f>
        <v>34</v>
      </c>
      <c r="D127" s="55" t="str">
        <f t="shared" si="134"/>
        <v/>
      </c>
      <c r="E127" s="55" t="str">
        <f t="shared" si="134"/>
        <v/>
      </c>
      <c r="F127" s="54" t="str">
        <f t="shared" si="134"/>
        <v/>
      </c>
      <c r="G127" s="54" t="str">
        <f t="shared" si="134"/>
        <v/>
      </c>
      <c r="H127" s="54">
        <f t="shared" si="134"/>
        <v>1</v>
      </c>
      <c r="I127" s="54">
        <f t="shared" si="134"/>
        <v>4</v>
      </c>
      <c r="J127" s="54">
        <f t="shared" si="134"/>
        <v>3</v>
      </c>
      <c r="K127" s="54">
        <f t="shared" si="134"/>
        <v>2</v>
      </c>
      <c r="L127" s="54">
        <f t="shared" si="134"/>
        <v>2</v>
      </c>
      <c r="M127" s="54">
        <f t="shared" si="134"/>
        <v>4322</v>
      </c>
      <c r="N127" s="54">
        <f t="shared" si="134"/>
        <v>8</v>
      </c>
      <c r="O127" s="54">
        <f t="shared" si="134"/>
        <v>0</v>
      </c>
      <c r="P127" s="54">
        <f t="shared" si="134"/>
        <v>4</v>
      </c>
      <c r="Q127" s="54">
        <f t="shared" si="134"/>
        <v>0</v>
      </c>
      <c r="R127" s="54">
        <f t="shared" si="134"/>
        <v>2</v>
      </c>
      <c r="S127" s="54" t="str">
        <f t="shared" si="134"/>
        <v>o</v>
      </c>
      <c r="T127" s="26">
        <f t="shared" si="134"/>
        <v>23</v>
      </c>
      <c r="U127" s="54">
        <f t="shared" si="134"/>
        <v>1</v>
      </c>
      <c r="V127" s="54">
        <f t="shared" si="134"/>
        <v>1</v>
      </c>
      <c r="W127" s="19"/>
      <c r="X127" s="23">
        <f>IF(X96&gt;0,VLOOKUP(X96,'[3]2020_Envelope'!$BH$6:$CR$128,2),"")</f>
        <v>35.776225259170502</v>
      </c>
      <c r="Y127" s="23">
        <f>IF(Y96&gt;0,VLOOKUP(Y96,'[3]2020_Envelope'!$BH$6:$CR$128,2),"")</f>
        <v>107.1277067548387</v>
      </c>
      <c r="Z127" s="23">
        <f>IF(Z96&gt;0,VLOOKUP(Z96,'[3]2020_Envelope'!$BH$6:$CR$128,2),"")</f>
        <v>35.412562056497691</v>
      </c>
      <c r="AA127" s="23">
        <f>IF(AA96&gt;0,VLOOKUP(AA96,'[3]2020_Envelope'!$BH$6:$CR$128,2),"")</f>
        <v>89.171108476409785</v>
      </c>
      <c r="AB127" s="23">
        <f>IF(AB96&gt;0,VLOOKUP(AB96,'[3]2020_Envelope'!$BH$6:$CR$128,2),"")</f>
        <v>73.415651615357163</v>
      </c>
      <c r="AC127" s="23">
        <f>IF(AC96&gt;0,VLOOKUP(AC96,'[3]2020_Envelope'!$BH$6:$CR$128,2),"")</f>
        <v>33.705407163214282</v>
      </c>
      <c r="AD127" s="22">
        <f>IF(AD96&gt;0,VLOOKUP(AD96,'[3]2020_HVAC'!$EY$7:$KA$83,2),"")</f>
        <v>15.673824375000001</v>
      </c>
      <c r="AE127" s="22">
        <f>IF(AE96&gt;0,VLOOKUP(AE96,'[3]2020_HVAC'!$EY$7:$KA$83,2),"")</f>
        <v>10.630117575</v>
      </c>
      <c r="AF127" s="22" t="str">
        <f>IF(AF96&gt;0,VLOOKUP(AF96,'[3]2020_HVAC'!$EY$7:$KA$83,2),"")</f>
        <v/>
      </c>
      <c r="AG127" s="61">
        <f>VLOOKUP($C127,[2]Performance!$A$3:$K$36,7)</f>
        <v>2</v>
      </c>
      <c r="AH127" s="61">
        <f t="shared" si="104"/>
        <v>4</v>
      </c>
      <c r="AI127" s="22">
        <f>IF(AI96&gt;0,VLOOKUP(AI96,'[3]2020_HVAC'!$EY$7:$KA$83,AH127),"")</f>
        <v>79.088383921588488</v>
      </c>
      <c r="AJ127" s="22" t="str">
        <f>IF(AJ96&gt;0,VLOOKUP(AJ96,'[3]2020_HVAC'!$EY$7:$KA$83,2),"")</f>
        <v/>
      </c>
      <c r="AK127" s="22">
        <f>IF(AK96&gt;0,VLOOKUP(AK96,'[3]2020_HVAC'!$EY$7:$KA$83,2),"")</f>
        <v>114.93821549999998</v>
      </c>
      <c r="AL127" s="22">
        <f>IF(AL96&gt;0,VLOOKUP(AL96,'[3]2020_HVAC'!$EY$7:$KA$83,2),"")</f>
        <v>3.9310182214285709</v>
      </c>
      <c r="AM127" s="22">
        <f>IF(AM96&gt;0,VLOOKUP(AM96,'[3]2020_HVAC'!$EY$7:$KA$83,2),"")</f>
        <v>16.719508621714269</v>
      </c>
      <c r="AN127" s="22">
        <f>IF(AN96&gt;0,VLOOKUP(AN96,'[3]2020_HVAC'!$EY$7:$KA$83,2),"")</f>
        <v>32.131292908328199</v>
      </c>
      <c r="AO127" s="14">
        <f t="shared" si="126"/>
        <v>90680.943142796648</v>
      </c>
      <c r="AP127" s="23">
        <f>IF(AP96&gt;0,VLOOKUP(AP96,'[3]2020_Envelope'!$BH$6:$CR$128,3),"")</f>
        <v>17.312060271827956</v>
      </c>
      <c r="AQ127" s="23">
        <f>IF(AQ96&gt;0,VLOOKUP(AQ96,'[3]2020_Envelope'!$BH$6:$CR$128,3),"")</f>
        <v>44.425880712258056</v>
      </c>
      <c r="AR127" s="23">
        <f>IF(AR96&gt;0,VLOOKUP(AR96,'[3]2020_Envelope'!$BH$6:$CR$128,3),"")</f>
        <v>17.136084208458783</v>
      </c>
      <c r="AS127" s="23">
        <f>IF(AS96&gt;0,VLOOKUP(AS96,'[3]2020_Envelope'!$BH$6:$CR$128,3),"")</f>
        <v>39.544645079119618</v>
      </c>
      <c r="AT127" s="23">
        <f>IF(AT96&gt;0,VLOOKUP(AT96,'[3]2020_Envelope'!$BH$6:$CR$128,3),"")</f>
        <v>32.557746284848484</v>
      </c>
      <c r="AU127" s="23">
        <f>IF(AU96&gt;0,VLOOKUP(AU96,'[3]2020_Envelope'!$BH$6:$CR$128,3),"")</f>
        <v>14.797290119999998</v>
      </c>
      <c r="AV127" s="22">
        <f>IF(AV96&gt;0,VLOOKUP(AV96,'[3]2020_HVAC'!$EY$7:$KA$83,5),"")</f>
        <v>15.680157233333334</v>
      </c>
      <c r="AW127" s="22">
        <f>IF(AW96&gt;0,VLOOKUP(AW96,'[3]2020_HVAC'!$EY$7:$KA$83,5),"")</f>
        <v>7.5714264266666671</v>
      </c>
      <c r="AX127" s="22" t="str">
        <f>IF(AX96&gt;0,VLOOKUP(AX96,'[3]2020_HVAC'!$EY$7:$KA$83,5),"")</f>
        <v/>
      </c>
      <c r="AY127" s="61">
        <f>VLOOKUP($C127,[1]Performance!$A$3:$K$36,7)</f>
        <v>2</v>
      </c>
      <c r="AZ127" s="61">
        <f t="shared" si="106"/>
        <v>7</v>
      </c>
      <c r="BA127" s="22">
        <f>IF(BA96&gt;0,VLOOKUP(BA96,'[3]2020_HVAC'!$EY$7:$KA$83,AZ127),"")</f>
        <v>61.143180766952625</v>
      </c>
      <c r="BB127" s="22" t="str">
        <f>IF(BB96&gt;0,VLOOKUP(BB96,'[3]2020_HVAC'!$EY$7:$KA$83,5),"")</f>
        <v/>
      </c>
      <c r="BC127" s="22">
        <f>IF(BC96&gt;0,VLOOKUP(BC96,'[3]2020_HVAC'!$EY$7:$KA$83,5),"")</f>
        <v>90.491963999999996</v>
      </c>
      <c r="BD127" s="22">
        <f>IF(BD96&gt;0,VLOOKUP(BD96,'[3]2020_HVAC'!$EY$7:$KA$83,5),"")</f>
        <v>0.27795078333333328</v>
      </c>
      <c r="BE127" s="22">
        <f>IF(BE96&gt;0,VLOOKUP(BE96,'[3]2020_HVAC'!$EY$7:$KA$83,5),"")</f>
        <v>21.399043975757554</v>
      </c>
      <c r="BF127" s="22">
        <f>IF(BF96&gt;0,VLOOKUP(BF96,'[3]2020_HVAC'!$EY$7:$KA$83,5),"")</f>
        <v>19.992804476293106</v>
      </c>
      <c r="BG127" s="14">
        <f t="shared" si="127"/>
        <v>378506.93199546105</v>
      </c>
      <c r="BH127" s="21">
        <f>IF($N127&gt;0,VLOOKUP($C127,[2]Milan!$AB$7:$AN$40,$N127))/((IF($P127=1,'3 PlantsCodes'!$D$26,IF($P127=2,'3 PlantsCodes'!$D$27,IF($P127=3,'3 PlantsCodes'!$D$28,IF($P127=4,'3 PlantsCodes'!$D$29)))))*IF($R127=1,'3 PlantsCodes'!$D$31,IF(IT_Milan!$R127=2,'3 PlantsCodes'!$D$32)))</f>
        <v>8.8614021511304824</v>
      </c>
      <c r="BI127" s="21">
        <f>IF($O127&gt;0,VLOOKUP($C127,[2]Milan!$AB$7:$AN$40,$O127),0)/(IF($Q127=1,'3 PlantsCodes'!$E$26,IF($Q127=3,'3 PlantsCodes'!$E$28,IF($Q127=4,'3 PlantsCodes'!$E$29,1)))*IF($R127=1,'3 PlantsCodes'!$E$31,IF($R127=2,'3 PlantsCodes'!$E$32)))</f>
        <v>0</v>
      </c>
      <c r="BJ127" s="21">
        <f>VLOOKUP($C127,[2]Milan!$AB$6:$AZ$40,$T127)</f>
        <v>2.2336763185749655</v>
      </c>
      <c r="BK127" s="21">
        <f>VLOOKUP($C127,[2]Milan!$B$7:$Y$40,18)</f>
        <v>11.353794285713454</v>
      </c>
      <c r="BL127" s="21">
        <f>VLOOKUP($C127,[2]Milan!$B$7:$AA$40,26)</f>
        <v>4.8901254632203521</v>
      </c>
      <c r="BM127" s="22">
        <f>IF($V127=1,-[4]SFH!$E$9,0)</f>
        <v>-19.057142857142857</v>
      </c>
      <c r="BN127" s="63" t="s">
        <v>38</v>
      </c>
      <c r="BO127" s="21">
        <f>IF($N127&gt;0,VLOOKUP($C127,[1]Milan!$AB$7:$AN$40,$N127))/((IF($P127=1,'3 PlantsCodes'!$D$26,IF($P127=2,'3 PlantsCodes'!$D$27,IF($P127=3,'3 PlantsCodes'!$D$28,IF($P127=4,'3 PlantsCodes'!$D$29)))))*IF($R127=1,'3 PlantsCodes'!$D$31,IF(IT_Milan!$R127=2,'3 PlantsCodes'!$D$32)))</f>
        <v>6.4432888410991414</v>
      </c>
      <c r="BP127" s="21">
        <f>IF($O127&gt;0,VLOOKUP($C127,[1]Milan!$AB$7:$AN$40,$O127),0)/(IF($Q127=1,'3 PlantsCodes'!$E$26,IF($Q127=3,'3 PlantsCodes'!$E$28,IF($Q127=4,'3 PlantsCodes'!$E$29,1)))*IF($R127=1,'3 PlantsCodes'!$E$31,IF($R127=2,'3 PlantsCodes'!$E$32)))</f>
        <v>0</v>
      </c>
      <c r="BQ127" s="21">
        <f>VLOOKUP($C127,[1]Milan!$AB$6:$AZ$40,$T127)</f>
        <v>3.4193303934524533</v>
      </c>
      <c r="BR127" s="21">
        <f>VLOOKUP($C127,[1]Milan!$B$7:$Y$40,18)</f>
        <v>11.676460606061633</v>
      </c>
      <c r="BS127" s="21">
        <f>VLOOKUP($C127,[1]Milan!$B$7:$AA$40,26)</f>
        <v>4.9593677333460899</v>
      </c>
      <c r="BT127" s="22">
        <f>IF($V127=1,-[4]AB!$E$9,0)</f>
        <v>-12.026262626262627</v>
      </c>
      <c r="BU127" s="63" t="s">
        <v>38</v>
      </c>
    </row>
    <row r="128" spans="1:73" x14ac:dyDescent="0.25">
      <c r="A128" s="196"/>
      <c r="B128" s="18">
        <v>28</v>
      </c>
      <c r="C128" s="26">
        <f t="shared" ref="C128:V128" si="135">IF(C97="","",C97)</f>
        <v>34</v>
      </c>
      <c r="D128" s="55" t="str">
        <f t="shared" si="135"/>
        <v/>
      </c>
      <c r="E128" s="55" t="str">
        <f t="shared" si="135"/>
        <v/>
      </c>
      <c r="F128" s="54" t="str">
        <f t="shared" si="135"/>
        <v/>
      </c>
      <c r="G128" s="54" t="str">
        <f t="shared" si="135"/>
        <v/>
      </c>
      <c r="H128" s="54">
        <f t="shared" si="135"/>
        <v>1</v>
      </c>
      <c r="I128" s="54">
        <f t="shared" si="135"/>
        <v>4</v>
      </c>
      <c r="J128" s="54">
        <f t="shared" si="135"/>
        <v>3</v>
      </c>
      <c r="K128" s="54">
        <f t="shared" si="135"/>
        <v>2</v>
      </c>
      <c r="L128" s="54">
        <f t="shared" si="135"/>
        <v>2</v>
      </c>
      <c r="M128" s="54">
        <f t="shared" si="135"/>
        <v>4322</v>
      </c>
      <c r="N128" s="54">
        <f t="shared" si="135"/>
        <v>8</v>
      </c>
      <c r="O128" s="54">
        <f t="shared" si="135"/>
        <v>0</v>
      </c>
      <c r="P128" s="54">
        <f t="shared" si="135"/>
        <v>4</v>
      </c>
      <c r="Q128" s="54">
        <f t="shared" si="135"/>
        <v>0</v>
      </c>
      <c r="R128" s="54">
        <f t="shared" si="135"/>
        <v>2</v>
      </c>
      <c r="S128" s="54" t="str">
        <f t="shared" si="135"/>
        <v>o</v>
      </c>
      <c r="T128" s="26">
        <f t="shared" si="135"/>
        <v>23</v>
      </c>
      <c r="U128" s="54">
        <f t="shared" si="135"/>
        <v>1</v>
      </c>
      <c r="V128" s="54">
        <f t="shared" si="135"/>
        <v>1</v>
      </c>
      <c r="W128" s="8"/>
      <c r="X128" s="23">
        <f>IF(X97&gt;0,VLOOKUP(X97,'[3]2020_Envelope'!$BH$6:$CR$128,2),"")</f>
        <v>35.776225259170502</v>
      </c>
      <c r="Y128" s="23">
        <f>IF(Y97&gt;0,VLOOKUP(Y97,'[3]2020_Envelope'!$BH$6:$CR$128,2),"")</f>
        <v>107.1277067548387</v>
      </c>
      <c r="Z128" s="23">
        <f>IF(Z97&gt;0,VLOOKUP(Z97,'[3]2020_Envelope'!$BH$6:$CR$128,2),"")</f>
        <v>35.412562056497691</v>
      </c>
      <c r="AA128" s="23">
        <f>IF(AA97&gt;0,VLOOKUP(AA97,'[3]2020_Envelope'!$BH$6:$CR$128,2),"")</f>
        <v>89.171108476409785</v>
      </c>
      <c r="AB128" s="23">
        <f>IF(AB97&gt;0,VLOOKUP(AB97,'[3]2020_Envelope'!$BH$6:$CR$128,2),"")</f>
        <v>73.415651615357163</v>
      </c>
      <c r="AC128" s="23">
        <f>IF(AC97&gt;0,VLOOKUP(AC97,'[3]2020_Envelope'!$BH$6:$CR$128,2),"")</f>
        <v>33.705407163214282</v>
      </c>
      <c r="AD128" s="22">
        <f>IF(AD97&gt;0,VLOOKUP(AD97,'[3]2020_HVAC'!$EY$7:$KA$83,2),"")</f>
        <v>15.673824375000001</v>
      </c>
      <c r="AE128" s="22">
        <f>IF(AE97&gt;0,VLOOKUP(AE97,'[3]2020_HVAC'!$EY$7:$KA$83,2),"")</f>
        <v>10.630117575</v>
      </c>
      <c r="AF128" s="22" t="str">
        <f>IF(AF97&gt;0,VLOOKUP(AF97,'[3]2020_HVAC'!$EY$7:$KA$83,2),"")</f>
        <v/>
      </c>
      <c r="AG128" s="61">
        <f>VLOOKUP($C128,[2]Performance!$A$3:$K$36,7)</f>
        <v>2</v>
      </c>
      <c r="AH128" s="61">
        <f t="shared" si="104"/>
        <v>4</v>
      </c>
      <c r="AI128" s="22">
        <f>IF(AI97&gt;0,VLOOKUP(AI97,'[3]2020_HVAC'!$EY$7:$KA$83,AH128),"")</f>
        <v>79.088383921588488</v>
      </c>
      <c r="AJ128" s="22" t="str">
        <f>IF(AJ97&gt;0,VLOOKUP(AJ97,'[3]2020_HVAC'!$EY$7:$KA$83,2),"")</f>
        <v/>
      </c>
      <c r="AK128" s="22">
        <f>IF(AK97&gt;0,VLOOKUP(AK97,'[3]2020_HVAC'!$EY$7:$KA$83,2),"")</f>
        <v>114.93821549999998</v>
      </c>
      <c r="AL128" s="22">
        <f>IF(AL97&gt;0,VLOOKUP(AL97,'[3]2020_HVAC'!$EY$7:$KA$83,2),"")</f>
        <v>3.9310182214285709</v>
      </c>
      <c r="AM128" s="22">
        <f>IF(AM97&gt;0,VLOOKUP(AM97,'[3]2020_HVAC'!$EY$7:$KA$83,2),"")</f>
        <v>16.719508621714269</v>
      </c>
      <c r="AN128" s="22">
        <f>IF(AN97&gt;0,VLOOKUP(AN97,'[3]2020_HVAC'!$EY$7:$KA$83,2),"")</f>
        <v>32.131292908328199</v>
      </c>
      <c r="AO128" s="14">
        <f t="shared" si="126"/>
        <v>90680.943142796648</v>
      </c>
      <c r="AP128" s="23">
        <f>IF(AP97&gt;0,VLOOKUP(AP97,'[3]2020_Envelope'!$BH$6:$CR$128,3),"")</f>
        <v>17.312060271827956</v>
      </c>
      <c r="AQ128" s="23">
        <f>IF(AQ97&gt;0,VLOOKUP(AQ97,'[3]2020_Envelope'!$BH$6:$CR$128,3),"")</f>
        <v>44.425880712258056</v>
      </c>
      <c r="AR128" s="23">
        <f>IF(AR97&gt;0,VLOOKUP(AR97,'[3]2020_Envelope'!$BH$6:$CR$128,3),"")</f>
        <v>17.136084208458783</v>
      </c>
      <c r="AS128" s="23">
        <f>IF(AS97&gt;0,VLOOKUP(AS97,'[3]2020_Envelope'!$BH$6:$CR$128,3),"")</f>
        <v>39.544645079119618</v>
      </c>
      <c r="AT128" s="23">
        <f>IF(AT97&gt;0,VLOOKUP(AT97,'[3]2020_Envelope'!$BH$6:$CR$128,3),"")</f>
        <v>32.557746284848484</v>
      </c>
      <c r="AU128" s="23">
        <f>IF(AU97&gt;0,VLOOKUP(AU97,'[3]2020_Envelope'!$BH$6:$CR$128,3),"")</f>
        <v>14.797290119999998</v>
      </c>
      <c r="AV128" s="22">
        <f>IF(AV97&gt;0,VLOOKUP(AV97,'[3]2020_HVAC'!$EY$7:$KA$83,5),"")</f>
        <v>15.680157233333334</v>
      </c>
      <c r="AW128" s="22">
        <f>IF(AW97&gt;0,VLOOKUP(AW97,'[3]2020_HVAC'!$EY$7:$KA$83,5),"")</f>
        <v>7.5714264266666671</v>
      </c>
      <c r="AX128" s="22" t="str">
        <f>IF(AX97&gt;0,VLOOKUP(AX97,'[3]2020_HVAC'!$EY$7:$KA$83,5),"")</f>
        <v/>
      </c>
      <c r="AY128" s="61">
        <f>VLOOKUP($C128,[1]Performance!$A$3:$K$36,7)</f>
        <v>2</v>
      </c>
      <c r="AZ128" s="61">
        <f t="shared" si="106"/>
        <v>7</v>
      </c>
      <c r="BA128" s="22">
        <f>IF(BA97&gt;0,VLOOKUP(BA97,'[3]2020_HVAC'!$EY$7:$KA$83,AZ128),"")</f>
        <v>61.143180766952625</v>
      </c>
      <c r="BB128" s="22" t="str">
        <f>IF(BB97&gt;0,VLOOKUP(BB97,'[3]2020_HVAC'!$EY$7:$KA$83,5),"")</f>
        <v/>
      </c>
      <c r="BC128" s="22">
        <f>IF(BC97&gt;0,VLOOKUP(BC97,'[3]2020_HVAC'!$EY$7:$KA$83,5),"")</f>
        <v>90.491963999999996</v>
      </c>
      <c r="BD128" s="22">
        <f>IF(BD97&gt;0,VLOOKUP(BD97,'[3]2020_HVAC'!$EY$7:$KA$83,5),"")</f>
        <v>0.27795078333333328</v>
      </c>
      <c r="BE128" s="22">
        <f>IF(BE97&gt;0,VLOOKUP(BE97,'[3]2020_HVAC'!$EY$7:$KA$83,5),"")</f>
        <v>21.399043975757554</v>
      </c>
      <c r="BF128" s="22">
        <f>IF(BF97&gt;0,VLOOKUP(BF97,'[3]2020_HVAC'!$EY$7:$KA$83,5),"")</f>
        <v>19.992804476293106</v>
      </c>
      <c r="BG128" s="14">
        <f t="shared" si="127"/>
        <v>378506.93199546105</v>
      </c>
      <c r="BH128" s="21">
        <f>IF($N128&gt;0,VLOOKUP($C128,[2]Milan!$AB$7:$AN$40,$N128))/((IF($P128=1,'3 PlantsCodes'!$D$26,IF($P128=2,'3 PlantsCodes'!$D$27,IF($P128=3,'3 PlantsCodes'!$D$28,IF($P128=4,'3 PlantsCodes'!$D$29)))))*IF($R128=1,'3 PlantsCodes'!$D$31,IF(IT_Milan!$R128=2,'3 PlantsCodes'!$D$32)))</f>
        <v>8.8614021511304824</v>
      </c>
      <c r="BI128" s="21">
        <f>IF($O128&gt;0,VLOOKUP($C128,[2]Milan!$AB$7:$AN$40,$O128),0)/(IF($Q128=1,'3 PlantsCodes'!$E$26,IF($Q128=3,'3 PlantsCodes'!$E$28,IF($Q128=4,'3 PlantsCodes'!$E$29,1)))*IF($R128=1,'3 PlantsCodes'!$E$31,IF($R128=2,'3 PlantsCodes'!$E$32)))</f>
        <v>0</v>
      </c>
      <c r="BJ128" s="21">
        <f>VLOOKUP($C128,[2]Milan!$AB$6:$AZ$40,$T128)</f>
        <v>2.2336763185749655</v>
      </c>
      <c r="BK128" s="21">
        <f>VLOOKUP($C128,[2]Milan!$B$7:$Y$40,18)</f>
        <v>11.353794285713454</v>
      </c>
      <c r="BL128" s="21">
        <f>VLOOKUP($C128,[2]Milan!$B$7:$AA$40,26)</f>
        <v>4.8901254632203521</v>
      </c>
      <c r="BM128" s="22">
        <f>IF($V128=1,-[4]SFH!$E$9,0)</f>
        <v>-19.057142857142857</v>
      </c>
      <c r="BN128" s="63" t="s">
        <v>38</v>
      </c>
      <c r="BO128" s="21">
        <f>IF($N128&gt;0,VLOOKUP($C128,[1]Milan!$AB$7:$AN$40,$N128))/((IF($P128=1,'3 PlantsCodes'!$D$26,IF($P128=2,'3 PlantsCodes'!$D$27,IF($P128=3,'3 PlantsCodes'!$D$28,IF($P128=4,'3 PlantsCodes'!$D$29)))))*IF($R128=1,'3 PlantsCodes'!$D$31,IF(IT_Milan!$R128=2,'3 PlantsCodes'!$D$32)))</f>
        <v>6.4432888410991414</v>
      </c>
      <c r="BP128" s="21">
        <f>IF($O128&gt;0,VLOOKUP($C128,[1]Milan!$AB$7:$AN$40,$O128),0)/(IF($Q128=1,'3 PlantsCodes'!$E$26,IF($Q128=3,'3 PlantsCodes'!$E$28,IF($Q128=4,'3 PlantsCodes'!$E$29,1)))*IF($R128=1,'3 PlantsCodes'!$E$31,IF($R128=2,'3 PlantsCodes'!$E$32)))</f>
        <v>0</v>
      </c>
      <c r="BQ128" s="21">
        <f>VLOOKUP($C128,[1]Milan!$AB$6:$AZ$40,$T128)</f>
        <v>3.4193303934524533</v>
      </c>
      <c r="BR128" s="21">
        <f>VLOOKUP($C128,[1]Milan!$B$7:$Y$40,18)</f>
        <v>11.676460606061633</v>
      </c>
      <c r="BS128" s="21">
        <f>VLOOKUP($C128,[1]Milan!$B$7:$AA$40,26)</f>
        <v>4.9593677333460899</v>
      </c>
      <c r="BT128" s="22">
        <f>IF($V128=1,-[4]AB!$E$9,0)</f>
        <v>-12.026262626262627</v>
      </c>
      <c r="BU128" s="63" t="s">
        <v>38</v>
      </c>
    </row>
  </sheetData>
  <sheetProtection password="CC1A" sheet="1" objects="1" scenarios="1"/>
  <mergeCells count="27">
    <mergeCell ref="A6:A33"/>
    <mergeCell ref="BH35:BN35"/>
    <mergeCell ref="BO35:BU35"/>
    <mergeCell ref="A37:A64"/>
    <mergeCell ref="X2:BU2"/>
    <mergeCell ref="B3:W3"/>
    <mergeCell ref="X3:BG3"/>
    <mergeCell ref="BH3:BU3"/>
    <mergeCell ref="A4:A5"/>
    <mergeCell ref="D4:V4"/>
    <mergeCell ref="X4:AN4"/>
    <mergeCell ref="AP4:BF4"/>
    <mergeCell ref="BH4:BM4"/>
    <mergeCell ref="BO4:BT4"/>
    <mergeCell ref="A70:A97"/>
    <mergeCell ref="BH99:BN99"/>
    <mergeCell ref="BO99:BU99"/>
    <mergeCell ref="A101:A128"/>
    <mergeCell ref="B67:W67"/>
    <mergeCell ref="X67:BG67"/>
    <mergeCell ref="BH67:BU67"/>
    <mergeCell ref="A68:A69"/>
    <mergeCell ref="D68:V68"/>
    <mergeCell ref="X68:AN68"/>
    <mergeCell ref="AP68:BF68"/>
    <mergeCell ref="BH68:BM68"/>
    <mergeCell ref="BO68:BT68"/>
  </mergeCells>
  <conditionalFormatting sqref="I6:M12">
    <cfRule type="cellIs" dxfId="255" priority="49" operator="equal">
      <formula>4</formula>
    </cfRule>
    <cfRule type="cellIs" dxfId="254" priority="50" operator="equal">
      <formula>3</formula>
    </cfRule>
    <cfRule type="cellIs" dxfId="253" priority="51" operator="equal">
      <formula>2</formula>
    </cfRule>
    <cfRule type="cellIs" dxfId="252" priority="52" operator="equal">
      <formula>1</formula>
    </cfRule>
  </conditionalFormatting>
  <conditionalFormatting sqref="I37:M64">
    <cfRule type="cellIs" dxfId="251" priority="45" operator="equal">
      <formula>4</formula>
    </cfRule>
    <cfRule type="cellIs" dxfId="250" priority="46" operator="equal">
      <formula>3</formula>
    </cfRule>
    <cfRule type="cellIs" dxfId="249" priority="47" operator="equal">
      <formula>2</formula>
    </cfRule>
    <cfRule type="cellIs" dxfId="248" priority="48" operator="equal">
      <formula>1</formula>
    </cfRule>
  </conditionalFormatting>
  <conditionalFormatting sqref="I13:M16">
    <cfRule type="cellIs" dxfId="247" priority="41" operator="equal">
      <formula>4</formula>
    </cfRule>
    <cfRule type="cellIs" dxfId="246" priority="42" operator="equal">
      <formula>3</formula>
    </cfRule>
    <cfRule type="cellIs" dxfId="245" priority="43" operator="equal">
      <formula>2</formula>
    </cfRule>
    <cfRule type="cellIs" dxfId="244" priority="44" operator="equal">
      <formula>1</formula>
    </cfRule>
  </conditionalFormatting>
  <conditionalFormatting sqref="I17:M21">
    <cfRule type="cellIs" dxfId="243" priority="33" operator="equal">
      <formula>4</formula>
    </cfRule>
    <cfRule type="cellIs" dxfId="242" priority="34" operator="equal">
      <formula>3</formula>
    </cfRule>
    <cfRule type="cellIs" dxfId="241" priority="35" operator="equal">
      <formula>2</formula>
    </cfRule>
    <cfRule type="cellIs" dxfId="240" priority="36" operator="equal">
      <formula>1</formula>
    </cfRule>
  </conditionalFormatting>
  <conditionalFormatting sqref="I22:M24 I26:L33">
    <cfRule type="cellIs" dxfId="239" priority="29" operator="equal">
      <formula>4</formula>
    </cfRule>
    <cfRule type="cellIs" dxfId="238" priority="30" operator="equal">
      <formula>3</formula>
    </cfRule>
    <cfRule type="cellIs" dxfId="237" priority="31" operator="equal">
      <formula>2</formula>
    </cfRule>
    <cfRule type="cellIs" dxfId="236" priority="32" operator="equal">
      <formula>1</formula>
    </cfRule>
  </conditionalFormatting>
  <conditionalFormatting sqref="I25:M25 M26:M33">
    <cfRule type="cellIs" dxfId="235" priority="25" operator="equal">
      <formula>4</formula>
    </cfRule>
    <cfRule type="cellIs" dxfId="234" priority="26" operator="equal">
      <formula>3</formula>
    </cfRule>
    <cfRule type="cellIs" dxfId="233" priority="27" operator="equal">
      <formula>2</formula>
    </cfRule>
    <cfRule type="cellIs" dxfId="232" priority="28" operator="equal">
      <formula>1</formula>
    </cfRule>
  </conditionalFormatting>
  <conditionalFormatting sqref="I70:M76">
    <cfRule type="cellIs" dxfId="231" priority="21" operator="equal">
      <formula>4</formula>
    </cfRule>
    <cfRule type="cellIs" dxfId="230" priority="22" operator="equal">
      <formula>3</formula>
    </cfRule>
    <cfRule type="cellIs" dxfId="229" priority="23" operator="equal">
      <formula>2</formula>
    </cfRule>
    <cfRule type="cellIs" dxfId="228" priority="24" operator="equal">
      <formula>1</formula>
    </cfRule>
  </conditionalFormatting>
  <conditionalFormatting sqref="I101:M128">
    <cfRule type="cellIs" dxfId="227" priority="17" operator="equal">
      <formula>4</formula>
    </cfRule>
    <cfRule type="cellIs" dxfId="226" priority="18" operator="equal">
      <formula>3</formula>
    </cfRule>
    <cfRule type="cellIs" dxfId="225" priority="19" operator="equal">
      <formula>2</formula>
    </cfRule>
    <cfRule type="cellIs" dxfId="224" priority="20" operator="equal">
      <formula>1</formula>
    </cfRule>
  </conditionalFormatting>
  <conditionalFormatting sqref="I77:M80">
    <cfRule type="cellIs" dxfId="223" priority="13" operator="equal">
      <formula>4</formula>
    </cfRule>
    <cfRule type="cellIs" dxfId="222" priority="14" operator="equal">
      <formula>3</formula>
    </cfRule>
    <cfRule type="cellIs" dxfId="221" priority="15" operator="equal">
      <formula>2</formula>
    </cfRule>
    <cfRule type="cellIs" dxfId="220" priority="16" operator="equal">
      <formula>1</formula>
    </cfRule>
  </conditionalFormatting>
  <conditionalFormatting sqref="I81:M85">
    <cfRule type="cellIs" dxfId="219" priority="9" operator="equal">
      <formula>4</formula>
    </cfRule>
    <cfRule type="cellIs" dxfId="218" priority="10" operator="equal">
      <formula>3</formula>
    </cfRule>
    <cfRule type="cellIs" dxfId="217" priority="11" operator="equal">
      <formula>2</formula>
    </cfRule>
    <cfRule type="cellIs" dxfId="216" priority="12" operator="equal">
      <formula>1</formula>
    </cfRule>
  </conditionalFormatting>
  <conditionalFormatting sqref="I86:M88 I90:L97">
    <cfRule type="cellIs" dxfId="215" priority="5" operator="equal">
      <formula>4</formula>
    </cfRule>
    <cfRule type="cellIs" dxfId="214" priority="6" operator="equal">
      <formula>3</formula>
    </cfRule>
    <cfRule type="cellIs" dxfId="213" priority="7" operator="equal">
      <formula>2</formula>
    </cfRule>
    <cfRule type="cellIs" dxfId="212" priority="8" operator="equal">
      <formula>1</formula>
    </cfRule>
  </conditionalFormatting>
  <conditionalFormatting sqref="I89:M89 M90:M97">
    <cfRule type="cellIs" dxfId="211" priority="1" operator="equal">
      <formula>4</formula>
    </cfRule>
    <cfRule type="cellIs" dxfId="210" priority="2" operator="equal">
      <formula>3</formula>
    </cfRule>
    <cfRule type="cellIs" dxfId="209" priority="3" operator="equal">
      <formula>2</formula>
    </cfRule>
    <cfRule type="cellIs" dxfId="208" priority="4" operator="equal">
      <formula>1</formula>
    </cfRule>
  </conditionalFormatting>
  <pageMargins left="0.7" right="0.7" top="0.75" bottom="0.75" header="0.3" footer="0.3"/>
  <pageSetup paperSize="8" scale="5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8"/>
  <sheetViews>
    <sheetView showGridLines="0" zoomScale="60" zoomScaleNormal="60" workbookViewId="0">
      <pane xSplit="23" ySplit="5" topLeftCell="AO6" activePane="bottomRight" state="frozenSplit"/>
      <selection activeCell="AE52" sqref="AE52"/>
      <selection pane="topRight" activeCell="AE52" sqref="AE52"/>
      <selection pane="bottomLeft" activeCell="AE52" sqref="AE52"/>
      <selection pane="bottomRight" activeCell="I36" sqref="I36:L36"/>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8.710937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182</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4"/>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42</v>
      </c>
      <c r="F6" s="54" t="s">
        <v>42</v>
      </c>
      <c r="G6" s="54" t="s">
        <v>42</v>
      </c>
      <c r="H6" s="54">
        <v>0</v>
      </c>
      <c r="I6" s="54">
        <f>IF(D6="-",1,IF(D6="o-",2,IF(D6="o",3,IF(D6="o+",4))))</f>
        <v>1</v>
      </c>
      <c r="J6" s="54">
        <f>IF(E6="o",1,IF(E6="o+",2,IF(E6="+",3)))</f>
        <v>1</v>
      </c>
      <c r="K6" s="54">
        <f>IF(F6="o",1,IF(F6="+",2))</f>
        <v>1</v>
      </c>
      <c r="L6" s="54">
        <f>IF(H6=0,1,IF(H6=1,2))</f>
        <v>1</v>
      </c>
      <c r="M6" s="54">
        <f>I6*1000+J6*100+K6*10+L6*1</f>
        <v>1111</v>
      </c>
      <c r="N6" s="54">
        <v>2</v>
      </c>
      <c r="O6" s="54">
        <v>11</v>
      </c>
      <c r="P6" s="54">
        <v>2</v>
      </c>
      <c r="Q6" s="54">
        <v>3</v>
      </c>
      <c r="R6" s="54">
        <v>1</v>
      </c>
      <c r="S6" s="54" t="s">
        <v>42</v>
      </c>
      <c r="T6" s="26">
        <f>IF(U6=0,IF(OR(N6=2,N6=3),14,IF(N6=7,16,IF(N6=8,17,IF(N6=9,18,IF(N6=10,19,15))))),IF(U6=1,IF(OR(N6=2,N6=3),20,IF(N6=7,22,IF(N6=8,23,IF(N6=9,24,IF(N6=10,25,21)))))))</f>
        <v>14</v>
      </c>
      <c r="U6" s="54">
        <v>0</v>
      </c>
      <c r="V6" s="54">
        <v>0</v>
      </c>
      <c r="W6" s="7"/>
      <c r="X6" s="11">
        <f>VLOOKUP($C6,[2]Rome!$BB$7:$BK$40,5)</f>
        <v>1</v>
      </c>
      <c r="Y6" s="11">
        <f>VLOOKUP($C6,[2]Rome!$BB$7:$BK$40,6)</f>
        <v>23</v>
      </c>
      <c r="Z6" s="11">
        <f>VLOOKUP($C6,[2]Rome!$BB$7:$BK$40,7)</f>
        <v>0</v>
      </c>
      <c r="AA6" s="11">
        <f>VLOOKUP($C6,[2]Rome!$BB$7:$BK$40,8)</f>
        <v>80</v>
      </c>
      <c r="AB6" s="11">
        <f>VLOOKUP($C6,[2]Rome!$BB$7:$BK$40,9)</f>
        <v>0</v>
      </c>
      <c r="AC6" s="11">
        <f>VLOOKUP($C6,[2]Rome!$BB$7:$BK$40,10)</f>
        <v>102</v>
      </c>
      <c r="AD6" s="12">
        <f>IF($H6=1,169,0)</f>
        <v>0</v>
      </c>
      <c r="AE6" s="12">
        <f>IF($H6=1,167,0)</f>
        <v>0</v>
      </c>
      <c r="AF6" s="12">
        <v>0</v>
      </c>
      <c r="AG6" s="12" t="s">
        <v>38</v>
      </c>
      <c r="AH6" s="12" t="s">
        <v>38</v>
      </c>
      <c r="AI6" s="12">
        <f>IF($N6=2,145,IF($N6=3,118,IF(OR($N6=4,$N6=5,$N6=6),121,IF($N6=7,127,IF($N6=8,133,IF($N6=9,136,IF($N6=10,189,0)))))))</f>
        <v>145</v>
      </c>
      <c r="AJ6" s="12">
        <f>IF($O6=11,139,IF($O6=20,142,0))</f>
        <v>139</v>
      </c>
      <c r="AK6" s="12">
        <f>IF($P6=1,148,IF($P6=2,152,IF($P6=3,154,IF($P6=4,156,0))))</f>
        <v>152</v>
      </c>
      <c r="AL6" s="12">
        <f>IF($R6=1,160,IF($R6=2,162))</f>
        <v>160</v>
      </c>
      <c r="AM6" s="12">
        <f>IF($U6=1,185,0)</f>
        <v>0</v>
      </c>
      <c r="AN6" s="12">
        <f>IF($V6=1,184,0)</f>
        <v>0</v>
      </c>
      <c r="AO6" s="14">
        <f t="shared" ref="AO6:AO24" si="0">AO37/$AO$5</f>
        <v>217.43446695073214</v>
      </c>
      <c r="AP6" s="11">
        <f>VLOOKUP($C6,[1]Rome!$BB$7:$BK$40,5)</f>
        <v>1</v>
      </c>
      <c r="AQ6" s="11">
        <f>VLOOKUP($C6,[1]Rome!$BB$7:$BK$40,6)</f>
        <v>23</v>
      </c>
      <c r="AR6" s="11">
        <f>VLOOKUP($C6,[1]Rome!$BB$7:$BK$40,7)</f>
        <v>0</v>
      </c>
      <c r="AS6" s="11">
        <f>VLOOKUP($C6,[1]Rome!$BB$7:$BK$40,8)</f>
        <v>81</v>
      </c>
      <c r="AT6" s="11">
        <f>VLOOKUP($C6,[1]Rome!$BB$7:$BK$40,9)</f>
        <v>0</v>
      </c>
      <c r="AU6" s="11">
        <f>VLOOKUP($C6,[1]Rome!$BB$7:$BK$40,10)</f>
        <v>103</v>
      </c>
      <c r="AV6" s="12">
        <f>IF($H6=1,170,0)</f>
        <v>0</v>
      </c>
      <c r="AW6" s="12">
        <f>IF($H6=1,168,0)</f>
        <v>0</v>
      </c>
      <c r="AX6" s="12">
        <v>0</v>
      </c>
      <c r="AY6" s="12" t="s">
        <v>38</v>
      </c>
      <c r="AZ6" s="12" t="s">
        <v>38</v>
      </c>
      <c r="BA6" s="12">
        <f>IF($N6=2,146,IF($N6=3,119,IF(OR($N6=4,$N6=5,$N6=6),122,IF($N6=7,128,IF($N6=8,134,IF($N6=9,138,IF($N6=10,190,0)))))))</f>
        <v>146</v>
      </c>
      <c r="BB6" s="12">
        <f>IF($O6=11,140,IF($O6=20,143,0))</f>
        <v>140</v>
      </c>
      <c r="BC6" s="12">
        <f>IF($P6=1,149,IF($P6=2,153,IF($P6=3,155,IF($P6=4,157,0))))</f>
        <v>153</v>
      </c>
      <c r="BD6" s="12">
        <f>IF($R6=1,160,IF($R6=2,162))</f>
        <v>160</v>
      </c>
      <c r="BE6" s="12">
        <f>IF($U6=1,186,0)</f>
        <v>0</v>
      </c>
      <c r="BF6" s="12">
        <f>IF($V6=1,184,0)</f>
        <v>0</v>
      </c>
      <c r="BG6" s="14">
        <f t="shared" ref="BG6:BG24" si="1">BG37/$BG$5</f>
        <v>111.62344396488218</v>
      </c>
      <c r="BH6" s="21">
        <f>IF($N6=2,BH37*'4 PEF'!$H$4,IF(OR($N6=3,$N6=4,$N6=5,$N6=6),BH37*'4 PEF'!$H$5,IF(OR($N6=7,$N6=8),BH37*'4 PEF'!$H$8,IF($N6=9,BH37*'4 PEF'!$H$7,IF($N6=10,BH37*'4 PEF'!$H$6)))))</f>
        <v>104.79675843382428</v>
      </c>
      <c r="BI6" s="21">
        <f>BI37*'4 PEF'!$H$8</f>
        <v>36.143432169805031</v>
      </c>
      <c r="BJ6" s="21">
        <f>IF($N6=2,BJ37*'4 PEF'!$H$4,IF(OR($N6=3,$N6=4,$N6=5,$N6=6),BJ37*'4 PEF'!$H$5,IF(OR($N6=7,$N6=8),BJ37*'4 PEF'!$H$8,IF($N6=9,BJ37*'4 PEF'!$H$7,IF($N6=10,BJ37*'4 PEF'!$H$6)))))</f>
        <v>18.074999999999999</v>
      </c>
      <c r="BK6" s="21">
        <f>BK37*'4 PEF'!$H$8</f>
        <v>23.729430057141116</v>
      </c>
      <c r="BL6" s="21">
        <f>BL37*'4 PEF'!$H$8</f>
        <v>1.4947981680923108</v>
      </c>
      <c r="BM6" s="39">
        <f>BM37*'4 PEF'!$H$8</f>
        <v>0</v>
      </c>
      <c r="BN6" s="40">
        <f>SUM(BH6:BM6)</f>
        <v>184.23941882886271</v>
      </c>
      <c r="BO6" s="21">
        <f>IF($N6=2,BO37*'4 PEF'!$H$4,IF(OR($N6=3,$N6=4,$N6=5,$N6=6),BO37*'4 PEF'!$H$5,IF(OR($N6=7,$N6=8),BO37*'4 PEF'!$H$8,IF($N6=9,BO37*'4 PEF'!$H$7,IF($N6=10,BO37*'4 PEF'!$H$6)))))</f>
        <v>70.543971245676744</v>
      </c>
      <c r="BP6" s="21">
        <f>BP37*'4 PEF'!$H$8</f>
        <v>19.141290762672504</v>
      </c>
      <c r="BQ6" s="21">
        <f>IF($N6=2,BQ37*'4 PEF'!$H$4,IF(OR($N6=3,$N6=4,$N6=5,$N6=6),BQ37*'4 PEF'!$H$5,IF(OR($N6=7,$N6=8),BQ37*'4 PEF'!$H$8,IF($N6=9,BQ37*'4 PEF'!$H$7,IF($N6=10,BQ37*'4 PEF'!$H$6)))))</f>
        <v>27.912499999999998</v>
      </c>
      <c r="BR6" s="21">
        <f>BR37*'4 PEF'!$H$8</f>
        <v>24.403802666668813</v>
      </c>
      <c r="BS6" s="21">
        <f>BS37*'4 PEF'!$H$8</f>
        <v>1.0386071143759705</v>
      </c>
      <c r="BT6" s="39">
        <f>BT37*'4 PEF'!$H$8</f>
        <v>0</v>
      </c>
      <c r="BU6" s="40">
        <f>SUM(BO6:BT6)</f>
        <v>143.04017178939401</v>
      </c>
    </row>
    <row r="7" spans="1:73" ht="15" customHeight="1" x14ac:dyDescent="0.25">
      <c r="A7" s="195"/>
      <c r="B7" s="18">
        <v>2</v>
      </c>
      <c r="C7" s="26">
        <f>VLOOKUP(M7,[1]aux!$A$2:$B$35,2)</f>
        <v>9</v>
      </c>
      <c r="D7" s="55" t="s">
        <v>39</v>
      </c>
      <c r="E7" s="55" t="s">
        <v>40</v>
      </c>
      <c r="F7" s="54" t="s">
        <v>42</v>
      </c>
      <c r="G7" s="54" t="s">
        <v>42</v>
      </c>
      <c r="H7" s="54">
        <v>0</v>
      </c>
      <c r="I7" s="54">
        <f t="shared" ref="I7:I24" si="2">IF(D7="-",1,IF(D7="o-",2,IF(D7="o",3,IF(D7="o+",4))))</f>
        <v>2</v>
      </c>
      <c r="J7" s="54">
        <f t="shared" ref="J7:J24" si="3">IF(E7="o",1,IF(E7="o+",2,IF(E7="+",3)))</f>
        <v>2</v>
      </c>
      <c r="K7" s="54">
        <f t="shared" ref="K7:K24" si="4">IF(F7="o",1,IF(F7="+",2))</f>
        <v>1</v>
      </c>
      <c r="L7" s="54">
        <f t="shared" ref="L7:L24" si="5">IF(H7=0,1,IF(H7=1,2))</f>
        <v>1</v>
      </c>
      <c r="M7" s="54">
        <f t="shared" ref="M7:M24" si="6">I7*1000+J7*100+K7*10+L7*1</f>
        <v>2211</v>
      </c>
      <c r="N7" s="54">
        <v>9</v>
      </c>
      <c r="O7" s="54">
        <v>11</v>
      </c>
      <c r="P7" s="54">
        <v>2</v>
      </c>
      <c r="Q7" s="54">
        <v>3</v>
      </c>
      <c r="R7" s="54">
        <v>1</v>
      </c>
      <c r="S7" s="54" t="s">
        <v>42</v>
      </c>
      <c r="T7" s="26">
        <f t="shared" ref="T7:T24" si="7">IF(U7=0,IF(OR(N7=2,N7=3),14,IF(N7=7,16,IF(N7=8,17,IF(N7=9,18,IF(N7=10,19,15))))),IF(U7=1,IF(OR(N7=2,N7=3),20,IF(N7=7,22,IF(N7=8,23,IF(N7=9,24,IF(N7=10,25,21)))))))</f>
        <v>18</v>
      </c>
      <c r="U7" s="54">
        <v>0</v>
      </c>
      <c r="V7" s="54">
        <v>0</v>
      </c>
      <c r="W7" s="19"/>
      <c r="X7" s="11">
        <f>VLOOKUP($C7,[2]Rome!$BB$7:$BK$40,5)</f>
        <v>9</v>
      </c>
      <c r="Y7" s="11">
        <f>VLOOKUP($C7,[2]Rome!$BB$7:$BK$40,6)</f>
        <v>31</v>
      </c>
      <c r="Z7" s="11">
        <f>VLOOKUP($C7,[2]Rome!$BB$7:$BK$40,7)</f>
        <v>63</v>
      </c>
      <c r="AA7" s="11">
        <f>VLOOKUP($C7,[2]Rome!$BB$7:$BK$40,8)</f>
        <v>88</v>
      </c>
      <c r="AB7" s="11">
        <f>VLOOKUP($C7,[2]Rome!$BB$7:$BK$40,9)</f>
        <v>0</v>
      </c>
      <c r="AC7" s="11">
        <f>VLOOKUP($C7,[2]Rome!$BB$7:$BK$40,10)</f>
        <v>102</v>
      </c>
      <c r="AD7" s="12">
        <f t="shared" ref="AD7:AD33" si="8">IF($H7=1,169,0)</f>
        <v>0</v>
      </c>
      <c r="AE7" s="12">
        <f t="shared" ref="AE7:AE33" si="9">IF($H7=1,167,0)</f>
        <v>0</v>
      </c>
      <c r="AF7" s="12">
        <v>0</v>
      </c>
      <c r="AG7" s="12" t="s">
        <v>38</v>
      </c>
      <c r="AH7" s="12" t="s">
        <v>38</v>
      </c>
      <c r="AI7" s="12">
        <f t="shared" ref="AI7:AI33" si="10">IF($N7=2,145,IF($N7=3,118,IF(OR($N7=4,$N7=5,$N7=6),121,IF($N7=7,127,IF($N7=8,133,IF($N7=9,136,IF($N7=10,189,0)))))))</f>
        <v>136</v>
      </c>
      <c r="AJ7" s="12">
        <f t="shared" ref="AJ7:AJ33" si="11">IF($O7=11,139,IF($O7=20,142,0))</f>
        <v>139</v>
      </c>
      <c r="AK7" s="12">
        <f t="shared" ref="AK7:AK33" si="12">IF($P7=1,148,IF($P7=2,152,IF($P7=3,154,IF($P7=4,156,0))))</f>
        <v>152</v>
      </c>
      <c r="AL7" s="12">
        <f t="shared" ref="AL7:AL33" si="13">IF($R7=1,160,IF($R7=2,162))</f>
        <v>160</v>
      </c>
      <c r="AM7" s="12">
        <f t="shared" ref="AM7:AM33" si="14">IF($U7=1,185,0)</f>
        <v>0</v>
      </c>
      <c r="AN7" s="12">
        <f t="shared" ref="AN7:AN33" si="15">IF($V7=1,184,0)</f>
        <v>0</v>
      </c>
      <c r="AO7" s="14">
        <f t="shared" si="0"/>
        <v>318.86226672016875</v>
      </c>
      <c r="AP7" s="11">
        <f>VLOOKUP($C7,[1]Rome!$BB$7:$BK$40,5)</f>
        <v>9</v>
      </c>
      <c r="AQ7" s="11">
        <f>VLOOKUP($C7,[1]Rome!$BB$7:$BK$40,6)</f>
        <v>31</v>
      </c>
      <c r="AR7" s="11">
        <f>VLOOKUP($C7,[1]Rome!$BB$7:$BK$40,7)</f>
        <v>63</v>
      </c>
      <c r="AS7" s="11">
        <f>VLOOKUP($C7,[1]Rome!$BB$7:$BK$40,8)</f>
        <v>89</v>
      </c>
      <c r="AT7" s="11">
        <f>VLOOKUP($C7,[1]Rome!$BB$7:$BK$40,9)</f>
        <v>0</v>
      </c>
      <c r="AU7" s="11">
        <f>VLOOKUP($C7,[1]Rome!$BB$7:$BK$40,10)</f>
        <v>103</v>
      </c>
      <c r="AV7" s="12">
        <f t="shared" ref="AV7:AV33" si="16">IF($H7=1,170,0)</f>
        <v>0</v>
      </c>
      <c r="AW7" s="12">
        <f t="shared" ref="AW7:AW33" si="17">IF($H7=1,168,0)</f>
        <v>0</v>
      </c>
      <c r="AX7" s="12">
        <v>0</v>
      </c>
      <c r="AY7" s="12" t="s">
        <v>38</v>
      </c>
      <c r="AZ7" s="12" t="s">
        <v>38</v>
      </c>
      <c r="BA7" s="12">
        <f t="shared" ref="BA7:BA33" si="18">IF($N7=2,146,IF($N7=3,119,IF(OR($N7=4,$N7=5,$N7=6),122,IF($N7=7,128,IF($N7=8,134,IF($N7=9,138,IF($N7=10,190,0)))))))</f>
        <v>138</v>
      </c>
      <c r="BB7" s="12">
        <f t="shared" ref="BB7:BB33" si="19">IF($O7=11,140,IF($O7=20,143,0))</f>
        <v>140</v>
      </c>
      <c r="BC7" s="12">
        <f t="shared" ref="BC7:BC33" si="20">IF($P7=1,149,IF($P7=2,153,IF($P7=3,155,IF($P7=4,157,0))))</f>
        <v>153</v>
      </c>
      <c r="BD7" s="12">
        <f t="shared" ref="BD7:BD33" si="21">IF($R7=1,160,IF($R7=2,162))</f>
        <v>160</v>
      </c>
      <c r="BE7" s="12">
        <f t="shared" ref="BE7:BE33" si="22">IF($U7=1,186,0)</f>
        <v>0</v>
      </c>
      <c r="BF7" s="12">
        <f t="shared" ref="BF7:BF33" si="23">IF($V7=1,184,0)</f>
        <v>0</v>
      </c>
      <c r="BG7" s="14">
        <f t="shared" si="1"/>
        <v>151.1634994773687</v>
      </c>
      <c r="BH7" s="21">
        <f>IF($N7=2,BH38*'4 PEF'!$H$4,IF(OR($N7=3,$N7=4,$N7=5,$N7=6),BH38*'4 PEF'!$H$5,IF(OR($N7=7,$N7=8),BH38*'4 PEF'!$H$8,IF($N7=9,BH38*'4 PEF'!$H$7,IF($N7=10,BH38*'4 PEF'!$H$6)))))</f>
        <v>39.833157862231744</v>
      </c>
      <c r="BI7" s="21">
        <f>BI38*'4 PEF'!$H$8</f>
        <v>31.234154474661899</v>
      </c>
      <c r="BJ7" s="21">
        <f>IF($N7=2,BJ38*'4 PEF'!$H$4,IF(OR($N7=3,$N7=4,$N7=5,$N7=6),BJ38*'4 PEF'!$H$5,IF(OR($N7=7,$N7=8),BJ38*'4 PEF'!$H$8,IF($N7=9,BJ38*'4 PEF'!$H$7,IF($N7=10,BJ38*'4 PEF'!$H$6)))))</f>
        <v>17.352</v>
      </c>
      <c r="BK7" s="21">
        <f>BK38*'4 PEF'!$H$8</f>
        <v>23.729430057141116</v>
      </c>
      <c r="BL7" s="21">
        <f>BL38*'4 PEF'!$H$8</f>
        <v>1.220786885204832</v>
      </c>
      <c r="BM7" s="39">
        <f>BM38*'4 PEF'!$H$8</f>
        <v>0</v>
      </c>
      <c r="BN7" s="40">
        <f t="shared" ref="BN7:BN24" si="24">SUM(BH7:BM7)</f>
        <v>113.3695292792396</v>
      </c>
      <c r="BO7" s="21">
        <f>IF($N7=2,BO38*'4 PEF'!$H$4,IF(OR($N7=3,$N7=4,$N7=5,$N7=6),BO38*'4 PEF'!$H$5,IF(OR($N7=7,$N7=8),BO38*'4 PEF'!$H$8,IF($N7=9,BO38*'4 PEF'!$H$7,IF($N7=10,BO38*'4 PEF'!$H$6)))))</f>
        <v>29.201961663999803</v>
      </c>
      <c r="BP7" s="21">
        <f>BP38*'4 PEF'!$H$8</f>
        <v>18.24867581148337</v>
      </c>
      <c r="BQ7" s="21">
        <f>IF($N7=2,BQ38*'4 PEF'!$H$4,IF(OR($N7=3,$N7=4,$N7=5,$N7=6),BQ38*'4 PEF'!$H$5,IF(OR($N7=7,$N7=8),BQ38*'4 PEF'!$H$8,IF($N7=9,BQ38*'4 PEF'!$H$7,IF($N7=10,BQ38*'4 PEF'!$H$6)))))</f>
        <v>26.795999999999996</v>
      </c>
      <c r="BR7" s="21">
        <f>BR38*'4 PEF'!$H$8</f>
        <v>24.403802666668813</v>
      </c>
      <c r="BS7" s="21">
        <f>BS38*'4 PEF'!$H$8</f>
        <v>0.92072124833948832</v>
      </c>
      <c r="BT7" s="39">
        <f>BT38*'4 PEF'!$H$8</f>
        <v>0</v>
      </c>
      <c r="BU7" s="40">
        <f t="shared" ref="BU7:BU24" si="25">SUM(BO7:BT7)</f>
        <v>99.571161390491469</v>
      </c>
    </row>
    <row r="8" spans="1:73" ht="15" customHeight="1" x14ac:dyDescent="0.25">
      <c r="A8" s="195"/>
      <c r="B8" s="18">
        <v>3</v>
      </c>
      <c r="C8" s="26">
        <f>VLOOKUP(M8,[1]aux!$A$2:$B$35,2)</f>
        <v>19</v>
      </c>
      <c r="D8" s="55" t="s">
        <v>42</v>
      </c>
      <c r="E8" s="55" t="s">
        <v>40</v>
      </c>
      <c r="F8" s="54" t="s">
        <v>42</v>
      </c>
      <c r="G8" s="54" t="s">
        <v>42</v>
      </c>
      <c r="H8" s="54">
        <v>0</v>
      </c>
      <c r="I8" s="54">
        <f t="shared" si="2"/>
        <v>3</v>
      </c>
      <c r="J8" s="54">
        <f t="shared" si="3"/>
        <v>2</v>
      </c>
      <c r="K8" s="54">
        <f t="shared" si="4"/>
        <v>1</v>
      </c>
      <c r="L8" s="54">
        <f t="shared" si="5"/>
        <v>1</v>
      </c>
      <c r="M8" s="54">
        <f t="shared" si="6"/>
        <v>3211</v>
      </c>
      <c r="N8" s="54">
        <v>9</v>
      </c>
      <c r="O8" s="54">
        <v>11</v>
      </c>
      <c r="P8" s="54">
        <v>2</v>
      </c>
      <c r="Q8" s="54">
        <v>3</v>
      </c>
      <c r="R8" s="54">
        <v>1</v>
      </c>
      <c r="S8" s="54" t="s">
        <v>42</v>
      </c>
      <c r="T8" s="26">
        <f t="shared" si="7"/>
        <v>18</v>
      </c>
      <c r="U8" s="54">
        <v>0</v>
      </c>
      <c r="V8" s="54">
        <v>0</v>
      </c>
      <c r="W8" s="19"/>
      <c r="X8" s="11">
        <f>VLOOKUP($C8,[2]Rome!$BB$7:$BK$40,5)</f>
        <v>11</v>
      </c>
      <c r="Y8" s="11">
        <f>VLOOKUP($C8,[2]Rome!$BB$7:$BK$40,6)</f>
        <v>33</v>
      </c>
      <c r="Z8" s="11">
        <f>VLOOKUP($C8,[2]Rome!$BB$7:$BK$40,7)</f>
        <v>65</v>
      </c>
      <c r="AA8" s="11">
        <f>VLOOKUP($C8,[2]Rome!$BB$7:$BK$40,8)</f>
        <v>88</v>
      </c>
      <c r="AB8" s="11">
        <f>VLOOKUP($C8,[2]Rome!$BB$7:$BK$40,9)</f>
        <v>0</v>
      </c>
      <c r="AC8" s="11">
        <f>VLOOKUP($C8,[2]Rome!$BB$7:$BK$40,10)</f>
        <v>102</v>
      </c>
      <c r="AD8" s="12">
        <f t="shared" si="8"/>
        <v>0</v>
      </c>
      <c r="AE8" s="12">
        <f t="shared" si="9"/>
        <v>0</v>
      </c>
      <c r="AF8" s="12">
        <v>0</v>
      </c>
      <c r="AG8" s="12" t="s">
        <v>38</v>
      </c>
      <c r="AH8" s="12" t="s">
        <v>38</v>
      </c>
      <c r="AI8" s="12">
        <f t="shared" si="10"/>
        <v>136</v>
      </c>
      <c r="AJ8" s="12">
        <f t="shared" si="11"/>
        <v>139</v>
      </c>
      <c r="AK8" s="12">
        <f t="shared" si="12"/>
        <v>152</v>
      </c>
      <c r="AL8" s="12">
        <f t="shared" si="13"/>
        <v>160</v>
      </c>
      <c r="AM8" s="12">
        <f t="shared" si="14"/>
        <v>0</v>
      </c>
      <c r="AN8" s="12">
        <f t="shared" si="15"/>
        <v>0</v>
      </c>
      <c r="AO8" s="14">
        <f t="shared" si="0"/>
        <v>337.99108171741631</v>
      </c>
      <c r="AP8" s="11">
        <f>VLOOKUP($C8,[1]Rome!$BB$7:$BK$40,5)</f>
        <v>11</v>
      </c>
      <c r="AQ8" s="11">
        <f>VLOOKUP($C8,[1]Rome!$BB$7:$BK$40,6)</f>
        <v>33</v>
      </c>
      <c r="AR8" s="11">
        <f>VLOOKUP($C8,[1]Rome!$BB$7:$BK$40,7)</f>
        <v>65</v>
      </c>
      <c r="AS8" s="11">
        <f>VLOOKUP($C8,[1]Rome!$BB$7:$BK$40,8)</f>
        <v>89</v>
      </c>
      <c r="AT8" s="11">
        <f>VLOOKUP($C8,[1]Rome!$BB$7:$BK$40,9)</f>
        <v>0</v>
      </c>
      <c r="AU8" s="11">
        <f>VLOOKUP($C8,[1]Rome!$BB$7:$BK$40,10)</f>
        <v>103</v>
      </c>
      <c r="AV8" s="12">
        <f t="shared" si="16"/>
        <v>0</v>
      </c>
      <c r="AW8" s="12">
        <f t="shared" si="17"/>
        <v>0</v>
      </c>
      <c r="AX8" s="12">
        <v>0</v>
      </c>
      <c r="AY8" s="12" t="s">
        <v>38</v>
      </c>
      <c r="AZ8" s="12" t="s">
        <v>38</v>
      </c>
      <c r="BA8" s="12">
        <f t="shared" si="18"/>
        <v>138</v>
      </c>
      <c r="BB8" s="12">
        <f t="shared" si="19"/>
        <v>140</v>
      </c>
      <c r="BC8" s="12">
        <f t="shared" si="20"/>
        <v>153</v>
      </c>
      <c r="BD8" s="12">
        <f t="shared" si="21"/>
        <v>160</v>
      </c>
      <c r="BE8" s="12">
        <f t="shared" si="22"/>
        <v>0</v>
      </c>
      <c r="BF8" s="12">
        <f t="shared" si="23"/>
        <v>0</v>
      </c>
      <c r="BG8" s="14">
        <f t="shared" si="1"/>
        <v>160.58091084903538</v>
      </c>
      <c r="BH8" s="21">
        <f>IF($N8=2,BH39*'4 PEF'!$H$4,IF(OR($N8=3,$N8=4,$N8=5,$N8=6),BH39*'4 PEF'!$H$5,IF(OR($N8=7,$N8=8),BH39*'4 PEF'!$H$8,IF($N8=9,BH39*'4 PEF'!$H$7,IF($N8=10,BH39*'4 PEF'!$H$6)))))</f>
        <v>29.185168772356182</v>
      </c>
      <c r="BI8" s="21">
        <f>BI39*'4 PEF'!$H$8</f>
        <v>31.115387930508788</v>
      </c>
      <c r="BJ8" s="21">
        <f>IF($N8=2,BJ39*'4 PEF'!$H$4,IF(OR($N8=3,$N8=4,$N8=5,$N8=6),BJ39*'4 PEF'!$H$5,IF(OR($N8=7,$N8=8),BJ39*'4 PEF'!$H$8,IF($N8=9,BJ39*'4 PEF'!$H$7,IF($N8=10,BJ39*'4 PEF'!$H$6)))))</f>
        <v>17.352</v>
      </c>
      <c r="BK8" s="21">
        <f>BK39*'4 PEF'!$H$8</f>
        <v>23.729430057141116</v>
      </c>
      <c r="BL8" s="21">
        <f>BL39*'4 PEF'!$H$8</f>
        <v>1.1931259786543471</v>
      </c>
      <c r="BM8" s="39">
        <f>BM39*'4 PEF'!$H$8</f>
        <v>0</v>
      </c>
      <c r="BN8" s="40">
        <f t="shared" si="24"/>
        <v>102.57511273866044</v>
      </c>
      <c r="BO8" s="21">
        <f>IF($N8=2,BO39*'4 PEF'!$H$4,IF(OR($N8=3,$N8=4,$N8=5,$N8=6),BO39*'4 PEF'!$H$5,IF(OR($N8=7,$N8=8),BO39*'4 PEF'!$H$8,IF($N8=9,BO39*'4 PEF'!$H$7,IF($N8=10,BO39*'4 PEF'!$H$6)))))</f>
        <v>22.562535263179825</v>
      </c>
      <c r="BP8" s="21">
        <f>BP39*'4 PEF'!$H$8</f>
        <v>18.360595525958743</v>
      </c>
      <c r="BQ8" s="21">
        <f>IF($N8=2,BQ39*'4 PEF'!$H$4,IF(OR($N8=3,$N8=4,$N8=5,$N8=6),BQ39*'4 PEF'!$H$5,IF(OR($N8=7,$N8=8),BQ39*'4 PEF'!$H$8,IF($N8=9,BQ39*'4 PEF'!$H$7,IF($N8=10,BQ39*'4 PEF'!$H$6)))))</f>
        <v>26.795999999999996</v>
      </c>
      <c r="BR8" s="21">
        <f>BR39*'4 PEF'!$H$8</f>
        <v>24.403802666668813</v>
      </c>
      <c r="BS8" s="21">
        <f>BS39*'4 PEF'!$H$8</f>
        <v>0.90914409329429924</v>
      </c>
      <c r="BT8" s="39">
        <f>BT39*'4 PEF'!$H$8</f>
        <v>0</v>
      </c>
      <c r="BU8" s="40">
        <f t="shared" si="25"/>
        <v>93.032077549101672</v>
      </c>
    </row>
    <row r="9" spans="1:73" ht="15" customHeight="1" x14ac:dyDescent="0.25">
      <c r="A9" s="195"/>
      <c r="B9" s="18">
        <v>4</v>
      </c>
      <c r="C9" s="26">
        <f>VLOOKUP(M9,[1]aux!$A$2:$B$35,2)</f>
        <v>28</v>
      </c>
      <c r="D9" s="55" t="s">
        <v>40</v>
      </c>
      <c r="E9" s="55" t="s">
        <v>40</v>
      </c>
      <c r="F9" s="54" t="s">
        <v>41</v>
      </c>
      <c r="G9" s="54" t="s">
        <v>42</v>
      </c>
      <c r="H9" s="54">
        <v>0</v>
      </c>
      <c r="I9" s="54">
        <f t="shared" si="2"/>
        <v>4</v>
      </c>
      <c r="J9" s="54">
        <f t="shared" si="3"/>
        <v>2</v>
      </c>
      <c r="K9" s="54">
        <f t="shared" si="4"/>
        <v>2</v>
      </c>
      <c r="L9" s="54">
        <f t="shared" si="5"/>
        <v>1</v>
      </c>
      <c r="M9" s="54">
        <f t="shared" si="6"/>
        <v>4221</v>
      </c>
      <c r="N9" s="54">
        <v>8</v>
      </c>
      <c r="O9" s="54">
        <v>13</v>
      </c>
      <c r="P9" s="54">
        <v>1</v>
      </c>
      <c r="Q9" s="54">
        <v>1</v>
      </c>
      <c r="R9" s="54">
        <v>2</v>
      </c>
      <c r="S9" s="54" t="s">
        <v>42</v>
      </c>
      <c r="T9" s="26">
        <f t="shared" si="7"/>
        <v>17</v>
      </c>
      <c r="U9" s="54">
        <v>0</v>
      </c>
      <c r="V9" s="54">
        <v>0</v>
      </c>
      <c r="W9" s="19"/>
      <c r="X9" s="11">
        <f>VLOOKUP($C9,[2]Rome!$BB$7:$BK$40,5)</f>
        <v>13</v>
      </c>
      <c r="Y9" s="11">
        <f>VLOOKUP($C9,[2]Rome!$BB$7:$BK$40,6)</f>
        <v>35</v>
      </c>
      <c r="Z9" s="11">
        <f>VLOOKUP($C9,[2]Rome!$BB$7:$BK$40,7)</f>
        <v>67</v>
      </c>
      <c r="AA9" s="11">
        <f>VLOOKUP($C9,[2]Rome!$BB$7:$BK$40,8)</f>
        <v>88</v>
      </c>
      <c r="AB9" s="11">
        <f>VLOOKUP($C9,[2]Rome!$BB$7:$BK$40,9)</f>
        <v>116</v>
      </c>
      <c r="AC9" s="11">
        <f>VLOOKUP($C9,[2]Rome!$BB$7:$BK$40,10)</f>
        <v>108</v>
      </c>
      <c r="AD9" s="12">
        <f t="shared" si="8"/>
        <v>0</v>
      </c>
      <c r="AE9" s="12">
        <f t="shared" si="9"/>
        <v>0</v>
      </c>
      <c r="AF9" s="12">
        <v>0</v>
      </c>
      <c r="AG9" s="12" t="s">
        <v>38</v>
      </c>
      <c r="AH9" s="12" t="s">
        <v>38</v>
      </c>
      <c r="AI9" s="12">
        <f t="shared" si="10"/>
        <v>133</v>
      </c>
      <c r="AJ9" s="12">
        <f t="shared" si="11"/>
        <v>0</v>
      </c>
      <c r="AK9" s="12">
        <f t="shared" si="12"/>
        <v>148</v>
      </c>
      <c r="AL9" s="12">
        <f t="shared" si="13"/>
        <v>162</v>
      </c>
      <c r="AM9" s="12">
        <f t="shared" si="14"/>
        <v>0</v>
      </c>
      <c r="AN9" s="12">
        <f t="shared" si="15"/>
        <v>0</v>
      </c>
      <c r="AO9" s="14">
        <f t="shared" si="0"/>
        <v>648.61961687656992</v>
      </c>
      <c r="AP9" s="11">
        <f>VLOOKUP($C9,[1]Rome!$BB$7:$BK$40,5)</f>
        <v>13</v>
      </c>
      <c r="AQ9" s="11">
        <f>VLOOKUP($C9,[1]Rome!$BB$7:$BK$40,6)</f>
        <v>35</v>
      </c>
      <c r="AR9" s="11">
        <f>VLOOKUP($C9,[1]Rome!$BB$7:$BK$40,7)</f>
        <v>67</v>
      </c>
      <c r="AS9" s="11">
        <f>VLOOKUP($C9,[1]Rome!$BB$7:$BK$40,8)</f>
        <v>89</v>
      </c>
      <c r="AT9" s="11">
        <f>VLOOKUP($C9,[1]Rome!$BB$7:$BK$40,9)</f>
        <v>117</v>
      </c>
      <c r="AU9" s="11">
        <f>VLOOKUP($C9,[1]Rome!$BB$7:$BK$40,10)</f>
        <v>109</v>
      </c>
      <c r="AV9" s="12">
        <f t="shared" si="16"/>
        <v>0</v>
      </c>
      <c r="AW9" s="12">
        <f t="shared" si="17"/>
        <v>0</v>
      </c>
      <c r="AX9" s="12">
        <v>0</v>
      </c>
      <c r="AY9" s="12" t="s">
        <v>38</v>
      </c>
      <c r="AZ9" s="12" t="s">
        <v>38</v>
      </c>
      <c r="BA9" s="12">
        <f t="shared" si="18"/>
        <v>134</v>
      </c>
      <c r="BB9" s="12">
        <f t="shared" si="19"/>
        <v>0</v>
      </c>
      <c r="BC9" s="12">
        <f t="shared" si="20"/>
        <v>149</v>
      </c>
      <c r="BD9" s="12">
        <f t="shared" si="21"/>
        <v>162</v>
      </c>
      <c r="BE9" s="12">
        <f t="shared" si="22"/>
        <v>0</v>
      </c>
      <c r="BF9" s="12">
        <f t="shared" si="23"/>
        <v>0</v>
      </c>
      <c r="BG9" s="14">
        <f t="shared" si="1"/>
        <v>452.85055486642432</v>
      </c>
      <c r="BH9" s="21">
        <f>IF($N9=2,BH40*'4 PEF'!$H$4,IF(OR($N9=3,$N9=4,$N9=5,$N9=6),BH40*'4 PEF'!$H$5,IF(OR($N9=7,$N9=8),BH40*'4 PEF'!$H$8,IF($N9=9,BH40*'4 PEF'!$H$7,IF($N9=10,BH40*'4 PEF'!$H$6)))))</f>
        <v>11.143802840703154</v>
      </c>
      <c r="BI9" s="21">
        <f>BI40*'4 PEF'!$H$8</f>
        <v>7.1758713867943955</v>
      </c>
      <c r="BJ9" s="21">
        <f>IF($N9=2,BJ40*'4 PEF'!$H$4,IF(OR($N9=3,$N9=4,$N9=5,$N9=6),BJ40*'4 PEF'!$H$5,IF(OR($N9=7,$N9=8),BJ40*'4 PEF'!$H$8,IF($N9=9,BJ40*'4 PEF'!$H$7,IF($N9=10,BJ40*'4 PEF'!$H$6)))))</f>
        <v>9.5567791581504444</v>
      </c>
      <c r="BK9" s="21">
        <f>BK40*'4 PEF'!$H$8</f>
        <v>23.729430057141116</v>
      </c>
      <c r="BL9" s="21">
        <f>BL40*'4 PEF'!$H$8</f>
        <v>0.84244988114369623</v>
      </c>
      <c r="BM9" s="39">
        <f>BM40*'4 PEF'!$H$8</f>
        <v>0</v>
      </c>
      <c r="BN9" s="40">
        <f t="shared" si="24"/>
        <v>52.4483333239328</v>
      </c>
      <c r="BO9" s="21">
        <f>IF($N9=2,BO40*'4 PEF'!$H$4,IF(OR($N9=3,$N9=4,$N9=5,$N9=6),BO40*'4 PEF'!$H$5,IF(OR($N9=7,$N9=8),BO40*'4 PEF'!$H$8,IF($N9=9,BO40*'4 PEF'!$H$7,IF($N9=10,BO40*'4 PEF'!$H$6)))))</f>
        <v>8.6164644614330861</v>
      </c>
      <c r="BP9" s="21">
        <f>BP40*'4 PEF'!$H$8</f>
        <v>4.1099756513384662</v>
      </c>
      <c r="BQ9" s="21">
        <f>IF($N9=2,BQ40*'4 PEF'!$H$4,IF(OR($N9=3,$N9=4,$N9=5,$N9=6),BQ40*'4 PEF'!$H$5,IF(OR($N9=7,$N9=8),BQ40*'4 PEF'!$H$8,IF($N9=9,BQ40*'4 PEF'!$H$7,IF($N9=10,BQ40*'4 PEF'!$H$6)))))</f>
        <v>14.212404870372131</v>
      </c>
      <c r="BR9" s="21">
        <f>BR40*'4 PEF'!$H$8</f>
        <v>24.403802666668813</v>
      </c>
      <c r="BS9" s="21">
        <f>BS40*'4 PEF'!$H$8</f>
        <v>0.79520076718381638</v>
      </c>
      <c r="BT9" s="39">
        <f>BT40*'4 PEF'!$H$8</f>
        <v>0</v>
      </c>
      <c r="BU9" s="40">
        <f t="shared" si="25"/>
        <v>52.137848416996306</v>
      </c>
    </row>
    <row r="10" spans="1:73" ht="15" customHeight="1" x14ac:dyDescent="0.25">
      <c r="A10" s="195"/>
      <c r="B10" s="18">
        <v>5</v>
      </c>
      <c r="C10" s="26">
        <f>VLOOKUP(M10,[1]aux!$A$2:$B$35,2)</f>
        <v>32</v>
      </c>
      <c r="D10" s="55" t="s">
        <v>40</v>
      </c>
      <c r="E10" s="55" t="s">
        <v>41</v>
      </c>
      <c r="F10" s="54" t="s">
        <v>41</v>
      </c>
      <c r="G10" s="54" t="s">
        <v>42</v>
      </c>
      <c r="H10" s="54">
        <v>0</v>
      </c>
      <c r="I10" s="54">
        <f t="shared" si="2"/>
        <v>4</v>
      </c>
      <c r="J10" s="54">
        <f t="shared" si="3"/>
        <v>3</v>
      </c>
      <c r="K10" s="54">
        <f t="shared" si="4"/>
        <v>2</v>
      </c>
      <c r="L10" s="54">
        <f t="shared" si="5"/>
        <v>1</v>
      </c>
      <c r="M10" s="54">
        <f t="shared" si="6"/>
        <v>4321</v>
      </c>
      <c r="N10" s="54">
        <v>8</v>
      </c>
      <c r="O10" s="54">
        <v>13</v>
      </c>
      <c r="P10" s="54">
        <v>1</v>
      </c>
      <c r="Q10" s="54">
        <v>1</v>
      </c>
      <c r="R10" s="54">
        <v>2</v>
      </c>
      <c r="S10" s="54" t="s">
        <v>42</v>
      </c>
      <c r="T10" s="26">
        <f t="shared" si="7"/>
        <v>17</v>
      </c>
      <c r="U10" s="54">
        <v>0</v>
      </c>
      <c r="V10" s="54">
        <v>0</v>
      </c>
      <c r="W10" s="19"/>
      <c r="X10" s="11">
        <f>VLOOKUP($C10,[2]Rome!$BB$7:$BK$40,5)</f>
        <v>13</v>
      </c>
      <c r="Y10" s="11">
        <f>VLOOKUP($C10,[2]Rome!$BB$7:$BK$40,6)</f>
        <v>35</v>
      </c>
      <c r="Z10" s="11">
        <f>VLOOKUP($C10,[2]Rome!$BB$7:$BK$40,7)</f>
        <v>67</v>
      </c>
      <c r="AA10" s="11">
        <f>VLOOKUP($C10,[2]Rome!$BB$7:$BK$40,8)</f>
        <v>90</v>
      </c>
      <c r="AB10" s="11">
        <f>VLOOKUP($C10,[2]Rome!$BB$7:$BK$40,9)</f>
        <v>116</v>
      </c>
      <c r="AC10" s="11">
        <f>VLOOKUP($C10,[2]Rome!$BB$7:$BK$40,10)</f>
        <v>108</v>
      </c>
      <c r="AD10" s="12">
        <f t="shared" si="8"/>
        <v>0</v>
      </c>
      <c r="AE10" s="12">
        <f t="shared" si="9"/>
        <v>0</v>
      </c>
      <c r="AF10" s="12">
        <v>0</v>
      </c>
      <c r="AG10" s="12" t="s">
        <v>38</v>
      </c>
      <c r="AH10" s="12" t="s">
        <v>38</v>
      </c>
      <c r="AI10" s="12">
        <f t="shared" si="10"/>
        <v>133</v>
      </c>
      <c r="AJ10" s="12">
        <f t="shared" si="11"/>
        <v>0</v>
      </c>
      <c r="AK10" s="12">
        <f t="shared" si="12"/>
        <v>148</v>
      </c>
      <c r="AL10" s="12">
        <f t="shared" si="13"/>
        <v>162</v>
      </c>
      <c r="AM10" s="12">
        <f t="shared" si="14"/>
        <v>0</v>
      </c>
      <c r="AN10" s="12">
        <f t="shared" si="15"/>
        <v>0</v>
      </c>
      <c r="AO10" s="14">
        <f t="shared" si="0"/>
        <v>656.45480396549851</v>
      </c>
      <c r="AP10" s="11">
        <f>VLOOKUP($C10,[1]Rome!$BB$7:$BK$40,5)</f>
        <v>13</v>
      </c>
      <c r="AQ10" s="11">
        <f>VLOOKUP($C10,[1]Rome!$BB$7:$BK$40,6)</f>
        <v>35</v>
      </c>
      <c r="AR10" s="11">
        <f>VLOOKUP($C10,[1]Rome!$BB$7:$BK$40,7)</f>
        <v>67</v>
      </c>
      <c r="AS10" s="11">
        <f>VLOOKUP($C10,[1]Rome!$BB$7:$BK$40,8)</f>
        <v>91</v>
      </c>
      <c r="AT10" s="11">
        <f>VLOOKUP($C10,[1]Rome!$BB$7:$BK$40,9)</f>
        <v>117</v>
      </c>
      <c r="AU10" s="11">
        <f>VLOOKUP($C10,[1]Rome!$BB$7:$BK$40,10)</f>
        <v>109</v>
      </c>
      <c r="AV10" s="12">
        <f t="shared" si="16"/>
        <v>0</v>
      </c>
      <c r="AW10" s="12">
        <f t="shared" si="17"/>
        <v>0</v>
      </c>
      <c r="AX10" s="12">
        <v>0</v>
      </c>
      <c r="AY10" s="12" t="s">
        <v>38</v>
      </c>
      <c r="AZ10" s="12" t="s">
        <v>38</v>
      </c>
      <c r="BA10" s="12">
        <f t="shared" si="18"/>
        <v>134</v>
      </c>
      <c r="BB10" s="12">
        <f t="shared" si="19"/>
        <v>0</v>
      </c>
      <c r="BC10" s="12">
        <f t="shared" si="20"/>
        <v>149</v>
      </c>
      <c r="BD10" s="12">
        <f t="shared" si="21"/>
        <v>162</v>
      </c>
      <c r="BE10" s="12">
        <f t="shared" si="22"/>
        <v>0</v>
      </c>
      <c r="BF10" s="12">
        <f t="shared" si="23"/>
        <v>0</v>
      </c>
      <c r="BG10" s="14">
        <f t="shared" si="1"/>
        <v>456.32549422642433</v>
      </c>
      <c r="BH10" s="21">
        <f>IF($N10=2,BH41*'4 PEF'!$H$4,IF(OR($N10=3,$N10=4,$N10=5,$N10=6),BH41*'4 PEF'!$H$5,IF(OR($N10=7,$N10=8),BH41*'4 PEF'!$H$8,IF($N10=9,BH41*'4 PEF'!$H$7,IF($N10=10,BH41*'4 PEF'!$H$6)))))</f>
        <v>7.3850666701550054</v>
      </c>
      <c r="BI10" s="21">
        <f>BI41*'4 PEF'!$H$8</f>
        <v>7.9235190702726701</v>
      </c>
      <c r="BJ10" s="21">
        <f>IF($N10=2,BJ41*'4 PEF'!$H$4,IF(OR($N10=3,$N10=4,$N10=5,$N10=6),BJ41*'4 PEF'!$H$5,IF(OR($N10=7,$N10=8),BJ41*'4 PEF'!$H$8,IF($N10=9,BJ41*'4 PEF'!$H$7,IF($N10=10,BJ41*'4 PEF'!$H$6)))))</f>
        <v>9.7558277451708513</v>
      </c>
      <c r="BK10" s="21">
        <f>BK41*'4 PEF'!$H$8</f>
        <v>23.729430057141116</v>
      </c>
      <c r="BL10" s="21">
        <f>BL41*'4 PEF'!$H$8</f>
        <v>0.82288546719333067</v>
      </c>
      <c r="BM10" s="39">
        <f>BM41*'4 PEF'!$H$8</f>
        <v>0</v>
      </c>
      <c r="BN10" s="40">
        <f t="shared" si="24"/>
        <v>49.616729009932975</v>
      </c>
      <c r="BO10" s="21">
        <f>IF($N10=2,BO41*'4 PEF'!$H$4,IF(OR($N10=3,$N10=4,$N10=5,$N10=6),BO41*'4 PEF'!$H$5,IF(OR($N10=7,$N10=8),BO41*'4 PEF'!$H$8,IF($N10=9,BO41*'4 PEF'!$H$7,IF($N10=10,BO41*'4 PEF'!$H$6)))))</f>
        <v>6.5252539119562556</v>
      </c>
      <c r="BP10" s="21">
        <f>BP41*'4 PEF'!$H$8</f>
        <v>4.1431923630639567</v>
      </c>
      <c r="BQ10" s="21">
        <f>IF($N10=2,BQ41*'4 PEF'!$H$4,IF(OR($N10=3,$N10=4,$N10=5,$N10=6),BQ41*'4 PEF'!$H$5,IF(OR($N10=7,$N10=8),BQ41*'4 PEF'!$H$8,IF($N10=9,BQ41*'4 PEF'!$H$7,IF($N10=10,BQ41*'4 PEF'!$H$6)))))</f>
        <v>14.538986445860617</v>
      </c>
      <c r="BR10" s="21">
        <f>BR41*'4 PEF'!$H$8</f>
        <v>24.403802666668813</v>
      </c>
      <c r="BS10" s="21">
        <f>BS41*'4 PEF'!$H$8</f>
        <v>0.78463780798653338</v>
      </c>
      <c r="BT10" s="39">
        <f>BT41*'4 PEF'!$H$8</f>
        <v>0</v>
      </c>
      <c r="BU10" s="40">
        <f t="shared" si="25"/>
        <v>50.395873195536176</v>
      </c>
    </row>
    <row r="11" spans="1:73" ht="15" customHeight="1" x14ac:dyDescent="0.25">
      <c r="A11" s="195"/>
      <c r="B11" s="18">
        <v>6</v>
      </c>
      <c r="C11" s="26">
        <f>VLOOKUP(M11,[1]aux!$A$2:$B$35,2)</f>
        <v>34</v>
      </c>
      <c r="D11" s="55" t="s">
        <v>40</v>
      </c>
      <c r="E11" s="55" t="s">
        <v>41</v>
      </c>
      <c r="F11" s="54" t="s">
        <v>41</v>
      </c>
      <c r="G11" s="54" t="s">
        <v>42</v>
      </c>
      <c r="H11" s="54">
        <v>1</v>
      </c>
      <c r="I11" s="54">
        <f t="shared" si="2"/>
        <v>4</v>
      </c>
      <c r="J11" s="54">
        <f t="shared" si="3"/>
        <v>3</v>
      </c>
      <c r="K11" s="54">
        <f t="shared" si="4"/>
        <v>2</v>
      </c>
      <c r="L11" s="54">
        <f t="shared" si="5"/>
        <v>2</v>
      </c>
      <c r="M11" s="54">
        <f t="shared" si="6"/>
        <v>4322</v>
      </c>
      <c r="N11" s="54">
        <v>8</v>
      </c>
      <c r="O11" s="54">
        <v>13</v>
      </c>
      <c r="P11" s="54">
        <v>1</v>
      </c>
      <c r="Q11" s="54">
        <v>1</v>
      </c>
      <c r="R11" s="54">
        <v>2</v>
      </c>
      <c r="S11" s="54" t="s">
        <v>42</v>
      </c>
      <c r="T11" s="26">
        <f t="shared" si="7"/>
        <v>17</v>
      </c>
      <c r="U11" s="54">
        <v>0</v>
      </c>
      <c r="V11" s="54">
        <v>0</v>
      </c>
      <c r="W11" s="19"/>
      <c r="X11" s="11">
        <f>VLOOKUP($C11,[2]Rome!$BB$7:$BK$40,5)</f>
        <v>13</v>
      </c>
      <c r="Y11" s="11">
        <f>VLOOKUP($C11,[2]Rome!$BB$7:$BK$40,6)</f>
        <v>35</v>
      </c>
      <c r="Z11" s="11">
        <f>VLOOKUP($C11,[2]Rome!$BB$7:$BK$40,7)</f>
        <v>67</v>
      </c>
      <c r="AA11" s="11">
        <f>VLOOKUP($C11,[2]Rome!$BB$7:$BK$40,8)</f>
        <v>90</v>
      </c>
      <c r="AB11" s="11">
        <f>VLOOKUP($C11,[2]Rome!$BB$7:$BK$40,9)</f>
        <v>116</v>
      </c>
      <c r="AC11" s="11">
        <f>VLOOKUP($C11,[2]Rome!$BB$7:$BK$40,10)</f>
        <v>108</v>
      </c>
      <c r="AD11" s="12">
        <f t="shared" si="8"/>
        <v>169</v>
      </c>
      <c r="AE11" s="12">
        <f t="shared" si="9"/>
        <v>167</v>
      </c>
      <c r="AF11" s="12">
        <v>0</v>
      </c>
      <c r="AG11" s="12" t="s">
        <v>38</v>
      </c>
      <c r="AH11" s="12" t="s">
        <v>38</v>
      </c>
      <c r="AI11" s="12">
        <f t="shared" si="10"/>
        <v>133</v>
      </c>
      <c r="AJ11" s="12">
        <f t="shared" si="11"/>
        <v>0</v>
      </c>
      <c r="AK11" s="12">
        <f t="shared" si="12"/>
        <v>148</v>
      </c>
      <c r="AL11" s="12">
        <f t="shared" si="13"/>
        <v>162</v>
      </c>
      <c r="AM11" s="12">
        <f t="shared" si="14"/>
        <v>0</v>
      </c>
      <c r="AN11" s="12">
        <f t="shared" si="15"/>
        <v>0</v>
      </c>
      <c r="AO11" s="14">
        <f t="shared" si="0"/>
        <v>682.97568709049847</v>
      </c>
      <c r="AP11" s="11">
        <f>VLOOKUP($C11,[1]Rome!$BB$7:$BK$40,5)</f>
        <v>13</v>
      </c>
      <c r="AQ11" s="11">
        <f>VLOOKUP($C11,[1]Rome!$BB$7:$BK$40,6)</f>
        <v>35</v>
      </c>
      <c r="AR11" s="11">
        <f>VLOOKUP($C11,[1]Rome!$BB$7:$BK$40,7)</f>
        <v>67</v>
      </c>
      <c r="AS11" s="11">
        <f>VLOOKUP($C11,[1]Rome!$BB$7:$BK$40,8)</f>
        <v>91</v>
      </c>
      <c r="AT11" s="11">
        <f>VLOOKUP($C11,[1]Rome!$BB$7:$BK$40,9)</f>
        <v>117</v>
      </c>
      <c r="AU11" s="11">
        <f>VLOOKUP($C11,[1]Rome!$BB$7:$BK$40,10)</f>
        <v>109</v>
      </c>
      <c r="AV11" s="12">
        <f t="shared" si="16"/>
        <v>170</v>
      </c>
      <c r="AW11" s="12">
        <f t="shared" si="17"/>
        <v>168</v>
      </c>
      <c r="AX11" s="12">
        <v>0</v>
      </c>
      <c r="AY11" s="12" t="s">
        <v>38</v>
      </c>
      <c r="AZ11" s="12" t="s">
        <v>38</v>
      </c>
      <c r="BA11" s="12">
        <f t="shared" si="18"/>
        <v>134</v>
      </c>
      <c r="BB11" s="12">
        <f t="shared" si="19"/>
        <v>0</v>
      </c>
      <c r="BC11" s="12">
        <f t="shared" si="20"/>
        <v>149</v>
      </c>
      <c r="BD11" s="12">
        <f t="shared" si="21"/>
        <v>162</v>
      </c>
      <c r="BE11" s="12">
        <f t="shared" si="22"/>
        <v>0</v>
      </c>
      <c r="BF11" s="12">
        <f t="shared" si="23"/>
        <v>0</v>
      </c>
      <c r="BG11" s="14">
        <f t="shared" si="1"/>
        <v>479.731596793091</v>
      </c>
      <c r="BH11" s="21">
        <f>IF($N11=2,BH42*'4 PEF'!$H$4,IF(OR($N11=3,$N11=4,$N11=5,$N11=6),BH42*'4 PEF'!$H$5,IF(OR($N11=7,$N11=8),BH42*'4 PEF'!$H$8,IF($N11=9,BH42*'4 PEF'!$H$7,IF($N11=10,BH42*'4 PEF'!$H$6)))))</f>
        <v>5.3481732180738017</v>
      </c>
      <c r="BI11" s="21">
        <f>BI42*'4 PEF'!$H$8</f>
        <v>7.7775865256470817</v>
      </c>
      <c r="BJ11" s="21">
        <f>IF($N11=2,BJ42*'4 PEF'!$H$4,IF(OR($N11=3,$N11=4,$N11=5,$N11=6),BJ42*'4 PEF'!$H$5,IF(OR($N11=7,$N11=8),BJ42*'4 PEF'!$H$8,IF($N11=9,BJ42*'4 PEF'!$H$7,IF($N11=10,BJ42*'4 PEF'!$H$6)))))</f>
        <v>10.089235773821187</v>
      </c>
      <c r="BK11" s="21">
        <f>BK42*'4 PEF'!$H$8</f>
        <v>23.729430057141116</v>
      </c>
      <c r="BL11" s="21">
        <f>BL42*'4 PEF'!$H$8</f>
        <v>10.141365007235729</v>
      </c>
      <c r="BM11" s="39">
        <f>BM42*'4 PEF'!$H$8</f>
        <v>0</v>
      </c>
      <c r="BN11" s="40">
        <f t="shared" si="24"/>
        <v>57.085790581918914</v>
      </c>
      <c r="BO11" s="21">
        <f>IF($N11=2,BO42*'4 PEF'!$H$4,IF(OR($N11=3,$N11=4,$N11=5,$N11=6),BO42*'4 PEF'!$H$5,IF(OR($N11=7,$N11=8),BO42*'4 PEF'!$H$8,IF($N11=9,BO42*'4 PEF'!$H$7,IF($N11=10,BO42*'4 PEF'!$H$6)))))</f>
        <v>4.0203745877770238</v>
      </c>
      <c r="BP11" s="21">
        <f>BP42*'4 PEF'!$H$8</f>
        <v>4.0118995987569877</v>
      </c>
      <c r="BQ11" s="21">
        <f>IF($N11=2,BQ42*'4 PEF'!$H$4,IF(OR($N11=3,$N11=4,$N11=5,$N11=6),BQ42*'4 PEF'!$H$5,IF(OR($N11=7,$N11=8),BQ42*'4 PEF'!$H$8,IF($N11=9,BQ42*'4 PEF'!$H$7,IF($N11=10,BQ42*'4 PEF'!$H$6)))))</f>
        <v>14.848460846812948</v>
      </c>
      <c r="BR11" s="21">
        <f>BR42*'4 PEF'!$H$8</f>
        <v>24.403802666668813</v>
      </c>
      <c r="BS11" s="21">
        <f>BS42*'4 PEF'!$H$8</f>
        <v>10.30925860205927</v>
      </c>
      <c r="BT11" s="39">
        <f>BT42*'4 PEF'!$H$8</f>
        <v>0</v>
      </c>
      <c r="BU11" s="40">
        <f t="shared" si="25"/>
        <v>57.593796302075049</v>
      </c>
    </row>
    <row r="12" spans="1:73" ht="15" customHeight="1" x14ac:dyDescent="0.25">
      <c r="A12" s="195"/>
      <c r="B12" s="18">
        <v>7</v>
      </c>
      <c r="C12" s="26">
        <f>VLOOKUP(M12,[1]aux!$A$2:$B$35,2)</f>
        <v>9</v>
      </c>
      <c r="D12" s="55" t="s">
        <v>39</v>
      </c>
      <c r="E12" s="55" t="s">
        <v>40</v>
      </c>
      <c r="F12" s="54" t="s">
        <v>42</v>
      </c>
      <c r="G12" s="54" t="s">
        <v>42</v>
      </c>
      <c r="H12" s="54">
        <v>0</v>
      </c>
      <c r="I12" s="54">
        <f t="shared" si="2"/>
        <v>2</v>
      </c>
      <c r="J12" s="54">
        <f t="shared" si="3"/>
        <v>2</v>
      </c>
      <c r="K12" s="54">
        <f t="shared" si="4"/>
        <v>1</v>
      </c>
      <c r="L12" s="54">
        <f t="shared" si="5"/>
        <v>1</v>
      </c>
      <c r="M12" s="54">
        <f t="shared" si="6"/>
        <v>2211</v>
      </c>
      <c r="N12" s="54">
        <v>7</v>
      </c>
      <c r="O12" s="54">
        <v>12</v>
      </c>
      <c r="P12" s="54">
        <v>1</v>
      </c>
      <c r="Q12" s="54">
        <v>1</v>
      </c>
      <c r="R12" s="54">
        <v>2</v>
      </c>
      <c r="S12" s="54" t="s">
        <v>42</v>
      </c>
      <c r="T12" s="26">
        <f t="shared" si="7"/>
        <v>16</v>
      </c>
      <c r="U12" s="54">
        <v>0</v>
      </c>
      <c r="V12" s="54">
        <v>0</v>
      </c>
      <c r="W12" s="19"/>
      <c r="X12" s="11">
        <f>VLOOKUP($C12,[2]Rome!$BB$7:$BK$40,5)</f>
        <v>9</v>
      </c>
      <c r="Y12" s="11">
        <f>VLOOKUP($C12,[2]Rome!$BB$7:$BK$40,6)</f>
        <v>31</v>
      </c>
      <c r="Z12" s="11">
        <f>VLOOKUP($C12,[2]Rome!$BB$7:$BK$40,7)</f>
        <v>63</v>
      </c>
      <c r="AA12" s="11">
        <f>VLOOKUP($C12,[2]Rome!$BB$7:$BK$40,8)</f>
        <v>88</v>
      </c>
      <c r="AB12" s="11">
        <f>VLOOKUP($C12,[2]Rome!$BB$7:$BK$40,9)</f>
        <v>0</v>
      </c>
      <c r="AC12" s="11">
        <f>VLOOKUP($C12,[2]Rome!$BB$7:$BK$40,10)</f>
        <v>102</v>
      </c>
      <c r="AD12" s="12">
        <f t="shared" si="8"/>
        <v>0</v>
      </c>
      <c r="AE12" s="12">
        <f t="shared" si="9"/>
        <v>0</v>
      </c>
      <c r="AF12" s="12">
        <v>0</v>
      </c>
      <c r="AG12" s="12" t="s">
        <v>38</v>
      </c>
      <c r="AH12" s="12" t="s">
        <v>38</v>
      </c>
      <c r="AI12" s="12">
        <f t="shared" si="10"/>
        <v>127</v>
      </c>
      <c r="AJ12" s="12">
        <f t="shared" si="11"/>
        <v>0</v>
      </c>
      <c r="AK12" s="12">
        <f t="shared" si="12"/>
        <v>148</v>
      </c>
      <c r="AL12" s="12">
        <f t="shared" si="13"/>
        <v>162</v>
      </c>
      <c r="AM12" s="12">
        <f t="shared" si="14"/>
        <v>0</v>
      </c>
      <c r="AN12" s="12">
        <f t="shared" si="15"/>
        <v>0</v>
      </c>
      <c r="AO12" s="14">
        <f t="shared" si="0"/>
        <v>507.53980953288544</v>
      </c>
      <c r="AP12" s="11">
        <f>VLOOKUP($C12,[1]Rome!$BB$7:$BK$40,5)</f>
        <v>9</v>
      </c>
      <c r="AQ12" s="11">
        <f>VLOOKUP($C12,[1]Rome!$BB$7:$BK$40,6)</f>
        <v>31</v>
      </c>
      <c r="AR12" s="11">
        <f>VLOOKUP($C12,[1]Rome!$BB$7:$BK$40,7)</f>
        <v>63</v>
      </c>
      <c r="AS12" s="11">
        <f>VLOOKUP($C12,[1]Rome!$BB$7:$BK$40,8)</f>
        <v>89</v>
      </c>
      <c r="AT12" s="11">
        <f>VLOOKUP($C12,[1]Rome!$BB$7:$BK$40,9)</f>
        <v>0</v>
      </c>
      <c r="AU12" s="11">
        <f>VLOOKUP($C12,[1]Rome!$BB$7:$BK$40,10)</f>
        <v>103</v>
      </c>
      <c r="AV12" s="12">
        <f t="shared" si="16"/>
        <v>0</v>
      </c>
      <c r="AW12" s="12">
        <f t="shared" si="17"/>
        <v>0</v>
      </c>
      <c r="AX12" s="12">
        <v>0</v>
      </c>
      <c r="AY12" s="12" t="s">
        <v>38</v>
      </c>
      <c r="AZ12" s="12" t="s">
        <v>38</v>
      </c>
      <c r="BA12" s="12">
        <f t="shared" si="18"/>
        <v>128</v>
      </c>
      <c r="BB12" s="12">
        <f t="shared" si="19"/>
        <v>0</v>
      </c>
      <c r="BC12" s="12">
        <f t="shared" si="20"/>
        <v>149</v>
      </c>
      <c r="BD12" s="12">
        <f t="shared" si="21"/>
        <v>162</v>
      </c>
      <c r="BE12" s="12">
        <f t="shared" si="22"/>
        <v>0</v>
      </c>
      <c r="BF12" s="12">
        <f t="shared" si="23"/>
        <v>0</v>
      </c>
      <c r="BG12" s="14">
        <f t="shared" si="1"/>
        <v>339.42908621964887</v>
      </c>
      <c r="BH12" s="21">
        <f>IF($N12=2,BH43*'4 PEF'!$H$4,IF(OR($N12=3,$N12=4,$N12=5,$N12=6),BH43*'4 PEF'!$H$5,IF(OR($N12=7,$N12=8),BH43*'4 PEF'!$H$8,IF($N12=9,BH43*'4 PEF'!$H$7,IF($N12=10,BH43*'4 PEF'!$H$6)))))</f>
        <v>22.316460127592904</v>
      </c>
      <c r="BI12" s="21">
        <f>BI43*'4 PEF'!$H$8</f>
        <v>27.647571051413433</v>
      </c>
      <c r="BJ12" s="21">
        <f>IF($N12=2,BJ43*'4 PEF'!$H$4,IF(OR($N12=3,$N12=4,$N12=5,$N12=6),BJ43*'4 PEF'!$H$5,IF(OR($N12=7,$N12=8),BJ43*'4 PEF'!$H$8,IF($N12=9,BJ43*'4 PEF'!$H$7,IF($N12=10,BJ43*'4 PEF'!$H$6)))))</f>
        <v>11.673493891906444</v>
      </c>
      <c r="BK12" s="21">
        <f>BK43*'4 PEF'!$H$8</f>
        <v>23.729430057141116</v>
      </c>
      <c r="BL12" s="21">
        <f>BL43*'4 PEF'!$H$8</f>
        <v>1.220786885204832</v>
      </c>
      <c r="BM12" s="39">
        <f>BM43*'4 PEF'!$H$8</f>
        <v>0</v>
      </c>
      <c r="BN12" s="40">
        <f t="shared" si="24"/>
        <v>86.587742013258733</v>
      </c>
      <c r="BO12" s="21">
        <f>IF($N12=2,BO43*'4 PEF'!$H$4,IF(OR($N12=3,$N12=4,$N12=5,$N12=6),BO43*'4 PEF'!$H$5,IF(OR($N12=7,$N12=8),BO43*'4 PEF'!$H$8,IF($N12=9,BO43*'4 PEF'!$H$7,IF($N12=10,BO43*'4 PEF'!$H$6)))))</f>
        <v>17.359727133484984</v>
      </c>
      <c r="BP12" s="21">
        <f>BP43*'4 PEF'!$H$8</f>
        <v>18.579780381858274</v>
      </c>
      <c r="BQ12" s="21">
        <f>IF($N12=2,BQ43*'4 PEF'!$H$4,IF(OR($N12=3,$N12=4,$N12=5,$N12=6),BQ43*'4 PEF'!$H$5,IF(OR($N12=7,$N12=8),BQ43*'4 PEF'!$H$8,IF($N12=9,BQ43*'4 PEF'!$H$7,IF($N12=10,BQ43*'4 PEF'!$H$6)))))</f>
        <v>19.128089215574182</v>
      </c>
      <c r="BR12" s="21">
        <f>BR43*'4 PEF'!$H$8</f>
        <v>24.403802666668813</v>
      </c>
      <c r="BS12" s="21">
        <f>BS43*'4 PEF'!$H$8</f>
        <v>0.92072124833948832</v>
      </c>
      <c r="BT12" s="39">
        <f>BT43*'4 PEF'!$H$8</f>
        <v>0</v>
      </c>
      <c r="BU12" s="40">
        <f t="shared" si="25"/>
        <v>80.392120645925743</v>
      </c>
    </row>
    <row r="13" spans="1:73" ht="15" customHeight="1" x14ac:dyDescent="0.25">
      <c r="A13" s="195"/>
      <c r="B13" s="18">
        <v>8</v>
      </c>
      <c r="C13" s="26">
        <f>VLOOKUP(M13,[1]aux!$A$2:$B$35,2)</f>
        <v>19</v>
      </c>
      <c r="D13" s="55" t="s">
        <v>42</v>
      </c>
      <c r="E13" s="55" t="s">
        <v>40</v>
      </c>
      <c r="F13" s="54" t="s">
        <v>42</v>
      </c>
      <c r="G13" s="54" t="s">
        <v>42</v>
      </c>
      <c r="H13" s="54">
        <v>0</v>
      </c>
      <c r="I13" s="54">
        <f t="shared" si="2"/>
        <v>3</v>
      </c>
      <c r="J13" s="54">
        <f t="shared" si="3"/>
        <v>2</v>
      </c>
      <c r="K13" s="54">
        <f t="shared" si="4"/>
        <v>1</v>
      </c>
      <c r="L13" s="54">
        <f t="shared" si="5"/>
        <v>1</v>
      </c>
      <c r="M13" s="54">
        <f t="shared" si="6"/>
        <v>3211</v>
      </c>
      <c r="N13" s="54">
        <v>7</v>
      </c>
      <c r="O13" s="54">
        <v>12</v>
      </c>
      <c r="P13" s="54">
        <v>1</v>
      </c>
      <c r="Q13" s="54">
        <v>1</v>
      </c>
      <c r="R13" s="54">
        <v>2</v>
      </c>
      <c r="S13" s="54" t="s">
        <v>42</v>
      </c>
      <c r="T13" s="26">
        <f t="shared" si="7"/>
        <v>16</v>
      </c>
      <c r="U13" s="54">
        <v>0</v>
      </c>
      <c r="V13" s="54">
        <v>0</v>
      </c>
      <c r="W13" s="19"/>
      <c r="X13" s="11">
        <f>VLOOKUP($C13,[2]Rome!$BB$7:$BK$40,5)</f>
        <v>11</v>
      </c>
      <c r="Y13" s="11">
        <f>VLOOKUP($C13,[2]Rome!$BB$7:$BK$40,6)</f>
        <v>33</v>
      </c>
      <c r="Z13" s="11">
        <f>VLOOKUP($C13,[2]Rome!$BB$7:$BK$40,7)</f>
        <v>65</v>
      </c>
      <c r="AA13" s="11">
        <f>VLOOKUP($C13,[2]Rome!$BB$7:$BK$40,8)</f>
        <v>88</v>
      </c>
      <c r="AB13" s="11">
        <f>VLOOKUP($C13,[2]Rome!$BB$7:$BK$40,9)</f>
        <v>0</v>
      </c>
      <c r="AC13" s="11">
        <f>VLOOKUP($C13,[2]Rome!$BB$7:$BK$40,10)</f>
        <v>102</v>
      </c>
      <c r="AD13" s="12">
        <f t="shared" si="8"/>
        <v>0</v>
      </c>
      <c r="AE13" s="12">
        <f t="shared" si="9"/>
        <v>0</v>
      </c>
      <c r="AF13" s="12">
        <v>0</v>
      </c>
      <c r="AG13" s="12" t="s">
        <v>38</v>
      </c>
      <c r="AH13" s="12" t="s">
        <v>38</v>
      </c>
      <c r="AI13" s="12">
        <f t="shared" si="10"/>
        <v>127</v>
      </c>
      <c r="AJ13" s="12">
        <f t="shared" si="11"/>
        <v>0</v>
      </c>
      <c r="AK13" s="12">
        <f t="shared" si="12"/>
        <v>148</v>
      </c>
      <c r="AL13" s="12">
        <f t="shared" si="13"/>
        <v>162</v>
      </c>
      <c r="AM13" s="12">
        <f t="shared" si="14"/>
        <v>0</v>
      </c>
      <c r="AN13" s="12">
        <f t="shared" si="15"/>
        <v>0</v>
      </c>
      <c r="AO13" s="14">
        <f t="shared" si="0"/>
        <v>502.92300572475017</v>
      </c>
      <c r="AP13" s="11">
        <f>VLOOKUP($C13,[1]Rome!$BB$7:$BK$40,5)</f>
        <v>11</v>
      </c>
      <c r="AQ13" s="11">
        <f>VLOOKUP($C13,[1]Rome!$BB$7:$BK$40,6)</f>
        <v>33</v>
      </c>
      <c r="AR13" s="11">
        <f>VLOOKUP($C13,[1]Rome!$BB$7:$BK$40,7)</f>
        <v>65</v>
      </c>
      <c r="AS13" s="11">
        <f>VLOOKUP($C13,[1]Rome!$BB$7:$BK$40,8)</f>
        <v>89</v>
      </c>
      <c r="AT13" s="11">
        <f>VLOOKUP($C13,[1]Rome!$BB$7:$BK$40,9)</f>
        <v>0</v>
      </c>
      <c r="AU13" s="11">
        <f>VLOOKUP($C13,[1]Rome!$BB$7:$BK$40,10)</f>
        <v>103</v>
      </c>
      <c r="AV13" s="12">
        <f t="shared" si="16"/>
        <v>0</v>
      </c>
      <c r="AW13" s="12">
        <f t="shared" si="17"/>
        <v>0</v>
      </c>
      <c r="AX13" s="12">
        <v>0</v>
      </c>
      <c r="AY13" s="12" t="s">
        <v>38</v>
      </c>
      <c r="AZ13" s="12" t="s">
        <v>38</v>
      </c>
      <c r="BA13" s="12">
        <f t="shared" si="18"/>
        <v>128</v>
      </c>
      <c r="BB13" s="12">
        <f t="shared" si="19"/>
        <v>0</v>
      </c>
      <c r="BC13" s="12">
        <f t="shared" si="20"/>
        <v>149</v>
      </c>
      <c r="BD13" s="12">
        <f t="shared" si="21"/>
        <v>162</v>
      </c>
      <c r="BE13" s="12">
        <f t="shared" si="22"/>
        <v>0</v>
      </c>
      <c r="BF13" s="12">
        <f t="shared" si="23"/>
        <v>0</v>
      </c>
      <c r="BG13" s="14">
        <f t="shared" si="1"/>
        <v>348.84649759131554</v>
      </c>
      <c r="BH13" s="21">
        <f>IF($N13=2,BH44*'4 PEF'!$H$4,IF(OR($N13=3,$N13=4,$N13=5,$N13=6),BH44*'4 PEF'!$H$5,IF(OR($N13=7,$N13=8),BH44*'4 PEF'!$H$8,IF($N13=9,BH44*'4 PEF'!$H$7,IF($N13=10,BH44*'4 PEF'!$H$6)))))</f>
        <v>16.708028584486556</v>
      </c>
      <c r="BI13" s="21">
        <f>BI44*'4 PEF'!$H$8</f>
        <v>27.47562864457749</v>
      </c>
      <c r="BJ13" s="21">
        <f>IF($N13=2,BJ44*'4 PEF'!$H$4,IF(OR($N13=3,$N13=4,$N13=5,$N13=6),BJ44*'4 PEF'!$H$5,IF(OR($N13=7,$N13=8),BJ44*'4 PEF'!$H$8,IF($N13=9,BJ44*'4 PEF'!$H$7,IF($N13=10,BJ44*'4 PEF'!$H$6)))))</f>
        <v>11.928430131094546</v>
      </c>
      <c r="BK13" s="21">
        <f>BK44*'4 PEF'!$H$8</f>
        <v>23.729430057141116</v>
      </c>
      <c r="BL13" s="21">
        <f>BL44*'4 PEF'!$H$8</f>
        <v>1.1931259786543471</v>
      </c>
      <c r="BM13" s="39">
        <f>BM44*'4 PEF'!$H$8</f>
        <v>0</v>
      </c>
      <c r="BN13" s="40">
        <f t="shared" si="24"/>
        <v>81.034643395954063</v>
      </c>
      <c r="BO13" s="21">
        <f>IF($N13=2,BO44*'4 PEF'!$H$4,IF(OR($N13=3,$N13=4,$N13=5,$N13=6),BO44*'4 PEF'!$H$5,IF(OR($N13=7,$N13=8),BO44*'4 PEF'!$H$8,IF($N13=9,BO44*'4 PEF'!$H$7,IF($N13=10,BO44*'4 PEF'!$H$6)))))</f>
        <v>13.611270132728039</v>
      </c>
      <c r="BP13" s="21">
        <f>BP44*'4 PEF'!$H$8</f>
        <v>18.028530433880011</v>
      </c>
      <c r="BQ13" s="21">
        <f>IF($N13=2,BQ44*'4 PEF'!$H$4,IF(OR($N13=3,$N13=4,$N13=5,$N13=6),BQ44*'4 PEF'!$H$5,IF(OR($N13=7,$N13=8),BQ44*'4 PEF'!$H$8,IF($N13=9,BQ44*'4 PEF'!$H$7,IF($N13=10,BQ44*'4 PEF'!$H$6)))))</f>
        <v>19.411159397763246</v>
      </c>
      <c r="BR13" s="21">
        <f>BR44*'4 PEF'!$H$8</f>
        <v>24.403802666668813</v>
      </c>
      <c r="BS13" s="21">
        <f>BS44*'4 PEF'!$H$8</f>
        <v>0.90914409329429924</v>
      </c>
      <c r="BT13" s="39">
        <f>BT44*'4 PEF'!$H$8</f>
        <v>0</v>
      </c>
      <c r="BU13" s="40">
        <f t="shared" si="25"/>
        <v>76.363906724334413</v>
      </c>
    </row>
    <row r="14" spans="1:73" ht="15" customHeight="1" x14ac:dyDescent="0.25">
      <c r="A14" s="195"/>
      <c r="B14" s="18">
        <v>9</v>
      </c>
      <c r="C14" s="26">
        <f>VLOOKUP(M14,[1]aux!$A$2:$B$35,2)</f>
        <v>28</v>
      </c>
      <c r="D14" s="55" t="s">
        <v>40</v>
      </c>
      <c r="E14" s="55" t="s">
        <v>40</v>
      </c>
      <c r="F14" s="54" t="s">
        <v>41</v>
      </c>
      <c r="G14" s="54" t="s">
        <v>42</v>
      </c>
      <c r="H14" s="54">
        <v>0</v>
      </c>
      <c r="I14" s="54">
        <f t="shared" si="2"/>
        <v>4</v>
      </c>
      <c r="J14" s="54">
        <f t="shared" si="3"/>
        <v>2</v>
      </c>
      <c r="K14" s="54">
        <f t="shared" si="4"/>
        <v>2</v>
      </c>
      <c r="L14" s="54">
        <f t="shared" si="5"/>
        <v>1</v>
      </c>
      <c r="M14" s="54">
        <f t="shared" si="6"/>
        <v>4221</v>
      </c>
      <c r="N14" s="54">
        <v>7</v>
      </c>
      <c r="O14" s="54">
        <v>12</v>
      </c>
      <c r="P14" s="54">
        <v>1</v>
      </c>
      <c r="Q14" s="54">
        <v>1</v>
      </c>
      <c r="R14" s="54">
        <v>2</v>
      </c>
      <c r="S14" s="54" t="s">
        <v>42</v>
      </c>
      <c r="T14" s="26">
        <f t="shared" si="7"/>
        <v>16</v>
      </c>
      <c r="U14" s="54">
        <v>0</v>
      </c>
      <c r="V14" s="54">
        <v>0</v>
      </c>
      <c r="W14" s="19"/>
      <c r="X14" s="11">
        <f>VLOOKUP($C14,[2]Rome!$BB$7:$BK$40,5)</f>
        <v>13</v>
      </c>
      <c r="Y14" s="11">
        <f>VLOOKUP($C14,[2]Rome!$BB$7:$BK$40,6)</f>
        <v>35</v>
      </c>
      <c r="Z14" s="11">
        <f>VLOOKUP($C14,[2]Rome!$BB$7:$BK$40,7)</f>
        <v>67</v>
      </c>
      <c r="AA14" s="11">
        <f>VLOOKUP($C14,[2]Rome!$BB$7:$BK$40,8)</f>
        <v>88</v>
      </c>
      <c r="AB14" s="11">
        <f>VLOOKUP($C14,[2]Rome!$BB$7:$BK$40,9)</f>
        <v>116</v>
      </c>
      <c r="AC14" s="11">
        <f>VLOOKUP($C14,[2]Rome!$BB$7:$BK$40,10)</f>
        <v>108</v>
      </c>
      <c r="AD14" s="12">
        <f t="shared" si="8"/>
        <v>0</v>
      </c>
      <c r="AE14" s="12">
        <f t="shared" si="9"/>
        <v>0</v>
      </c>
      <c r="AF14" s="12">
        <v>0</v>
      </c>
      <c r="AG14" s="12" t="s">
        <v>38</v>
      </c>
      <c r="AH14" s="12" t="s">
        <v>38</v>
      </c>
      <c r="AI14" s="12">
        <f t="shared" si="10"/>
        <v>127</v>
      </c>
      <c r="AJ14" s="12">
        <f t="shared" si="11"/>
        <v>0</v>
      </c>
      <c r="AK14" s="12">
        <f t="shared" si="12"/>
        <v>148</v>
      </c>
      <c r="AL14" s="12">
        <f t="shared" si="13"/>
        <v>162</v>
      </c>
      <c r="AM14" s="12">
        <f t="shared" si="14"/>
        <v>0</v>
      </c>
      <c r="AN14" s="12">
        <f t="shared" si="15"/>
        <v>0</v>
      </c>
      <c r="AO14" s="14">
        <f t="shared" si="0"/>
        <v>616.78946068832147</v>
      </c>
      <c r="AP14" s="11">
        <f>VLOOKUP($C14,[1]Rome!$BB$7:$BK$40,5)</f>
        <v>13</v>
      </c>
      <c r="AQ14" s="11">
        <f>VLOOKUP($C14,[1]Rome!$BB$7:$BK$40,6)</f>
        <v>35</v>
      </c>
      <c r="AR14" s="11">
        <f>VLOOKUP($C14,[1]Rome!$BB$7:$BK$40,7)</f>
        <v>67</v>
      </c>
      <c r="AS14" s="11">
        <f>VLOOKUP($C14,[1]Rome!$BB$7:$BK$40,8)</f>
        <v>89</v>
      </c>
      <c r="AT14" s="11">
        <f>VLOOKUP($C14,[1]Rome!$BB$7:$BK$40,9)</f>
        <v>117</v>
      </c>
      <c r="AU14" s="11">
        <f>VLOOKUP($C14,[1]Rome!$BB$7:$BK$40,10)</f>
        <v>109</v>
      </c>
      <c r="AV14" s="12">
        <f t="shared" si="16"/>
        <v>0</v>
      </c>
      <c r="AW14" s="12">
        <f t="shared" si="17"/>
        <v>0</v>
      </c>
      <c r="AX14" s="12">
        <v>0</v>
      </c>
      <c r="AY14" s="12" t="s">
        <v>38</v>
      </c>
      <c r="AZ14" s="12" t="s">
        <v>38</v>
      </c>
      <c r="BA14" s="12">
        <f t="shared" si="18"/>
        <v>128</v>
      </c>
      <c r="BB14" s="12">
        <f t="shared" si="19"/>
        <v>0</v>
      </c>
      <c r="BC14" s="12">
        <f t="shared" si="20"/>
        <v>149</v>
      </c>
      <c r="BD14" s="12">
        <f t="shared" si="21"/>
        <v>162</v>
      </c>
      <c r="BE14" s="12">
        <f t="shared" si="22"/>
        <v>0</v>
      </c>
      <c r="BF14" s="12">
        <f t="shared" si="23"/>
        <v>0</v>
      </c>
      <c r="BG14" s="14">
        <f t="shared" si="1"/>
        <v>399.36074526449738</v>
      </c>
      <c r="BH14" s="21">
        <f>IF($N14=2,BH45*'4 PEF'!$H$4,IF(OR($N14=3,$N14=4,$N14=5,$N14=6),BH45*'4 PEF'!$H$5,IF(OR($N14=7,$N14=8),BH45*'4 PEF'!$H$8,IF($N14=9,BH45*'4 PEF'!$H$7,IF($N14=10,BH45*'4 PEF'!$H$6)))))</f>
        <v>14.153522120523087</v>
      </c>
      <c r="BI14" s="21">
        <f>BI45*'4 PEF'!$H$8</f>
        <v>9.8313861258177653</v>
      </c>
      <c r="BJ14" s="21">
        <f>IF($N14=2,BJ45*'4 PEF'!$H$4,IF(OR($N14=3,$N14=4,$N14=5,$N14=6),BJ45*'4 PEF'!$H$5,IF(OR($N14=7,$N14=8),BJ45*'4 PEF'!$H$8,IF($N14=9,BJ45*'4 PEF'!$H$7,IF($N14=10,BJ45*'4 PEF'!$H$6)))))</f>
        <v>12.137874938148274</v>
      </c>
      <c r="BK14" s="21">
        <f>BK45*'4 PEF'!$H$8</f>
        <v>23.729430057141116</v>
      </c>
      <c r="BL14" s="21">
        <f>BL45*'4 PEF'!$H$8</f>
        <v>0.84244988114369623</v>
      </c>
      <c r="BM14" s="39">
        <f>BM45*'4 PEF'!$H$8</f>
        <v>0</v>
      </c>
      <c r="BN14" s="40">
        <f t="shared" si="24"/>
        <v>60.694663122773932</v>
      </c>
      <c r="BO14" s="21">
        <f>IF($N14=2,BO45*'4 PEF'!$H$4,IF(OR($N14=3,$N14=4,$N14=5,$N14=6),BO45*'4 PEF'!$H$5,IF(OR($N14=7,$N14=8),BO45*'4 PEF'!$H$8,IF($N14=9,BO45*'4 PEF'!$H$7,IF($N14=10,BO45*'4 PEF'!$H$6)))))</f>
        <v>11.897386613547111</v>
      </c>
      <c r="BP14" s="21">
        <f>BP45*'4 PEF'!$H$8</f>
        <v>5.7739493786137697</v>
      </c>
      <c r="BQ14" s="21">
        <f>IF($N14=2,BQ45*'4 PEF'!$H$4,IF(OR($N14=3,$N14=4,$N14=5,$N14=6),BQ45*'4 PEF'!$H$5,IF(OR($N14=7,$N14=8),BQ45*'4 PEF'!$H$8,IF($N14=9,BQ45*'4 PEF'!$H$7,IF($N14=10,BQ45*'4 PEF'!$H$6)))))</f>
        <v>19.624113371315882</v>
      </c>
      <c r="BR14" s="21">
        <f>BR45*'4 PEF'!$H$8</f>
        <v>24.403802666668813</v>
      </c>
      <c r="BS14" s="21">
        <f>BS45*'4 PEF'!$H$8</f>
        <v>0.79520076718381638</v>
      </c>
      <c r="BT14" s="39">
        <f>BT45*'4 PEF'!$H$8</f>
        <v>0</v>
      </c>
      <c r="BU14" s="40">
        <f t="shared" si="25"/>
        <v>62.494452797329387</v>
      </c>
    </row>
    <row r="15" spans="1:73" ht="15" customHeight="1" x14ac:dyDescent="0.25">
      <c r="A15" s="195"/>
      <c r="B15" s="18">
        <v>10</v>
      </c>
      <c r="C15" s="26">
        <f>VLOOKUP(M15,[1]aux!$A$2:$B$35,2)</f>
        <v>32</v>
      </c>
      <c r="D15" s="55" t="s">
        <v>40</v>
      </c>
      <c r="E15" s="55" t="s">
        <v>41</v>
      </c>
      <c r="F15" s="54" t="s">
        <v>41</v>
      </c>
      <c r="G15" s="54" t="s">
        <v>42</v>
      </c>
      <c r="H15" s="54">
        <v>0</v>
      </c>
      <c r="I15" s="54">
        <f t="shared" si="2"/>
        <v>4</v>
      </c>
      <c r="J15" s="54">
        <f t="shared" si="3"/>
        <v>3</v>
      </c>
      <c r="K15" s="54">
        <f t="shared" si="4"/>
        <v>2</v>
      </c>
      <c r="L15" s="54">
        <f t="shared" si="5"/>
        <v>1</v>
      </c>
      <c r="M15" s="54">
        <f t="shared" si="6"/>
        <v>4321</v>
      </c>
      <c r="N15" s="54">
        <v>7</v>
      </c>
      <c r="O15" s="54">
        <v>12</v>
      </c>
      <c r="P15" s="54">
        <v>1</v>
      </c>
      <c r="Q15" s="54">
        <v>1</v>
      </c>
      <c r="R15" s="54">
        <v>2</v>
      </c>
      <c r="S15" s="54" t="s">
        <v>42</v>
      </c>
      <c r="T15" s="26">
        <f t="shared" si="7"/>
        <v>16</v>
      </c>
      <c r="U15" s="54">
        <v>0</v>
      </c>
      <c r="V15" s="54">
        <v>0</v>
      </c>
      <c r="W15" s="19"/>
      <c r="X15" s="11">
        <f>VLOOKUP($C15,[2]Rome!$BB$7:$BK$40,5)</f>
        <v>13</v>
      </c>
      <c r="Y15" s="11">
        <f>VLOOKUP($C15,[2]Rome!$BB$7:$BK$40,6)</f>
        <v>35</v>
      </c>
      <c r="Z15" s="11">
        <f>VLOOKUP($C15,[2]Rome!$BB$7:$BK$40,7)</f>
        <v>67</v>
      </c>
      <c r="AA15" s="11">
        <f>VLOOKUP($C15,[2]Rome!$BB$7:$BK$40,8)</f>
        <v>90</v>
      </c>
      <c r="AB15" s="11">
        <f>VLOOKUP($C15,[2]Rome!$BB$7:$BK$40,9)</f>
        <v>116</v>
      </c>
      <c r="AC15" s="11">
        <f>VLOOKUP($C15,[2]Rome!$BB$7:$BK$40,10)</f>
        <v>108</v>
      </c>
      <c r="AD15" s="12">
        <f t="shared" si="8"/>
        <v>0</v>
      </c>
      <c r="AE15" s="12">
        <f t="shared" si="9"/>
        <v>0</v>
      </c>
      <c r="AF15" s="12">
        <v>0</v>
      </c>
      <c r="AG15" s="12" t="s">
        <v>38</v>
      </c>
      <c r="AH15" s="12" t="s">
        <v>38</v>
      </c>
      <c r="AI15" s="12">
        <f t="shared" si="10"/>
        <v>127</v>
      </c>
      <c r="AJ15" s="12">
        <f t="shared" si="11"/>
        <v>0</v>
      </c>
      <c r="AK15" s="12">
        <f t="shared" si="12"/>
        <v>148</v>
      </c>
      <c r="AL15" s="12">
        <f t="shared" si="13"/>
        <v>162</v>
      </c>
      <c r="AM15" s="12">
        <f t="shared" si="14"/>
        <v>0</v>
      </c>
      <c r="AN15" s="12">
        <f t="shared" si="15"/>
        <v>0</v>
      </c>
      <c r="AO15" s="14">
        <f t="shared" si="0"/>
        <v>624.62464777725017</v>
      </c>
      <c r="AP15" s="11">
        <f>VLOOKUP($C15,[1]Rome!$BB$7:$BK$40,5)</f>
        <v>13</v>
      </c>
      <c r="AQ15" s="11">
        <f>VLOOKUP($C15,[1]Rome!$BB$7:$BK$40,6)</f>
        <v>35</v>
      </c>
      <c r="AR15" s="11">
        <f>VLOOKUP($C15,[1]Rome!$BB$7:$BK$40,7)</f>
        <v>67</v>
      </c>
      <c r="AS15" s="11">
        <f>VLOOKUP($C15,[1]Rome!$BB$7:$BK$40,8)</f>
        <v>91</v>
      </c>
      <c r="AT15" s="11">
        <f>VLOOKUP($C15,[1]Rome!$BB$7:$BK$40,9)</f>
        <v>117</v>
      </c>
      <c r="AU15" s="11">
        <f>VLOOKUP($C15,[1]Rome!$BB$7:$BK$40,10)</f>
        <v>109</v>
      </c>
      <c r="AV15" s="12">
        <f t="shared" si="16"/>
        <v>0</v>
      </c>
      <c r="AW15" s="12">
        <f t="shared" si="17"/>
        <v>0</v>
      </c>
      <c r="AX15" s="12">
        <v>0</v>
      </c>
      <c r="AY15" s="12" t="s">
        <v>38</v>
      </c>
      <c r="AZ15" s="12" t="s">
        <v>38</v>
      </c>
      <c r="BA15" s="12">
        <f t="shared" si="18"/>
        <v>128</v>
      </c>
      <c r="BB15" s="12">
        <f t="shared" si="19"/>
        <v>0</v>
      </c>
      <c r="BC15" s="12">
        <f t="shared" si="20"/>
        <v>149</v>
      </c>
      <c r="BD15" s="12">
        <f t="shared" si="21"/>
        <v>162</v>
      </c>
      <c r="BE15" s="12">
        <f t="shared" si="22"/>
        <v>0</v>
      </c>
      <c r="BF15" s="12">
        <f t="shared" si="23"/>
        <v>0</v>
      </c>
      <c r="BG15" s="14">
        <f t="shared" si="1"/>
        <v>402.83568462449739</v>
      </c>
      <c r="BH15" s="21">
        <f>IF($N15=2,BH46*'4 PEF'!$H$4,IF(OR($N15=3,$N15=4,$N15=5,$N15=6),BH46*'4 PEF'!$H$5,IF(OR($N15=7,$N15=8),BH46*'4 PEF'!$H$8,IF($N15=9,BH46*'4 PEF'!$H$7,IF($N15=10,BH46*'4 PEF'!$H$6)))))</f>
        <v>9.3733368577817338</v>
      </c>
      <c r="BI15" s="21">
        <f>BI46*'4 PEF'!$H$8</f>
        <v>10.784046220482201</v>
      </c>
      <c r="BJ15" s="21">
        <f>IF($N15=2,BJ46*'4 PEF'!$H$4,IF(OR($N15=3,$N15=4,$N15=5,$N15=6),BJ46*'4 PEF'!$H$5,IF(OR($N15=7,$N15=8),BJ46*'4 PEF'!$H$8,IF($N15=9,BJ46*'4 PEF'!$H$7,IF($N15=10,BJ46*'4 PEF'!$H$6)))))</f>
        <v>12.382374305641884</v>
      </c>
      <c r="BK15" s="21">
        <f>BK46*'4 PEF'!$H$8</f>
        <v>23.729430057141116</v>
      </c>
      <c r="BL15" s="21">
        <f>BL46*'4 PEF'!$H$8</f>
        <v>0.82288546719333067</v>
      </c>
      <c r="BM15" s="39">
        <f>BM46*'4 PEF'!$H$8</f>
        <v>0</v>
      </c>
      <c r="BN15" s="40">
        <f t="shared" si="24"/>
        <v>57.092072908240262</v>
      </c>
      <c r="BO15" s="21">
        <f>IF($N15=2,BO46*'4 PEF'!$H$4,IF(OR($N15=3,$N15=4,$N15=5,$N15=6),BO46*'4 PEF'!$H$5,IF(OR($N15=7,$N15=8),BO46*'4 PEF'!$H$8,IF($N15=9,BO46*'4 PEF'!$H$7,IF($N15=10,BO46*'4 PEF'!$H$6)))))</f>
        <v>9.0656146136004665</v>
      </c>
      <c r="BP15" s="21">
        <f>BP46*'4 PEF'!$H$8</f>
        <v>5.8072974182242145</v>
      </c>
      <c r="BQ15" s="21">
        <f>IF($N15=2,BQ46*'4 PEF'!$H$4,IF(OR($N15=3,$N15=4,$N15=5,$N15=6),BQ46*'4 PEF'!$H$5,IF(OR($N15=7,$N15=8),BQ46*'4 PEF'!$H$8,IF($N15=9,BQ46*'4 PEF'!$H$7,IF($N15=10,BQ46*'4 PEF'!$H$6)))))</f>
        <v>20.199190678086321</v>
      </c>
      <c r="BR15" s="21">
        <f>BR46*'4 PEF'!$H$8</f>
        <v>24.403802666668813</v>
      </c>
      <c r="BS15" s="21">
        <f>BS46*'4 PEF'!$H$8</f>
        <v>0.78463780798653338</v>
      </c>
      <c r="BT15" s="39">
        <f>BT46*'4 PEF'!$H$8</f>
        <v>0</v>
      </c>
      <c r="BU15" s="40">
        <f t="shared" si="25"/>
        <v>60.260543184566352</v>
      </c>
    </row>
    <row r="16" spans="1:73" ht="15" customHeight="1" x14ac:dyDescent="0.25">
      <c r="A16" s="195"/>
      <c r="B16" s="18">
        <v>11</v>
      </c>
      <c r="C16" s="26">
        <f>VLOOKUP(M16,[1]aux!$A$2:$B$35,2)</f>
        <v>34</v>
      </c>
      <c r="D16" s="55" t="s">
        <v>40</v>
      </c>
      <c r="E16" s="55" t="s">
        <v>41</v>
      </c>
      <c r="F16" s="54" t="s">
        <v>41</v>
      </c>
      <c r="G16" s="54" t="s">
        <v>42</v>
      </c>
      <c r="H16" s="54">
        <v>1</v>
      </c>
      <c r="I16" s="54">
        <f t="shared" si="2"/>
        <v>4</v>
      </c>
      <c r="J16" s="54">
        <f t="shared" si="3"/>
        <v>3</v>
      </c>
      <c r="K16" s="54">
        <f t="shared" si="4"/>
        <v>2</v>
      </c>
      <c r="L16" s="54">
        <f t="shared" si="5"/>
        <v>2</v>
      </c>
      <c r="M16" s="54">
        <f t="shared" si="6"/>
        <v>4322</v>
      </c>
      <c r="N16" s="54">
        <v>7</v>
      </c>
      <c r="O16" s="54">
        <v>12</v>
      </c>
      <c r="P16" s="54">
        <v>1</v>
      </c>
      <c r="Q16" s="54">
        <v>1</v>
      </c>
      <c r="R16" s="54">
        <v>2</v>
      </c>
      <c r="S16" s="54" t="s">
        <v>42</v>
      </c>
      <c r="T16" s="26">
        <f t="shared" si="7"/>
        <v>16</v>
      </c>
      <c r="U16" s="54">
        <v>0</v>
      </c>
      <c r="V16" s="54">
        <v>0</v>
      </c>
      <c r="W16" s="19"/>
      <c r="X16" s="11">
        <f>VLOOKUP($C16,[2]Rome!$BB$7:$BK$40,5)</f>
        <v>13</v>
      </c>
      <c r="Y16" s="11">
        <f>VLOOKUP($C16,[2]Rome!$BB$7:$BK$40,6)</f>
        <v>35</v>
      </c>
      <c r="Z16" s="11">
        <f>VLOOKUP($C16,[2]Rome!$BB$7:$BK$40,7)</f>
        <v>67</v>
      </c>
      <c r="AA16" s="11">
        <f>VLOOKUP($C16,[2]Rome!$BB$7:$BK$40,8)</f>
        <v>90</v>
      </c>
      <c r="AB16" s="11">
        <f>VLOOKUP($C16,[2]Rome!$BB$7:$BK$40,9)</f>
        <v>116</v>
      </c>
      <c r="AC16" s="11">
        <f>VLOOKUP($C16,[2]Rome!$BB$7:$BK$40,10)</f>
        <v>108</v>
      </c>
      <c r="AD16" s="12">
        <f t="shared" si="8"/>
        <v>169</v>
      </c>
      <c r="AE16" s="12">
        <f t="shared" si="9"/>
        <v>167</v>
      </c>
      <c r="AF16" s="12">
        <v>0</v>
      </c>
      <c r="AG16" s="12" t="s">
        <v>38</v>
      </c>
      <c r="AH16" s="12" t="s">
        <v>38</v>
      </c>
      <c r="AI16" s="12">
        <f t="shared" si="10"/>
        <v>127</v>
      </c>
      <c r="AJ16" s="12">
        <f t="shared" si="11"/>
        <v>0</v>
      </c>
      <c r="AK16" s="12">
        <f t="shared" si="12"/>
        <v>148</v>
      </c>
      <c r="AL16" s="12">
        <f t="shared" si="13"/>
        <v>162</v>
      </c>
      <c r="AM16" s="12">
        <f t="shared" si="14"/>
        <v>0</v>
      </c>
      <c r="AN16" s="12">
        <f t="shared" si="15"/>
        <v>0</v>
      </c>
      <c r="AO16" s="14">
        <f t="shared" si="0"/>
        <v>651.14553090225013</v>
      </c>
      <c r="AP16" s="11">
        <f>VLOOKUP($C16,[1]Rome!$BB$7:$BK$40,5)</f>
        <v>13</v>
      </c>
      <c r="AQ16" s="11">
        <f>VLOOKUP($C16,[1]Rome!$BB$7:$BK$40,6)</f>
        <v>35</v>
      </c>
      <c r="AR16" s="11">
        <f>VLOOKUP($C16,[1]Rome!$BB$7:$BK$40,7)</f>
        <v>67</v>
      </c>
      <c r="AS16" s="11">
        <f>VLOOKUP($C16,[1]Rome!$BB$7:$BK$40,8)</f>
        <v>91</v>
      </c>
      <c r="AT16" s="11">
        <f>VLOOKUP($C16,[1]Rome!$BB$7:$BK$40,9)</f>
        <v>117</v>
      </c>
      <c r="AU16" s="11">
        <f>VLOOKUP($C16,[1]Rome!$BB$7:$BK$40,10)</f>
        <v>109</v>
      </c>
      <c r="AV16" s="12">
        <f t="shared" si="16"/>
        <v>170</v>
      </c>
      <c r="AW16" s="12">
        <f t="shared" si="17"/>
        <v>168</v>
      </c>
      <c r="AX16" s="12">
        <v>0</v>
      </c>
      <c r="AY16" s="12" t="s">
        <v>38</v>
      </c>
      <c r="AZ16" s="12" t="s">
        <v>38</v>
      </c>
      <c r="BA16" s="12">
        <f t="shared" si="18"/>
        <v>128</v>
      </c>
      <c r="BB16" s="12">
        <f t="shared" si="19"/>
        <v>0</v>
      </c>
      <c r="BC16" s="12">
        <f t="shared" si="20"/>
        <v>149</v>
      </c>
      <c r="BD16" s="12">
        <f t="shared" si="21"/>
        <v>162</v>
      </c>
      <c r="BE16" s="12">
        <f t="shared" si="22"/>
        <v>0</v>
      </c>
      <c r="BF16" s="12">
        <f t="shared" si="23"/>
        <v>0</v>
      </c>
      <c r="BG16" s="14">
        <f t="shared" si="1"/>
        <v>426.24178719116401</v>
      </c>
      <c r="BH16" s="21">
        <f>IF($N16=2,BH47*'4 PEF'!$H$4,IF(OR($N16=3,$N16=4,$N16=5,$N16=6),BH47*'4 PEF'!$H$5,IF(OR($N16=7,$N16=8),BH47*'4 PEF'!$H$8,IF($N16=9,BH47*'4 PEF'!$H$7,IF($N16=10,BH47*'4 PEF'!$H$6)))))</f>
        <v>6.7488286506636026</v>
      </c>
      <c r="BI16" s="21">
        <f>BI47*'4 PEF'!$H$8</f>
        <v>10.541637871292558</v>
      </c>
      <c r="BJ16" s="21">
        <f>IF($N16=2,BJ47*'4 PEF'!$H$4,IF(OR($N16=3,$N16=4,$N16=5,$N16=6),BJ47*'4 PEF'!$H$5,IF(OR($N16=7,$N16=8),BJ47*'4 PEF'!$H$8,IF($N16=9,BJ47*'4 PEF'!$H$7,IF($N16=10,BJ47*'4 PEF'!$H$6)))))</f>
        <v>12.731547890699785</v>
      </c>
      <c r="BK16" s="21">
        <f>BK47*'4 PEF'!$H$8</f>
        <v>23.729430057141116</v>
      </c>
      <c r="BL16" s="21">
        <f>BL47*'4 PEF'!$H$8</f>
        <v>10.141365007235729</v>
      </c>
      <c r="BM16" s="39">
        <f>BM47*'4 PEF'!$H$8</f>
        <v>0</v>
      </c>
      <c r="BN16" s="40">
        <f t="shared" si="24"/>
        <v>63.892809477032792</v>
      </c>
      <c r="BO16" s="21">
        <f>IF($N16=2,BO47*'4 PEF'!$H$4,IF(OR($N16=3,$N16=4,$N16=5,$N16=6),BO47*'4 PEF'!$H$5,IF(OR($N16=7,$N16=8),BO47*'4 PEF'!$H$8,IF($N16=9,BO47*'4 PEF'!$H$7,IF($N16=10,BO47*'4 PEF'!$H$6)))))</f>
        <v>5.6441136683086981</v>
      </c>
      <c r="BP16" s="21">
        <f>BP47*'4 PEF'!$H$8</f>
        <v>5.6011700142540031</v>
      </c>
      <c r="BQ16" s="21">
        <f>IF($N16=2,BQ47*'4 PEF'!$H$4,IF(OR($N16=3,$N16=4,$N16=5,$N16=6),BQ47*'4 PEF'!$H$5,IF(OR($N16=7,$N16=8),BQ47*'4 PEF'!$H$8,IF($N16=9,BQ47*'4 PEF'!$H$7,IF($N16=10,BQ47*'4 PEF'!$H$6)))))</f>
        <v>20.845420989784532</v>
      </c>
      <c r="BR16" s="21">
        <f>BR47*'4 PEF'!$H$8</f>
        <v>24.403802666668813</v>
      </c>
      <c r="BS16" s="21">
        <f>BS47*'4 PEF'!$H$8</f>
        <v>10.30925860205927</v>
      </c>
      <c r="BT16" s="39">
        <f>BT47*'4 PEF'!$H$8</f>
        <v>0</v>
      </c>
      <c r="BU16" s="40">
        <f t="shared" si="25"/>
        <v>66.803765941075312</v>
      </c>
    </row>
    <row r="17" spans="1:73" ht="15" customHeight="1" x14ac:dyDescent="0.25">
      <c r="A17" s="195"/>
      <c r="B17" s="18">
        <v>12</v>
      </c>
      <c r="C17" s="26">
        <f>VLOOKUP(M17,[1]aux!$A$2:$B$35,2)</f>
        <v>19</v>
      </c>
      <c r="D17" s="55" t="s">
        <v>42</v>
      </c>
      <c r="E17" s="55" t="s">
        <v>40</v>
      </c>
      <c r="F17" s="54" t="s">
        <v>42</v>
      </c>
      <c r="G17" s="54" t="s">
        <v>42</v>
      </c>
      <c r="H17" s="54">
        <v>0</v>
      </c>
      <c r="I17" s="54">
        <f t="shared" si="2"/>
        <v>3</v>
      </c>
      <c r="J17" s="54">
        <f t="shared" si="3"/>
        <v>2</v>
      </c>
      <c r="K17" s="54">
        <f t="shared" si="4"/>
        <v>1</v>
      </c>
      <c r="L17" s="54">
        <f t="shared" si="5"/>
        <v>1</v>
      </c>
      <c r="M17" s="54">
        <f t="shared" si="6"/>
        <v>3211</v>
      </c>
      <c r="N17" s="54">
        <v>9</v>
      </c>
      <c r="O17" s="54">
        <v>11</v>
      </c>
      <c r="P17" s="54">
        <v>2</v>
      </c>
      <c r="Q17" s="54">
        <v>3</v>
      </c>
      <c r="R17" s="54">
        <v>1</v>
      </c>
      <c r="S17" s="54" t="s">
        <v>42</v>
      </c>
      <c r="T17" s="26">
        <f t="shared" si="7"/>
        <v>24</v>
      </c>
      <c r="U17" s="54">
        <v>1</v>
      </c>
      <c r="V17" s="54">
        <v>1</v>
      </c>
      <c r="W17" s="19"/>
      <c r="X17" s="11">
        <f>VLOOKUP($C17,[2]Rome!$BB$7:$BK$40,5)</f>
        <v>11</v>
      </c>
      <c r="Y17" s="11">
        <f>VLOOKUP($C17,[2]Rome!$BB$7:$BK$40,6)</f>
        <v>33</v>
      </c>
      <c r="Z17" s="11">
        <f>VLOOKUP($C17,[2]Rome!$BB$7:$BK$40,7)</f>
        <v>65</v>
      </c>
      <c r="AA17" s="11">
        <f>VLOOKUP($C17,[2]Rome!$BB$7:$BK$40,8)</f>
        <v>88</v>
      </c>
      <c r="AB17" s="11">
        <f>VLOOKUP($C17,[2]Rome!$BB$7:$BK$40,9)</f>
        <v>0</v>
      </c>
      <c r="AC17" s="11">
        <f>VLOOKUP($C17,[2]Rome!$BB$7:$BK$40,10)</f>
        <v>102</v>
      </c>
      <c r="AD17" s="12">
        <f t="shared" si="8"/>
        <v>0</v>
      </c>
      <c r="AE17" s="12">
        <f t="shared" si="9"/>
        <v>0</v>
      </c>
      <c r="AF17" s="12">
        <v>0</v>
      </c>
      <c r="AG17" s="12" t="s">
        <v>38</v>
      </c>
      <c r="AH17" s="12" t="s">
        <v>38</v>
      </c>
      <c r="AI17" s="12">
        <f t="shared" si="10"/>
        <v>136</v>
      </c>
      <c r="AJ17" s="12">
        <f t="shared" si="11"/>
        <v>139</v>
      </c>
      <c r="AK17" s="12">
        <f t="shared" si="12"/>
        <v>152</v>
      </c>
      <c r="AL17" s="12">
        <f t="shared" si="13"/>
        <v>160</v>
      </c>
      <c r="AM17" s="12">
        <f t="shared" si="14"/>
        <v>185</v>
      </c>
      <c r="AN17" s="12">
        <f t="shared" si="15"/>
        <v>184</v>
      </c>
      <c r="AO17" s="14">
        <f t="shared" si="0"/>
        <v>420.22862744241627</v>
      </c>
      <c r="AP17" s="11">
        <f>VLOOKUP($C17,[1]Rome!$BB$7:$BK$40,5)</f>
        <v>11</v>
      </c>
      <c r="AQ17" s="11">
        <f>VLOOKUP($C17,[1]Rome!$BB$7:$BK$40,6)</f>
        <v>33</v>
      </c>
      <c r="AR17" s="11">
        <f>VLOOKUP($C17,[1]Rome!$BB$7:$BK$40,7)</f>
        <v>65</v>
      </c>
      <c r="AS17" s="11">
        <f>VLOOKUP($C17,[1]Rome!$BB$7:$BK$40,8)</f>
        <v>89</v>
      </c>
      <c r="AT17" s="11">
        <f>VLOOKUP($C17,[1]Rome!$BB$7:$BK$40,9)</f>
        <v>0</v>
      </c>
      <c r="AU17" s="11">
        <f>VLOOKUP($C17,[1]Rome!$BB$7:$BK$40,10)</f>
        <v>103</v>
      </c>
      <c r="AV17" s="12">
        <f t="shared" si="16"/>
        <v>0</v>
      </c>
      <c r="AW17" s="12">
        <f t="shared" si="17"/>
        <v>0</v>
      </c>
      <c r="AX17" s="12">
        <v>0</v>
      </c>
      <c r="AY17" s="12" t="s">
        <v>38</v>
      </c>
      <c r="AZ17" s="12" t="s">
        <v>38</v>
      </c>
      <c r="BA17" s="12">
        <f t="shared" si="18"/>
        <v>138</v>
      </c>
      <c r="BB17" s="12">
        <f t="shared" si="19"/>
        <v>140</v>
      </c>
      <c r="BC17" s="12">
        <f t="shared" si="20"/>
        <v>153</v>
      </c>
      <c r="BD17" s="12">
        <f t="shared" si="21"/>
        <v>160</v>
      </c>
      <c r="BE17" s="12">
        <f t="shared" si="22"/>
        <v>186</v>
      </c>
      <c r="BF17" s="12">
        <f t="shared" si="23"/>
        <v>184</v>
      </c>
      <c r="BG17" s="14">
        <f t="shared" si="1"/>
        <v>223.20489155711618</v>
      </c>
      <c r="BH17" s="21">
        <f>IF($N17=2,BH48*'4 PEF'!$H$4,IF(OR($N17=3,$N17=4,$N17=5,$N17=6),BH48*'4 PEF'!$H$5,IF(OR($N17=7,$N17=8),BH48*'4 PEF'!$H$8,IF($N17=9,BH48*'4 PEF'!$H$7,IF($N17=10,BH48*'4 PEF'!$H$6)))))</f>
        <v>29.185168772356182</v>
      </c>
      <c r="BI17" s="21">
        <f>BI48*'4 PEF'!$H$8</f>
        <v>31.115387930508788</v>
      </c>
      <c r="BJ17" s="21">
        <f>IF($N17=2,BJ48*'4 PEF'!$H$4,IF(OR($N17=3,$N17=4,$N17=5,$N17=6),BJ48*'4 PEF'!$H$5,IF(OR($N17=7,$N17=8),BJ48*'4 PEF'!$H$8,IF($N17=9,BJ48*'4 PEF'!$H$7,IF($N17=10,BJ48*'4 PEF'!$H$6)))))</f>
        <v>7.5977142857142868</v>
      </c>
      <c r="BK17" s="21">
        <f>BK48*'4 PEF'!$H$8</f>
        <v>23.729430057141116</v>
      </c>
      <c r="BL17" s="21">
        <f>BL48*'4 PEF'!$H$8</f>
        <v>1.1931259786543471</v>
      </c>
      <c r="BM17" s="39">
        <f>BM48*'4 PEF'!$H$8</f>
        <v>-43.964642857142849</v>
      </c>
      <c r="BN17" s="40">
        <f t="shared" si="24"/>
        <v>48.856184167231874</v>
      </c>
      <c r="BO17" s="21">
        <f>IF($N17=2,BO48*'4 PEF'!$H$4,IF(OR($N17=3,$N17=4,$N17=5,$N17=6),BO48*'4 PEF'!$H$5,IF(OR($N17=7,$N17=8),BO48*'4 PEF'!$H$8,IF($N17=9,BO48*'4 PEF'!$H$7,IF($N17=10,BO48*'4 PEF'!$H$6)))))</f>
        <v>22.562535263179825</v>
      </c>
      <c r="BP17" s="21">
        <f>BP48*'4 PEF'!$H$8</f>
        <v>18.360595525958743</v>
      </c>
      <c r="BQ17" s="21">
        <f>IF($N17=2,BQ48*'4 PEF'!$H$4,IF(OR($N17=3,$N17=4,$N17=5,$N17=6),BQ48*'4 PEF'!$H$5,IF(OR($N17=7,$N17=8),BQ48*'4 PEF'!$H$8,IF($N17=9,BQ48*'4 PEF'!$H$7,IF($N17=10,BQ48*'4 PEF'!$H$6)))))</f>
        <v>12.229939393939391</v>
      </c>
      <c r="BR17" s="21">
        <f>BR48*'4 PEF'!$H$8</f>
        <v>24.403802666668813</v>
      </c>
      <c r="BS17" s="21">
        <f>BS48*'4 PEF'!$H$8</f>
        <v>0.90914409329429924</v>
      </c>
      <c r="BT17" s="39">
        <f>BT48*'4 PEF'!$H$8</f>
        <v>-27.733666666666664</v>
      </c>
      <c r="BU17" s="40">
        <f t="shared" si="25"/>
        <v>50.732350276374405</v>
      </c>
    </row>
    <row r="18" spans="1:73" ht="15" customHeight="1" x14ac:dyDescent="0.25">
      <c r="A18" s="195"/>
      <c r="B18" s="18">
        <v>13</v>
      </c>
      <c r="C18" s="26">
        <f>VLOOKUP(M18,[1]aux!$A$2:$B$35,2)</f>
        <v>28</v>
      </c>
      <c r="D18" s="55" t="s">
        <v>40</v>
      </c>
      <c r="E18" s="55" t="s">
        <v>40</v>
      </c>
      <c r="F18" s="54" t="s">
        <v>41</v>
      </c>
      <c r="G18" s="54" t="s">
        <v>42</v>
      </c>
      <c r="H18" s="54">
        <v>0</v>
      </c>
      <c r="I18" s="54">
        <f t="shared" si="2"/>
        <v>4</v>
      </c>
      <c r="J18" s="54">
        <f t="shared" si="3"/>
        <v>2</v>
      </c>
      <c r="K18" s="54">
        <f t="shared" si="4"/>
        <v>2</v>
      </c>
      <c r="L18" s="54">
        <f t="shared" si="5"/>
        <v>1</v>
      </c>
      <c r="M18" s="54">
        <f t="shared" si="6"/>
        <v>4221</v>
      </c>
      <c r="N18" s="54">
        <v>8</v>
      </c>
      <c r="O18" s="54">
        <v>13</v>
      </c>
      <c r="P18" s="54">
        <v>1</v>
      </c>
      <c r="Q18" s="54">
        <v>1</v>
      </c>
      <c r="R18" s="54">
        <v>2</v>
      </c>
      <c r="S18" s="54" t="s">
        <v>42</v>
      </c>
      <c r="T18" s="26">
        <f t="shared" si="7"/>
        <v>23</v>
      </c>
      <c r="U18" s="54">
        <v>1</v>
      </c>
      <c r="V18" s="54">
        <v>1</v>
      </c>
      <c r="W18" s="19"/>
      <c r="X18" s="11">
        <f>VLOOKUP($C18,[2]Rome!$BB$7:$BK$40,5)</f>
        <v>13</v>
      </c>
      <c r="Y18" s="11">
        <f>VLOOKUP($C18,[2]Rome!$BB$7:$BK$40,6)</f>
        <v>35</v>
      </c>
      <c r="Z18" s="11">
        <f>VLOOKUP($C18,[2]Rome!$BB$7:$BK$40,7)</f>
        <v>67</v>
      </c>
      <c r="AA18" s="11">
        <f>VLOOKUP($C18,[2]Rome!$BB$7:$BK$40,8)</f>
        <v>88</v>
      </c>
      <c r="AB18" s="11">
        <f>VLOOKUP($C18,[2]Rome!$BB$7:$BK$40,9)</f>
        <v>116</v>
      </c>
      <c r="AC18" s="11">
        <f>VLOOKUP($C18,[2]Rome!$BB$7:$BK$40,10)</f>
        <v>108</v>
      </c>
      <c r="AD18" s="12">
        <f t="shared" si="8"/>
        <v>0</v>
      </c>
      <c r="AE18" s="12">
        <f t="shared" si="9"/>
        <v>0</v>
      </c>
      <c r="AF18" s="12">
        <v>0</v>
      </c>
      <c r="AG18" s="12" t="s">
        <v>38</v>
      </c>
      <c r="AH18" s="12" t="s">
        <v>38</v>
      </c>
      <c r="AI18" s="12">
        <f t="shared" si="10"/>
        <v>133</v>
      </c>
      <c r="AJ18" s="12">
        <f t="shared" si="11"/>
        <v>0</v>
      </c>
      <c r="AK18" s="12">
        <f t="shared" si="12"/>
        <v>148</v>
      </c>
      <c r="AL18" s="12">
        <f t="shared" si="13"/>
        <v>162</v>
      </c>
      <c r="AM18" s="12">
        <f t="shared" si="14"/>
        <v>185</v>
      </c>
      <c r="AN18" s="12">
        <f t="shared" si="15"/>
        <v>184</v>
      </c>
      <c r="AO18" s="14">
        <f t="shared" si="0"/>
        <v>730.85716260156994</v>
      </c>
      <c r="AP18" s="11">
        <f>VLOOKUP($C18,[1]Rome!$BB$7:$BK$40,5)</f>
        <v>13</v>
      </c>
      <c r="AQ18" s="11">
        <f>VLOOKUP($C18,[1]Rome!$BB$7:$BK$40,6)</f>
        <v>35</v>
      </c>
      <c r="AR18" s="11">
        <f>VLOOKUP($C18,[1]Rome!$BB$7:$BK$40,7)</f>
        <v>67</v>
      </c>
      <c r="AS18" s="11">
        <f>VLOOKUP($C18,[1]Rome!$BB$7:$BK$40,8)</f>
        <v>89</v>
      </c>
      <c r="AT18" s="11">
        <f>VLOOKUP($C18,[1]Rome!$BB$7:$BK$40,9)</f>
        <v>117</v>
      </c>
      <c r="AU18" s="11">
        <f>VLOOKUP($C18,[1]Rome!$BB$7:$BK$40,10)</f>
        <v>109</v>
      </c>
      <c r="AV18" s="12">
        <f t="shared" si="16"/>
        <v>0</v>
      </c>
      <c r="AW18" s="12">
        <f t="shared" si="17"/>
        <v>0</v>
      </c>
      <c r="AX18" s="12">
        <v>0</v>
      </c>
      <c r="AY18" s="12" t="s">
        <v>38</v>
      </c>
      <c r="AZ18" s="12" t="s">
        <v>38</v>
      </c>
      <c r="BA18" s="12">
        <f t="shared" si="18"/>
        <v>134</v>
      </c>
      <c r="BB18" s="12">
        <f t="shared" si="19"/>
        <v>0</v>
      </c>
      <c r="BC18" s="12">
        <f t="shared" si="20"/>
        <v>149</v>
      </c>
      <c r="BD18" s="12">
        <f t="shared" si="21"/>
        <v>162</v>
      </c>
      <c r="BE18" s="12">
        <f t="shared" si="22"/>
        <v>186</v>
      </c>
      <c r="BF18" s="12">
        <f t="shared" si="23"/>
        <v>184</v>
      </c>
      <c r="BG18" s="14">
        <f t="shared" si="1"/>
        <v>515.47453557450513</v>
      </c>
      <c r="BH18" s="21">
        <f>IF($N18=2,BH49*'4 PEF'!$H$4,IF(OR($N18=3,$N18=4,$N18=5,$N18=6),BH49*'4 PEF'!$H$5,IF(OR($N18=7,$N18=8),BH49*'4 PEF'!$H$8,IF($N18=9,BH49*'4 PEF'!$H$7,IF($N18=10,BH49*'4 PEF'!$H$6)))))</f>
        <v>11.143802840703154</v>
      </c>
      <c r="BI18" s="21">
        <f>BI49*'4 PEF'!$H$8</f>
        <v>7.1758713867943955</v>
      </c>
      <c r="BJ18" s="21">
        <f>IF($N18=2,BJ49*'4 PEF'!$H$4,IF(OR($N18=3,$N18=4,$N18=5,$N18=6),BJ49*'4 PEF'!$H$5,IF(OR($N18=7,$N18=8),BJ49*'4 PEF'!$H$8,IF($N18=9,BJ49*'4 PEF'!$H$7,IF($N18=10,BJ49*'4 PEF'!$H$6)))))</f>
        <v>4.184513458696185</v>
      </c>
      <c r="BK18" s="21">
        <f>BK49*'4 PEF'!$H$8</f>
        <v>23.729430057141116</v>
      </c>
      <c r="BL18" s="21">
        <f>BL49*'4 PEF'!$H$8</f>
        <v>0.84244988114369623</v>
      </c>
      <c r="BM18" s="39">
        <f>BM49*'4 PEF'!$H$8</f>
        <v>-43.964642857142849</v>
      </c>
      <c r="BN18" s="40">
        <f t="shared" si="24"/>
        <v>3.1114247673356914</v>
      </c>
      <c r="BO18" s="21">
        <f>IF($N18=2,BO49*'4 PEF'!$H$4,IF(OR($N18=3,$N18=4,$N18=5,$N18=6),BO49*'4 PEF'!$H$5,IF(OR($N18=7,$N18=8),BO49*'4 PEF'!$H$8,IF($N18=9,BO49*'4 PEF'!$H$7,IF($N18=10,BO49*'4 PEF'!$H$6)))))</f>
        <v>8.6164644614330861</v>
      </c>
      <c r="BP18" s="21">
        <f>BP49*'4 PEF'!$H$8</f>
        <v>4.1099756513384662</v>
      </c>
      <c r="BQ18" s="21">
        <f>IF($N18=2,BQ49*'4 PEF'!$H$4,IF(OR($N18=3,$N18=4,$N18=5,$N18=6),BQ49*'4 PEF'!$H$5,IF(OR($N18=7,$N18=8),BQ49*'4 PEF'!$H$8,IF($N18=9,BQ49*'4 PEF'!$H$7,IF($N18=10,BQ49*'4 PEF'!$H$6)))))</f>
        <v>6.4866715258538665</v>
      </c>
      <c r="BR18" s="21">
        <f>BR49*'4 PEF'!$H$8</f>
        <v>24.403802666668813</v>
      </c>
      <c r="BS18" s="21">
        <f>BS49*'4 PEF'!$H$8</f>
        <v>0.79520076718381638</v>
      </c>
      <c r="BT18" s="39">
        <f>BT49*'4 PEF'!$H$8</f>
        <v>-27.733666666666664</v>
      </c>
      <c r="BU18" s="40">
        <f t="shared" si="25"/>
        <v>16.67844840581138</v>
      </c>
    </row>
    <row r="19" spans="1:73" ht="15" customHeight="1" x14ac:dyDescent="0.25">
      <c r="A19" s="195"/>
      <c r="B19" s="18">
        <v>14</v>
      </c>
      <c r="C19" s="26">
        <f>VLOOKUP(M19,[1]aux!$A$2:$B$35,2)</f>
        <v>32</v>
      </c>
      <c r="D19" s="55" t="s">
        <v>40</v>
      </c>
      <c r="E19" s="55" t="s">
        <v>41</v>
      </c>
      <c r="F19" s="54" t="s">
        <v>41</v>
      </c>
      <c r="G19" s="54" t="s">
        <v>42</v>
      </c>
      <c r="H19" s="54">
        <v>0</v>
      </c>
      <c r="I19" s="54">
        <f t="shared" si="2"/>
        <v>4</v>
      </c>
      <c r="J19" s="54">
        <f t="shared" si="3"/>
        <v>3</v>
      </c>
      <c r="K19" s="54">
        <f t="shared" si="4"/>
        <v>2</v>
      </c>
      <c r="L19" s="54">
        <f t="shared" si="5"/>
        <v>1</v>
      </c>
      <c r="M19" s="54">
        <f t="shared" si="6"/>
        <v>4321</v>
      </c>
      <c r="N19" s="54">
        <v>8</v>
      </c>
      <c r="O19" s="54">
        <v>13</v>
      </c>
      <c r="P19" s="54">
        <v>1</v>
      </c>
      <c r="Q19" s="54">
        <v>1</v>
      </c>
      <c r="R19" s="54">
        <v>2</v>
      </c>
      <c r="S19" s="54" t="s">
        <v>42</v>
      </c>
      <c r="T19" s="26">
        <f t="shared" si="7"/>
        <v>23</v>
      </c>
      <c r="U19" s="54">
        <v>1</v>
      </c>
      <c r="V19" s="54">
        <v>1</v>
      </c>
      <c r="W19" s="19"/>
      <c r="X19" s="11">
        <f>VLOOKUP($C19,[2]Rome!$BB$7:$BK$40,5)</f>
        <v>13</v>
      </c>
      <c r="Y19" s="11">
        <f>VLOOKUP($C19,[2]Rome!$BB$7:$BK$40,6)</f>
        <v>35</v>
      </c>
      <c r="Z19" s="11">
        <f>VLOOKUP($C19,[2]Rome!$BB$7:$BK$40,7)</f>
        <v>67</v>
      </c>
      <c r="AA19" s="11">
        <f>VLOOKUP($C19,[2]Rome!$BB$7:$BK$40,8)</f>
        <v>90</v>
      </c>
      <c r="AB19" s="11">
        <f>VLOOKUP($C19,[2]Rome!$BB$7:$BK$40,9)</f>
        <v>116</v>
      </c>
      <c r="AC19" s="11">
        <f>VLOOKUP($C19,[2]Rome!$BB$7:$BK$40,10)</f>
        <v>108</v>
      </c>
      <c r="AD19" s="12">
        <f t="shared" si="8"/>
        <v>0</v>
      </c>
      <c r="AE19" s="12">
        <f t="shared" si="9"/>
        <v>0</v>
      </c>
      <c r="AF19" s="12">
        <v>0</v>
      </c>
      <c r="AG19" s="12" t="s">
        <v>38</v>
      </c>
      <c r="AH19" s="12" t="s">
        <v>38</v>
      </c>
      <c r="AI19" s="12">
        <f t="shared" si="10"/>
        <v>133</v>
      </c>
      <c r="AJ19" s="12">
        <f t="shared" si="11"/>
        <v>0</v>
      </c>
      <c r="AK19" s="12">
        <f t="shared" si="12"/>
        <v>148</v>
      </c>
      <c r="AL19" s="12">
        <f t="shared" si="13"/>
        <v>162</v>
      </c>
      <c r="AM19" s="12">
        <f t="shared" si="14"/>
        <v>185</v>
      </c>
      <c r="AN19" s="12">
        <f t="shared" si="15"/>
        <v>184</v>
      </c>
      <c r="AO19" s="14">
        <f t="shared" si="0"/>
        <v>738.69234969049853</v>
      </c>
      <c r="AP19" s="11">
        <f>VLOOKUP($C19,[1]Rome!$BB$7:$BK$40,5)</f>
        <v>13</v>
      </c>
      <c r="AQ19" s="11">
        <f>VLOOKUP($C19,[1]Rome!$BB$7:$BK$40,6)</f>
        <v>35</v>
      </c>
      <c r="AR19" s="11">
        <f>VLOOKUP($C19,[1]Rome!$BB$7:$BK$40,7)</f>
        <v>67</v>
      </c>
      <c r="AS19" s="11">
        <f>VLOOKUP($C19,[1]Rome!$BB$7:$BK$40,8)</f>
        <v>91</v>
      </c>
      <c r="AT19" s="11">
        <f>VLOOKUP($C19,[1]Rome!$BB$7:$BK$40,9)</f>
        <v>117</v>
      </c>
      <c r="AU19" s="11">
        <f>VLOOKUP($C19,[1]Rome!$BB$7:$BK$40,10)</f>
        <v>109</v>
      </c>
      <c r="AV19" s="12">
        <f t="shared" si="16"/>
        <v>0</v>
      </c>
      <c r="AW19" s="12">
        <f t="shared" si="17"/>
        <v>0</v>
      </c>
      <c r="AX19" s="12">
        <v>0</v>
      </c>
      <c r="AY19" s="12" t="s">
        <v>38</v>
      </c>
      <c r="AZ19" s="12" t="s">
        <v>38</v>
      </c>
      <c r="BA19" s="12">
        <f t="shared" si="18"/>
        <v>134</v>
      </c>
      <c r="BB19" s="12">
        <f t="shared" si="19"/>
        <v>0</v>
      </c>
      <c r="BC19" s="12">
        <f t="shared" si="20"/>
        <v>149</v>
      </c>
      <c r="BD19" s="12">
        <f t="shared" si="21"/>
        <v>162</v>
      </c>
      <c r="BE19" s="12">
        <f t="shared" si="22"/>
        <v>186</v>
      </c>
      <c r="BF19" s="12">
        <f t="shared" si="23"/>
        <v>184</v>
      </c>
      <c r="BG19" s="14">
        <f t="shared" si="1"/>
        <v>518.94947493450513</v>
      </c>
      <c r="BH19" s="21">
        <f>IF($N19=2,BH50*'4 PEF'!$H$4,IF(OR($N19=3,$N19=4,$N19=5,$N19=6),BH50*'4 PEF'!$H$5,IF(OR($N19=7,$N19=8),BH50*'4 PEF'!$H$8,IF($N19=9,BH50*'4 PEF'!$H$7,IF($N19=10,BH50*'4 PEF'!$H$6)))))</f>
        <v>7.3850666701550054</v>
      </c>
      <c r="BI19" s="21">
        <f>BI50*'4 PEF'!$H$8</f>
        <v>7.9235190702726701</v>
      </c>
      <c r="BJ19" s="21">
        <f>IF($N19=2,BJ50*'4 PEF'!$H$4,IF(OR($N19=3,$N19=4,$N19=5,$N19=6),BJ50*'4 PEF'!$H$5,IF(OR($N19=7,$N19=8),BJ50*'4 PEF'!$H$8,IF($N19=9,BJ50*'4 PEF'!$H$7,IF($N19=10,BJ50*'4 PEF'!$H$6)))))</f>
        <v>4.2716685009481532</v>
      </c>
      <c r="BK19" s="21">
        <f>BK50*'4 PEF'!$H$8</f>
        <v>23.729430057141116</v>
      </c>
      <c r="BL19" s="21">
        <f>BL50*'4 PEF'!$H$8</f>
        <v>0.82288546719333067</v>
      </c>
      <c r="BM19" s="39">
        <f>BM50*'4 PEF'!$H$8</f>
        <v>-43.964642857142849</v>
      </c>
      <c r="BN19" s="40">
        <f t="shared" si="24"/>
        <v>0.16792690856742354</v>
      </c>
      <c r="BO19" s="21">
        <f>IF($N19=2,BO50*'4 PEF'!$H$4,IF(OR($N19=3,$N19=4,$N19=5,$N19=6),BO50*'4 PEF'!$H$5,IF(OR($N19=7,$N19=8),BO50*'4 PEF'!$H$8,IF($N19=9,BO50*'4 PEF'!$H$7,IF($N19=10,BO50*'4 PEF'!$H$6)))))</f>
        <v>6.5252539119562556</v>
      </c>
      <c r="BP19" s="21">
        <f>BP50*'4 PEF'!$H$8</f>
        <v>4.1431923630639567</v>
      </c>
      <c r="BQ19" s="21">
        <f>IF($N19=2,BQ50*'4 PEF'!$H$4,IF(OR($N19=3,$N19=4,$N19=5,$N19=6),BQ50*'4 PEF'!$H$5,IF(OR($N19=7,$N19=8),BQ50*'4 PEF'!$H$8,IF($N19=9,BQ50*'4 PEF'!$H$7,IF($N19=10,BQ50*'4 PEF'!$H$6)))))</f>
        <v>6.6357263428191393</v>
      </c>
      <c r="BR19" s="21">
        <f>BR50*'4 PEF'!$H$8</f>
        <v>24.403802666668813</v>
      </c>
      <c r="BS19" s="21">
        <f>BS50*'4 PEF'!$H$8</f>
        <v>0.78463780798653338</v>
      </c>
      <c r="BT19" s="39">
        <f>BT50*'4 PEF'!$H$8</f>
        <v>-27.733666666666664</v>
      </c>
      <c r="BU19" s="40">
        <f t="shared" si="25"/>
        <v>14.758946425828036</v>
      </c>
    </row>
    <row r="20" spans="1:73" ht="15" customHeight="1" x14ac:dyDescent="0.25">
      <c r="A20" s="195"/>
      <c r="B20" s="18">
        <v>15</v>
      </c>
      <c r="C20" s="26">
        <f>VLOOKUP(M20,[1]aux!$A$2:$B$35,2)</f>
        <v>34</v>
      </c>
      <c r="D20" s="55" t="s">
        <v>40</v>
      </c>
      <c r="E20" s="55" t="s">
        <v>41</v>
      </c>
      <c r="F20" s="54" t="s">
        <v>41</v>
      </c>
      <c r="G20" s="54" t="s">
        <v>42</v>
      </c>
      <c r="H20" s="54">
        <v>1</v>
      </c>
      <c r="I20" s="54">
        <f t="shared" si="2"/>
        <v>4</v>
      </c>
      <c r="J20" s="54">
        <f t="shared" si="3"/>
        <v>3</v>
      </c>
      <c r="K20" s="54">
        <f t="shared" si="4"/>
        <v>2</v>
      </c>
      <c r="L20" s="54">
        <f t="shared" si="5"/>
        <v>2</v>
      </c>
      <c r="M20" s="54">
        <f t="shared" si="6"/>
        <v>4322</v>
      </c>
      <c r="N20" s="54">
        <v>8</v>
      </c>
      <c r="O20" s="54">
        <v>13</v>
      </c>
      <c r="P20" s="54">
        <v>1</v>
      </c>
      <c r="Q20" s="54">
        <v>1</v>
      </c>
      <c r="R20" s="54">
        <v>2</v>
      </c>
      <c r="S20" s="54" t="s">
        <v>42</v>
      </c>
      <c r="T20" s="26">
        <f t="shared" si="7"/>
        <v>23</v>
      </c>
      <c r="U20" s="54">
        <v>1</v>
      </c>
      <c r="V20" s="54">
        <v>1</v>
      </c>
      <c r="W20" s="19"/>
      <c r="X20" s="11">
        <f>VLOOKUP($C20,[2]Rome!$BB$7:$BK$40,5)</f>
        <v>13</v>
      </c>
      <c r="Y20" s="11">
        <f>VLOOKUP($C20,[2]Rome!$BB$7:$BK$40,6)</f>
        <v>35</v>
      </c>
      <c r="Z20" s="11">
        <f>VLOOKUP($C20,[2]Rome!$BB$7:$BK$40,7)</f>
        <v>67</v>
      </c>
      <c r="AA20" s="11">
        <f>VLOOKUP($C20,[2]Rome!$BB$7:$BK$40,8)</f>
        <v>90</v>
      </c>
      <c r="AB20" s="11">
        <f>VLOOKUP($C20,[2]Rome!$BB$7:$BK$40,9)</f>
        <v>116</v>
      </c>
      <c r="AC20" s="11">
        <f>VLOOKUP($C20,[2]Rome!$BB$7:$BK$40,10)</f>
        <v>108</v>
      </c>
      <c r="AD20" s="12">
        <f t="shared" si="8"/>
        <v>169</v>
      </c>
      <c r="AE20" s="12">
        <f t="shared" si="9"/>
        <v>167</v>
      </c>
      <c r="AF20" s="12">
        <v>0</v>
      </c>
      <c r="AG20" s="12" t="s">
        <v>38</v>
      </c>
      <c r="AH20" s="12" t="s">
        <v>38</v>
      </c>
      <c r="AI20" s="12">
        <f t="shared" si="10"/>
        <v>133</v>
      </c>
      <c r="AJ20" s="12">
        <f t="shared" si="11"/>
        <v>0</v>
      </c>
      <c r="AK20" s="12">
        <f t="shared" si="12"/>
        <v>148</v>
      </c>
      <c r="AL20" s="12">
        <f t="shared" si="13"/>
        <v>162</v>
      </c>
      <c r="AM20" s="12">
        <f t="shared" si="14"/>
        <v>185</v>
      </c>
      <c r="AN20" s="12">
        <f t="shared" si="15"/>
        <v>184</v>
      </c>
      <c r="AO20" s="14">
        <f t="shared" si="0"/>
        <v>765.21323281549849</v>
      </c>
      <c r="AP20" s="11">
        <f>VLOOKUP($C20,[1]Rome!$BB$7:$BK$40,5)</f>
        <v>13</v>
      </c>
      <c r="AQ20" s="11">
        <f>VLOOKUP($C20,[1]Rome!$BB$7:$BK$40,6)</f>
        <v>35</v>
      </c>
      <c r="AR20" s="11">
        <f>VLOOKUP($C20,[1]Rome!$BB$7:$BK$40,7)</f>
        <v>67</v>
      </c>
      <c r="AS20" s="11">
        <f>VLOOKUP($C20,[1]Rome!$BB$7:$BK$40,8)</f>
        <v>91</v>
      </c>
      <c r="AT20" s="11">
        <f>VLOOKUP($C20,[1]Rome!$BB$7:$BK$40,9)</f>
        <v>117</v>
      </c>
      <c r="AU20" s="11">
        <f>VLOOKUP($C20,[1]Rome!$BB$7:$BK$40,10)</f>
        <v>109</v>
      </c>
      <c r="AV20" s="12">
        <f t="shared" si="16"/>
        <v>170</v>
      </c>
      <c r="AW20" s="12">
        <f t="shared" si="17"/>
        <v>168</v>
      </c>
      <c r="AX20" s="12">
        <v>0</v>
      </c>
      <c r="AY20" s="12" t="s">
        <v>38</v>
      </c>
      <c r="AZ20" s="12" t="s">
        <v>38</v>
      </c>
      <c r="BA20" s="12">
        <f t="shared" si="18"/>
        <v>134</v>
      </c>
      <c r="BB20" s="12">
        <f t="shared" si="19"/>
        <v>0</v>
      </c>
      <c r="BC20" s="12">
        <f t="shared" si="20"/>
        <v>149</v>
      </c>
      <c r="BD20" s="12">
        <f t="shared" si="21"/>
        <v>162</v>
      </c>
      <c r="BE20" s="12">
        <f t="shared" si="22"/>
        <v>186</v>
      </c>
      <c r="BF20" s="12">
        <f t="shared" si="23"/>
        <v>184</v>
      </c>
      <c r="BG20" s="14">
        <f t="shared" si="1"/>
        <v>542.35557750117187</v>
      </c>
      <c r="BH20" s="21">
        <f>IF($N20=2,BH51*'4 PEF'!$H$4,IF(OR($N20=3,$N20=4,$N20=5,$N20=6),BH51*'4 PEF'!$H$5,IF(OR($N20=7,$N20=8),BH51*'4 PEF'!$H$8,IF($N20=9,BH51*'4 PEF'!$H$7,IF($N20=10,BH51*'4 PEF'!$H$6)))))</f>
        <v>5.3481732180738017</v>
      </c>
      <c r="BI20" s="21">
        <f>BI51*'4 PEF'!$H$8</f>
        <v>7.7775865256470817</v>
      </c>
      <c r="BJ20" s="21">
        <f>IF($N20=2,BJ51*'4 PEF'!$H$4,IF(OR($N20=3,$N20=4,$N20=5,$N20=6),BJ51*'4 PEF'!$H$5,IF(OR($N20=7,$N20=8),BJ51*'4 PEF'!$H$8,IF($N20=9,BJ51*'4 PEF'!$H$7,IF($N20=10,BJ51*'4 PEF'!$H$6)))))</f>
        <v>4.4176539171680993</v>
      </c>
      <c r="BK20" s="21">
        <f>BK51*'4 PEF'!$H$8</f>
        <v>23.729430057141116</v>
      </c>
      <c r="BL20" s="21">
        <f>BL51*'4 PEF'!$H$8</f>
        <v>10.141365007235729</v>
      </c>
      <c r="BM20" s="39">
        <f>BM51*'4 PEF'!$H$8</f>
        <v>-43.964642857142849</v>
      </c>
      <c r="BN20" s="40">
        <f t="shared" si="24"/>
        <v>7.4495658681229813</v>
      </c>
      <c r="BO20" s="21">
        <f>IF($N20=2,BO51*'4 PEF'!$H$4,IF(OR($N20=3,$N20=4,$N20=5,$N20=6),BO51*'4 PEF'!$H$5,IF(OR($N20=7,$N20=8),BO51*'4 PEF'!$H$8,IF($N20=9,BO51*'4 PEF'!$H$7,IF($N20=10,BO51*'4 PEF'!$H$6)))))</f>
        <v>4.0203745877770238</v>
      </c>
      <c r="BP20" s="21">
        <f>BP51*'4 PEF'!$H$8</f>
        <v>4.0118995987569877</v>
      </c>
      <c r="BQ20" s="21">
        <f>IF($N20=2,BQ51*'4 PEF'!$H$4,IF(OR($N20=3,$N20=4,$N20=5,$N20=6),BQ51*'4 PEF'!$H$5,IF(OR($N20=7,$N20=8),BQ51*'4 PEF'!$H$8,IF($N20=9,BQ51*'4 PEF'!$H$7,IF($N20=10,BQ51*'4 PEF'!$H$6)))))</f>
        <v>6.7769732889164187</v>
      </c>
      <c r="BR20" s="21">
        <f>BR51*'4 PEF'!$H$8</f>
        <v>24.403802666668813</v>
      </c>
      <c r="BS20" s="21">
        <f>BS51*'4 PEF'!$H$8</f>
        <v>10.30925860205927</v>
      </c>
      <c r="BT20" s="39">
        <f>BT51*'4 PEF'!$H$8</f>
        <v>-27.733666666666664</v>
      </c>
      <c r="BU20" s="40">
        <f t="shared" si="25"/>
        <v>21.788642077511852</v>
      </c>
    </row>
    <row r="21" spans="1:73" ht="15" customHeight="1" x14ac:dyDescent="0.25">
      <c r="A21" s="195"/>
      <c r="B21" s="18">
        <v>16</v>
      </c>
      <c r="C21" s="26">
        <f>VLOOKUP(M21,[1]aux!$A$2:$B$35,2)</f>
        <v>9</v>
      </c>
      <c r="D21" s="55" t="s">
        <v>39</v>
      </c>
      <c r="E21" s="55" t="s">
        <v>40</v>
      </c>
      <c r="F21" s="54" t="s">
        <v>42</v>
      </c>
      <c r="G21" s="54" t="s">
        <v>42</v>
      </c>
      <c r="H21" s="54">
        <v>0</v>
      </c>
      <c r="I21" s="54">
        <f t="shared" si="2"/>
        <v>2</v>
      </c>
      <c r="J21" s="54">
        <f t="shared" si="3"/>
        <v>2</v>
      </c>
      <c r="K21" s="54">
        <f t="shared" si="4"/>
        <v>1</v>
      </c>
      <c r="L21" s="54">
        <f t="shared" si="5"/>
        <v>1</v>
      </c>
      <c r="M21" s="54">
        <f t="shared" si="6"/>
        <v>2211</v>
      </c>
      <c r="N21" s="54">
        <v>7</v>
      </c>
      <c r="O21" s="54">
        <v>12</v>
      </c>
      <c r="P21" s="54">
        <v>1</v>
      </c>
      <c r="Q21" s="54">
        <v>1</v>
      </c>
      <c r="R21" s="54">
        <v>2</v>
      </c>
      <c r="S21" s="54" t="s">
        <v>42</v>
      </c>
      <c r="T21" s="26">
        <f t="shared" si="7"/>
        <v>22</v>
      </c>
      <c r="U21" s="54">
        <v>1</v>
      </c>
      <c r="V21" s="54">
        <v>1</v>
      </c>
      <c r="W21" s="19"/>
      <c r="X21" s="11">
        <f>VLOOKUP($C21,[2]Rome!$BB$7:$BK$40,5)</f>
        <v>9</v>
      </c>
      <c r="Y21" s="11">
        <f>VLOOKUP($C21,[2]Rome!$BB$7:$BK$40,6)</f>
        <v>31</v>
      </c>
      <c r="Z21" s="11">
        <f>VLOOKUP($C21,[2]Rome!$BB$7:$BK$40,7)</f>
        <v>63</v>
      </c>
      <c r="AA21" s="11">
        <f>VLOOKUP($C21,[2]Rome!$BB$7:$BK$40,8)</f>
        <v>88</v>
      </c>
      <c r="AB21" s="11">
        <f>VLOOKUP($C21,[2]Rome!$BB$7:$BK$40,9)</f>
        <v>0</v>
      </c>
      <c r="AC21" s="11">
        <f>VLOOKUP($C21,[2]Rome!$BB$7:$BK$40,10)</f>
        <v>102</v>
      </c>
      <c r="AD21" s="12">
        <f t="shared" si="8"/>
        <v>0</v>
      </c>
      <c r="AE21" s="12">
        <f t="shared" si="9"/>
        <v>0</v>
      </c>
      <c r="AF21" s="12">
        <v>0</v>
      </c>
      <c r="AG21" s="12" t="s">
        <v>38</v>
      </c>
      <c r="AH21" s="12" t="s">
        <v>38</v>
      </c>
      <c r="AI21" s="12">
        <f t="shared" si="10"/>
        <v>127</v>
      </c>
      <c r="AJ21" s="12">
        <f t="shared" si="11"/>
        <v>0</v>
      </c>
      <c r="AK21" s="12">
        <f t="shared" si="12"/>
        <v>148</v>
      </c>
      <c r="AL21" s="12">
        <f t="shared" si="13"/>
        <v>162</v>
      </c>
      <c r="AM21" s="12">
        <f t="shared" si="14"/>
        <v>185</v>
      </c>
      <c r="AN21" s="12">
        <f t="shared" si="15"/>
        <v>184</v>
      </c>
      <c r="AO21" s="14">
        <f t="shared" si="0"/>
        <v>589.77735525788546</v>
      </c>
      <c r="AP21" s="11">
        <f>VLOOKUP($C21,[1]Rome!$BB$7:$BK$40,5)</f>
        <v>9</v>
      </c>
      <c r="AQ21" s="11">
        <f>VLOOKUP($C21,[1]Rome!$BB$7:$BK$40,6)</f>
        <v>31</v>
      </c>
      <c r="AR21" s="11">
        <f>VLOOKUP($C21,[1]Rome!$BB$7:$BK$40,7)</f>
        <v>63</v>
      </c>
      <c r="AS21" s="11">
        <f>VLOOKUP($C21,[1]Rome!$BB$7:$BK$40,8)</f>
        <v>89</v>
      </c>
      <c r="AT21" s="11">
        <f>VLOOKUP($C21,[1]Rome!$BB$7:$BK$40,9)</f>
        <v>0</v>
      </c>
      <c r="AU21" s="11">
        <f>VLOOKUP($C21,[1]Rome!$BB$7:$BK$40,10)</f>
        <v>103</v>
      </c>
      <c r="AV21" s="12">
        <f t="shared" si="16"/>
        <v>0</v>
      </c>
      <c r="AW21" s="12">
        <f t="shared" si="17"/>
        <v>0</v>
      </c>
      <c r="AX21" s="12">
        <v>0</v>
      </c>
      <c r="AY21" s="12" t="s">
        <v>38</v>
      </c>
      <c r="AZ21" s="12" t="s">
        <v>38</v>
      </c>
      <c r="BA21" s="12">
        <f t="shared" si="18"/>
        <v>128</v>
      </c>
      <c r="BB21" s="12">
        <f t="shared" si="19"/>
        <v>0</v>
      </c>
      <c r="BC21" s="12">
        <f t="shared" si="20"/>
        <v>149</v>
      </c>
      <c r="BD21" s="12">
        <f t="shared" si="21"/>
        <v>162</v>
      </c>
      <c r="BE21" s="12">
        <f t="shared" si="22"/>
        <v>186</v>
      </c>
      <c r="BF21" s="12">
        <f t="shared" si="23"/>
        <v>184</v>
      </c>
      <c r="BG21" s="14">
        <f t="shared" si="1"/>
        <v>402.05306692772973</v>
      </c>
      <c r="BH21" s="21">
        <f>IF($N21=2,BH52*'4 PEF'!$H$4,IF(OR($N21=3,$N21=4,$N21=5,$N21=6),BH52*'4 PEF'!$H$5,IF(OR($N21=7,$N21=8),BH52*'4 PEF'!$H$8,IF($N21=9,BH52*'4 PEF'!$H$7,IF($N21=10,BH52*'4 PEF'!$H$6)))))</f>
        <v>22.316460127592904</v>
      </c>
      <c r="BI21" s="21">
        <f>BI52*'4 PEF'!$H$8</f>
        <v>27.647571051413433</v>
      </c>
      <c r="BJ21" s="21">
        <f>IF($N21=2,BJ52*'4 PEF'!$H$4,IF(OR($N21=3,$N21=4,$N21=5,$N21=6),BJ52*'4 PEF'!$H$5,IF(OR($N21=7,$N21=8),BJ52*'4 PEF'!$H$8,IF($N21=9,BJ52*'4 PEF'!$H$7,IF($N21=10,BJ52*'4 PEF'!$H$6)))))</f>
        <v>5.1113342154642725</v>
      </c>
      <c r="BK21" s="21">
        <f>BK52*'4 PEF'!$H$8</f>
        <v>23.729430057141116</v>
      </c>
      <c r="BL21" s="21">
        <f>BL52*'4 PEF'!$H$8</f>
        <v>1.220786885204832</v>
      </c>
      <c r="BM21" s="39">
        <f>BM52*'4 PEF'!$H$8</f>
        <v>-43.964642857142849</v>
      </c>
      <c r="BN21" s="40">
        <f t="shared" si="24"/>
        <v>36.060939479673721</v>
      </c>
      <c r="BO21" s="21">
        <f>IF($N21=2,BO52*'4 PEF'!$H$4,IF(OR($N21=3,$N21=4,$N21=5,$N21=6),BO52*'4 PEF'!$H$5,IF(OR($N21=7,$N21=8),BO52*'4 PEF'!$H$8,IF($N21=9,BO52*'4 PEF'!$H$7,IF($N21=10,BO52*'4 PEF'!$H$6)))))</f>
        <v>17.359727133484984</v>
      </c>
      <c r="BP21" s="21">
        <f>BP52*'4 PEF'!$H$8</f>
        <v>18.579780381858274</v>
      </c>
      <c r="BQ21" s="21">
        <f>IF($N21=2,BQ52*'4 PEF'!$H$4,IF(OR($N21=3,$N21=4,$N21=5,$N21=6),BQ52*'4 PEF'!$H$5,IF(OR($N21=7,$N21=8),BQ52*'4 PEF'!$H$8,IF($N21=9,BQ52*'4 PEF'!$H$7,IF($N21=10,BQ52*'4 PEF'!$H$6)))))</f>
        <v>8.7302348047595899</v>
      </c>
      <c r="BR21" s="21">
        <f>BR52*'4 PEF'!$H$8</f>
        <v>24.403802666668813</v>
      </c>
      <c r="BS21" s="21">
        <f>BS52*'4 PEF'!$H$8</f>
        <v>0.92072124833948832</v>
      </c>
      <c r="BT21" s="39">
        <f>BT52*'4 PEF'!$H$8</f>
        <v>-27.733666666666664</v>
      </c>
      <c r="BU21" s="40">
        <f t="shared" si="25"/>
        <v>42.260599568444491</v>
      </c>
    </row>
    <row r="22" spans="1:73" ht="15" customHeight="1" x14ac:dyDescent="0.25">
      <c r="A22" s="195"/>
      <c r="B22" s="18">
        <v>17</v>
      </c>
      <c r="C22" s="26">
        <f>VLOOKUP(M22,[1]aux!$A$2:$B$35,2)</f>
        <v>19</v>
      </c>
      <c r="D22" s="55" t="s">
        <v>42</v>
      </c>
      <c r="E22" s="55" t="s">
        <v>40</v>
      </c>
      <c r="F22" s="54" t="s">
        <v>42</v>
      </c>
      <c r="G22" s="54" t="s">
        <v>42</v>
      </c>
      <c r="H22" s="54">
        <v>0</v>
      </c>
      <c r="I22" s="54">
        <f t="shared" si="2"/>
        <v>3</v>
      </c>
      <c r="J22" s="54">
        <f t="shared" si="3"/>
        <v>2</v>
      </c>
      <c r="K22" s="54">
        <f t="shared" si="4"/>
        <v>1</v>
      </c>
      <c r="L22" s="54">
        <f t="shared" si="5"/>
        <v>1</v>
      </c>
      <c r="M22" s="54">
        <f t="shared" si="6"/>
        <v>3211</v>
      </c>
      <c r="N22" s="54">
        <v>7</v>
      </c>
      <c r="O22" s="54">
        <v>12</v>
      </c>
      <c r="P22" s="54">
        <v>1</v>
      </c>
      <c r="Q22" s="54">
        <v>1</v>
      </c>
      <c r="R22" s="54">
        <v>2</v>
      </c>
      <c r="S22" s="54" t="s">
        <v>42</v>
      </c>
      <c r="T22" s="26">
        <f t="shared" si="7"/>
        <v>22</v>
      </c>
      <c r="U22" s="54">
        <v>1</v>
      </c>
      <c r="V22" s="54">
        <v>1</v>
      </c>
      <c r="W22" s="19"/>
      <c r="X22" s="11">
        <f>VLOOKUP($C22,[2]Rome!$BB$7:$BK$40,5)</f>
        <v>11</v>
      </c>
      <c r="Y22" s="11">
        <f>VLOOKUP($C22,[2]Rome!$BB$7:$BK$40,6)</f>
        <v>33</v>
      </c>
      <c r="Z22" s="11">
        <f>VLOOKUP($C22,[2]Rome!$BB$7:$BK$40,7)</f>
        <v>65</v>
      </c>
      <c r="AA22" s="11">
        <f>VLOOKUP($C22,[2]Rome!$BB$7:$BK$40,8)</f>
        <v>88</v>
      </c>
      <c r="AB22" s="11">
        <f>VLOOKUP($C22,[2]Rome!$BB$7:$BK$40,9)</f>
        <v>0</v>
      </c>
      <c r="AC22" s="11">
        <f>VLOOKUP($C22,[2]Rome!$BB$7:$BK$40,10)</f>
        <v>102</v>
      </c>
      <c r="AD22" s="12">
        <f t="shared" si="8"/>
        <v>0</v>
      </c>
      <c r="AE22" s="12">
        <f t="shared" si="9"/>
        <v>0</v>
      </c>
      <c r="AF22" s="12">
        <v>0</v>
      </c>
      <c r="AG22" s="12" t="s">
        <v>38</v>
      </c>
      <c r="AH22" s="12" t="s">
        <v>38</v>
      </c>
      <c r="AI22" s="12">
        <f t="shared" si="10"/>
        <v>127</v>
      </c>
      <c r="AJ22" s="12">
        <f t="shared" si="11"/>
        <v>0</v>
      </c>
      <c r="AK22" s="12">
        <f t="shared" si="12"/>
        <v>148</v>
      </c>
      <c r="AL22" s="12">
        <f t="shared" si="13"/>
        <v>162</v>
      </c>
      <c r="AM22" s="12">
        <f t="shared" si="14"/>
        <v>185</v>
      </c>
      <c r="AN22" s="12">
        <f t="shared" si="15"/>
        <v>184</v>
      </c>
      <c r="AO22" s="14">
        <f t="shared" si="0"/>
        <v>585.16055144975019</v>
      </c>
      <c r="AP22" s="11">
        <f>VLOOKUP($C22,[1]Rome!$BB$7:$BK$40,5)</f>
        <v>11</v>
      </c>
      <c r="AQ22" s="11">
        <f>VLOOKUP($C22,[1]Rome!$BB$7:$BK$40,6)</f>
        <v>33</v>
      </c>
      <c r="AR22" s="11">
        <f>VLOOKUP($C22,[1]Rome!$BB$7:$BK$40,7)</f>
        <v>65</v>
      </c>
      <c r="AS22" s="11">
        <f>VLOOKUP($C22,[1]Rome!$BB$7:$BK$40,8)</f>
        <v>89</v>
      </c>
      <c r="AT22" s="11">
        <f>VLOOKUP($C22,[1]Rome!$BB$7:$BK$40,9)</f>
        <v>0</v>
      </c>
      <c r="AU22" s="11">
        <f>VLOOKUP($C22,[1]Rome!$BB$7:$BK$40,10)</f>
        <v>103</v>
      </c>
      <c r="AV22" s="12">
        <f t="shared" si="16"/>
        <v>0</v>
      </c>
      <c r="AW22" s="12">
        <f t="shared" si="17"/>
        <v>0</v>
      </c>
      <c r="AX22" s="12">
        <v>0</v>
      </c>
      <c r="AY22" s="12" t="s">
        <v>38</v>
      </c>
      <c r="AZ22" s="12" t="s">
        <v>38</v>
      </c>
      <c r="BA22" s="12">
        <f t="shared" si="18"/>
        <v>128</v>
      </c>
      <c r="BB22" s="12">
        <f t="shared" si="19"/>
        <v>0</v>
      </c>
      <c r="BC22" s="12">
        <f t="shared" si="20"/>
        <v>149</v>
      </c>
      <c r="BD22" s="12">
        <f t="shared" si="21"/>
        <v>162</v>
      </c>
      <c r="BE22" s="12">
        <f t="shared" si="22"/>
        <v>186</v>
      </c>
      <c r="BF22" s="12">
        <f t="shared" si="23"/>
        <v>184</v>
      </c>
      <c r="BG22" s="14">
        <f t="shared" si="1"/>
        <v>411.4704782993964</v>
      </c>
      <c r="BH22" s="21">
        <f>IF($N22=2,BH53*'4 PEF'!$H$4,IF(OR($N22=3,$N22=4,$N22=5,$N22=6),BH53*'4 PEF'!$H$5,IF(OR($N22=7,$N22=8),BH53*'4 PEF'!$H$8,IF($N22=9,BH53*'4 PEF'!$H$7,IF($N22=10,BH53*'4 PEF'!$H$6)))))</f>
        <v>16.708028584486556</v>
      </c>
      <c r="BI22" s="21">
        <f>BI53*'4 PEF'!$H$8</f>
        <v>27.47562864457749</v>
      </c>
      <c r="BJ22" s="21">
        <f>IF($N22=2,BJ53*'4 PEF'!$H$4,IF(OR($N22=3,$N22=4,$N22=5,$N22=6),BJ53*'4 PEF'!$H$5,IF(OR($N22=7,$N22=8),BJ53*'4 PEF'!$H$8,IF($N22=9,BJ53*'4 PEF'!$H$7,IF($N22=10,BJ53*'4 PEF'!$H$6)))))</f>
        <v>5.2229601206294243</v>
      </c>
      <c r="BK22" s="21">
        <f>BK53*'4 PEF'!$H$8</f>
        <v>23.729430057141116</v>
      </c>
      <c r="BL22" s="21">
        <f>BL53*'4 PEF'!$H$8</f>
        <v>1.1931259786543471</v>
      </c>
      <c r="BM22" s="39">
        <f>BM53*'4 PEF'!$H$8</f>
        <v>-43.964642857142849</v>
      </c>
      <c r="BN22" s="40">
        <f t="shared" si="24"/>
        <v>30.364530528346094</v>
      </c>
      <c r="BO22" s="21">
        <f>IF($N22=2,BO53*'4 PEF'!$H$4,IF(OR($N22=3,$N22=4,$N22=5,$N22=6),BO53*'4 PEF'!$H$5,IF(OR($N22=7,$N22=8),BO53*'4 PEF'!$H$8,IF($N22=9,BO53*'4 PEF'!$H$7,IF($N22=10,BO53*'4 PEF'!$H$6)))))</f>
        <v>13.611270132728039</v>
      </c>
      <c r="BP22" s="21">
        <f>BP53*'4 PEF'!$H$8</f>
        <v>18.028530433880011</v>
      </c>
      <c r="BQ22" s="21">
        <f>IF($N22=2,BQ53*'4 PEF'!$H$4,IF(OR($N22=3,$N22=4,$N22=5,$N22=6),BQ53*'4 PEF'!$H$5,IF(OR($N22=7,$N22=8),BQ53*'4 PEF'!$H$8,IF($N22=9,BQ53*'4 PEF'!$H$7,IF($N22=10,BQ53*'4 PEF'!$H$6)))))</f>
        <v>8.8594306240014031</v>
      </c>
      <c r="BR22" s="21">
        <f>BR53*'4 PEF'!$H$8</f>
        <v>24.403802666668813</v>
      </c>
      <c r="BS22" s="21">
        <f>BS53*'4 PEF'!$H$8</f>
        <v>0.90914409329429924</v>
      </c>
      <c r="BT22" s="39">
        <f>BT53*'4 PEF'!$H$8</f>
        <v>-27.733666666666664</v>
      </c>
      <c r="BU22" s="40">
        <f t="shared" si="25"/>
        <v>38.078511283905911</v>
      </c>
    </row>
    <row r="23" spans="1:73" ht="15" customHeight="1" x14ac:dyDescent="0.25">
      <c r="A23" s="195"/>
      <c r="B23" s="18">
        <v>18</v>
      </c>
      <c r="C23" s="26">
        <f>VLOOKUP(M23,[1]aux!$A$2:$B$35,2)</f>
        <v>28</v>
      </c>
      <c r="D23" s="55" t="s">
        <v>40</v>
      </c>
      <c r="E23" s="55" t="s">
        <v>40</v>
      </c>
      <c r="F23" s="54" t="s">
        <v>41</v>
      </c>
      <c r="G23" s="54" t="s">
        <v>42</v>
      </c>
      <c r="H23" s="54">
        <v>0</v>
      </c>
      <c r="I23" s="54">
        <f t="shared" si="2"/>
        <v>4</v>
      </c>
      <c r="J23" s="54">
        <f t="shared" si="3"/>
        <v>2</v>
      </c>
      <c r="K23" s="54">
        <f t="shared" si="4"/>
        <v>2</v>
      </c>
      <c r="L23" s="54">
        <f t="shared" si="5"/>
        <v>1</v>
      </c>
      <c r="M23" s="54">
        <f t="shared" si="6"/>
        <v>4221</v>
      </c>
      <c r="N23" s="54">
        <v>7</v>
      </c>
      <c r="O23" s="54">
        <v>12</v>
      </c>
      <c r="P23" s="54">
        <v>1</v>
      </c>
      <c r="Q23" s="54">
        <v>1</v>
      </c>
      <c r="R23" s="54">
        <v>2</v>
      </c>
      <c r="S23" s="54" t="s">
        <v>42</v>
      </c>
      <c r="T23" s="26">
        <f t="shared" si="7"/>
        <v>22</v>
      </c>
      <c r="U23" s="54">
        <v>1</v>
      </c>
      <c r="V23" s="54">
        <v>1</v>
      </c>
      <c r="W23" s="19"/>
      <c r="X23" s="11">
        <f>VLOOKUP($C23,[2]Rome!$BB$7:$BK$40,5)</f>
        <v>13</v>
      </c>
      <c r="Y23" s="11">
        <f>VLOOKUP($C23,[2]Rome!$BB$7:$BK$40,6)</f>
        <v>35</v>
      </c>
      <c r="Z23" s="11">
        <f>VLOOKUP($C23,[2]Rome!$BB$7:$BK$40,7)</f>
        <v>67</v>
      </c>
      <c r="AA23" s="11">
        <f>VLOOKUP($C23,[2]Rome!$BB$7:$BK$40,8)</f>
        <v>88</v>
      </c>
      <c r="AB23" s="11">
        <f>VLOOKUP($C23,[2]Rome!$BB$7:$BK$40,9)</f>
        <v>116</v>
      </c>
      <c r="AC23" s="11">
        <f>VLOOKUP($C23,[2]Rome!$BB$7:$BK$40,10)</f>
        <v>108</v>
      </c>
      <c r="AD23" s="12">
        <f t="shared" si="8"/>
        <v>0</v>
      </c>
      <c r="AE23" s="12">
        <f t="shared" si="9"/>
        <v>0</v>
      </c>
      <c r="AF23" s="12">
        <v>0</v>
      </c>
      <c r="AG23" s="12" t="s">
        <v>38</v>
      </c>
      <c r="AH23" s="12" t="s">
        <v>38</v>
      </c>
      <c r="AI23" s="12">
        <f t="shared" si="10"/>
        <v>127</v>
      </c>
      <c r="AJ23" s="12">
        <f t="shared" si="11"/>
        <v>0</v>
      </c>
      <c r="AK23" s="12">
        <f t="shared" si="12"/>
        <v>148</v>
      </c>
      <c r="AL23" s="12">
        <f t="shared" si="13"/>
        <v>162</v>
      </c>
      <c r="AM23" s="12">
        <f t="shared" si="14"/>
        <v>185</v>
      </c>
      <c r="AN23" s="12">
        <f t="shared" si="15"/>
        <v>184</v>
      </c>
      <c r="AO23" s="14">
        <f t="shared" si="0"/>
        <v>699.02700641332149</v>
      </c>
      <c r="AP23" s="11">
        <f>VLOOKUP($C23,[1]Rome!$BB$7:$BK$40,5)</f>
        <v>13</v>
      </c>
      <c r="AQ23" s="11">
        <f>VLOOKUP($C23,[1]Rome!$BB$7:$BK$40,6)</f>
        <v>35</v>
      </c>
      <c r="AR23" s="11">
        <f>VLOOKUP($C23,[1]Rome!$BB$7:$BK$40,7)</f>
        <v>67</v>
      </c>
      <c r="AS23" s="11">
        <f>VLOOKUP($C23,[1]Rome!$BB$7:$BK$40,8)</f>
        <v>89</v>
      </c>
      <c r="AT23" s="11">
        <f>VLOOKUP($C23,[1]Rome!$BB$7:$BK$40,9)</f>
        <v>117</v>
      </c>
      <c r="AU23" s="11">
        <f>VLOOKUP($C23,[1]Rome!$BB$7:$BK$40,10)</f>
        <v>109</v>
      </c>
      <c r="AV23" s="12">
        <f t="shared" si="16"/>
        <v>0</v>
      </c>
      <c r="AW23" s="12">
        <f t="shared" si="17"/>
        <v>0</v>
      </c>
      <c r="AX23" s="12">
        <v>0</v>
      </c>
      <c r="AY23" s="12" t="s">
        <v>38</v>
      </c>
      <c r="AZ23" s="12" t="s">
        <v>38</v>
      </c>
      <c r="BA23" s="12">
        <f t="shared" si="18"/>
        <v>128</v>
      </c>
      <c r="BB23" s="12">
        <f t="shared" si="19"/>
        <v>0</v>
      </c>
      <c r="BC23" s="12">
        <f t="shared" si="20"/>
        <v>149</v>
      </c>
      <c r="BD23" s="12">
        <f t="shared" si="21"/>
        <v>162</v>
      </c>
      <c r="BE23" s="12">
        <f t="shared" si="22"/>
        <v>186</v>
      </c>
      <c r="BF23" s="12">
        <f t="shared" si="23"/>
        <v>184</v>
      </c>
      <c r="BG23" s="14">
        <f t="shared" si="1"/>
        <v>461.98472597257819</v>
      </c>
      <c r="BH23" s="21">
        <f>IF($N23=2,BH54*'4 PEF'!$H$4,IF(OR($N23=3,$N23=4,$N23=5,$N23=6),BH54*'4 PEF'!$H$5,IF(OR($N23=7,$N23=8),BH54*'4 PEF'!$H$8,IF($N23=9,BH54*'4 PEF'!$H$7,IF($N23=10,BH54*'4 PEF'!$H$6)))))</f>
        <v>14.153522120523087</v>
      </c>
      <c r="BI23" s="21">
        <f>BI54*'4 PEF'!$H$8</f>
        <v>9.8313861258177653</v>
      </c>
      <c r="BJ23" s="21">
        <f>IF($N23=2,BJ54*'4 PEF'!$H$4,IF(OR($N23=3,$N23=4,$N23=5,$N23=6),BJ54*'4 PEF'!$H$5,IF(OR($N23=7,$N23=8),BJ54*'4 PEF'!$H$8,IF($N23=9,BJ54*'4 PEF'!$H$7,IF($N23=10,BJ54*'4 PEF'!$H$6)))))</f>
        <v>5.3146672323526136</v>
      </c>
      <c r="BK23" s="21">
        <f>BK54*'4 PEF'!$H$8</f>
        <v>23.729430057141116</v>
      </c>
      <c r="BL23" s="21">
        <f>BL54*'4 PEF'!$H$8</f>
        <v>0.84244988114369623</v>
      </c>
      <c r="BM23" s="39">
        <f>BM54*'4 PEF'!$H$8</f>
        <v>-43.964642857142849</v>
      </c>
      <c r="BN23" s="40">
        <f t="shared" si="24"/>
        <v>9.9068125598354229</v>
      </c>
      <c r="BO23" s="21">
        <f>IF($N23=2,BO54*'4 PEF'!$H$4,IF(OR($N23=3,$N23=4,$N23=5,$N23=6),BO54*'4 PEF'!$H$5,IF(OR($N23=7,$N23=8),BO54*'4 PEF'!$H$8,IF($N23=9,BO54*'4 PEF'!$H$7,IF($N23=10,BO54*'4 PEF'!$H$6)))))</f>
        <v>11.897386613547111</v>
      </c>
      <c r="BP23" s="21">
        <f>BP54*'4 PEF'!$H$8</f>
        <v>5.7739493786137697</v>
      </c>
      <c r="BQ23" s="21">
        <f>IF($N23=2,BQ54*'4 PEF'!$H$4,IF(OR($N23=3,$N23=4,$N23=5,$N23=6),BQ54*'4 PEF'!$H$5,IF(OR($N23=7,$N23=8),BQ54*'4 PEF'!$H$8,IF($N23=9,BQ54*'4 PEF'!$H$7,IF($N23=10,BQ54*'4 PEF'!$H$6)))))</f>
        <v>8.9566247645539985</v>
      </c>
      <c r="BR23" s="21">
        <f>BR54*'4 PEF'!$H$8</f>
        <v>24.403802666668813</v>
      </c>
      <c r="BS23" s="21">
        <f>BS54*'4 PEF'!$H$8</f>
        <v>0.79520076718381638</v>
      </c>
      <c r="BT23" s="39">
        <f>BT54*'4 PEF'!$H$8</f>
        <v>-27.733666666666664</v>
      </c>
      <c r="BU23" s="40">
        <f t="shared" si="25"/>
        <v>24.093297523900844</v>
      </c>
    </row>
    <row r="24" spans="1:73" ht="15" customHeight="1" x14ac:dyDescent="0.25">
      <c r="A24" s="195"/>
      <c r="B24" s="18">
        <v>19</v>
      </c>
      <c r="C24" s="26">
        <f>VLOOKUP(M24,[1]aux!$A$2:$B$35,2)</f>
        <v>32</v>
      </c>
      <c r="D24" s="55" t="s">
        <v>40</v>
      </c>
      <c r="E24" s="55" t="s">
        <v>41</v>
      </c>
      <c r="F24" s="54" t="s">
        <v>41</v>
      </c>
      <c r="G24" s="54" t="s">
        <v>42</v>
      </c>
      <c r="H24" s="54">
        <v>0</v>
      </c>
      <c r="I24" s="54">
        <f t="shared" si="2"/>
        <v>4</v>
      </c>
      <c r="J24" s="54">
        <f t="shared" si="3"/>
        <v>3</v>
      </c>
      <c r="K24" s="54">
        <f t="shared" si="4"/>
        <v>2</v>
      </c>
      <c r="L24" s="54">
        <f t="shared" si="5"/>
        <v>1</v>
      </c>
      <c r="M24" s="54">
        <f t="shared" si="6"/>
        <v>4321</v>
      </c>
      <c r="N24" s="54">
        <v>7</v>
      </c>
      <c r="O24" s="54">
        <v>12</v>
      </c>
      <c r="P24" s="54">
        <v>1</v>
      </c>
      <c r="Q24" s="54">
        <v>1</v>
      </c>
      <c r="R24" s="54">
        <v>2</v>
      </c>
      <c r="S24" s="54" t="s">
        <v>42</v>
      </c>
      <c r="T24" s="26">
        <f t="shared" si="7"/>
        <v>22</v>
      </c>
      <c r="U24" s="54">
        <v>1</v>
      </c>
      <c r="V24" s="54">
        <v>1</v>
      </c>
      <c r="W24" s="19"/>
      <c r="X24" s="11">
        <f>VLOOKUP($C24,[2]Rome!$BB$7:$BK$40,5)</f>
        <v>13</v>
      </c>
      <c r="Y24" s="11">
        <f>VLOOKUP($C24,[2]Rome!$BB$7:$BK$40,6)</f>
        <v>35</v>
      </c>
      <c r="Z24" s="11">
        <f>VLOOKUP($C24,[2]Rome!$BB$7:$BK$40,7)</f>
        <v>67</v>
      </c>
      <c r="AA24" s="11">
        <f>VLOOKUP($C24,[2]Rome!$BB$7:$BK$40,8)</f>
        <v>90</v>
      </c>
      <c r="AB24" s="11">
        <f>VLOOKUP($C24,[2]Rome!$BB$7:$BK$40,9)</f>
        <v>116</v>
      </c>
      <c r="AC24" s="11">
        <f>VLOOKUP($C24,[2]Rome!$BB$7:$BK$40,10)</f>
        <v>108</v>
      </c>
      <c r="AD24" s="12">
        <f t="shared" si="8"/>
        <v>0</v>
      </c>
      <c r="AE24" s="12">
        <f t="shared" si="9"/>
        <v>0</v>
      </c>
      <c r="AF24" s="12">
        <v>0</v>
      </c>
      <c r="AG24" s="12" t="s">
        <v>38</v>
      </c>
      <c r="AH24" s="12" t="s">
        <v>38</v>
      </c>
      <c r="AI24" s="12">
        <f t="shared" si="10"/>
        <v>127</v>
      </c>
      <c r="AJ24" s="12">
        <f t="shared" si="11"/>
        <v>0</v>
      </c>
      <c r="AK24" s="12">
        <f t="shared" si="12"/>
        <v>148</v>
      </c>
      <c r="AL24" s="12">
        <f t="shared" si="13"/>
        <v>162</v>
      </c>
      <c r="AM24" s="12">
        <f t="shared" si="14"/>
        <v>185</v>
      </c>
      <c r="AN24" s="12">
        <f t="shared" si="15"/>
        <v>184</v>
      </c>
      <c r="AO24" s="14">
        <f t="shared" si="0"/>
        <v>706.86219350225019</v>
      </c>
      <c r="AP24" s="11">
        <f>VLOOKUP($C24,[1]Rome!$BB$7:$BK$40,5)</f>
        <v>13</v>
      </c>
      <c r="AQ24" s="11">
        <f>VLOOKUP($C24,[1]Rome!$BB$7:$BK$40,6)</f>
        <v>35</v>
      </c>
      <c r="AR24" s="11">
        <f>VLOOKUP($C24,[1]Rome!$BB$7:$BK$40,7)</f>
        <v>67</v>
      </c>
      <c r="AS24" s="11">
        <f>VLOOKUP($C24,[1]Rome!$BB$7:$BK$40,8)</f>
        <v>91</v>
      </c>
      <c r="AT24" s="11">
        <f>VLOOKUP($C24,[1]Rome!$BB$7:$BK$40,9)</f>
        <v>117</v>
      </c>
      <c r="AU24" s="11">
        <f>VLOOKUP($C24,[1]Rome!$BB$7:$BK$40,10)</f>
        <v>109</v>
      </c>
      <c r="AV24" s="12">
        <f t="shared" si="16"/>
        <v>0</v>
      </c>
      <c r="AW24" s="12">
        <f t="shared" si="17"/>
        <v>0</v>
      </c>
      <c r="AX24" s="12">
        <v>0</v>
      </c>
      <c r="AY24" s="12" t="s">
        <v>38</v>
      </c>
      <c r="AZ24" s="12" t="s">
        <v>38</v>
      </c>
      <c r="BA24" s="12">
        <f t="shared" si="18"/>
        <v>128</v>
      </c>
      <c r="BB24" s="12">
        <f t="shared" si="19"/>
        <v>0</v>
      </c>
      <c r="BC24" s="12">
        <f t="shared" si="20"/>
        <v>149</v>
      </c>
      <c r="BD24" s="12">
        <f t="shared" si="21"/>
        <v>162</v>
      </c>
      <c r="BE24" s="12">
        <f t="shared" si="22"/>
        <v>186</v>
      </c>
      <c r="BF24" s="12">
        <f t="shared" si="23"/>
        <v>184</v>
      </c>
      <c r="BG24" s="14">
        <f t="shared" si="1"/>
        <v>465.4596653325782</v>
      </c>
      <c r="BH24" s="21">
        <f>IF($N24=2,BH55*'4 PEF'!$H$4,IF(OR($N24=3,$N24=4,$N24=5,$N24=6),BH55*'4 PEF'!$H$5,IF(OR($N24=7,$N24=8),BH55*'4 PEF'!$H$8,IF($N24=9,BH55*'4 PEF'!$H$7,IF($N24=10,BH55*'4 PEF'!$H$6)))))</f>
        <v>9.3733368577817338</v>
      </c>
      <c r="BI24" s="21">
        <f>BI55*'4 PEF'!$H$8</f>
        <v>10.784046220482201</v>
      </c>
      <c r="BJ24" s="21">
        <f>IF($N24=2,BJ55*'4 PEF'!$H$4,IF(OR($N24=3,$N24=4,$N24=5,$N24=6),BJ55*'4 PEF'!$H$5,IF(OR($N24=7,$N24=8),BJ55*'4 PEF'!$H$8,IF($N24=9,BJ55*'4 PEF'!$H$7,IF($N24=10,BJ55*'4 PEF'!$H$6)))))</f>
        <v>5.4217232683861729</v>
      </c>
      <c r="BK24" s="21">
        <f>BK55*'4 PEF'!$H$8</f>
        <v>23.729430057141116</v>
      </c>
      <c r="BL24" s="21">
        <f>BL55*'4 PEF'!$H$8</f>
        <v>0.82288546719333067</v>
      </c>
      <c r="BM24" s="39">
        <f>BM55*'4 PEF'!$H$8</f>
        <v>-43.964642857142849</v>
      </c>
      <c r="BN24" s="40">
        <f t="shared" si="24"/>
        <v>6.1667790138417047</v>
      </c>
      <c r="BO24" s="21">
        <f>IF($N24=2,BO55*'4 PEF'!$H$4,IF(OR($N24=3,$N24=4,$N24=5,$N24=6),BO55*'4 PEF'!$H$5,IF(OR($N24=7,$N24=8),BO55*'4 PEF'!$H$8,IF($N24=9,BO55*'4 PEF'!$H$7,IF($N24=10,BO55*'4 PEF'!$H$6)))))</f>
        <v>9.0656146136004665</v>
      </c>
      <c r="BP24" s="21">
        <f>BP55*'4 PEF'!$H$8</f>
        <v>5.8072974182242145</v>
      </c>
      <c r="BQ24" s="21">
        <f>IF($N24=2,BQ55*'4 PEF'!$H$4,IF(OR($N24=3,$N24=4,$N24=5,$N24=6),BQ55*'4 PEF'!$H$5,IF(OR($N24=7,$N24=8),BQ55*'4 PEF'!$H$8,IF($N24=9,BQ55*'4 PEF'!$H$7,IF($N24=10,BQ55*'4 PEF'!$H$6)))))</f>
        <v>9.2190953052553102</v>
      </c>
      <c r="BR24" s="21">
        <f>BR55*'4 PEF'!$H$8</f>
        <v>24.403802666668813</v>
      </c>
      <c r="BS24" s="21">
        <f>BS55*'4 PEF'!$H$8</f>
        <v>0.78463780798653338</v>
      </c>
      <c r="BT24" s="39">
        <f>BT55*'4 PEF'!$H$8</f>
        <v>-27.733666666666664</v>
      </c>
      <c r="BU24" s="40">
        <f t="shared" si="25"/>
        <v>21.546781145068671</v>
      </c>
    </row>
    <row r="25" spans="1:73" ht="15" customHeight="1" x14ac:dyDescent="0.25">
      <c r="A25" s="195"/>
      <c r="B25" s="38">
        <v>20</v>
      </c>
      <c r="C25" s="26">
        <f>VLOOKUP(M25,[1]aux!$A$2:$B$35,2)</f>
        <v>34</v>
      </c>
      <c r="D25" s="55" t="s">
        <v>40</v>
      </c>
      <c r="E25" s="55" t="s">
        <v>41</v>
      </c>
      <c r="F25" s="54" t="s">
        <v>41</v>
      </c>
      <c r="G25" s="54" t="s">
        <v>42</v>
      </c>
      <c r="H25" s="54">
        <v>1</v>
      </c>
      <c r="I25" s="54">
        <f t="shared" ref="I25" si="26">IF(D25="-",1,IF(D25="o-",2,IF(D25="o",3,IF(D25="o+",4))))</f>
        <v>4</v>
      </c>
      <c r="J25" s="54">
        <f t="shared" ref="J25" si="27">IF(E25="o",1,IF(E25="o+",2,IF(E25="+",3)))</f>
        <v>3</v>
      </c>
      <c r="K25" s="54">
        <f t="shared" ref="K25" si="28">IF(F25="o",1,IF(F25="+",2))</f>
        <v>2</v>
      </c>
      <c r="L25" s="54">
        <f t="shared" ref="L25" si="29">IF(H25=0,1,IF(H25=1,2))</f>
        <v>2</v>
      </c>
      <c r="M25" s="54">
        <f t="shared" ref="M25" si="30">I25*1000+J25*100+K25*10+L25*1</f>
        <v>4322</v>
      </c>
      <c r="N25" s="54">
        <v>7</v>
      </c>
      <c r="O25" s="54">
        <v>12</v>
      </c>
      <c r="P25" s="54">
        <v>1</v>
      </c>
      <c r="Q25" s="54">
        <v>1</v>
      </c>
      <c r="R25" s="54">
        <v>2</v>
      </c>
      <c r="S25" s="54" t="s">
        <v>42</v>
      </c>
      <c r="T25" s="26">
        <f t="shared" ref="T25" si="31">IF(U25=0,IF(OR(N25=2,N25=3),14,IF(N25=7,16,IF(N25=8,17,IF(N25=9,18,IF(N25=10,19,15))))),IF(U25=1,IF(OR(N25=2,N25=3),20,IF(N25=7,22,IF(N25=8,23,IF(N25=9,24,IF(N25=10,25,21)))))))</f>
        <v>22</v>
      </c>
      <c r="U25" s="54">
        <v>1</v>
      </c>
      <c r="V25" s="54">
        <v>1</v>
      </c>
      <c r="W25" s="19"/>
      <c r="X25" s="11">
        <f>VLOOKUP($C25,[2]Rome!$BB$7:$BK$40,5)</f>
        <v>13</v>
      </c>
      <c r="Y25" s="11">
        <f>VLOOKUP($C25,[2]Rome!$BB$7:$BK$40,6)</f>
        <v>35</v>
      </c>
      <c r="Z25" s="11">
        <f>VLOOKUP($C25,[2]Rome!$BB$7:$BK$40,7)</f>
        <v>67</v>
      </c>
      <c r="AA25" s="11">
        <f>VLOOKUP($C25,[2]Rome!$BB$7:$BK$40,8)</f>
        <v>90</v>
      </c>
      <c r="AB25" s="11">
        <f>VLOOKUP($C25,[2]Rome!$BB$7:$BK$40,9)</f>
        <v>116</v>
      </c>
      <c r="AC25" s="11">
        <f>VLOOKUP($C25,[2]Rome!$BB$7:$BK$40,10)</f>
        <v>108</v>
      </c>
      <c r="AD25" s="12">
        <f t="shared" si="8"/>
        <v>169</v>
      </c>
      <c r="AE25" s="12">
        <f t="shared" si="9"/>
        <v>167</v>
      </c>
      <c r="AF25" s="12">
        <v>0</v>
      </c>
      <c r="AG25" s="12" t="s">
        <v>38</v>
      </c>
      <c r="AH25" s="12" t="s">
        <v>38</v>
      </c>
      <c r="AI25" s="12">
        <f t="shared" si="10"/>
        <v>127</v>
      </c>
      <c r="AJ25" s="12">
        <f t="shared" si="11"/>
        <v>0</v>
      </c>
      <c r="AK25" s="12">
        <f t="shared" si="12"/>
        <v>148</v>
      </c>
      <c r="AL25" s="12">
        <f t="shared" si="13"/>
        <v>162</v>
      </c>
      <c r="AM25" s="12">
        <f t="shared" si="14"/>
        <v>185</v>
      </c>
      <c r="AN25" s="12">
        <f t="shared" si="15"/>
        <v>184</v>
      </c>
      <c r="AO25" s="14">
        <f t="shared" ref="AO25:AO33" si="32">AO56/$AO$5</f>
        <v>733.38307662725015</v>
      </c>
      <c r="AP25" s="11">
        <f>VLOOKUP($C25,[1]Rome!$BB$7:$BK$40,5)</f>
        <v>13</v>
      </c>
      <c r="AQ25" s="11">
        <f>VLOOKUP($C25,[1]Rome!$BB$7:$BK$40,6)</f>
        <v>35</v>
      </c>
      <c r="AR25" s="11">
        <f>VLOOKUP($C25,[1]Rome!$BB$7:$BK$40,7)</f>
        <v>67</v>
      </c>
      <c r="AS25" s="11">
        <f>VLOOKUP($C25,[1]Rome!$BB$7:$BK$40,8)</f>
        <v>91</v>
      </c>
      <c r="AT25" s="11">
        <f>VLOOKUP($C25,[1]Rome!$BB$7:$BK$40,9)</f>
        <v>117</v>
      </c>
      <c r="AU25" s="11">
        <f>VLOOKUP($C25,[1]Rome!$BB$7:$BK$40,10)</f>
        <v>109</v>
      </c>
      <c r="AV25" s="12">
        <f t="shared" si="16"/>
        <v>170</v>
      </c>
      <c r="AW25" s="12">
        <f t="shared" si="17"/>
        <v>168</v>
      </c>
      <c r="AX25" s="12">
        <v>0</v>
      </c>
      <c r="AY25" s="12" t="s">
        <v>38</v>
      </c>
      <c r="AZ25" s="12" t="s">
        <v>38</v>
      </c>
      <c r="BA25" s="12">
        <f t="shared" si="18"/>
        <v>128</v>
      </c>
      <c r="BB25" s="12">
        <f t="shared" si="19"/>
        <v>0</v>
      </c>
      <c r="BC25" s="12">
        <f t="shared" si="20"/>
        <v>149</v>
      </c>
      <c r="BD25" s="12">
        <f t="shared" si="21"/>
        <v>162</v>
      </c>
      <c r="BE25" s="12">
        <f t="shared" si="22"/>
        <v>186</v>
      </c>
      <c r="BF25" s="12">
        <f t="shared" si="23"/>
        <v>184</v>
      </c>
      <c r="BG25" s="14">
        <f t="shared" ref="BG25:BG33" si="33">BG56/$BG$5</f>
        <v>488.86576789924487</v>
      </c>
      <c r="BH25" s="21">
        <f>IF($N25=2,BH56*'4 PEF'!$H$4,IF(OR($N25=3,$N25=4,$N25=5,$N25=6),BH56*'4 PEF'!$H$5,IF(OR($N25=7,$N25=8),BH56*'4 PEF'!$H$8,IF($N25=9,BH56*'4 PEF'!$H$7,IF($N25=10,BH56*'4 PEF'!$H$6)))))</f>
        <v>6.7488286506636026</v>
      </c>
      <c r="BI25" s="21">
        <f>BI56*'4 PEF'!$H$8</f>
        <v>10.541637871292558</v>
      </c>
      <c r="BJ25" s="21">
        <f>IF($N25=2,BJ56*'4 PEF'!$H$4,IF(OR($N25=3,$N25=4,$N25=5,$N25=6),BJ56*'4 PEF'!$H$5,IF(OR($N25=7,$N25=8),BJ56*'4 PEF'!$H$8,IF($N25=9,BJ56*'4 PEF'!$H$7,IF($N25=10,BJ56*'4 PEF'!$H$6)))))</f>
        <v>5.574611761665822</v>
      </c>
      <c r="BK25" s="21">
        <f>BK56*'4 PEF'!$H$8</f>
        <v>23.729430057141116</v>
      </c>
      <c r="BL25" s="21">
        <f>BL56*'4 PEF'!$H$8</f>
        <v>10.141365007235729</v>
      </c>
      <c r="BM25" s="39">
        <f>BM56*'4 PEF'!$H$8</f>
        <v>-43.964642857142849</v>
      </c>
      <c r="BN25" s="40">
        <f t="shared" ref="BN25:BN33" si="34">SUM(BH25:BM25)</f>
        <v>12.771230490855977</v>
      </c>
      <c r="BO25" s="21">
        <f>IF($N25=2,BO56*'4 PEF'!$H$4,IF(OR($N25=3,$N25=4,$N25=5,$N25=6),BO56*'4 PEF'!$H$5,IF(OR($N25=7,$N25=8),BO56*'4 PEF'!$H$8,IF($N25=9,BO56*'4 PEF'!$H$7,IF($N25=10,BO56*'4 PEF'!$H$6)))))</f>
        <v>5.6441136683086981</v>
      </c>
      <c r="BP25" s="21">
        <f>BP56*'4 PEF'!$H$8</f>
        <v>5.6011700142540031</v>
      </c>
      <c r="BQ25" s="21">
        <f>IF($N25=2,BQ56*'4 PEF'!$H$4,IF(OR($N25=3,$N25=4,$N25=5,$N25=6),BQ56*'4 PEF'!$H$5,IF(OR($N25=7,$N25=8),BQ56*'4 PEF'!$H$8,IF($N25=9,BQ56*'4 PEF'!$H$7,IF($N25=10,BQ56*'4 PEF'!$H$6)))))</f>
        <v>9.5140407279525672</v>
      </c>
      <c r="BR25" s="21">
        <f>BR56*'4 PEF'!$H$8</f>
        <v>24.403802666668813</v>
      </c>
      <c r="BS25" s="21">
        <f>BS56*'4 PEF'!$H$8</f>
        <v>10.30925860205927</v>
      </c>
      <c r="BT25" s="39">
        <f>BT56*'4 PEF'!$H$8</f>
        <v>-27.733666666666664</v>
      </c>
      <c r="BU25" s="40">
        <f t="shared" ref="BU25:BU33" si="35">SUM(BO25:BT25)</f>
        <v>27.738719012576695</v>
      </c>
    </row>
    <row r="26" spans="1:73" ht="15" customHeight="1" x14ac:dyDescent="0.25">
      <c r="A26" s="195"/>
      <c r="B26" s="18">
        <v>21</v>
      </c>
      <c r="C26" s="26">
        <f>VLOOKUP(M26,[1]aux!$A$2:$B$35,2)</f>
        <v>19</v>
      </c>
      <c r="D26" s="55"/>
      <c r="E26" s="55"/>
      <c r="F26" s="54"/>
      <c r="G26" s="54"/>
      <c r="H26" s="37">
        <f>IF(L26=1,0,IF(L26=2,1))</f>
        <v>0</v>
      </c>
      <c r="I26" s="54">
        <v>3</v>
      </c>
      <c r="J26" s="54">
        <v>2</v>
      </c>
      <c r="K26" s="54">
        <v>1</v>
      </c>
      <c r="L26" s="54">
        <v>1</v>
      </c>
      <c r="M26" s="54">
        <f t="shared" ref="M26:M33" si="36">I26*1000+J26*100+K26*10+L26*1</f>
        <v>3211</v>
      </c>
      <c r="N26" s="54">
        <v>7</v>
      </c>
      <c r="O26" s="54">
        <v>12</v>
      </c>
      <c r="P26" s="54">
        <v>3</v>
      </c>
      <c r="Q26" s="54">
        <v>3</v>
      </c>
      <c r="R26" s="54">
        <v>2</v>
      </c>
      <c r="S26" s="54" t="s">
        <v>42</v>
      </c>
      <c r="T26" s="26">
        <f t="shared" ref="T26:T33" si="37">IF(U26=0,IF(OR(N26=2,N26=3),14,IF(N26=7,16,IF(N26=8,17,IF(N26=9,18,IF(N26=10,19,15))))),IF(U26=1,IF(OR(N26=2,N26=3),20,IF(N26=7,22,IF(N26=8,23,IF(N26=9,24,IF(N26=10,25,21)))))))</f>
        <v>16</v>
      </c>
      <c r="U26" s="54">
        <v>0</v>
      </c>
      <c r="V26" s="54">
        <v>1</v>
      </c>
      <c r="W26" s="19"/>
      <c r="X26" s="11">
        <f>VLOOKUP($C26,[2]Rome!$BB$7:$BK$40,5)</f>
        <v>11</v>
      </c>
      <c r="Y26" s="11">
        <f>VLOOKUP($C26,[2]Rome!$BB$7:$BK$40,6)</f>
        <v>33</v>
      </c>
      <c r="Z26" s="11">
        <f>VLOOKUP($C26,[2]Rome!$BB$7:$BK$40,7)</f>
        <v>65</v>
      </c>
      <c r="AA26" s="11">
        <f>VLOOKUP($C26,[2]Rome!$BB$7:$BK$40,8)</f>
        <v>88</v>
      </c>
      <c r="AB26" s="11">
        <f>VLOOKUP($C26,[2]Rome!$BB$7:$BK$40,9)</f>
        <v>0</v>
      </c>
      <c r="AC26" s="11">
        <f>VLOOKUP($C26,[2]Rome!$BB$7:$BK$40,10)</f>
        <v>102</v>
      </c>
      <c r="AD26" s="12">
        <f t="shared" si="8"/>
        <v>0</v>
      </c>
      <c r="AE26" s="12">
        <f t="shared" si="9"/>
        <v>0</v>
      </c>
      <c r="AF26" s="12">
        <v>0</v>
      </c>
      <c r="AG26" s="12" t="s">
        <v>38</v>
      </c>
      <c r="AH26" s="12" t="s">
        <v>38</v>
      </c>
      <c r="AI26" s="12">
        <f t="shared" si="10"/>
        <v>127</v>
      </c>
      <c r="AJ26" s="12">
        <f t="shared" si="11"/>
        <v>0</v>
      </c>
      <c r="AK26" s="12">
        <f t="shared" si="12"/>
        <v>154</v>
      </c>
      <c r="AL26" s="12">
        <f t="shared" si="13"/>
        <v>162</v>
      </c>
      <c r="AM26" s="12">
        <f t="shared" si="14"/>
        <v>0</v>
      </c>
      <c r="AN26" s="12">
        <f t="shared" si="15"/>
        <v>184</v>
      </c>
      <c r="AO26" s="14">
        <f t="shared" si="32"/>
        <v>435.37758213546442</v>
      </c>
      <c r="AP26" s="11">
        <f>VLOOKUP($C26,[1]Rome!$BB$7:$BK$40,5)</f>
        <v>11</v>
      </c>
      <c r="AQ26" s="11">
        <f>VLOOKUP($C26,[1]Rome!$BB$7:$BK$40,6)</f>
        <v>33</v>
      </c>
      <c r="AR26" s="11">
        <f>VLOOKUP($C26,[1]Rome!$BB$7:$BK$40,7)</f>
        <v>65</v>
      </c>
      <c r="AS26" s="11">
        <f>VLOOKUP($C26,[1]Rome!$BB$7:$BK$40,8)</f>
        <v>89</v>
      </c>
      <c r="AT26" s="11">
        <f>VLOOKUP($C26,[1]Rome!$BB$7:$BK$40,9)</f>
        <v>0</v>
      </c>
      <c r="AU26" s="11">
        <f>VLOOKUP($C26,[1]Rome!$BB$7:$BK$40,10)</f>
        <v>103</v>
      </c>
      <c r="AV26" s="12">
        <f t="shared" si="16"/>
        <v>0</v>
      </c>
      <c r="AW26" s="12">
        <f t="shared" si="17"/>
        <v>0</v>
      </c>
      <c r="AX26" s="12">
        <v>0</v>
      </c>
      <c r="AY26" s="12" t="s">
        <v>38</v>
      </c>
      <c r="AZ26" s="12" t="s">
        <v>38</v>
      </c>
      <c r="BA26" s="12">
        <f t="shared" si="18"/>
        <v>128</v>
      </c>
      <c r="BB26" s="12">
        <f t="shared" si="19"/>
        <v>0</v>
      </c>
      <c r="BC26" s="12">
        <f t="shared" si="20"/>
        <v>155</v>
      </c>
      <c r="BD26" s="12">
        <f t="shared" si="21"/>
        <v>162</v>
      </c>
      <c r="BE26" s="12">
        <f t="shared" si="22"/>
        <v>0</v>
      </c>
      <c r="BF26" s="12">
        <f t="shared" si="23"/>
        <v>184</v>
      </c>
      <c r="BG26" s="14">
        <f t="shared" si="33"/>
        <v>268.86893049131561</v>
      </c>
      <c r="BH26" s="21">
        <f>IF($N26=2,BH57*'4 PEF'!$H$4,IF(OR($N26=3,$N26=4,$N26=5,$N26=6),BH57*'4 PEF'!$H$5,IF(OR($N26=7,$N26=8),BH57*'4 PEF'!$H$8,IF($N26=9,BH57*'4 PEF'!$H$7,IF($N26=10,BH57*'4 PEF'!$H$6)))))</f>
        <v>17.235650539786128</v>
      </c>
      <c r="BI26" s="21">
        <f>BI57*'4 PEF'!$H$8</f>
        <v>27.195265086979759</v>
      </c>
      <c r="BJ26" s="21">
        <f>IF($N26=2,BJ57*'4 PEF'!$H$4,IF(OR($N26=3,$N26=4,$N26=5,$N26=6),BJ57*'4 PEF'!$H$5,IF(OR($N26=7,$N26=8),BJ57*'4 PEF'!$H$8,IF($N26=9,BJ57*'4 PEF'!$H$7,IF($N26=10,BJ57*'4 PEF'!$H$6)))))</f>
        <v>11.928430131094546</v>
      </c>
      <c r="BK26" s="21">
        <f>BK57*'4 PEF'!$H$8</f>
        <v>23.729430057141116</v>
      </c>
      <c r="BL26" s="21">
        <f>BL57*'4 PEF'!$H$8</f>
        <v>1.1931259786543471</v>
      </c>
      <c r="BM26" s="39">
        <f>BM57*'4 PEF'!$H$8</f>
        <v>-43.964642857142849</v>
      </c>
      <c r="BN26" s="40">
        <f t="shared" si="34"/>
        <v>37.317258936513056</v>
      </c>
      <c r="BO26" s="21">
        <f>IF($N26=2,BO57*'4 PEF'!$H$4,IF(OR($N26=3,$N26=4,$N26=5,$N26=6),BO57*'4 PEF'!$H$5,IF(OR($N26=7,$N26=8),BO57*'4 PEF'!$H$8,IF($N26=9,BO57*'4 PEF'!$H$7,IF($N26=10,BO57*'4 PEF'!$H$6)))))</f>
        <v>14.041099715866819</v>
      </c>
      <c r="BP26" s="21">
        <f>BP57*'4 PEF'!$H$8</f>
        <v>17.844565837615932</v>
      </c>
      <c r="BQ26" s="21">
        <f>IF($N26=2,BQ57*'4 PEF'!$H$4,IF(OR($N26=3,$N26=4,$N26=5,$N26=6),BQ57*'4 PEF'!$H$5,IF(OR($N26=7,$N26=8),BQ57*'4 PEF'!$H$8,IF($N26=9,BQ57*'4 PEF'!$H$7,IF($N26=10,BQ57*'4 PEF'!$H$6)))))</f>
        <v>19.411159397763246</v>
      </c>
      <c r="BR26" s="21">
        <f>BR57*'4 PEF'!$H$8</f>
        <v>24.403802666668813</v>
      </c>
      <c r="BS26" s="21">
        <f>BS57*'4 PEF'!$H$8</f>
        <v>0.90914409329429924</v>
      </c>
      <c r="BT26" s="39">
        <f>BT57*'4 PEF'!$H$8</f>
        <v>-27.733666666666664</v>
      </c>
      <c r="BU26" s="40">
        <f t="shared" si="35"/>
        <v>48.876105044542442</v>
      </c>
    </row>
    <row r="27" spans="1:73" ht="15" customHeight="1" x14ac:dyDescent="0.25">
      <c r="A27" s="195"/>
      <c r="B27" s="18">
        <v>22</v>
      </c>
      <c r="C27" s="26">
        <f>VLOOKUP(M27,[1]aux!$A$2:$B$35,2)</f>
        <v>21</v>
      </c>
      <c r="D27" s="55"/>
      <c r="E27" s="55"/>
      <c r="F27" s="54"/>
      <c r="G27" s="54"/>
      <c r="H27" s="37">
        <f t="shared" ref="H27:H33" si="38">IF(L27=1,0,IF(L27=2,1))</f>
        <v>1</v>
      </c>
      <c r="I27" s="54">
        <v>3</v>
      </c>
      <c r="J27" s="54">
        <v>2</v>
      </c>
      <c r="K27" s="54">
        <v>1</v>
      </c>
      <c r="L27" s="54">
        <v>2</v>
      </c>
      <c r="M27" s="54">
        <f t="shared" si="36"/>
        <v>3212</v>
      </c>
      <c r="N27" s="54">
        <v>7</v>
      </c>
      <c r="O27" s="54">
        <v>12</v>
      </c>
      <c r="P27" s="54">
        <v>4</v>
      </c>
      <c r="Q27" s="54">
        <v>4</v>
      </c>
      <c r="R27" s="54">
        <v>2</v>
      </c>
      <c r="S27" s="54" t="s">
        <v>42</v>
      </c>
      <c r="T27" s="26">
        <f t="shared" si="37"/>
        <v>22</v>
      </c>
      <c r="U27" s="54">
        <v>1</v>
      </c>
      <c r="V27" s="54">
        <v>0</v>
      </c>
      <c r="W27" s="19"/>
      <c r="X27" s="11">
        <f>VLOOKUP($C27,[2]Rome!$BB$7:$BK$40,5)</f>
        <v>11</v>
      </c>
      <c r="Y27" s="11">
        <f>VLOOKUP($C27,[2]Rome!$BB$7:$BK$40,6)</f>
        <v>33</v>
      </c>
      <c r="Z27" s="11">
        <f>VLOOKUP($C27,[2]Rome!$BB$7:$BK$40,7)</f>
        <v>65</v>
      </c>
      <c r="AA27" s="11">
        <f>VLOOKUP($C27,[2]Rome!$BB$7:$BK$40,8)</f>
        <v>88</v>
      </c>
      <c r="AB27" s="11">
        <f>VLOOKUP($C27,[2]Rome!$BB$7:$BK$40,9)</f>
        <v>0</v>
      </c>
      <c r="AC27" s="11">
        <f>VLOOKUP($C27,[2]Rome!$BB$7:$BK$40,10)</f>
        <v>102</v>
      </c>
      <c r="AD27" s="12">
        <f t="shared" si="8"/>
        <v>169</v>
      </c>
      <c r="AE27" s="12">
        <f t="shared" si="9"/>
        <v>167</v>
      </c>
      <c r="AF27" s="12">
        <v>0</v>
      </c>
      <c r="AG27" s="12" t="s">
        <v>38</v>
      </c>
      <c r="AH27" s="12" t="s">
        <v>38</v>
      </c>
      <c r="AI27" s="12">
        <f t="shared" si="10"/>
        <v>127</v>
      </c>
      <c r="AJ27" s="12">
        <f t="shared" si="11"/>
        <v>0</v>
      </c>
      <c r="AK27" s="12">
        <f t="shared" si="12"/>
        <v>156</v>
      </c>
      <c r="AL27" s="12">
        <f t="shared" si="13"/>
        <v>162</v>
      </c>
      <c r="AM27" s="12">
        <f t="shared" si="14"/>
        <v>185</v>
      </c>
      <c r="AN27" s="12">
        <f t="shared" si="15"/>
        <v>0</v>
      </c>
      <c r="AO27" s="14">
        <f t="shared" si="32"/>
        <v>428.55380016403581</v>
      </c>
      <c r="AP27" s="11">
        <f>VLOOKUP($C27,[1]Rome!$BB$7:$BK$40,5)</f>
        <v>11</v>
      </c>
      <c r="AQ27" s="11">
        <f>VLOOKUP($C27,[1]Rome!$BB$7:$BK$40,6)</f>
        <v>33</v>
      </c>
      <c r="AR27" s="11">
        <f>VLOOKUP($C27,[1]Rome!$BB$7:$BK$40,7)</f>
        <v>65</v>
      </c>
      <c r="AS27" s="11">
        <f>VLOOKUP($C27,[1]Rome!$BB$7:$BK$40,8)</f>
        <v>89</v>
      </c>
      <c r="AT27" s="11">
        <f>VLOOKUP($C27,[1]Rome!$BB$7:$BK$40,9)</f>
        <v>0</v>
      </c>
      <c r="AU27" s="11">
        <f>VLOOKUP($C27,[1]Rome!$BB$7:$BK$40,10)</f>
        <v>103</v>
      </c>
      <c r="AV27" s="12">
        <f t="shared" si="16"/>
        <v>170</v>
      </c>
      <c r="AW27" s="12">
        <f t="shared" si="17"/>
        <v>168</v>
      </c>
      <c r="AX27" s="12">
        <v>0</v>
      </c>
      <c r="AY27" s="12" t="s">
        <v>38</v>
      </c>
      <c r="AZ27" s="12" t="s">
        <v>38</v>
      </c>
      <c r="BA27" s="12">
        <f t="shared" si="18"/>
        <v>128</v>
      </c>
      <c r="BB27" s="12">
        <f t="shared" si="19"/>
        <v>0</v>
      </c>
      <c r="BC27" s="12">
        <f t="shared" si="20"/>
        <v>157</v>
      </c>
      <c r="BD27" s="12">
        <f t="shared" si="21"/>
        <v>162</v>
      </c>
      <c r="BE27" s="12">
        <f t="shared" si="22"/>
        <v>186</v>
      </c>
      <c r="BF27" s="12">
        <f t="shared" si="23"/>
        <v>0</v>
      </c>
      <c r="BG27" s="14">
        <f t="shared" si="33"/>
        <v>273.00265096606302</v>
      </c>
      <c r="BH27" s="21">
        <f>IF($N27=2,BH58*'4 PEF'!$H$4,IF(OR($N27=3,$N27=4,$N27=5,$N27=6),BH58*'4 PEF'!$H$5,IF(OR($N27=7,$N27=8),BH58*'4 PEF'!$H$8,IF($N27=9,BH58*'4 PEF'!$H$7,IF($N27=10,BH58*'4 PEF'!$H$6)))))</f>
        <v>13.600563616176709</v>
      </c>
      <c r="BI27" s="21">
        <f>BI58*'4 PEF'!$H$8</f>
        <v>26.929008123211219</v>
      </c>
      <c r="BJ27" s="21">
        <f>IF($N27=2,BJ58*'4 PEF'!$H$4,IF(OR($N27=3,$N27=4,$N27=5,$N27=6),BJ58*'4 PEF'!$H$5,IF(OR($N27=7,$N27=8),BJ58*'4 PEF'!$H$8,IF($N27=9,BJ58*'4 PEF'!$H$7,IF($N27=10,BJ58*'4 PEF'!$H$6)))))</f>
        <v>5.3261476725012908</v>
      </c>
      <c r="BK27" s="21">
        <f>BK58*'4 PEF'!$H$8</f>
        <v>23.729430057141116</v>
      </c>
      <c r="BL27" s="21">
        <f>BL58*'4 PEF'!$H$8</f>
        <v>10.510244116278455</v>
      </c>
      <c r="BM27" s="39">
        <f>BM58*'4 PEF'!$H$8</f>
        <v>0</v>
      </c>
      <c r="BN27" s="40">
        <f t="shared" si="34"/>
        <v>80.095393585308798</v>
      </c>
      <c r="BO27" s="21">
        <f>IF($N27=2,BO58*'4 PEF'!$H$4,IF(OR($N27=3,$N27=4,$N27=5,$N27=6),BO58*'4 PEF'!$H$5,IF(OR($N27=7,$N27=8),BO58*'4 PEF'!$H$8,IF($N27=9,BO58*'4 PEF'!$H$7,IF($N27=10,BO58*'4 PEF'!$H$6)))))</f>
        <v>9.9211943191110965</v>
      </c>
      <c r="BP27" s="21">
        <f>BP58*'4 PEF'!$H$8</f>
        <v>17.661635029120625</v>
      </c>
      <c r="BQ27" s="21">
        <f>IF($N27=2,BQ58*'4 PEF'!$H$4,IF(OR($N27=3,$N27=4,$N27=5,$N27=6),BQ58*'4 PEF'!$H$5,IF(OR($N27=7,$N27=8),BQ58*'4 PEF'!$H$8,IF($N27=9,BQ58*'4 PEF'!$H$7,IF($N27=10,BQ58*'4 PEF'!$H$6)))))</f>
        <v>9.0515386192378777</v>
      </c>
      <c r="BR27" s="21">
        <f>BR58*'4 PEF'!$H$8</f>
        <v>24.403802666668813</v>
      </c>
      <c r="BS27" s="21">
        <f>BS58*'4 PEF'!$H$8</f>
        <v>10.432302924814822</v>
      </c>
      <c r="BT27" s="39">
        <f>BT58*'4 PEF'!$H$8</f>
        <v>0</v>
      </c>
      <c r="BU27" s="40">
        <f t="shared" si="35"/>
        <v>71.470473558953231</v>
      </c>
    </row>
    <row r="28" spans="1:73" ht="15" customHeight="1" x14ac:dyDescent="0.25">
      <c r="A28" s="195"/>
      <c r="B28" s="18">
        <v>23</v>
      </c>
      <c r="C28" s="26">
        <f>VLOOKUP(M28,[1]aux!$A$2:$B$35,2)</f>
        <v>29</v>
      </c>
      <c r="D28" s="55"/>
      <c r="E28" s="55"/>
      <c r="F28" s="54"/>
      <c r="G28" s="54"/>
      <c r="H28" s="37">
        <f t="shared" si="38"/>
        <v>1</v>
      </c>
      <c r="I28" s="54">
        <v>4</v>
      </c>
      <c r="J28" s="54">
        <v>2</v>
      </c>
      <c r="K28" s="54">
        <v>1</v>
      </c>
      <c r="L28" s="54">
        <v>2</v>
      </c>
      <c r="M28" s="54">
        <f t="shared" si="36"/>
        <v>4212</v>
      </c>
      <c r="N28" s="54">
        <v>7</v>
      </c>
      <c r="O28" s="54">
        <v>12</v>
      </c>
      <c r="P28" s="54">
        <v>4</v>
      </c>
      <c r="Q28" s="54">
        <v>4</v>
      </c>
      <c r="R28" s="54">
        <v>2</v>
      </c>
      <c r="S28" s="54" t="s">
        <v>42</v>
      </c>
      <c r="T28" s="26">
        <f t="shared" si="37"/>
        <v>22</v>
      </c>
      <c r="U28" s="54">
        <v>1</v>
      </c>
      <c r="V28" s="54">
        <v>1</v>
      </c>
      <c r="W28" s="19"/>
      <c r="X28" s="11">
        <f>VLOOKUP($C28,[2]Rome!$BB$7:$BK$40,5)</f>
        <v>13</v>
      </c>
      <c r="Y28" s="11">
        <f>VLOOKUP($C28,[2]Rome!$BB$7:$BK$40,6)</f>
        <v>35</v>
      </c>
      <c r="Z28" s="11">
        <f>VLOOKUP($C28,[2]Rome!$BB$7:$BK$40,7)</f>
        <v>67</v>
      </c>
      <c r="AA28" s="11">
        <f>VLOOKUP($C28,[2]Rome!$BB$7:$BK$40,8)</f>
        <v>88</v>
      </c>
      <c r="AB28" s="11">
        <f>VLOOKUP($C28,[2]Rome!$BB$7:$BK$40,9)</f>
        <v>0</v>
      </c>
      <c r="AC28" s="11">
        <f>VLOOKUP($C28,[2]Rome!$BB$7:$BK$40,10)</f>
        <v>102</v>
      </c>
      <c r="AD28" s="12">
        <f t="shared" si="8"/>
        <v>169</v>
      </c>
      <c r="AE28" s="12">
        <f t="shared" si="9"/>
        <v>167</v>
      </c>
      <c r="AF28" s="12">
        <v>0</v>
      </c>
      <c r="AG28" s="12" t="s">
        <v>38</v>
      </c>
      <c r="AH28" s="12" t="s">
        <v>38</v>
      </c>
      <c r="AI28" s="12">
        <f t="shared" si="10"/>
        <v>127</v>
      </c>
      <c r="AJ28" s="12">
        <f t="shared" si="11"/>
        <v>0</v>
      </c>
      <c r="AK28" s="12">
        <f t="shared" si="12"/>
        <v>156</v>
      </c>
      <c r="AL28" s="12">
        <f t="shared" si="13"/>
        <v>162</v>
      </c>
      <c r="AM28" s="12">
        <f t="shared" si="14"/>
        <v>185</v>
      </c>
      <c r="AN28" s="12">
        <f t="shared" si="15"/>
        <v>184</v>
      </c>
      <c r="AO28" s="14">
        <f t="shared" si="32"/>
        <v>514.39053243510716</v>
      </c>
      <c r="AP28" s="11">
        <f>VLOOKUP($C28,[1]Rome!$BB$7:$BK$40,5)</f>
        <v>13</v>
      </c>
      <c r="AQ28" s="11">
        <f>VLOOKUP($C28,[1]Rome!$BB$7:$BK$40,6)</f>
        <v>35</v>
      </c>
      <c r="AR28" s="11">
        <f>VLOOKUP($C28,[1]Rome!$BB$7:$BK$40,7)</f>
        <v>67</v>
      </c>
      <c r="AS28" s="11">
        <f>VLOOKUP($C28,[1]Rome!$BB$7:$BK$40,8)</f>
        <v>89</v>
      </c>
      <c r="AT28" s="11">
        <f>VLOOKUP($C28,[1]Rome!$BB$7:$BK$40,9)</f>
        <v>0</v>
      </c>
      <c r="AU28" s="11">
        <f>VLOOKUP($C28,[1]Rome!$BB$7:$BK$40,10)</f>
        <v>103</v>
      </c>
      <c r="AV28" s="12">
        <f t="shared" si="16"/>
        <v>170</v>
      </c>
      <c r="AW28" s="12">
        <f t="shared" si="17"/>
        <v>168</v>
      </c>
      <c r="AX28" s="12">
        <v>0</v>
      </c>
      <c r="AY28" s="12" t="s">
        <v>38</v>
      </c>
      <c r="AZ28" s="12" t="s">
        <v>38</v>
      </c>
      <c r="BA28" s="12">
        <f t="shared" si="18"/>
        <v>128</v>
      </c>
      <c r="BB28" s="12">
        <f t="shared" si="19"/>
        <v>0</v>
      </c>
      <c r="BC28" s="12">
        <f t="shared" si="20"/>
        <v>157</v>
      </c>
      <c r="BD28" s="12">
        <f t="shared" si="21"/>
        <v>162</v>
      </c>
      <c r="BE28" s="12">
        <f t="shared" si="22"/>
        <v>186</v>
      </c>
      <c r="BF28" s="12">
        <f t="shared" si="23"/>
        <v>184</v>
      </c>
      <c r="BG28" s="14">
        <f t="shared" si="33"/>
        <v>322.76030221439635</v>
      </c>
      <c r="BH28" s="21">
        <f>IF($N28=2,BH59*'4 PEF'!$H$4,IF(OR($N28=3,$N28=4,$N28=5,$N28=6),BH59*'4 PEF'!$H$5,IF(OR($N28=7,$N28=8),BH59*'4 PEF'!$H$8,IF($N28=9,BH59*'4 PEF'!$H$7,IF($N28=10,BH59*'4 PEF'!$H$6)))))</f>
        <v>11.271775200865529</v>
      </c>
      <c r="BI28" s="21">
        <f>BI59*'4 PEF'!$H$8</f>
        <v>26.881102648072922</v>
      </c>
      <c r="BJ28" s="21">
        <f>IF($N28=2,BJ59*'4 PEF'!$H$4,IF(OR($N28=3,$N28=4,$N28=5,$N28=6),BJ59*'4 PEF'!$H$5,IF(OR($N28=7,$N28=8),BJ59*'4 PEF'!$H$8,IF($N28=9,BJ59*'4 PEF'!$H$7,IF($N28=10,BJ59*'4 PEF'!$H$6)))))</f>
        <v>5.4227935300006367</v>
      </c>
      <c r="BK28" s="21">
        <f>BK59*'4 PEF'!$H$8</f>
        <v>23.729430057141116</v>
      </c>
      <c r="BL28" s="21">
        <f>BL59*'4 PEF'!$H$8</f>
        <v>10.498002823552454</v>
      </c>
      <c r="BM28" s="39">
        <f>BM59*'4 PEF'!$H$8</f>
        <v>-43.964642857142849</v>
      </c>
      <c r="BN28" s="40">
        <f t="shared" si="34"/>
        <v>33.838461402489813</v>
      </c>
      <c r="BO28" s="21">
        <f>IF($N28=2,BO59*'4 PEF'!$H$4,IF(OR($N28=3,$N28=4,$N28=5,$N28=6),BO59*'4 PEF'!$H$5,IF(OR($N28=7,$N28=8),BO59*'4 PEF'!$H$8,IF($N28=9,BO59*'4 PEF'!$H$7,IF($N28=10,BO59*'4 PEF'!$H$6)))))</f>
        <v>8.3815361358609621</v>
      </c>
      <c r="BP28" s="21">
        <f>BP59*'4 PEF'!$H$8</f>
        <v>17.705985580354458</v>
      </c>
      <c r="BQ28" s="21">
        <f>IF($N28=2,BQ59*'4 PEF'!$H$4,IF(OR($N28=3,$N28=4,$N28=5,$N28=6),BQ59*'4 PEF'!$H$5,IF(OR($N28=7,$N28=8),BQ59*'4 PEF'!$H$8,IF($N28=9,BQ59*'4 PEF'!$H$7,IF($N28=10,BQ59*'4 PEF'!$H$6)))))</f>
        <v>9.1671295639328587</v>
      </c>
      <c r="BR28" s="21">
        <f>BR59*'4 PEF'!$H$8</f>
        <v>24.403802666668813</v>
      </c>
      <c r="BS28" s="21">
        <f>BS59*'4 PEF'!$H$8</f>
        <v>10.428086027799351</v>
      </c>
      <c r="BT28" s="39">
        <f>BT59*'4 PEF'!$H$8</f>
        <v>-27.733666666666664</v>
      </c>
      <c r="BU28" s="40">
        <f t="shared" si="35"/>
        <v>42.352873307949778</v>
      </c>
    </row>
    <row r="29" spans="1:73" ht="15" customHeight="1" x14ac:dyDescent="0.25">
      <c r="A29" s="195"/>
      <c r="B29" s="18">
        <v>24</v>
      </c>
      <c r="C29" s="26">
        <f>VLOOKUP(M29,[1]aux!$A$2:$B$35,2)</f>
        <v>32</v>
      </c>
      <c r="D29" s="55"/>
      <c r="E29" s="55"/>
      <c r="F29" s="54"/>
      <c r="G29" s="54"/>
      <c r="H29" s="37">
        <f t="shared" si="38"/>
        <v>0</v>
      </c>
      <c r="I29" s="54">
        <v>4</v>
      </c>
      <c r="J29" s="54">
        <v>3</v>
      </c>
      <c r="K29" s="54">
        <v>2</v>
      </c>
      <c r="L29" s="54">
        <v>1</v>
      </c>
      <c r="M29" s="54">
        <f t="shared" si="36"/>
        <v>4321</v>
      </c>
      <c r="N29" s="54">
        <v>7</v>
      </c>
      <c r="O29" s="54">
        <v>12</v>
      </c>
      <c r="P29" s="54">
        <v>3</v>
      </c>
      <c r="Q29" s="54">
        <v>3</v>
      </c>
      <c r="R29" s="54">
        <v>2</v>
      </c>
      <c r="S29" s="54" t="s">
        <v>42</v>
      </c>
      <c r="T29" s="26">
        <f t="shared" si="37"/>
        <v>16</v>
      </c>
      <c r="U29" s="54">
        <v>0</v>
      </c>
      <c r="V29" s="54">
        <v>1</v>
      </c>
      <c r="W29" s="19"/>
      <c r="X29" s="11">
        <f>VLOOKUP($C29,[2]Rome!$BB$7:$BK$40,5)</f>
        <v>13</v>
      </c>
      <c r="Y29" s="11">
        <f>VLOOKUP($C29,[2]Rome!$BB$7:$BK$40,6)</f>
        <v>35</v>
      </c>
      <c r="Z29" s="11">
        <f>VLOOKUP($C29,[2]Rome!$BB$7:$BK$40,7)</f>
        <v>67</v>
      </c>
      <c r="AA29" s="11">
        <f>VLOOKUP($C29,[2]Rome!$BB$7:$BK$40,8)</f>
        <v>90</v>
      </c>
      <c r="AB29" s="11">
        <f>VLOOKUP($C29,[2]Rome!$BB$7:$BK$40,9)</f>
        <v>116</v>
      </c>
      <c r="AC29" s="11">
        <f>VLOOKUP($C29,[2]Rome!$BB$7:$BK$40,10)</f>
        <v>108</v>
      </c>
      <c r="AD29" s="12">
        <f t="shared" si="8"/>
        <v>0</v>
      </c>
      <c r="AE29" s="12">
        <f t="shared" si="9"/>
        <v>0</v>
      </c>
      <c r="AF29" s="12">
        <v>0</v>
      </c>
      <c r="AG29" s="12" t="s">
        <v>38</v>
      </c>
      <c r="AH29" s="12" t="s">
        <v>38</v>
      </c>
      <c r="AI29" s="12">
        <f t="shared" si="10"/>
        <v>127</v>
      </c>
      <c r="AJ29" s="12">
        <f t="shared" si="11"/>
        <v>0</v>
      </c>
      <c r="AK29" s="12">
        <f t="shared" si="12"/>
        <v>154</v>
      </c>
      <c r="AL29" s="12">
        <f t="shared" si="13"/>
        <v>162</v>
      </c>
      <c r="AM29" s="12">
        <f t="shared" si="14"/>
        <v>0</v>
      </c>
      <c r="AN29" s="12">
        <f t="shared" si="15"/>
        <v>184</v>
      </c>
      <c r="AO29" s="14">
        <f t="shared" si="32"/>
        <v>557.07922418796443</v>
      </c>
      <c r="AP29" s="11">
        <f>VLOOKUP($C29,[1]Rome!$BB$7:$BK$40,5)</f>
        <v>13</v>
      </c>
      <c r="AQ29" s="11">
        <f>VLOOKUP($C29,[1]Rome!$BB$7:$BK$40,6)</f>
        <v>35</v>
      </c>
      <c r="AR29" s="11">
        <f>VLOOKUP($C29,[1]Rome!$BB$7:$BK$40,7)</f>
        <v>67</v>
      </c>
      <c r="AS29" s="11">
        <f>VLOOKUP($C29,[1]Rome!$BB$7:$BK$40,8)</f>
        <v>91</v>
      </c>
      <c r="AT29" s="11">
        <f>VLOOKUP($C29,[1]Rome!$BB$7:$BK$40,9)</f>
        <v>117</v>
      </c>
      <c r="AU29" s="11">
        <f>VLOOKUP($C29,[1]Rome!$BB$7:$BK$40,10)</f>
        <v>109</v>
      </c>
      <c r="AV29" s="12">
        <f t="shared" si="16"/>
        <v>0</v>
      </c>
      <c r="AW29" s="12">
        <f t="shared" si="17"/>
        <v>0</v>
      </c>
      <c r="AX29" s="12">
        <v>0</v>
      </c>
      <c r="AY29" s="12" t="s">
        <v>38</v>
      </c>
      <c r="AZ29" s="12" t="s">
        <v>38</v>
      </c>
      <c r="BA29" s="12">
        <f t="shared" si="18"/>
        <v>128</v>
      </c>
      <c r="BB29" s="12">
        <f t="shared" si="19"/>
        <v>0</v>
      </c>
      <c r="BC29" s="12">
        <f t="shared" si="20"/>
        <v>155</v>
      </c>
      <c r="BD29" s="12">
        <f t="shared" si="21"/>
        <v>162</v>
      </c>
      <c r="BE29" s="12">
        <f t="shared" si="22"/>
        <v>0</v>
      </c>
      <c r="BF29" s="12">
        <f t="shared" si="23"/>
        <v>184</v>
      </c>
      <c r="BG29" s="14">
        <f t="shared" si="33"/>
        <v>322.8581175244974</v>
      </c>
      <c r="BH29" s="21">
        <f>IF($N29=2,BH60*'4 PEF'!$H$4,IF(OR($N29=3,$N29=4,$N29=5,$N29=6),BH60*'4 PEF'!$H$5,IF(OR($N29=7,$N29=8),BH60*'4 PEF'!$H$8,IF($N29=9,BH60*'4 PEF'!$H$7,IF($N29=10,BH60*'4 PEF'!$H$6)))))</f>
        <v>9.6693369690801063</v>
      </c>
      <c r="BI29" s="21">
        <f>BI60*'4 PEF'!$H$8</f>
        <v>10.6740049325181</v>
      </c>
      <c r="BJ29" s="21">
        <f>IF($N29=2,BJ60*'4 PEF'!$H$4,IF(OR($N29=3,$N29=4,$N29=5,$N29=6),BJ60*'4 PEF'!$H$5,IF(OR($N29=7,$N29=8),BJ60*'4 PEF'!$H$8,IF($N29=9,BJ60*'4 PEF'!$H$7,IF($N29=10,BJ60*'4 PEF'!$H$6)))))</f>
        <v>12.382374305641884</v>
      </c>
      <c r="BK29" s="21">
        <f>BK60*'4 PEF'!$H$8</f>
        <v>23.729430057141116</v>
      </c>
      <c r="BL29" s="21">
        <f>BL60*'4 PEF'!$H$8</f>
        <v>0.82288546719333067</v>
      </c>
      <c r="BM29" s="39">
        <f>BM60*'4 PEF'!$H$8</f>
        <v>-43.964642857142849</v>
      </c>
      <c r="BN29" s="40">
        <f t="shared" si="34"/>
        <v>13.313388874431688</v>
      </c>
      <c r="BO29" s="21">
        <f>IF($N29=2,BO60*'4 PEF'!$H$4,IF(OR($N29=3,$N29=4,$N29=5,$N29=6),BO60*'4 PEF'!$H$5,IF(OR($N29=7,$N29=8),BO60*'4 PEF'!$H$8,IF($N29=9,BO60*'4 PEF'!$H$7,IF($N29=10,BO60*'4 PEF'!$H$6)))))</f>
        <v>9.3518971803457447</v>
      </c>
      <c r="BP29" s="21">
        <f>BP60*'4 PEF'!$H$8</f>
        <v>5.7480392813035603</v>
      </c>
      <c r="BQ29" s="21">
        <f>IF($N29=2,BQ60*'4 PEF'!$H$4,IF(OR($N29=3,$N29=4,$N29=5,$N29=6),BQ60*'4 PEF'!$H$5,IF(OR($N29=7,$N29=8),BQ60*'4 PEF'!$H$8,IF($N29=9,BQ60*'4 PEF'!$H$7,IF($N29=10,BQ60*'4 PEF'!$H$6)))))</f>
        <v>20.199190678086321</v>
      </c>
      <c r="BR29" s="21">
        <f>BR60*'4 PEF'!$H$8</f>
        <v>24.403802666668813</v>
      </c>
      <c r="BS29" s="21">
        <f>BS60*'4 PEF'!$H$8</f>
        <v>0.78463780798653338</v>
      </c>
      <c r="BT29" s="39">
        <f>BT60*'4 PEF'!$H$8</f>
        <v>-27.733666666666664</v>
      </c>
      <c r="BU29" s="40">
        <f t="shared" si="35"/>
        <v>32.753900947724311</v>
      </c>
    </row>
    <row r="30" spans="1:73" ht="15" customHeight="1" x14ac:dyDescent="0.25">
      <c r="A30" s="195"/>
      <c r="B30" s="18">
        <v>25</v>
      </c>
      <c r="C30" s="26">
        <f>VLOOKUP(M30,[1]aux!$A$2:$B$35,2)</f>
        <v>25</v>
      </c>
      <c r="D30" s="55"/>
      <c r="E30" s="55"/>
      <c r="F30" s="54"/>
      <c r="G30" s="54"/>
      <c r="H30" s="37">
        <f t="shared" si="38"/>
        <v>1</v>
      </c>
      <c r="I30" s="54">
        <v>3</v>
      </c>
      <c r="J30" s="54">
        <v>3</v>
      </c>
      <c r="K30" s="54">
        <v>1</v>
      </c>
      <c r="L30" s="54">
        <v>2</v>
      </c>
      <c r="M30" s="54">
        <f t="shared" si="36"/>
        <v>3312</v>
      </c>
      <c r="N30" s="54">
        <v>9</v>
      </c>
      <c r="O30" s="54">
        <v>20</v>
      </c>
      <c r="P30" s="54">
        <v>4</v>
      </c>
      <c r="Q30" s="54">
        <v>4</v>
      </c>
      <c r="R30" s="54">
        <v>2</v>
      </c>
      <c r="S30" s="54" t="s">
        <v>42</v>
      </c>
      <c r="T30" s="26">
        <f t="shared" si="37"/>
        <v>24</v>
      </c>
      <c r="U30" s="54">
        <v>1</v>
      </c>
      <c r="V30" s="54">
        <v>1</v>
      </c>
      <c r="W30" s="19"/>
      <c r="X30" s="11">
        <f>VLOOKUP($C30,[2]Rome!$BB$7:$BK$40,5)</f>
        <v>11</v>
      </c>
      <c r="Y30" s="11">
        <f>VLOOKUP($C30,[2]Rome!$BB$7:$BK$40,6)</f>
        <v>33</v>
      </c>
      <c r="Z30" s="11">
        <f>VLOOKUP($C30,[2]Rome!$BB$7:$BK$40,7)</f>
        <v>65</v>
      </c>
      <c r="AA30" s="11">
        <f>VLOOKUP($C30,[2]Rome!$BB$7:$BK$40,8)</f>
        <v>90</v>
      </c>
      <c r="AB30" s="11">
        <f>VLOOKUP($C30,[2]Rome!$BB$7:$BK$40,9)</f>
        <v>0</v>
      </c>
      <c r="AC30" s="11">
        <f>VLOOKUP($C30,[2]Rome!$BB$7:$BK$40,10)</f>
        <v>102</v>
      </c>
      <c r="AD30" s="12">
        <f t="shared" si="8"/>
        <v>169</v>
      </c>
      <c r="AE30" s="12">
        <f t="shared" si="9"/>
        <v>167</v>
      </c>
      <c r="AF30" s="12">
        <v>0</v>
      </c>
      <c r="AG30" s="12" t="s">
        <v>38</v>
      </c>
      <c r="AH30" s="12" t="s">
        <v>38</v>
      </c>
      <c r="AI30" s="12">
        <f t="shared" si="10"/>
        <v>136</v>
      </c>
      <c r="AJ30" s="12">
        <f t="shared" si="11"/>
        <v>142</v>
      </c>
      <c r="AK30" s="12">
        <f t="shared" si="12"/>
        <v>156</v>
      </c>
      <c r="AL30" s="12">
        <f t="shared" si="13"/>
        <v>162</v>
      </c>
      <c r="AM30" s="12">
        <f t="shared" si="14"/>
        <v>185</v>
      </c>
      <c r="AN30" s="12">
        <f t="shared" si="15"/>
        <v>184</v>
      </c>
      <c r="AO30" s="14">
        <f t="shared" si="32"/>
        <v>552.70814697246146</v>
      </c>
      <c r="AP30" s="11">
        <f>VLOOKUP($C30,[1]Rome!$BB$7:$BK$40,5)</f>
        <v>11</v>
      </c>
      <c r="AQ30" s="11">
        <f>VLOOKUP($C30,[1]Rome!$BB$7:$BK$40,6)</f>
        <v>33</v>
      </c>
      <c r="AR30" s="11">
        <f>VLOOKUP($C30,[1]Rome!$BB$7:$BK$40,7)</f>
        <v>65</v>
      </c>
      <c r="AS30" s="11">
        <f>VLOOKUP($C30,[1]Rome!$BB$7:$BK$40,8)</f>
        <v>91</v>
      </c>
      <c r="AT30" s="11">
        <f>VLOOKUP($C30,[1]Rome!$BB$7:$BK$40,9)</f>
        <v>0</v>
      </c>
      <c r="AU30" s="11">
        <f>VLOOKUP($C30,[1]Rome!$BB$7:$BK$40,10)</f>
        <v>103</v>
      </c>
      <c r="AV30" s="12">
        <f t="shared" si="16"/>
        <v>170</v>
      </c>
      <c r="AW30" s="12">
        <f t="shared" si="17"/>
        <v>168</v>
      </c>
      <c r="AX30" s="12">
        <v>0</v>
      </c>
      <c r="AY30" s="12" t="s">
        <v>38</v>
      </c>
      <c r="AZ30" s="12" t="s">
        <v>38</v>
      </c>
      <c r="BA30" s="12">
        <f t="shared" si="18"/>
        <v>138</v>
      </c>
      <c r="BB30" s="12">
        <f t="shared" si="19"/>
        <v>143</v>
      </c>
      <c r="BC30" s="12">
        <f t="shared" si="20"/>
        <v>157</v>
      </c>
      <c r="BD30" s="12">
        <f t="shared" si="21"/>
        <v>162</v>
      </c>
      <c r="BE30" s="12">
        <f t="shared" si="22"/>
        <v>186</v>
      </c>
      <c r="BF30" s="12">
        <f t="shared" si="23"/>
        <v>184</v>
      </c>
      <c r="BG30" s="14">
        <f t="shared" si="33"/>
        <v>309.22595990614809</v>
      </c>
      <c r="BH30" s="21">
        <f>IF($N30=2,BH61*'4 PEF'!$H$4,IF(OR($N30=3,$N30=4,$N30=5,$N30=6),BH61*'4 PEF'!$H$5,IF(OR($N30=7,$N30=8),BH61*'4 PEF'!$H$8,IF($N30=9,BH61*'4 PEF'!$H$7,IF($N30=10,BH61*'4 PEF'!$H$6)))))</f>
        <v>12.92448604244063</v>
      </c>
      <c r="BI30" s="21">
        <f>BI61*'4 PEF'!$H$8</f>
        <v>29.43316755231719</v>
      </c>
      <c r="BJ30" s="21">
        <f>IF($N30=2,BJ61*'4 PEF'!$H$4,IF(OR($N30=3,$N30=4,$N30=5,$N30=6),BJ61*'4 PEF'!$H$5,IF(OR($N30=7,$N30=8),BJ61*'4 PEF'!$H$8,IF($N30=9,BJ61*'4 PEF'!$H$7,IF($N30=10,BJ61*'4 PEF'!$H$6)))))</f>
        <v>7.5977142857142868</v>
      </c>
      <c r="BK30" s="21">
        <f>BK61*'4 PEF'!$H$8</f>
        <v>23.729430057141116</v>
      </c>
      <c r="BL30" s="21">
        <f>BL61*'4 PEF'!$H$8</f>
        <v>10.54250193084691</v>
      </c>
      <c r="BM30" s="39">
        <f>BM61*'4 PEF'!$H$8</f>
        <v>-43.964642857142849</v>
      </c>
      <c r="BN30" s="40">
        <f t="shared" si="34"/>
        <v>40.262657011317287</v>
      </c>
      <c r="BO30" s="21">
        <f>IF($N30=2,BO61*'4 PEF'!$H$4,IF(OR($N30=3,$N30=4,$N30=5,$N30=6),BO61*'4 PEF'!$H$5,IF(OR($N30=7,$N30=8),BO61*'4 PEF'!$H$8,IF($N30=9,BO61*'4 PEF'!$H$7,IF($N30=10,BO61*'4 PEF'!$H$6)))))</f>
        <v>9.7523492079157332</v>
      </c>
      <c r="BP30" s="21">
        <f>BP61*'4 PEF'!$H$8</f>
        <v>19.062055859761781</v>
      </c>
      <c r="BQ30" s="21">
        <f>IF($N30=2,BQ61*'4 PEF'!$H$4,IF(OR($N30=3,$N30=4,$N30=5,$N30=6),BQ61*'4 PEF'!$H$5,IF(OR($N30=7,$N30=8),BQ61*'4 PEF'!$H$8,IF($N30=9,BQ61*'4 PEF'!$H$7,IF($N30=10,BQ61*'4 PEF'!$H$6)))))</f>
        <v>12.229939393939391</v>
      </c>
      <c r="BR30" s="21">
        <f>BR61*'4 PEF'!$H$8</f>
        <v>24.403802666668813</v>
      </c>
      <c r="BS30" s="21">
        <f>BS61*'4 PEF'!$H$8</f>
        <v>10.44208790470169</v>
      </c>
      <c r="BT30" s="39">
        <f>BT61*'4 PEF'!$H$8</f>
        <v>-27.733666666666664</v>
      </c>
      <c r="BU30" s="40">
        <f t="shared" si="35"/>
        <v>48.156568366320741</v>
      </c>
    </row>
    <row r="31" spans="1:73" ht="15" customHeight="1" x14ac:dyDescent="0.25">
      <c r="A31" s="195"/>
      <c r="B31" s="18">
        <v>26</v>
      </c>
      <c r="C31" s="26">
        <f>VLOOKUP(M31,[1]aux!$A$2:$B$35,2)</f>
        <v>24</v>
      </c>
      <c r="D31" s="55"/>
      <c r="E31" s="55"/>
      <c r="F31" s="54"/>
      <c r="G31" s="54"/>
      <c r="H31" s="37">
        <f t="shared" si="38"/>
        <v>0</v>
      </c>
      <c r="I31" s="54">
        <v>3</v>
      </c>
      <c r="J31" s="54">
        <v>3</v>
      </c>
      <c r="K31" s="54">
        <v>2</v>
      </c>
      <c r="L31" s="54">
        <v>1</v>
      </c>
      <c r="M31" s="54">
        <f t="shared" si="36"/>
        <v>3321</v>
      </c>
      <c r="N31" s="54">
        <v>9</v>
      </c>
      <c r="O31" s="54">
        <v>20</v>
      </c>
      <c r="P31" s="54">
        <v>4</v>
      </c>
      <c r="Q31" s="54">
        <v>4</v>
      </c>
      <c r="R31" s="54">
        <v>2</v>
      </c>
      <c r="S31" s="54" t="s">
        <v>42</v>
      </c>
      <c r="T31" s="26">
        <f t="shared" si="37"/>
        <v>24</v>
      </c>
      <c r="U31" s="54">
        <v>1</v>
      </c>
      <c r="V31" s="54">
        <v>0</v>
      </c>
      <c r="W31" s="19"/>
      <c r="X31" s="11">
        <f>VLOOKUP($C31,[2]Rome!$BB$7:$BK$40,5)</f>
        <v>11</v>
      </c>
      <c r="Y31" s="11">
        <f>VLOOKUP($C31,[2]Rome!$BB$7:$BK$40,6)</f>
        <v>33</v>
      </c>
      <c r="Z31" s="11">
        <f>VLOOKUP($C31,[2]Rome!$BB$7:$BK$40,7)</f>
        <v>65</v>
      </c>
      <c r="AA31" s="11">
        <f>VLOOKUP($C31,[2]Rome!$BB$7:$BK$40,8)</f>
        <v>90</v>
      </c>
      <c r="AB31" s="11">
        <f>VLOOKUP($C31,[2]Rome!$BB$7:$BK$40,9)</f>
        <v>116</v>
      </c>
      <c r="AC31" s="11">
        <f>VLOOKUP($C31,[2]Rome!$BB$7:$BK$40,10)</f>
        <v>108</v>
      </c>
      <c r="AD31" s="12">
        <f t="shared" si="8"/>
        <v>0</v>
      </c>
      <c r="AE31" s="12">
        <f t="shared" si="9"/>
        <v>0</v>
      </c>
      <c r="AF31" s="12">
        <v>0</v>
      </c>
      <c r="AG31" s="12" t="s">
        <v>38</v>
      </c>
      <c r="AH31" s="12" t="s">
        <v>38</v>
      </c>
      <c r="AI31" s="12">
        <f t="shared" si="10"/>
        <v>136</v>
      </c>
      <c r="AJ31" s="12">
        <f t="shared" si="11"/>
        <v>142</v>
      </c>
      <c r="AK31" s="12">
        <f t="shared" si="12"/>
        <v>156</v>
      </c>
      <c r="AL31" s="12">
        <f t="shared" si="13"/>
        <v>162</v>
      </c>
      <c r="AM31" s="12">
        <f t="shared" si="14"/>
        <v>185</v>
      </c>
      <c r="AN31" s="12">
        <f t="shared" si="15"/>
        <v>0</v>
      </c>
      <c r="AO31" s="14">
        <f t="shared" si="32"/>
        <v>554.21698653996134</v>
      </c>
      <c r="AP31" s="11">
        <f>VLOOKUP($C31,[1]Rome!$BB$7:$BK$40,5)</f>
        <v>11</v>
      </c>
      <c r="AQ31" s="11">
        <f>VLOOKUP($C31,[1]Rome!$BB$7:$BK$40,6)</f>
        <v>33</v>
      </c>
      <c r="AR31" s="11">
        <f>VLOOKUP($C31,[1]Rome!$BB$7:$BK$40,7)</f>
        <v>65</v>
      </c>
      <c r="AS31" s="11">
        <f>VLOOKUP($C31,[1]Rome!$BB$7:$BK$40,8)</f>
        <v>91</v>
      </c>
      <c r="AT31" s="11">
        <f>VLOOKUP($C31,[1]Rome!$BB$7:$BK$40,9)</f>
        <v>117</v>
      </c>
      <c r="AU31" s="11">
        <f>VLOOKUP($C31,[1]Rome!$BB$7:$BK$40,10)</f>
        <v>109</v>
      </c>
      <c r="AV31" s="12">
        <f t="shared" si="16"/>
        <v>0</v>
      </c>
      <c r="AW31" s="12">
        <f t="shared" si="17"/>
        <v>0</v>
      </c>
      <c r="AX31" s="12">
        <v>0</v>
      </c>
      <c r="AY31" s="12" t="s">
        <v>38</v>
      </c>
      <c r="AZ31" s="12" t="s">
        <v>38</v>
      </c>
      <c r="BA31" s="12">
        <f t="shared" si="18"/>
        <v>138</v>
      </c>
      <c r="BB31" s="12">
        <f t="shared" si="19"/>
        <v>143</v>
      </c>
      <c r="BC31" s="12">
        <f t="shared" si="20"/>
        <v>157</v>
      </c>
      <c r="BD31" s="12">
        <f t="shared" si="21"/>
        <v>162</v>
      </c>
      <c r="BE31" s="12">
        <f t="shared" si="22"/>
        <v>186</v>
      </c>
      <c r="BF31" s="12">
        <f t="shared" si="23"/>
        <v>0</v>
      </c>
      <c r="BG31" s="14">
        <f t="shared" si="33"/>
        <v>286.57645376432993</v>
      </c>
      <c r="BH31" s="21">
        <f>IF($N31=2,BH62*'4 PEF'!$H$4,IF(OR($N31=3,$N31=4,$N31=5,$N31=6),BH62*'4 PEF'!$H$5,IF(OR($N31=7,$N31=8),BH62*'4 PEF'!$H$8,IF($N31=9,BH62*'4 PEF'!$H$7,IF($N31=10,BH62*'4 PEF'!$H$6)))))</f>
        <v>17.964612580330083</v>
      </c>
      <c r="BI31" s="21">
        <f>BI62*'4 PEF'!$H$8</f>
        <v>10.515226578111537</v>
      </c>
      <c r="BJ31" s="21">
        <f>IF($N31=2,BJ62*'4 PEF'!$H$4,IF(OR($N31=3,$N31=4,$N31=5,$N31=6),BJ62*'4 PEF'!$H$5,IF(OR($N31=7,$N31=8),BJ62*'4 PEF'!$H$8,IF($N31=9,BJ62*'4 PEF'!$H$7,IF($N31=10,BJ62*'4 PEF'!$H$6)))))</f>
        <v>7.5977142857142868</v>
      </c>
      <c r="BK31" s="21">
        <f>BK62*'4 PEF'!$H$8</f>
        <v>23.729430057141116</v>
      </c>
      <c r="BL31" s="21">
        <f>BL62*'4 PEF'!$H$8</f>
        <v>0.83764680683520842</v>
      </c>
      <c r="BM31" s="39">
        <f>BM62*'4 PEF'!$H$8</f>
        <v>0</v>
      </c>
      <c r="BN31" s="40">
        <f t="shared" si="34"/>
        <v>60.644630308132236</v>
      </c>
      <c r="BO31" s="21">
        <f>IF($N31=2,BO62*'4 PEF'!$H$4,IF(OR($N31=3,$N31=4,$N31=5,$N31=6),BO62*'4 PEF'!$H$5,IF(OR($N31=7,$N31=8),BO62*'4 PEF'!$H$8,IF($N31=9,BO62*'4 PEF'!$H$7,IF($N31=10,BO62*'4 PEF'!$H$6)))))</f>
        <v>15.362647994631986</v>
      </c>
      <c r="BP31" s="21">
        <f>BP62*'4 PEF'!$H$8</f>
        <v>5.9153850064600739</v>
      </c>
      <c r="BQ31" s="21">
        <f>IF($N31=2,BQ62*'4 PEF'!$H$4,IF(OR($N31=3,$N31=4,$N31=5,$N31=6),BQ62*'4 PEF'!$H$5,IF(OR($N31=7,$N31=8),BQ62*'4 PEF'!$H$8,IF($N31=9,BQ62*'4 PEF'!$H$7,IF($N31=10,BQ62*'4 PEF'!$H$6)))))</f>
        <v>12.229939393939391</v>
      </c>
      <c r="BR31" s="21">
        <f>BR62*'4 PEF'!$H$8</f>
        <v>24.403802666668813</v>
      </c>
      <c r="BS31" s="21">
        <f>BS62*'4 PEF'!$H$8</f>
        <v>0.79127973696625908</v>
      </c>
      <c r="BT31" s="39">
        <f>BT62*'4 PEF'!$H$8</f>
        <v>0</v>
      </c>
      <c r="BU31" s="40">
        <f t="shared" si="35"/>
        <v>58.703054798666528</v>
      </c>
    </row>
    <row r="32" spans="1:73" ht="15" customHeight="1" x14ac:dyDescent="0.25">
      <c r="A32" s="195"/>
      <c r="B32" s="18">
        <v>27</v>
      </c>
      <c r="C32" s="26">
        <f>VLOOKUP(M32,[1]aux!$A$2:$B$35,2)</f>
        <v>32</v>
      </c>
      <c r="D32" s="55"/>
      <c r="E32" s="55"/>
      <c r="F32" s="54"/>
      <c r="G32" s="54"/>
      <c r="H32" s="37">
        <f t="shared" si="38"/>
        <v>0</v>
      </c>
      <c r="I32" s="54">
        <v>4</v>
      </c>
      <c r="J32" s="54">
        <v>3</v>
      </c>
      <c r="K32" s="54">
        <v>2</v>
      </c>
      <c r="L32" s="54">
        <v>1</v>
      </c>
      <c r="M32" s="54">
        <f t="shared" si="36"/>
        <v>4321</v>
      </c>
      <c r="N32" s="54">
        <v>7</v>
      </c>
      <c r="O32" s="54">
        <v>12</v>
      </c>
      <c r="P32" s="54">
        <v>3</v>
      </c>
      <c r="Q32" s="54">
        <v>3</v>
      </c>
      <c r="R32" s="54">
        <v>2</v>
      </c>
      <c r="S32" s="54" t="s">
        <v>42</v>
      </c>
      <c r="T32" s="26">
        <f t="shared" si="37"/>
        <v>16</v>
      </c>
      <c r="U32" s="54">
        <v>0</v>
      </c>
      <c r="V32" s="54">
        <v>1</v>
      </c>
      <c r="W32" s="19"/>
      <c r="X32" s="11">
        <f>VLOOKUP($C32,[2]Rome!$BB$7:$BK$40,5)</f>
        <v>13</v>
      </c>
      <c r="Y32" s="11">
        <f>VLOOKUP($C32,[2]Rome!$BB$7:$BK$40,6)</f>
        <v>35</v>
      </c>
      <c r="Z32" s="11">
        <f>VLOOKUP($C32,[2]Rome!$BB$7:$BK$40,7)</f>
        <v>67</v>
      </c>
      <c r="AA32" s="11">
        <f>VLOOKUP($C32,[2]Rome!$BB$7:$BK$40,8)</f>
        <v>90</v>
      </c>
      <c r="AB32" s="11">
        <f>VLOOKUP($C32,[2]Rome!$BB$7:$BK$40,9)</f>
        <v>116</v>
      </c>
      <c r="AC32" s="11">
        <f>VLOOKUP($C32,[2]Rome!$BB$7:$BK$40,10)</f>
        <v>108</v>
      </c>
      <c r="AD32" s="12">
        <f t="shared" si="8"/>
        <v>0</v>
      </c>
      <c r="AE32" s="12">
        <f t="shared" si="9"/>
        <v>0</v>
      </c>
      <c r="AF32" s="12">
        <v>0</v>
      </c>
      <c r="AG32" s="12" t="s">
        <v>38</v>
      </c>
      <c r="AH32" s="12" t="s">
        <v>38</v>
      </c>
      <c r="AI32" s="12">
        <f t="shared" si="10"/>
        <v>127</v>
      </c>
      <c r="AJ32" s="12">
        <f t="shared" si="11"/>
        <v>0</v>
      </c>
      <c r="AK32" s="12">
        <f t="shared" si="12"/>
        <v>154</v>
      </c>
      <c r="AL32" s="12">
        <f t="shared" si="13"/>
        <v>162</v>
      </c>
      <c r="AM32" s="12">
        <f t="shared" si="14"/>
        <v>0</v>
      </c>
      <c r="AN32" s="12">
        <f t="shared" si="15"/>
        <v>184</v>
      </c>
      <c r="AO32" s="14">
        <f t="shared" si="32"/>
        <v>557.07922418796443</v>
      </c>
      <c r="AP32" s="11">
        <f>VLOOKUP($C32,[1]Rome!$BB$7:$BK$40,5)</f>
        <v>13</v>
      </c>
      <c r="AQ32" s="11">
        <f>VLOOKUP($C32,[1]Rome!$BB$7:$BK$40,6)</f>
        <v>35</v>
      </c>
      <c r="AR32" s="11">
        <f>VLOOKUP($C32,[1]Rome!$BB$7:$BK$40,7)</f>
        <v>67</v>
      </c>
      <c r="AS32" s="11">
        <f>VLOOKUP($C32,[1]Rome!$BB$7:$BK$40,8)</f>
        <v>91</v>
      </c>
      <c r="AT32" s="11">
        <f>VLOOKUP($C32,[1]Rome!$BB$7:$BK$40,9)</f>
        <v>117</v>
      </c>
      <c r="AU32" s="11">
        <f>VLOOKUP($C32,[1]Rome!$BB$7:$BK$40,10)</f>
        <v>109</v>
      </c>
      <c r="AV32" s="12">
        <f t="shared" si="16"/>
        <v>0</v>
      </c>
      <c r="AW32" s="12">
        <f t="shared" si="17"/>
        <v>0</v>
      </c>
      <c r="AX32" s="12">
        <v>0</v>
      </c>
      <c r="AY32" s="12" t="s">
        <v>38</v>
      </c>
      <c r="AZ32" s="12" t="s">
        <v>38</v>
      </c>
      <c r="BA32" s="12">
        <f t="shared" si="18"/>
        <v>128</v>
      </c>
      <c r="BB32" s="12">
        <f t="shared" si="19"/>
        <v>0</v>
      </c>
      <c r="BC32" s="12">
        <f t="shared" si="20"/>
        <v>155</v>
      </c>
      <c r="BD32" s="12">
        <f t="shared" si="21"/>
        <v>162</v>
      </c>
      <c r="BE32" s="12">
        <f t="shared" si="22"/>
        <v>0</v>
      </c>
      <c r="BF32" s="12">
        <f t="shared" si="23"/>
        <v>184</v>
      </c>
      <c r="BG32" s="14">
        <f t="shared" si="33"/>
        <v>322.8581175244974</v>
      </c>
      <c r="BH32" s="21">
        <f>IF($N32=2,BH63*'4 PEF'!$H$4,IF(OR($N32=3,$N32=4,$N32=5,$N32=6),BH63*'4 PEF'!$H$5,IF(OR($N32=7,$N32=8),BH63*'4 PEF'!$H$8,IF($N32=9,BH63*'4 PEF'!$H$7,IF($N32=10,BH63*'4 PEF'!$H$6)))))</f>
        <v>9.6693369690801063</v>
      </c>
      <c r="BI32" s="21">
        <f>BI63*'4 PEF'!$H$8</f>
        <v>10.6740049325181</v>
      </c>
      <c r="BJ32" s="21">
        <f>IF($N32=2,BJ63*'4 PEF'!$H$4,IF(OR($N32=3,$N32=4,$N32=5,$N32=6),BJ63*'4 PEF'!$H$5,IF(OR($N32=7,$N32=8),BJ63*'4 PEF'!$H$8,IF($N32=9,BJ63*'4 PEF'!$H$7,IF($N32=10,BJ63*'4 PEF'!$H$6)))))</f>
        <v>12.382374305641884</v>
      </c>
      <c r="BK32" s="21">
        <f>BK63*'4 PEF'!$H$8</f>
        <v>23.729430057141116</v>
      </c>
      <c r="BL32" s="21">
        <f>BL63*'4 PEF'!$H$8</f>
        <v>0.82288546719333067</v>
      </c>
      <c r="BM32" s="39">
        <f>BM63*'4 PEF'!$H$8</f>
        <v>-43.964642857142849</v>
      </c>
      <c r="BN32" s="40">
        <f t="shared" si="34"/>
        <v>13.313388874431688</v>
      </c>
      <c r="BO32" s="21">
        <f>IF($N32=2,BO63*'4 PEF'!$H$4,IF(OR($N32=3,$N32=4,$N32=5,$N32=6),BO63*'4 PEF'!$H$5,IF(OR($N32=7,$N32=8),BO63*'4 PEF'!$H$8,IF($N32=9,BO63*'4 PEF'!$H$7,IF($N32=10,BO63*'4 PEF'!$H$6)))))</f>
        <v>9.3518971803457447</v>
      </c>
      <c r="BP32" s="21">
        <f>BP63*'4 PEF'!$H$8</f>
        <v>5.7480392813035603</v>
      </c>
      <c r="BQ32" s="21">
        <f>IF($N32=2,BQ63*'4 PEF'!$H$4,IF(OR($N32=3,$N32=4,$N32=5,$N32=6),BQ63*'4 PEF'!$H$5,IF(OR($N32=7,$N32=8),BQ63*'4 PEF'!$H$8,IF($N32=9,BQ63*'4 PEF'!$H$7,IF($N32=10,BQ63*'4 PEF'!$H$6)))))</f>
        <v>20.199190678086321</v>
      </c>
      <c r="BR32" s="21">
        <f>BR63*'4 PEF'!$H$8</f>
        <v>24.403802666668813</v>
      </c>
      <c r="BS32" s="21">
        <f>BS63*'4 PEF'!$H$8</f>
        <v>0.78463780798653338</v>
      </c>
      <c r="BT32" s="39">
        <f>BT63*'4 PEF'!$H$8</f>
        <v>-27.733666666666664</v>
      </c>
      <c r="BU32" s="40">
        <f t="shared" si="35"/>
        <v>32.753900947724311</v>
      </c>
    </row>
    <row r="33" spans="1:73" ht="15" customHeight="1" x14ac:dyDescent="0.25">
      <c r="A33" s="196"/>
      <c r="B33" s="18">
        <v>28</v>
      </c>
      <c r="C33" s="26">
        <f>VLOOKUP(M33,[1]aux!$A$2:$B$35,2)</f>
        <v>32</v>
      </c>
      <c r="D33" s="55"/>
      <c r="E33" s="55"/>
      <c r="F33" s="54"/>
      <c r="G33" s="54"/>
      <c r="H33" s="37">
        <f t="shared" si="38"/>
        <v>0</v>
      </c>
      <c r="I33" s="54">
        <v>4</v>
      </c>
      <c r="J33" s="54">
        <v>3</v>
      </c>
      <c r="K33" s="54">
        <v>2</v>
      </c>
      <c r="L33" s="54">
        <v>1</v>
      </c>
      <c r="M33" s="54">
        <f t="shared" si="36"/>
        <v>4321</v>
      </c>
      <c r="N33" s="54">
        <v>7</v>
      </c>
      <c r="O33" s="54">
        <v>12</v>
      </c>
      <c r="P33" s="54">
        <v>3</v>
      </c>
      <c r="Q33" s="54">
        <v>3</v>
      </c>
      <c r="R33" s="54">
        <v>2</v>
      </c>
      <c r="S33" s="54" t="s">
        <v>42</v>
      </c>
      <c r="T33" s="26">
        <f t="shared" si="37"/>
        <v>22</v>
      </c>
      <c r="U33" s="54">
        <v>1</v>
      </c>
      <c r="V33" s="54">
        <v>1</v>
      </c>
      <c r="W33" s="19"/>
      <c r="X33" s="11">
        <f>VLOOKUP($C33,[2]Rome!$BB$7:$BK$40,5)</f>
        <v>13</v>
      </c>
      <c r="Y33" s="11">
        <f>VLOOKUP($C33,[2]Rome!$BB$7:$BK$40,6)</f>
        <v>35</v>
      </c>
      <c r="Z33" s="11">
        <f>VLOOKUP($C33,[2]Rome!$BB$7:$BK$40,7)</f>
        <v>67</v>
      </c>
      <c r="AA33" s="11">
        <f>VLOOKUP($C33,[2]Rome!$BB$7:$BK$40,8)</f>
        <v>90</v>
      </c>
      <c r="AB33" s="11">
        <f>VLOOKUP($C33,[2]Rome!$BB$7:$BK$40,9)</f>
        <v>116</v>
      </c>
      <c r="AC33" s="11">
        <f>VLOOKUP($C33,[2]Rome!$BB$7:$BK$40,10)</f>
        <v>108</v>
      </c>
      <c r="AD33" s="12">
        <f t="shared" si="8"/>
        <v>0</v>
      </c>
      <c r="AE33" s="12">
        <f t="shared" si="9"/>
        <v>0</v>
      </c>
      <c r="AF33" s="12">
        <v>0</v>
      </c>
      <c r="AG33" s="12" t="s">
        <v>38</v>
      </c>
      <c r="AH33" s="12" t="s">
        <v>38</v>
      </c>
      <c r="AI33" s="12">
        <f t="shared" si="10"/>
        <v>127</v>
      </c>
      <c r="AJ33" s="12">
        <f t="shared" si="11"/>
        <v>0</v>
      </c>
      <c r="AK33" s="12">
        <f t="shared" si="12"/>
        <v>154</v>
      </c>
      <c r="AL33" s="12">
        <f t="shared" si="13"/>
        <v>162</v>
      </c>
      <c r="AM33" s="12">
        <f t="shared" si="14"/>
        <v>185</v>
      </c>
      <c r="AN33" s="12">
        <f t="shared" si="15"/>
        <v>184</v>
      </c>
      <c r="AO33" s="14">
        <f t="shared" si="32"/>
        <v>574.49537900225005</v>
      </c>
      <c r="AP33" s="11">
        <f>VLOOKUP($C33,[1]Rome!$BB$7:$BK$40,5)</f>
        <v>13</v>
      </c>
      <c r="AQ33" s="11">
        <f>VLOOKUP($C33,[1]Rome!$BB$7:$BK$40,6)</f>
        <v>35</v>
      </c>
      <c r="AR33" s="11">
        <f>VLOOKUP($C33,[1]Rome!$BB$7:$BK$40,7)</f>
        <v>67</v>
      </c>
      <c r="AS33" s="11">
        <f>VLOOKUP($C33,[1]Rome!$BB$7:$BK$40,8)</f>
        <v>91</v>
      </c>
      <c r="AT33" s="11">
        <f>VLOOKUP($C33,[1]Rome!$BB$7:$BK$40,9)</f>
        <v>117</v>
      </c>
      <c r="AU33" s="11">
        <f>VLOOKUP($C33,[1]Rome!$BB$7:$BK$40,10)</f>
        <v>109</v>
      </c>
      <c r="AV33" s="12">
        <f t="shared" si="16"/>
        <v>0</v>
      </c>
      <c r="AW33" s="12">
        <f t="shared" si="17"/>
        <v>0</v>
      </c>
      <c r="AX33" s="12">
        <v>0</v>
      </c>
      <c r="AY33" s="12" t="s">
        <v>38</v>
      </c>
      <c r="AZ33" s="12" t="s">
        <v>38</v>
      </c>
      <c r="BA33" s="12">
        <f t="shared" si="18"/>
        <v>128</v>
      </c>
      <c r="BB33" s="12">
        <f t="shared" si="19"/>
        <v>0</v>
      </c>
      <c r="BC33" s="12">
        <f t="shared" si="20"/>
        <v>155</v>
      </c>
      <c r="BD33" s="12">
        <f t="shared" si="21"/>
        <v>162</v>
      </c>
      <c r="BE33" s="12">
        <f t="shared" si="22"/>
        <v>186</v>
      </c>
      <c r="BF33" s="12">
        <f t="shared" si="23"/>
        <v>184</v>
      </c>
      <c r="BG33" s="14">
        <f t="shared" si="33"/>
        <v>345.14878833257819</v>
      </c>
      <c r="BH33" s="21">
        <f>IF($N33=2,BH64*'4 PEF'!$H$4,IF(OR($N33=3,$N33=4,$N33=5,$N33=6),BH64*'4 PEF'!$H$5,IF(OR($N33=7,$N33=8),BH64*'4 PEF'!$H$8,IF($N33=9,BH64*'4 PEF'!$H$7,IF($N33=10,BH64*'4 PEF'!$H$6)))))</f>
        <v>9.6693369690801063</v>
      </c>
      <c r="BI33" s="21">
        <f>BI64*'4 PEF'!$H$8</f>
        <v>10.6740049325181</v>
      </c>
      <c r="BJ33" s="21">
        <f>IF($N33=2,BJ64*'4 PEF'!$H$4,IF(OR($N33=3,$N33=4,$N33=5,$N33=6),BJ64*'4 PEF'!$H$5,IF(OR($N33=7,$N33=8),BJ64*'4 PEF'!$H$8,IF($N33=9,BJ64*'4 PEF'!$H$7,IF($N33=10,BJ64*'4 PEF'!$H$6)))))</f>
        <v>5.4217232683861729</v>
      </c>
      <c r="BK33" s="21">
        <f>BK64*'4 PEF'!$H$8</f>
        <v>23.729430057141116</v>
      </c>
      <c r="BL33" s="21">
        <f>BL64*'4 PEF'!$H$8</f>
        <v>0.82288546719333067</v>
      </c>
      <c r="BM33" s="39">
        <f>BM64*'4 PEF'!$H$8</f>
        <v>-43.964642857142849</v>
      </c>
      <c r="BN33" s="40">
        <f t="shared" si="34"/>
        <v>6.3527378371759795</v>
      </c>
      <c r="BO33" s="21">
        <f>IF($N33=2,BO64*'4 PEF'!$H$4,IF(OR($N33=3,$N33=4,$N33=5,$N33=6),BO64*'4 PEF'!$H$5,IF(OR($N33=7,$N33=8),BO64*'4 PEF'!$H$8,IF($N33=9,BO64*'4 PEF'!$H$7,IF($N33=10,BO64*'4 PEF'!$H$6)))))</f>
        <v>9.3518971803457447</v>
      </c>
      <c r="BP33" s="21">
        <f>BP64*'4 PEF'!$H$8</f>
        <v>5.7480392813035603</v>
      </c>
      <c r="BQ33" s="21">
        <f>IF($N33=2,BQ64*'4 PEF'!$H$4,IF(OR($N33=3,$N33=4,$N33=5,$N33=6),BQ64*'4 PEF'!$H$5,IF(OR($N33=7,$N33=8),BQ64*'4 PEF'!$H$8,IF($N33=9,BQ64*'4 PEF'!$H$7,IF($N33=10,BQ64*'4 PEF'!$H$6)))))</f>
        <v>9.2190953052553102</v>
      </c>
      <c r="BR33" s="21">
        <f>BR64*'4 PEF'!$H$8</f>
        <v>24.403802666668813</v>
      </c>
      <c r="BS33" s="21">
        <f>BS64*'4 PEF'!$H$8</f>
        <v>0.78463780798653338</v>
      </c>
      <c r="BT33" s="39">
        <f>BT64*'4 PEF'!$H$8</f>
        <v>-27.733666666666664</v>
      </c>
      <c r="BU33" s="40">
        <f t="shared" si="35"/>
        <v>21.773805574893295</v>
      </c>
    </row>
    <row r="34" spans="1:73" ht="27" customHeight="1" x14ac:dyDescent="0.25">
      <c r="A34" s="30"/>
      <c r="B34" s="31"/>
      <c r="C34" s="31"/>
      <c r="D34" s="31"/>
      <c r="E34" s="31"/>
      <c r="F34" s="31"/>
      <c r="G34" s="31"/>
      <c r="H34" s="31"/>
      <c r="I34" s="31"/>
      <c r="J34" s="31"/>
      <c r="K34" s="31"/>
      <c r="L34" s="31"/>
      <c r="M34" s="31"/>
      <c r="N34" s="31"/>
      <c r="O34" s="31"/>
      <c r="P34" s="31"/>
      <c r="Q34" s="31"/>
      <c r="R34" s="31"/>
      <c r="S34" s="31"/>
      <c r="T34" s="31"/>
      <c r="U34" s="31"/>
      <c r="V34" s="31"/>
      <c r="W34" s="32"/>
      <c r="X34" s="31"/>
      <c r="Y34" s="31"/>
      <c r="Z34" s="31"/>
      <c r="AA34" s="31"/>
      <c r="AB34" s="31"/>
      <c r="AC34" s="31"/>
      <c r="AD34" s="31"/>
      <c r="AE34" s="31"/>
      <c r="AF34" s="31"/>
      <c r="AG34" s="31"/>
      <c r="AH34" s="31"/>
      <c r="AI34" s="31"/>
      <c r="AJ34" s="31"/>
      <c r="AK34" s="31"/>
      <c r="AL34" s="31"/>
      <c r="AM34" s="31"/>
      <c r="AN34" s="31"/>
      <c r="AO34" s="33"/>
      <c r="AP34" s="31"/>
      <c r="AQ34" s="31"/>
      <c r="AR34" s="31"/>
      <c r="AS34" s="31"/>
      <c r="AT34" s="31"/>
      <c r="AU34" s="31"/>
      <c r="AV34" s="31"/>
      <c r="AW34" s="31"/>
      <c r="AX34" s="31"/>
      <c r="AY34" s="31"/>
      <c r="AZ34" s="31"/>
      <c r="BA34" s="31"/>
      <c r="BB34" s="31"/>
      <c r="BC34" s="31"/>
      <c r="BD34" s="31"/>
      <c r="BE34" s="31"/>
      <c r="BF34" s="31"/>
      <c r="BG34" s="33"/>
      <c r="BH34" s="34"/>
      <c r="BI34" s="34"/>
      <c r="BJ34" s="34"/>
      <c r="BK34" s="34"/>
      <c r="BL34" s="34"/>
      <c r="BM34" s="34"/>
      <c r="BN34" s="34"/>
      <c r="BO34" s="34"/>
      <c r="BP34" s="34"/>
      <c r="BQ34" s="34"/>
      <c r="BR34" s="34"/>
      <c r="BS34" s="34"/>
      <c r="BT34" s="34"/>
      <c r="BU34" s="34"/>
    </row>
    <row r="35" spans="1:73" ht="15.75" thickBot="1" x14ac:dyDescent="0.3">
      <c r="BH35" s="178" t="s">
        <v>106</v>
      </c>
      <c r="BI35" s="179"/>
      <c r="BJ35" s="179"/>
      <c r="BK35" s="179"/>
      <c r="BL35" s="179"/>
      <c r="BM35" s="179"/>
      <c r="BN35" s="184"/>
      <c r="BO35" s="178" t="s">
        <v>107</v>
      </c>
      <c r="BP35" s="179"/>
      <c r="BQ35" s="179"/>
      <c r="BR35" s="179"/>
      <c r="BS35" s="179"/>
      <c r="BT35" s="179"/>
      <c r="BU35" s="184"/>
    </row>
    <row r="36" spans="1:73" ht="32.25" customHeight="1" thickTop="1" thickBot="1" x14ac:dyDescent="0.3">
      <c r="B36" s="28" t="s">
        <v>1</v>
      </c>
      <c r="C36" s="28" t="s">
        <v>51</v>
      </c>
      <c r="D36" s="29" t="s">
        <v>47</v>
      </c>
      <c r="E36" s="29" t="s">
        <v>48</v>
      </c>
      <c r="F36" s="29" t="s">
        <v>49</v>
      </c>
      <c r="G36" s="29" t="s">
        <v>24</v>
      </c>
      <c r="H36" s="29" t="s">
        <v>13</v>
      </c>
      <c r="I36" s="28" t="s">
        <v>19</v>
      </c>
      <c r="J36" s="28" t="s">
        <v>12</v>
      </c>
      <c r="K36" s="28" t="s">
        <v>34</v>
      </c>
      <c r="L36" s="28" t="s">
        <v>13</v>
      </c>
      <c r="M36" s="29"/>
      <c r="N36" s="29" t="s">
        <v>17</v>
      </c>
      <c r="O36" s="29" t="s">
        <v>18</v>
      </c>
      <c r="P36" s="29" t="s">
        <v>53</v>
      </c>
      <c r="Q36" s="29" t="s">
        <v>54</v>
      </c>
      <c r="R36" s="29" t="s">
        <v>34</v>
      </c>
      <c r="S36" s="29" t="s">
        <v>24</v>
      </c>
      <c r="T36" s="57" t="s">
        <v>20</v>
      </c>
      <c r="U36" s="57" t="s">
        <v>92</v>
      </c>
      <c r="V36" s="57" t="s">
        <v>93</v>
      </c>
      <c r="W36" s="10"/>
      <c r="X36" s="13" t="s">
        <v>11</v>
      </c>
      <c r="Y36" s="13" t="s">
        <v>12</v>
      </c>
      <c r="Z36" s="13" t="s">
        <v>14</v>
      </c>
      <c r="AA36" s="13" t="s">
        <v>15</v>
      </c>
      <c r="AB36" s="13" t="s">
        <v>21</v>
      </c>
      <c r="AC36" s="13" t="s">
        <v>23</v>
      </c>
      <c r="AD36" s="13" t="s">
        <v>100</v>
      </c>
      <c r="AE36" s="13" t="s">
        <v>101</v>
      </c>
      <c r="AF36" s="13" t="s">
        <v>24</v>
      </c>
      <c r="AG36" s="13" t="s">
        <v>108</v>
      </c>
      <c r="AH36" s="13" t="s">
        <v>109</v>
      </c>
      <c r="AI36" s="13" t="s">
        <v>17</v>
      </c>
      <c r="AJ36" s="13" t="s">
        <v>18</v>
      </c>
      <c r="AK36" s="13" t="s">
        <v>19</v>
      </c>
      <c r="AL36" s="13" t="s">
        <v>102</v>
      </c>
      <c r="AM36" s="13" t="s">
        <v>99</v>
      </c>
      <c r="AN36" s="13" t="s">
        <v>16</v>
      </c>
      <c r="AO36" s="16" t="s">
        <v>191</v>
      </c>
      <c r="AP36" s="13" t="s">
        <v>25</v>
      </c>
      <c r="AQ36" s="13" t="s">
        <v>26</v>
      </c>
      <c r="AR36" s="13" t="s">
        <v>27</v>
      </c>
      <c r="AS36" s="13" t="s">
        <v>28</v>
      </c>
      <c r="AT36" s="13" t="s">
        <v>21</v>
      </c>
      <c r="AU36" s="13" t="s">
        <v>23</v>
      </c>
      <c r="AV36" s="13" t="s">
        <v>116</v>
      </c>
      <c r="AW36" s="13" t="s">
        <v>117</v>
      </c>
      <c r="AX36" s="13" t="s">
        <v>24</v>
      </c>
      <c r="AY36" s="13"/>
      <c r="AZ36" s="13"/>
      <c r="BA36" s="13" t="s">
        <v>118</v>
      </c>
      <c r="BB36" s="13" t="s">
        <v>18</v>
      </c>
      <c r="BC36" s="13" t="s">
        <v>31</v>
      </c>
      <c r="BD36" s="13" t="s">
        <v>102</v>
      </c>
      <c r="BE36" s="13" t="s">
        <v>119</v>
      </c>
      <c r="BF36" s="13" t="s">
        <v>16</v>
      </c>
      <c r="BG36" s="16" t="s">
        <v>192</v>
      </c>
      <c r="BH36" s="62" t="s">
        <v>33</v>
      </c>
      <c r="BI36" s="62" t="s">
        <v>34</v>
      </c>
      <c r="BJ36" s="62" t="s">
        <v>20</v>
      </c>
      <c r="BK36" s="62" t="s">
        <v>24</v>
      </c>
      <c r="BL36" s="62" t="s">
        <v>35</v>
      </c>
      <c r="BM36" s="62" t="s">
        <v>36</v>
      </c>
      <c r="BN36" s="62" t="s">
        <v>38</v>
      </c>
      <c r="BO36" s="62" t="s">
        <v>33</v>
      </c>
      <c r="BP36" s="62" t="s">
        <v>34</v>
      </c>
      <c r="BQ36" s="62" t="s">
        <v>20</v>
      </c>
      <c r="BR36" s="62" t="s">
        <v>24</v>
      </c>
      <c r="BS36" s="62" t="s">
        <v>35</v>
      </c>
      <c r="BT36" s="62" t="s">
        <v>36</v>
      </c>
      <c r="BU36" s="62" t="s">
        <v>38</v>
      </c>
    </row>
    <row r="37" spans="1:73" ht="15" customHeight="1" x14ac:dyDescent="0.25">
      <c r="A37" s="194">
        <v>2010</v>
      </c>
      <c r="B37" s="17">
        <v>1</v>
      </c>
      <c r="C37" s="26">
        <f t="shared" ref="C37:W37" si="39">IF(C6="","",C6)</f>
        <v>1</v>
      </c>
      <c r="D37" s="54" t="str">
        <f t="shared" si="39"/>
        <v>-</v>
      </c>
      <c r="E37" s="54" t="str">
        <f t="shared" si="39"/>
        <v>o</v>
      </c>
      <c r="F37" s="54" t="str">
        <f t="shared" si="39"/>
        <v>o</v>
      </c>
      <c r="G37" s="54" t="str">
        <f t="shared" si="39"/>
        <v>o</v>
      </c>
      <c r="H37" s="54">
        <f t="shared" si="39"/>
        <v>0</v>
      </c>
      <c r="I37" s="54">
        <f t="shared" si="39"/>
        <v>1</v>
      </c>
      <c r="J37" s="54">
        <f t="shared" si="39"/>
        <v>1</v>
      </c>
      <c r="K37" s="54">
        <f t="shared" si="39"/>
        <v>1</v>
      </c>
      <c r="L37" s="54">
        <f t="shared" si="39"/>
        <v>1</v>
      </c>
      <c r="M37" s="54">
        <f t="shared" si="39"/>
        <v>1111</v>
      </c>
      <c r="N37" s="54">
        <f t="shared" si="39"/>
        <v>2</v>
      </c>
      <c r="O37" s="54">
        <f t="shared" si="39"/>
        <v>11</v>
      </c>
      <c r="P37" s="54">
        <f t="shared" si="39"/>
        <v>2</v>
      </c>
      <c r="Q37" s="54">
        <f t="shared" si="39"/>
        <v>3</v>
      </c>
      <c r="R37" s="54">
        <f t="shared" si="39"/>
        <v>1</v>
      </c>
      <c r="S37" s="54" t="str">
        <f t="shared" si="39"/>
        <v>o</v>
      </c>
      <c r="T37" s="26">
        <f t="shared" si="39"/>
        <v>14</v>
      </c>
      <c r="U37" s="54">
        <f t="shared" si="39"/>
        <v>0</v>
      </c>
      <c r="V37" s="54">
        <f t="shared" si="39"/>
        <v>0</v>
      </c>
      <c r="W37" s="7" t="str">
        <f t="shared" si="39"/>
        <v/>
      </c>
      <c r="X37" s="23">
        <f>IF(X6&gt;0,VLOOKUP(X6,'[3]2010_Envelope'!$BH$6:$CR$128,2),"")</f>
        <v>26.131285714285713</v>
      </c>
      <c r="Y37" s="23">
        <f>IF(Y6&gt;0,VLOOKUP(Y6,'[3]2010_Envelope'!$BH$6:$CR$128,2),"")</f>
        <v>57.457470624999999</v>
      </c>
      <c r="Z37" s="23" t="str">
        <f>IF(Z6&gt;0,VLOOKUP(Z6,'[3]2010_Envelope'!$BH$6:$CR$128,2),"")</f>
        <v/>
      </c>
      <c r="AA37" s="23">
        <f>IF(AA6&gt;0,VLOOKUP(AA6,'[3]2010_Envelope'!$BH$6:$CR$128,2),"")</f>
        <v>26.171951850000006</v>
      </c>
      <c r="AB37" s="23" t="str">
        <f>IF(AB6&gt;0,VLOOKUP(AB6,'[3]2010_Envelope'!$BH$6:$CR$128,2),"")</f>
        <v/>
      </c>
      <c r="AC37" s="23">
        <f>IF(AC6&gt;0,VLOOKUP(AC6,'[3]2010_Envelope'!$BH$6:$CR$128,2),"")</f>
        <v>14.269945175357144</v>
      </c>
      <c r="AD37" s="22" t="str">
        <f>IF(AD6&gt;0,VLOOKUP(AD6,'[3]2010_HVAC'!$EY$7:$KA$83,14),"")</f>
        <v/>
      </c>
      <c r="AE37" s="22" t="str">
        <f>IF(AE6&gt;0,VLOOKUP(AE6,'[3]2010_HVAC'!$EY$7:$KA$83,14),"")</f>
        <v/>
      </c>
      <c r="AF37" s="22" t="str">
        <f>IF(AF6&gt;0,VLOOKUP(AF6,'[3]2010_HVAC'!$EY$7:$KA$83,14),"")</f>
        <v/>
      </c>
      <c r="AG37" s="61">
        <f>VLOOKUP($C37,[2]Performance!$A$3:$K$36,8)</f>
        <v>0</v>
      </c>
      <c r="AH37" s="61">
        <f>IF(AG37=0,14,IF(AG37=1,15,16))</f>
        <v>14</v>
      </c>
      <c r="AI37" s="22">
        <f>IF(AI6&gt;0,VLOOKUP(AI6,'[3]2010_HVAC'!$EY$7:$KA$83,AH37),"")</f>
        <v>25.107009096068253</v>
      </c>
      <c r="AJ37" s="22">
        <f>IF(AJ6&gt;0,VLOOKUP(AJ6,'[3]2010_HVAC'!$EY$7:$KA$83,AH37),"")</f>
        <v>19.509012836449617</v>
      </c>
      <c r="AK37" s="22">
        <f>IF(AK6&gt;0,VLOOKUP(AK6,'[3]2010_HVAC'!$EY$7:$KA$83,14),"")</f>
        <v>39.1792935</v>
      </c>
      <c r="AL37" s="22">
        <f>IF(AL6&gt;0,VLOOKUP(AL6,'[3]2010_HVAC'!$EY$7:$KA$83,14),"")</f>
        <v>9.6084981535714284</v>
      </c>
      <c r="AM37" s="22" t="str">
        <f>IF(AM6&gt;0,VLOOKUP(AM6,'[3]2010_HVAC'!$EY$7:$KA$83,14),"")</f>
        <v/>
      </c>
      <c r="AN37" s="22" t="str">
        <f>IF(AN6&gt;0,VLOOKUP(AN6,'[3]2010_HVAC'!$EY$7:$KA$83,14),"")</f>
        <v/>
      </c>
      <c r="AO37" s="14">
        <f>(SUM(X37:AF37)+SUM(AI37:AN37))*$AO$5</f>
        <v>30440.8253731025</v>
      </c>
      <c r="AP37" s="23">
        <f>IF(AP6&gt;0,VLOOKUP(AP6,'[3]2010_Envelope'!$BH$6:$CR$128,3),"")</f>
        <v>12.64488888888889</v>
      </c>
      <c r="AQ37" s="23">
        <f>IF(AQ6&gt;0,VLOOKUP(AQ6,'[3]2010_Envelope'!$BH$6:$CR$128,3),"")</f>
        <v>23.827624181818177</v>
      </c>
      <c r="AR37" s="23" t="str">
        <f>IF(AR6&gt;0,VLOOKUP(AR6,'[3]2010_Envelope'!$BH$6:$CR$128,3),"")</f>
        <v/>
      </c>
      <c r="AS37" s="23">
        <f>IF(AS6&gt;0,VLOOKUP(AS6,'[3]2010_Envelope'!$BH$6:$CR$128,3),"")</f>
        <v>11.490338160000002</v>
      </c>
      <c r="AT37" s="23" t="str">
        <f>IF(AT6&gt;0,VLOOKUP(AT6,'[3]2010_Envelope'!$BH$6:$CR$128,3),"")</f>
        <v/>
      </c>
      <c r="AU37" s="23">
        <f>IF(AU6&gt;0,VLOOKUP(AU6,'[3]2010_Envelope'!$BH$6:$CR$128,3),"")</f>
        <v>6.2651300799999996</v>
      </c>
      <c r="AV37" s="22" t="str">
        <f>IF(AV6&gt;0,VLOOKUP(AV6,'[3]2010_HVAC'!$EY$7:$KA$83,17),"")</f>
        <v/>
      </c>
      <c r="AW37" s="22" t="str">
        <f>IF(AW6&gt;0,VLOOKUP(AW6,'[3]2010_HVAC'!$EY$7:$KA$83,17),"")</f>
        <v/>
      </c>
      <c r="AX37" s="22" t="str">
        <f>IF(AX6&gt;0,VLOOKUP(AX6,'[3]2010_HVAC'!$EY$7:$KA$83,17),"")</f>
        <v/>
      </c>
      <c r="AY37" s="61">
        <f>VLOOKUP($C37,[1]Performance!$A$3:$K$36,8)</f>
        <v>0</v>
      </c>
      <c r="AZ37" s="61">
        <f>IF(AY37=0,17,IF(AY37,18,19))</f>
        <v>17</v>
      </c>
      <c r="BA37" s="22">
        <f>IF(BA6&gt;0,VLOOKUP(BA6,'[3]2010_HVAC'!$EY$7:$KA$83,AZ37),"")</f>
        <v>11.694807734328759</v>
      </c>
      <c r="BB37" s="22">
        <f>IF(BB6&gt;0,VLOOKUP(BB6,'[3]2010_HVAC'!$EY$7:$KA$83,AZ37),"")</f>
        <v>8.7159629031796886</v>
      </c>
      <c r="BC37" s="22">
        <f>IF(BC6&gt;0,VLOOKUP(BC6,'[3]2010_HVAC'!$EY$7:$KA$83,17),"")</f>
        <v>35.6259145</v>
      </c>
      <c r="BD37" s="22">
        <f>IF(BD6&gt;0,VLOOKUP(BD6,'[3]2010_HVAC'!$EY$7:$KA$83,17),"")</f>
        <v>1.3587775166666667</v>
      </c>
      <c r="BE37" s="22" t="str">
        <f>IF(BE6&gt;0,VLOOKUP(BE6,'[3]2010_HVAC'!$EY$7:$KA$83,17),"")</f>
        <v/>
      </c>
      <c r="BF37" s="22" t="str">
        <f>IF(BF6&gt;0,VLOOKUP(BF6,'[3]2010_HVAC'!$EY$7:$KA$83,17),"")</f>
        <v/>
      </c>
      <c r="BG37" s="14">
        <f>(SUM(AP37:AX37)+SUM(BA37:BF37))*$BG$5</f>
        <v>110507.20952523337</v>
      </c>
      <c r="BH37" s="21">
        <f>IF($N37&gt;0,VLOOKUP($C37,[2]Rome!$AB$7:$AN$40,$N37))/((IF($P37=1,'3 PlantsCodes'!$D$26,IF($P37=2,'3 PlantsCodes'!$D$27,IF($P37=3,'3 PlantsCodes'!$D$28,IF($P37=4,'3 PlantsCodes'!$D$29)))))*IF($R37=1,'3 PlantsCodes'!$D$31,IF(IT_Rome!$R37=2,'3 PlantsCodes'!$D$32)))</f>
        <v>104.79675843382428</v>
      </c>
      <c r="BI37" s="21">
        <f>(IF($O37=20,VLOOKUP($C37,[2]Rome!$AB$7:$AN$40,12),IF($O37&gt;0,VLOOKUP($C37,[2]Rome!$AB$7:$AN$40,$O37),0))/(IF($Q37=1,'3 PlantsCodes'!$E$26,IF($Q37=3,'3 PlantsCodes'!$E$28,IF($Q37=4,'3 PlantsCodes'!$E$29,1)))*IF($R37=1,'3 PlantsCodes'!$E$31,IF($R37=2,'3 PlantsCodes'!$E$32))))</f>
        <v>17.29350821521772</v>
      </c>
      <c r="BJ37" s="21">
        <f>VLOOKUP($C37,[2]Rome!$AB$6:$AZ$40,$T37)</f>
        <v>18.074999999999999</v>
      </c>
      <c r="BK37" s="21">
        <f>VLOOKUP($C37,[2]Rome!$B$7:$Y$40,18)</f>
        <v>11.353794285713454</v>
      </c>
      <c r="BL37" s="21">
        <f>VLOOKUP($C37,[2]Rome!$B$7:$AA$40,26)</f>
        <v>0.71521443449392863</v>
      </c>
      <c r="BM37" s="22">
        <f>IF($V37=1,-[4]SFH!$E$10,0)</f>
        <v>0</v>
      </c>
      <c r="BN37" s="63" t="s">
        <v>38</v>
      </c>
      <c r="BO37" s="21">
        <f>IF($N37&gt;0,VLOOKUP($C37,[1]Rome!$AB$7:$AN$40,$N37))/((IF($P37=1,'3 PlantsCodes'!$D$26,IF($P37=2,'3 PlantsCodes'!$D$27,IF($P37=3,'3 PlantsCodes'!$D$28,IF($P37=4,'3 PlantsCodes'!$D$29)))))*IF($R37=1,'3 PlantsCodes'!$D$31,IF(IT_Rome!$R37=2,'3 PlantsCodes'!$D$32)))</f>
        <v>70.543971245676744</v>
      </c>
      <c r="BP37" s="21">
        <f>(IF($O37=20,VLOOKUP($C37,[1]Rome!$AB$7:$AN$40,12),IF($O37&gt;0,VLOOKUP($C37,[1]Rome!$AB$7:$AN$40,$O37),0))/(IF($Q37=1,'3 PlantsCodes'!$E$26,IF($Q37=3,'3 PlantsCodes'!$E$28,IF($Q37=4,'3 PlantsCodes'!$E$29,1)))*IF($R37=1,'3 PlantsCodes'!$E$31,IF($R37=2,'3 PlantsCodes'!$E$32))))</f>
        <v>9.1585123266375632</v>
      </c>
      <c r="BQ37" s="21">
        <f>VLOOKUP($C37,[1]Rome!$AB$6:$AZ$40,$T37)</f>
        <v>27.912499999999998</v>
      </c>
      <c r="BR37" s="21">
        <f>VLOOKUP($C37,[1]Rome!$B$7:$Y$40,18)</f>
        <v>11.676460606061633</v>
      </c>
      <c r="BS37" s="21">
        <f>VLOOKUP($C37,[1]Rome!$B$7:$AA$40,26)</f>
        <v>0.49694120305070361</v>
      </c>
      <c r="BT37" s="22">
        <f>IF($V37=1,-[4]AB!$E$10,0)</f>
        <v>0</v>
      </c>
      <c r="BU37" s="63" t="s">
        <v>38</v>
      </c>
    </row>
    <row r="38" spans="1:73" ht="15" customHeight="1" x14ac:dyDescent="0.25">
      <c r="A38" s="195"/>
      <c r="B38" s="18">
        <v>2</v>
      </c>
      <c r="C38" s="26">
        <f t="shared" ref="C38:W38" si="40">IF(C7="","",C7)</f>
        <v>9</v>
      </c>
      <c r="D38" s="55" t="str">
        <f t="shared" si="40"/>
        <v>o-</v>
      </c>
      <c r="E38" s="55" t="str">
        <f t="shared" si="40"/>
        <v>o+</v>
      </c>
      <c r="F38" s="54" t="str">
        <f t="shared" si="40"/>
        <v>o</v>
      </c>
      <c r="G38" s="54" t="str">
        <f t="shared" si="40"/>
        <v>o</v>
      </c>
      <c r="H38" s="54">
        <f t="shared" si="40"/>
        <v>0</v>
      </c>
      <c r="I38" s="54">
        <f t="shared" si="40"/>
        <v>2</v>
      </c>
      <c r="J38" s="54">
        <f t="shared" si="40"/>
        <v>2</v>
      </c>
      <c r="K38" s="54">
        <f t="shared" si="40"/>
        <v>1</v>
      </c>
      <c r="L38" s="54">
        <f t="shared" si="40"/>
        <v>1</v>
      </c>
      <c r="M38" s="54">
        <f t="shared" si="40"/>
        <v>2211</v>
      </c>
      <c r="N38" s="54">
        <f t="shared" si="40"/>
        <v>9</v>
      </c>
      <c r="O38" s="54">
        <f t="shared" si="40"/>
        <v>11</v>
      </c>
      <c r="P38" s="54">
        <f t="shared" si="40"/>
        <v>2</v>
      </c>
      <c r="Q38" s="54">
        <f t="shared" si="40"/>
        <v>3</v>
      </c>
      <c r="R38" s="54">
        <f t="shared" si="40"/>
        <v>1</v>
      </c>
      <c r="S38" s="54" t="str">
        <f t="shared" si="40"/>
        <v>o</v>
      </c>
      <c r="T38" s="26">
        <f t="shared" si="40"/>
        <v>18</v>
      </c>
      <c r="U38" s="54">
        <f t="shared" si="40"/>
        <v>0</v>
      </c>
      <c r="V38" s="54">
        <f t="shared" si="40"/>
        <v>0</v>
      </c>
      <c r="W38" s="19" t="str">
        <f t="shared" si="40"/>
        <v/>
      </c>
      <c r="X38" s="23">
        <f>IF(X7&gt;0,VLOOKUP(X7,'[3]2010_Envelope'!$BH$6:$CR$128,2),"")</f>
        <v>7.7010205564285714</v>
      </c>
      <c r="Y38" s="23">
        <f>IF(Y7&gt;0,VLOOKUP(Y7,'[3]2010_Envelope'!$BH$6:$CR$128,2),"")</f>
        <v>80.926430062499989</v>
      </c>
      <c r="Z38" s="23">
        <f>IF(Z7&gt;0,VLOOKUP(Z7,'[3]2010_Envelope'!$BH$6:$CR$128,2),"")</f>
        <v>28.976721415714287</v>
      </c>
      <c r="AA38" s="23">
        <f>IF(AA7&gt;0,VLOOKUP(AA7,'[3]2010_Envelope'!$BH$6:$CR$128,2),"")</f>
        <v>83.253579634285714</v>
      </c>
      <c r="AB38" s="23" t="str">
        <f>IF(AB7&gt;0,VLOOKUP(AB7,'[3]2010_Envelope'!$BH$6:$CR$128,2),"")</f>
        <v/>
      </c>
      <c r="AC38" s="23">
        <f>IF(AC7&gt;0,VLOOKUP(AC7,'[3]2010_Envelope'!$BH$6:$CR$128,2),"")</f>
        <v>14.269945175357144</v>
      </c>
      <c r="AD38" s="22" t="str">
        <f>IF(AD7&gt;0,VLOOKUP(AD7,'[3]2010_HVAC'!$EY$7:$KA$83,14),"")</f>
        <v/>
      </c>
      <c r="AE38" s="22" t="str">
        <f>IF(AE7&gt;0,VLOOKUP(AE7,'[3]2010_HVAC'!$EY$7:$KA$83,14),"")</f>
        <v/>
      </c>
      <c r="AF38" s="22" t="str">
        <f>IF(AF7&gt;0,VLOOKUP(AF7,'[3]2010_HVAC'!$EY$7:$KA$83,14),"")</f>
        <v/>
      </c>
      <c r="AG38" s="61">
        <f>VLOOKUP($C38,[2]Performance!$A$3:$K$36,8)</f>
        <v>1</v>
      </c>
      <c r="AH38" s="61">
        <f t="shared" ref="AH38:AH55" si="41">IF(AG38=0,14,IF(AG38=1,15,16))</f>
        <v>15</v>
      </c>
      <c r="AI38" s="22">
        <f>IF(AI7&gt;0,VLOOKUP(AI7,'[3]2010_HVAC'!$EY$7:$KA$83,AH38),"")</f>
        <v>31.695714285714285</v>
      </c>
      <c r="AJ38" s="22">
        <f>IF(AJ7&gt;0,VLOOKUP(AJ7,'[3]2010_HVAC'!$EY$7:$KA$83,AH38),"")</f>
        <v>23.251063936597276</v>
      </c>
      <c r="AK38" s="22">
        <f>IF(AK7&gt;0,VLOOKUP(AK7,'[3]2010_HVAC'!$EY$7:$KA$83,14),"")</f>
        <v>39.1792935</v>
      </c>
      <c r="AL38" s="22">
        <f>IF(AL7&gt;0,VLOOKUP(AL7,'[3]2010_HVAC'!$EY$7:$KA$83,14),"")</f>
        <v>9.6084981535714284</v>
      </c>
      <c r="AM38" s="22" t="str">
        <f>IF(AM7&gt;0,VLOOKUP(AM7,'[3]2010_HVAC'!$EY$7:$KA$83,14),"")</f>
        <v/>
      </c>
      <c r="AN38" s="22" t="str">
        <f>IF(AN7&gt;0,VLOOKUP(AN7,'[3]2010_HVAC'!$EY$7:$KA$83,14),"")</f>
        <v/>
      </c>
      <c r="AO38" s="14">
        <f t="shared" ref="AO38:AO55" si="42">(SUM(X38:AF38)+SUM(AI38:AN38))*$AO$5</f>
        <v>44640.717340823627</v>
      </c>
      <c r="AP38" s="23">
        <f>IF(AP7&gt;0,VLOOKUP(AP7,'[3]2010_Envelope'!$BH$6:$CR$128,3),"")</f>
        <v>3.7265119799999997</v>
      </c>
      <c r="AQ38" s="23">
        <f>IF(AQ7&gt;0,VLOOKUP(AQ7,'[3]2010_Envelope'!$BH$6:$CR$128,3),"")</f>
        <v>33.560206199999996</v>
      </c>
      <c r="AR38" s="23">
        <f>IF(AR7&gt;0,VLOOKUP(AR7,'[3]2010_Envelope'!$BH$6:$CR$128,3),"")</f>
        <v>14.021790840000001</v>
      </c>
      <c r="AS38" s="23">
        <f>IF(AS7&gt;0,VLOOKUP(AS7,'[3]2010_Envelope'!$BH$6:$CR$128,3),"")</f>
        <v>36.920128193939398</v>
      </c>
      <c r="AT38" s="23" t="str">
        <f>IF(AT7&gt;0,VLOOKUP(AT7,'[3]2010_Envelope'!$BH$6:$CR$128,3),"")</f>
        <v/>
      </c>
      <c r="AU38" s="23">
        <f>IF(AU7&gt;0,VLOOKUP(AU7,'[3]2010_Envelope'!$BH$6:$CR$128,3),"")</f>
        <v>6.2651300799999996</v>
      </c>
      <c r="AV38" s="22" t="str">
        <f>IF(AV7&gt;0,VLOOKUP(AV7,'[3]2010_HVAC'!$EY$7:$KA$83,17),"")</f>
        <v/>
      </c>
      <c r="AW38" s="22" t="str">
        <f>IF(AW7&gt;0,VLOOKUP(AW7,'[3]2010_HVAC'!$EY$7:$KA$83,17),"")</f>
        <v/>
      </c>
      <c r="AX38" s="22" t="str">
        <f>IF(AX7&gt;0,VLOOKUP(AX7,'[3]2010_HVAC'!$EY$7:$KA$83,17),"")</f>
        <v/>
      </c>
      <c r="AY38" s="61">
        <f>VLOOKUP($C38,[1]Performance!$A$3:$K$36,8)</f>
        <v>1</v>
      </c>
      <c r="AZ38" s="61">
        <f t="shared" ref="AZ38:AZ55" si="43">IF(AY38=0,17,IF(AY38,18,19))</f>
        <v>18</v>
      </c>
      <c r="BA38" s="22">
        <f>IF(BA7&gt;0,VLOOKUP(BA7,'[3]2010_HVAC'!$EY$7:$KA$83,AZ38),"")</f>
        <v>6.5289405864381287</v>
      </c>
      <c r="BB38" s="22">
        <f>IF(BB7&gt;0,VLOOKUP(BB7,'[3]2010_HVAC'!$EY$7:$KA$83,AZ38),"")</f>
        <v>13.156099580324517</v>
      </c>
      <c r="BC38" s="22">
        <f>IF(BC7&gt;0,VLOOKUP(BC7,'[3]2010_HVAC'!$EY$7:$KA$83,17),"")</f>
        <v>35.6259145</v>
      </c>
      <c r="BD38" s="22">
        <f>IF(BD7&gt;0,VLOOKUP(BD7,'[3]2010_HVAC'!$EY$7:$KA$83,17),"")</f>
        <v>1.3587775166666667</v>
      </c>
      <c r="BE38" s="22" t="str">
        <f>IF(BE7&gt;0,VLOOKUP(BE7,'[3]2010_HVAC'!$EY$7:$KA$83,17),"")</f>
        <v/>
      </c>
      <c r="BF38" s="22" t="str">
        <f>IF(BF7&gt;0,VLOOKUP(BF7,'[3]2010_HVAC'!$EY$7:$KA$83,17),"")</f>
        <v/>
      </c>
      <c r="BG38" s="14">
        <f t="shared" ref="BG38:BG55" si="44">(SUM(AP38:AX38)+SUM(BA38:BF38))*$BG$5</f>
        <v>149651.864482595</v>
      </c>
      <c r="BH38" s="21">
        <f>IF($N38&gt;0,VLOOKUP($C38,[2]Rome!$AB$7:$AN$40,$N38))/((IF($P38=1,'3 PlantsCodes'!$D$26,IF($P38=2,'3 PlantsCodes'!$D$27,IF($P38=3,'3 PlantsCodes'!$D$28,IF($P38=4,'3 PlantsCodes'!$D$29)))))*IF($R38=1,'3 PlantsCodes'!$D$31,IF(IT_Rome!$R38=2,'3 PlantsCodes'!$D$32)))</f>
        <v>33.194298218526455</v>
      </c>
      <c r="BI38" s="21">
        <f>(IF($O38=20,VLOOKUP($C38,[2]Rome!$AB$7:$AN$40,12),IF($O38&gt;0,VLOOKUP($C38,[2]Rome!$AB$7:$AN$40,$O38),0))/(IF($Q38=1,'3 PlantsCodes'!$E$26,IF($Q38=3,'3 PlantsCodes'!$E$28,IF($Q38=4,'3 PlantsCodes'!$E$29,1)))*IF($R38=1,'3 PlantsCodes'!$E$31,IF($R38=2,'3 PlantsCodes'!$E$32))))</f>
        <v>14.944571518976986</v>
      </c>
      <c r="BJ38" s="21">
        <f>VLOOKUP($C38,[2]Rome!$AB$6:$AZ$40,$T38)</f>
        <v>14.46</v>
      </c>
      <c r="BK38" s="21">
        <f>VLOOKUP($C38,[2]Rome!$B$7:$Y$40,18)</f>
        <v>11.353794285713454</v>
      </c>
      <c r="BL38" s="21">
        <f>VLOOKUP($C38,[2]Rome!$B$7:$AA$40,26)</f>
        <v>0.58410855751427371</v>
      </c>
      <c r="BM38" s="22">
        <f>IF($V38=1,-[4]SFH!$E$10,0)</f>
        <v>0</v>
      </c>
      <c r="BN38" s="63" t="s">
        <v>38</v>
      </c>
      <c r="BO38" s="21">
        <f>IF($N38&gt;0,VLOOKUP($C38,[1]Rome!$AB$7:$AN$40,$N38))/((IF($P38=1,'3 PlantsCodes'!$D$26,IF($P38=2,'3 PlantsCodes'!$D$27,IF($P38=3,'3 PlantsCodes'!$D$28,IF($P38=4,'3 PlantsCodes'!$D$29)))))*IF($R38=1,'3 PlantsCodes'!$D$31,IF(IT_Rome!$R38=2,'3 PlantsCodes'!$D$32)))</f>
        <v>24.334968053333171</v>
      </c>
      <c r="BP38" s="21">
        <f>(IF($O38=20,VLOOKUP($C38,[1]Rome!$AB$7:$AN$40,12),IF($O38&gt;0,VLOOKUP($C38,[1]Rome!$AB$7:$AN$40,$O38),0))/(IF($Q38=1,'3 PlantsCodes'!$E$26,IF($Q38=3,'3 PlantsCodes'!$E$28,IF($Q38=4,'3 PlantsCodes'!$E$29,1)))*IF($R38=1,'3 PlantsCodes'!$E$31,IF($R38=2,'3 PlantsCodes'!$E$32))))</f>
        <v>8.731423833245632</v>
      </c>
      <c r="BQ38" s="21">
        <f>VLOOKUP($C38,[1]Rome!$AB$6:$AZ$40,$T38)</f>
        <v>22.33</v>
      </c>
      <c r="BR38" s="21">
        <f>VLOOKUP($C38,[1]Rome!$B$7:$Y$40,18)</f>
        <v>11.676460606061633</v>
      </c>
      <c r="BS38" s="21">
        <f>VLOOKUP($C38,[1]Rome!$B$7:$AA$40,26)</f>
        <v>0.44053648245908533</v>
      </c>
      <c r="BT38" s="22">
        <f>IF($V38=1,-[4]AB!$E$10,0)</f>
        <v>0</v>
      </c>
      <c r="BU38" s="63" t="s">
        <v>38</v>
      </c>
    </row>
    <row r="39" spans="1:73" ht="15" customHeight="1" x14ac:dyDescent="0.25">
      <c r="A39" s="195"/>
      <c r="B39" s="18">
        <v>3</v>
      </c>
      <c r="C39" s="26">
        <f t="shared" ref="C39:W39" si="45">IF(C8="","",C8)</f>
        <v>19</v>
      </c>
      <c r="D39" s="55" t="str">
        <f t="shared" si="45"/>
        <v>o</v>
      </c>
      <c r="E39" s="55" t="str">
        <f t="shared" si="45"/>
        <v>o+</v>
      </c>
      <c r="F39" s="54" t="str">
        <f t="shared" si="45"/>
        <v>o</v>
      </c>
      <c r="G39" s="54" t="str">
        <f t="shared" si="45"/>
        <v>o</v>
      </c>
      <c r="H39" s="54">
        <f t="shared" si="45"/>
        <v>0</v>
      </c>
      <c r="I39" s="54">
        <f t="shared" si="45"/>
        <v>3</v>
      </c>
      <c r="J39" s="54">
        <f t="shared" si="45"/>
        <v>2</v>
      </c>
      <c r="K39" s="54">
        <f t="shared" si="45"/>
        <v>1</v>
      </c>
      <c r="L39" s="54">
        <f t="shared" si="45"/>
        <v>1</v>
      </c>
      <c r="M39" s="54">
        <f t="shared" si="45"/>
        <v>3211</v>
      </c>
      <c r="N39" s="54">
        <f t="shared" si="45"/>
        <v>9</v>
      </c>
      <c r="O39" s="54">
        <f t="shared" si="45"/>
        <v>11</v>
      </c>
      <c r="P39" s="54">
        <f t="shared" si="45"/>
        <v>2</v>
      </c>
      <c r="Q39" s="54">
        <f t="shared" si="45"/>
        <v>3</v>
      </c>
      <c r="R39" s="54">
        <f t="shared" si="45"/>
        <v>1</v>
      </c>
      <c r="S39" s="54" t="str">
        <f t="shared" si="45"/>
        <v>o</v>
      </c>
      <c r="T39" s="26">
        <f t="shared" si="45"/>
        <v>18</v>
      </c>
      <c r="U39" s="54">
        <f t="shared" si="45"/>
        <v>0</v>
      </c>
      <c r="V39" s="54">
        <f t="shared" si="45"/>
        <v>0</v>
      </c>
      <c r="W39" s="19" t="str">
        <f t="shared" si="45"/>
        <v/>
      </c>
      <c r="X39" s="23">
        <f>IF(X8&gt;0,VLOOKUP(X8,'[3]2010_Envelope'!$BH$6:$CR$128,2),"")</f>
        <v>13.723334654464287</v>
      </c>
      <c r="Y39" s="23">
        <f>IF(Y8&gt;0,VLOOKUP(Y8,'[3]2010_Envelope'!$BH$6:$CR$128,2),"")</f>
        <v>91.683623212500024</v>
      </c>
      <c r="Z39" s="23">
        <f>IF(Z8&gt;0,VLOOKUP(Z8,'[3]2010_Envelope'!$BH$6:$CR$128,2),"")</f>
        <v>33.197054715</v>
      </c>
      <c r="AA39" s="23">
        <f>IF(AA8&gt;0,VLOOKUP(AA8,'[3]2010_Envelope'!$BH$6:$CR$128,2),"")</f>
        <v>83.253579634285714</v>
      </c>
      <c r="AB39" s="23" t="str">
        <f>IF(AB8&gt;0,VLOOKUP(AB8,'[3]2010_Envelope'!$BH$6:$CR$128,2),"")</f>
        <v/>
      </c>
      <c r="AC39" s="23">
        <f>IF(AC8&gt;0,VLOOKUP(AC8,'[3]2010_Envelope'!$BH$6:$CR$128,2),"")</f>
        <v>14.269945175357144</v>
      </c>
      <c r="AD39" s="22" t="str">
        <f>IF(AD8&gt;0,VLOOKUP(AD8,'[3]2010_HVAC'!$EY$7:$KA$83,14),"")</f>
        <v/>
      </c>
      <c r="AE39" s="22" t="str">
        <f>IF(AE8&gt;0,VLOOKUP(AE8,'[3]2010_HVAC'!$EY$7:$KA$83,14),"")</f>
        <v/>
      </c>
      <c r="AF39" s="22" t="str">
        <f>IF(AF8&gt;0,VLOOKUP(AF8,'[3]2010_HVAC'!$EY$7:$KA$83,14),"")</f>
        <v/>
      </c>
      <c r="AG39" s="61">
        <f>VLOOKUP($C39,[2]Performance!$A$3:$K$36,8)</f>
        <v>2</v>
      </c>
      <c r="AH39" s="61">
        <f t="shared" si="41"/>
        <v>16</v>
      </c>
      <c r="AI39" s="22">
        <f>IF(AI8&gt;0,VLOOKUP(AI8,'[3]2010_HVAC'!$EY$7:$KA$83,AH39),"")</f>
        <v>31.695714285714285</v>
      </c>
      <c r="AJ39" s="22">
        <f>IF(AJ8&gt;0,VLOOKUP(AJ8,'[3]2010_HVAC'!$EY$7:$KA$83,AH39),"")</f>
        <v>21.380038386523445</v>
      </c>
      <c r="AK39" s="22">
        <f>IF(AK8&gt;0,VLOOKUP(AK8,'[3]2010_HVAC'!$EY$7:$KA$83,14),"")</f>
        <v>39.1792935</v>
      </c>
      <c r="AL39" s="22">
        <f>IF(AL8&gt;0,VLOOKUP(AL8,'[3]2010_HVAC'!$EY$7:$KA$83,14),"")</f>
        <v>9.6084981535714284</v>
      </c>
      <c r="AM39" s="22" t="str">
        <f>IF(AM8&gt;0,VLOOKUP(AM8,'[3]2010_HVAC'!$EY$7:$KA$83,14),"")</f>
        <v/>
      </c>
      <c r="AN39" s="22" t="str">
        <f>IF(AN8&gt;0,VLOOKUP(AN8,'[3]2010_HVAC'!$EY$7:$KA$83,14),"")</f>
        <v/>
      </c>
      <c r="AO39" s="14">
        <f t="shared" si="42"/>
        <v>47318.751440438282</v>
      </c>
      <c r="AP39" s="23">
        <f>IF(AP8&gt;0,VLOOKUP(AP8,'[3]2010_Envelope'!$BH$6:$CR$128,3),"")</f>
        <v>6.6407004916666672</v>
      </c>
      <c r="AQ39" s="23">
        <f>IF(AQ8&gt;0,VLOOKUP(AQ8,'[3]2010_Envelope'!$BH$6:$CR$128,3),"")</f>
        <v>38.021216280000004</v>
      </c>
      <c r="AR39" s="23">
        <f>IF(AR8&gt;0,VLOOKUP(AR8,'[3]2010_Envelope'!$BH$6:$CR$128,3),"")</f>
        <v>16.064003620000001</v>
      </c>
      <c r="AS39" s="23">
        <f>IF(AS8&gt;0,VLOOKUP(AS8,'[3]2010_Envelope'!$BH$6:$CR$128,3),"")</f>
        <v>36.920128193939398</v>
      </c>
      <c r="AT39" s="23" t="str">
        <f>IF(AT8&gt;0,VLOOKUP(AT8,'[3]2010_Envelope'!$BH$6:$CR$128,3),"")</f>
        <v/>
      </c>
      <c r="AU39" s="23">
        <f>IF(AU8&gt;0,VLOOKUP(AU8,'[3]2010_Envelope'!$BH$6:$CR$128,3),"")</f>
        <v>6.2651300799999996</v>
      </c>
      <c r="AV39" s="22" t="str">
        <f>IF(AV8&gt;0,VLOOKUP(AV8,'[3]2010_HVAC'!$EY$7:$KA$83,17),"")</f>
        <v/>
      </c>
      <c r="AW39" s="22" t="str">
        <f>IF(AW8&gt;0,VLOOKUP(AW8,'[3]2010_HVAC'!$EY$7:$KA$83,17),"")</f>
        <v/>
      </c>
      <c r="AX39" s="22" t="str">
        <f>IF(AX8&gt;0,VLOOKUP(AX8,'[3]2010_HVAC'!$EY$7:$KA$83,17),"")</f>
        <v/>
      </c>
      <c r="AY39" s="61">
        <f>VLOOKUP($C39,[1]Performance!$A$3:$K$36,8)</f>
        <v>2</v>
      </c>
      <c r="AZ39" s="61">
        <f t="shared" si="43"/>
        <v>18</v>
      </c>
      <c r="BA39" s="22">
        <f>IF(BA8&gt;0,VLOOKUP(BA8,'[3]2010_HVAC'!$EY$7:$KA$83,AZ39),"")</f>
        <v>6.5289405864381287</v>
      </c>
      <c r="BB39" s="22">
        <f>IF(BB8&gt;0,VLOOKUP(BB8,'[3]2010_HVAC'!$EY$7:$KA$83,AZ39),"")</f>
        <v>13.156099580324517</v>
      </c>
      <c r="BC39" s="22">
        <f>IF(BC8&gt;0,VLOOKUP(BC8,'[3]2010_HVAC'!$EY$7:$KA$83,17),"")</f>
        <v>35.6259145</v>
      </c>
      <c r="BD39" s="22">
        <f>IF(BD8&gt;0,VLOOKUP(BD8,'[3]2010_HVAC'!$EY$7:$KA$83,17),"")</f>
        <v>1.3587775166666667</v>
      </c>
      <c r="BE39" s="22" t="str">
        <f>IF(BE8&gt;0,VLOOKUP(BE8,'[3]2010_HVAC'!$EY$7:$KA$83,17),"")</f>
        <v/>
      </c>
      <c r="BF39" s="22" t="str">
        <f>IF(BF8&gt;0,VLOOKUP(BF8,'[3]2010_HVAC'!$EY$7:$KA$83,17),"")</f>
        <v/>
      </c>
      <c r="BG39" s="14">
        <f t="shared" si="44"/>
        <v>158975.10174054501</v>
      </c>
      <c r="BH39" s="21">
        <f>IF($N39&gt;0,VLOOKUP($C39,[2]Rome!$AB$7:$AN$40,$N39))/((IF($P39=1,'3 PlantsCodes'!$D$26,IF($P39=2,'3 PlantsCodes'!$D$27,IF($P39=3,'3 PlantsCodes'!$D$28,IF($P39=4,'3 PlantsCodes'!$D$29)))))*IF($R39=1,'3 PlantsCodes'!$D$31,IF(IT_Rome!$R39=2,'3 PlantsCodes'!$D$32)))</f>
        <v>24.320973976963487</v>
      </c>
      <c r="BI39" s="21">
        <f>(IF($O39=20,VLOOKUP($C39,[2]Rome!$AB$7:$AN$40,12),IF($O39&gt;0,VLOOKUP($C39,[2]Rome!$AB$7:$AN$40,$O39),0))/(IF($Q39=1,'3 PlantsCodes'!$E$26,IF($Q39=3,'3 PlantsCodes'!$E$28,IF($Q39=4,'3 PlantsCodes'!$E$29,1)))*IF($R39=1,'3 PlantsCodes'!$E$31,IF($R39=2,'3 PlantsCodes'!$E$32))))</f>
        <v>14.887745421296072</v>
      </c>
      <c r="BJ39" s="21">
        <f>VLOOKUP($C39,[2]Rome!$AB$6:$AZ$40,$T39)</f>
        <v>14.46</v>
      </c>
      <c r="BK39" s="21">
        <f>VLOOKUP($C39,[2]Rome!$B$7:$Y$40,18)</f>
        <v>11.353794285713454</v>
      </c>
      <c r="BL39" s="21">
        <f>VLOOKUP($C39,[2]Rome!$B$7:$AA$40,26)</f>
        <v>0.57087367399729527</v>
      </c>
      <c r="BM39" s="22">
        <f>IF($V39=1,-[4]SFH!$E$10,0)</f>
        <v>0</v>
      </c>
      <c r="BN39" s="63" t="s">
        <v>38</v>
      </c>
      <c r="BO39" s="21">
        <f>IF($N39&gt;0,VLOOKUP($C39,[1]Rome!$AB$7:$AN$40,$N39))/((IF($P39=1,'3 PlantsCodes'!$D$26,IF($P39=2,'3 PlantsCodes'!$D$27,IF($P39=3,'3 PlantsCodes'!$D$28,IF($P39=4,'3 PlantsCodes'!$D$29)))))*IF($R39=1,'3 PlantsCodes'!$D$31,IF(IT_Rome!$R39=2,'3 PlantsCodes'!$D$32)))</f>
        <v>18.802112719316522</v>
      </c>
      <c r="BP39" s="21">
        <f>(IF($O39=20,VLOOKUP($C39,[1]Rome!$AB$7:$AN$40,12),IF($O39&gt;0,VLOOKUP($C39,[1]Rome!$AB$7:$AN$40,$O39),0))/(IF($Q39=1,'3 PlantsCodes'!$E$26,IF($Q39=3,'3 PlantsCodes'!$E$28,IF($Q39=4,'3 PlantsCodes'!$E$29,1)))*IF($R39=1,'3 PlantsCodes'!$E$31,IF($R39=2,'3 PlantsCodes'!$E$32))))</f>
        <v>8.7849739358654286</v>
      </c>
      <c r="BQ39" s="21">
        <f>VLOOKUP($C39,[1]Rome!$AB$6:$AZ$40,$T39)</f>
        <v>22.33</v>
      </c>
      <c r="BR39" s="21">
        <f>VLOOKUP($C39,[1]Rome!$B$7:$Y$40,18)</f>
        <v>11.676460606061633</v>
      </c>
      <c r="BS39" s="21">
        <f>VLOOKUP($C39,[1]Rome!$B$7:$AA$40,26)</f>
        <v>0.43499717382502356</v>
      </c>
      <c r="BT39" s="22">
        <f>IF($V39=1,-[4]AB!$E$10,0)</f>
        <v>0</v>
      </c>
      <c r="BU39" s="63" t="s">
        <v>38</v>
      </c>
    </row>
    <row r="40" spans="1:73" ht="15" customHeight="1" x14ac:dyDescent="0.25">
      <c r="A40" s="195"/>
      <c r="B40" s="18">
        <v>4</v>
      </c>
      <c r="C40" s="26">
        <f t="shared" ref="C40:W40" si="46">IF(C9="","",C9)</f>
        <v>28</v>
      </c>
      <c r="D40" s="55" t="str">
        <f t="shared" si="46"/>
        <v>o+</v>
      </c>
      <c r="E40" s="55" t="str">
        <f t="shared" si="46"/>
        <v>o+</v>
      </c>
      <c r="F40" s="54" t="str">
        <f t="shared" si="46"/>
        <v>+</v>
      </c>
      <c r="G40" s="54" t="str">
        <f t="shared" si="46"/>
        <v>o</v>
      </c>
      <c r="H40" s="54">
        <f t="shared" si="46"/>
        <v>0</v>
      </c>
      <c r="I40" s="54">
        <f t="shared" si="46"/>
        <v>4</v>
      </c>
      <c r="J40" s="54">
        <f t="shared" si="46"/>
        <v>2</v>
      </c>
      <c r="K40" s="54">
        <f t="shared" si="46"/>
        <v>2</v>
      </c>
      <c r="L40" s="54">
        <f t="shared" si="46"/>
        <v>1</v>
      </c>
      <c r="M40" s="54">
        <f t="shared" si="46"/>
        <v>4221</v>
      </c>
      <c r="N40" s="54">
        <f t="shared" si="46"/>
        <v>8</v>
      </c>
      <c r="O40" s="54">
        <f t="shared" si="46"/>
        <v>13</v>
      </c>
      <c r="P40" s="54">
        <f t="shared" si="46"/>
        <v>1</v>
      </c>
      <c r="Q40" s="54">
        <f t="shared" si="46"/>
        <v>1</v>
      </c>
      <c r="R40" s="54">
        <f t="shared" si="46"/>
        <v>2</v>
      </c>
      <c r="S40" s="54" t="str">
        <f t="shared" si="46"/>
        <v>o</v>
      </c>
      <c r="T40" s="26">
        <f t="shared" si="46"/>
        <v>17</v>
      </c>
      <c r="U40" s="54">
        <f t="shared" si="46"/>
        <v>0</v>
      </c>
      <c r="V40" s="54">
        <f t="shared" si="46"/>
        <v>0</v>
      </c>
      <c r="W40" s="19" t="str">
        <f t="shared" si="46"/>
        <v/>
      </c>
      <c r="X40" s="23">
        <f>IF(X9&gt;0,VLOOKUP(X9,'[3]2010_Envelope'!$BH$6:$CR$128,2),"")</f>
        <v>19.745648752499999</v>
      </c>
      <c r="Y40" s="23">
        <f>IF(Y9&gt;0,VLOOKUP(Y9,'[3]2010_Envelope'!$BH$6:$CR$128,2),"")</f>
        <v>102.44906574375001</v>
      </c>
      <c r="Z40" s="23">
        <f>IF(Z9&gt;0,VLOOKUP(Z9,'[3]2010_Envelope'!$BH$6:$CR$128,2),"")</f>
        <v>37.424639446071424</v>
      </c>
      <c r="AA40" s="23">
        <f>IF(AA9&gt;0,VLOOKUP(AA9,'[3]2010_Envelope'!$BH$6:$CR$128,2),"")</f>
        <v>83.253579634285714</v>
      </c>
      <c r="AB40" s="23">
        <f>IF(AB9&gt;0,VLOOKUP(AB9,'[3]2010_Envelope'!$BH$6:$CR$128,2),"")</f>
        <v>73.415651615357163</v>
      </c>
      <c r="AC40" s="23">
        <f>IF(AC9&gt;0,VLOOKUP(AC9,'[3]2010_Envelope'!$BH$6:$CR$128,2),"")</f>
        <v>33.705407163214282</v>
      </c>
      <c r="AD40" s="22" t="str">
        <f>IF(AD9&gt;0,VLOOKUP(AD9,'[3]2010_HVAC'!$EY$7:$KA$83,14),"")</f>
        <v/>
      </c>
      <c r="AE40" s="22" t="str">
        <f>IF(AE9&gt;0,VLOOKUP(AE9,'[3]2010_HVAC'!$EY$7:$KA$83,14),"")</f>
        <v/>
      </c>
      <c r="AF40" s="22" t="str">
        <f>IF(AF9&gt;0,VLOOKUP(AF9,'[3]2010_HVAC'!$EY$7:$KA$83,14),"")</f>
        <v/>
      </c>
      <c r="AG40" s="61">
        <f>VLOOKUP($C40,[2]Performance!$A$3:$K$36,8)</f>
        <v>2</v>
      </c>
      <c r="AH40" s="61">
        <f t="shared" si="41"/>
        <v>16</v>
      </c>
      <c r="AI40" s="22">
        <f>IF(AI9&gt;0,VLOOKUP(AI9,'[3]2010_HVAC'!$EY$7:$KA$83,AH40),"")</f>
        <v>61.450147299962829</v>
      </c>
      <c r="AJ40" s="22" t="str">
        <f>IF(AJ9&gt;0,VLOOKUP(AJ9,'[3]2010_HVAC'!$EY$7:$KA$83,AH40),"")</f>
        <v/>
      </c>
      <c r="AK40" s="22">
        <f>IF(AK9&gt;0,VLOOKUP(AK9,'[3]2010_HVAC'!$EY$7:$KA$83,14),"")</f>
        <v>233.24445899999998</v>
      </c>
      <c r="AL40" s="22">
        <f>IF(AL9&gt;0,VLOOKUP(AL9,'[3]2010_HVAC'!$EY$7:$KA$83,14),"")</f>
        <v>3.9310182214285709</v>
      </c>
      <c r="AM40" s="22" t="str">
        <f>IF(AM9&gt;0,VLOOKUP(AM9,'[3]2010_HVAC'!$EY$7:$KA$83,14),"")</f>
        <v/>
      </c>
      <c r="AN40" s="22" t="str">
        <f>IF(AN9&gt;0,VLOOKUP(AN9,'[3]2010_HVAC'!$EY$7:$KA$83,14),"")</f>
        <v/>
      </c>
      <c r="AO40" s="14">
        <f t="shared" si="42"/>
        <v>90806.746362719787</v>
      </c>
      <c r="AP40" s="23">
        <f>IF(AP9&gt;0,VLOOKUP(AP9,'[3]2010_Envelope'!$BH$6:$CR$128,3),"")</f>
        <v>9.5548890033333347</v>
      </c>
      <c r="AQ40" s="23">
        <f>IF(AQ9&gt;0,VLOOKUP(AQ9,'[3]2010_Envelope'!$BH$6:$CR$128,3),"")</f>
        <v>42.485647380000003</v>
      </c>
      <c r="AR40" s="23">
        <f>IF(AR9&gt;0,VLOOKUP(AR9,'[3]2010_Envelope'!$BH$6:$CR$128,3),"")</f>
        <v>18.109725356666665</v>
      </c>
      <c r="AS40" s="23">
        <f>IF(AS9&gt;0,VLOOKUP(AS9,'[3]2010_Envelope'!$BH$6:$CR$128,3),"")</f>
        <v>36.920128193939398</v>
      </c>
      <c r="AT40" s="23">
        <f>IF(AT9&gt;0,VLOOKUP(AT9,'[3]2010_Envelope'!$BH$6:$CR$128,3),"")</f>
        <v>32.557746284848484</v>
      </c>
      <c r="AU40" s="23">
        <f>IF(AU9&gt;0,VLOOKUP(AU9,'[3]2010_Envelope'!$BH$6:$CR$128,3),"")</f>
        <v>14.797290119999998</v>
      </c>
      <c r="AV40" s="22" t="str">
        <f>IF(AV9&gt;0,VLOOKUP(AV9,'[3]2010_HVAC'!$EY$7:$KA$83,17),"")</f>
        <v/>
      </c>
      <c r="AW40" s="22" t="str">
        <f>IF(AW9&gt;0,VLOOKUP(AW9,'[3]2010_HVAC'!$EY$7:$KA$83,17),"")</f>
        <v/>
      </c>
      <c r="AX40" s="22" t="str">
        <f>IF(AX9&gt;0,VLOOKUP(AX9,'[3]2010_HVAC'!$EY$7:$KA$83,17),"")</f>
        <v/>
      </c>
      <c r="AY40" s="61">
        <f>VLOOKUP($C40,[1]Performance!$A$3:$K$36,8)</f>
        <v>2</v>
      </c>
      <c r="AZ40" s="61">
        <f t="shared" si="43"/>
        <v>18</v>
      </c>
      <c r="BA40" s="22">
        <f>IF(BA9&gt;0,VLOOKUP(BA9,'[3]2010_HVAC'!$EY$7:$KA$83,AZ40),"")</f>
        <v>86.114593744303164</v>
      </c>
      <c r="BB40" s="22" t="str">
        <f>IF(BB9&gt;0,VLOOKUP(BB9,'[3]2010_HVAC'!$EY$7:$KA$83,AZ40),"")</f>
        <v/>
      </c>
      <c r="BC40" s="22">
        <f>IF(BC9&gt;0,VLOOKUP(BC9,'[3]2010_HVAC'!$EY$7:$KA$83,17),"")</f>
        <v>212.03258399999999</v>
      </c>
      <c r="BD40" s="22">
        <f>IF(BD9&gt;0,VLOOKUP(BD9,'[3]2010_HVAC'!$EY$7:$KA$83,17),"")</f>
        <v>0.27795078333333328</v>
      </c>
      <c r="BE40" s="22" t="str">
        <f>IF(BE9&gt;0,VLOOKUP(BE9,'[3]2010_HVAC'!$EY$7:$KA$83,17),"")</f>
        <v/>
      </c>
      <c r="BF40" s="22" t="str">
        <f>IF(BF9&gt;0,VLOOKUP(BF9,'[3]2010_HVAC'!$EY$7:$KA$83,17),"")</f>
        <v/>
      </c>
      <c r="BG40" s="14">
        <f t="shared" si="44"/>
        <v>448322.0493177601</v>
      </c>
      <c r="BH40" s="21">
        <f>IF($N40&gt;0,VLOOKUP($C40,[2]Rome!$AB$7:$AN$40,$N40))/((IF($P40=1,'3 PlantsCodes'!$D$26,IF($P40=2,'3 PlantsCodes'!$D$27,IF($P40=3,'3 PlantsCodes'!$D$28,IF($P40=4,'3 PlantsCodes'!$D$29)))))*IF($R40=1,'3 PlantsCodes'!$D$31,IF(IT_Rome!$R40=2,'3 PlantsCodes'!$D$32)))</f>
        <v>5.3319630816761503</v>
      </c>
      <c r="BI40" s="21">
        <f>(IF($O40=20,VLOOKUP($C40,[2]Rome!$AB$7:$AN$40,12),IF($O40&gt;0,VLOOKUP($C40,[2]Rome!$AB$7:$AN$40,$O40),0))/(IF($Q40=1,'3 PlantsCodes'!$E$26,IF($Q40=3,'3 PlantsCodes'!$E$28,IF($Q40=4,'3 PlantsCodes'!$E$29,1)))*IF($R40=1,'3 PlantsCodes'!$E$31,IF($R40=2,'3 PlantsCodes'!$E$32))))</f>
        <v>3.4334312855475577</v>
      </c>
      <c r="BJ40" s="21">
        <f>VLOOKUP($C40,[2]Rome!$AB$6:$AZ$40,$T40)</f>
        <v>4.5726216067705483</v>
      </c>
      <c r="BK40" s="21">
        <f>VLOOKUP($C40,[2]Rome!$B$7:$Y$40,18)</f>
        <v>11.353794285713454</v>
      </c>
      <c r="BL40" s="21">
        <f>VLOOKUP($C40,[2]Rome!$B$7:$AA$40,26)</f>
        <v>0.40308606753286902</v>
      </c>
      <c r="BM40" s="22">
        <f>IF($V40=1,-[4]SFH!$E$10,0)</f>
        <v>0</v>
      </c>
      <c r="BN40" s="63" t="s">
        <v>38</v>
      </c>
      <c r="BO40" s="21">
        <f>IF($N40&gt;0,VLOOKUP($C40,[1]Rome!$AB$7:$AN$40,$N40))/((IF($P40=1,'3 PlantsCodes'!$D$26,IF($P40=2,'3 PlantsCodes'!$D$27,IF($P40=3,'3 PlantsCodes'!$D$28,IF($P40=4,'3 PlantsCodes'!$D$29)))))*IF($R40=1,'3 PlantsCodes'!$D$31,IF(IT_Rome!$R40=2,'3 PlantsCodes'!$D$32)))</f>
        <v>4.1227102686282713</v>
      </c>
      <c r="BP40" s="21">
        <f>(IF($O40=20,VLOOKUP($C40,[1]Rome!$AB$7:$AN$40,12),IF($O40&gt;0,VLOOKUP($C40,[1]Rome!$AB$7:$AN$40,$O40),0))/(IF($Q40=1,'3 PlantsCodes'!$E$26,IF($Q40=3,'3 PlantsCodes'!$E$28,IF($Q40=4,'3 PlantsCodes'!$E$29,1)))*IF($R40=1,'3 PlantsCodes'!$E$31,IF($R40=2,'3 PlantsCodes'!$E$32))))</f>
        <v>1.9664955269562041</v>
      </c>
      <c r="BQ40" s="21">
        <f>VLOOKUP($C40,[1]Rome!$AB$6:$AZ$40,$T40)</f>
        <v>6.8001937178814025</v>
      </c>
      <c r="BR40" s="21">
        <f>VLOOKUP($C40,[1]Rome!$B$7:$Y$40,18)</f>
        <v>11.676460606061633</v>
      </c>
      <c r="BS40" s="21">
        <f>VLOOKUP($C40,[1]Rome!$B$7:$AA$40,26)</f>
        <v>0.38047883597311793</v>
      </c>
      <c r="BT40" s="22">
        <f>IF($V40=1,-[4]AB!$E$10,0)</f>
        <v>0</v>
      </c>
      <c r="BU40" s="63" t="s">
        <v>38</v>
      </c>
    </row>
    <row r="41" spans="1:73" ht="15" customHeight="1" x14ac:dyDescent="0.25">
      <c r="A41" s="195"/>
      <c r="B41" s="18">
        <v>5</v>
      </c>
      <c r="C41" s="26">
        <f t="shared" ref="C41:W41" si="47">IF(C10="","",C10)</f>
        <v>32</v>
      </c>
      <c r="D41" s="55" t="str">
        <f t="shared" si="47"/>
        <v>o+</v>
      </c>
      <c r="E41" s="55" t="str">
        <f t="shared" si="47"/>
        <v>+</v>
      </c>
      <c r="F41" s="54" t="str">
        <f t="shared" si="47"/>
        <v>+</v>
      </c>
      <c r="G41" s="54" t="str">
        <f t="shared" si="47"/>
        <v>o</v>
      </c>
      <c r="H41" s="54">
        <f t="shared" si="47"/>
        <v>0</v>
      </c>
      <c r="I41" s="54">
        <f t="shared" si="47"/>
        <v>4</v>
      </c>
      <c r="J41" s="54">
        <f t="shared" si="47"/>
        <v>3</v>
      </c>
      <c r="K41" s="54">
        <f t="shared" si="47"/>
        <v>2</v>
      </c>
      <c r="L41" s="54">
        <f t="shared" si="47"/>
        <v>1</v>
      </c>
      <c r="M41" s="54">
        <f t="shared" si="47"/>
        <v>4321</v>
      </c>
      <c r="N41" s="54">
        <f t="shared" si="47"/>
        <v>8</v>
      </c>
      <c r="O41" s="54">
        <f t="shared" si="47"/>
        <v>13</v>
      </c>
      <c r="P41" s="54">
        <f t="shared" si="47"/>
        <v>1</v>
      </c>
      <c r="Q41" s="54">
        <f t="shared" si="47"/>
        <v>1</v>
      </c>
      <c r="R41" s="54">
        <f t="shared" si="47"/>
        <v>2</v>
      </c>
      <c r="S41" s="54" t="str">
        <f t="shared" si="47"/>
        <v>o</v>
      </c>
      <c r="T41" s="26">
        <f t="shared" si="47"/>
        <v>17</v>
      </c>
      <c r="U41" s="54">
        <f t="shared" si="47"/>
        <v>0</v>
      </c>
      <c r="V41" s="54">
        <f t="shared" si="47"/>
        <v>0</v>
      </c>
      <c r="W41" s="19" t="str">
        <f t="shared" si="47"/>
        <v/>
      </c>
      <c r="X41" s="23">
        <f>IF(X10&gt;0,VLOOKUP(X10,'[3]2010_Envelope'!$BH$6:$CR$128,2),"")</f>
        <v>19.745648752499999</v>
      </c>
      <c r="Y41" s="23">
        <f>IF(Y10&gt;0,VLOOKUP(Y10,'[3]2010_Envelope'!$BH$6:$CR$128,2),"")</f>
        <v>102.44906574375001</v>
      </c>
      <c r="Z41" s="23">
        <f>IF(Z10&gt;0,VLOOKUP(Z10,'[3]2010_Envelope'!$BH$6:$CR$128,2),"")</f>
        <v>37.424639446071424</v>
      </c>
      <c r="AA41" s="23">
        <f>IF(AA10&gt;0,VLOOKUP(AA10,'[3]2010_Envelope'!$BH$6:$CR$128,2),"")</f>
        <v>91.088766723214292</v>
      </c>
      <c r="AB41" s="23">
        <f>IF(AB10&gt;0,VLOOKUP(AB10,'[3]2010_Envelope'!$BH$6:$CR$128,2),"")</f>
        <v>73.415651615357163</v>
      </c>
      <c r="AC41" s="23">
        <f>IF(AC10&gt;0,VLOOKUP(AC10,'[3]2010_Envelope'!$BH$6:$CR$128,2),"")</f>
        <v>33.705407163214282</v>
      </c>
      <c r="AD41" s="22" t="str">
        <f>IF(AD10&gt;0,VLOOKUP(AD10,'[3]2010_HVAC'!$EY$7:$KA$83,14),"")</f>
        <v/>
      </c>
      <c r="AE41" s="22" t="str">
        <f>IF(AE10&gt;0,VLOOKUP(AE10,'[3]2010_HVAC'!$EY$7:$KA$83,14),"")</f>
        <v/>
      </c>
      <c r="AF41" s="22" t="str">
        <f>IF(AF10&gt;0,VLOOKUP(AF10,'[3]2010_HVAC'!$EY$7:$KA$83,14),"")</f>
        <v/>
      </c>
      <c r="AG41" s="61">
        <f>VLOOKUP($C41,[2]Performance!$A$3:$K$36,8)</f>
        <v>2</v>
      </c>
      <c r="AH41" s="61">
        <f t="shared" si="41"/>
        <v>16</v>
      </c>
      <c r="AI41" s="22">
        <f>IF(AI10&gt;0,VLOOKUP(AI10,'[3]2010_HVAC'!$EY$7:$KA$83,AH41),"")</f>
        <v>61.450147299962829</v>
      </c>
      <c r="AJ41" s="22" t="str">
        <f>IF(AJ10&gt;0,VLOOKUP(AJ10,'[3]2010_HVAC'!$EY$7:$KA$83,AH41),"")</f>
        <v/>
      </c>
      <c r="AK41" s="22">
        <f>IF(AK10&gt;0,VLOOKUP(AK10,'[3]2010_HVAC'!$EY$7:$KA$83,14),"")</f>
        <v>233.24445899999998</v>
      </c>
      <c r="AL41" s="22">
        <f>IF(AL10&gt;0,VLOOKUP(AL10,'[3]2010_HVAC'!$EY$7:$KA$83,14),"")</f>
        <v>3.9310182214285709</v>
      </c>
      <c r="AM41" s="22" t="str">
        <f>IF(AM10&gt;0,VLOOKUP(AM10,'[3]2010_HVAC'!$EY$7:$KA$83,14),"")</f>
        <v/>
      </c>
      <c r="AN41" s="22" t="str">
        <f>IF(AN10&gt;0,VLOOKUP(AN10,'[3]2010_HVAC'!$EY$7:$KA$83,14),"")</f>
        <v/>
      </c>
      <c r="AO41" s="14">
        <f t="shared" si="42"/>
        <v>91903.672555169789</v>
      </c>
      <c r="AP41" s="23">
        <f>IF(AP10&gt;0,VLOOKUP(AP10,'[3]2010_Envelope'!$BH$6:$CR$128,3),"")</f>
        <v>9.5548890033333347</v>
      </c>
      <c r="AQ41" s="23">
        <f>IF(AQ10&gt;0,VLOOKUP(AQ10,'[3]2010_Envelope'!$BH$6:$CR$128,3),"")</f>
        <v>42.485647380000003</v>
      </c>
      <c r="AR41" s="23">
        <f>IF(AR10&gt;0,VLOOKUP(AR10,'[3]2010_Envelope'!$BH$6:$CR$128,3),"")</f>
        <v>18.109725356666665</v>
      </c>
      <c r="AS41" s="23">
        <f>IF(AS10&gt;0,VLOOKUP(AS10,'[3]2010_Envelope'!$BH$6:$CR$128,3),"")</f>
        <v>40.395067553939398</v>
      </c>
      <c r="AT41" s="23">
        <f>IF(AT10&gt;0,VLOOKUP(AT10,'[3]2010_Envelope'!$BH$6:$CR$128,3),"")</f>
        <v>32.557746284848484</v>
      </c>
      <c r="AU41" s="23">
        <f>IF(AU10&gt;0,VLOOKUP(AU10,'[3]2010_Envelope'!$BH$6:$CR$128,3),"")</f>
        <v>14.797290119999998</v>
      </c>
      <c r="AV41" s="22" t="str">
        <f>IF(AV10&gt;0,VLOOKUP(AV10,'[3]2010_HVAC'!$EY$7:$KA$83,17),"")</f>
        <v/>
      </c>
      <c r="AW41" s="22" t="str">
        <f>IF(AW10&gt;0,VLOOKUP(AW10,'[3]2010_HVAC'!$EY$7:$KA$83,17),"")</f>
        <v/>
      </c>
      <c r="AX41" s="22" t="str">
        <f>IF(AX10&gt;0,VLOOKUP(AX10,'[3]2010_HVAC'!$EY$7:$KA$83,17),"")</f>
        <v/>
      </c>
      <c r="AY41" s="61">
        <f>VLOOKUP($C41,[1]Performance!$A$3:$K$36,8)</f>
        <v>2</v>
      </c>
      <c r="AZ41" s="61">
        <f t="shared" si="43"/>
        <v>18</v>
      </c>
      <c r="BA41" s="22">
        <f>IF(BA10&gt;0,VLOOKUP(BA10,'[3]2010_HVAC'!$EY$7:$KA$83,AZ41),"")</f>
        <v>86.114593744303164</v>
      </c>
      <c r="BB41" s="22" t="str">
        <f>IF(BB10&gt;0,VLOOKUP(BB10,'[3]2010_HVAC'!$EY$7:$KA$83,AZ41),"")</f>
        <v/>
      </c>
      <c r="BC41" s="22">
        <f>IF(BC10&gt;0,VLOOKUP(BC10,'[3]2010_HVAC'!$EY$7:$KA$83,17),"")</f>
        <v>212.03258399999999</v>
      </c>
      <c r="BD41" s="22">
        <f>IF(BD10&gt;0,VLOOKUP(BD10,'[3]2010_HVAC'!$EY$7:$KA$83,17),"")</f>
        <v>0.27795078333333328</v>
      </c>
      <c r="BE41" s="22" t="str">
        <f>IF(BE10&gt;0,VLOOKUP(BE10,'[3]2010_HVAC'!$EY$7:$KA$83,17),"")</f>
        <v/>
      </c>
      <c r="BF41" s="22" t="str">
        <f>IF(BF10&gt;0,VLOOKUP(BF10,'[3]2010_HVAC'!$EY$7:$KA$83,17),"")</f>
        <v/>
      </c>
      <c r="BG41" s="14">
        <f t="shared" si="44"/>
        <v>451762.23928416008</v>
      </c>
      <c r="BH41" s="21">
        <f>IF($N41&gt;0,VLOOKUP($C41,[2]Rome!$AB$7:$AN$40,$N41))/((IF($P41=1,'3 PlantsCodes'!$D$26,IF($P41=2,'3 PlantsCodes'!$D$27,IF($P41=3,'3 PlantsCodes'!$D$28,IF($P41=4,'3 PlantsCodes'!$D$29)))))*IF($R41=1,'3 PlantsCodes'!$D$31,IF(IT_Rome!$R41=2,'3 PlantsCodes'!$D$32)))</f>
        <v>3.5335247225622037</v>
      </c>
      <c r="BI41" s="21">
        <f>(IF($O41=20,VLOOKUP($C41,[2]Rome!$AB$7:$AN$40,12),IF($O41&gt;0,VLOOKUP($C41,[2]Rome!$AB$7:$AN$40,$O41),0))/(IF($Q41=1,'3 PlantsCodes'!$E$26,IF($Q41=3,'3 PlantsCodes'!$E$28,IF($Q41=4,'3 PlantsCodes'!$E$29,1)))*IF($R41=1,'3 PlantsCodes'!$E$31,IF($R41=2,'3 PlantsCodes'!$E$32))))</f>
        <v>3.7911574498912302</v>
      </c>
      <c r="BJ41" s="21">
        <f>VLOOKUP($C41,[2]Rome!$AB$6:$AZ$40,$T41)</f>
        <v>4.6678601651535176</v>
      </c>
      <c r="BK41" s="21">
        <f>VLOOKUP($C41,[2]Rome!$B$7:$Y$40,18)</f>
        <v>11.353794285713454</v>
      </c>
      <c r="BL41" s="21">
        <f>VLOOKUP($C41,[2]Rome!$B$7:$AA$40,26)</f>
        <v>0.39372510392025395</v>
      </c>
      <c r="BM41" s="22">
        <f>IF($V41=1,-[4]SFH!$E$10,0)</f>
        <v>0</v>
      </c>
      <c r="BN41" s="63" t="s">
        <v>38</v>
      </c>
      <c r="BO41" s="21">
        <f>IF($N41&gt;0,VLOOKUP($C41,[1]Rome!$AB$7:$AN$40,$N41))/((IF($P41=1,'3 PlantsCodes'!$D$26,IF($P41=2,'3 PlantsCodes'!$D$27,IF($P41=3,'3 PlantsCodes'!$D$28,IF($P41=4,'3 PlantsCodes'!$D$29)))))*IF($R41=1,'3 PlantsCodes'!$D$31,IF(IT_Rome!$R41=2,'3 PlantsCodes'!$D$32)))</f>
        <v>3.1221310583522754</v>
      </c>
      <c r="BP41" s="21">
        <f>(IF($O41=20,VLOOKUP($C41,[1]Rome!$AB$7:$AN$40,12),IF($O41&gt;0,VLOOKUP($C41,[1]Rome!$AB$7:$AN$40,$O41),0))/(IF($Q41=1,'3 PlantsCodes'!$E$26,IF($Q41=3,'3 PlantsCodes'!$E$28,IF($Q41=4,'3 PlantsCodes'!$E$29,1)))*IF($R41=1,'3 PlantsCodes'!$E$31,IF($R41=2,'3 PlantsCodes'!$E$32))))</f>
        <v>1.9823886904612233</v>
      </c>
      <c r="BQ41" s="21">
        <f>VLOOKUP($C41,[1]Rome!$AB$6:$AZ$40,$T41)</f>
        <v>6.9564528449093865</v>
      </c>
      <c r="BR41" s="21">
        <f>VLOOKUP($C41,[1]Rome!$B$7:$Y$40,18)</f>
        <v>11.676460606061633</v>
      </c>
      <c r="BS41" s="21">
        <f>VLOOKUP($C41,[1]Rome!$B$7:$AA$40,26)</f>
        <v>0.37542478851030309</v>
      </c>
      <c r="BT41" s="22">
        <f>IF($V41=1,-[4]AB!$E$10,0)</f>
        <v>0</v>
      </c>
      <c r="BU41" s="63" t="s">
        <v>38</v>
      </c>
    </row>
    <row r="42" spans="1:73" ht="15" customHeight="1" x14ac:dyDescent="0.25">
      <c r="A42" s="195"/>
      <c r="B42" s="18">
        <v>6</v>
      </c>
      <c r="C42" s="26">
        <f t="shared" ref="C42:W42" si="48">IF(C11="","",C11)</f>
        <v>34</v>
      </c>
      <c r="D42" s="55" t="str">
        <f t="shared" si="48"/>
        <v>o+</v>
      </c>
      <c r="E42" s="55" t="str">
        <f t="shared" si="48"/>
        <v>+</v>
      </c>
      <c r="F42" s="54" t="str">
        <f t="shared" si="48"/>
        <v>+</v>
      </c>
      <c r="G42" s="54" t="str">
        <f t="shared" si="48"/>
        <v>o</v>
      </c>
      <c r="H42" s="54">
        <f t="shared" si="48"/>
        <v>1</v>
      </c>
      <c r="I42" s="54">
        <f t="shared" si="48"/>
        <v>4</v>
      </c>
      <c r="J42" s="54">
        <f t="shared" si="48"/>
        <v>3</v>
      </c>
      <c r="K42" s="54">
        <f t="shared" si="48"/>
        <v>2</v>
      </c>
      <c r="L42" s="54">
        <f t="shared" si="48"/>
        <v>2</v>
      </c>
      <c r="M42" s="54">
        <f t="shared" si="48"/>
        <v>4322</v>
      </c>
      <c r="N42" s="54">
        <f t="shared" si="48"/>
        <v>8</v>
      </c>
      <c r="O42" s="54">
        <f t="shared" si="48"/>
        <v>13</v>
      </c>
      <c r="P42" s="54">
        <f t="shared" si="48"/>
        <v>1</v>
      </c>
      <c r="Q42" s="54">
        <f t="shared" si="48"/>
        <v>1</v>
      </c>
      <c r="R42" s="54">
        <f t="shared" si="48"/>
        <v>2</v>
      </c>
      <c r="S42" s="54" t="str">
        <f t="shared" si="48"/>
        <v>o</v>
      </c>
      <c r="T42" s="26">
        <f t="shared" si="48"/>
        <v>17</v>
      </c>
      <c r="U42" s="54">
        <f t="shared" si="48"/>
        <v>0</v>
      </c>
      <c r="V42" s="54">
        <f t="shared" si="48"/>
        <v>0</v>
      </c>
      <c r="W42" s="19" t="str">
        <f t="shared" si="48"/>
        <v/>
      </c>
      <c r="X42" s="23">
        <f>IF(X11&gt;0,VLOOKUP(X11,'[3]2010_Envelope'!$BH$6:$CR$128,2),"")</f>
        <v>19.745648752499999</v>
      </c>
      <c r="Y42" s="23">
        <f>IF(Y11&gt;0,VLOOKUP(Y11,'[3]2010_Envelope'!$BH$6:$CR$128,2),"")</f>
        <v>102.44906574375001</v>
      </c>
      <c r="Z42" s="23">
        <f>IF(Z11&gt;0,VLOOKUP(Z11,'[3]2010_Envelope'!$BH$6:$CR$128,2),"")</f>
        <v>37.424639446071424</v>
      </c>
      <c r="AA42" s="23">
        <f>IF(AA11&gt;0,VLOOKUP(AA11,'[3]2010_Envelope'!$BH$6:$CR$128,2),"")</f>
        <v>91.088766723214292</v>
      </c>
      <c r="AB42" s="23">
        <f>IF(AB11&gt;0,VLOOKUP(AB11,'[3]2010_Envelope'!$BH$6:$CR$128,2),"")</f>
        <v>73.415651615357163</v>
      </c>
      <c r="AC42" s="23">
        <f>IF(AC11&gt;0,VLOOKUP(AC11,'[3]2010_Envelope'!$BH$6:$CR$128,2),"")</f>
        <v>33.705407163214282</v>
      </c>
      <c r="AD42" s="22">
        <f>IF(AD11&gt;0,VLOOKUP(AD11,'[3]2010_HVAC'!$EY$7:$KA$83,14),"")</f>
        <v>15.673824375000001</v>
      </c>
      <c r="AE42" s="22">
        <f>IF(AE11&gt;0,VLOOKUP(AE11,'[3]2010_HVAC'!$EY$7:$KA$83,14),"")</f>
        <v>10.84705875</v>
      </c>
      <c r="AF42" s="22" t="str">
        <f>IF(AF11&gt;0,VLOOKUP(AF11,'[3]2010_HVAC'!$EY$7:$KA$83,14),"")</f>
        <v/>
      </c>
      <c r="AG42" s="61">
        <f>VLOOKUP($C42,[2]Performance!$A$3:$K$36,8)</f>
        <v>2</v>
      </c>
      <c r="AH42" s="61">
        <f t="shared" si="41"/>
        <v>16</v>
      </c>
      <c r="AI42" s="22">
        <f>IF(AI11&gt;0,VLOOKUP(AI11,'[3]2010_HVAC'!$EY$7:$KA$83,AH42),"")</f>
        <v>61.450147299962829</v>
      </c>
      <c r="AJ42" s="22" t="str">
        <f>IF(AJ11&gt;0,VLOOKUP(AJ11,'[3]2010_HVAC'!$EY$7:$KA$83,AH42),"")</f>
        <v/>
      </c>
      <c r="AK42" s="22">
        <f>IF(AK11&gt;0,VLOOKUP(AK11,'[3]2010_HVAC'!$EY$7:$KA$83,14),"")</f>
        <v>233.24445899999998</v>
      </c>
      <c r="AL42" s="22">
        <f>IF(AL11&gt;0,VLOOKUP(AL11,'[3]2010_HVAC'!$EY$7:$KA$83,14),"")</f>
        <v>3.9310182214285709</v>
      </c>
      <c r="AM42" s="22" t="str">
        <f>IF(AM11&gt;0,VLOOKUP(AM11,'[3]2010_HVAC'!$EY$7:$KA$83,14),"")</f>
        <v/>
      </c>
      <c r="AN42" s="22" t="str">
        <f>IF(AN11&gt;0,VLOOKUP(AN11,'[3]2010_HVAC'!$EY$7:$KA$83,14),"")</f>
        <v/>
      </c>
      <c r="AO42" s="14">
        <f t="shared" si="42"/>
        <v>95616.596192669793</v>
      </c>
      <c r="AP42" s="23">
        <f>IF(AP11&gt;0,VLOOKUP(AP11,'[3]2010_Envelope'!$BH$6:$CR$128,3),"")</f>
        <v>9.5548890033333347</v>
      </c>
      <c r="AQ42" s="23">
        <f>IF(AQ11&gt;0,VLOOKUP(AQ11,'[3]2010_Envelope'!$BH$6:$CR$128,3),"")</f>
        <v>42.485647380000003</v>
      </c>
      <c r="AR42" s="23">
        <f>IF(AR11&gt;0,VLOOKUP(AR11,'[3]2010_Envelope'!$BH$6:$CR$128,3),"")</f>
        <v>18.109725356666665</v>
      </c>
      <c r="AS42" s="23">
        <f>IF(AS11&gt;0,VLOOKUP(AS11,'[3]2010_Envelope'!$BH$6:$CR$128,3),"")</f>
        <v>40.395067553939398</v>
      </c>
      <c r="AT42" s="23">
        <f>IF(AT11&gt;0,VLOOKUP(AT11,'[3]2010_Envelope'!$BH$6:$CR$128,3),"")</f>
        <v>32.557746284848484</v>
      </c>
      <c r="AU42" s="23">
        <f>IF(AU11&gt;0,VLOOKUP(AU11,'[3]2010_Envelope'!$BH$6:$CR$128,3),"")</f>
        <v>14.797290119999998</v>
      </c>
      <c r="AV42" s="22">
        <f>IF(AV11&gt;0,VLOOKUP(AV11,'[3]2010_HVAC'!$EY$7:$KA$83,17),"")</f>
        <v>15.680157233333334</v>
      </c>
      <c r="AW42" s="22">
        <f>IF(AW11&gt;0,VLOOKUP(AW11,'[3]2010_HVAC'!$EY$7:$KA$83,17),"")</f>
        <v>7.7259453333333337</v>
      </c>
      <c r="AX42" s="22" t="str">
        <f>IF(AX11&gt;0,VLOOKUP(AX11,'[3]2010_HVAC'!$EY$7:$KA$83,17),"")</f>
        <v/>
      </c>
      <c r="AY42" s="61">
        <f>VLOOKUP($C42,[1]Performance!$A$3:$K$36,8)</f>
        <v>2</v>
      </c>
      <c r="AZ42" s="61">
        <f t="shared" si="43"/>
        <v>18</v>
      </c>
      <c r="BA42" s="22">
        <f>IF(BA11&gt;0,VLOOKUP(BA11,'[3]2010_HVAC'!$EY$7:$KA$83,AZ42),"")</f>
        <v>86.114593744303164</v>
      </c>
      <c r="BB42" s="22" t="str">
        <f>IF(BB11&gt;0,VLOOKUP(BB11,'[3]2010_HVAC'!$EY$7:$KA$83,AZ42),"")</f>
        <v/>
      </c>
      <c r="BC42" s="22">
        <f>IF(BC11&gt;0,VLOOKUP(BC11,'[3]2010_HVAC'!$EY$7:$KA$83,17),"")</f>
        <v>212.03258399999999</v>
      </c>
      <c r="BD42" s="22">
        <f>IF(BD11&gt;0,VLOOKUP(BD11,'[3]2010_HVAC'!$EY$7:$KA$83,17),"")</f>
        <v>0.27795078333333328</v>
      </c>
      <c r="BE42" s="22" t="str">
        <f>IF(BE11&gt;0,VLOOKUP(BE11,'[3]2010_HVAC'!$EY$7:$KA$83,17),"")</f>
        <v/>
      </c>
      <c r="BF42" s="22" t="str">
        <f>IF(BF11&gt;0,VLOOKUP(BF11,'[3]2010_HVAC'!$EY$7:$KA$83,17),"")</f>
        <v/>
      </c>
      <c r="BG42" s="14">
        <f t="shared" si="44"/>
        <v>474934.28082516009</v>
      </c>
      <c r="BH42" s="21">
        <f>IF($N42&gt;0,VLOOKUP($C42,[2]Rome!$AB$7:$AN$40,$N42))/((IF($P42=1,'3 PlantsCodes'!$D$26,IF($P42=2,'3 PlantsCodes'!$D$27,IF($P42=3,'3 PlantsCodes'!$D$28,IF($P42=4,'3 PlantsCodes'!$D$29)))))*IF($R42=1,'3 PlantsCodes'!$D$31,IF(IT_Rome!$R42=2,'3 PlantsCodes'!$D$32)))</f>
        <v>2.5589345541022976</v>
      </c>
      <c r="BI42" s="21">
        <f>(IF($O42=20,VLOOKUP($C42,[2]Rome!$AB$7:$AN$40,12),IF($O42&gt;0,VLOOKUP($C42,[2]Rome!$AB$7:$AN$40,$O42),0))/(IF($Q42=1,'3 PlantsCodes'!$E$26,IF($Q42=3,'3 PlantsCodes'!$E$28,IF($Q42=4,'3 PlantsCodes'!$E$29,1)))*IF($R42=1,'3 PlantsCodes'!$E$31,IF($R42=2,'3 PlantsCodes'!$E$32))))</f>
        <v>3.7213332658598479</v>
      </c>
      <c r="BJ42" s="21">
        <f>VLOOKUP($C42,[2]Rome!$AB$6:$AZ$40,$T42)</f>
        <v>4.8273855377134867</v>
      </c>
      <c r="BK42" s="21">
        <f>VLOOKUP($C42,[2]Rome!$B$7:$Y$40,18)</f>
        <v>11.353794285713454</v>
      </c>
      <c r="BL42" s="21">
        <f>VLOOKUP($C42,[2]Rome!$B$7:$AA$40,26)</f>
        <v>4.8523277546582442</v>
      </c>
      <c r="BM42" s="22">
        <f>IF($V42=1,-[4]SFH!$E$10,0)</f>
        <v>0</v>
      </c>
      <c r="BN42" s="63" t="s">
        <v>38</v>
      </c>
      <c r="BO42" s="21">
        <f>IF($N42&gt;0,VLOOKUP($C42,[1]Rome!$AB$7:$AN$40,$N42))/((IF($P42=1,'3 PlantsCodes'!$D$26,IF($P42=2,'3 PlantsCodes'!$D$27,IF($P42=3,'3 PlantsCodes'!$D$28,IF($P42=4,'3 PlantsCodes'!$D$29)))))*IF($R42=1,'3 PlantsCodes'!$D$31,IF(IT_Rome!$R42=2,'3 PlantsCodes'!$D$32)))</f>
        <v>1.9236242046780019</v>
      </c>
      <c r="BP42" s="21">
        <f>(IF($O42=20,VLOOKUP($C42,[1]Rome!$AB$7:$AN$40,12),IF($O42&gt;0,VLOOKUP($C42,[1]Rome!$AB$7:$AN$40,$O42),0))/(IF($Q42=1,'3 PlantsCodes'!$E$26,IF($Q42=3,'3 PlantsCodes'!$E$28,IF($Q42=4,'3 PlantsCodes'!$E$29,1)))*IF($R42=1,'3 PlantsCodes'!$E$31,IF($R42=2,'3 PlantsCodes'!$E$32))))</f>
        <v>1.9195691860081281</v>
      </c>
      <c r="BQ42" s="21">
        <f>VLOOKUP($C42,[1]Rome!$AB$6:$AZ$40,$T42)</f>
        <v>7.1045267209631335</v>
      </c>
      <c r="BR42" s="21">
        <f>VLOOKUP($C42,[1]Rome!$B$7:$Y$40,18)</f>
        <v>11.676460606061633</v>
      </c>
      <c r="BS42" s="21">
        <f>VLOOKUP($C42,[1]Rome!$B$7:$AA$40,26)</f>
        <v>4.9326596182101774</v>
      </c>
      <c r="BT42" s="22">
        <f>IF($V42=1,-[4]AB!$E$10,0)</f>
        <v>0</v>
      </c>
      <c r="BU42" s="63" t="s">
        <v>38</v>
      </c>
    </row>
    <row r="43" spans="1:73" ht="15" customHeight="1" x14ac:dyDescent="0.25">
      <c r="A43" s="195"/>
      <c r="B43" s="18">
        <v>7</v>
      </c>
      <c r="C43" s="26">
        <f t="shared" ref="C43:W43" si="49">IF(C12="","",C12)</f>
        <v>9</v>
      </c>
      <c r="D43" s="55" t="str">
        <f t="shared" si="49"/>
        <v>o-</v>
      </c>
      <c r="E43" s="55" t="str">
        <f t="shared" si="49"/>
        <v>o+</v>
      </c>
      <c r="F43" s="54" t="str">
        <f t="shared" si="49"/>
        <v>o</v>
      </c>
      <c r="G43" s="54" t="str">
        <f t="shared" si="49"/>
        <v>o</v>
      </c>
      <c r="H43" s="54">
        <f t="shared" si="49"/>
        <v>0</v>
      </c>
      <c r="I43" s="54">
        <f t="shared" si="49"/>
        <v>2</v>
      </c>
      <c r="J43" s="54">
        <f t="shared" si="49"/>
        <v>2</v>
      </c>
      <c r="K43" s="54">
        <f t="shared" si="49"/>
        <v>1</v>
      </c>
      <c r="L43" s="54">
        <f t="shared" si="49"/>
        <v>1</v>
      </c>
      <c r="M43" s="54">
        <f t="shared" si="49"/>
        <v>2211</v>
      </c>
      <c r="N43" s="54">
        <f t="shared" si="49"/>
        <v>7</v>
      </c>
      <c r="O43" s="54">
        <f t="shared" si="49"/>
        <v>12</v>
      </c>
      <c r="P43" s="54">
        <f t="shared" si="49"/>
        <v>1</v>
      </c>
      <c r="Q43" s="54">
        <f t="shared" si="49"/>
        <v>1</v>
      </c>
      <c r="R43" s="54">
        <f t="shared" si="49"/>
        <v>2</v>
      </c>
      <c r="S43" s="54" t="str">
        <f t="shared" si="49"/>
        <v>o</v>
      </c>
      <c r="T43" s="26">
        <f t="shared" si="49"/>
        <v>16</v>
      </c>
      <c r="U43" s="54">
        <f t="shared" si="49"/>
        <v>0</v>
      </c>
      <c r="V43" s="54">
        <f t="shared" si="49"/>
        <v>0</v>
      </c>
      <c r="W43" s="19" t="str">
        <f t="shared" si="49"/>
        <v/>
      </c>
      <c r="X43" s="23">
        <f>IF(X12&gt;0,VLOOKUP(X12,'[3]2010_Envelope'!$BH$6:$CR$128,2),"")</f>
        <v>7.7010205564285714</v>
      </c>
      <c r="Y43" s="23">
        <f>IF(Y12&gt;0,VLOOKUP(Y12,'[3]2010_Envelope'!$BH$6:$CR$128,2),"")</f>
        <v>80.926430062499989</v>
      </c>
      <c r="Z43" s="23">
        <f>IF(Z12&gt;0,VLOOKUP(Z12,'[3]2010_Envelope'!$BH$6:$CR$128,2),"")</f>
        <v>28.976721415714287</v>
      </c>
      <c r="AA43" s="23">
        <f>IF(AA12&gt;0,VLOOKUP(AA12,'[3]2010_Envelope'!$BH$6:$CR$128,2),"")</f>
        <v>83.253579634285714</v>
      </c>
      <c r="AB43" s="23" t="str">
        <f>IF(AB12&gt;0,VLOOKUP(AB12,'[3]2010_Envelope'!$BH$6:$CR$128,2),"")</f>
        <v/>
      </c>
      <c r="AC43" s="23">
        <f>IF(AC12&gt;0,VLOOKUP(AC12,'[3]2010_Envelope'!$BH$6:$CR$128,2),"")</f>
        <v>14.269945175357144</v>
      </c>
      <c r="AD43" s="22" t="str">
        <f>IF(AD12&gt;0,VLOOKUP(AD12,'[3]2010_HVAC'!$EY$7:$KA$83,14),"")</f>
        <v/>
      </c>
      <c r="AE43" s="22" t="str">
        <f>IF(AE12&gt;0,VLOOKUP(AE12,'[3]2010_HVAC'!$EY$7:$KA$83,14),"")</f>
        <v/>
      </c>
      <c r="AF43" s="22" t="str">
        <f>IF(AF12&gt;0,VLOOKUP(AF12,'[3]2010_HVAC'!$EY$7:$KA$83,14),"")</f>
        <v/>
      </c>
      <c r="AG43" s="61">
        <f>VLOOKUP($C43,[2]Performance!$A$3:$K$36,8)</f>
        <v>1</v>
      </c>
      <c r="AH43" s="61">
        <f t="shared" si="41"/>
        <v>15</v>
      </c>
      <c r="AI43" s="22">
        <f>IF(AI12&gt;0,VLOOKUP(AI12,'[3]2010_HVAC'!$EY$7:$KA$83,AH43),"")</f>
        <v>55.236635467171105</v>
      </c>
      <c r="AJ43" s="22" t="str">
        <f>IF(AJ12&gt;0,VLOOKUP(AJ12,'[3]2010_HVAC'!$EY$7:$KA$83,AH43),"")</f>
        <v/>
      </c>
      <c r="AK43" s="22">
        <f>IF(AK12&gt;0,VLOOKUP(AK12,'[3]2010_HVAC'!$EY$7:$KA$83,14),"")</f>
        <v>233.24445899999998</v>
      </c>
      <c r="AL43" s="22">
        <f>IF(AL12&gt;0,VLOOKUP(AL12,'[3]2010_HVAC'!$EY$7:$KA$83,14),"")</f>
        <v>3.9310182214285709</v>
      </c>
      <c r="AM43" s="22" t="str">
        <f>IF(AM12&gt;0,VLOOKUP(AM12,'[3]2010_HVAC'!$EY$7:$KA$83,14),"")</f>
        <v/>
      </c>
      <c r="AN43" s="22" t="str">
        <f>IF(AN12&gt;0,VLOOKUP(AN12,'[3]2010_HVAC'!$EY$7:$KA$83,14),"")</f>
        <v/>
      </c>
      <c r="AO43" s="14">
        <f t="shared" si="42"/>
        <v>71055.573334603963</v>
      </c>
      <c r="AP43" s="23">
        <f>IF(AP12&gt;0,VLOOKUP(AP12,'[3]2010_Envelope'!$BH$6:$CR$128,3),"")</f>
        <v>3.7265119799999997</v>
      </c>
      <c r="AQ43" s="23">
        <f>IF(AQ12&gt;0,VLOOKUP(AQ12,'[3]2010_Envelope'!$BH$6:$CR$128,3),"")</f>
        <v>33.560206199999996</v>
      </c>
      <c r="AR43" s="23">
        <f>IF(AR12&gt;0,VLOOKUP(AR12,'[3]2010_Envelope'!$BH$6:$CR$128,3),"")</f>
        <v>14.021790840000001</v>
      </c>
      <c r="AS43" s="23">
        <f>IF(AS12&gt;0,VLOOKUP(AS12,'[3]2010_Envelope'!$BH$6:$CR$128,3),"")</f>
        <v>36.920128193939398</v>
      </c>
      <c r="AT43" s="23" t="str">
        <f>IF(AT12&gt;0,VLOOKUP(AT12,'[3]2010_Envelope'!$BH$6:$CR$128,3),"")</f>
        <v/>
      </c>
      <c r="AU43" s="23">
        <f>IF(AU12&gt;0,VLOOKUP(AU12,'[3]2010_Envelope'!$BH$6:$CR$128,3),"")</f>
        <v>6.2651300799999996</v>
      </c>
      <c r="AV43" s="22" t="str">
        <f>IF(AV12&gt;0,VLOOKUP(AV12,'[3]2010_HVAC'!$EY$7:$KA$83,17),"")</f>
        <v/>
      </c>
      <c r="AW43" s="22" t="str">
        <f>IF(AW12&gt;0,VLOOKUP(AW12,'[3]2010_HVAC'!$EY$7:$KA$83,17),"")</f>
        <v/>
      </c>
      <c r="AX43" s="22" t="str">
        <f>IF(AX12&gt;0,VLOOKUP(AX12,'[3]2010_HVAC'!$EY$7:$KA$83,17),"")</f>
        <v/>
      </c>
      <c r="AY43" s="61">
        <f>VLOOKUP($C43,[1]Performance!$A$3:$K$36,8)</f>
        <v>1</v>
      </c>
      <c r="AZ43" s="61">
        <f t="shared" si="43"/>
        <v>18</v>
      </c>
      <c r="BA43" s="22">
        <f>IF(BA12&gt;0,VLOOKUP(BA12,'[3]2010_HVAC'!$EY$7:$KA$83,AZ43),"")</f>
        <v>32.624784142376178</v>
      </c>
      <c r="BB43" s="22" t="str">
        <f>IF(BB12&gt;0,VLOOKUP(BB12,'[3]2010_HVAC'!$EY$7:$KA$83,AZ43),"")</f>
        <v/>
      </c>
      <c r="BC43" s="22">
        <f>IF(BC12&gt;0,VLOOKUP(BC12,'[3]2010_HVAC'!$EY$7:$KA$83,17),"")</f>
        <v>212.03258399999999</v>
      </c>
      <c r="BD43" s="22">
        <f>IF(BD12&gt;0,VLOOKUP(BD12,'[3]2010_HVAC'!$EY$7:$KA$83,17),"")</f>
        <v>0.27795078333333328</v>
      </c>
      <c r="BE43" s="22" t="str">
        <f>IF(BE12&gt;0,VLOOKUP(BE12,'[3]2010_HVAC'!$EY$7:$KA$83,17),"")</f>
        <v/>
      </c>
      <c r="BF43" s="22" t="str">
        <f>IF(BF12&gt;0,VLOOKUP(BF12,'[3]2010_HVAC'!$EY$7:$KA$83,17),"")</f>
        <v/>
      </c>
      <c r="BG43" s="14">
        <f t="shared" si="44"/>
        <v>336034.79535745236</v>
      </c>
      <c r="BH43" s="21">
        <f>IF($N43&gt;0,VLOOKUP($C43,[2]Rome!$AB$7:$AN$40,$N43))/((IF($P43=1,'3 PlantsCodes'!$D$26,IF($P43=2,'3 PlantsCodes'!$D$27,IF($P43=3,'3 PlantsCodes'!$D$28,IF($P43=4,'3 PlantsCodes'!$D$29)))))*IF($R43=1,'3 PlantsCodes'!$D$31,IF(IT_Rome!$R43=2,'3 PlantsCodes'!$D$32)))</f>
        <v>10.677732118465505</v>
      </c>
      <c r="BI43" s="21">
        <f>(IF($O43=20,VLOOKUP($C43,[2]Rome!$AB$7:$AN$40,12),IF($O43&gt;0,VLOOKUP($C43,[2]Rome!$AB$7:$AN$40,$O43),0))/(IF($Q43=1,'3 PlantsCodes'!$E$26,IF($Q43=3,'3 PlantsCodes'!$E$28,IF($Q43=4,'3 PlantsCodes'!$E$29,1)))*IF($R43=1,'3 PlantsCodes'!$E$31,IF($R43=2,'3 PlantsCodes'!$E$32))))</f>
        <v>13.228502895413127</v>
      </c>
      <c r="BJ43" s="21">
        <f>VLOOKUP($C43,[2]Rome!$AB$6:$AZ$40,$T43)</f>
        <v>5.5854037760317921</v>
      </c>
      <c r="BK43" s="21">
        <f>VLOOKUP($C43,[2]Rome!$B$7:$Y$40,18)</f>
        <v>11.353794285713454</v>
      </c>
      <c r="BL43" s="21">
        <f>VLOOKUP($C43,[2]Rome!$B$7:$AA$40,26)</f>
        <v>0.58410855751427371</v>
      </c>
      <c r="BM43" s="22">
        <f>IF($V43=1,-[4]SFH!$E$10,0)</f>
        <v>0</v>
      </c>
      <c r="BN43" s="63" t="s">
        <v>38</v>
      </c>
      <c r="BO43" s="21">
        <f>IF($N43&gt;0,VLOOKUP($C43,[1]Rome!$AB$7:$AN$40,$N43))/((IF($P43=1,'3 PlantsCodes'!$D$26,IF($P43=2,'3 PlantsCodes'!$D$27,IF($P43=3,'3 PlantsCodes'!$D$28,IF($P43=4,'3 PlantsCodes'!$D$29)))))*IF($R43=1,'3 PlantsCodes'!$D$31,IF(IT_Rome!$R43=2,'3 PlantsCodes'!$D$32)))</f>
        <v>8.3060895375526247</v>
      </c>
      <c r="BP43" s="21">
        <f>(IF($O43=20,VLOOKUP($C43,[1]Rome!$AB$7:$AN$40,12),IF($O43&gt;0,VLOOKUP($C43,[1]Rome!$AB$7:$AN$40,$O43),0))/(IF($Q43=1,'3 PlantsCodes'!$E$26,IF($Q43=3,'3 PlantsCodes'!$E$28,IF($Q43=4,'3 PlantsCodes'!$E$29,1)))*IF($R43=1,'3 PlantsCodes'!$E$31,IF($R43=2,'3 PlantsCodes'!$E$32))))</f>
        <v>8.8898470726594621</v>
      </c>
      <c r="BQ43" s="21">
        <f>VLOOKUP($C43,[1]Rome!$AB$6:$AZ$40,$T43)</f>
        <v>9.1521957969254473</v>
      </c>
      <c r="BR43" s="21">
        <f>VLOOKUP($C43,[1]Rome!$B$7:$Y$40,18)</f>
        <v>11.676460606061633</v>
      </c>
      <c r="BS43" s="21">
        <f>VLOOKUP($C43,[1]Rome!$B$7:$AA$40,26)</f>
        <v>0.44053648245908533</v>
      </c>
      <c r="BT43" s="22">
        <f>IF($V43=1,-[4]AB!$E$10,0)</f>
        <v>0</v>
      </c>
      <c r="BU43" s="63" t="s">
        <v>38</v>
      </c>
    </row>
    <row r="44" spans="1:73" ht="15" customHeight="1" x14ac:dyDescent="0.25">
      <c r="A44" s="195"/>
      <c r="B44" s="18">
        <v>8</v>
      </c>
      <c r="C44" s="26">
        <f t="shared" ref="C44:W44" si="50">IF(C13="","",C13)</f>
        <v>19</v>
      </c>
      <c r="D44" s="55" t="str">
        <f t="shared" si="50"/>
        <v>o</v>
      </c>
      <c r="E44" s="55" t="str">
        <f t="shared" si="50"/>
        <v>o+</v>
      </c>
      <c r="F44" s="54" t="str">
        <f t="shared" si="50"/>
        <v>o</v>
      </c>
      <c r="G44" s="54" t="str">
        <f t="shared" si="50"/>
        <v>o</v>
      </c>
      <c r="H44" s="54">
        <f t="shared" si="50"/>
        <v>0</v>
      </c>
      <c r="I44" s="54">
        <f t="shared" si="50"/>
        <v>3</v>
      </c>
      <c r="J44" s="54">
        <f t="shared" si="50"/>
        <v>2</v>
      </c>
      <c r="K44" s="54">
        <f t="shared" si="50"/>
        <v>1</v>
      </c>
      <c r="L44" s="54">
        <f t="shared" si="50"/>
        <v>1</v>
      </c>
      <c r="M44" s="54">
        <f t="shared" si="50"/>
        <v>3211</v>
      </c>
      <c r="N44" s="54">
        <f t="shared" si="50"/>
        <v>7</v>
      </c>
      <c r="O44" s="54">
        <f t="shared" si="50"/>
        <v>12</v>
      </c>
      <c r="P44" s="54">
        <f t="shared" si="50"/>
        <v>1</v>
      </c>
      <c r="Q44" s="54">
        <f t="shared" si="50"/>
        <v>1</v>
      </c>
      <c r="R44" s="54">
        <f t="shared" si="50"/>
        <v>2</v>
      </c>
      <c r="S44" s="54" t="str">
        <f t="shared" si="50"/>
        <v>o</v>
      </c>
      <c r="T44" s="26">
        <f t="shared" si="50"/>
        <v>16</v>
      </c>
      <c r="U44" s="54">
        <f t="shared" si="50"/>
        <v>0</v>
      </c>
      <c r="V44" s="54">
        <f t="shared" si="50"/>
        <v>0</v>
      </c>
      <c r="W44" s="19" t="str">
        <f t="shared" si="50"/>
        <v/>
      </c>
      <c r="X44" s="23">
        <f>IF(X13&gt;0,VLOOKUP(X13,'[3]2010_Envelope'!$BH$6:$CR$128,2),"")</f>
        <v>13.723334654464287</v>
      </c>
      <c r="Y44" s="23">
        <f>IF(Y13&gt;0,VLOOKUP(Y13,'[3]2010_Envelope'!$BH$6:$CR$128,2),"")</f>
        <v>91.683623212500024</v>
      </c>
      <c r="Z44" s="23">
        <f>IF(Z13&gt;0,VLOOKUP(Z13,'[3]2010_Envelope'!$BH$6:$CR$128,2),"")</f>
        <v>33.197054715</v>
      </c>
      <c r="AA44" s="23">
        <f>IF(AA13&gt;0,VLOOKUP(AA13,'[3]2010_Envelope'!$BH$6:$CR$128,2),"")</f>
        <v>83.253579634285714</v>
      </c>
      <c r="AB44" s="23" t="str">
        <f>IF(AB13&gt;0,VLOOKUP(AB13,'[3]2010_Envelope'!$BH$6:$CR$128,2),"")</f>
        <v/>
      </c>
      <c r="AC44" s="23">
        <f>IF(AC13&gt;0,VLOOKUP(AC13,'[3]2010_Envelope'!$BH$6:$CR$128,2),"")</f>
        <v>14.269945175357144</v>
      </c>
      <c r="AD44" s="22" t="str">
        <f>IF(AD13&gt;0,VLOOKUP(AD13,'[3]2010_HVAC'!$EY$7:$KA$83,14),"")</f>
        <v/>
      </c>
      <c r="AE44" s="22" t="str">
        <f>IF(AE13&gt;0,VLOOKUP(AE13,'[3]2010_HVAC'!$EY$7:$KA$83,14),"")</f>
        <v/>
      </c>
      <c r="AF44" s="22" t="str">
        <f>IF(AF13&gt;0,VLOOKUP(AF13,'[3]2010_HVAC'!$EY$7:$KA$83,14),"")</f>
        <v/>
      </c>
      <c r="AG44" s="61">
        <f>VLOOKUP($C44,[2]Performance!$A$3:$K$36,8)</f>
        <v>2</v>
      </c>
      <c r="AH44" s="61">
        <f t="shared" si="41"/>
        <v>16</v>
      </c>
      <c r="AI44" s="22">
        <f>IF(AI13&gt;0,VLOOKUP(AI13,'[3]2010_HVAC'!$EY$7:$KA$83,AH44),"")</f>
        <v>29.619991111714452</v>
      </c>
      <c r="AJ44" s="22" t="str">
        <f>IF(AJ13&gt;0,VLOOKUP(AJ13,'[3]2010_HVAC'!$EY$7:$KA$83,AH44),"")</f>
        <v/>
      </c>
      <c r="AK44" s="22">
        <f>IF(AK13&gt;0,VLOOKUP(AK13,'[3]2010_HVAC'!$EY$7:$KA$83,14),"")</f>
        <v>233.24445899999998</v>
      </c>
      <c r="AL44" s="22">
        <f>IF(AL13&gt;0,VLOOKUP(AL13,'[3]2010_HVAC'!$EY$7:$KA$83,14),"")</f>
        <v>3.9310182214285709</v>
      </c>
      <c r="AM44" s="22" t="str">
        <f>IF(AM13&gt;0,VLOOKUP(AM13,'[3]2010_HVAC'!$EY$7:$KA$83,14),"")</f>
        <v/>
      </c>
      <c r="AN44" s="22" t="str">
        <f>IF(AN13&gt;0,VLOOKUP(AN13,'[3]2010_HVAC'!$EY$7:$KA$83,14),"")</f>
        <v/>
      </c>
      <c r="AO44" s="14">
        <f t="shared" si="42"/>
        <v>70409.220801465024</v>
      </c>
      <c r="AP44" s="23">
        <f>IF(AP13&gt;0,VLOOKUP(AP13,'[3]2010_Envelope'!$BH$6:$CR$128,3),"")</f>
        <v>6.6407004916666672</v>
      </c>
      <c r="AQ44" s="23">
        <f>IF(AQ13&gt;0,VLOOKUP(AQ13,'[3]2010_Envelope'!$BH$6:$CR$128,3),"")</f>
        <v>38.021216280000004</v>
      </c>
      <c r="AR44" s="23">
        <f>IF(AR13&gt;0,VLOOKUP(AR13,'[3]2010_Envelope'!$BH$6:$CR$128,3),"")</f>
        <v>16.064003620000001</v>
      </c>
      <c r="AS44" s="23">
        <f>IF(AS13&gt;0,VLOOKUP(AS13,'[3]2010_Envelope'!$BH$6:$CR$128,3),"")</f>
        <v>36.920128193939398</v>
      </c>
      <c r="AT44" s="23" t="str">
        <f>IF(AT13&gt;0,VLOOKUP(AT13,'[3]2010_Envelope'!$BH$6:$CR$128,3),"")</f>
        <v/>
      </c>
      <c r="AU44" s="23">
        <f>IF(AU13&gt;0,VLOOKUP(AU13,'[3]2010_Envelope'!$BH$6:$CR$128,3),"")</f>
        <v>6.2651300799999996</v>
      </c>
      <c r="AV44" s="22" t="str">
        <f>IF(AV13&gt;0,VLOOKUP(AV13,'[3]2010_HVAC'!$EY$7:$KA$83,17),"")</f>
        <v/>
      </c>
      <c r="AW44" s="22" t="str">
        <f>IF(AW13&gt;0,VLOOKUP(AW13,'[3]2010_HVAC'!$EY$7:$KA$83,17),"")</f>
        <v/>
      </c>
      <c r="AX44" s="22" t="str">
        <f>IF(AX13&gt;0,VLOOKUP(AX13,'[3]2010_HVAC'!$EY$7:$KA$83,17),"")</f>
        <v/>
      </c>
      <c r="AY44" s="61">
        <f>VLOOKUP($C44,[1]Performance!$A$3:$K$36,8)</f>
        <v>2</v>
      </c>
      <c r="AZ44" s="61">
        <f t="shared" si="43"/>
        <v>18</v>
      </c>
      <c r="BA44" s="22">
        <f>IF(BA13&gt;0,VLOOKUP(BA13,'[3]2010_HVAC'!$EY$7:$KA$83,AZ44),"")</f>
        <v>32.624784142376178</v>
      </c>
      <c r="BB44" s="22" t="str">
        <f>IF(BB13&gt;0,VLOOKUP(BB13,'[3]2010_HVAC'!$EY$7:$KA$83,AZ44),"")</f>
        <v/>
      </c>
      <c r="BC44" s="22">
        <f>IF(BC13&gt;0,VLOOKUP(BC13,'[3]2010_HVAC'!$EY$7:$KA$83,17),"")</f>
        <v>212.03258399999999</v>
      </c>
      <c r="BD44" s="22">
        <f>IF(BD13&gt;0,VLOOKUP(BD13,'[3]2010_HVAC'!$EY$7:$KA$83,17),"")</f>
        <v>0.27795078333333328</v>
      </c>
      <c r="BE44" s="22" t="str">
        <f>IF(BE13&gt;0,VLOOKUP(BE13,'[3]2010_HVAC'!$EY$7:$KA$83,17),"")</f>
        <v/>
      </c>
      <c r="BF44" s="22" t="str">
        <f>IF(BF13&gt;0,VLOOKUP(BF13,'[3]2010_HVAC'!$EY$7:$KA$83,17),"")</f>
        <v/>
      </c>
      <c r="BG44" s="14">
        <f t="shared" si="44"/>
        <v>345358.03261540236</v>
      </c>
      <c r="BH44" s="21">
        <f>IF($N44&gt;0,VLOOKUP($C44,[2]Rome!$AB$7:$AN$40,$N44))/((IF($P44=1,'3 PlantsCodes'!$D$26,IF($P44=2,'3 PlantsCodes'!$D$27,IF($P44=3,'3 PlantsCodes'!$D$28,IF($P44=4,'3 PlantsCodes'!$D$29)))))*IF($R44=1,'3 PlantsCodes'!$D$31,IF(IT_Rome!$R44=2,'3 PlantsCodes'!$D$32)))</f>
        <v>7.9942720499935671</v>
      </c>
      <c r="BI44" s="21">
        <f>(IF($O44=20,VLOOKUP($C44,[2]Rome!$AB$7:$AN$40,12),IF($O44&gt;0,VLOOKUP($C44,[2]Rome!$AB$7:$AN$40,$O44),0))/(IF($Q44=1,'3 PlantsCodes'!$E$26,IF($Q44=3,'3 PlantsCodes'!$E$28,IF($Q44=4,'3 PlantsCodes'!$E$29,1)))*IF($R44=1,'3 PlantsCodes'!$E$31,IF($R44=2,'3 PlantsCodes'!$E$32))))</f>
        <v>13.146233801233249</v>
      </c>
      <c r="BJ44" s="21">
        <f>VLOOKUP($C44,[2]Rome!$AB$6:$AZ$40,$T44)</f>
        <v>5.7073828378442801</v>
      </c>
      <c r="BK44" s="21">
        <f>VLOOKUP($C44,[2]Rome!$B$7:$Y$40,18)</f>
        <v>11.353794285713454</v>
      </c>
      <c r="BL44" s="21">
        <f>VLOOKUP($C44,[2]Rome!$B$7:$AA$40,26)</f>
        <v>0.57087367399729527</v>
      </c>
      <c r="BM44" s="22">
        <f>IF($V44=1,-[4]SFH!$E$10,0)</f>
        <v>0</v>
      </c>
      <c r="BN44" s="63" t="s">
        <v>38</v>
      </c>
      <c r="BO44" s="21">
        <f>IF($N44&gt;0,VLOOKUP($C44,[1]Rome!$AB$7:$AN$40,$N44))/((IF($P44=1,'3 PlantsCodes'!$D$26,IF($P44=2,'3 PlantsCodes'!$D$27,IF($P44=3,'3 PlantsCodes'!$D$28,IF($P44=4,'3 PlantsCodes'!$D$29)))))*IF($R44=1,'3 PlantsCodes'!$D$31,IF(IT_Rome!$R44=2,'3 PlantsCodes'!$D$32)))</f>
        <v>6.5125694414966704</v>
      </c>
      <c r="BP44" s="21">
        <f>(IF($O44=20,VLOOKUP($C44,[1]Rome!$AB$7:$AN$40,12),IF($O44&gt;0,VLOOKUP($C44,[1]Rome!$AB$7:$AN$40,$O44),0))/(IF($Q44=1,'3 PlantsCodes'!$E$26,IF($Q44=3,'3 PlantsCodes'!$E$28,IF($Q44=4,'3 PlantsCodes'!$E$29,1)))*IF($R44=1,'3 PlantsCodes'!$E$31,IF($R44=2,'3 PlantsCodes'!$E$32))))</f>
        <v>8.6260911166890004</v>
      </c>
      <c r="BQ44" s="21">
        <f>VLOOKUP($C44,[1]Rome!$AB$6:$AZ$40,$T44)</f>
        <v>9.2876360754848069</v>
      </c>
      <c r="BR44" s="21">
        <f>VLOOKUP($C44,[1]Rome!$B$7:$Y$40,18)</f>
        <v>11.676460606061633</v>
      </c>
      <c r="BS44" s="21">
        <f>VLOOKUP($C44,[1]Rome!$B$7:$AA$40,26)</f>
        <v>0.43499717382502356</v>
      </c>
      <c r="BT44" s="22">
        <f>IF($V44=1,-[4]AB!$E$10,0)</f>
        <v>0</v>
      </c>
      <c r="BU44" s="63" t="s">
        <v>38</v>
      </c>
    </row>
    <row r="45" spans="1:73" ht="15" customHeight="1" x14ac:dyDescent="0.25">
      <c r="A45" s="195"/>
      <c r="B45" s="18">
        <v>9</v>
      </c>
      <c r="C45" s="26">
        <f t="shared" ref="C45:W45" si="51">IF(C14="","",C14)</f>
        <v>28</v>
      </c>
      <c r="D45" s="55" t="str">
        <f t="shared" si="51"/>
        <v>o+</v>
      </c>
      <c r="E45" s="55" t="str">
        <f t="shared" si="51"/>
        <v>o+</v>
      </c>
      <c r="F45" s="54" t="str">
        <f t="shared" si="51"/>
        <v>+</v>
      </c>
      <c r="G45" s="54" t="str">
        <f t="shared" si="51"/>
        <v>o</v>
      </c>
      <c r="H45" s="54">
        <f t="shared" si="51"/>
        <v>0</v>
      </c>
      <c r="I45" s="54">
        <f t="shared" si="51"/>
        <v>4</v>
      </c>
      <c r="J45" s="54">
        <f t="shared" si="51"/>
        <v>2</v>
      </c>
      <c r="K45" s="54">
        <f t="shared" si="51"/>
        <v>2</v>
      </c>
      <c r="L45" s="54">
        <f t="shared" si="51"/>
        <v>1</v>
      </c>
      <c r="M45" s="54">
        <f t="shared" si="51"/>
        <v>4221</v>
      </c>
      <c r="N45" s="54">
        <f t="shared" si="51"/>
        <v>7</v>
      </c>
      <c r="O45" s="54">
        <f t="shared" si="51"/>
        <v>12</v>
      </c>
      <c r="P45" s="54">
        <f t="shared" si="51"/>
        <v>1</v>
      </c>
      <c r="Q45" s="54">
        <f t="shared" si="51"/>
        <v>1</v>
      </c>
      <c r="R45" s="54">
        <f t="shared" si="51"/>
        <v>2</v>
      </c>
      <c r="S45" s="54" t="str">
        <f t="shared" si="51"/>
        <v>o</v>
      </c>
      <c r="T45" s="26">
        <f t="shared" si="51"/>
        <v>16</v>
      </c>
      <c r="U45" s="54">
        <f t="shared" si="51"/>
        <v>0</v>
      </c>
      <c r="V45" s="54">
        <f t="shared" si="51"/>
        <v>0</v>
      </c>
      <c r="W45" s="19" t="str">
        <f t="shared" si="51"/>
        <v/>
      </c>
      <c r="X45" s="23">
        <f>IF(X14&gt;0,VLOOKUP(X14,'[3]2010_Envelope'!$BH$6:$CR$128,2),"")</f>
        <v>19.745648752499999</v>
      </c>
      <c r="Y45" s="23">
        <f>IF(Y14&gt;0,VLOOKUP(Y14,'[3]2010_Envelope'!$BH$6:$CR$128,2),"")</f>
        <v>102.44906574375001</v>
      </c>
      <c r="Z45" s="23">
        <f>IF(Z14&gt;0,VLOOKUP(Z14,'[3]2010_Envelope'!$BH$6:$CR$128,2),"")</f>
        <v>37.424639446071424</v>
      </c>
      <c r="AA45" s="23">
        <f>IF(AA14&gt;0,VLOOKUP(AA14,'[3]2010_Envelope'!$BH$6:$CR$128,2),"")</f>
        <v>83.253579634285714</v>
      </c>
      <c r="AB45" s="23">
        <f>IF(AB14&gt;0,VLOOKUP(AB14,'[3]2010_Envelope'!$BH$6:$CR$128,2),"")</f>
        <v>73.415651615357163</v>
      </c>
      <c r="AC45" s="23">
        <f>IF(AC14&gt;0,VLOOKUP(AC14,'[3]2010_Envelope'!$BH$6:$CR$128,2),"")</f>
        <v>33.705407163214282</v>
      </c>
      <c r="AD45" s="22" t="str">
        <f>IF(AD14&gt;0,VLOOKUP(AD14,'[3]2010_HVAC'!$EY$7:$KA$83,14),"")</f>
        <v/>
      </c>
      <c r="AE45" s="22" t="str">
        <f>IF(AE14&gt;0,VLOOKUP(AE14,'[3]2010_HVAC'!$EY$7:$KA$83,14),"")</f>
        <v/>
      </c>
      <c r="AF45" s="22" t="str">
        <f>IF(AF14&gt;0,VLOOKUP(AF14,'[3]2010_HVAC'!$EY$7:$KA$83,14),"")</f>
        <v/>
      </c>
      <c r="AG45" s="61">
        <f>VLOOKUP($C45,[2]Performance!$A$3:$K$36,8)</f>
        <v>2</v>
      </c>
      <c r="AH45" s="61">
        <f t="shared" si="41"/>
        <v>16</v>
      </c>
      <c r="AI45" s="22">
        <f>IF(AI14&gt;0,VLOOKUP(AI14,'[3]2010_HVAC'!$EY$7:$KA$83,AH45),"")</f>
        <v>29.619991111714452</v>
      </c>
      <c r="AJ45" s="22" t="str">
        <f>IF(AJ14&gt;0,VLOOKUP(AJ14,'[3]2010_HVAC'!$EY$7:$KA$83,AH45),"")</f>
        <v/>
      </c>
      <c r="AK45" s="22">
        <f>IF(AK14&gt;0,VLOOKUP(AK14,'[3]2010_HVAC'!$EY$7:$KA$83,14),"")</f>
        <v>233.24445899999998</v>
      </c>
      <c r="AL45" s="22">
        <f>IF(AL14&gt;0,VLOOKUP(AL14,'[3]2010_HVAC'!$EY$7:$KA$83,14),"")</f>
        <v>3.9310182214285709</v>
      </c>
      <c r="AM45" s="22" t="str">
        <f>IF(AM14&gt;0,VLOOKUP(AM14,'[3]2010_HVAC'!$EY$7:$KA$83,14),"")</f>
        <v/>
      </c>
      <c r="AN45" s="22" t="str">
        <f>IF(AN14&gt;0,VLOOKUP(AN14,'[3]2010_HVAC'!$EY$7:$KA$83,14),"")</f>
        <v/>
      </c>
      <c r="AO45" s="14">
        <f t="shared" si="42"/>
        <v>86350.524496365004</v>
      </c>
      <c r="AP45" s="23">
        <f>IF(AP14&gt;0,VLOOKUP(AP14,'[3]2010_Envelope'!$BH$6:$CR$128,3),"")</f>
        <v>9.5548890033333347</v>
      </c>
      <c r="AQ45" s="23">
        <f>IF(AQ14&gt;0,VLOOKUP(AQ14,'[3]2010_Envelope'!$BH$6:$CR$128,3),"")</f>
        <v>42.485647380000003</v>
      </c>
      <c r="AR45" s="23">
        <f>IF(AR14&gt;0,VLOOKUP(AR14,'[3]2010_Envelope'!$BH$6:$CR$128,3),"")</f>
        <v>18.109725356666665</v>
      </c>
      <c r="AS45" s="23">
        <f>IF(AS14&gt;0,VLOOKUP(AS14,'[3]2010_Envelope'!$BH$6:$CR$128,3),"")</f>
        <v>36.920128193939398</v>
      </c>
      <c r="AT45" s="23">
        <f>IF(AT14&gt;0,VLOOKUP(AT14,'[3]2010_Envelope'!$BH$6:$CR$128,3),"")</f>
        <v>32.557746284848484</v>
      </c>
      <c r="AU45" s="23">
        <f>IF(AU14&gt;0,VLOOKUP(AU14,'[3]2010_Envelope'!$BH$6:$CR$128,3),"")</f>
        <v>14.797290119999998</v>
      </c>
      <c r="AV45" s="22" t="str">
        <f>IF(AV14&gt;0,VLOOKUP(AV14,'[3]2010_HVAC'!$EY$7:$KA$83,17),"")</f>
        <v/>
      </c>
      <c r="AW45" s="22" t="str">
        <f>IF(AW14&gt;0,VLOOKUP(AW14,'[3]2010_HVAC'!$EY$7:$KA$83,17),"")</f>
        <v/>
      </c>
      <c r="AX45" s="22" t="str">
        <f>IF(AX14&gt;0,VLOOKUP(AX14,'[3]2010_HVAC'!$EY$7:$KA$83,17),"")</f>
        <v/>
      </c>
      <c r="AY45" s="61">
        <f>VLOOKUP($C45,[1]Performance!$A$3:$K$36,8)</f>
        <v>2</v>
      </c>
      <c r="AZ45" s="61">
        <f t="shared" si="43"/>
        <v>18</v>
      </c>
      <c r="BA45" s="22">
        <f>IF(BA14&gt;0,VLOOKUP(BA14,'[3]2010_HVAC'!$EY$7:$KA$83,AZ45),"")</f>
        <v>32.624784142376178</v>
      </c>
      <c r="BB45" s="22" t="str">
        <f>IF(BB14&gt;0,VLOOKUP(BB14,'[3]2010_HVAC'!$EY$7:$KA$83,AZ45),"")</f>
        <v/>
      </c>
      <c r="BC45" s="22">
        <f>IF(BC14&gt;0,VLOOKUP(BC14,'[3]2010_HVAC'!$EY$7:$KA$83,17),"")</f>
        <v>212.03258399999999</v>
      </c>
      <c r="BD45" s="22">
        <f>IF(BD14&gt;0,VLOOKUP(BD14,'[3]2010_HVAC'!$EY$7:$KA$83,17),"")</f>
        <v>0.27795078333333328</v>
      </c>
      <c r="BE45" s="22" t="str">
        <f>IF(BE14&gt;0,VLOOKUP(BE14,'[3]2010_HVAC'!$EY$7:$KA$83,17),"")</f>
        <v/>
      </c>
      <c r="BF45" s="22" t="str">
        <f>IF(BF14&gt;0,VLOOKUP(BF14,'[3]2010_HVAC'!$EY$7:$KA$83,17),"")</f>
        <v/>
      </c>
      <c r="BG45" s="14">
        <f t="shared" si="44"/>
        <v>395367.13781185239</v>
      </c>
      <c r="BH45" s="21">
        <f>IF($N45&gt;0,VLOOKUP($C45,[2]Rome!$AB$7:$AN$40,$N45))/((IF($P45=1,'3 PlantsCodes'!$D$26,IF($P45=2,'3 PlantsCodes'!$D$27,IF($P45=3,'3 PlantsCodes'!$D$28,IF($P45=4,'3 PlantsCodes'!$D$29)))))*IF($R45=1,'3 PlantsCodes'!$D$31,IF(IT_Rome!$R45=2,'3 PlantsCodes'!$D$32)))</f>
        <v>6.7720201533603293</v>
      </c>
      <c r="BI45" s="21">
        <f>(IF($O45=20,VLOOKUP($C45,[2]Rome!$AB$7:$AN$40,12),IF($O45&gt;0,VLOOKUP($C45,[2]Rome!$AB$7:$AN$40,$O45),0))/(IF($Q45=1,'3 PlantsCodes'!$E$26,IF($Q45=3,'3 PlantsCodes'!$E$28,IF($Q45=4,'3 PlantsCodes'!$E$29,1)))*IF($R45=1,'3 PlantsCodes'!$E$31,IF($R45=2,'3 PlantsCodes'!$E$32))))</f>
        <v>4.7040125003912756</v>
      </c>
      <c r="BJ45" s="21">
        <f>VLOOKUP($C45,[2]Rome!$AB$6:$AZ$40,$T45)</f>
        <v>5.8075956641857776</v>
      </c>
      <c r="BK45" s="21">
        <f>VLOOKUP($C45,[2]Rome!$B$7:$Y$40,18)</f>
        <v>11.353794285713454</v>
      </c>
      <c r="BL45" s="21">
        <f>VLOOKUP($C45,[2]Rome!$B$7:$AA$40,26)</f>
        <v>0.40308606753286902</v>
      </c>
      <c r="BM45" s="22">
        <f>IF($V45=1,-[4]SFH!$E$10,0)</f>
        <v>0</v>
      </c>
      <c r="BN45" s="63" t="s">
        <v>38</v>
      </c>
      <c r="BO45" s="21">
        <f>IF($N45&gt;0,VLOOKUP($C45,[1]Rome!$AB$7:$AN$40,$N45))/((IF($P45=1,'3 PlantsCodes'!$D$26,IF($P45=2,'3 PlantsCodes'!$D$27,IF($P45=3,'3 PlantsCodes'!$D$28,IF($P45=4,'3 PlantsCodes'!$D$29)))))*IF($R45=1,'3 PlantsCodes'!$D$31,IF(IT_Rome!$R45=2,'3 PlantsCodes'!$D$32)))</f>
        <v>5.6925294801660824</v>
      </c>
      <c r="BP45" s="21">
        <f>(IF($O45=20,VLOOKUP($C45,[1]Rome!$AB$7:$AN$40,12),IF($O45&gt;0,VLOOKUP($C45,[1]Rome!$AB$7:$AN$40,$O45),0))/(IF($Q45=1,'3 PlantsCodes'!$E$26,IF($Q45=3,'3 PlantsCodes'!$E$28,IF($Q45=4,'3 PlantsCodes'!$E$29,1)))*IF($R45=1,'3 PlantsCodes'!$E$31,IF($R45=2,'3 PlantsCodes'!$E$32))))</f>
        <v>2.7626552050783588</v>
      </c>
      <c r="BQ45" s="21">
        <f>VLOOKUP($C45,[1]Rome!$AB$6:$AZ$40,$T45)</f>
        <v>9.389527928859275</v>
      </c>
      <c r="BR45" s="21">
        <f>VLOOKUP($C45,[1]Rome!$B$7:$Y$40,18)</f>
        <v>11.676460606061633</v>
      </c>
      <c r="BS45" s="21">
        <f>VLOOKUP($C45,[1]Rome!$B$7:$AA$40,26)</f>
        <v>0.38047883597311793</v>
      </c>
      <c r="BT45" s="22">
        <f>IF($V45=1,-[4]AB!$E$10,0)</f>
        <v>0</v>
      </c>
      <c r="BU45" s="63" t="s">
        <v>38</v>
      </c>
    </row>
    <row r="46" spans="1:73" ht="15" customHeight="1" x14ac:dyDescent="0.25">
      <c r="A46" s="195"/>
      <c r="B46" s="18">
        <v>10</v>
      </c>
      <c r="C46" s="26">
        <f t="shared" ref="C46:W46" si="52">IF(C15="","",C15)</f>
        <v>32</v>
      </c>
      <c r="D46" s="55" t="str">
        <f t="shared" si="52"/>
        <v>o+</v>
      </c>
      <c r="E46" s="55" t="str">
        <f t="shared" si="52"/>
        <v>+</v>
      </c>
      <c r="F46" s="54" t="str">
        <f t="shared" si="52"/>
        <v>+</v>
      </c>
      <c r="G46" s="54" t="str">
        <f t="shared" si="52"/>
        <v>o</v>
      </c>
      <c r="H46" s="54">
        <f t="shared" si="52"/>
        <v>0</v>
      </c>
      <c r="I46" s="54">
        <f t="shared" si="52"/>
        <v>4</v>
      </c>
      <c r="J46" s="54">
        <f t="shared" si="52"/>
        <v>3</v>
      </c>
      <c r="K46" s="54">
        <f t="shared" si="52"/>
        <v>2</v>
      </c>
      <c r="L46" s="54">
        <f t="shared" si="52"/>
        <v>1</v>
      </c>
      <c r="M46" s="54">
        <f t="shared" si="52"/>
        <v>4321</v>
      </c>
      <c r="N46" s="54">
        <f t="shared" si="52"/>
        <v>7</v>
      </c>
      <c r="O46" s="54">
        <f t="shared" si="52"/>
        <v>12</v>
      </c>
      <c r="P46" s="54">
        <f t="shared" si="52"/>
        <v>1</v>
      </c>
      <c r="Q46" s="54">
        <f t="shared" si="52"/>
        <v>1</v>
      </c>
      <c r="R46" s="54">
        <f t="shared" si="52"/>
        <v>2</v>
      </c>
      <c r="S46" s="54" t="str">
        <f t="shared" si="52"/>
        <v>o</v>
      </c>
      <c r="T46" s="26">
        <f t="shared" si="52"/>
        <v>16</v>
      </c>
      <c r="U46" s="54">
        <f t="shared" si="52"/>
        <v>0</v>
      </c>
      <c r="V46" s="54">
        <f t="shared" si="52"/>
        <v>0</v>
      </c>
      <c r="W46" s="19" t="str">
        <f t="shared" si="52"/>
        <v/>
      </c>
      <c r="X46" s="23">
        <f>IF(X15&gt;0,VLOOKUP(X15,'[3]2010_Envelope'!$BH$6:$CR$128,2),"")</f>
        <v>19.745648752499999</v>
      </c>
      <c r="Y46" s="23">
        <f>IF(Y15&gt;0,VLOOKUP(Y15,'[3]2010_Envelope'!$BH$6:$CR$128,2),"")</f>
        <v>102.44906574375001</v>
      </c>
      <c r="Z46" s="23">
        <f>IF(Z15&gt;0,VLOOKUP(Z15,'[3]2010_Envelope'!$BH$6:$CR$128,2),"")</f>
        <v>37.424639446071424</v>
      </c>
      <c r="AA46" s="23">
        <f>IF(AA15&gt;0,VLOOKUP(AA15,'[3]2010_Envelope'!$BH$6:$CR$128,2),"")</f>
        <v>91.088766723214292</v>
      </c>
      <c r="AB46" s="23">
        <f>IF(AB15&gt;0,VLOOKUP(AB15,'[3]2010_Envelope'!$BH$6:$CR$128,2),"")</f>
        <v>73.415651615357163</v>
      </c>
      <c r="AC46" s="23">
        <f>IF(AC15&gt;0,VLOOKUP(AC15,'[3]2010_Envelope'!$BH$6:$CR$128,2),"")</f>
        <v>33.705407163214282</v>
      </c>
      <c r="AD46" s="22" t="str">
        <f>IF(AD15&gt;0,VLOOKUP(AD15,'[3]2010_HVAC'!$EY$7:$KA$83,14),"")</f>
        <v/>
      </c>
      <c r="AE46" s="22" t="str">
        <f>IF(AE15&gt;0,VLOOKUP(AE15,'[3]2010_HVAC'!$EY$7:$KA$83,14),"")</f>
        <v/>
      </c>
      <c r="AF46" s="22" t="str">
        <f>IF(AF15&gt;0,VLOOKUP(AF15,'[3]2010_HVAC'!$EY$7:$KA$83,14),"")</f>
        <v/>
      </c>
      <c r="AG46" s="61">
        <f>VLOOKUP($C46,[2]Performance!$A$3:$K$36,8)</f>
        <v>2</v>
      </c>
      <c r="AH46" s="61">
        <f t="shared" si="41"/>
        <v>16</v>
      </c>
      <c r="AI46" s="22">
        <f>IF(AI15&gt;0,VLOOKUP(AI15,'[3]2010_HVAC'!$EY$7:$KA$83,AH46),"")</f>
        <v>29.619991111714452</v>
      </c>
      <c r="AJ46" s="22" t="str">
        <f>IF(AJ15&gt;0,VLOOKUP(AJ15,'[3]2010_HVAC'!$EY$7:$KA$83,AH46),"")</f>
        <v/>
      </c>
      <c r="AK46" s="22">
        <f>IF(AK15&gt;0,VLOOKUP(AK15,'[3]2010_HVAC'!$EY$7:$KA$83,14),"")</f>
        <v>233.24445899999998</v>
      </c>
      <c r="AL46" s="22">
        <f>IF(AL15&gt;0,VLOOKUP(AL15,'[3]2010_HVAC'!$EY$7:$KA$83,14),"")</f>
        <v>3.9310182214285709</v>
      </c>
      <c r="AM46" s="22" t="str">
        <f>IF(AM15&gt;0,VLOOKUP(AM15,'[3]2010_HVAC'!$EY$7:$KA$83,14),"")</f>
        <v/>
      </c>
      <c r="AN46" s="22" t="str">
        <f>IF(AN15&gt;0,VLOOKUP(AN15,'[3]2010_HVAC'!$EY$7:$KA$83,14),"")</f>
        <v/>
      </c>
      <c r="AO46" s="14">
        <f t="shared" si="42"/>
        <v>87447.450688815021</v>
      </c>
      <c r="AP46" s="23">
        <f>IF(AP15&gt;0,VLOOKUP(AP15,'[3]2010_Envelope'!$BH$6:$CR$128,3),"")</f>
        <v>9.5548890033333347</v>
      </c>
      <c r="AQ46" s="23">
        <f>IF(AQ15&gt;0,VLOOKUP(AQ15,'[3]2010_Envelope'!$BH$6:$CR$128,3),"")</f>
        <v>42.485647380000003</v>
      </c>
      <c r="AR46" s="23">
        <f>IF(AR15&gt;0,VLOOKUP(AR15,'[3]2010_Envelope'!$BH$6:$CR$128,3),"")</f>
        <v>18.109725356666665</v>
      </c>
      <c r="AS46" s="23">
        <f>IF(AS15&gt;0,VLOOKUP(AS15,'[3]2010_Envelope'!$BH$6:$CR$128,3),"")</f>
        <v>40.395067553939398</v>
      </c>
      <c r="AT46" s="23">
        <f>IF(AT15&gt;0,VLOOKUP(AT15,'[3]2010_Envelope'!$BH$6:$CR$128,3),"")</f>
        <v>32.557746284848484</v>
      </c>
      <c r="AU46" s="23">
        <f>IF(AU15&gt;0,VLOOKUP(AU15,'[3]2010_Envelope'!$BH$6:$CR$128,3),"")</f>
        <v>14.797290119999998</v>
      </c>
      <c r="AV46" s="22" t="str">
        <f>IF(AV15&gt;0,VLOOKUP(AV15,'[3]2010_HVAC'!$EY$7:$KA$83,17),"")</f>
        <v/>
      </c>
      <c r="AW46" s="22" t="str">
        <f>IF(AW15&gt;0,VLOOKUP(AW15,'[3]2010_HVAC'!$EY$7:$KA$83,17),"")</f>
        <v/>
      </c>
      <c r="AX46" s="22" t="str">
        <f>IF(AX15&gt;0,VLOOKUP(AX15,'[3]2010_HVAC'!$EY$7:$KA$83,17),"")</f>
        <v/>
      </c>
      <c r="AY46" s="61">
        <f>VLOOKUP($C46,[1]Performance!$A$3:$K$36,8)</f>
        <v>2</v>
      </c>
      <c r="AZ46" s="61">
        <f t="shared" si="43"/>
        <v>18</v>
      </c>
      <c r="BA46" s="22">
        <f>IF(BA15&gt;0,VLOOKUP(BA15,'[3]2010_HVAC'!$EY$7:$KA$83,AZ46),"")</f>
        <v>32.624784142376178</v>
      </c>
      <c r="BB46" s="22" t="str">
        <f>IF(BB15&gt;0,VLOOKUP(BB15,'[3]2010_HVAC'!$EY$7:$KA$83,AZ46),"")</f>
        <v/>
      </c>
      <c r="BC46" s="22">
        <f>IF(BC15&gt;0,VLOOKUP(BC15,'[3]2010_HVAC'!$EY$7:$KA$83,17),"")</f>
        <v>212.03258399999999</v>
      </c>
      <c r="BD46" s="22">
        <f>IF(BD15&gt;0,VLOOKUP(BD15,'[3]2010_HVAC'!$EY$7:$KA$83,17),"")</f>
        <v>0.27795078333333328</v>
      </c>
      <c r="BE46" s="22" t="str">
        <f>IF(BE15&gt;0,VLOOKUP(BE15,'[3]2010_HVAC'!$EY$7:$KA$83,17),"")</f>
        <v/>
      </c>
      <c r="BF46" s="22" t="str">
        <f>IF(BF15&gt;0,VLOOKUP(BF15,'[3]2010_HVAC'!$EY$7:$KA$83,17),"")</f>
        <v/>
      </c>
      <c r="BG46" s="14">
        <f t="shared" si="44"/>
        <v>398807.32777825242</v>
      </c>
      <c r="BH46" s="21">
        <f>IF($N46&gt;0,VLOOKUP($C46,[2]Rome!$AB$7:$AN$40,$N46))/((IF($P46=1,'3 PlantsCodes'!$D$26,IF($P46=2,'3 PlantsCodes'!$D$27,IF($P46=3,'3 PlantsCodes'!$D$28,IF($P46=4,'3 PlantsCodes'!$D$29)))))*IF($R46=1,'3 PlantsCodes'!$D$31,IF(IT_Rome!$R46=2,'3 PlantsCodes'!$D$32)))</f>
        <v>4.4848501711874329</v>
      </c>
      <c r="BI46" s="21">
        <f>(IF($O46=20,VLOOKUP($C46,[2]Rome!$AB$7:$AN$40,12),IF($O46&gt;0,VLOOKUP($C46,[2]Rome!$AB$7:$AN$40,$O46),0))/(IF($Q46=1,'3 PlantsCodes'!$E$26,IF($Q46=3,'3 PlantsCodes'!$E$28,IF($Q46=4,'3 PlantsCodes'!$E$29,1)))*IF($R46=1,'3 PlantsCodes'!$E$31,IF($R46=2,'3 PlantsCodes'!$E$32))))</f>
        <v>5.1598307275034463</v>
      </c>
      <c r="BJ46" s="21">
        <f>VLOOKUP($C46,[2]Rome!$AB$6:$AZ$40,$T46)</f>
        <v>5.9245810074841554</v>
      </c>
      <c r="BK46" s="21">
        <f>VLOOKUP($C46,[2]Rome!$B$7:$Y$40,18)</f>
        <v>11.353794285713454</v>
      </c>
      <c r="BL46" s="21">
        <f>VLOOKUP($C46,[2]Rome!$B$7:$AA$40,26)</f>
        <v>0.39372510392025395</v>
      </c>
      <c r="BM46" s="22">
        <f>IF($V46=1,-[4]SFH!$E$10,0)</f>
        <v>0</v>
      </c>
      <c r="BN46" s="63" t="s">
        <v>38</v>
      </c>
      <c r="BO46" s="21">
        <f>IF($N46&gt;0,VLOOKUP($C46,[1]Rome!$AB$7:$AN$40,$N46))/((IF($P46=1,'3 PlantsCodes'!$D$26,IF($P46=2,'3 PlantsCodes'!$D$27,IF($P46=3,'3 PlantsCodes'!$D$28,IF($P46=4,'3 PlantsCodes'!$D$29)))))*IF($R46=1,'3 PlantsCodes'!$D$31,IF(IT_Rome!$R46=2,'3 PlantsCodes'!$D$32)))</f>
        <v>4.3376146476557258</v>
      </c>
      <c r="BP46" s="21">
        <f>(IF($O46=20,VLOOKUP($C46,[1]Rome!$AB$7:$AN$40,12),IF($O46&gt;0,VLOOKUP($C46,[1]Rome!$AB$7:$AN$40,$O46),0))/(IF($Q46=1,'3 PlantsCodes'!$E$26,IF($Q46=3,'3 PlantsCodes'!$E$28,IF($Q46=4,'3 PlantsCodes'!$E$29,1)))*IF($R46=1,'3 PlantsCodes'!$E$31,IF($R46=2,'3 PlantsCodes'!$E$32))))</f>
        <v>2.7786112048919689</v>
      </c>
      <c r="BQ46" s="21">
        <f>VLOOKUP($C46,[1]Rome!$AB$6:$AZ$40,$T46)</f>
        <v>9.6646845349695329</v>
      </c>
      <c r="BR46" s="21">
        <f>VLOOKUP($C46,[1]Rome!$B$7:$Y$40,18)</f>
        <v>11.676460606061633</v>
      </c>
      <c r="BS46" s="21">
        <f>VLOOKUP($C46,[1]Rome!$B$7:$AA$40,26)</f>
        <v>0.37542478851030309</v>
      </c>
      <c r="BT46" s="22">
        <f>IF($V46=1,-[4]AB!$E$10,0)</f>
        <v>0</v>
      </c>
      <c r="BU46" s="63" t="s">
        <v>38</v>
      </c>
    </row>
    <row r="47" spans="1:73" ht="15" customHeight="1" x14ac:dyDescent="0.25">
      <c r="A47" s="195"/>
      <c r="B47" s="18">
        <v>11</v>
      </c>
      <c r="C47" s="26">
        <f t="shared" ref="C47:W47" si="53">IF(C16="","",C16)</f>
        <v>34</v>
      </c>
      <c r="D47" s="55" t="str">
        <f t="shared" si="53"/>
        <v>o+</v>
      </c>
      <c r="E47" s="55" t="str">
        <f t="shared" si="53"/>
        <v>+</v>
      </c>
      <c r="F47" s="54" t="str">
        <f t="shared" si="53"/>
        <v>+</v>
      </c>
      <c r="G47" s="54" t="str">
        <f t="shared" si="53"/>
        <v>o</v>
      </c>
      <c r="H47" s="54">
        <f t="shared" si="53"/>
        <v>1</v>
      </c>
      <c r="I47" s="54">
        <f t="shared" si="53"/>
        <v>4</v>
      </c>
      <c r="J47" s="54">
        <f t="shared" si="53"/>
        <v>3</v>
      </c>
      <c r="K47" s="54">
        <f t="shared" si="53"/>
        <v>2</v>
      </c>
      <c r="L47" s="54">
        <f t="shared" si="53"/>
        <v>2</v>
      </c>
      <c r="M47" s="54">
        <f t="shared" si="53"/>
        <v>4322</v>
      </c>
      <c r="N47" s="54">
        <f t="shared" si="53"/>
        <v>7</v>
      </c>
      <c r="O47" s="54">
        <f t="shared" si="53"/>
        <v>12</v>
      </c>
      <c r="P47" s="54">
        <f t="shared" si="53"/>
        <v>1</v>
      </c>
      <c r="Q47" s="54">
        <f t="shared" si="53"/>
        <v>1</v>
      </c>
      <c r="R47" s="54">
        <f t="shared" si="53"/>
        <v>2</v>
      </c>
      <c r="S47" s="54" t="str">
        <f t="shared" si="53"/>
        <v>o</v>
      </c>
      <c r="T47" s="26">
        <f t="shared" si="53"/>
        <v>16</v>
      </c>
      <c r="U47" s="54">
        <f t="shared" si="53"/>
        <v>0</v>
      </c>
      <c r="V47" s="54">
        <f t="shared" si="53"/>
        <v>0</v>
      </c>
      <c r="W47" s="19" t="str">
        <f t="shared" si="53"/>
        <v/>
      </c>
      <c r="X47" s="23">
        <f>IF(X16&gt;0,VLOOKUP(X16,'[3]2010_Envelope'!$BH$6:$CR$128,2),"")</f>
        <v>19.745648752499999</v>
      </c>
      <c r="Y47" s="23">
        <f>IF(Y16&gt;0,VLOOKUP(Y16,'[3]2010_Envelope'!$BH$6:$CR$128,2),"")</f>
        <v>102.44906574375001</v>
      </c>
      <c r="Z47" s="23">
        <f>IF(Z16&gt;0,VLOOKUP(Z16,'[3]2010_Envelope'!$BH$6:$CR$128,2),"")</f>
        <v>37.424639446071424</v>
      </c>
      <c r="AA47" s="23">
        <f>IF(AA16&gt;0,VLOOKUP(AA16,'[3]2010_Envelope'!$BH$6:$CR$128,2),"")</f>
        <v>91.088766723214292</v>
      </c>
      <c r="AB47" s="23">
        <f>IF(AB16&gt;0,VLOOKUP(AB16,'[3]2010_Envelope'!$BH$6:$CR$128,2),"")</f>
        <v>73.415651615357163</v>
      </c>
      <c r="AC47" s="23">
        <f>IF(AC16&gt;0,VLOOKUP(AC16,'[3]2010_Envelope'!$BH$6:$CR$128,2),"")</f>
        <v>33.705407163214282</v>
      </c>
      <c r="AD47" s="22">
        <f>IF(AD16&gt;0,VLOOKUP(AD16,'[3]2010_HVAC'!$EY$7:$KA$83,14),"")</f>
        <v>15.673824375000001</v>
      </c>
      <c r="AE47" s="22">
        <f>IF(AE16&gt;0,VLOOKUP(AE16,'[3]2010_HVAC'!$EY$7:$KA$83,14),"")</f>
        <v>10.84705875</v>
      </c>
      <c r="AF47" s="22" t="str">
        <f>IF(AF16&gt;0,VLOOKUP(AF16,'[3]2010_HVAC'!$EY$7:$KA$83,14),"")</f>
        <v/>
      </c>
      <c r="AG47" s="61">
        <f>VLOOKUP($C47,[2]Performance!$A$3:$K$36,8)</f>
        <v>2</v>
      </c>
      <c r="AH47" s="61">
        <f t="shared" si="41"/>
        <v>16</v>
      </c>
      <c r="AI47" s="22">
        <f>IF(AI16&gt;0,VLOOKUP(AI16,'[3]2010_HVAC'!$EY$7:$KA$83,AH47),"")</f>
        <v>29.619991111714452</v>
      </c>
      <c r="AJ47" s="22" t="str">
        <f>IF(AJ16&gt;0,VLOOKUP(AJ16,'[3]2010_HVAC'!$EY$7:$KA$83,AH47),"")</f>
        <v/>
      </c>
      <c r="AK47" s="22">
        <f>IF(AK16&gt;0,VLOOKUP(AK16,'[3]2010_HVAC'!$EY$7:$KA$83,14),"")</f>
        <v>233.24445899999998</v>
      </c>
      <c r="AL47" s="22">
        <f>IF(AL16&gt;0,VLOOKUP(AL16,'[3]2010_HVAC'!$EY$7:$KA$83,14),"")</f>
        <v>3.9310182214285709</v>
      </c>
      <c r="AM47" s="22" t="str">
        <f>IF(AM16&gt;0,VLOOKUP(AM16,'[3]2010_HVAC'!$EY$7:$KA$83,14),"")</f>
        <v/>
      </c>
      <c r="AN47" s="22" t="str">
        <f>IF(AN16&gt;0,VLOOKUP(AN16,'[3]2010_HVAC'!$EY$7:$KA$83,14),"")</f>
        <v/>
      </c>
      <c r="AO47" s="14">
        <f t="shared" si="42"/>
        <v>91160.374326315025</v>
      </c>
      <c r="AP47" s="23">
        <f>IF(AP16&gt;0,VLOOKUP(AP16,'[3]2010_Envelope'!$BH$6:$CR$128,3),"")</f>
        <v>9.5548890033333347</v>
      </c>
      <c r="AQ47" s="23">
        <f>IF(AQ16&gt;0,VLOOKUP(AQ16,'[3]2010_Envelope'!$BH$6:$CR$128,3),"")</f>
        <v>42.485647380000003</v>
      </c>
      <c r="AR47" s="23">
        <f>IF(AR16&gt;0,VLOOKUP(AR16,'[3]2010_Envelope'!$BH$6:$CR$128,3),"")</f>
        <v>18.109725356666665</v>
      </c>
      <c r="AS47" s="23">
        <f>IF(AS16&gt;0,VLOOKUP(AS16,'[3]2010_Envelope'!$BH$6:$CR$128,3),"")</f>
        <v>40.395067553939398</v>
      </c>
      <c r="AT47" s="23">
        <f>IF(AT16&gt;0,VLOOKUP(AT16,'[3]2010_Envelope'!$BH$6:$CR$128,3),"")</f>
        <v>32.557746284848484</v>
      </c>
      <c r="AU47" s="23">
        <f>IF(AU16&gt;0,VLOOKUP(AU16,'[3]2010_Envelope'!$BH$6:$CR$128,3),"")</f>
        <v>14.797290119999998</v>
      </c>
      <c r="AV47" s="22">
        <f>IF(AV16&gt;0,VLOOKUP(AV16,'[3]2010_HVAC'!$EY$7:$KA$83,17),"")</f>
        <v>15.680157233333334</v>
      </c>
      <c r="AW47" s="22">
        <f>IF(AW16&gt;0,VLOOKUP(AW16,'[3]2010_HVAC'!$EY$7:$KA$83,17),"")</f>
        <v>7.7259453333333337</v>
      </c>
      <c r="AX47" s="22" t="str">
        <f>IF(AX16&gt;0,VLOOKUP(AX16,'[3]2010_HVAC'!$EY$7:$KA$83,17),"")</f>
        <v/>
      </c>
      <c r="AY47" s="61">
        <f>VLOOKUP($C47,[1]Performance!$A$3:$K$36,8)</f>
        <v>2</v>
      </c>
      <c r="AZ47" s="61">
        <f t="shared" si="43"/>
        <v>18</v>
      </c>
      <c r="BA47" s="22">
        <f>IF(BA16&gt;0,VLOOKUP(BA16,'[3]2010_HVAC'!$EY$7:$KA$83,AZ47),"")</f>
        <v>32.624784142376178</v>
      </c>
      <c r="BB47" s="22" t="str">
        <f>IF(BB16&gt;0,VLOOKUP(BB16,'[3]2010_HVAC'!$EY$7:$KA$83,AZ47),"")</f>
        <v/>
      </c>
      <c r="BC47" s="22">
        <f>IF(BC16&gt;0,VLOOKUP(BC16,'[3]2010_HVAC'!$EY$7:$KA$83,17),"")</f>
        <v>212.03258399999999</v>
      </c>
      <c r="BD47" s="22">
        <f>IF(BD16&gt;0,VLOOKUP(BD16,'[3]2010_HVAC'!$EY$7:$KA$83,17),"")</f>
        <v>0.27795078333333328</v>
      </c>
      <c r="BE47" s="22" t="str">
        <f>IF(BE16&gt;0,VLOOKUP(BE16,'[3]2010_HVAC'!$EY$7:$KA$83,17),"")</f>
        <v/>
      </c>
      <c r="BF47" s="22" t="str">
        <f>IF(BF16&gt;0,VLOOKUP(BF16,'[3]2010_HVAC'!$EY$7:$KA$83,17),"")</f>
        <v/>
      </c>
      <c r="BG47" s="14">
        <f t="shared" si="44"/>
        <v>421979.36931925238</v>
      </c>
      <c r="BH47" s="21">
        <f>IF($N47&gt;0,VLOOKUP($C47,[2]Rome!$AB$7:$AN$40,$N47))/((IF($P47=1,'3 PlantsCodes'!$D$26,IF($P47=2,'3 PlantsCodes'!$D$27,IF($P47=3,'3 PlantsCodes'!$D$28,IF($P47=4,'3 PlantsCodes'!$D$29)))))*IF($R47=1,'3 PlantsCodes'!$D$31,IF(IT_Rome!$R47=2,'3 PlantsCodes'!$D$32)))</f>
        <v>3.2291046175423936</v>
      </c>
      <c r="BI47" s="21">
        <f>(IF($O47=20,VLOOKUP($C47,[2]Rome!$AB$7:$AN$40,12),IF($O47&gt;0,VLOOKUP($C47,[2]Rome!$AB$7:$AN$40,$O47),0))/(IF($Q47=1,'3 PlantsCodes'!$E$26,IF($Q47=3,'3 PlantsCodes'!$E$28,IF($Q47=4,'3 PlantsCodes'!$E$29,1)))*IF($R47=1,'3 PlantsCodes'!$E$31,IF($R47=2,'3 PlantsCodes'!$E$32))))</f>
        <v>5.0438458714318459</v>
      </c>
      <c r="BJ47" s="21">
        <f>VLOOKUP($C47,[2]Rome!$AB$6:$AZ$40,$T47)</f>
        <v>6.0916497084687968</v>
      </c>
      <c r="BK47" s="21">
        <f>VLOOKUP($C47,[2]Rome!$B$7:$Y$40,18)</f>
        <v>11.353794285713454</v>
      </c>
      <c r="BL47" s="21">
        <f>VLOOKUP($C47,[2]Rome!$B$7:$AA$40,26)</f>
        <v>4.8523277546582442</v>
      </c>
      <c r="BM47" s="22">
        <f>IF($V47=1,-[4]SFH!$E$10,0)</f>
        <v>0</v>
      </c>
      <c r="BN47" s="63" t="s">
        <v>38</v>
      </c>
      <c r="BO47" s="21">
        <f>IF($N47&gt;0,VLOOKUP($C47,[1]Rome!$AB$7:$AN$40,$N47))/((IF($P47=1,'3 PlantsCodes'!$D$26,IF($P47=2,'3 PlantsCodes'!$D$27,IF($P47=3,'3 PlantsCodes'!$D$28,IF($P47=4,'3 PlantsCodes'!$D$29)))))*IF($R47=1,'3 PlantsCodes'!$D$31,IF(IT_Rome!$R47=2,'3 PlantsCodes'!$D$32)))</f>
        <v>2.7005328556500952</v>
      </c>
      <c r="BP47" s="21">
        <f>(IF($O47=20,VLOOKUP($C47,[1]Rome!$AB$7:$AN$40,12),IF($O47&gt;0,VLOOKUP($C47,[1]Rome!$AB$7:$AN$40,$O47),0))/(IF($Q47=1,'3 PlantsCodes'!$E$26,IF($Q47=3,'3 PlantsCodes'!$E$28,IF($Q47=4,'3 PlantsCodes'!$E$29,1)))*IF($R47=1,'3 PlantsCodes'!$E$31,IF($R47=2,'3 PlantsCodes'!$E$32))))</f>
        <v>2.6799856527531118</v>
      </c>
      <c r="BQ47" s="21">
        <f>VLOOKUP($C47,[1]Rome!$AB$6:$AZ$40,$T47)</f>
        <v>9.9738856410452321</v>
      </c>
      <c r="BR47" s="21">
        <f>VLOOKUP($C47,[1]Rome!$B$7:$Y$40,18)</f>
        <v>11.676460606061633</v>
      </c>
      <c r="BS47" s="21">
        <f>VLOOKUP($C47,[1]Rome!$B$7:$AA$40,26)</f>
        <v>4.9326596182101774</v>
      </c>
      <c r="BT47" s="22">
        <f>IF($V47=1,-[4]AB!$E$10,0)</f>
        <v>0</v>
      </c>
      <c r="BU47" s="63" t="s">
        <v>38</v>
      </c>
    </row>
    <row r="48" spans="1:73" ht="15" customHeight="1" x14ac:dyDescent="0.25">
      <c r="A48" s="195"/>
      <c r="B48" s="18">
        <v>12</v>
      </c>
      <c r="C48" s="26">
        <f t="shared" ref="C48:W48" si="54">IF(C17="","",C17)</f>
        <v>19</v>
      </c>
      <c r="D48" s="55" t="str">
        <f t="shared" si="54"/>
        <v>o</v>
      </c>
      <c r="E48" s="55" t="str">
        <f t="shared" si="54"/>
        <v>o+</v>
      </c>
      <c r="F48" s="54" t="str">
        <f t="shared" si="54"/>
        <v>o</v>
      </c>
      <c r="G48" s="54" t="str">
        <f t="shared" si="54"/>
        <v>o</v>
      </c>
      <c r="H48" s="54">
        <f t="shared" si="54"/>
        <v>0</v>
      </c>
      <c r="I48" s="54">
        <f t="shared" si="54"/>
        <v>3</v>
      </c>
      <c r="J48" s="54">
        <f t="shared" si="54"/>
        <v>2</v>
      </c>
      <c r="K48" s="54">
        <f t="shared" si="54"/>
        <v>1</v>
      </c>
      <c r="L48" s="54">
        <f t="shared" si="54"/>
        <v>1</v>
      </c>
      <c r="M48" s="54">
        <f t="shared" si="54"/>
        <v>3211</v>
      </c>
      <c r="N48" s="54">
        <f t="shared" si="54"/>
        <v>9</v>
      </c>
      <c r="O48" s="54">
        <f t="shared" si="54"/>
        <v>11</v>
      </c>
      <c r="P48" s="54">
        <f t="shared" si="54"/>
        <v>2</v>
      </c>
      <c r="Q48" s="54">
        <f t="shared" si="54"/>
        <v>3</v>
      </c>
      <c r="R48" s="54">
        <f t="shared" si="54"/>
        <v>1</v>
      </c>
      <c r="S48" s="54" t="str">
        <f t="shared" si="54"/>
        <v>o</v>
      </c>
      <c r="T48" s="26">
        <f t="shared" si="54"/>
        <v>24</v>
      </c>
      <c r="U48" s="54">
        <f t="shared" si="54"/>
        <v>1</v>
      </c>
      <c r="V48" s="54">
        <f t="shared" si="54"/>
        <v>1</v>
      </c>
      <c r="W48" s="19" t="str">
        <f t="shared" si="54"/>
        <v/>
      </c>
      <c r="X48" s="23">
        <f>IF(X17&gt;0,VLOOKUP(X17,'[3]2010_Envelope'!$BH$6:$CR$128,2),"")</f>
        <v>13.723334654464287</v>
      </c>
      <c r="Y48" s="23">
        <f>IF(Y17&gt;0,VLOOKUP(Y17,'[3]2010_Envelope'!$BH$6:$CR$128,2),"")</f>
        <v>91.683623212500024</v>
      </c>
      <c r="Z48" s="23">
        <f>IF(Z17&gt;0,VLOOKUP(Z17,'[3]2010_Envelope'!$BH$6:$CR$128,2),"")</f>
        <v>33.197054715</v>
      </c>
      <c r="AA48" s="23">
        <f>IF(AA17&gt;0,VLOOKUP(AA17,'[3]2010_Envelope'!$BH$6:$CR$128,2),"")</f>
        <v>83.253579634285714</v>
      </c>
      <c r="AB48" s="23" t="str">
        <f>IF(AB17&gt;0,VLOOKUP(AB17,'[3]2010_Envelope'!$BH$6:$CR$128,2),"")</f>
        <v/>
      </c>
      <c r="AC48" s="23">
        <f>IF(AC17&gt;0,VLOOKUP(AC17,'[3]2010_Envelope'!$BH$6:$CR$128,2),"")</f>
        <v>14.269945175357144</v>
      </c>
      <c r="AD48" s="22" t="str">
        <f>IF(AD17&gt;0,VLOOKUP(AD17,'[3]2010_HVAC'!$EY$7:$KA$83,14),"")</f>
        <v/>
      </c>
      <c r="AE48" s="22" t="str">
        <f>IF(AE17&gt;0,VLOOKUP(AE17,'[3]2010_HVAC'!$EY$7:$KA$83,14),"")</f>
        <v/>
      </c>
      <c r="AF48" s="22" t="str">
        <f>IF(AF17&gt;0,VLOOKUP(AF17,'[3]2010_HVAC'!$EY$7:$KA$83,14),"")</f>
        <v/>
      </c>
      <c r="AG48" s="61">
        <f>VLOOKUP($C48,[2]Performance!$A$3:$K$36,8)</f>
        <v>2</v>
      </c>
      <c r="AH48" s="61">
        <f t="shared" si="41"/>
        <v>16</v>
      </c>
      <c r="AI48" s="22">
        <f>IF(AI17&gt;0,VLOOKUP(AI17,'[3]2010_HVAC'!$EY$7:$KA$83,AH48),"")</f>
        <v>31.695714285714285</v>
      </c>
      <c r="AJ48" s="22">
        <f>IF(AJ17&gt;0,VLOOKUP(AJ17,'[3]2010_HVAC'!$EY$7:$KA$83,AH48),"")</f>
        <v>21.380038386523445</v>
      </c>
      <c r="AK48" s="22">
        <f>IF(AK17&gt;0,VLOOKUP(AK17,'[3]2010_HVAC'!$EY$7:$KA$83,14),"")</f>
        <v>39.1792935</v>
      </c>
      <c r="AL48" s="22">
        <f>IF(AL17&gt;0,VLOOKUP(AL17,'[3]2010_HVAC'!$EY$7:$KA$83,14),"")</f>
        <v>9.6084981535714284</v>
      </c>
      <c r="AM48" s="22">
        <f>IF(AM17&gt;0,VLOOKUP(AM17,'[3]2010_HVAC'!$EY$7:$KA$83,14),"")</f>
        <v>17.416154814285715</v>
      </c>
      <c r="AN48" s="22">
        <f>IF(AN17&gt;0,VLOOKUP(AN17,'[3]2010_HVAC'!$EY$7:$KA$83,14),"")</f>
        <v>64.821390910714285</v>
      </c>
      <c r="AO48" s="14">
        <f t="shared" si="42"/>
        <v>58832.007841938277</v>
      </c>
      <c r="AP48" s="23">
        <f>IF(AP17&gt;0,VLOOKUP(AP17,'[3]2010_Envelope'!$BH$6:$CR$128,3),"")</f>
        <v>6.6407004916666672</v>
      </c>
      <c r="AQ48" s="23">
        <f>IF(AQ17&gt;0,VLOOKUP(AQ17,'[3]2010_Envelope'!$BH$6:$CR$128,3),"")</f>
        <v>38.021216280000004</v>
      </c>
      <c r="AR48" s="23">
        <f>IF(AR17&gt;0,VLOOKUP(AR17,'[3]2010_Envelope'!$BH$6:$CR$128,3),"")</f>
        <v>16.064003620000001</v>
      </c>
      <c r="AS48" s="23">
        <f>IF(AS17&gt;0,VLOOKUP(AS17,'[3]2010_Envelope'!$BH$6:$CR$128,3),"")</f>
        <v>36.920128193939398</v>
      </c>
      <c r="AT48" s="23" t="str">
        <f>IF(AT17&gt;0,VLOOKUP(AT17,'[3]2010_Envelope'!$BH$6:$CR$128,3),"")</f>
        <v/>
      </c>
      <c r="AU48" s="23">
        <f>IF(AU17&gt;0,VLOOKUP(AU17,'[3]2010_Envelope'!$BH$6:$CR$128,3),"")</f>
        <v>6.2651300799999996</v>
      </c>
      <c r="AV48" s="22" t="str">
        <f>IF(AV17&gt;0,VLOOKUP(AV17,'[3]2010_HVAC'!$EY$7:$KA$83,17),"")</f>
        <v/>
      </c>
      <c r="AW48" s="22" t="str">
        <f>IF(AW17&gt;0,VLOOKUP(AW17,'[3]2010_HVAC'!$EY$7:$KA$83,17),"")</f>
        <v/>
      </c>
      <c r="AX48" s="22" t="str">
        <f>IF(AX17&gt;0,VLOOKUP(AX17,'[3]2010_HVAC'!$EY$7:$KA$83,17),"")</f>
        <v/>
      </c>
      <c r="AY48" s="61">
        <f>VLOOKUP($C48,[1]Performance!$A$3:$K$36,8)</f>
        <v>2</v>
      </c>
      <c r="AZ48" s="61">
        <f t="shared" si="43"/>
        <v>18</v>
      </c>
      <c r="BA48" s="22">
        <f>IF(BA17&gt;0,VLOOKUP(BA17,'[3]2010_HVAC'!$EY$7:$KA$83,AZ48),"")</f>
        <v>6.5289405864381287</v>
      </c>
      <c r="BB48" s="22">
        <f>IF(BB17&gt;0,VLOOKUP(BB17,'[3]2010_HVAC'!$EY$7:$KA$83,AZ48),"")</f>
        <v>13.156099580324517</v>
      </c>
      <c r="BC48" s="22">
        <f>IF(BC17&gt;0,VLOOKUP(BC17,'[3]2010_HVAC'!$EY$7:$KA$83,17),"")</f>
        <v>35.6259145</v>
      </c>
      <c r="BD48" s="22">
        <f>IF(BD17&gt;0,VLOOKUP(BD17,'[3]2010_HVAC'!$EY$7:$KA$83,17),"")</f>
        <v>1.3587775166666667</v>
      </c>
      <c r="BE48" s="22">
        <f>IF(BE17&gt;0,VLOOKUP(BE17,'[3]2010_HVAC'!$EY$7:$KA$83,17),"")</f>
        <v>22.290670808080808</v>
      </c>
      <c r="BF48" s="22">
        <f>IF(BF17&gt;0,VLOOKUP(BF17,'[3]2010_HVAC'!$EY$7:$KA$83,17),"")</f>
        <v>40.333309899999996</v>
      </c>
      <c r="BG48" s="14">
        <f t="shared" si="44"/>
        <v>220972.84264154502</v>
      </c>
      <c r="BH48" s="21">
        <f>IF($N48&gt;0,VLOOKUP($C48,[2]Rome!$AB$7:$AN$40,$N48))/((IF($P48=1,'3 PlantsCodes'!$D$26,IF($P48=2,'3 PlantsCodes'!$D$27,IF($P48=3,'3 PlantsCodes'!$D$28,IF($P48=4,'3 PlantsCodes'!$D$29)))))*IF($R48=1,'3 PlantsCodes'!$D$31,IF(IT_Rome!$R48=2,'3 PlantsCodes'!$D$32)))</f>
        <v>24.320973976963487</v>
      </c>
      <c r="BI48" s="21">
        <f>(IF($O48=20,VLOOKUP($C48,[2]Rome!$AB$7:$AN$40,12),IF($O48&gt;0,VLOOKUP($C48,[2]Rome!$AB$7:$AN$40,$O48),0))/(IF($Q48=1,'3 PlantsCodes'!$E$26,IF($Q48=3,'3 PlantsCodes'!$E$28,IF($Q48=4,'3 PlantsCodes'!$E$29,1)))*IF($R48=1,'3 PlantsCodes'!$E$31,IF($R48=2,'3 PlantsCodes'!$E$32))))</f>
        <v>14.887745421296072</v>
      </c>
      <c r="BJ48" s="21">
        <f>VLOOKUP($C48,[2]Rome!$AB$6:$AZ$40,$T48)</f>
        <v>6.3314285714285727</v>
      </c>
      <c r="BK48" s="21">
        <f>VLOOKUP($C48,[2]Rome!$B$7:$Y$40,18)</f>
        <v>11.353794285713454</v>
      </c>
      <c r="BL48" s="21">
        <f>VLOOKUP($C48,[2]Rome!$B$7:$AA$40,26)</f>
        <v>0.57087367399729527</v>
      </c>
      <c r="BM48" s="22">
        <f>IF($V48=1,-[4]SFH!$E$10,0)</f>
        <v>-21.035714285714285</v>
      </c>
      <c r="BN48" s="63" t="s">
        <v>38</v>
      </c>
      <c r="BO48" s="21">
        <f>IF($N48&gt;0,VLOOKUP($C48,[1]Rome!$AB$7:$AN$40,$N48))/((IF($P48=1,'3 PlantsCodes'!$D$26,IF($P48=2,'3 PlantsCodes'!$D$27,IF($P48=3,'3 PlantsCodes'!$D$28,IF($P48=4,'3 PlantsCodes'!$D$29)))))*IF($R48=1,'3 PlantsCodes'!$D$31,IF(IT_Rome!$R48=2,'3 PlantsCodes'!$D$32)))</f>
        <v>18.802112719316522</v>
      </c>
      <c r="BP48" s="21">
        <f>(IF($O48=20,VLOOKUP($C48,[1]Rome!$AB$7:$AN$40,12),IF($O48&gt;0,VLOOKUP($C48,[1]Rome!$AB$7:$AN$40,$O48),0))/(IF($Q48=1,'3 PlantsCodes'!$E$26,IF($Q48=3,'3 PlantsCodes'!$E$28,IF($Q48=4,'3 PlantsCodes'!$E$29,1)))*IF($R48=1,'3 PlantsCodes'!$E$31,IF($R48=2,'3 PlantsCodes'!$E$32))))</f>
        <v>8.7849739358654286</v>
      </c>
      <c r="BQ48" s="21">
        <f>VLOOKUP($C48,[1]Rome!$AB$6:$AZ$40,$T48)</f>
        <v>10.19161616161616</v>
      </c>
      <c r="BR48" s="21">
        <f>VLOOKUP($C48,[1]Rome!$B$7:$Y$40,18)</f>
        <v>11.676460606061633</v>
      </c>
      <c r="BS48" s="21">
        <f>VLOOKUP($C48,[1]Rome!$B$7:$AA$40,26)</f>
        <v>0.43499717382502356</v>
      </c>
      <c r="BT48" s="22">
        <f>IF($V48=1,-[4]AB!$E$10,0)</f>
        <v>-13.26969696969697</v>
      </c>
      <c r="BU48" s="63" t="s">
        <v>38</v>
      </c>
    </row>
    <row r="49" spans="1:73" ht="15" customHeight="1" x14ac:dyDescent="0.25">
      <c r="A49" s="195"/>
      <c r="B49" s="18">
        <v>13</v>
      </c>
      <c r="C49" s="26">
        <f t="shared" ref="C49:W49" si="55">IF(C18="","",C18)</f>
        <v>28</v>
      </c>
      <c r="D49" s="55" t="str">
        <f t="shared" si="55"/>
        <v>o+</v>
      </c>
      <c r="E49" s="55" t="str">
        <f t="shared" si="55"/>
        <v>o+</v>
      </c>
      <c r="F49" s="54" t="str">
        <f t="shared" si="55"/>
        <v>+</v>
      </c>
      <c r="G49" s="54" t="str">
        <f t="shared" si="55"/>
        <v>o</v>
      </c>
      <c r="H49" s="54">
        <f t="shared" si="55"/>
        <v>0</v>
      </c>
      <c r="I49" s="54">
        <f t="shared" si="55"/>
        <v>4</v>
      </c>
      <c r="J49" s="54">
        <f t="shared" si="55"/>
        <v>2</v>
      </c>
      <c r="K49" s="54">
        <f t="shared" si="55"/>
        <v>2</v>
      </c>
      <c r="L49" s="54">
        <f t="shared" si="55"/>
        <v>1</v>
      </c>
      <c r="M49" s="54">
        <f t="shared" si="55"/>
        <v>4221</v>
      </c>
      <c r="N49" s="54">
        <f t="shared" si="55"/>
        <v>8</v>
      </c>
      <c r="O49" s="54">
        <f t="shared" si="55"/>
        <v>13</v>
      </c>
      <c r="P49" s="54">
        <f t="shared" si="55"/>
        <v>1</v>
      </c>
      <c r="Q49" s="54">
        <f t="shared" si="55"/>
        <v>1</v>
      </c>
      <c r="R49" s="54">
        <f t="shared" si="55"/>
        <v>2</v>
      </c>
      <c r="S49" s="54" t="str">
        <f t="shared" si="55"/>
        <v>o</v>
      </c>
      <c r="T49" s="26">
        <f t="shared" si="55"/>
        <v>23</v>
      </c>
      <c r="U49" s="54">
        <f t="shared" si="55"/>
        <v>1</v>
      </c>
      <c r="V49" s="54">
        <f t="shared" si="55"/>
        <v>1</v>
      </c>
      <c r="W49" s="19" t="str">
        <f t="shared" si="55"/>
        <v/>
      </c>
      <c r="X49" s="23">
        <f>IF(X18&gt;0,VLOOKUP(X18,'[3]2010_Envelope'!$BH$6:$CR$128,2),"")</f>
        <v>19.745648752499999</v>
      </c>
      <c r="Y49" s="23">
        <f>IF(Y18&gt;0,VLOOKUP(Y18,'[3]2010_Envelope'!$BH$6:$CR$128,2),"")</f>
        <v>102.44906574375001</v>
      </c>
      <c r="Z49" s="23">
        <f>IF(Z18&gt;0,VLOOKUP(Z18,'[3]2010_Envelope'!$BH$6:$CR$128,2),"")</f>
        <v>37.424639446071424</v>
      </c>
      <c r="AA49" s="23">
        <f>IF(AA18&gt;0,VLOOKUP(AA18,'[3]2010_Envelope'!$BH$6:$CR$128,2),"")</f>
        <v>83.253579634285714</v>
      </c>
      <c r="AB49" s="23">
        <f>IF(AB18&gt;0,VLOOKUP(AB18,'[3]2010_Envelope'!$BH$6:$CR$128,2),"")</f>
        <v>73.415651615357163</v>
      </c>
      <c r="AC49" s="23">
        <f>IF(AC18&gt;0,VLOOKUP(AC18,'[3]2010_Envelope'!$BH$6:$CR$128,2),"")</f>
        <v>33.705407163214282</v>
      </c>
      <c r="AD49" s="22" t="str">
        <f>IF(AD18&gt;0,VLOOKUP(AD18,'[3]2010_HVAC'!$EY$7:$KA$83,14),"")</f>
        <v/>
      </c>
      <c r="AE49" s="22" t="str">
        <f>IF(AE18&gt;0,VLOOKUP(AE18,'[3]2010_HVAC'!$EY$7:$KA$83,14),"")</f>
        <v/>
      </c>
      <c r="AF49" s="22" t="str">
        <f>IF(AF18&gt;0,VLOOKUP(AF18,'[3]2010_HVAC'!$EY$7:$KA$83,14),"")</f>
        <v/>
      </c>
      <c r="AG49" s="61">
        <f>VLOOKUP($C49,[2]Performance!$A$3:$K$36,8)</f>
        <v>2</v>
      </c>
      <c r="AH49" s="61">
        <f t="shared" si="41"/>
        <v>16</v>
      </c>
      <c r="AI49" s="22">
        <f>IF(AI18&gt;0,VLOOKUP(AI18,'[3]2010_HVAC'!$EY$7:$KA$83,AH49),"")</f>
        <v>61.450147299962829</v>
      </c>
      <c r="AJ49" s="22" t="str">
        <f>IF(AJ18&gt;0,VLOOKUP(AJ18,'[3]2010_HVAC'!$EY$7:$KA$83,AH49),"")</f>
        <v/>
      </c>
      <c r="AK49" s="22">
        <f>IF(AK18&gt;0,VLOOKUP(AK18,'[3]2010_HVAC'!$EY$7:$KA$83,14),"")</f>
        <v>233.24445899999998</v>
      </c>
      <c r="AL49" s="22">
        <f>IF(AL18&gt;0,VLOOKUP(AL18,'[3]2010_HVAC'!$EY$7:$KA$83,14),"")</f>
        <v>3.9310182214285709</v>
      </c>
      <c r="AM49" s="22">
        <f>IF(AM18&gt;0,VLOOKUP(AM18,'[3]2010_HVAC'!$EY$7:$KA$83,14),"")</f>
        <v>17.416154814285715</v>
      </c>
      <c r="AN49" s="22">
        <f>IF(AN18&gt;0,VLOOKUP(AN18,'[3]2010_HVAC'!$EY$7:$KA$83,14),"")</f>
        <v>64.821390910714285</v>
      </c>
      <c r="AO49" s="14">
        <f t="shared" si="42"/>
        <v>102320.0027642198</v>
      </c>
      <c r="AP49" s="23">
        <f>IF(AP18&gt;0,VLOOKUP(AP18,'[3]2010_Envelope'!$BH$6:$CR$128,3),"")</f>
        <v>9.5548890033333347</v>
      </c>
      <c r="AQ49" s="23">
        <f>IF(AQ18&gt;0,VLOOKUP(AQ18,'[3]2010_Envelope'!$BH$6:$CR$128,3),"")</f>
        <v>42.485647380000003</v>
      </c>
      <c r="AR49" s="23">
        <f>IF(AR18&gt;0,VLOOKUP(AR18,'[3]2010_Envelope'!$BH$6:$CR$128,3),"")</f>
        <v>18.109725356666665</v>
      </c>
      <c r="AS49" s="23">
        <f>IF(AS18&gt;0,VLOOKUP(AS18,'[3]2010_Envelope'!$BH$6:$CR$128,3),"")</f>
        <v>36.920128193939398</v>
      </c>
      <c r="AT49" s="23">
        <f>IF(AT18&gt;0,VLOOKUP(AT18,'[3]2010_Envelope'!$BH$6:$CR$128,3),"")</f>
        <v>32.557746284848484</v>
      </c>
      <c r="AU49" s="23">
        <f>IF(AU18&gt;0,VLOOKUP(AU18,'[3]2010_Envelope'!$BH$6:$CR$128,3),"")</f>
        <v>14.797290119999998</v>
      </c>
      <c r="AV49" s="22" t="str">
        <f>IF(AV18&gt;0,VLOOKUP(AV18,'[3]2010_HVAC'!$EY$7:$KA$83,17),"")</f>
        <v/>
      </c>
      <c r="AW49" s="22" t="str">
        <f>IF(AW18&gt;0,VLOOKUP(AW18,'[3]2010_HVAC'!$EY$7:$KA$83,17),"")</f>
        <v/>
      </c>
      <c r="AX49" s="22" t="str">
        <f>IF(AX18&gt;0,VLOOKUP(AX18,'[3]2010_HVAC'!$EY$7:$KA$83,17),"")</f>
        <v/>
      </c>
      <c r="AY49" s="61">
        <f>VLOOKUP($C49,[1]Performance!$A$3:$K$36,8)</f>
        <v>2</v>
      </c>
      <c r="AZ49" s="61">
        <f t="shared" si="43"/>
        <v>18</v>
      </c>
      <c r="BA49" s="22">
        <f>IF(BA18&gt;0,VLOOKUP(BA18,'[3]2010_HVAC'!$EY$7:$KA$83,AZ49),"")</f>
        <v>86.114593744303164</v>
      </c>
      <c r="BB49" s="22" t="str">
        <f>IF(BB18&gt;0,VLOOKUP(BB18,'[3]2010_HVAC'!$EY$7:$KA$83,AZ49),"")</f>
        <v/>
      </c>
      <c r="BC49" s="22">
        <f>IF(BC18&gt;0,VLOOKUP(BC18,'[3]2010_HVAC'!$EY$7:$KA$83,17),"")</f>
        <v>212.03258399999999</v>
      </c>
      <c r="BD49" s="22">
        <f>IF(BD18&gt;0,VLOOKUP(BD18,'[3]2010_HVAC'!$EY$7:$KA$83,17),"")</f>
        <v>0.27795078333333328</v>
      </c>
      <c r="BE49" s="22">
        <f>IF(BE18&gt;0,VLOOKUP(BE18,'[3]2010_HVAC'!$EY$7:$KA$83,17),"")</f>
        <v>22.290670808080808</v>
      </c>
      <c r="BF49" s="22">
        <f>IF(BF18&gt;0,VLOOKUP(BF18,'[3]2010_HVAC'!$EY$7:$KA$83,17),"")</f>
        <v>40.333309899999996</v>
      </c>
      <c r="BG49" s="14">
        <f t="shared" si="44"/>
        <v>510319.79021876008</v>
      </c>
      <c r="BH49" s="21">
        <f>IF($N49&gt;0,VLOOKUP($C49,[2]Rome!$AB$7:$AN$40,$N49))/((IF($P49=1,'3 PlantsCodes'!$D$26,IF($P49=2,'3 PlantsCodes'!$D$27,IF($P49=3,'3 PlantsCodes'!$D$28,IF($P49=4,'3 PlantsCodes'!$D$29)))))*IF($R49=1,'3 PlantsCodes'!$D$31,IF(IT_Rome!$R49=2,'3 PlantsCodes'!$D$32)))</f>
        <v>5.3319630816761503</v>
      </c>
      <c r="BI49" s="21">
        <f>(IF($O49=20,VLOOKUP($C49,[2]Rome!$AB$7:$AN$40,12),IF($O49&gt;0,VLOOKUP($C49,[2]Rome!$AB$7:$AN$40,$O49),0))/(IF($Q49=1,'3 PlantsCodes'!$E$26,IF($Q49=3,'3 PlantsCodes'!$E$28,IF($Q49=4,'3 PlantsCodes'!$E$29,1)))*IF($R49=1,'3 PlantsCodes'!$E$31,IF($R49=2,'3 PlantsCodes'!$E$32))))</f>
        <v>3.4334312855475577</v>
      </c>
      <c r="BJ49" s="21">
        <f>VLOOKUP($C49,[2]Rome!$AB$6:$AZ$40,$T49)</f>
        <v>2.0021595496153997</v>
      </c>
      <c r="BK49" s="21">
        <f>VLOOKUP($C49,[2]Rome!$B$7:$Y$40,18)</f>
        <v>11.353794285713454</v>
      </c>
      <c r="BL49" s="21">
        <f>VLOOKUP($C49,[2]Rome!$B$7:$AA$40,26)</f>
        <v>0.40308606753286902</v>
      </c>
      <c r="BM49" s="22">
        <f>IF($V49=1,-[4]SFH!$E$10,0)</f>
        <v>-21.035714285714285</v>
      </c>
      <c r="BN49" s="63" t="s">
        <v>38</v>
      </c>
      <c r="BO49" s="21">
        <f>IF($N49&gt;0,VLOOKUP($C49,[1]Rome!$AB$7:$AN$40,$N49))/((IF($P49=1,'3 PlantsCodes'!$D$26,IF($P49=2,'3 PlantsCodes'!$D$27,IF($P49=3,'3 PlantsCodes'!$D$28,IF($P49=4,'3 PlantsCodes'!$D$29)))))*IF($R49=1,'3 PlantsCodes'!$D$31,IF(IT_Rome!$R49=2,'3 PlantsCodes'!$D$32)))</f>
        <v>4.1227102686282713</v>
      </c>
      <c r="BP49" s="21">
        <f>(IF($O49=20,VLOOKUP($C49,[1]Rome!$AB$7:$AN$40,12),IF($O49&gt;0,VLOOKUP($C49,[1]Rome!$AB$7:$AN$40,$O49),0))/(IF($Q49=1,'3 PlantsCodes'!$E$26,IF($Q49=3,'3 PlantsCodes'!$E$28,IF($Q49=4,'3 PlantsCodes'!$E$29,1)))*IF($R49=1,'3 PlantsCodes'!$E$31,IF($R49=2,'3 PlantsCodes'!$E$32))))</f>
        <v>1.9664955269562041</v>
      </c>
      <c r="BQ49" s="21">
        <f>VLOOKUP($C49,[1]Rome!$AB$6:$AZ$40,$T49)</f>
        <v>3.1036705865329508</v>
      </c>
      <c r="BR49" s="21">
        <f>VLOOKUP($C49,[1]Rome!$B$7:$Y$40,18)</f>
        <v>11.676460606061633</v>
      </c>
      <c r="BS49" s="21">
        <f>VLOOKUP($C49,[1]Rome!$B$7:$AA$40,26)</f>
        <v>0.38047883597311793</v>
      </c>
      <c r="BT49" s="22">
        <f>IF($V49=1,-[4]AB!$E$10,0)</f>
        <v>-13.26969696969697</v>
      </c>
      <c r="BU49" s="63" t="s">
        <v>38</v>
      </c>
    </row>
    <row r="50" spans="1:73" ht="15" customHeight="1" x14ac:dyDescent="0.25">
      <c r="A50" s="195"/>
      <c r="B50" s="18">
        <v>14</v>
      </c>
      <c r="C50" s="26">
        <f t="shared" ref="C50:W50" si="56">IF(C19="","",C19)</f>
        <v>32</v>
      </c>
      <c r="D50" s="55" t="str">
        <f t="shared" si="56"/>
        <v>o+</v>
      </c>
      <c r="E50" s="55" t="str">
        <f t="shared" si="56"/>
        <v>+</v>
      </c>
      <c r="F50" s="54" t="str">
        <f t="shared" si="56"/>
        <v>+</v>
      </c>
      <c r="G50" s="54" t="str">
        <f t="shared" si="56"/>
        <v>o</v>
      </c>
      <c r="H50" s="54">
        <f t="shared" si="56"/>
        <v>0</v>
      </c>
      <c r="I50" s="54">
        <f t="shared" si="56"/>
        <v>4</v>
      </c>
      <c r="J50" s="54">
        <f t="shared" si="56"/>
        <v>3</v>
      </c>
      <c r="K50" s="54">
        <f t="shared" si="56"/>
        <v>2</v>
      </c>
      <c r="L50" s="54">
        <f t="shared" si="56"/>
        <v>1</v>
      </c>
      <c r="M50" s="54">
        <f t="shared" si="56"/>
        <v>4321</v>
      </c>
      <c r="N50" s="54">
        <f t="shared" si="56"/>
        <v>8</v>
      </c>
      <c r="O50" s="54">
        <f t="shared" si="56"/>
        <v>13</v>
      </c>
      <c r="P50" s="54">
        <f t="shared" si="56"/>
        <v>1</v>
      </c>
      <c r="Q50" s="54">
        <f t="shared" si="56"/>
        <v>1</v>
      </c>
      <c r="R50" s="54">
        <f t="shared" si="56"/>
        <v>2</v>
      </c>
      <c r="S50" s="54" t="str">
        <f t="shared" si="56"/>
        <v>o</v>
      </c>
      <c r="T50" s="26">
        <f t="shared" si="56"/>
        <v>23</v>
      </c>
      <c r="U50" s="54">
        <f t="shared" si="56"/>
        <v>1</v>
      </c>
      <c r="V50" s="54">
        <f t="shared" si="56"/>
        <v>1</v>
      </c>
      <c r="W50" s="19" t="str">
        <f t="shared" si="56"/>
        <v/>
      </c>
      <c r="X50" s="23">
        <f>IF(X19&gt;0,VLOOKUP(X19,'[3]2010_Envelope'!$BH$6:$CR$128,2),"")</f>
        <v>19.745648752499999</v>
      </c>
      <c r="Y50" s="23">
        <f>IF(Y19&gt;0,VLOOKUP(Y19,'[3]2010_Envelope'!$BH$6:$CR$128,2),"")</f>
        <v>102.44906574375001</v>
      </c>
      <c r="Z50" s="23">
        <f>IF(Z19&gt;0,VLOOKUP(Z19,'[3]2010_Envelope'!$BH$6:$CR$128,2),"")</f>
        <v>37.424639446071424</v>
      </c>
      <c r="AA50" s="23">
        <f>IF(AA19&gt;0,VLOOKUP(AA19,'[3]2010_Envelope'!$BH$6:$CR$128,2),"")</f>
        <v>91.088766723214292</v>
      </c>
      <c r="AB50" s="23">
        <f>IF(AB19&gt;0,VLOOKUP(AB19,'[3]2010_Envelope'!$BH$6:$CR$128,2),"")</f>
        <v>73.415651615357163</v>
      </c>
      <c r="AC50" s="23">
        <f>IF(AC19&gt;0,VLOOKUP(AC19,'[3]2010_Envelope'!$BH$6:$CR$128,2),"")</f>
        <v>33.705407163214282</v>
      </c>
      <c r="AD50" s="22" t="str">
        <f>IF(AD19&gt;0,VLOOKUP(AD19,'[3]2010_HVAC'!$EY$7:$KA$83,14),"")</f>
        <v/>
      </c>
      <c r="AE50" s="22" t="str">
        <f>IF(AE19&gt;0,VLOOKUP(AE19,'[3]2010_HVAC'!$EY$7:$KA$83,14),"")</f>
        <v/>
      </c>
      <c r="AF50" s="22" t="str">
        <f>IF(AF19&gt;0,VLOOKUP(AF19,'[3]2010_HVAC'!$EY$7:$KA$83,14),"")</f>
        <v/>
      </c>
      <c r="AG50" s="61">
        <f>VLOOKUP($C50,[2]Performance!$A$3:$K$36,8)</f>
        <v>2</v>
      </c>
      <c r="AH50" s="61">
        <f t="shared" si="41"/>
        <v>16</v>
      </c>
      <c r="AI50" s="22">
        <f>IF(AI19&gt;0,VLOOKUP(AI19,'[3]2010_HVAC'!$EY$7:$KA$83,AH50),"")</f>
        <v>61.450147299962829</v>
      </c>
      <c r="AJ50" s="22" t="str">
        <f>IF(AJ19&gt;0,VLOOKUP(AJ19,'[3]2010_HVAC'!$EY$7:$KA$83,AH50),"")</f>
        <v/>
      </c>
      <c r="AK50" s="22">
        <f>IF(AK19&gt;0,VLOOKUP(AK19,'[3]2010_HVAC'!$EY$7:$KA$83,14),"")</f>
        <v>233.24445899999998</v>
      </c>
      <c r="AL50" s="22">
        <f>IF(AL19&gt;0,VLOOKUP(AL19,'[3]2010_HVAC'!$EY$7:$KA$83,14),"")</f>
        <v>3.9310182214285709</v>
      </c>
      <c r="AM50" s="22">
        <f>IF(AM19&gt;0,VLOOKUP(AM19,'[3]2010_HVAC'!$EY$7:$KA$83,14),"")</f>
        <v>17.416154814285715</v>
      </c>
      <c r="AN50" s="22">
        <f>IF(AN19&gt;0,VLOOKUP(AN19,'[3]2010_HVAC'!$EY$7:$KA$83,14),"")</f>
        <v>64.821390910714285</v>
      </c>
      <c r="AO50" s="14">
        <f t="shared" si="42"/>
        <v>103416.9289566698</v>
      </c>
      <c r="AP50" s="23">
        <f>IF(AP19&gt;0,VLOOKUP(AP19,'[3]2010_Envelope'!$BH$6:$CR$128,3),"")</f>
        <v>9.5548890033333347</v>
      </c>
      <c r="AQ50" s="23">
        <f>IF(AQ19&gt;0,VLOOKUP(AQ19,'[3]2010_Envelope'!$BH$6:$CR$128,3),"")</f>
        <v>42.485647380000003</v>
      </c>
      <c r="AR50" s="23">
        <f>IF(AR19&gt;0,VLOOKUP(AR19,'[3]2010_Envelope'!$BH$6:$CR$128,3),"")</f>
        <v>18.109725356666665</v>
      </c>
      <c r="AS50" s="23">
        <f>IF(AS19&gt;0,VLOOKUP(AS19,'[3]2010_Envelope'!$BH$6:$CR$128,3),"")</f>
        <v>40.395067553939398</v>
      </c>
      <c r="AT50" s="23">
        <f>IF(AT19&gt;0,VLOOKUP(AT19,'[3]2010_Envelope'!$BH$6:$CR$128,3),"")</f>
        <v>32.557746284848484</v>
      </c>
      <c r="AU50" s="23">
        <f>IF(AU19&gt;0,VLOOKUP(AU19,'[3]2010_Envelope'!$BH$6:$CR$128,3),"")</f>
        <v>14.797290119999998</v>
      </c>
      <c r="AV50" s="22" t="str">
        <f>IF(AV19&gt;0,VLOOKUP(AV19,'[3]2010_HVAC'!$EY$7:$KA$83,17),"")</f>
        <v/>
      </c>
      <c r="AW50" s="22" t="str">
        <f>IF(AW19&gt;0,VLOOKUP(AW19,'[3]2010_HVAC'!$EY$7:$KA$83,17),"")</f>
        <v/>
      </c>
      <c r="AX50" s="22" t="str">
        <f>IF(AX19&gt;0,VLOOKUP(AX19,'[3]2010_HVAC'!$EY$7:$KA$83,17),"")</f>
        <v/>
      </c>
      <c r="AY50" s="61">
        <f>VLOOKUP($C50,[1]Performance!$A$3:$K$36,8)</f>
        <v>2</v>
      </c>
      <c r="AZ50" s="61">
        <f t="shared" si="43"/>
        <v>18</v>
      </c>
      <c r="BA50" s="22">
        <f>IF(BA19&gt;0,VLOOKUP(BA19,'[3]2010_HVAC'!$EY$7:$KA$83,AZ50),"")</f>
        <v>86.114593744303164</v>
      </c>
      <c r="BB50" s="22" t="str">
        <f>IF(BB19&gt;0,VLOOKUP(BB19,'[3]2010_HVAC'!$EY$7:$KA$83,AZ50),"")</f>
        <v/>
      </c>
      <c r="BC50" s="22">
        <f>IF(BC19&gt;0,VLOOKUP(BC19,'[3]2010_HVAC'!$EY$7:$KA$83,17),"")</f>
        <v>212.03258399999999</v>
      </c>
      <c r="BD50" s="22">
        <f>IF(BD19&gt;0,VLOOKUP(BD19,'[3]2010_HVAC'!$EY$7:$KA$83,17),"")</f>
        <v>0.27795078333333328</v>
      </c>
      <c r="BE50" s="22">
        <f>IF(BE19&gt;0,VLOOKUP(BE19,'[3]2010_HVAC'!$EY$7:$KA$83,17),"")</f>
        <v>22.290670808080808</v>
      </c>
      <c r="BF50" s="22">
        <f>IF(BF19&gt;0,VLOOKUP(BF19,'[3]2010_HVAC'!$EY$7:$KA$83,17),"")</f>
        <v>40.333309899999996</v>
      </c>
      <c r="BG50" s="14">
        <f t="shared" si="44"/>
        <v>513759.98018516006</v>
      </c>
      <c r="BH50" s="21">
        <f>IF($N50&gt;0,VLOOKUP($C50,[2]Rome!$AB$7:$AN$40,$N50))/((IF($P50=1,'3 PlantsCodes'!$D$26,IF($P50=2,'3 PlantsCodes'!$D$27,IF($P50=3,'3 PlantsCodes'!$D$28,IF($P50=4,'3 PlantsCodes'!$D$29)))))*IF($R50=1,'3 PlantsCodes'!$D$31,IF(IT_Rome!$R50=2,'3 PlantsCodes'!$D$32)))</f>
        <v>3.5335247225622037</v>
      </c>
      <c r="BI50" s="21">
        <f>(IF($O50=20,VLOOKUP($C50,[2]Rome!$AB$7:$AN$40,12),IF($O50&gt;0,VLOOKUP($C50,[2]Rome!$AB$7:$AN$40,$O50),0))/(IF($Q50=1,'3 PlantsCodes'!$E$26,IF($Q50=3,'3 PlantsCodes'!$E$28,IF($Q50=4,'3 PlantsCodes'!$E$29,1)))*IF($R50=1,'3 PlantsCodes'!$E$31,IF($R50=2,'3 PlantsCodes'!$E$32))))</f>
        <v>3.7911574498912302</v>
      </c>
      <c r="BJ50" s="21">
        <f>VLOOKUP($C50,[2]Rome!$AB$6:$AZ$40,$T50)</f>
        <v>2.0438605267694516</v>
      </c>
      <c r="BK50" s="21">
        <f>VLOOKUP($C50,[2]Rome!$B$7:$Y$40,18)</f>
        <v>11.353794285713454</v>
      </c>
      <c r="BL50" s="21">
        <f>VLOOKUP($C50,[2]Rome!$B$7:$AA$40,26)</f>
        <v>0.39372510392025395</v>
      </c>
      <c r="BM50" s="22">
        <f>IF($V50=1,-[4]SFH!$E$10,0)</f>
        <v>-21.035714285714285</v>
      </c>
      <c r="BN50" s="63" t="s">
        <v>38</v>
      </c>
      <c r="BO50" s="21">
        <f>IF($N50&gt;0,VLOOKUP($C50,[1]Rome!$AB$7:$AN$40,$N50))/((IF($P50=1,'3 PlantsCodes'!$D$26,IF($P50=2,'3 PlantsCodes'!$D$27,IF($P50=3,'3 PlantsCodes'!$D$28,IF($P50=4,'3 PlantsCodes'!$D$29)))))*IF($R50=1,'3 PlantsCodes'!$D$31,IF(IT_Rome!$R50=2,'3 PlantsCodes'!$D$32)))</f>
        <v>3.1221310583522754</v>
      </c>
      <c r="BP50" s="21">
        <f>(IF($O50=20,VLOOKUP($C50,[1]Rome!$AB$7:$AN$40,12),IF($O50&gt;0,VLOOKUP($C50,[1]Rome!$AB$7:$AN$40,$O50),0))/(IF($Q50=1,'3 PlantsCodes'!$E$26,IF($Q50=3,'3 PlantsCodes'!$E$28,IF($Q50=4,'3 PlantsCodes'!$E$29,1)))*IF($R50=1,'3 PlantsCodes'!$E$31,IF($R50=2,'3 PlantsCodes'!$E$32))))</f>
        <v>1.9823886904612233</v>
      </c>
      <c r="BQ50" s="21">
        <f>VLOOKUP($C50,[1]Rome!$AB$6:$AZ$40,$T50)</f>
        <v>3.1749886807747081</v>
      </c>
      <c r="BR50" s="21">
        <f>VLOOKUP($C50,[1]Rome!$B$7:$Y$40,18)</f>
        <v>11.676460606061633</v>
      </c>
      <c r="BS50" s="21">
        <f>VLOOKUP($C50,[1]Rome!$B$7:$AA$40,26)</f>
        <v>0.37542478851030309</v>
      </c>
      <c r="BT50" s="22">
        <f>IF($V50=1,-[4]AB!$E$10,0)</f>
        <v>-13.26969696969697</v>
      </c>
      <c r="BU50" s="63" t="s">
        <v>38</v>
      </c>
    </row>
    <row r="51" spans="1:73" ht="15" customHeight="1" x14ac:dyDescent="0.25">
      <c r="A51" s="195"/>
      <c r="B51" s="18">
        <v>15</v>
      </c>
      <c r="C51" s="26">
        <f t="shared" ref="C51:W51" si="57">IF(C20="","",C20)</f>
        <v>34</v>
      </c>
      <c r="D51" s="55" t="str">
        <f t="shared" si="57"/>
        <v>o+</v>
      </c>
      <c r="E51" s="55" t="str">
        <f t="shared" si="57"/>
        <v>+</v>
      </c>
      <c r="F51" s="54" t="str">
        <f t="shared" si="57"/>
        <v>+</v>
      </c>
      <c r="G51" s="54" t="str">
        <f t="shared" si="57"/>
        <v>o</v>
      </c>
      <c r="H51" s="54">
        <f t="shared" si="57"/>
        <v>1</v>
      </c>
      <c r="I51" s="54">
        <f t="shared" si="57"/>
        <v>4</v>
      </c>
      <c r="J51" s="54">
        <f t="shared" si="57"/>
        <v>3</v>
      </c>
      <c r="K51" s="54">
        <f t="shared" si="57"/>
        <v>2</v>
      </c>
      <c r="L51" s="54">
        <f t="shared" si="57"/>
        <v>2</v>
      </c>
      <c r="M51" s="54">
        <f t="shared" si="57"/>
        <v>4322</v>
      </c>
      <c r="N51" s="54">
        <f t="shared" si="57"/>
        <v>8</v>
      </c>
      <c r="O51" s="54">
        <f t="shared" si="57"/>
        <v>13</v>
      </c>
      <c r="P51" s="54">
        <f t="shared" si="57"/>
        <v>1</v>
      </c>
      <c r="Q51" s="54">
        <f t="shared" si="57"/>
        <v>1</v>
      </c>
      <c r="R51" s="54">
        <f t="shared" si="57"/>
        <v>2</v>
      </c>
      <c r="S51" s="54" t="str">
        <f t="shared" si="57"/>
        <v>o</v>
      </c>
      <c r="T51" s="26">
        <f t="shared" si="57"/>
        <v>23</v>
      </c>
      <c r="U51" s="54">
        <f t="shared" si="57"/>
        <v>1</v>
      </c>
      <c r="V51" s="54">
        <f t="shared" si="57"/>
        <v>1</v>
      </c>
      <c r="W51" s="19" t="str">
        <f t="shared" si="57"/>
        <v/>
      </c>
      <c r="X51" s="23">
        <f>IF(X20&gt;0,VLOOKUP(X20,'[3]2010_Envelope'!$BH$6:$CR$128,2),"")</f>
        <v>19.745648752499999</v>
      </c>
      <c r="Y51" s="23">
        <f>IF(Y20&gt;0,VLOOKUP(Y20,'[3]2010_Envelope'!$BH$6:$CR$128,2),"")</f>
        <v>102.44906574375001</v>
      </c>
      <c r="Z51" s="23">
        <f>IF(Z20&gt;0,VLOOKUP(Z20,'[3]2010_Envelope'!$BH$6:$CR$128,2),"")</f>
        <v>37.424639446071424</v>
      </c>
      <c r="AA51" s="23">
        <f>IF(AA20&gt;0,VLOOKUP(AA20,'[3]2010_Envelope'!$BH$6:$CR$128,2),"")</f>
        <v>91.088766723214292</v>
      </c>
      <c r="AB51" s="23">
        <f>IF(AB20&gt;0,VLOOKUP(AB20,'[3]2010_Envelope'!$BH$6:$CR$128,2),"")</f>
        <v>73.415651615357163</v>
      </c>
      <c r="AC51" s="23">
        <f>IF(AC20&gt;0,VLOOKUP(AC20,'[3]2010_Envelope'!$BH$6:$CR$128,2),"")</f>
        <v>33.705407163214282</v>
      </c>
      <c r="AD51" s="22">
        <f>IF(AD20&gt;0,VLOOKUP(AD20,'[3]2010_HVAC'!$EY$7:$KA$83,14),"")</f>
        <v>15.673824375000001</v>
      </c>
      <c r="AE51" s="22">
        <f>IF(AE20&gt;0,VLOOKUP(AE20,'[3]2010_HVAC'!$EY$7:$KA$83,14),"")</f>
        <v>10.84705875</v>
      </c>
      <c r="AF51" s="22" t="str">
        <f>IF(AF20&gt;0,VLOOKUP(AF20,'[3]2010_HVAC'!$EY$7:$KA$83,14),"")</f>
        <v/>
      </c>
      <c r="AG51" s="61">
        <f>VLOOKUP($C51,[2]Performance!$A$3:$K$36,8)</f>
        <v>2</v>
      </c>
      <c r="AH51" s="61">
        <f t="shared" si="41"/>
        <v>16</v>
      </c>
      <c r="AI51" s="22">
        <f>IF(AI20&gt;0,VLOOKUP(AI20,'[3]2010_HVAC'!$EY$7:$KA$83,AH51),"")</f>
        <v>61.450147299962829</v>
      </c>
      <c r="AJ51" s="22" t="str">
        <f>IF(AJ20&gt;0,VLOOKUP(AJ20,'[3]2010_HVAC'!$EY$7:$KA$83,AH51),"")</f>
        <v/>
      </c>
      <c r="AK51" s="22">
        <f>IF(AK20&gt;0,VLOOKUP(AK20,'[3]2010_HVAC'!$EY$7:$KA$83,14),"")</f>
        <v>233.24445899999998</v>
      </c>
      <c r="AL51" s="22">
        <f>IF(AL20&gt;0,VLOOKUP(AL20,'[3]2010_HVAC'!$EY$7:$KA$83,14),"")</f>
        <v>3.9310182214285709</v>
      </c>
      <c r="AM51" s="22">
        <f>IF(AM20&gt;0,VLOOKUP(AM20,'[3]2010_HVAC'!$EY$7:$KA$83,14),"")</f>
        <v>17.416154814285715</v>
      </c>
      <c r="AN51" s="22">
        <f>IF(AN20&gt;0,VLOOKUP(AN20,'[3]2010_HVAC'!$EY$7:$KA$83,14),"")</f>
        <v>64.821390910714285</v>
      </c>
      <c r="AO51" s="14">
        <f t="shared" si="42"/>
        <v>107129.85259416979</v>
      </c>
      <c r="AP51" s="23">
        <f>IF(AP20&gt;0,VLOOKUP(AP20,'[3]2010_Envelope'!$BH$6:$CR$128,3),"")</f>
        <v>9.5548890033333347</v>
      </c>
      <c r="AQ51" s="23">
        <f>IF(AQ20&gt;0,VLOOKUP(AQ20,'[3]2010_Envelope'!$BH$6:$CR$128,3),"")</f>
        <v>42.485647380000003</v>
      </c>
      <c r="AR51" s="23">
        <f>IF(AR20&gt;0,VLOOKUP(AR20,'[3]2010_Envelope'!$BH$6:$CR$128,3),"")</f>
        <v>18.109725356666665</v>
      </c>
      <c r="AS51" s="23">
        <f>IF(AS20&gt;0,VLOOKUP(AS20,'[3]2010_Envelope'!$BH$6:$CR$128,3),"")</f>
        <v>40.395067553939398</v>
      </c>
      <c r="AT51" s="23">
        <f>IF(AT20&gt;0,VLOOKUP(AT20,'[3]2010_Envelope'!$BH$6:$CR$128,3),"")</f>
        <v>32.557746284848484</v>
      </c>
      <c r="AU51" s="23">
        <f>IF(AU20&gt;0,VLOOKUP(AU20,'[3]2010_Envelope'!$BH$6:$CR$128,3),"")</f>
        <v>14.797290119999998</v>
      </c>
      <c r="AV51" s="22">
        <f>IF(AV20&gt;0,VLOOKUP(AV20,'[3]2010_HVAC'!$EY$7:$KA$83,17),"")</f>
        <v>15.680157233333334</v>
      </c>
      <c r="AW51" s="22">
        <f>IF(AW20&gt;0,VLOOKUP(AW20,'[3]2010_HVAC'!$EY$7:$KA$83,17),"")</f>
        <v>7.7259453333333337</v>
      </c>
      <c r="AX51" s="22" t="str">
        <f>IF(AX20&gt;0,VLOOKUP(AX20,'[3]2010_HVAC'!$EY$7:$KA$83,17),"")</f>
        <v/>
      </c>
      <c r="AY51" s="61">
        <f>VLOOKUP($C51,[1]Performance!$A$3:$K$36,8)</f>
        <v>2</v>
      </c>
      <c r="AZ51" s="61">
        <f>IF(AY51=0,17,IF(AY51,18,19))</f>
        <v>18</v>
      </c>
      <c r="BA51" s="22">
        <f>IF(BA20&gt;0,VLOOKUP(BA20,'[3]2010_HVAC'!$EY$7:$KA$83,AZ51),"")</f>
        <v>86.114593744303164</v>
      </c>
      <c r="BB51" s="22" t="str">
        <f>IF(BB20&gt;0,VLOOKUP(BB20,'[3]2010_HVAC'!$EY$7:$KA$83,AZ51),"")</f>
        <v/>
      </c>
      <c r="BC51" s="22">
        <f>IF(BC20&gt;0,VLOOKUP(BC20,'[3]2010_HVAC'!$EY$7:$KA$83,17),"")</f>
        <v>212.03258399999999</v>
      </c>
      <c r="BD51" s="22">
        <f>IF(BD20&gt;0,VLOOKUP(BD20,'[3]2010_HVAC'!$EY$7:$KA$83,17),"")</f>
        <v>0.27795078333333328</v>
      </c>
      <c r="BE51" s="22">
        <f>IF(BE20&gt;0,VLOOKUP(BE20,'[3]2010_HVAC'!$EY$7:$KA$83,17),"")</f>
        <v>22.290670808080808</v>
      </c>
      <c r="BF51" s="22">
        <f>IF(BF20&gt;0,VLOOKUP(BF20,'[3]2010_HVAC'!$EY$7:$KA$83,17),"")</f>
        <v>40.333309899999996</v>
      </c>
      <c r="BG51" s="14">
        <f t="shared" si="44"/>
        <v>536932.02172616019</v>
      </c>
      <c r="BH51" s="21">
        <f>IF($N51&gt;0,VLOOKUP($C51,[2]Rome!$AB$7:$AN$40,$N51))/((IF($P51=1,'3 PlantsCodes'!$D$26,IF($P51=2,'3 PlantsCodes'!$D$27,IF($P51=3,'3 PlantsCodes'!$D$28,IF($P51=4,'3 PlantsCodes'!$D$29)))))*IF($R51=1,'3 PlantsCodes'!$D$31,IF(IT_Rome!$R51=2,'3 PlantsCodes'!$D$32)))</f>
        <v>2.5589345541022976</v>
      </c>
      <c r="BI51" s="21">
        <f>(IF($O51=20,VLOOKUP($C51,[2]Rome!$AB$7:$AN$40,12),IF($O51&gt;0,VLOOKUP($C51,[2]Rome!$AB$7:$AN$40,$O51),0))/(IF($Q51=1,'3 PlantsCodes'!$E$26,IF($Q51=3,'3 PlantsCodes'!$E$28,IF($Q51=4,'3 PlantsCodes'!$E$29,1)))*IF($R51=1,'3 PlantsCodes'!$E$31,IF($R51=2,'3 PlantsCodes'!$E$32))))</f>
        <v>3.7213332658598479</v>
      </c>
      <c r="BJ51" s="21">
        <f>VLOOKUP($C51,[2]Rome!$AB$6:$AZ$40,$T51)</f>
        <v>2.1137100082144018</v>
      </c>
      <c r="BK51" s="21">
        <f>VLOOKUP($C51,[2]Rome!$B$7:$Y$40,18)</f>
        <v>11.353794285713454</v>
      </c>
      <c r="BL51" s="21">
        <f>VLOOKUP($C51,[2]Rome!$B$7:$AA$40,26)</f>
        <v>4.8523277546582442</v>
      </c>
      <c r="BM51" s="22">
        <f>IF($V51=1,-[4]SFH!$E$10,0)</f>
        <v>-21.035714285714285</v>
      </c>
      <c r="BN51" s="63" t="s">
        <v>38</v>
      </c>
      <c r="BO51" s="21">
        <f>IF($N51&gt;0,VLOOKUP($C51,[1]Rome!$AB$7:$AN$40,$N51))/((IF($P51=1,'3 PlantsCodes'!$D$26,IF($P51=2,'3 PlantsCodes'!$D$27,IF($P51=3,'3 PlantsCodes'!$D$28,IF($P51=4,'3 PlantsCodes'!$D$29)))))*IF($R51=1,'3 PlantsCodes'!$D$31,IF(IT_Rome!$R51=2,'3 PlantsCodes'!$D$32)))</f>
        <v>1.9236242046780019</v>
      </c>
      <c r="BP51" s="21">
        <f>(IF($O51=20,VLOOKUP($C51,[1]Rome!$AB$7:$AN$40,12),IF($O51&gt;0,VLOOKUP($C51,[1]Rome!$AB$7:$AN$40,$O51),0))/(IF($Q51=1,'3 PlantsCodes'!$E$26,IF($Q51=3,'3 PlantsCodes'!$E$28,IF($Q51=4,'3 PlantsCodes'!$E$29,1)))*IF($R51=1,'3 PlantsCodes'!$E$31,IF($R51=2,'3 PlantsCodes'!$E$32))))</f>
        <v>1.9195691860081281</v>
      </c>
      <c r="BQ51" s="21">
        <f>VLOOKUP($C51,[1]Rome!$AB$6:$AZ$40,$T51)</f>
        <v>3.2425709516346504</v>
      </c>
      <c r="BR51" s="21">
        <f>VLOOKUP($C51,[1]Rome!$B$7:$Y$40,18)</f>
        <v>11.676460606061633</v>
      </c>
      <c r="BS51" s="21">
        <f>VLOOKUP($C51,[1]Rome!$B$7:$AA$40,26)</f>
        <v>4.9326596182101774</v>
      </c>
      <c r="BT51" s="22">
        <f>IF($V51=1,-[4]AB!$E$10,0)</f>
        <v>-13.26969696969697</v>
      </c>
      <c r="BU51" s="63" t="s">
        <v>38</v>
      </c>
    </row>
    <row r="52" spans="1:73" ht="15" customHeight="1" x14ac:dyDescent="0.25">
      <c r="A52" s="195"/>
      <c r="B52" s="18">
        <v>16</v>
      </c>
      <c r="C52" s="26">
        <f t="shared" ref="C52:W52" si="58">IF(C21="","",C21)</f>
        <v>9</v>
      </c>
      <c r="D52" s="55" t="str">
        <f t="shared" si="58"/>
        <v>o-</v>
      </c>
      <c r="E52" s="55" t="str">
        <f t="shared" si="58"/>
        <v>o+</v>
      </c>
      <c r="F52" s="54" t="str">
        <f t="shared" si="58"/>
        <v>o</v>
      </c>
      <c r="G52" s="54" t="str">
        <f t="shared" si="58"/>
        <v>o</v>
      </c>
      <c r="H52" s="54">
        <f t="shared" si="58"/>
        <v>0</v>
      </c>
      <c r="I52" s="54">
        <f t="shared" si="58"/>
        <v>2</v>
      </c>
      <c r="J52" s="54">
        <f t="shared" si="58"/>
        <v>2</v>
      </c>
      <c r="K52" s="54">
        <f t="shared" si="58"/>
        <v>1</v>
      </c>
      <c r="L52" s="54">
        <f t="shared" si="58"/>
        <v>1</v>
      </c>
      <c r="M52" s="54">
        <f t="shared" si="58"/>
        <v>2211</v>
      </c>
      <c r="N52" s="54">
        <f t="shared" si="58"/>
        <v>7</v>
      </c>
      <c r="O52" s="54">
        <f t="shared" si="58"/>
        <v>12</v>
      </c>
      <c r="P52" s="54">
        <f t="shared" si="58"/>
        <v>1</v>
      </c>
      <c r="Q52" s="54">
        <f t="shared" si="58"/>
        <v>1</v>
      </c>
      <c r="R52" s="54">
        <f t="shared" si="58"/>
        <v>2</v>
      </c>
      <c r="S52" s="54" t="str">
        <f t="shared" si="58"/>
        <v>o</v>
      </c>
      <c r="T52" s="26">
        <f t="shared" si="58"/>
        <v>22</v>
      </c>
      <c r="U52" s="54">
        <f t="shared" si="58"/>
        <v>1</v>
      </c>
      <c r="V52" s="54">
        <f t="shared" si="58"/>
        <v>1</v>
      </c>
      <c r="W52" s="19" t="str">
        <f t="shared" si="58"/>
        <v/>
      </c>
      <c r="X52" s="23">
        <f>IF(X21&gt;0,VLOOKUP(X21,'[3]2010_Envelope'!$BH$6:$CR$128,2),"")</f>
        <v>7.7010205564285714</v>
      </c>
      <c r="Y52" s="23">
        <f>IF(Y21&gt;0,VLOOKUP(Y21,'[3]2010_Envelope'!$BH$6:$CR$128,2),"")</f>
        <v>80.926430062499989</v>
      </c>
      <c r="Z52" s="23">
        <f>IF(Z21&gt;0,VLOOKUP(Z21,'[3]2010_Envelope'!$BH$6:$CR$128,2),"")</f>
        <v>28.976721415714287</v>
      </c>
      <c r="AA52" s="23">
        <f>IF(AA21&gt;0,VLOOKUP(AA21,'[3]2010_Envelope'!$BH$6:$CR$128,2),"")</f>
        <v>83.253579634285714</v>
      </c>
      <c r="AB52" s="23" t="str">
        <f>IF(AB21&gt;0,VLOOKUP(AB21,'[3]2010_Envelope'!$BH$6:$CR$128,2),"")</f>
        <v/>
      </c>
      <c r="AC52" s="23">
        <f>IF(AC21&gt;0,VLOOKUP(AC21,'[3]2010_Envelope'!$BH$6:$CR$128,2),"")</f>
        <v>14.269945175357144</v>
      </c>
      <c r="AD52" s="22" t="str">
        <f>IF(AD21&gt;0,VLOOKUP(AD21,'[3]2010_HVAC'!$EY$7:$KA$83,14),"")</f>
        <v/>
      </c>
      <c r="AE52" s="22" t="str">
        <f>IF(AE21&gt;0,VLOOKUP(AE21,'[3]2010_HVAC'!$EY$7:$KA$83,14),"")</f>
        <v/>
      </c>
      <c r="AF52" s="22" t="str">
        <f>IF(AF21&gt;0,VLOOKUP(AF21,'[3]2010_HVAC'!$EY$7:$KA$83,14),"")</f>
        <v/>
      </c>
      <c r="AG52" s="61">
        <f>VLOOKUP($C52,[2]Performance!$A$3:$K$36,8)</f>
        <v>1</v>
      </c>
      <c r="AH52" s="61">
        <f t="shared" si="41"/>
        <v>15</v>
      </c>
      <c r="AI52" s="22">
        <f>IF(AI21&gt;0,VLOOKUP(AI21,'[3]2010_HVAC'!$EY$7:$KA$83,AH52),"")</f>
        <v>55.236635467171105</v>
      </c>
      <c r="AJ52" s="22" t="str">
        <f>IF(AJ21&gt;0,VLOOKUP(AJ21,'[3]2010_HVAC'!$EY$7:$KA$83,AH52),"")</f>
        <v/>
      </c>
      <c r="AK52" s="22">
        <f>IF(AK21&gt;0,VLOOKUP(AK21,'[3]2010_HVAC'!$EY$7:$KA$83,14),"")</f>
        <v>233.24445899999998</v>
      </c>
      <c r="AL52" s="22">
        <f>IF(AL21&gt;0,VLOOKUP(AL21,'[3]2010_HVAC'!$EY$7:$KA$83,14),"")</f>
        <v>3.9310182214285709</v>
      </c>
      <c r="AM52" s="22">
        <f>IF(AM21&gt;0,VLOOKUP(AM21,'[3]2010_HVAC'!$EY$7:$KA$83,14),"")</f>
        <v>17.416154814285715</v>
      </c>
      <c r="AN52" s="22">
        <f>IF(AN21&gt;0,VLOOKUP(AN21,'[3]2010_HVAC'!$EY$7:$KA$83,14),"")</f>
        <v>64.821390910714285</v>
      </c>
      <c r="AO52" s="14">
        <f t="shared" si="42"/>
        <v>82568.829736103959</v>
      </c>
      <c r="AP52" s="23">
        <f>IF(AP21&gt;0,VLOOKUP(AP21,'[3]2010_Envelope'!$BH$6:$CR$128,3),"")</f>
        <v>3.7265119799999997</v>
      </c>
      <c r="AQ52" s="23">
        <f>IF(AQ21&gt;0,VLOOKUP(AQ21,'[3]2010_Envelope'!$BH$6:$CR$128,3),"")</f>
        <v>33.560206199999996</v>
      </c>
      <c r="AR52" s="23">
        <f>IF(AR21&gt;0,VLOOKUP(AR21,'[3]2010_Envelope'!$BH$6:$CR$128,3),"")</f>
        <v>14.021790840000001</v>
      </c>
      <c r="AS52" s="23">
        <f>IF(AS21&gt;0,VLOOKUP(AS21,'[3]2010_Envelope'!$BH$6:$CR$128,3),"")</f>
        <v>36.920128193939398</v>
      </c>
      <c r="AT52" s="23" t="str">
        <f>IF(AT21&gt;0,VLOOKUP(AT21,'[3]2010_Envelope'!$BH$6:$CR$128,3),"")</f>
        <v/>
      </c>
      <c r="AU52" s="23">
        <f>IF(AU21&gt;0,VLOOKUP(AU21,'[3]2010_Envelope'!$BH$6:$CR$128,3),"")</f>
        <v>6.2651300799999996</v>
      </c>
      <c r="AV52" s="22" t="str">
        <f>IF(AV21&gt;0,VLOOKUP(AV21,'[3]2010_HVAC'!$EY$7:$KA$83,17),"")</f>
        <v/>
      </c>
      <c r="AW52" s="22" t="str">
        <f>IF(AW21&gt;0,VLOOKUP(AW21,'[3]2010_HVAC'!$EY$7:$KA$83,17),"")</f>
        <v/>
      </c>
      <c r="AX52" s="22" t="str">
        <f>IF(AX21&gt;0,VLOOKUP(AX21,'[3]2010_HVAC'!$EY$7:$KA$83,17),"")</f>
        <v/>
      </c>
      <c r="AY52" s="61">
        <f>VLOOKUP($C52,[1]Performance!$A$3:$K$36,8)</f>
        <v>1</v>
      </c>
      <c r="AZ52" s="61">
        <f t="shared" si="43"/>
        <v>18</v>
      </c>
      <c r="BA52" s="22">
        <f>IF(BA21&gt;0,VLOOKUP(BA21,'[3]2010_HVAC'!$EY$7:$KA$83,AZ52),"")</f>
        <v>32.624784142376178</v>
      </c>
      <c r="BB52" s="22" t="str">
        <f>IF(BB21&gt;0,VLOOKUP(BB21,'[3]2010_HVAC'!$EY$7:$KA$83,AZ52),"")</f>
        <v/>
      </c>
      <c r="BC52" s="22">
        <f>IF(BC21&gt;0,VLOOKUP(BC21,'[3]2010_HVAC'!$EY$7:$KA$83,17),"")</f>
        <v>212.03258399999999</v>
      </c>
      <c r="BD52" s="22">
        <f>IF(BD21&gt;0,VLOOKUP(BD21,'[3]2010_HVAC'!$EY$7:$KA$83,17),"")</f>
        <v>0.27795078333333328</v>
      </c>
      <c r="BE52" s="22">
        <f>IF(BE21&gt;0,VLOOKUP(BE21,'[3]2010_HVAC'!$EY$7:$KA$83,17),"")</f>
        <v>22.290670808080808</v>
      </c>
      <c r="BF52" s="22">
        <f>IF(BF21&gt;0,VLOOKUP(BF21,'[3]2010_HVAC'!$EY$7:$KA$83,17),"")</f>
        <v>40.333309899999996</v>
      </c>
      <c r="BG52" s="14">
        <f t="shared" si="44"/>
        <v>398032.53625845246</v>
      </c>
      <c r="BH52" s="21">
        <f>IF($N52&gt;0,VLOOKUP($C52,[2]Rome!$AB$7:$AN$40,$N52))/((IF($P52=1,'3 PlantsCodes'!$D$26,IF($P52=2,'3 PlantsCodes'!$D$27,IF($P52=3,'3 PlantsCodes'!$D$28,IF($P52=4,'3 PlantsCodes'!$D$29)))))*IF($R52=1,'3 PlantsCodes'!$D$31,IF(IT_Rome!$R52=2,'3 PlantsCodes'!$D$32)))</f>
        <v>10.677732118465505</v>
      </c>
      <c r="BI52" s="21">
        <f>(IF($O52=20,VLOOKUP($C52,[2]Rome!$AB$7:$AN$40,12),IF($O52&gt;0,VLOOKUP($C52,[2]Rome!$AB$7:$AN$40,$O52),0))/(IF($Q52=1,'3 PlantsCodes'!$E$26,IF($Q52=3,'3 PlantsCodes'!$E$28,IF($Q52=4,'3 PlantsCodes'!$E$29,1)))*IF($R52=1,'3 PlantsCodes'!$E$31,IF($R52=2,'3 PlantsCodes'!$E$32))))</f>
        <v>13.228502895413127</v>
      </c>
      <c r="BJ52" s="21">
        <f>VLOOKUP($C52,[2]Rome!$AB$6:$AZ$40,$T52)</f>
        <v>2.4456144571599392</v>
      </c>
      <c r="BK52" s="21">
        <f>VLOOKUP($C52,[2]Rome!$B$7:$Y$40,18)</f>
        <v>11.353794285713454</v>
      </c>
      <c r="BL52" s="21">
        <f>VLOOKUP($C52,[2]Rome!$B$7:$AA$40,26)</f>
        <v>0.58410855751427371</v>
      </c>
      <c r="BM52" s="22">
        <f>IF($V52=1,-[4]SFH!$E$10,0)</f>
        <v>-21.035714285714285</v>
      </c>
      <c r="BN52" s="63" t="s">
        <v>38</v>
      </c>
      <c r="BO52" s="21">
        <f>IF($N52&gt;0,VLOOKUP($C52,[1]Rome!$AB$7:$AN$40,$N52))/((IF($P52=1,'3 PlantsCodes'!$D$26,IF($P52=2,'3 PlantsCodes'!$D$27,IF($P52=3,'3 PlantsCodes'!$D$28,IF($P52=4,'3 PlantsCodes'!$D$29)))))*IF($R52=1,'3 PlantsCodes'!$D$31,IF(IT_Rome!$R52=2,'3 PlantsCodes'!$D$32)))</f>
        <v>8.3060895375526247</v>
      </c>
      <c r="BP52" s="21">
        <f>(IF($O52=20,VLOOKUP($C52,[1]Rome!$AB$7:$AN$40,12),IF($O52&gt;0,VLOOKUP($C52,[1]Rome!$AB$7:$AN$40,$O52),0))/(IF($Q52=1,'3 PlantsCodes'!$E$26,IF($Q52=3,'3 PlantsCodes'!$E$28,IF($Q52=4,'3 PlantsCodes'!$E$29,1)))*IF($R52=1,'3 PlantsCodes'!$E$31,IF($R52=2,'3 PlantsCodes'!$E$32))))</f>
        <v>8.8898470726594621</v>
      </c>
      <c r="BQ52" s="21">
        <f>VLOOKUP($C52,[1]Rome!$AB$6:$AZ$40,$T52)</f>
        <v>4.1771458395978902</v>
      </c>
      <c r="BR52" s="21">
        <f>VLOOKUP($C52,[1]Rome!$B$7:$Y$40,18)</f>
        <v>11.676460606061633</v>
      </c>
      <c r="BS52" s="21">
        <f>VLOOKUP($C52,[1]Rome!$B$7:$AA$40,26)</f>
        <v>0.44053648245908533</v>
      </c>
      <c r="BT52" s="22">
        <f>IF($V52=1,-[4]AB!$E$10,0)</f>
        <v>-13.26969696969697</v>
      </c>
      <c r="BU52" s="63" t="s">
        <v>38</v>
      </c>
    </row>
    <row r="53" spans="1:73" ht="15" customHeight="1" x14ac:dyDescent="0.25">
      <c r="A53" s="195"/>
      <c r="B53" s="18">
        <v>17</v>
      </c>
      <c r="C53" s="26">
        <f t="shared" ref="C53:W53" si="59">IF(C22="","",C22)</f>
        <v>19</v>
      </c>
      <c r="D53" s="55" t="str">
        <f t="shared" si="59"/>
        <v>o</v>
      </c>
      <c r="E53" s="55" t="str">
        <f t="shared" si="59"/>
        <v>o+</v>
      </c>
      <c r="F53" s="54" t="str">
        <f t="shared" si="59"/>
        <v>o</v>
      </c>
      <c r="G53" s="54" t="str">
        <f t="shared" si="59"/>
        <v>o</v>
      </c>
      <c r="H53" s="54">
        <f t="shared" si="59"/>
        <v>0</v>
      </c>
      <c r="I53" s="54">
        <f t="shared" si="59"/>
        <v>3</v>
      </c>
      <c r="J53" s="54">
        <f t="shared" si="59"/>
        <v>2</v>
      </c>
      <c r="K53" s="54">
        <f t="shared" si="59"/>
        <v>1</v>
      </c>
      <c r="L53" s="54">
        <f t="shared" si="59"/>
        <v>1</v>
      </c>
      <c r="M53" s="54">
        <f t="shared" si="59"/>
        <v>3211</v>
      </c>
      <c r="N53" s="54">
        <f t="shared" si="59"/>
        <v>7</v>
      </c>
      <c r="O53" s="54">
        <f t="shared" si="59"/>
        <v>12</v>
      </c>
      <c r="P53" s="54">
        <f t="shared" si="59"/>
        <v>1</v>
      </c>
      <c r="Q53" s="54">
        <f t="shared" si="59"/>
        <v>1</v>
      </c>
      <c r="R53" s="54">
        <f t="shared" si="59"/>
        <v>2</v>
      </c>
      <c r="S53" s="54" t="str">
        <f t="shared" si="59"/>
        <v>o</v>
      </c>
      <c r="T53" s="26">
        <f t="shared" si="59"/>
        <v>22</v>
      </c>
      <c r="U53" s="54">
        <f t="shared" si="59"/>
        <v>1</v>
      </c>
      <c r="V53" s="54">
        <f t="shared" si="59"/>
        <v>1</v>
      </c>
      <c r="W53" s="19" t="str">
        <f t="shared" si="59"/>
        <v/>
      </c>
      <c r="X53" s="23">
        <f>IF(X22&gt;0,VLOOKUP(X22,'[3]2010_Envelope'!$BH$6:$CR$128,2),"")</f>
        <v>13.723334654464287</v>
      </c>
      <c r="Y53" s="23">
        <f>IF(Y22&gt;0,VLOOKUP(Y22,'[3]2010_Envelope'!$BH$6:$CR$128,2),"")</f>
        <v>91.683623212500024</v>
      </c>
      <c r="Z53" s="23">
        <f>IF(Z22&gt;0,VLOOKUP(Z22,'[3]2010_Envelope'!$BH$6:$CR$128,2),"")</f>
        <v>33.197054715</v>
      </c>
      <c r="AA53" s="23">
        <f>IF(AA22&gt;0,VLOOKUP(AA22,'[3]2010_Envelope'!$BH$6:$CR$128,2),"")</f>
        <v>83.253579634285714</v>
      </c>
      <c r="AB53" s="23" t="str">
        <f>IF(AB22&gt;0,VLOOKUP(AB22,'[3]2010_Envelope'!$BH$6:$CR$128,2),"")</f>
        <v/>
      </c>
      <c r="AC53" s="23">
        <f>IF(AC22&gt;0,VLOOKUP(AC22,'[3]2010_Envelope'!$BH$6:$CR$128,2),"")</f>
        <v>14.269945175357144</v>
      </c>
      <c r="AD53" s="22" t="str">
        <f>IF(AD22&gt;0,VLOOKUP(AD22,'[3]2010_HVAC'!$EY$7:$KA$83,14),"")</f>
        <v/>
      </c>
      <c r="AE53" s="22" t="str">
        <f>IF(AE22&gt;0,VLOOKUP(AE22,'[3]2010_HVAC'!$EY$7:$KA$83,14),"")</f>
        <v/>
      </c>
      <c r="AF53" s="22" t="str">
        <f>IF(AF22&gt;0,VLOOKUP(AF22,'[3]2010_HVAC'!$EY$7:$KA$83,14),"")</f>
        <v/>
      </c>
      <c r="AG53" s="61">
        <f>VLOOKUP($C53,[2]Performance!$A$3:$K$36,8)</f>
        <v>2</v>
      </c>
      <c r="AH53" s="61">
        <f t="shared" si="41"/>
        <v>16</v>
      </c>
      <c r="AI53" s="22">
        <f>IF(AI22&gt;0,VLOOKUP(AI22,'[3]2010_HVAC'!$EY$7:$KA$83,AH53),"")</f>
        <v>29.619991111714452</v>
      </c>
      <c r="AJ53" s="22" t="str">
        <f>IF(AJ22&gt;0,VLOOKUP(AJ22,'[3]2010_HVAC'!$EY$7:$KA$83,AH53),"")</f>
        <v/>
      </c>
      <c r="AK53" s="22">
        <f>IF(AK22&gt;0,VLOOKUP(AK22,'[3]2010_HVAC'!$EY$7:$KA$83,14),"")</f>
        <v>233.24445899999998</v>
      </c>
      <c r="AL53" s="22">
        <f>IF(AL22&gt;0,VLOOKUP(AL22,'[3]2010_HVAC'!$EY$7:$KA$83,14),"")</f>
        <v>3.9310182214285709</v>
      </c>
      <c r="AM53" s="22">
        <f>IF(AM22&gt;0,VLOOKUP(AM22,'[3]2010_HVAC'!$EY$7:$KA$83,14),"")</f>
        <v>17.416154814285715</v>
      </c>
      <c r="AN53" s="22">
        <f>IF(AN22&gt;0,VLOOKUP(AN22,'[3]2010_HVAC'!$EY$7:$KA$83,14),"")</f>
        <v>64.821390910714285</v>
      </c>
      <c r="AO53" s="14">
        <f t="shared" si="42"/>
        <v>81922.477202965019</v>
      </c>
      <c r="AP53" s="23">
        <f>IF(AP22&gt;0,VLOOKUP(AP22,'[3]2010_Envelope'!$BH$6:$CR$128,3),"")</f>
        <v>6.6407004916666672</v>
      </c>
      <c r="AQ53" s="23">
        <f>IF(AQ22&gt;0,VLOOKUP(AQ22,'[3]2010_Envelope'!$BH$6:$CR$128,3),"")</f>
        <v>38.021216280000004</v>
      </c>
      <c r="AR53" s="23">
        <f>IF(AR22&gt;0,VLOOKUP(AR22,'[3]2010_Envelope'!$BH$6:$CR$128,3),"")</f>
        <v>16.064003620000001</v>
      </c>
      <c r="AS53" s="23">
        <f>IF(AS22&gt;0,VLOOKUP(AS22,'[3]2010_Envelope'!$BH$6:$CR$128,3),"")</f>
        <v>36.920128193939398</v>
      </c>
      <c r="AT53" s="23" t="str">
        <f>IF(AT22&gt;0,VLOOKUP(AT22,'[3]2010_Envelope'!$BH$6:$CR$128,3),"")</f>
        <v/>
      </c>
      <c r="AU53" s="23">
        <f>IF(AU22&gt;0,VLOOKUP(AU22,'[3]2010_Envelope'!$BH$6:$CR$128,3),"")</f>
        <v>6.2651300799999996</v>
      </c>
      <c r="AV53" s="22" t="str">
        <f>IF(AV22&gt;0,VLOOKUP(AV22,'[3]2010_HVAC'!$EY$7:$KA$83,17),"")</f>
        <v/>
      </c>
      <c r="AW53" s="22" t="str">
        <f>IF(AW22&gt;0,VLOOKUP(AW22,'[3]2010_HVAC'!$EY$7:$KA$83,17),"")</f>
        <v/>
      </c>
      <c r="AX53" s="22" t="str">
        <f>IF(AX22&gt;0,VLOOKUP(AX22,'[3]2010_HVAC'!$EY$7:$KA$83,17),"")</f>
        <v/>
      </c>
      <c r="AY53" s="61">
        <f>VLOOKUP($C53,[1]Performance!$A$3:$K$36,8)</f>
        <v>2</v>
      </c>
      <c r="AZ53" s="61">
        <f t="shared" si="43"/>
        <v>18</v>
      </c>
      <c r="BA53" s="22">
        <f>IF(BA22&gt;0,VLOOKUP(BA22,'[3]2010_HVAC'!$EY$7:$KA$83,AZ53),"")</f>
        <v>32.624784142376178</v>
      </c>
      <c r="BB53" s="22" t="str">
        <f>IF(BB22&gt;0,VLOOKUP(BB22,'[3]2010_HVAC'!$EY$7:$KA$83,AZ53),"")</f>
        <v/>
      </c>
      <c r="BC53" s="22">
        <f>IF(BC22&gt;0,VLOOKUP(BC22,'[3]2010_HVAC'!$EY$7:$KA$83,17),"")</f>
        <v>212.03258399999999</v>
      </c>
      <c r="BD53" s="22">
        <f>IF(BD22&gt;0,VLOOKUP(BD22,'[3]2010_HVAC'!$EY$7:$KA$83,17),"")</f>
        <v>0.27795078333333328</v>
      </c>
      <c r="BE53" s="22">
        <f>IF(BE22&gt;0,VLOOKUP(BE22,'[3]2010_HVAC'!$EY$7:$KA$83,17),"")</f>
        <v>22.290670808080808</v>
      </c>
      <c r="BF53" s="22">
        <f>IF(BF22&gt;0,VLOOKUP(BF22,'[3]2010_HVAC'!$EY$7:$KA$83,17),"")</f>
        <v>40.333309899999996</v>
      </c>
      <c r="BG53" s="14">
        <f t="shared" si="44"/>
        <v>407355.77351640246</v>
      </c>
      <c r="BH53" s="21">
        <f>IF($N53&gt;0,VLOOKUP($C53,[2]Rome!$AB$7:$AN$40,$N53))/((IF($P53=1,'3 PlantsCodes'!$D$26,IF($P53=2,'3 PlantsCodes'!$D$27,IF($P53=3,'3 PlantsCodes'!$D$28,IF($P53=4,'3 PlantsCodes'!$D$29)))))*IF($R53=1,'3 PlantsCodes'!$D$31,IF(IT_Rome!$R53=2,'3 PlantsCodes'!$D$32)))</f>
        <v>7.9942720499935671</v>
      </c>
      <c r="BI53" s="21">
        <f>(IF($O53=20,VLOOKUP($C53,[2]Rome!$AB$7:$AN$40,12),IF($O53&gt;0,VLOOKUP($C53,[2]Rome!$AB$7:$AN$40,$O53),0))/(IF($Q53=1,'3 PlantsCodes'!$E$26,IF($Q53=3,'3 PlantsCodes'!$E$28,IF($Q53=4,'3 PlantsCodes'!$E$29,1)))*IF($R53=1,'3 PlantsCodes'!$E$31,IF($R53=2,'3 PlantsCodes'!$E$32))))</f>
        <v>13.146233801233249</v>
      </c>
      <c r="BJ53" s="21">
        <f>VLOOKUP($C53,[2]Rome!$AB$6:$AZ$40,$T53)</f>
        <v>2.499023981162404</v>
      </c>
      <c r="BK53" s="21">
        <f>VLOOKUP($C53,[2]Rome!$B$7:$Y$40,18)</f>
        <v>11.353794285713454</v>
      </c>
      <c r="BL53" s="21">
        <f>VLOOKUP($C53,[2]Rome!$B$7:$AA$40,26)</f>
        <v>0.57087367399729527</v>
      </c>
      <c r="BM53" s="22">
        <f>IF($V53=1,-[4]SFH!$E$10,0)</f>
        <v>-21.035714285714285</v>
      </c>
      <c r="BN53" s="63" t="s">
        <v>38</v>
      </c>
      <c r="BO53" s="21">
        <f>IF($N53&gt;0,VLOOKUP($C53,[1]Rome!$AB$7:$AN$40,$N53))/((IF($P53=1,'3 PlantsCodes'!$D$26,IF($P53=2,'3 PlantsCodes'!$D$27,IF($P53=3,'3 PlantsCodes'!$D$28,IF($P53=4,'3 PlantsCodes'!$D$29)))))*IF($R53=1,'3 PlantsCodes'!$D$31,IF(IT_Rome!$R53=2,'3 PlantsCodes'!$D$32)))</f>
        <v>6.5125694414966704</v>
      </c>
      <c r="BP53" s="21">
        <f>(IF($O53=20,VLOOKUP($C53,[1]Rome!$AB$7:$AN$40,12),IF($O53&gt;0,VLOOKUP($C53,[1]Rome!$AB$7:$AN$40,$O53),0))/(IF($Q53=1,'3 PlantsCodes'!$E$26,IF($Q53=3,'3 PlantsCodes'!$E$28,IF($Q53=4,'3 PlantsCodes'!$E$29,1)))*IF($R53=1,'3 PlantsCodes'!$E$31,IF($R53=2,'3 PlantsCodes'!$E$32))))</f>
        <v>8.6260911166890004</v>
      </c>
      <c r="BQ53" s="21">
        <f>VLOOKUP($C53,[1]Rome!$AB$6:$AZ$40,$T53)</f>
        <v>4.238962021053303</v>
      </c>
      <c r="BR53" s="21">
        <f>VLOOKUP($C53,[1]Rome!$B$7:$Y$40,18)</f>
        <v>11.676460606061633</v>
      </c>
      <c r="BS53" s="21">
        <f>VLOOKUP($C53,[1]Rome!$B$7:$AA$40,26)</f>
        <v>0.43499717382502356</v>
      </c>
      <c r="BT53" s="22">
        <f>IF($V53=1,-[4]AB!$E$10,0)</f>
        <v>-13.26969696969697</v>
      </c>
      <c r="BU53" s="63" t="s">
        <v>38</v>
      </c>
    </row>
    <row r="54" spans="1:73" ht="15" customHeight="1" x14ac:dyDescent="0.25">
      <c r="A54" s="195"/>
      <c r="B54" s="18">
        <v>18</v>
      </c>
      <c r="C54" s="26">
        <f t="shared" ref="C54:W54" si="60">IF(C23="","",C23)</f>
        <v>28</v>
      </c>
      <c r="D54" s="55" t="str">
        <f t="shared" si="60"/>
        <v>o+</v>
      </c>
      <c r="E54" s="55" t="str">
        <f t="shared" si="60"/>
        <v>o+</v>
      </c>
      <c r="F54" s="54" t="str">
        <f t="shared" si="60"/>
        <v>+</v>
      </c>
      <c r="G54" s="54" t="str">
        <f t="shared" si="60"/>
        <v>o</v>
      </c>
      <c r="H54" s="54">
        <f t="shared" si="60"/>
        <v>0</v>
      </c>
      <c r="I54" s="54">
        <f t="shared" si="60"/>
        <v>4</v>
      </c>
      <c r="J54" s="54">
        <f t="shared" si="60"/>
        <v>2</v>
      </c>
      <c r="K54" s="54">
        <f t="shared" si="60"/>
        <v>2</v>
      </c>
      <c r="L54" s="54">
        <f t="shared" si="60"/>
        <v>1</v>
      </c>
      <c r="M54" s="54">
        <f t="shared" si="60"/>
        <v>4221</v>
      </c>
      <c r="N54" s="54">
        <f t="shared" si="60"/>
        <v>7</v>
      </c>
      <c r="O54" s="54">
        <f t="shared" si="60"/>
        <v>12</v>
      </c>
      <c r="P54" s="54">
        <f t="shared" si="60"/>
        <v>1</v>
      </c>
      <c r="Q54" s="54">
        <f t="shared" si="60"/>
        <v>1</v>
      </c>
      <c r="R54" s="54">
        <f t="shared" si="60"/>
        <v>2</v>
      </c>
      <c r="S54" s="54" t="str">
        <f t="shared" si="60"/>
        <v>o</v>
      </c>
      <c r="T54" s="26">
        <f t="shared" si="60"/>
        <v>22</v>
      </c>
      <c r="U54" s="54">
        <f t="shared" si="60"/>
        <v>1</v>
      </c>
      <c r="V54" s="54">
        <f t="shared" si="60"/>
        <v>1</v>
      </c>
      <c r="W54" s="19" t="str">
        <f t="shared" si="60"/>
        <v/>
      </c>
      <c r="X54" s="23">
        <f>IF(X23&gt;0,VLOOKUP(X23,'[3]2010_Envelope'!$BH$6:$CR$128,2),"")</f>
        <v>19.745648752499999</v>
      </c>
      <c r="Y54" s="23">
        <f>IF(Y23&gt;0,VLOOKUP(Y23,'[3]2010_Envelope'!$BH$6:$CR$128,2),"")</f>
        <v>102.44906574375001</v>
      </c>
      <c r="Z54" s="23">
        <f>IF(Z23&gt;0,VLOOKUP(Z23,'[3]2010_Envelope'!$BH$6:$CR$128,2),"")</f>
        <v>37.424639446071424</v>
      </c>
      <c r="AA54" s="23">
        <f>IF(AA23&gt;0,VLOOKUP(AA23,'[3]2010_Envelope'!$BH$6:$CR$128,2),"")</f>
        <v>83.253579634285714</v>
      </c>
      <c r="AB54" s="23">
        <f>IF(AB23&gt;0,VLOOKUP(AB23,'[3]2010_Envelope'!$BH$6:$CR$128,2),"")</f>
        <v>73.415651615357163</v>
      </c>
      <c r="AC54" s="23">
        <f>IF(AC23&gt;0,VLOOKUP(AC23,'[3]2010_Envelope'!$BH$6:$CR$128,2),"")</f>
        <v>33.705407163214282</v>
      </c>
      <c r="AD54" s="22" t="str">
        <f>IF(AD23&gt;0,VLOOKUP(AD23,'[3]2010_HVAC'!$EY$7:$KA$83,14),"")</f>
        <v/>
      </c>
      <c r="AE54" s="22" t="str">
        <f>IF(AE23&gt;0,VLOOKUP(AE23,'[3]2010_HVAC'!$EY$7:$KA$83,14),"")</f>
        <v/>
      </c>
      <c r="AF54" s="22" t="str">
        <f>IF(AF23&gt;0,VLOOKUP(AF23,'[3]2010_HVAC'!$EY$7:$KA$83,14),"")</f>
        <v/>
      </c>
      <c r="AG54" s="61">
        <f>VLOOKUP($C54,[2]Performance!$A$3:$K$36,8)</f>
        <v>2</v>
      </c>
      <c r="AH54" s="61">
        <f t="shared" si="41"/>
        <v>16</v>
      </c>
      <c r="AI54" s="22">
        <f>IF(AI23&gt;0,VLOOKUP(AI23,'[3]2010_HVAC'!$EY$7:$KA$83,AH54),"")</f>
        <v>29.619991111714452</v>
      </c>
      <c r="AJ54" s="22" t="str">
        <f>IF(AJ23&gt;0,VLOOKUP(AJ23,'[3]2010_HVAC'!$EY$7:$KA$83,AH54),"")</f>
        <v/>
      </c>
      <c r="AK54" s="22">
        <f>IF(AK23&gt;0,VLOOKUP(AK23,'[3]2010_HVAC'!$EY$7:$KA$83,14),"")</f>
        <v>233.24445899999998</v>
      </c>
      <c r="AL54" s="22">
        <f>IF(AL23&gt;0,VLOOKUP(AL23,'[3]2010_HVAC'!$EY$7:$KA$83,14),"")</f>
        <v>3.9310182214285709</v>
      </c>
      <c r="AM54" s="22">
        <f>IF(AM23&gt;0,VLOOKUP(AM23,'[3]2010_HVAC'!$EY$7:$KA$83,14),"")</f>
        <v>17.416154814285715</v>
      </c>
      <c r="AN54" s="22">
        <f>IF(AN23&gt;0,VLOOKUP(AN23,'[3]2010_HVAC'!$EY$7:$KA$83,14),"")</f>
        <v>64.821390910714285</v>
      </c>
      <c r="AO54" s="14">
        <f t="shared" si="42"/>
        <v>97863.780897865014</v>
      </c>
      <c r="AP54" s="23">
        <f>IF(AP23&gt;0,VLOOKUP(AP23,'[3]2010_Envelope'!$BH$6:$CR$128,3),"")</f>
        <v>9.5548890033333347</v>
      </c>
      <c r="AQ54" s="23">
        <f>IF(AQ23&gt;0,VLOOKUP(AQ23,'[3]2010_Envelope'!$BH$6:$CR$128,3),"")</f>
        <v>42.485647380000003</v>
      </c>
      <c r="AR54" s="23">
        <f>IF(AR23&gt;0,VLOOKUP(AR23,'[3]2010_Envelope'!$BH$6:$CR$128,3),"")</f>
        <v>18.109725356666665</v>
      </c>
      <c r="AS54" s="23">
        <f>IF(AS23&gt;0,VLOOKUP(AS23,'[3]2010_Envelope'!$BH$6:$CR$128,3),"")</f>
        <v>36.920128193939398</v>
      </c>
      <c r="AT54" s="23">
        <f>IF(AT23&gt;0,VLOOKUP(AT23,'[3]2010_Envelope'!$BH$6:$CR$128,3),"")</f>
        <v>32.557746284848484</v>
      </c>
      <c r="AU54" s="23">
        <f>IF(AU23&gt;0,VLOOKUP(AU23,'[3]2010_Envelope'!$BH$6:$CR$128,3),"")</f>
        <v>14.797290119999998</v>
      </c>
      <c r="AV54" s="22" t="str">
        <f>IF(AV23&gt;0,VLOOKUP(AV23,'[3]2010_HVAC'!$EY$7:$KA$83,17),"")</f>
        <v/>
      </c>
      <c r="AW54" s="22" t="str">
        <f>IF(AW23&gt;0,VLOOKUP(AW23,'[3]2010_HVAC'!$EY$7:$KA$83,17),"")</f>
        <v/>
      </c>
      <c r="AX54" s="22" t="str">
        <f>IF(AX23&gt;0,VLOOKUP(AX23,'[3]2010_HVAC'!$EY$7:$KA$83,17),"")</f>
        <v/>
      </c>
      <c r="AY54" s="61">
        <f>VLOOKUP($C54,[1]Performance!$A$3:$K$36,8)</f>
        <v>2</v>
      </c>
      <c r="AZ54" s="61">
        <f t="shared" si="43"/>
        <v>18</v>
      </c>
      <c r="BA54" s="22">
        <f>IF(BA23&gt;0,VLOOKUP(BA23,'[3]2010_HVAC'!$EY$7:$KA$83,AZ54),"")</f>
        <v>32.624784142376178</v>
      </c>
      <c r="BB54" s="22" t="str">
        <f>IF(BB23&gt;0,VLOOKUP(BB23,'[3]2010_HVAC'!$EY$7:$KA$83,AZ54),"")</f>
        <v/>
      </c>
      <c r="BC54" s="22">
        <f>IF(BC23&gt;0,VLOOKUP(BC23,'[3]2010_HVAC'!$EY$7:$KA$83,17),"")</f>
        <v>212.03258399999999</v>
      </c>
      <c r="BD54" s="22">
        <f>IF(BD23&gt;0,VLOOKUP(BD23,'[3]2010_HVAC'!$EY$7:$KA$83,17),"")</f>
        <v>0.27795078333333328</v>
      </c>
      <c r="BE54" s="22">
        <f>IF(BE23&gt;0,VLOOKUP(BE23,'[3]2010_HVAC'!$EY$7:$KA$83,17),"")</f>
        <v>22.290670808080808</v>
      </c>
      <c r="BF54" s="22">
        <f>IF(BF23&gt;0,VLOOKUP(BF23,'[3]2010_HVAC'!$EY$7:$KA$83,17),"")</f>
        <v>40.333309899999996</v>
      </c>
      <c r="BG54" s="14">
        <f t="shared" si="44"/>
        <v>457364.87871285243</v>
      </c>
      <c r="BH54" s="21">
        <f>IF($N54&gt;0,VLOOKUP($C54,[2]Rome!$AB$7:$AN$40,$N54))/((IF($P54=1,'3 PlantsCodes'!$D$26,IF($P54=2,'3 PlantsCodes'!$D$27,IF($P54=3,'3 PlantsCodes'!$D$28,IF($P54=4,'3 PlantsCodes'!$D$29)))))*IF($R54=1,'3 PlantsCodes'!$D$31,IF(IT_Rome!$R54=2,'3 PlantsCodes'!$D$32)))</f>
        <v>6.7720201533603293</v>
      </c>
      <c r="BI54" s="21">
        <f>(IF($O54=20,VLOOKUP($C54,[2]Rome!$AB$7:$AN$40,12),IF($O54&gt;0,VLOOKUP($C54,[2]Rome!$AB$7:$AN$40,$O54),0))/(IF($Q54=1,'3 PlantsCodes'!$E$26,IF($Q54=3,'3 PlantsCodes'!$E$28,IF($Q54=4,'3 PlantsCodes'!$E$29,1)))*IF($R54=1,'3 PlantsCodes'!$E$31,IF($R54=2,'3 PlantsCodes'!$E$32))))</f>
        <v>4.7040125003912756</v>
      </c>
      <c r="BJ54" s="21">
        <f>VLOOKUP($C54,[2]Rome!$AB$6:$AZ$40,$T54)</f>
        <v>2.5429029819868965</v>
      </c>
      <c r="BK54" s="21">
        <f>VLOOKUP($C54,[2]Rome!$B$7:$Y$40,18)</f>
        <v>11.353794285713454</v>
      </c>
      <c r="BL54" s="21">
        <f>VLOOKUP($C54,[2]Rome!$B$7:$AA$40,26)</f>
        <v>0.40308606753286902</v>
      </c>
      <c r="BM54" s="22">
        <f>IF($V54=1,-[4]SFH!$E$10,0)</f>
        <v>-21.035714285714285</v>
      </c>
      <c r="BN54" s="63" t="s">
        <v>38</v>
      </c>
      <c r="BO54" s="21">
        <f>IF($N54&gt;0,VLOOKUP($C54,[1]Rome!$AB$7:$AN$40,$N54))/((IF($P54=1,'3 PlantsCodes'!$D$26,IF($P54=2,'3 PlantsCodes'!$D$27,IF($P54=3,'3 PlantsCodes'!$D$28,IF($P54=4,'3 PlantsCodes'!$D$29)))))*IF($R54=1,'3 PlantsCodes'!$D$31,IF(IT_Rome!$R54=2,'3 PlantsCodes'!$D$32)))</f>
        <v>5.6925294801660824</v>
      </c>
      <c r="BP54" s="21">
        <f>(IF($O54=20,VLOOKUP($C54,[1]Rome!$AB$7:$AN$40,12),IF($O54&gt;0,VLOOKUP($C54,[1]Rome!$AB$7:$AN$40,$O54),0))/(IF($Q54=1,'3 PlantsCodes'!$E$26,IF($Q54=3,'3 PlantsCodes'!$E$28,IF($Q54=4,'3 PlantsCodes'!$E$29,1)))*IF($R54=1,'3 PlantsCodes'!$E$31,IF($R54=2,'3 PlantsCodes'!$E$32))))</f>
        <v>2.7626552050783588</v>
      </c>
      <c r="BQ54" s="21">
        <f>VLOOKUP($C54,[1]Rome!$AB$6:$AZ$40,$T54)</f>
        <v>4.2854663945234446</v>
      </c>
      <c r="BR54" s="21">
        <f>VLOOKUP($C54,[1]Rome!$B$7:$Y$40,18)</f>
        <v>11.676460606061633</v>
      </c>
      <c r="BS54" s="21">
        <f>VLOOKUP($C54,[1]Rome!$B$7:$AA$40,26)</f>
        <v>0.38047883597311793</v>
      </c>
      <c r="BT54" s="22">
        <f>IF($V54=1,-[4]AB!$E$10,0)</f>
        <v>-13.26969696969697</v>
      </c>
      <c r="BU54" s="63" t="s">
        <v>38</v>
      </c>
    </row>
    <row r="55" spans="1:73" ht="15" customHeight="1" x14ac:dyDescent="0.25">
      <c r="A55" s="195"/>
      <c r="B55" s="18">
        <v>19</v>
      </c>
      <c r="C55" s="26">
        <f t="shared" ref="C55:W55" si="61">IF(C24="","",C24)</f>
        <v>32</v>
      </c>
      <c r="D55" s="55" t="str">
        <f t="shared" si="61"/>
        <v>o+</v>
      </c>
      <c r="E55" s="55" t="str">
        <f t="shared" si="61"/>
        <v>+</v>
      </c>
      <c r="F55" s="54" t="str">
        <f t="shared" si="61"/>
        <v>+</v>
      </c>
      <c r="G55" s="54" t="str">
        <f t="shared" si="61"/>
        <v>o</v>
      </c>
      <c r="H55" s="54">
        <f t="shared" si="61"/>
        <v>0</v>
      </c>
      <c r="I55" s="54">
        <f t="shared" si="61"/>
        <v>4</v>
      </c>
      <c r="J55" s="54">
        <f t="shared" si="61"/>
        <v>3</v>
      </c>
      <c r="K55" s="54">
        <f t="shared" si="61"/>
        <v>2</v>
      </c>
      <c r="L55" s="54">
        <f t="shared" si="61"/>
        <v>1</v>
      </c>
      <c r="M55" s="54">
        <f t="shared" si="61"/>
        <v>4321</v>
      </c>
      <c r="N55" s="54">
        <f t="shared" si="61"/>
        <v>7</v>
      </c>
      <c r="O55" s="54">
        <f t="shared" si="61"/>
        <v>12</v>
      </c>
      <c r="P55" s="54">
        <f t="shared" si="61"/>
        <v>1</v>
      </c>
      <c r="Q55" s="54">
        <f t="shared" si="61"/>
        <v>1</v>
      </c>
      <c r="R55" s="54">
        <f t="shared" si="61"/>
        <v>2</v>
      </c>
      <c r="S55" s="54" t="str">
        <f t="shared" si="61"/>
        <v>o</v>
      </c>
      <c r="T55" s="26">
        <f t="shared" si="61"/>
        <v>22</v>
      </c>
      <c r="U55" s="54">
        <f t="shared" si="61"/>
        <v>1</v>
      </c>
      <c r="V55" s="54">
        <f t="shared" si="61"/>
        <v>1</v>
      </c>
      <c r="W55" s="19" t="str">
        <f t="shared" si="61"/>
        <v/>
      </c>
      <c r="X55" s="23">
        <f>IF(X24&gt;0,VLOOKUP(X24,'[3]2010_Envelope'!$BH$6:$CR$128,2),"")</f>
        <v>19.745648752499999</v>
      </c>
      <c r="Y55" s="23">
        <f>IF(Y24&gt;0,VLOOKUP(Y24,'[3]2010_Envelope'!$BH$6:$CR$128,2),"")</f>
        <v>102.44906574375001</v>
      </c>
      <c r="Z55" s="23">
        <f>IF(Z24&gt;0,VLOOKUP(Z24,'[3]2010_Envelope'!$BH$6:$CR$128,2),"")</f>
        <v>37.424639446071424</v>
      </c>
      <c r="AA55" s="23">
        <f>IF(AA24&gt;0,VLOOKUP(AA24,'[3]2010_Envelope'!$BH$6:$CR$128,2),"")</f>
        <v>91.088766723214292</v>
      </c>
      <c r="AB55" s="23">
        <f>IF(AB24&gt;0,VLOOKUP(AB24,'[3]2010_Envelope'!$BH$6:$CR$128,2),"")</f>
        <v>73.415651615357163</v>
      </c>
      <c r="AC55" s="23">
        <f>IF(AC24&gt;0,VLOOKUP(AC24,'[3]2010_Envelope'!$BH$6:$CR$128,2),"")</f>
        <v>33.705407163214282</v>
      </c>
      <c r="AD55" s="22" t="str">
        <f>IF(AD24&gt;0,VLOOKUP(AD24,'[3]2010_HVAC'!$EY$7:$KA$83,14),"")</f>
        <v/>
      </c>
      <c r="AE55" s="22" t="str">
        <f>IF(AE24&gt;0,VLOOKUP(AE24,'[3]2010_HVAC'!$EY$7:$KA$83,14),"")</f>
        <v/>
      </c>
      <c r="AF55" s="22" t="str">
        <f>IF(AF24&gt;0,VLOOKUP(AF24,'[3]2010_HVAC'!$EY$7:$KA$83,14),"")</f>
        <v/>
      </c>
      <c r="AG55" s="61">
        <f>VLOOKUP($C55,[2]Performance!$A$3:$K$36,8)</f>
        <v>2</v>
      </c>
      <c r="AH55" s="61">
        <f t="shared" si="41"/>
        <v>16</v>
      </c>
      <c r="AI55" s="22">
        <f>IF(AI24&gt;0,VLOOKUP(AI24,'[3]2010_HVAC'!$EY$7:$KA$83,AH55),"")</f>
        <v>29.619991111714452</v>
      </c>
      <c r="AJ55" s="22" t="str">
        <f>IF(AJ24&gt;0,VLOOKUP(AJ24,'[3]2010_HVAC'!$EY$7:$KA$83,AH55),"")</f>
        <v/>
      </c>
      <c r="AK55" s="22">
        <f>IF(AK24&gt;0,VLOOKUP(AK24,'[3]2010_HVAC'!$EY$7:$KA$83,14),"")</f>
        <v>233.24445899999998</v>
      </c>
      <c r="AL55" s="22">
        <f>IF(AL24&gt;0,VLOOKUP(AL24,'[3]2010_HVAC'!$EY$7:$KA$83,14),"")</f>
        <v>3.9310182214285709</v>
      </c>
      <c r="AM55" s="22">
        <f>IF(AM24&gt;0,VLOOKUP(AM24,'[3]2010_HVAC'!$EY$7:$KA$83,14),"")</f>
        <v>17.416154814285715</v>
      </c>
      <c r="AN55" s="22">
        <f>IF(AN24&gt;0,VLOOKUP(AN24,'[3]2010_HVAC'!$EY$7:$KA$83,14),"")</f>
        <v>64.821390910714285</v>
      </c>
      <c r="AO55" s="14">
        <f t="shared" si="42"/>
        <v>98960.707090315031</v>
      </c>
      <c r="AP55" s="23">
        <f>IF(AP24&gt;0,VLOOKUP(AP24,'[3]2010_Envelope'!$BH$6:$CR$128,3),"")</f>
        <v>9.5548890033333347</v>
      </c>
      <c r="AQ55" s="23">
        <f>IF(AQ24&gt;0,VLOOKUP(AQ24,'[3]2010_Envelope'!$BH$6:$CR$128,3),"")</f>
        <v>42.485647380000003</v>
      </c>
      <c r="AR55" s="23">
        <f>IF(AR24&gt;0,VLOOKUP(AR24,'[3]2010_Envelope'!$BH$6:$CR$128,3),"")</f>
        <v>18.109725356666665</v>
      </c>
      <c r="AS55" s="23">
        <f>IF(AS24&gt;0,VLOOKUP(AS24,'[3]2010_Envelope'!$BH$6:$CR$128,3),"")</f>
        <v>40.395067553939398</v>
      </c>
      <c r="AT55" s="23">
        <f>IF(AT24&gt;0,VLOOKUP(AT24,'[3]2010_Envelope'!$BH$6:$CR$128,3),"")</f>
        <v>32.557746284848484</v>
      </c>
      <c r="AU55" s="23">
        <f>IF(AU24&gt;0,VLOOKUP(AU24,'[3]2010_Envelope'!$BH$6:$CR$128,3),"")</f>
        <v>14.797290119999998</v>
      </c>
      <c r="AV55" s="22" t="str">
        <f>IF(AV24&gt;0,VLOOKUP(AV24,'[3]2010_HVAC'!$EY$7:$KA$83,17),"")</f>
        <v/>
      </c>
      <c r="AW55" s="22" t="str">
        <f>IF(AW24&gt;0,VLOOKUP(AW24,'[3]2010_HVAC'!$EY$7:$KA$83,17),"")</f>
        <v/>
      </c>
      <c r="AX55" s="22" t="str">
        <f>IF(AX24&gt;0,VLOOKUP(AX24,'[3]2010_HVAC'!$EY$7:$KA$83,17),"")</f>
        <v/>
      </c>
      <c r="AY55" s="61">
        <f>VLOOKUP($C55,[1]Performance!$A$3:$K$36,8)</f>
        <v>2</v>
      </c>
      <c r="AZ55" s="61">
        <f t="shared" si="43"/>
        <v>18</v>
      </c>
      <c r="BA55" s="22">
        <f>IF(BA24&gt;0,VLOOKUP(BA24,'[3]2010_HVAC'!$EY$7:$KA$83,AZ55),"")</f>
        <v>32.624784142376178</v>
      </c>
      <c r="BB55" s="22" t="str">
        <f>IF(BB24&gt;0,VLOOKUP(BB24,'[3]2010_HVAC'!$EY$7:$KA$83,AZ55),"")</f>
        <v/>
      </c>
      <c r="BC55" s="22">
        <f>IF(BC24&gt;0,VLOOKUP(BC24,'[3]2010_HVAC'!$EY$7:$KA$83,17),"")</f>
        <v>212.03258399999999</v>
      </c>
      <c r="BD55" s="22">
        <f>IF(BD24&gt;0,VLOOKUP(BD24,'[3]2010_HVAC'!$EY$7:$KA$83,17),"")</f>
        <v>0.27795078333333328</v>
      </c>
      <c r="BE55" s="22">
        <f>IF(BE24&gt;0,VLOOKUP(BE24,'[3]2010_HVAC'!$EY$7:$KA$83,17),"")</f>
        <v>22.290670808080808</v>
      </c>
      <c r="BF55" s="22">
        <f>IF(BF24&gt;0,VLOOKUP(BF24,'[3]2010_HVAC'!$EY$7:$KA$83,17),"")</f>
        <v>40.333309899999996</v>
      </c>
      <c r="BG55" s="14">
        <f t="shared" si="44"/>
        <v>460805.06867925241</v>
      </c>
      <c r="BH55" s="21">
        <f>IF($N55&gt;0,VLOOKUP($C55,[2]Rome!$AB$7:$AN$40,$N55))/((IF($P55=1,'3 PlantsCodes'!$D$26,IF($P55=2,'3 PlantsCodes'!$D$27,IF($P55=3,'3 PlantsCodes'!$D$28,IF($P55=4,'3 PlantsCodes'!$D$29)))))*IF($R55=1,'3 PlantsCodes'!$D$31,IF(IT_Rome!$R55=2,'3 PlantsCodes'!$D$32)))</f>
        <v>4.4848501711874329</v>
      </c>
      <c r="BI55" s="21">
        <f>(IF($O55=20,VLOOKUP($C55,[2]Rome!$AB$7:$AN$40,12),IF($O55&gt;0,VLOOKUP($C55,[2]Rome!$AB$7:$AN$40,$O55),0))/(IF($Q55=1,'3 PlantsCodes'!$E$26,IF($Q55=3,'3 PlantsCodes'!$E$28,IF($Q55=4,'3 PlantsCodes'!$E$29,1)))*IF($R55=1,'3 PlantsCodes'!$E$31,IF($R55=2,'3 PlantsCodes'!$E$32))))</f>
        <v>5.1598307275034463</v>
      </c>
      <c r="BJ55" s="21">
        <f>VLOOKUP($C55,[2]Rome!$AB$6:$AZ$40,$T55)</f>
        <v>2.5941259657350111</v>
      </c>
      <c r="BK55" s="21">
        <f>VLOOKUP($C55,[2]Rome!$B$7:$Y$40,18)</f>
        <v>11.353794285713454</v>
      </c>
      <c r="BL55" s="21">
        <f>VLOOKUP($C55,[2]Rome!$B$7:$AA$40,26)</f>
        <v>0.39372510392025395</v>
      </c>
      <c r="BM55" s="22">
        <f>IF($V55=1,-[4]SFH!$E$10,0)</f>
        <v>-21.035714285714285</v>
      </c>
      <c r="BN55" s="63" t="s">
        <v>38</v>
      </c>
      <c r="BO55" s="21">
        <f>IF($N55&gt;0,VLOOKUP($C55,[1]Rome!$AB$7:$AN$40,$N55))/((IF($P55=1,'3 PlantsCodes'!$D$26,IF($P55=2,'3 PlantsCodes'!$D$27,IF($P55=3,'3 PlantsCodes'!$D$28,IF($P55=4,'3 PlantsCodes'!$D$29)))))*IF($R55=1,'3 PlantsCodes'!$D$31,IF(IT_Rome!$R55=2,'3 PlantsCodes'!$D$32)))</f>
        <v>4.3376146476557258</v>
      </c>
      <c r="BP55" s="21">
        <f>(IF($O55=20,VLOOKUP($C55,[1]Rome!$AB$7:$AN$40,12),IF($O55&gt;0,VLOOKUP($C55,[1]Rome!$AB$7:$AN$40,$O55),0))/(IF($Q55=1,'3 PlantsCodes'!$E$26,IF($Q55=3,'3 PlantsCodes'!$E$28,IF($Q55=4,'3 PlantsCodes'!$E$29,1)))*IF($R55=1,'3 PlantsCodes'!$E$31,IF($R55=2,'3 PlantsCodes'!$E$32))))</f>
        <v>2.7786112048919689</v>
      </c>
      <c r="BQ55" s="21">
        <f>VLOOKUP($C55,[1]Rome!$AB$6:$AZ$40,$T55)</f>
        <v>4.4110503852896228</v>
      </c>
      <c r="BR55" s="21">
        <f>VLOOKUP($C55,[1]Rome!$B$7:$Y$40,18)</f>
        <v>11.676460606061633</v>
      </c>
      <c r="BS55" s="21">
        <f>VLOOKUP($C55,[1]Rome!$B$7:$AA$40,26)</f>
        <v>0.37542478851030309</v>
      </c>
      <c r="BT55" s="22">
        <f>IF($V55=1,-[4]AB!$E$10,0)</f>
        <v>-13.26969696969697</v>
      </c>
      <c r="BU55" s="63" t="s">
        <v>38</v>
      </c>
    </row>
    <row r="56" spans="1:73" ht="15" customHeight="1" x14ac:dyDescent="0.25">
      <c r="A56" s="195"/>
      <c r="B56" s="38">
        <v>20</v>
      </c>
      <c r="C56" s="26">
        <f t="shared" ref="C56:V56" si="62">IF(C25="","",C25)</f>
        <v>34</v>
      </c>
      <c r="D56" s="55" t="str">
        <f t="shared" si="62"/>
        <v>o+</v>
      </c>
      <c r="E56" s="55" t="str">
        <f t="shared" si="62"/>
        <v>+</v>
      </c>
      <c r="F56" s="54" t="str">
        <f t="shared" si="62"/>
        <v>+</v>
      </c>
      <c r="G56" s="54" t="str">
        <f t="shared" si="62"/>
        <v>o</v>
      </c>
      <c r="H56" s="54">
        <f t="shared" si="62"/>
        <v>1</v>
      </c>
      <c r="I56" s="54">
        <f t="shared" si="62"/>
        <v>4</v>
      </c>
      <c r="J56" s="54">
        <f t="shared" si="62"/>
        <v>3</v>
      </c>
      <c r="K56" s="54">
        <f t="shared" si="62"/>
        <v>2</v>
      </c>
      <c r="L56" s="54">
        <f t="shared" si="62"/>
        <v>2</v>
      </c>
      <c r="M56" s="54">
        <f t="shared" si="62"/>
        <v>4322</v>
      </c>
      <c r="N56" s="54">
        <f t="shared" si="62"/>
        <v>7</v>
      </c>
      <c r="O56" s="54">
        <f t="shared" si="62"/>
        <v>12</v>
      </c>
      <c r="P56" s="54">
        <f t="shared" si="62"/>
        <v>1</v>
      </c>
      <c r="Q56" s="54">
        <f t="shared" si="62"/>
        <v>1</v>
      </c>
      <c r="R56" s="54">
        <f t="shared" si="62"/>
        <v>2</v>
      </c>
      <c r="S56" s="54" t="str">
        <f t="shared" si="62"/>
        <v>o</v>
      </c>
      <c r="T56" s="26">
        <f t="shared" si="62"/>
        <v>22</v>
      </c>
      <c r="U56" s="54">
        <f t="shared" si="62"/>
        <v>1</v>
      </c>
      <c r="V56" s="54">
        <f t="shared" si="62"/>
        <v>1</v>
      </c>
      <c r="W56" s="19"/>
      <c r="X56" s="23">
        <f>IF(X25&gt;0,VLOOKUP(X25,'[3]2010_Envelope'!$BH$6:$CR$128,2),"")</f>
        <v>19.745648752499999</v>
      </c>
      <c r="Y56" s="23">
        <f>IF(Y25&gt;0,VLOOKUP(Y25,'[3]2010_Envelope'!$BH$6:$CR$128,2),"")</f>
        <v>102.44906574375001</v>
      </c>
      <c r="Z56" s="23">
        <f>IF(Z25&gt;0,VLOOKUP(Z25,'[3]2010_Envelope'!$BH$6:$CR$128,2),"")</f>
        <v>37.424639446071424</v>
      </c>
      <c r="AA56" s="23">
        <f>IF(AA25&gt;0,VLOOKUP(AA25,'[3]2010_Envelope'!$BH$6:$CR$128,2),"")</f>
        <v>91.088766723214292</v>
      </c>
      <c r="AB56" s="23">
        <f>IF(AB25&gt;0,VLOOKUP(AB25,'[3]2010_Envelope'!$BH$6:$CR$128,2),"")</f>
        <v>73.415651615357163</v>
      </c>
      <c r="AC56" s="23">
        <f>IF(AC25&gt;0,VLOOKUP(AC25,'[3]2010_Envelope'!$BH$6:$CR$128,2),"")</f>
        <v>33.705407163214282</v>
      </c>
      <c r="AD56" s="22">
        <f>IF(AD25&gt;0,VLOOKUP(AD25,'[3]2010_HVAC'!$EY$7:$KA$83,14),"")</f>
        <v>15.673824375000001</v>
      </c>
      <c r="AE56" s="22">
        <f>IF(AE25&gt;0,VLOOKUP(AE25,'[3]2010_HVAC'!$EY$7:$KA$83,14),"")</f>
        <v>10.84705875</v>
      </c>
      <c r="AF56" s="22" t="str">
        <f>IF(AF25&gt;0,VLOOKUP(AF25,'[3]2010_HVAC'!$EY$7:$KA$83,14),"")</f>
        <v/>
      </c>
      <c r="AG56" s="61">
        <f>VLOOKUP($C56,[2]Performance!$A$3:$K$36,8)</f>
        <v>2</v>
      </c>
      <c r="AH56" s="61">
        <f t="shared" ref="AH56:AH64" si="63">IF(AG56=0,14,IF(AG56=1,15,16))</f>
        <v>16</v>
      </c>
      <c r="AI56" s="22">
        <f>IF(AI25&gt;0,VLOOKUP(AI25,'[3]2010_HVAC'!$EY$7:$KA$83,AH56),"")</f>
        <v>29.619991111714452</v>
      </c>
      <c r="AJ56" s="22" t="str">
        <f>IF(AJ25&gt;0,VLOOKUP(AJ25,'[3]2010_HVAC'!$EY$7:$KA$83,AH56),"")</f>
        <v/>
      </c>
      <c r="AK56" s="22">
        <f>IF(AK25&gt;0,VLOOKUP(AK25,'[3]2010_HVAC'!$EY$7:$KA$83,14),"")</f>
        <v>233.24445899999998</v>
      </c>
      <c r="AL56" s="22">
        <f>IF(AL25&gt;0,VLOOKUP(AL25,'[3]2010_HVAC'!$EY$7:$KA$83,14),"")</f>
        <v>3.9310182214285709</v>
      </c>
      <c r="AM56" s="22">
        <f>IF(AM25&gt;0,VLOOKUP(AM25,'[3]2010_HVAC'!$EY$7:$KA$83,14),"")</f>
        <v>17.416154814285715</v>
      </c>
      <c r="AN56" s="22">
        <f>IF(AN25&gt;0,VLOOKUP(AN25,'[3]2010_HVAC'!$EY$7:$KA$83,14),"")</f>
        <v>64.821390910714285</v>
      </c>
      <c r="AO56" s="14">
        <f t="shared" ref="AO56:AO64" si="64">(SUM(X56:AF56)+SUM(AI56:AN56))*$AO$5</f>
        <v>102673.63072781502</v>
      </c>
      <c r="AP56" s="23">
        <f>IF(AP25&gt;0,VLOOKUP(AP25,'[3]2010_Envelope'!$BH$6:$CR$128,3),"")</f>
        <v>9.5548890033333347</v>
      </c>
      <c r="AQ56" s="23">
        <f>IF(AQ25&gt;0,VLOOKUP(AQ25,'[3]2010_Envelope'!$BH$6:$CR$128,3),"")</f>
        <v>42.485647380000003</v>
      </c>
      <c r="AR56" s="23">
        <f>IF(AR25&gt;0,VLOOKUP(AR25,'[3]2010_Envelope'!$BH$6:$CR$128,3),"")</f>
        <v>18.109725356666665</v>
      </c>
      <c r="AS56" s="23">
        <f>IF(AS25&gt;0,VLOOKUP(AS25,'[3]2010_Envelope'!$BH$6:$CR$128,3),"")</f>
        <v>40.395067553939398</v>
      </c>
      <c r="AT56" s="23">
        <f>IF(AT25&gt;0,VLOOKUP(AT25,'[3]2010_Envelope'!$BH$6:$CR$128,3),"")</f>
        <v>32.557746284848484</v>
      </c>
      <c r="AU56" s="23">
        <f>IF(AU25&gt;0,VLOOKUP(AU25,'[3]2010_Envelope'!$BH$6:$CR$128,3),"")</f>
        <v>14.797290119999998</v>
      </c>
      <c r="AV56" s="22">
        <f>IF(AV25&gt;0,VLOOKUP(AV25,'[3]2010_HVAC'!$EY$7:$KA$83,17),"")</f>
        <v>15.680157233333334</v>
      </c>
      <c r="AW56" s="22">
        <f>IF(AW25&gt;0,VLOOKUP(AW25,'[3]2010_HVAC'!$EY$7:$KA$83,17),"")</f>
        <v>7.7259453333333337</v>
      </c>
      <c r="AX56" s="22" t="str">
        <f>IF(AX25&gt;0,VLOOKUP(AX25,'[3]2010_HVAC'!$EY$7:$KA$83,17),"")</f>
        <v/>
      </c>
      <c r="AY56" s="61">
        <f>VLOOKUP($C56,[1]Performance!$A$3:$K$36,8)</f>
        <v>2</v>
      </c>
      <c r="AZ56" s="61">
        <f t="shared" ref="AZ56:AZ64" si="65">IF(AY56=0,17,IF(AY56,18,19))</f>
        <v>18</v>
      </c>
      <c r="BA56" s="22">
        <f>IF(BA25&gt;0,VLOOKUP(BA25,'[3]2010_HVAC'!$EY$7:$KA$83,AZ56),"")</f>
        <v>32.624784142376178</v>
      </c>
      <c r="BB56" s="22" t="str">
        <f>IF(BB25&gt;0,VLOOKUP(BB25,'[3]2010_HVAC'!$EY$7:$KA$83,AZ56),"")</f>
        <v/>
      </c>
      <c r="BC56" s="22">
        <f>IF(BC25&gt;0,VLOOKUP(BC25,'[3]2010_HVAC'!$EY$7:$KA$83,17),"")</f>
        <v>212.03258399999999</v>
      </c>
      <c r="BD56" s="22">
        <f>IF(BD25&gt;0,VLOOKUP(BD25,'[3]2010_HVAC'!$EY$7:$KA$83,17),"")</f>
        <v>0.27795078333333328</v>
      </c>
      <c r="BE56" s="22">
        <f>IF(BE25&gt;0,VLOOKUP(BE25,'[3]2010_HVAC'!$EY$7:$KA$83,17),"")</f>
        <v>22.290670808080808</v>
      </c>
      <c r="BF56" s="22">
        <f>IF(BF25&gt;0,VLOOKUP(BF25,'[3]2010_HVAC'!$EY$7:$KA$83,17),"")</f>
        <v>40.333309899999996</v>
      </c>
      <c r="BG56" s="14">
        <f t="shared" ref="BG56:BG64" si="66">(SUM(AP56:AX56)+SUM(BA56:BF56))*$BG$5</f>
        <v>483977.11022025242</v>
      </c>
      <c r="BH56" s="21">
        <f>IF($N56&gt;0,VLOOKUP($C56,[2]Rome!$AB$7:$AN$40,$N56))/((IF($P56=1,'3 PlantsCodes'!$D$26,IF($P56=2,'3 PlantsCodes'!$D$27,IF($P56=3,'3 PlantsCodes'!$D$28,IF($P56=4,'3 PlantsCodes'!$D$29)))))*IF($R56=1,'3 PlantsCodes'!$D$31,IF(IT_Rome!$R56=2,'3 PlantsCodes'!$D$32)))</f>
        <v>3.2291046175423936</v>
      </c>
      <c r="BI56" s="21">
        <f>(IF($O56=20,VLOOKUP($C56,[2]Rome!$AB$7:$AN$40,12),IF($O56&gt;0,VLOOKUP($C56,[2]Rome!$AB$7:$AN$40,$O56),0))/(IF($Q56=1,'3 PlantsCodes'!$E$26,IF($Q56=3,'3 PlantsCodes'!$E$28,IF($Q56=4,'3 PlantsCodes'!$E$29,1)))*IF($R56=1,'3 PlantsCodes'!$E$31,IF($R56=2,'3 PlantsCodes'!$E$32))))</f>
        <v>5.0438458714318459</v>
      </c>
      <c r="BJ56" s="21">
        <f>VLOOKUP($C56,[2]Rome!$AB$6:$AZ$40,$T56)</f>
        <v>2.6672783548640298</v>
      </c>
      <c r="BK56" s="21">
        <f>VLOOKUP($C56,[2]Rome!$B$7:$Y$40,18)</f>
        <v>11.353794285713454</v>
      </c>
      <c r="BL56" s="21">
        <f>VLOOKUP($C56,[2]Rome!$B$7:$AA$40,26)</f>
        <v>4.8523277546582442</v>
      </c>
      <c r="BM56" s="22">
        <f>IF($V56=1,-[4]SFH!$E$10,0)</f>
        <v>-21.035714285714285</v>
      </c>
      <c r="BN56" s="63" t="s">
        <v>38</v>
      </c>
      <c r="BO56" s="21">
        <f>IF($N56&gt;0,VLOOKUP($C56,[1]Rome!$AB$7:$AN$40,$N56))/((IF($P56=1,'3 PlantsCodes'!$D$26,IF($P56=2,'3 PlantsCodes'!$D$27,IF($P56=3,'3 PlantsCodes'!$D$28,IF($P56=4,'3 PlantsCodes'!$D$29)))))*IF($R56=1,'3 PlantsCodes'!$D$31,IF(IT_Rome!$R56=2,'3 PlantsCodes'!$D$32)))</f>
        <v>2.7005328556500952</v>
      </c>
      <c r="BP56" s="21">
        <f>(IF($O56=20,VLOOKUP($C56,[1]Rome!$AB$7:$AN$40,12),IF($O56&gt;0,VLOOKUP($C56,[1]Rome!$AB$7:$AN$40,$O56),0))/(IF($Q56=1,'3 PlantsCodes'!$E$26,IF($Q56=3,'3 PlantsCodes'!$E$28,IF($Q56=4,'3 PlantsCodes'!$E$29,1)))*IF($R56=1,'3 PlantsCodes'!$E$31,IF($R56=2,'3 PlantsCodes'!$E$32))))</f>
        <v>2.6799856527531118</v>
      </c>
      <c r="BQ56" s="21">
        <f>VLOOKUP($C56,[1]Rome!$AB$6:$AZ$40,$T56)</f>
        <v>4.5521725971064919</v>
      </c>
      <c r="BR56" s="21">
        <f>VLOOKUP($C56,[1]Rome!$B$7:$Y$40,18)</f>
        <v>11.676460606061633</v>
      </c>
      <c r="BS56" s="21">
        <f>VLOOKUP($C56,[1]Rome!$B$7:$AA$40,26)</f>
        <v>4.9326596182101774</v>
      </c>
      <c r="BT56" s="22">
        <f>IF($V56=1,-[4]AB!$E$10,0)</f>
        <v>-13.26969696969697</v>
      </c>
      <c r="BU56" s="63" t="s">
        <v>38</v>
      </c>
    </row>
    <row r="57" spans="1:73" ht="15" customHeight="1" x14ac:dyDescent="0.25">
      <c r="A57" s="195"/>
      <c r="B57" s="18">
        <v>21</v>
      </c>
      <c r="C57" s="26">
        <f t="shared" ref="C57:V57" si="67">IF(C26="","",C26)</f>
        <v>19</v>
      </c>
      <c r="D57" s="55" t="str">
        <f t="shared" si="67"/>
        <v/>
      </c>
      <c r="E57" s="55" t="str">
        <f t="shared" si="67"/>
        <v/>
      </c>
      <c r="F57" s="54" t="str">
        <f t="shared" si="67"/>
        <v/>
      </c>
      <c r="G57" s="54" t="str">
        <f t="shared" si="67"/>
        <v/>
      </c>
      <c r="H57" s="54">
        <f t="shared" si="67"/>
        <v>0</v>
      </c>
      <c r="I57" s="54">
        <f t="shared" si="67"/>
        <v>3</v>
      </c>
      <c r="J57" s="54">
        <f t="shared" si="67"/>
        <v>2</v>
      </c>
      <c r="K57" s="54">
        <f t="shared" si="67"/>
        <v>1</v>
      </c>
      <c r="L57" s="54">
        <f t="shared" si="67"/>
        <v>1</v>
      </c>
      <c r="M57" s="54">
        <f t="shared" si="67"/>
        <v>3211</v>
      </c>
      <c r="N57" s="54">
        <f t="shared" si="67"/>
        <v>7</v>
      </c>
      <c r="O57" s="54">
        <f t="shared" si="67"/>
        <v>12</v>
      </c>
      <c r="P57" s="54">
        <f t="shared" si="67"/>
        <v>3</v>
      </c>
      <c r="Q57" s="54">
        <f t="shared" si="67"/>
        <v>3</v>
      </c>
      <c r="R57" s="54">
        <f t="shared" si="67"/>
        <v>2</v>
      </c>
      <c r="S57" s="54" t="str">
        <f t="shared" si="67"/>
        <v>o</v>
      </c>
      <c r="T57" s="26">
        <f t="shared" si="67"/>
        <v>16</v>
      </c>
      <c r="U57" s="54">
        <f t="shared" si="67"/>
        <v>0</v>
      </c>
      <c r="V57" s="54">
        <f t="shared" si="67"/>
        <v>1</v>
      </c>
      <c r="W57" s="19"/>
      <c r="X57" s="23">
        <f>IF(X26&gt;0,VLOOKUP(X26,'[3]2010_Envelope'!$BH$6:$CR$128,2),"")</f>
        <v>13.723334654464287</v>
      </c>
      <c r="Y57" s="23">
        <f>IF(Y26&gt;0,VLOOKUP(Y26,'[3]2010_Envelope'!$BH$6:$CR$128,2),"")</f>
        <v>91.683623212500024</v>
      </c>
      <c r="Z57" s="23">
        <f>IF(Z26&gt;0,VLOOKUP(Z26,'[3]2010_Envelope'!$BH$6:$CR$128,2),"")</f>
        <v>33.197054715</v>
      </c>
      <c r="AA57" s="23">
        <f>IF(AA26&gt;0,VLOOKUP(AA26,'[3]2010_Envelope'!$BH$6:$CR$128,2),"")</f>
        <v>83.253579634285714</v>
      </c>
      <c r="AB57" s="23" t="str">
        <f>IF(AB26&gt;0,VLOOKUP(AB26,'[3]2010_Envelope'!$BH$6:$CR$128,2),"")</f>
        <v/>
      </c>
      <c r="AC57" s="23">
        <f>IF(AC26&gt;0,VLOOKUP(AC26,'[3]2010_Envelope'!$BH$6:$CR$128,2),"")</f>
        <v>14.269945175357144</v>
      </c>
      <c r="AD57" s="22" t="str">
        <f>IF(AD26&gt;0,VLOOKUP(AD26,'[3]2010_HVAC'!$EY$7:$KA$83,14),"")</f>
        <v/>
      </c>
      <c r="AE57" s="22" t="str">
        <f>IF(AE26&gt;0,VLOOKUP(AE26,'[3]2010_HVAC'!$EY$7:$KA$83,14),"")</f>
        <v/>
      </c>
      <c r="AF57" s="22" t="str">
        <f>IF(AF26&gt;0,VLOOKUP(AF26,'[3]2010_HVAC'!$EY$7:$KA$83,14),"")</f>
        <v/>
      </c>
      <c r="AG57" s="61">
        <f>VLOOKUP($C57,[2]Performance!$A$3:$K$36,8)</f>
        <v>2</v>
      </c>
      <c r="AH57" s="61">
        <f t="shared" si="63"/>
        <v>16</v>
      </c>
      <c r="AI57" s="22">
        <f>IF(AI26&gt;0,VLOOKUP(AI26,'[3]2010_HVAC'!$EY$7:$KA$83,AH57),"")</f>
        <v>29.619991111714452</v>
      </c>
      <c r="AJ57" s="22" t="str">
        <f>IF(AJ26&gt;0,VLOOKUP(AJ26,'[3]2010_HVAC'!$EY$7:$KA$83,AH57),"")</f>
        <v/>
      </c>
      <c r="AK57" s="22">
        <f>IF(AK26&gt;0,VLOOKUP(AK26,'[3]2010_HVAC'!$EY$7:$KA$83,14),"")</f>
        <v>100.87764449999999</v>
      </c>
      <c r="AL57" s="22">
        <f>IF(AL26&gt;0,VLOOKUP(AL26,'[3]2010_HVAC'!$EY$7:$KA$83,14),"")</f>
        <v>3.9310182214285709</v>
      </c>
      <c r="AM57" s="22" t="str">
        <f>IF(AM26&gt;0,VLOOKUP(AM26,'[3]2010_HVAC'!$EY$7:$KA$83,14),"")</f>
        <v/>
      </c>
      <c r="AN57" s="22">
        <f>IF(AN26&gt;0,VLOOKUP(AN26,'[3]2010_HVAC'!$EY$7:$KA$83,14),"")</f>
        <v>64.821390910714285</v>
      </c>
      <c r="AO57" s="14">
        <f t="shared" si="64"/>
        <v>60952.861498965016</v>
      </c>
      <c r="AP57" s="23">
        <f>IF(AP26&gt;0,VLOOKUP(AP26,'[3]2010_Envelope'!$BH$6:$CR$128,3),"")</f>
        <v>6.6407004916666672</v>
      </c>
      <c r="AQ57" s="23">
        <f>IF(AQ26&gt;0,VLOOKUP(AQ26,'[3]2010_Envelope'!$BH$6:$CR$128,3),"")</f>
        <v>38.021216280000004</v>
      </c>
      <c r="AR57" s="23">
        <f>IF(AR26&gt;0,VLOOKUP(AR26,'[3]2010_Envelope'!$BH$6:$CR$128,3),"")</f>
        <v>16.064003620000001</v>
      </c>
      <c r="AS57" s="23">
        <f>IF(AS26&gt;0,VLOOKUP(AS26,'[3]2010_Envelope'!$BH$6:$CR$128,3),"")</f>
        <v>36.920128193939398</v>
      </c>
      <c r="AT57" s="23" t="str">
        <f>IF(AT26&gt;0,VLOOKUP(AT26,'[3]2010_Envelope'!$BH$6:$CR$128,3),"")</f>
        <v/>
      </c>
      <c r="AU57" s="23">
        <f>IF(AU26&gt;0,VLOOKUP(AU26,'[3]2010_Envelope'!$BH$6:$CR$128,3),"")</f>
        <v>6.2651300799999996</v>
      </c>
      <c r="AV57" s="22" t="str">
        <f>IF(AV26&gt;0,VLOOKUP(AV26,'[3]2010_HVAC'!$EY$7:$KA$83,17),"")</f>
        <v/>
      </c>
      <c r="AW57" s="22" t="str">
        <f>IF(AW26&gt;0,VLOOKUP(AW26,'[3]2010_HVAC'!$EY$7:$KA$83,17),"")</f>
        <v/>
      </c>
      <c r="AX57" s="22" t="str">
        <f>IF(AX26&gt;0,VLOOKUP(AX26,'[3]2010_HVAC'!$EY$7:$KA$83,17),"")</f>
        <v/>
      </c>
      <c r="AY57" s="61">
        <f>VLOOKUP($C57,[1]Performance!$A$3:$K$36,8)</f>
        <v>2</v>
      </c>
      <c r="AZ57" s="61">
        <f t="shared" si="65"/>
        <v>18</v>
      </c>
      <c r="BA57" s="22">
        <f>IF(BA26&gt;0,VLOOKUP(BA26,'[3]2010_HVAC'!$EY$7:$KA$83,AZ57),"")</f>
        <v>32.624784142376178</v>
      </c>
      <c r="BB57" s="22" t="str">
        <f>IF(BB26&gt;0,VLOOKUP(BB26,'[3]2010_HVAC'!$EY$7:$KA$83,AZ57),"")</f>
        <v/>
      </c>
      <c r="BC57" s="22">
        <f>IF(BC26&gt;0,VLOOKUP(BC26,'[3]2010_HVAC'!$EY$7:$KA$83,17),"")</f>
        <v>91.721706999999995</v>
      </c>
      <c r="BD57" s="22">
        <f>IF(BD26&gt;0,VLOOKUP(BD26,'[3]2010_HVAC'!$EY$7:$KA$83,17),"")</f>
        <v>0.27795078333333328</v>
      </c>
      <c r="BE57" s="22" t="str">
        <f>IF(BE26&gt;0,VLOOKUP(BE26,'[3]2010_HVAC'!$EY$7:$KA$83,17),"")</f>
        <v/>
      </c>
      <c r="BF57" s="22">
        <f>IF(BF26&gt;0,VLOOKUP(BF26,'[3]2010_HVAC'!$EY$7:$KA$83,17),"")</f>
        <v>40.333309899999996</v>
      </c>
      <c r="BG57" s="14">
        <f t="shared" si="66"/>
        <v>266180.24118640245</v>
      </c>
      <c r="BH57" s="21">
        <f>IF($N57&gt;0,VLOOKUP($C57,[2]Rome!$AB$7:$AN$40,$N57))/((IF($P57=1,'3 PlantsCodes'!$D$26,IF($P57=2,'3 PlantsCodes'!$D$27,IF($P57=3,'3 PlantsCodes'!$D$28,IF($P57=4,'3 PlantsCodes'!$D$29)))))*IF($R57=1,'3 PlantsCodes'!$D$31,IF(IT_Rome!$R57=2,'3 PlantsCodes'!$D$32)))</f>
        <v>8.2467227463091533</v>
      </c>
      <c r="BI57" s="21">
        <f>(IF($O57=20,VLOOKUP($C57,[2]Rome!$AB$7:$AN$40,12),IF($O57&gt;0,VLOOKUP($C57,[2]Rome!$AB$7:$AN$40,$O57),0))/(IF($Q57=1,'3 PlantsCodes'!$E$26,IF($Q57=3,'3 PlantsCodes'!$E$28,IF($Q57=4,'3 PlantsCodes'!$E$29,1)))*IF($R57=1,'3 PlantsCodes'!$E$31,IF($R57=2,'3 PlantsCodes'!$E$32))))</f>
        <v>13.012088558363523</v>
      </c>
      <c r="BJ57" s="21">
        <f>VLOOKUP($C57,[2]Rome!$AB$6:$AZ$40,$T57)</f>
        <v>5.7073828378442801</v>
      </c>
      <c r="BK57" s="21">
        <f>VLOOKUP($C57,[2]Rome!$B$7:$Y$40,18)</f>
        <v>11.353794285713454</v>
      </c>
      <c r="BL57" s="21">
        <f>VLOOKUP($C57,[2]Rome!$B$7:$AA$40,26)</f>
        <v>0.57087367399729527</v>
      </c>
      <c r="BM57" s="22">
        <f>IF($V57=1,-[4]SFH!$E$10,0)</f>
        <v>-21.035714285714285</v>
      </c>
      <c r="BN57" s="63" t="s">
        <v>38</v>
      </c>
      <c r="BO57" s="21">
        <f>IF($N57&gt;0,VLOOKUP($C57,[1]Rome!$AB$7:$AN$40,$N57))/((IF($P57=1,'3 PlantsCodes'!$D$26,IF($P57=2,'3 PlantsCodes'!$D$27,IF($P57=3,'3 PlantsCodes'!$D$28,IF($P57=4,'3 PlantsCodes'!$D$29)))))*IF($R57=1,'3 PlantsCodes'!$D$31,IF(IT_Rome!$R57=2,'3 PlantsCodes'!$D$32)))</f>
        <v>6.7182295291228806</v>
      </c>
      <c r="BP57" s="21">
        <f>(IF($O57=20,VLOOKUP($C57,[1]Rome!$AB$7:$AN$40,12),IF($O57&gt;0,VLOOKUP($C57,[1]Rome!$AB$7:$AN$40,$O57),0))/(IF($Q57=1,'3 PlantsCodes'!$E$26,IF($Q57=3,'3 PlantsCodes'!$E$28,IF($Q57=4,'3 PlantsCodes'!$E$29,1)))*IF($R57=1,'3 PlantsCodes'!$E$31,IF($R57=2,'3 PlantsCodes'!$E$32))))</f>
        <v>8.5380697787636048</v>
      </c>
      <c r="BQ57" s="21">
        <f>VLOOKUP($C57,[1]Rome!$AB$6:$AZ$40,$T57)</f>
        <v>9.2876360754848069</v>
      </c>
      <c r="BR57" s="21">
        <f>VLOOKUP($C57,[1]Rome!$B$7:$Y$40,18)</f>
        <v>11.676460606061633</v>
      </c>
      <c r="BS57" s="21">
        <f>VLOOKUP($C57,[1]Rome!$B$7:$AA$40,26)</f>
        <v>0.43499717382502356</v>
      </c>
      <c r="BT57" s="22">
        <f>IF($V57=1,-[4]AB!$E$10,0)</f>
        <v>-13.26969696969697</v>
      </c>
      <c r="BU57" s="63" t="s">
        <v>38</v>
      </c>
    </row>
    <row r="58" spans="1:73" ht="15" customHeight="1" x14ac:dyDescent="0.25">
      <c r="A58" s="195"/>
      <c r="B58" s="18">
        <v>22</v>
      </c>
      <c r="C58" s="26">
        <f t="shared" ref="C58:V58" si="68">IF(C27="","",C27)</f>
        <v>21</v>
      </c>
      <c r="D58" s="55" t="str">
        <f t="shared" si="68"/>
        <v/>
      </c>
      <c r="E58" s="55" t="str">
        <f t="shared" si="68"/>
        <v/>
      </c>
      <c r="F58" s="54" t="str">
        <f t="shared" si="68"/>
        <v/>
      </c>
      <c r="G58" s="54" t="str">
        <f t="shared" si="68"/>
        <v/>
      </c>
      <c r="H58" s="54">
        <f t="shared" si="68"/>
        <v>1</v>
      </c>
      <c r="I58" s="54">
        <f t="shared" si="68"/>
        <v>3</v>
      </c>
      <c r="J58" s="54">
        <f t="shared" si="68"/>
        <v>2</v>
      </c>
      <c r="K58" s="54">
        <f t="shared" si="68"/>
        <v>1</v>
      </c>
      <c r="L58" s="54">
        <f t="shared" si="68"/>
        <v>2</v>
      </c>
      <c r="M58" s="54">
        <f t="shared" si="68"/>
        <v>3212</v>
      </c>
      <c r="N58" s="54">
        <f t="shared" si="68"/>
        <v>7</v>
      </c>
      <c r="O58" s="54">
        <f t="shared" si="68"/>
        <v>12</v>
      </c>
      <c r="P58" s="54">
        <f t="shared" si="68"/>
        <v>4</v>
      </c>
      <c r="Q58" s="54">
        <f t="shared" si="68"/>
        <v>4</v>
      </c>
      <c r="R58" s="54">
        <f t="shared" si="68"/>
        <v>2</v>
      </c>
      <c r="S58" s="54" t="str">
        <f t="shared" si="68"/>
        <v>o</v>
      </c>
      <c r="T58" s="26">
        <f t="shared" si="68"/>
        <v>22</v>
      </c>
      <c r="U58" s="54">
        <f t="shared" si="68"/>
        <v>1</v>
      </c>
      <c r="V58" s="54">
        <f t="shared" si="68"/>
        <v>0</v>
      </c>
      <c r="W58" s="19"/>
      <c r="X58" s="23">
        <f>IF(X27&gt;0,VLOOKUP(X27,'[3]2010_Envelope'!$BH$6:$CR$128,2),"")</f>
        <v>13.723334654464287</v>
      </c>
      <c r="Y58" s="23">
        <f>IF(Y27&gt;0,VLOOKUP(Y27,'[3]2010_Envelope'!$BH$6:$CR$128,2),"")</f>
        <v>91.683623212500024</v>
      </c>
      <c r="Z58" s="23">
        <f>IF(Z27&gt;0,VLOOKUP(Z27,'[3]2010_Envelope'!$BH$6:$CR$128,2),"")</f>
        <v>33.197054715</v>
      </c>
      <c r="AA58" s="23">
        <f>IF(AA27&gt;0,VLOOKUP(AA27,'[3]2010_Envelope'!$BH$6:$CR$128,2),"")</f>
        <v>83.253579634285714</v>
      </c>
      <c r="AB58" s="23" t="str">
        <f>IF(AB27&gt;0,VLOOKUP(AB27,'[3]2010_Envelope'!$BH$6:$CR$128,2),"")</f>
        <v/>
      </c>
      <c r="AC58" s="23">
        <f>IF(AC27&gt;0,VLOOKUP(AC27,'[3]2010_Envelope'!$BH$6:$CR$128,2),"")</f>
        <v>14.269945175357144</v>
      </c>
      <c r="AD58" s="22">
        <f>IF(AD27&gt;0,VLOOKUP(AD27,'[3]2010_HVAC'!$EY$7:$KA$83,14),"")</f>
        <v>15.673824375000001</v>
      </c>
      <c r="AE58" s="22">
        <f>IF(AE27&gt;0,VLOOKUP(AE27,'[3]2010_HVAC'!$EY$7:$KA$83,14),"")</f>
        <v>10.84705875</v>
      </c>
      <c r="AF58" s="22" t="str">
        <f>IF(AF27&gt;0,VLOOKUP(AF27,'[3]2010_HVAC'!$EY$7:$KA$83,14),"")</f>
        <v/>
      </c>
      <c r="AG58" s="61">
        <f>VLOOKUP($C58,[2]Performance!$A$3:$K$36,8)</f>
        <v>2</v>
      </c>
      <c r="AH58" s="61">
        <f t="shared" si="63"/>
        <v>16</v>
      </c>
      <c r="AI58" s="22">
        <f>IF(AI27&gt;0,VLOOKUP(AI27,'[3]2010_HVAC'!$EY$7:$KA$83,AH58),"")</f>
        <v>29.619991111714452</v>
      </c>
      <c r="AJ58" s="22" t="str">
        <f>IF(AJ27&gt;0,VLOOKUP(AJ27,'[3]2010_HVAC'!$EY$7:$KA$83,AH58),"")</f>
        <v/>
      </c>
      <c r="AK58" s="22">
        <f>IF(AK27&gt;0,VLOOKUP(AK27,'[3]2010_HVAC'!$EY$7:$KA$83,14),"")</f>
        <v>114.93821549999998</v>
      </c>
      <c r="AL58" s="22">
        <f>IF(AL27&gt;0,VLOOKUP(AL27,'[3]2010_HVAC'!$EY$7:$KA$83,14),"")</f>
        <v>3.9310182214285709</v>
      </c>
      <c r="AM58" s="22">
        <f>IF(AM27&gt;0,VLOOKUP(AM27,'[3]2010_HVAC'!$EY$7:$KA$83,14),"")</f>
        <v>17.416154814285715</v>
      </c>
      <c r="AN58" s="22" t="str">
        <f>IF(AN27&gt;0,VLOOKUP(AN27,'[3]2010_HVAC'!$EY$7:$KA$83,14),"")</f>
        <v/>
      </c>
      <c r="AO58" s="14">
        <f t="shared" si="64"/>
        <v>59997.53202296501</v>
      </c>
      <c r="AP58" s="23">
        <f>IF(AP27&gt;0,VLOOKUP(AP27,'[3]2010_Envelope'!$BH$6:$CR$128,3),"")</f>
        <v>6.6407004916666672</v>
      </c>
      <c r="AQ58" s="23">
        <f>IF(AQ27&gt;0,VLOOKUP(AQ27,'[3]2010_Envelope'!$BH$6:$CR$128,3),"")</f>
        <v>38.021216280000004</v>
      </c>
      <c r="AR58" s="23">
        <f>IF(AR27&gt;0,VLOOKUP(AR27,'[3]2010_Envelope'!$BH$6:$CR$128,3),"")</f>
        <v>16.064003620000001</v>
      </c>
      <c r="AS58" s="23">
        <f>IF(AS27&gt;0,VLOOKUP(AS27,'[3]2010_Envelope'!$BH$6:$CR$128,3),"")</f>
        <v>36.920128193939398</v>
      </c>
      <c r="AT58" s="23" t="str">
        <f>IF(AT27&gt;0,VLOOKUP(AT27,'[3]2010_Envelope'!$BH$6:$CR$128,3),"")</f>
        <v/>
      </c>
      <c r="AU58" s="23">
        <f>IF(AU27&gt;0,VLOOKUP(AU27,'[3]2010_Envelope'!$BH$6:$CR$128,3),"")</f>
        <v>6.2651300799999996</v>
      </c>
      <c r="AV58" s="22">
        <f>IF(AV27&gt;0,VLOOKUP(AV27,'[3]2010_HVAC'!$EY$7:$KA$83,17),"")</f>
        <v>15.680157233333334</v>
      </c>
      <c r="AW58" s="22">
        <f>IF(AW27&gt;0,VLOOKUP(AW27,'[3]2010_HVAC'!$EY$7:$KA$83,17),"")</f>
        <v>7.7259453333333337</v>
      </c>
      <c r="AX58" s="22" t="str">
        <f>IF(AX27&gt;0,VLOOKUP(AX27,'[3]2010_HVAC'!$EY$7:$KA$83,17),"")</f>
        <v/>
      </c>
      <c r="AY58" s="61">
        <f>VLOOKUP($C58,[1]Performance!$A$3:$K$36,8)</f>
        <v>2</v>
      </c>
      <c r="AZ58" s="61">
        <f t="shared" si="65"/>
        <v>18</v>
      </c>
      <c r="BA58" s="22">
        <f>IF(BA27&gt;0,VLOOKUP(BA27,'[3]2010_HVAC'!$EY$7:$KA$83,AZ58),"")</f>
        <v>32.624784142376178</v>
      </c>
      <c r="BB58" s="22" t="str">
        <f>IF(BB27&gt;0,VLOOKUP(BB27,'[3]2010_HVAC'!$EY$7:$KA$83,AZ58),"")</f>
        <v/>
      </c>
      <c r="BC58" s="22">
        <f>IF(BC27&gt;0,VLOOKUP(BC27,'[3]2010_HVAC'!$EY$7:$KA$83,17),"")</f>
        <v>90.491963999999996</v>
      </c>
      <c r="BD58" s="22">
        <f>IF(BD27&gt;0,VLOOKUP(BD27,'[3]2010_HVAC'!$EY$7:$KA$83,17),"")</f>
        <v>0.27795078333333328</v>
      </c>
      <c r="BE58" s="22">
        <f>IF(BE27&gt;0,VLOOKUP(BE27,'[3]2010_HVAC'!$EY$7:$KA$83,17),"")</f>
        <v>22.290670808080808</v>
      </c>
      <c r="BF58" s="22" t="str">
        <f>IF(BF27&gt;0,VLOOKUP(BF27,'[3]2010_HVAC'!$EY$7:$KA$83,17),"")</f>
        <v/>
      </c>
      <c r="BG58" s="14">
        <f t="shared" si="66"/>
        <v>270272.62445640238</v>
      </c>
      <c r="BH58" s="21">
        <f>IF($N58&gt;0,VLOOKUP($C58,[2]Rome!$AB$7:$AN$40,$N58))/((IF($P58=1,'3 PlantsCodes'!$D$26,IF($P58=2,'3 PlantsCodes'!$D$27,IF($P58=3,'3 PlantsCodes'!$D$28,IF($P58=4,'3 PlantsCodes'!$D$29)))))*IF($R58=1,'3 PlantsCodes'!$D$31,IF(IT_Rome!$R58=2,'3 PlantsCodes'!$D$32)))</f>
        <v>6.5074467063046457</v>
      </c>
      <c r="BI58" s="21">
        <f>(IF($O58=20,VLOOKUP($C58,[2]Rome!$AB$7:$AN$40,12),IF($O58&gt;0,VLOOKUP($C58,[2]Rome!$AB$7:$AN$40,$O58),0))/(IF($Q58=1,'3 PlantsCodes'!$E$26,IF($Q58=3,'3 PlantsCodes'!$E$28,IF($Q58=4,'3 PlantsCodes'!$E$29,1)))*IF($R58=1,'3 PlantsCodes'!$E$31,IF($R58=2,'3 PlantsCodes'!$E$32))))</f>
        <v>12.884692881919245</v>
      </c>
      <c r="BJ58" s="21">
        <f>VLOOKUP($C58,[2]Rome!$AB$6:$AZ$40,$T58)</f>
        <v>2.5483960155508569</v>
      </c>
      <c r="BK58" s="21">
        <f>VLOOKUP($C58,[2]Rome!$B$7:$Y$40,18)</f>
        <v>11.353794285713454</v>
      </c>
      <c r="BL58" s="21">
        <f>VLOOKUP($C58,[2]Rome!$B$7:$AA$40,26)</f>
        <v>5.0288249360183999</v>
      </c>
      <c r="BM58" s="22">
        <f>IF($V58=1,-[4]SFH!$E$10,0)</f>
        <v>0</v>
      </c>
      <c r="BN58" s="63" t="s">
        <v>38</v>
      </c>
      <c r="BO58" s="21">
        <f>IF($N58&gt;0,VLOOKUP($C58,[1]Rome!$AB$7:$AN$40,$N58))/((IF($P58=1,'3 PlantsCodes'!$D$26,IF($P58=2,'3 PlantsCodes'!$D$27,IF($P58=3,'3 PlantsCodes'!$D$28,IF($P58=4,'3 PlantsCodes'!$D$29)))))*IF($R58=1,'3 PlantsCodes'!$D$31,IF(IT_Rome!$R58=2,'3 PlantsCodes'!$D$32)))</f>
        <v>4.7469829278043525</v>
      </c>
      <c r="BP58" s="21">
        <f>(IF($O58=20,VLOOKUP($C58,[1]Rome!$AB$7:$AN$40,12),IF($O58&gt;0,VLOOKUP($C58,[1]Rome!$AB$7:$AN$40,$O58),0))/(IF($Q58=1,'3 PlantsCodes'!$E$26,IF($Q58=3,'3 PlantsCodes'!$E$28,IF($Q58=4,'3 PlantsCodes'!$E$29,1)))*IF($R58=1,'3 PlantsCodes'!$E$31,IF($R58=2,'3 PlantsCodes'!$E$32))))</f>
        <v>8.4505430761342701</v>
      </c>
      <c r="BQ58" s="21">
        <f>VLOOKUP($C58,[1]Rome!$AB$6:$AZ$40,$T58)</f>
        <v>4.3308797221233863</v>
      </c>
      <c r="BR58" s="21">
        <f>VLOOKUP($C58,[1]Rome!$B$7:$Y$40,18)</f>
        <v>11.676460606061633</v>
      </c>
      <c r="BS58" s="21">
        <f>VLOOKUP($C58,[1]Rome!$B$7:$AA$40,26)</f>
        <v>4.9915324999113988</v>
      </c>
      <c r="BT58" s="22">
        <f>IF($V58=1,-[4]AB!$E$10,0)</f>
        <v>0</v>
      </c>
      <c r="BU58" s="63" t="s">
        <v>38</v>
      </c>
    </row>
    <row r="59" spans="1:73" ht="15" customHeight="1" x14ac:dyDescent="0.25">
      <c r="A59" s="195"/>
      <c r="B59" s="18">
        <v>23</v>
      </c>
      <c r="C59" s="26">
        <f t="shared" ref="C59:V59" si="69">IF(C28="","",C28)</f>
        <v>29</v>
      </c>
      <c r="D59" s="55" t="str">
        <f t="shared" si="69"/>
        <v/>
      </c>
      <c r="E59" s="55" t="str">
        <f t="shared" si="69"/>
        <v/>
      </c>
      <c r="F59" s="54" t="str">
        <f t="shared" si="69"/>
        <v/>
      </c>
      <c r="G59" s="54" t="str">
        <f t="shared" si="69"/>
        <v/>
      </c>
      <c r="H59" s="54">
        <f t="shared" si="69"/>
        <v>1</v>
      </c>
      <c r="I59" s="54">
        <f t="shared" si="69"/>
        <v>4</v>
      </c>
      <c r="J59" s="54">
        <f t="shared" si="69"/>
        <v>2</v>
      </c>
      <c r="K59" s="54">
        <f t="shared" si="69"/>
        <v>1</v>
      </c>
      <c r="L59" s="54">
        <f t="shared" si="69"/>
        <v>2</v>
      </c>
      <c r="M59" s="54">
        <f t="shared" si="69"/>
        <v>4212</v>
      </c>
      <c r="N59" s="54">
        <f t="shared" si="69"/>
        <v>7</v>
      </c>
      <c r="O59" s="54">
        <f t="shared" si="69"/>
        <v>12</v>
      </c>
      <c r="P59" s="54">
        <f t="shared" si="69"/>
        <v>4</v>
      </c>
      <c r="Q59" s="54">
        <f t="shared" si="69"/>
        <v>4</v>
      </c>
      <c r="R59" s="54">
        <f t="shared" si="69"/>
        <v>2</v>
      </c>
      <c r="S59" s="54" t="str">
        <f t="shared" si="69"/>
        <v>o</v>
      </c>
      <c r="T59" s="26">
        <f t="shared" si="69"/>
        <v>22</v>
      </c>
      <c r="U59" s="54">
        <f t="shared" si="69"/>
        <v>1</v>
      </c>
      <c r="V59" s="54">
        <f t="shared" si="69"/>
        <v>1</v>
      </c>
      <c r="W59" s="19"/>
      <c r="X59" s="23">
        <f>IF(X28&gt;0,VLOOKUP(X28,'[3]2010_Envelope'!$BH$6:$CR$128,2),"")</f>
        <v>19.745648752499999</v>
      </c>
      <c r="Y59" s="23">
        <f>IF(Y28&gt;0,VLOOKUP(Y28,'[3]2010_Envelope'!$BH$6:$CR$128,2),"")</f>
        <v>102.44906574375001</v>
      </c>
      <c r="Z59" s="23">
        <f>IF(Z28&gt;0,VLOOKUP(Z28,'[3]2010_Envelope'!$BH$6:$CR$128,2),"")</f>
        <v>37.424639446071424</v>
      </c>
      <c r="AA59" s="23">
        <f>IF(AA28&gt;0,VLOOKUP(AA28,'[3]2010_Envelope'!$BH$6:$CR$128,2),"")</f>
        <v>83.253579634285714</v>
      </c>
      <c r="AB59" s="23" t="str">
        <f>IF(AB28&gt;0,VLOOKUP(AB28,'[3]2010_Envelope'!$BH$6:$CR$128,2),"")</f>
        <v/>
      </c>
      <c r="AC59" s="23">
        <f>IF(AC28&gt;0,VLOOKUP(AC28,'[3]2010_Envelope'!$BH$6:$CR$128,2),"")</f>
        <v>14.269945175357144</v>
      </c>
      <c r="AD59" s="22">
        <f>IF(AD28&gt;0,VLOOKUP(AD28,'[3]2010_HVAC'!$EY$7:$KA$83,14),"")</f>
        <v>15.673824375000001</v>
      </c>
      <c r="AE59" s="22">
        <f>IF(AE28&gt;0,VLOOKUP(AE28,'[3]2010_HVAC'!$EY$7:$KA$83,14),"")</f>
        <v>10.84705875</v>
      </c>
      <c r="AF59" s="22" t="str">
        <f>IF(AF28&gt;0,VLOOKUP(AF28,'[3]2010_HVAC'!$EY$7:$KA$83,14),"")</f>
        <v/>
      </c>
      <c r="AG59" s="61">
        <f>VLOOKUP($C59,[2]Performance!$A$3:$K$36,8)</f>
        <v>2</v>
      </c>
      <c r="AH59" s="61">
        <f t="shared" si="63"/>
        <v>16</v>
      </c>
      <c r="AI59" s="22">
        <f>IF(AI28&gt;0,VLOOKUP(AI28,'[3]2010_HVAC'!$EY$7:$KA$83,AH59),"")</f>
        <v>29.619991111714452</v>
      </c>
      <c r="AJ59" s="22" t="str">
        <f>IF(AJ28&gt;0,VLOOKUP(AJ28,'[3]2010_HVAC'!$EY$7:$KA$83,AH59),"")</f>
        <v/>
      </c>
      <c r="AK59" s="22">
        <f>IF(AK28&gt;0,VLOOKUP(AK28,'[3]2010_HVAC'!$EY$7:$KA$83,14),"")</f>
        <v>114.93821549999998</v>
      </c>
      <c r="AL59" s="22">
        <f>IF(AL28&gt;0,VLOOKUP(AL28,'[3]2010_HVAC'!$EY$7:$KA$83,14),"")</f>
        <v>3.9310182214285709</v>
      </c>
      <c r="AM59" s="22">
        <f>IF(AM28&gt;0,VLOOKUP(AM28,'[3]2010_HVAC'!$EY$7:$KA$83,14),"")</f>
        <v>17.416154814285715</v>
      </c>
      <c r="AN59" s="22">
        <f>IF(AN28&gt;0,VLOOKUP(AN28,'[3]2010_HVAC'!$EY$7:$KA$83,14),"")</f>
        <v>64.821390910714285</v>
      </c>
      <c r="AO59" s="14">
        <f t="shared" si="64"/>
        <v>72014.674540915003</v>
      </c>
      <c r="AP59" s="23">
        <f>IF(AP28&gt;0,VLOOKUP(AP28,'[3]2010_Envelope'!$BH$6:$CR$128,3),"")</f>
        <v>9.5548890033333347</v>
      </c>
      <c r="AQ59" s="23">
        <f>IF(AQ28&gt;0,VLOOKUP(AQ28,'[3]2010_Envelope'!$BH$6:$CR$128,3),"")</f>
        <v>42.485647380000003</v>
      </c>
      <c r="AR59" s="23">
        <f>IF(AR28&gt;0,VLOOKUP(AR28,'[3]2010_Envelope'!$BH$6:$CR$128,3),"")</f>
        <v>18.109725356666665</v>
      </c>
      <c r="AS59" s="23">
        <f>IF(AS28&gt;0,VLOOKUP(AS28,'[3]2010_Envelope'!$BH$6:$CR$128,3),"")</f>
        <v>36.920128193939398</v>
      </c>
      <c r="AT59" s="23" t="str">
        <f>IF(AT28&gt;0,VLOOKUP(AT28,'[3]2010_Envelope'!$BH$6:$CR$128,3),"")</f>
        <v/>
      </c>
      <c r="AU59" s="23">
        <f>IF(AU28&gt;0,VLOOKUP(AU28,'[3]2010_Envelope'!$BH$6:$CR$128,3),"")</f>
        <v>6.2651300799999996</v>
      </c>
      <c r="AV59" s="22">
        <f>IF(AV28&gt;0,VLOOKUP(AV28,'[3]2010_HVAC'!$EY$7:$KA$83,17),"")</f>
        <v>15.680157233333334</v>
      </c>
      <c r="AW59" s="22">
        <f>IF(AW28&gt;0,VLOOKUP(AW28,'[3]2010_HVAC'!$EY$7:$KA$83,17),"")</f>
        <v>7.7259453333333337</v>
      </c>
      <c r="AX59" s="22" t="str">
        <f>IF(AX28&gt;0,VLOOKUP(AX28,'[3]2010_HVAC'!$EY$7:$KA$83,17),"")</f>
        <v/>
      </c>
      <c r="AY59" s="61">
        <f>VLOOKUP($C59,[1]Performance!$A$3:$K$36,8)</f>
        <v>2</v>
      </c>
      <c r="AZ59" s="61">
        <f t="shared" si="65"/>
        <v>18</v>
      </c>
      <c r="BA59" s="22">
        <f>IF(BA28&gt;0,VLOOKUP(BA28,'[3]2010_HVAC'!$EY$7:$KA$83,AZ59),"")</f>
        <v>32.624784142376178</v>
      </c>
      <c r="BB59" s="22" t="str">
        <f>IF(BB28&gt;0,VLOOKUP(BB28,'[3]2010_HVAC'!$EY$7:$KA$83,AZ59),"")</f>
        <v/>
      </c>
      <c r="BC59" s="22">
        <f>IF(BC28&gt;0,VLOOKUP(BC28,'[3]2010_HVAC'!$EY$7:$KA$83,17),"")</f>
        <v>90.491963999999996</v>
      </c>
      <c r="BD59" s="22">
        <f>IF(BD28&gt;0,VLOOKUP(BD28,'[3]2010_HVAC'!$EY$7:$KA$83,17),"")</f>
        <v>0.27795078333333328</v>
      </c>
      <c r="BE59" s="22">
        <f>IF(BE28&gt;0,VLOOKUP(BE28,'[3]2010_HVAC'!$EY$7:$KA$83,17),"")</f>
        <v>22.290670808080808</v>
      </c>
      <c r="BF59" s="22">
        <f>IF(BF28&gt;0,VLOOKUP(BF28,'[3]2010_HVAC'!$EY$7:$KA$83,17),"")</f>
        <v>40.333309899999996</v>
      </c>
      <c r="BG59" s="14">
        <f t="shared" si="66"/>
        <v>319532.69919225236</v>
      </c>
      <c r="BH59" s="21">
        <f>IF($N59&gt;0,VLOOKUP($C59,[2]Rome!$AB$7:$AN$40,$N59))/((IF($P59=1,'3 PlantsCodes'!$D$26,IF($P59=2,'3 PlantsCodes'!$D$27,IF($P59=3,'3 PlantsCodes'!$D$28,IF($P59=4,'3 PlantsCodes'!$D$29)))))*IF($R59=1,'3 PlantsCodes'!$D$31,IF(IT_Rome!$R59=2,'3 PlantsCodes'!$D$32)))</f>
        <v>5.3931938760122149</v>
      </c>
      <c r="BI59" s="21">
        <f>(IF($O59=20,VLOOKUP($C59,[2]Rome!$AB$7:$AN$40,12),IF($O59&gt;0,VLOOKUP($C59,[2]Rome!$AB$7:$AN$40,$O59),0))/(IF($Q59=1,'3 PlantsCodes'!$E$26,IF($Q59=3,'3 PlantsCodes'!$E$28,IF($Q59=4,'3 PlantsCodes'!$E$29,1)))*IF($R59=1,'3 PlantsCodes'!$E$31,IF($R59=2,'3 PlantsCodes'!$E$32))))</f>
        <v>12.861771601948767</v>
      </c>
      <c r="BJ59" s="21">
        <f>VLOOKUP($C59,[2]Rome!$AB$6:$AZ$40,$T59)</f>
        <v>2.594638052631884</v>
      </c>
      <c r="BK59" s="21">
        <f>VLOOKUP($C59,[2]Rome!$B$7:$Y$40,18)</f>
        <v>11.353794285713454</v>
      </c>
      <c r="BL59" s="21">
        <f>VLOOKUP($C59,[2]Rome!$B$7:$AA$40,26)</f>
        <v>5.0229678581590695</v>
      </c>
      <c r="BM59" s="22">
        <f>IF($V59=1,-[4]SFH!$E$10,0)</f>
        <v>-21.035714285714285</v>
      </c>
      <c r="BN59" s="63" t="s">
        <v>38</v>
      </c>
      <c r="BO59" s="21">
        <f>IF($N59&gt;0,VLOOKUP($C59,[1]Rome!$AB$7:$AN$40,$N59))/((IF($P59=1,'3 PlantsCodes'!$D$26,IF($P59=2,'3 PlantsCodes'!$D$27,IF($P59=3,'3 PlantsCodes'!$D$28,IF($P59=4,'3 PlantsCodes'!$D$29)))))*IF($R59=1,'3 PlantsCodes'!$D$31,IF(IT_Rome!$R59=2,'3 PlantsCodes'!$D$32)))</f>
        <v>4.0103043712253408</v>
      </c>
      <c r="BP59" s="21">
        <f>(IF($O59=20,VLOOKUP($C59,[1]Rome!$AB$7:$AN$40,12),IF($O59&gt;0,VLOOKUP($C59,[1]Rome!$AB$7:$AN$40,$O59),0))/(IF($Q59=1,'3 PlantsCodes'!$E$26,IF($Q59=3,'3 PlantsCodes'!$E$28,IF($Q59=4,'3 PlantsCodes'!$E$29,1)))*IF($R59=1,'3 PlantsCodes'!$E$31,IF($R59=2,'3 PlantsCodes'!$E$32))))</f>
        <v>8.4717634355762961</v>
      </c>
      <c r="BQ59" s="21">
        <f>VLOOKUP($C59,[1]Rome!$AB$6:$AZ$40,$T59)</f>
        <v>4.3861863942262485</v>
      </c>
      <c r="BR59" s="21">
        <f>VLOOKUP($C59,[1]Rome!$B$7:$Y$40,18)</f>
        <v>11.676460606061633</v>
      </c>
      <c r="BS59" s="21">
        <f>VLOOKUP($C59,[1]Rome!$B$7:$AA$40,26)</f>
        <v>4.98951484583701</v>
      </c>
      <c r="BT59" s="22">
        <f>IF($V59=1,-[4]AB!$E$10,0)</f>
        <v>-13.26969696969697</v>
      </c>
      <c r="BU59" s="63" t="s">
        <v>38</v>
      </c>
    </row>
    <row r="60" spans="1:73" ht="15" customHeight="1" x14ac:dyDescent="0.25">
      <c r="A60" s="195"/>
      <c r="B60" s="18">
        <v>24</v>
      </c>
      <c r="C60" s="26">
        <f t="shared" ref="C60:V60" si="70">IF(C29="","",C29)</f>
        <v>32</v>
      </c>
      <c r="D60" s="55" t="str">
        <f t="shared" si="70"/>
        <v/>
      </c>
      <c r="E60" s="55" t="str">
        <f t="shared" si="70"/>
        <v/>
      </c>
      <c r="F60" s="54" t="str">
        <f t="shared" si="70"/>
        <v/>
      </c>
      <c r="G60" s="54" t="str">
        <f t="shared" si="70"/>
        <v/>
      </c>
      <c r="H60" s="54">
        <f t="shared" si="70"/>
        <v>0</v>
      </c>
      <c r="I60" s="54">
        <f t="shared" si="70"/>
        <v>4</v>
      </c>
      <c r="J60" s="54">
        <f t="shared" si="70"/>
        <v>3</v>
      </c>
      <c r="K60" s="54">
        <f t="shared" si="70"/>
        <v>2</v>
      </c>
      <c r="L60" s="54">
        <f t="shared" si="70"/>
        <v>1</v>
      </c>
      <c r="M60" s="54">
        <f t="shared" si="70"/>
        <v>4321</v>
      </c>
      <c r="N60" s="54">
        <f t="shared" si="70"/>
        <v>7</v>
      </c>
      <c r="O60" s="54">
        <f t="shared" si="70"/>
        <v>12</v>
      </c>
      <c r="P60" s="54">
        <f t="shared" si="70"/>
        <v>3</v>
      </c>
      <c r="Q60" s="54">
        <f t="shared" si="70"/>
        <v>3</v>
      </c>
      <c r="R60" s="54">
        <f t="shared" si="70"/>
        <v>2</v>
      </c>
      <c r="S60" s="54" t="str">
        <f t="shared" si="70"/>
        <v>o</v>
      </c>
      <c r="T60" s="26">
        <f t="shared" si="70"/>
        <v>16</v>
      </c>
      <c r="U60" s="54">
        <f t="shared" si="70"/>
        <v>0</v>
      </c>
      <c r="V60" s="54">
        <f t="shared" si="70"/>
        <v>1</v>
      </c>
      <c r="W60" s="19"/>
      <c r="X60" s="23">
        <f>IF(X29&gt;0,VLOOKUP(X29,'[3]2010_Envelope'!$BH$6:$CR$128,2),"")</f>
        <v>19.745648752499999</v>
      </c>
      <c r="Y60" s="23">
        <f>IF(Y29&gt;0,VLOOKUP(Y29,'[3]2010_Envelope'!$BH$6:$CR$128,2),"")</f>
        <v>102.44906574375001</v>
      </c>
      <c r="Z60" s="23">
        <f>IF(Z29&gt;0,VLOOKUP(Z29,'[3]2010_Envelope'!$BH$6:$CR$128,2),"")</f>
        <v>37.424639446071424</v>
      </c>
      <c r="AA60" s="23">
        <f>IF(AA29&gt;0,VLOOKUP(AA29,'[3]2010_Envelope'!$BH$6:$CR$128,2),"")</f>
        <v>91.088766723214292</v>
      </c>
      <c r="AB60" s="23">
        <f>IF(AB29&gt;0,VLOOKUP(AB29,'[3]2010_Envelope'!$BH$6:$CR$128,2),"")</f>
        <v>73.415651615357163</v>
      </c>
      <c r="AC60" s="23">
        <f>IF(AC29&gt;0,VLOOKUP(AC29,'[3]2010_Envelope'!$BH$6:$CR$128,2),"")</f>
        <v>33.705407163214282</v>
      </c>
      <c r="AD60" s="22" t="str">
        <f>IF(AD29&gt;0,VLOOKUP(AD29,'[3]2010_HVAC'!$EY$7:$KA$83,14),"")</f>
        <v/>
      </c>
      <c r="AE60" s="22" t="str">
        <f>IF(AE29&gt;0,VLOOKUP(AE29,'[3]2010_HVAC'!$EY$7:$KA$83,14),"")</f>
        <v/>
      </c>
      <c r="AF60" s="22" t="str">
        <f>IF(AF29&gt;0,VLOOKUP(AF29,'[3]2010_HVAC'!$EY$7:$KA$83,14),"")</f>
        <v/>
      </c>
      <c r="AG60" s="61">
        <f>VLOOKUP($C60,[2]Performance!$A$3:$K$36,8)</f>
        <v>2</v>
      </c>
      <c r="AH60" s="61">
        <f t="shared" si="63"/>
        <v>16</v>
      </c>
      <c r="AI60" s="22">
        <f>IF(AI29&gt;0,VLOOKUP(AI29,'[3]2010_HVAC'!$EY$7:$KA$83,AH60),"")</f>
        <v>29.619991111714452</v>
      </c>
      <c r="AJ60" s="22" t="str">
        <f>IF(AJ29&gt;0,VLOOKUP(AJ29,'[3]2010_HVAC'!$EY$7:$KA$83,AH60),"")</f>
        <v/>
      </c>
      <c r="AK60" s="22">
        <f>IF(AK29&gt;0,VLOOKUP(AK29,'[3]2010_HVAC'!$EY$7:$KA$83,14),"")</f>
        <v>100.87764449999999</v>
      </c>
      <c r="AL60" s="22">
        <f>IF(AL29&gt;0,VLOOKUP(AL29,'[3]2010_HVAC'!$EY$7:$KA$83,14),"")</f>
        <v>3.9310182214285709</v>
      </c>
      <c r="AM60" s="22" t="str">
        <f>IF(AM29&gt;0,VLOOKUP(AM29,'[3]2010_HVAC'!$EY$7:$KA$83,14),"")</f>
        <v/>
      </c>
      <c r="AN60" s="22">
        <f>IF(AN29&gt;0,VLOOKUP(AN29,'[3]2010_HVAC'!$EY$7:$KA$83,14),"")</f>
        <v>64.821390910714285</v>
      </c>
      <c r="AO60" s="14">
        <f t="shared" si="64"/>
        <v>77991.09138631502</v>
      </c>
      <c r="AP60" s="23">
        <f>IF(AP29&gt;0,VLOOKUP(AP29,'[3]2010_Envelope'!$BH$6:$CR$128,3),"")</f>
        <v>9.5548890033333347</v>
      </c>
      <c r="AQ60" s="23">
        <f>IF(AQ29&gt;0,VLOOKUP(AQ29,'[3]2010_Envelope'!$BH$6:$CR$128,3),"")</f>
        <v>42.485647380000003</v>
      </c>
      <c r="AR60" s="23">
        <f>IF(AR29&gt;0,VLOOKUP(AR29,'[3]2010_Envelope'!$BH$6:$CR$128,3),"")</f>
        <v>18.109725356666665</v>
      </c>
      <c r="AS60" s="23">
        <f>IF(AS29&gt;0,VLOOKUP(AS29,'[3]2010_Envelope'!$BH$6:$CR$128,3),"")</f>
        <v>40.395067553939398</v>
      </c>
      <c r="AT60" s="23">
        <f>IF(AT29&gt;0,VLOOKUP(AT29,'[3]2010_Envelope'!$BH$6:$CR$128,3),"")</f>
        <v>32.557746284848484</v>
      </c>
      <c r="AU60" s="23">
        <f>IF(AU29&gt;0,VLOOKUP(AU29,'[3]2010_Envelope'!$BH$6:$CR$128,3),"")</f>
        <v>14.797290119999998</v>
      </c>
      <c r="AV60" s="22" t="str">
        <f>IF(AV29&gt;0,VLOOKUP(AV29,'[3]2010_HVAC'!$EY$7:$KA$83,17),"")</f>
        <v/>
      </c>
      <c r="AW60" s="22" t="str">
        <f>IF(AW29&gt;0,VLOOKUP(AW29,'[3]2010_HVAC'!$EY$7:$KA$83,17),"")</f>
        <v/>
      </c>
      <c r="AX60" s="22" t="str">
        <f>IF(AX29&gt;0,VLOOKUP(AX29,'[3]2010_HVAC'!$EY$7:$KA$83,17),"")</f>
        <v/>
      </c>
      <c r="AY60" s="61">
        <f>VLOOKUP($C60,[1]Performance!$A$3:$K$36,8)</f>
        <v>2</v>
      </c>
      <c r="AZ60" s="61">
        <f t="shared" si="65"/>
        <v>18</v>
      </c>
      <c r="BA60" s="22">
        <f>IF(BA29&gt;0,VLOOKUP(BA29,'[3]2010_HVAC'!$EY$7:$KA$83,AZ60),"")</f>
        <v>32.624784142376178</v>
      </c>
      <c r="BB60" s="22" t="str">
        <f>IF(BB29&gt;0,VLOOKUP(BB29,'[3]2010_HVAC'!$EY$7:$KA$83,AZ60),"")</f>
        <v/>
      </c>
      <c r="BC60" s="22">
        <f>IF(BC29&gt;0,VLOOKUP(BC29,'[3]2010_HVAC'!$EY$7:$KA$83,17),"")</f>
        <v>91.721706999999995</v>
      </c>
      <c r="BD60" s="22">
        <f>IF(BD29&gt;0,VLOOKUP(BD29,'[3]2010_HVAC'!$EY$7:$KA$83,17),"")</f>
        <v>0.27795078333333328</v>
      </c>
      <c r="BE60" s="22" t="str">
        <f>IF(BE29&gt;0,VLOOKUP(BE29,'[3]2010_HVAC'!$EY$7:$KA$83,17),"")</f>
        <v/>
      </c>
      <c r="BF60" s="22">
        <f>IF(BF29&gt;0,VLOOKUP(BF29,'[3]2010_HVAC'!$EY$7:$KA$83,17),"")</f>
        <v>40.333309899999996</v>
      </c>
      <c r="BG60" s="14">
        <f t="shared" si="66"/>
        <v>319629.53634925245</v>
      </c>
      <c r="BH60" s="21">
        <f>IF($N60&gt;0,VLOOKUP($C60,[2]Rome!$AB$7:$AN$40,$N60))/((IF($P60=1,'3 PlantsCodes'!$D$26,IF($P60=2,'3 PlantsCodes'!$D$27,IF($P60=3,'3 PlantsCodes'!$D$28,IF($P60=4,'3 PlantsCodes'!$D$29)))))*IF($R60=1,'3 PlantsCodes'!$D$31,IF(IT_Rome!$R60=2,'3 PlantsCodes'!$D$32)))</f>
        <v>4.6264770186986155</v>
      </c>
      <c r="BI60" s="21">
        <f>(IF($O60=20,VLOOKUP($C60,[2]Rome!$AB$7:$AN$40,12),IF($O60&gt;0,VLOOKUP($C60,[2]Rome!$AB$7:$AN$40,$O60),0))/(IF($Q60=1,'3 PlantsCodes'!$E$26,IF($Q60=3,'3 PlantsCodes'!$E$28,IF($Q60=4,'3 PlantsCodes'!$E$29,1)))*IF($R60=1,'3 PlantsCodes'!$E$31,IF($R60=2,'3 PlantsCodes'!$E$32))))</f>
        <v>5.1071793935493304</v>
      </c>
      <c r="BJ60" s="21">
        <f>VLOOKUP($C60,[2]Rome!$AB$6:$AZ$40,$T60)</f>
        <v>5.9245810074841554</v>
      </c>
      <c r="BK60" s="21">
        <f>VLOOKUP($C60,[2]Rome!$B$7:$Y$40,18)</f>
        <v>11.353794285713454</v>
      </c>
      <c r="BL60" s="21">
        <f>VLOOKUP($C60,[2]Rome!$B$7:$AA$40,26)</f>
        <v>0.39372510392025395</v>
      </c>
      <c r="BM60" s="22">
        <f>IF($V60=1,-[4]SFH!$E$10,0)</f>
        <v>-21.035714285714285</v>
      </c>
      <c r="BN60" s="63" t="s">
        <v>38</v>
      </c>
      <c r="BO60" s="21">
        <f>IF($N60&gt;0,VLOOKUP($C60,[1]Rome!$AB$7:$AN$40,$N60))/((IF($P60=1,'3 PlantsCodes'!$D$26,IF($P60=2,'3 PlantsCodes'!$D$27,IF($P60=3,'3 PlantsCodes'!$D$28,IF($P60=4,'3 PlantsCodes'!$D$29)))))*IF($R60=1,'3 PlantsCodes'!$D$31,IF(IT_Rome!$R60=2,'3 PlantsCodes'!$D$32)))</f>
        <v>4.474591952318538</v>
      </c>
      <c r="BP60" s="21">
        <f>(IF($O60=20,VLOOKUP($C60,[1]Rome!$AB$7:$AN$40,12),IF($O60&gt;0,VLOOKUP($C60,[1]Rome!$AB$7:$AN$40,$O60),0))/(IF($Q60=1,'3 PlantsCodes'!$E$26,IF($Q60=3,'3 PlantsCodes'!$E$28,IF($Q60=4,'3 PlantsCodes'!$E$29,1)))*IF($R60=1,'3 PlantsCodes'!$E$31,IF($R60=2,'3 PlantsCodes'!$E$32))))</f>
        <v>2.7502580293318473</v>
      </c>
      <c r="BQ60" s="21">
        <f>VLOOKUP($C60,[1]Rome!$AB$6:$AZ$40,$T60)</f>
        <v>9.6646845349695329</v>
      </c>
      <c r="BR60" s="21">
        <f>VLOOKUP($C60,[1]Rome!$B$7:$Y$40,18)</f>
        <v>11.676460606061633</v>
      </c>
      <c r="BS60" s="21">
        <f>VLOOKUP($C60,[1]Rome!$B$7:$AA$40,26)</f>
        <v>0.37542478851030309</v>
      </c>
      <c r="BT60" s="22">
        <f>IF($V60=1,-[4]AB!$E$10,0)</f>
        <v>-13.26969696969697</v>
      </c>
      <c r="BU60" s="63" t="s">
        <v>38</v>
      </c>
    </row>
    <row r="61" spans="1:73" ht="15" customHeight="1" x14ac:dyDescent="0.25">
      <c r="A61" s="195"/>
      <c r="B61" s="18">
        <v>25</v>
      </c>
      <c r="C61" s="26">
        <f t="shared" ref="C61:V61" si="71">IF(C30="","",C30)</f>
        <v>25</v>
      </c>
      <c r="D61" s="55" t="str">
        <f t="shared" si="71"/>
        <v/>
      </c>
      <c r="E61" s="55" t="str">
        <f t="shared" si="71"/>
        <v/>
      </c>
      <c r="F61" s="54" t="str">
        <f t="shared" si="71"/>
        <v/>
      </c>
      <c r="G61" s="54" t="str">
        <f t="shared" si="71"/>
        <v/>
      </c>
      <c r="H61" s="54">
        <f t="shared" si="71"/>
        <v>1</v>
      </c>
      <c r="I61" s="54">
        <f t="shared" si="71"/>
        <v>3</v>
      </c>
      <c r="J61" s="54">
        <f t="shared" si="71"/>
        <v>3</v>
      </c>
      <c r="K61" s="54">
        <f t="shared" si="71"/>
        <v>1</v>
      </c>
      <c r="L61" s="54">
        <f t="shared" si="71"/>
        <v>2</v>
      </c>
      <c r="M61" s="54">
        <f t="shared" si="71"/>
        <v>3312</v>
      </c>
      <c r="N61" s="54">
        <f t="shared" si="71"/>
        <v>9</v>
      </c>
      <c r="O61" s="54">
        <f t="shared" si="71"/>
        <v>20</v>
      </c>
      <c r="P61" s="54">
        <f t="shared" si="71"/>
        <v>4</v>
      </c>
      <c r="Q61" s="54">
        <f t="shared" si="71"/>
        <v>4</v>
      </c>
      <c r="R61" s="54">
        <f t="shared" si="71"/>
        <v>2</v>
      </c>
      <c r="S61" s="54" t="str">
        <f t="shared" si="71"/>
        <v>o</v>
      </c>
      <c r="T61" s="26">
        <f t="shared" si="71"/>
        <v>24</v>
      </c>
      <c r="U61" s="54">
        <f t="shared" si="71"/>
        <v>1</v>
      </c>
      <c r="V61" s="54">
        <f t="shared" si="71"/>
        <v>1</v>
      </c>
      <c r="W61" s="19"/>
      <c r="X61" s="23">
        <f>IF(X30&gt;0,VLOOKUP(X30,'[3]2010_Envelope'!$BH$6:$CR$128,2),"")</f>
        <v>13.723334654464287</v>
      </c>
      <c r="Y61" s="23">
        <f>IF(Y30&gt;0,VLOOKUP(Y30,'[3]2010_Envelope'!$BH$6:$CR$128,2),"")</f>
        <v>91.683623212500024</v>
      </c>
      <c r="Z61" s="23">
        <f>IF(Z30&gt;0,VLOOKUP(Z30,'[3]2010_Envelope'!$BH$6:$CR$128,2),"")</f>
        <v>33.197054715</v>
      </c>
      <c r="AA61" s="23">
        <f>IF(AA30&gt;0,VLOOKUP(AA30,'[3]2010_Envelope'!$BH$6:$CR$128,2),"")</f>
        <v>91.088766723214292</v>
      </c>
      <c r="AB61" s="23" t="str">
        <f>IF(AB30&gt;0,VLOOKUP(AB30,'[3]2010_Envelope'!$BH$6:$CR$128,2),"")</f>
        <v/>
      </c>
      <c r="AC61" s="23">
        <f>IF(AC30&gt;0,VLOOKUP(AC30,'[3]2010_Envelope'!$BH$6:$CR$128,2),"")</f>
        <v>14.269945175357144</v>
      </c>
      <c r="AD61" s="22">
        <f>IF(AD30&gt;0,VLOOKUP(AD30,'[3]2010_HVAC'!$EY$7:$KA$83,14),"")</f>
        <v>15.673824375000001</v>
      </c>
      <c r="AE61" s="22">
        <f>IF(AE30&gt;0,VLOOKUP(AE30,'[3]2010_HVAC'!$EY$7:$KA$83,14),"")</f>
        <v>10.84705875</v>
      </c>
      <c r="AF61" s="22" t="str">
        <f>IF(AF30&gt;0,VLOOKUP(AF30,'[3]2010_HVAC'!$EY$7:$KA$83,14),"")</f>
        <v/>
      </c>
      <c r="AG61" s="61">
        <f>VLOOKUP($C61,[2]Performance!$A$3:$K$36,8)</f>
        <v>2</v>
      </c>
      <c r="AH61" s="61">
        <f t="shared" si="63"/>
        <v>16</v>
      </c>
      <c r="AI61" s="22">
        <f>IF(AI30&gt;0,VLOOKUP(AI30,'[3]2010_HVAC'!$EY$7:$KA$83,AH61),"")</f>
        <v>31.695714285714285</v>
      </c>
      <c r="AJ61" s="22">
        <f>IF(AJ30&gt;0,VLOOKUP(AJ30,'[3]2010_HVAC'!$EY$7:$KA$83,AH61),"")</f>
        <v>49.422045634782833</v>
      </c>
      <c r="AK61" s="22">
        <f>IF(AK30&gt;0,VLOOKUP(AK30,'[3]2010_HVAC'!$EY$7:$KA$83,14),"")</f>
        <v>114.93821549999998</v>
      </c>
      <c r="AL61" s="22">
        <f>IF(AL30&gt;0,VLOOKUP(AL30,'[3]2010_HVAC'!$EY$7:$KA$83,14),"")</f>
        <v>3.9310182214285709</v>
      </c>
      <c r="AM61" s="22">
        <f>IF(AM30&gt;0,VLOOKUP(AM30,'[3]2010_HVAC'!$EY$7:$KA$83,14),"")</f>
        <v>17.416154814285715</v>
      </c>
      <c r="AN61" s="22">
        <f>IF(AN30&gt;0,VLOOKUP(AN30,'[3]2010_HVAC'!$EY$7:$KA$83,14),"")</f>
        <v>64.821390910714285</v>
      </c>
      <c r="AO61" s="14">
        <f t="shared" si="64"/>
        <v>77379.140576144608</v>
      </c>
      <c r="AP61" s="23">
        <f>IF(AP30&gt;0,VLOOKUP(AP30,'[3]2010_Envelope'!$BH$6:$CR$128,3),"")</f>
        <v>6.6407004916666672</v>
      </c>
      <c r="AQ61" s="23">
        <f>IF(AQ30&gt;0,VLOOKUP(AQ30,'[3]2010_Envelope'!$BH$6:$CR$128,3),"")</f>
        <v>38.021216280000004</v>
      </c>
      <c r="AR61" s="23">
        <f>IF(AR30&gt;0,VLOOKUP(AR30,'[3]2010_Envelope'!$BH$6:$CR$128,3),"")</f>
        <v>16.064003620000001</v>
      </c>
      <c r="AS61" s="23">
        <f>IF(AS30&gt;0,VLOOKUP(AS30,'[3]2010_Envelope'!$BH$6:$CR$128,3),"")</f>
        <v>40.395067553939398</v>
      </c>
      <c r="AT61" s="23" t="str">
        <f>IF(AT30&gt;0,VLOOKUP(AT30,'[3]2010_Envelope'!$BH$6:$CR$128,3),"")</f>
        <v/>
      </c>
      <c r="AU61" s="23">
        <f>IF(AU30&gt;0,VLOOKUP(AU30,'[3]2010_Envelope'!$BH$6:$CR$128,3),"")</f>
        <v>6.2651300799999996</v>
      </c>
      <c r="AV61" s="22">
        <f>IF(AV30&gt;0,VLOOKUP(AV30,'[3]2010_HVAC'!$EY$7:$KA$83,17),"")</f>
        <v>15.680157233333334</v>
      </c>
      <c r="AW61" s="22">
        <f>IF(AW30&gt;0,VLOOKUP(AW30,'[3]2010_HVAC'!$EY$7:$KA$83,17),"")</f>
        <v>7.7259453333333337</v>
      </c>
      <c r="AX61" s="22" t="str">
        <f>IF(AX30&gt;0,VLOOKUP(AX30,'[3]2010_HVAC'!$EY$7:$KA$83,17),"")</f>
        <v/>
      </c>
      <c r="AY61" s="61">
        <f>VLOOKUP($C61,[1]Performance!$A$3:$K$36,8)</f>
        <v>2</v>
      </c>
      <c r="AZ61" s="61">
        <f t="shared" si="65"/>
        <v>18</v>
      </c>
      <c r="BA61" s="22">
        <f>IF(BA30&gt;0,VLOOKUP(BA30,'[3]2010_HVAC'!$EY$7:$KA$83,AZ61),"")</f>
        <v>6.5289405864381287</v>
      </c>
      <c r="BB61" s="22">
        <f>IF(BB30&gt;0,VLOOKUP(BB30,'[3]2010_HVAC'!$EY$7:$KA$83,AZ61),"")</f>
        <v>18.510903236023118</v>
      </c>
      <c r="BC61" s="22">
        <f>IF(BC30&gt;0,VLOOKUP(BC30,'[3]2010_HVAC'!$EY$7:$KA$83,17),"")</f>
        <v>90.491963999999996</v>
      </c>
      <c r="BD61" s="22">
        <f>IF(BD30&gt;0,VLOOKUP(BD30,'[3]2010_HVAC'!$EY$7:$KA$83,17),"")</f>
        <v>0.27795078333333328</v>
      </c>
      <c r="BE61" s="22">
        <f>IF(BE30&gt;0,VLOOKUP(BE30,'[3]2010_HVAC'!$EY$7:$KA$83,17),"")</f>
        <v>22.290670808080808</v>
      </c>
      <c r="BF61" s="22">
        <f>IF(BF30&gt;0,VLOOKUP(BF30,'[3]2010_HVAC'!$EY$7:$KA$83,17),"")</f>
        <v>40.333309899999996</v>
      </c>
      <c r="BG61" s="14">
        <f t="shared" si="66"/>
        <v>306133.70030708663</v>
      </c>
      <c r="BH61" s="21">
        <f>IF($N61&gt;0,VLOOKUP($C61,[2]Rome!$AB$7:$AN$40,$N61))/((IF($P61=1,'3 PlantsCodes'!$D$26,IF($P61=2,'3 PlantsCodes'!$D$27,IF($P61=3,'3 PlantsCodes'!$D$28,IF($P61=4,'3 PlantsCodes'!$D$29)))))*IF($R61=1,'3 PlantsCodes'!$D$31,IF(IT_Rome!$R61=2,'3 PlantsCodes'!$D$32)))</f>
        <v>10.770405035367192</v>
      </c>
      <c r="BI61" s="21">
        <f>(IF($O61=20,VLOOKUP($C61,[2]Rome!$AB$7:$AN$40,12),IF($O61&gt;0,VLOOKUP($C61,[2]Rome!$AB$7:$AN$40,$O61),0))/(IF($Q61=1,'3 PlantsCodes'!$E$26,IF($Q61=3,'3 PlantsCodes'!$E$28,IF($Q61=4,'3 PlantsCodes'!$E$29,1)))*IF($R61=1,'3 PlantsCodes'!$E$31,IF($R61=2,'3 PlantsCodes'!$E$32))))</f>
        <v>14.082855288190045</v>
      </c>
      <c r="BJ61" s="21">
        <f>VLOOKUP($C61,[2]Rome!$AB$6:$AZ$40,$T61)</f>
        <v>6.3314285714285727</v>
      </c>
      <c r="BK61" s="21">
        <f>VLOOKUP($C61,[2]Rome!$B$7:$Y$40,18)</f>
        <v>11.353794285713454</v>
      </c>
      <c r="BL61" s="21">
        <f>VLOOKUP($C61,[2]Rome!$B$7:$AA$40,26)</f>
        <v>5.0442592970559383</v>
      </c>
      <c r="BM61" s="22">
        <f>IF($V61=1,-[4]SFH!$E$10,0)</f>
        <v>-21.035714285714285</v>
      </c>
      <c r="BN61" s="63" t="s">
        <v>38</v>
      </c>
      <c r="BO61" s="21">
        <f>IF($N61&gt;0,VLOOKUP($C61,[1]Rome!$AB$7:$AN$40,$N61))/((IF($P61=1,'3 PlantsCodes'!$D$26,IF($P61=2,'3 PlantsCodes'!$D$27,IF($P61=3,'3 PlantsCodes'!$D$28,IF($P61=4,'3 PlantsCodes'!$D$29)))))*IF($R61=1,'3 PlantsCodes'!$D$31,IF(IT_Rome!$R61=2,'3 PlantsCodes'!$D$32)))</f>
        <v>8.1269576732631119</v>
      </c>
      <c r="BP61" s="21">
        <f>(IF($O61=20,VLOOKUP($C61,[1]Rome!$AB$7:$AN$40,12),IF($O61&gt;0,VLOOKUP($C61,[1]Rome!$AB$7:$AN$40,$O61),0))/(IF($Q61=1,'3 PlantsCodes'!$E$26,IF($Q61=3,'3 PlantsCodes'!$E$28,IF($Q61=4,'3 PlantsCodes'!$E$29,1)))*IF($R61=1,'3 PlantsCodes'!$E$31,IF($R61=2,'3 PlantsCodes'!$E$32))))</f>
        <v>9.1206008898381725</v>
      </c>
      <c r="BQ61" s="21">
        <f>VLOOKUP($C61,[1]Rome!$AB$6:$AZ$40,$T61)</f>
        <v>10.19161616161616</v>
      </c>
      <c r="BR61" s="21">
        <f>VLOOKUP($C61,[1]Rome!$B$7:$Y$40,18)</f>
        <v>11.676460606061633</v>
      </c>
      <c r="BS61" s="21">
        <f>VLOOKUP($C61,[1]Rome!$B$7:$AA$40,26)</f>
        <v>4.9962143084697086</v>
      </c>
      <c r="BT61" s="22">
        <f>IF($V61=1,-[4]AB!$E$10,0)</f>
        <v>-13.26969696969697</v>
      </c>
      <c r="BU61" s="63" t="s">
        <v>38</v>
      </c>
    </row>
    <row r="62" spans="1:73" ht="15" customHeight="1" x14ac:dyDescent="0.25">
      <c r="A62" s="195"/>
      <c r="B62" s="18">
        <v>26</v>
      </c>
      <c r="C62" s="26">
        <f t="shared" ref="C62:V62" si="72">IF(C31="","",C31)</f>
        <v>24</v>
      </c>
      <c r="D62" s="55" t="str">
        <f t="shared" si="72"/>
        <v/>
      </c>
      <c r="E62" s="55" t="str">
        <f t="shared" si="72"/>
        <v/>
      </c>
      <c r="F62" s="54" t="str">
        <f t="shared" si="72"/>
        <v/>
      </c>
      <c r="G62" s="54" t="str">
        <f t="shared" si="72"/>
        <v/>
      </c>
      <c r="H62" s="54">
        <f t="shared" si="72"/>
        <v>0</v>
      </c>
      <c r="I62" s="54">
        <f t="shared" si="72"/>
        <v>3</v>
      </c>
      <c r="J62" s="54">
        <f t="shared" si="72"/>
        <v>3</v>
      </c>
      <c r="K62" s="54">
        <f t="shared" si="72"/>
        <v>2</v>
      </c>
      <c r="L62" s="54">
        <f t="shared" si="72"/>
        <v>1</v>
      </c>
      <c r="M62" s="54">
        <f t="shared" si="72"/>
        <v>3321</v>
      </c>
      <c r="N62" s="54">
        <f t="shared" si="72"/>
        <v>9</v>
      </c>
      <c r="O62" s="54">
        <f t="shared" si="72"/>
        <v>20</v>
      </c>
      <c r="P62" s="54">
        <f t="shared" si="72"/>
        <v>4</v>
      </c>
      <c r="Q62" s="54">
        <f t="shared" si="72"/>
        <v>4</v>
      </c>
      <c r="R62" s="54">
        <f t="shared" si="72"/>
        <v>2</v>
      </c>
      <c r="S62" s="54" t="str">
        <f t="shared" si="72"/>
        <v>o</v>
      </c>
      <c r="T62" s="26">
        <f t="shared" si="72"/>
        <v>24</v>
      </c>
      <c r="U62" s="54">
        <f t="shared" si="72"/>
        <v>1</v>
      </c>
      <c r="V62" s="54">
        <f t="shared" si="72"/>
        <v>0</v>
      </c>
      <c r="W62" s="19"/>
      <c r="X62" s="23">
        <f>IF(X31&gt;0,VLOOKUP(X31,'[3]2010_Envelope'!$BH$6:$CR$128,2),"")</f>
        <v>13.723334654464287</v>
      </c>
      <c r="Y62" s="23">
        <f>IF(Y31&gt;0,VLOOKUP(Y31,'[3]2010_Envelope'!$BH$6:$CR$128,2),"")</f>
        <v>91.683623212500024</v>
      </c>
      <c r="Z62" s="23">
        <f>IF(Z31&gt;0,VLOOKUP(Z31,'[3]2010_Envelope'!$BH$6:$CR$128,2),"")</f>
        <v>33.197054715</v>
      </c>
      <c r="AA62" s="23">
        <f>IF(AA31&gt;0,VLOOKUP(AA31,'[3]2010_Envelope'!$BH$6:$CR$128,2),"")</f>
        <v>91.088766723214292</v>
      </c>
      <c r="AB62" s="23">
        <f>IF(AB31&gt;0,VLOOKUP(AB31,'[3]2010_Envelope'!$BH$6:$CR$128,2),"")</f>
        <v>73.415651615357163</v>
      </c>
      <c r="AC62" s="23">
        <f>IF(AC31&gt;0,VLOOKUP(AC31,'[3]2010_Envelope'!$BH$6:$CR$128,2),"")</f>
        <v>33.705407163214282</v>
      </c>
      <c r="AD62" s="22" t="str">
        <f>IF(AD31&gt;0,VLOOKUP(AD31,'[3]2010_HVAC'!$EY$7:$KA$83,14),"")</f>
        <v/>
      </c>
      <c r="AE62" s="22" t="str">
        <f>IF(AE31&gt;0,VLOOKUP(AE31,'[3]2010_HVAC'!$EY$7:$KA$83,14),"")</f>
        <v/>
      </c>
      <c r="AF62" s="22" t="str">
        <f>IF(AF31&gt;0,VLOOKUP(AF31,'[3]2010_HVAC'!$EY$7:$KA$83,14),"")</f>
        <v/>
      </c>
      <c r="AG62" s="61">
        <f>VLOOKUP($C62,[2]Performance!$A$3:$K$36,8)</f>
        <v>2</v>
      </c>
      <c r="AH62" s="61">
        <f t="shared" si="63"/>
        <v>16</v>
      </c>
      <c r="AI62" s="22">
        <f>IF(AI31&gt;0,VLOOKUP(AI31,'[3]2010_HVAC'!$EY$7:$KA$83,AH62),"")</f>
        <v>31.695714285714285</v>
      </c>
      <c r="AJ62" s="22">
        <f>IF(AJ31&gt;0,VLOOKUP(AJ31,'[3]2010_HVAC'!$EY$7:$KA$83,AH62),"")</f>
        <v>49.422045634782833</v>
      </c>
      <c r="AK62" s="22">
        <f>IF(AK31&gt;0,VLOOKUP(AK31,'[3]2010_HVAC'!$EY$7:$KA$83,14),"")</f>
        <v>114.93821549999998</v>
      </c>
      <c r="AL62" s="22">
        <f>IF(AL31&gt;0,VLOOKUP(AL31,'[3]2010_HVAC'!$EY$7:$KA$83,14),"")</f>
        <v>3.9310182214285709</v>
      </c>
      <c r="AM62" s="22">
        <f>IF(AM31&gt;0,VLOOKUP(AM31,'[3]2010_HVAC'!$EY$7:$KA$83,14),"")</f>
        <v>17.416154814285715</v>
      </c>
      <c r="AN62" s="22" t="str">
        <f>IF(AN31&gt;0,VLOOKUP(AN31,'[3]2010_HVAC'!$EY$7:$KA$83,14),"")</f>
        <v/>
      </c>
      <c r="AO62" s="14">
        <f t="shared" si="64"/>
        <v>77590.378115594591</v>
      </c>
      <c r="AP62" s="23">
        <f>IF(AP31&gt;0,VLOOKUP(AP31,'[3]2010_Envelope'!$BH$6:$CR$128,3),"")</f>
        <v>6.6407004916666672</v>
      </c>
      <c r="AQ62" s="23">
        <f>IF(AQ31&gt;0,VLOOKUP(AQ31,'[3]2010_Envelope'!$BH$6:$CR$128,3),"")</f>
        <v>38.021216280000004</v>
      </c>
      <c r="AR62" s="23">
        <f>IF(AR31&gt;0,VLOOKUP(AR31,'[3]2010_Envelope'!$BH$6:$CR$128,3),"")</f>
        <v>16.064003620000001</v>
      </c>
      <c r="AS62" s="23">
        <f>IF(AS31&gt;0,VLOOKUP(AS31,'[3]2010_Envelope'!$BH$6:$CR$128,3),"")</f>
        <v>40.395067553939398</v>
      </c>
      <c r="AT62" s="23">
        <f>IF(AT31&gt;0,VLOOKUP(AT31,'[3]2010_Envelope'!$BH$6:$CR$128,3),"")</f>
        <v>32.557746284848484</v>
      </c>
      <c r="AU62" s="23">
        <f>IF(AU31&gt;0,VLOOKUP(AU31,'[3]2010_Envelope'!$BH$6:$CR$128,3),"")</f>
        <v>14.797290119999998</v>
      </c>
      <c r="AV62" s="22" t="str">
        <f>IF(AV31&gt;0,VLOOKUP(AV31,'[3]2010_HVAC'!$EY$7:$KA$83,17),"")</f>
        <v/>
      </c>
      <c r="AW62" s="22" t="str">
        <f>IF(AW31&gt;0,VLOOKUP(AW31,'[3]2010_HVAC'!$EY$7:$KA$83,17),"")</f>
        <v/>
      </c>
      <c r="AX62" s="22" t="str">
        <f>IF(AX31&gt;0,VLOOKUP(AX31,'[3]2010_HVAC'!$EY$7:$KA$83,17),"")</f>
        <v/>
      </c>
      <c r="AY62" s="61">
        <f>VLOOKUP($C62,[1]Performance!$A$3:$K$36,8)</f>
        <v>2</v>
      </c>
      <c r="AZ62" s="61">
        <f t="shared" si="65"/>
        <v>18</v>
      </c>
      <c r="BA62" s="22">
        <f>IF(BA31&gt;0,VLOOKUP(BA31,'[3]2010_HVAC'!$EY$7:$KA$83,AZ62),"")</f>
        <v>6.5289405864381287</v>
      </c>
      <c r="BB62" s="22">
        <f>IF(BB31&gt;0,VLOOKUP(BB31,'[3]2010_HVAC'!$EY$7:$KA$83,AZ62),"")</f>
        <v>18.510903236023118</v>
      </c>
      <c r="BC62" s="22">
        <f>IF(BC31&gt;0,VLOOKUP(BC31,'[3]2010_HVAC'!$EY$7:$KA$83,17),"")</f>
        <v>90.491963999999996</v>
      </c>
      <c r="BD62" s="22">
        <f>IF(BD31&gt;0,VLOOKUP(BD31,'[3]2010_HVAC'!$EY$7:$KA$83,17),"")</f>
        <v>0.27795078333333328</v>
      </c>
      <c r="BE62" s="22">
        <f>IF(BE31&gt;0,VLOOKUP(BE31,'[3]2010_HVAC'!$EY$7:$KA$83,17),"")</f>
        <v>22.290670808080808</v>
      </c>
      <c r="BF62" s="22" t="str">
        <f>IF(BF31&gt;0,VLOOKUP(BF31,'[3]2010_HVAC'!$EY$7:$KA$83,17),"")</f>
        <v/>
      </c>
      <c r="BG62" s="14">
        <f t="shared" si="66"/>
        <v>283710.68922668661</v>
      </c>
      <c r="BH62" s="21">
        <f>IF($N62&gt;0,VLOOKUP($C62,[2]Rome!$AB$7:$AN$40,$N62))/((IF($P62=1,'3 PlantsCodes'!$D$26,IF($P62=2,'3 PlantsCodes'!$D$27,IF($P62=3,'3 PlantsCodes'!$D$28,IF($P62=4,'3 PlantsCodes'!$D$29)))))*IF($R62=1,'3 PlantsCodes'!$D$31,IF(IT_Rome!$R62=2,'3 PlantsCodes'!$D$32)))</f>
        <v>14.970510483608402</v>
      </c>
      <c r="BI62" s="21">
        <f>(IF($O62=20,VLOOKUP($C62,[2]Rome!$AB$7:$AN$40,12),IF($O62&gt;0,VLOOKUP($C62,[2]Rome!$AB$7:$AN$40,$O62),0))/(IF($Q62=1,'3 PlantsCodes'!$E$26,IF($Q62=3,'3 PlantsCodes'!$E$28,IF($Q62=4,'3 PlantsCodes'!$E$29,1)))*IF($R62=1,'3 PlantsCodes'!$E$31,IF($R62=2,'3 PlantsCodes'!$E$32))))</f>
        <v>5.0312088890485827</v>
      </c>
      <c r="BJ62" s="21">
        <f>VLOOKUP($C62,[2]Rome!$AB$6:$AZ$40,$T62)</f>
        <v>6.3314285714285727</v>
      </c>
      <c r="BK62" s="21">
        <f>VLOOKUP($C62,[2]Rome!$B$7:$Y$40,18)</f>
        <v>11.353794285713454</v>
      </c>
      <c r="BL62" s="21">
        <f>VLOOKUP($C62,[2]Rome!$B$7:$AA$40,26)</f>
        <v>0.40078794585416672</v>
      </c>
      <c r="BM62" s="22">
        <f>IF($V62=1,-[4]SFH!$E$10,0)</f>
        <v>0</v>
      </c>
      <c r="BN62" s="63" t="s">
        <v>38</v>
      </c>
      <c r="BO62" s="21">
        <f>IF($N62&gt;0,VLOOKUP($C62,[1]Rome!$AB$7:$AN$40,$N62))/((IF($P62=1,'3 PlantsCodes'!$D$26,IF($P62=2,'3 PlantsCodes'!$D$27,IF($P62=3,'3 PlantsCodes'!$D$28,IF($P62=4,'3 PlantsCodes'!$D$29)))))*IF($R62=1,'3 PlantsCodes'!$D$31,IF(IT_Rome!$R62=2,'3 PlantsCodes'!$D$32)))</f>
        <v>12.802206662193322</v>
      </c>
      <c r="BP62" s="21">
        <f>(IF($O62=20,VLOOKUP($C62,[1]Rome!$AB$7:$AN$40,12),IF($O62&gt;0,VLOOKUP($C62,[1]Rome!$AB$7:$AN$40,$O62),0))/(IF($Q62=1,'3 PlantsCodes'!$E$26,IF($Q62=3,'3 PlantsCodes'!$E$28,IF($Q62=4,'3 PlantsCodes'!$E$29,1)))*IF($R62=1,'3 PlantsCodes'!$E$31,IF($R62=2,'3 PlantsCodes'!$E$32))))</f>
        <v>2.8303277542871168</v>
      </c>
      <c r="BQ62" s="21">
        <f>VLOOKUP($C62,[1]Rome!$AB$6:$AZ$40,$T62)</f>
        <v>10.19161616161616</v>
      </c>
      <c r="BR62" s="21">
        <f>VLOOKUP($C62,[1]Rome!$B$7:$Y$40,18)</f>
        <v>11.676460606061633</v>
      </c>
      <c r="BS62" s="21">
        <f>VLOOKUP($C62,[1]Rome!$B$7:$AA$40,26)</f>
        <v>0.37860274495993262</v>
      </c>
      <c r="BT62" s="22">
        <f>IF($V62=1,-[4]AB!$E$10,0)</f>
        <v>0</v>
      </c>
      <c r="BU62" s="63" t="s">
        <v>38</v>
      </c>
    </row>
    <row r="63" spans="1:73" ht="15" customHeight="1" x14ac:dyDescent="0.25">
      <c r="A63" s="195"/>
      <c r="B63" s="18">
        <v>27</v>
      </c>
      <c r="C63" s="26">
        <f t="shared" ref="C63:V63" si="73">IF(C32="","",C32)</f>
        <v>32</v>
      </c>
      <c r="D63" s="55" t="str">
        <f t="shared" si="73"/>
        <v/>
      </c>
      <c r="E63" s="55" t="str">
        <f t="shared" si="73"/>
        <v/>
      </c>
      <c r="F63" s="54" t="str">
        <f t="shared" si="73"/>
        <v/>
      </c>
      <c r="G63" s="54" t="str">
        <f t="shared" si="73"/>
        <v/>
      </c>
      <c r="H63" s="54">
        <f t="shared" si="73"/>
        <v>0</v>
      </c>
      <c r="I63" s="54">
        <f t="shared" si="73"/>
        <v>4</v>
      </c>
      <c r="J63" s="54">
        <f t="shared" si="73"/>
        <v>3</v>
      </c>
      <c r="K63" s="54">
        <f t="shared" si="73"/>
        <v>2</v>
      </c>
      <c r="L63" s="54">
        <f t="shared" si="73"/>
        <v>1</v>
      </c>
      <c r="M63" s="54">
        <f t="shared" si="73"/>
        <v>4321</v>
      </c>
      <c r="N63" s="54">
        <f t="shared" si="73"/>
        <v>7</v>
      </c>
      <c r="O63" s="54">
        <f t="shared" si="73"/>
        <v>12</v>
      </c>
      <c r="P63" s="54">
        <f t="shared" si="73"/>
        <v>3</v>
      </c>
      <c r="Q63" s="54">
        <f t="shared" si="73"/>
        <v>3</v>
      </c>
      <c r="R63" s="54">
        <f t="shared" si="73"/>
        <v>2</v>
      </c>
      <c r="S63" s="54" t="str">
        <f t="shared" si="73"/>
        <v>o</v>
      </c>
      <c r="T63" s="26">
        <f t="shared" si="73"/>
        <v>16</v>
      </c>
      <c r="U63" s="54">
        <f t="shared" si="73"/>
        <v>0</v>
      </c>
      <c r="V63" s="54">
        <f t="shared" si="73"/>
        <v>1</v>
      </c>
      <c r="W63" s="19"/>
      <c r="X63" s="23">
        <f>IF(X32&gt;0,VLOOKUP(X32,'[3]2010_Envelope'!$BH$6:$CR$128,2),"")</f>
        <v>19.745648752499999</v>
      </c>
      <c r="Y63" s="23">
        <f>IF(Y32&gt;0,VLOOKUP(Y32,'[3]2010_Envelope'!$BH$6:$CR$128,2),"")</f>
        <v>102.44906574375001</v>
      </c>
      <c r="Z63" s="23">
        <f>IF(Z32&gt;0,VLOOKUP(Z32,'[3]2010_Envelope'!$BH$6:$CR$128,2),"")</f>
        <v>37.424639446071424</v>
      </c>
      <c r="AA63" s="23">
        <f>IF(AA32&gt;0,VLOOKUP(AA32,'[3]2010_Envelope'!$BH$6:$CR$128,2),"")</f>
        <v>91.088766723214292</v>
      </c>
      <c r="AB63" s="23">
        <f>IF(AB32&gt;0,VLOOKUP(AB32,'[3]2010_Envelope'!$BH$6:$CR$128,2),"")</f>
        <v>73.415651615357163</v>
      </c>
      <c r="AC63" s="23">
        <f>IF(AC32&gt;0,VLOOKUP(AC32,'[3]2010_Envelope'!$BH$6:$CR$128,2),"")</f>
        <v>33.705407163214282</v>
      </c>
      <c r="AD63" s="22" t="str">
        <f>IF(AD32&gt;0,VLOOKUP(AD32,'[3]2010_HVAC'!$EY$7:$KA$83,14),"")</f>
        <v/>
      </c>
      <c r="AE63" s="22" t="str">
        <f>IF(AE32&gt;0,VLOOKUP(AE32,'[3]2010_HVAC'!$EY$7:$KA$83,14),"")</f>
        <v/>
      </c>
      <c r="AF63" s="22" t="str">
        <f>IF(AF32&gt;0,VLOOKUP(AF32,'[3]2010_HVAC'!$EY$7:$KA$83,14),"")</f>
        <v/>
      </c>
      <c r="AG63" s="61">
        <f>VLOOKUP($C63,[2]Performance!$A$3:$K$36,8)</f>
        <v>2</v>
      </c>
      <c r="AH63" s="61">
        <f t="shared" si="63"/>
        <v>16</v>
      </c>
      <c r="AI63" s="22">
        <f>IF(AI32&gt;0,VLOOKUP(AI32,'[3]2010_HVAC'!$EY$7:$KA$83,AH63),"")</f>
        <v>29.619991111714452</v>
      </c>
      <c r="AJ63" s="22" t="str">
        <f>IF(AJ32&gt;0,VLOOKUP(AJ32,'[3]2010_HVAC'!$EY$7:$KA$83,AH63),"")</f>
        <v/>
      </c>
      <c r="AK63" s="22">
        <f>IF(AK32&gt;0,VLOOKUP(AK32,'[3]2010_HVAC'!$EY$7:$KA$83,14),"")</f>
        <v>100.87764449999999</v>
      </c>
      <c r="AL63" s="22">
        <f>IF(AL32&gt;0,VLOOKUP(AL32,'[3]2010_HVAC'!$EY$7:$KA$83,14),"")</f>
        <v>3.9310182214285709</v>
      </c>
      <c r="AM63" s="22" t="str">
        <f>IF(AM32&gt;0,VLOOKUP(AM32,'[3]2010_HVAC'!$EY$7:$KA$83,14),"")</f>
        <v/>
      </c>
      <c r="AN63" s="22">
        <f>IF(AN32&gt;0,VLOOKUP(AN32,'[3]2010_HVAC'!$EY$7:$KA$83,14),"")</f>
        <v>64.821390910714285</v>
      </c>
      <c r="AO63" s="14">
        <f t="shared" si="64"/>
        <v>77991.09138631502</v>
      </c>
      <c r="AP63" s="23">
        <f>IF(AP32&gt;0,VLOOKUP(AP32,'[3]2010_Envelope'!$BH$6:$CR$128,3),"")</f>
        <v>9.5548890033333347</v>
      </c>
      <c r="AQ63" s="23">
        <f>IF(AQ32&gt;0,VLOOKUP(AQ32,'[3]2010_Envelope'!$BH$6:$CR$128,3),"")</f>
        <v>42.485647380000003</v>
      </c>
      <c r="AR63" s="23">
        <f>IF(AR32&gt;0,VLOOKUP(AR32,'[3]2010_Envelope'!$BH$6:$CR$128,3),"")</f>
        <v>18.109725356666665</v>
      </c>
      <c r="AS63" s="23">
        <f>IF(AS32&gt;0,VLOOKUP(AS32,'[3]2010_Envelope'!$BH$6:$CR$128,3),"")</f>
        <v>40.395067553939398</v>
      </c>
      <c r="AT63" s="23">
        <f>IF(AT32&gt;0,VLOOKUP(AT32,'[3]2010_Envelope'!$BH$6:$CR$128,3),"")</f>
        <v>32.557746284848484</v>
      </c>
      <c r="AU63" s="23">
        <f>IF(AU32&gt;0,VLOOKUP(AU32,'[3]2010_Envelope'!$BH$6:$CR$128,3),"")</f>
        <v>14.797290119999998</v>
      </c>
      <c r="AV63" s="22" t="str">
        <f>IF(AV32&gt;0,VLOOKUP(AV32,'[3]2010_HVAC'!$EY$7:$KA$83,17),"")</f>
        <v/>
      </c>
      <c r="AW63" s="22" t="str">
        <f>IF(AW32&gt;0,VLOOKUP(AW32,'[3]2010_HVAC'!$EY$7:$KA$83,17),"")</f>
        <v/>
      </c>
      <c r="AX63" s="22" t="str">
        <f>IF(AX32&gt;0,VLOOKUP(AX32,'[3]2010_HVAC'!$EY$7:$KA$83,17),"")</f>
        <v/>
      </c>
      <c r="AY63" s="61">
        <f>VLOOKUP($C63,[1]Performance!$A$3:$K$36,8)</f>
        <v>2</v>
      </c>
      <c r="AZ63" s="61">
        <f t="shared" si="65"/>
        <v>18</v>
      </c>
      <c r="BA63" s="22">
        <f>IF(BA32&gt;0,VLOOKUP(BA32,'[3]2010_HVAC'!$EY$7:$KA$83,AZ63),"")</f>
        <v>32.624784142376178</v>
      </c>
      <c r="BB63" s="22" t="str">
        <f>IF(BB32&gt;0,VLOOKUP(BB32,'[3]2010_HVAC'!$EY$7:$KA$83,AZ63),"")</f>
        <v/>
      </c>
      <c r="BC63" s="22">
        <f>IF(BC32&gt;0,VLOOKUP(BC32,'[3]2010_HVAC'!$EY$7:$KA$83,17),"")</f>
        <v>91.721706999999995</v>
      </c>
      <c r="BD63" s="22">
        <f>IF(BD32&gt;0,VLOOKUP(BD32,'[3]2010_HVAC'!$EY$7:$KA$83,17),"")</f>
        <v>0.27795078333333328</v>
      </c>
      <c r="BE63" s="22" t="str">
        <f>IF(BE32&gt;0,VLOOKUP(BE32,'[3]2010_HVAC'!$EY$7:$KA$83,17),"")</f>
        <v/>
      </c>
      <c r="BF63" s="22">
        <f>IF(BF32&gt;0,VLOOKUP(BF32,'[3]2010_HVAC'!$EY$7:$KA$83,17),"")</f>
        <v>40.333309899999996</v>
      </c>
      <c r="BG63" s="14">
        <f t="shared" si="66"/>
        <v>319629.53634925245</v>
      </c>
      <c r="BH63" s="21">
        <f>IF($N63&gt;0,VLOOKUP($C63,[2]Rome!$AB$7:$AN$40,$N63))/((IF($P63=1,'3 PlantsCodes'!$D$26,IF($P63=2,'3 PlantsCodes'!$D$27,IF($P63=3,'3 PlantsCodes'!$D$28,IF($P63=4,'3 PlantsCodes'!$D$29)))))*IF($R63=1,'3 PlantsCodes'!$D$31,IF(IT_Rome!$R63=2,'3 PlantsCodes'!$D$32)))</f>
        <v>4.6264770186986155</v>
      </c>
      <c r="BI63" s="21">
        <f>(IF($O63=20,VLOOKUP($C63,[2]Rome!$AB$7:$AN$40,12),IF($O63&gt;0,VLOOKUP($C63,[2]Rome!$AB$7:$AN$40,$O63),0))/(IF($Q63=1,'3 PlantsCodes'!$E$26,IF($Q63=3,'3 PlantsCodes'!$E$28,IF($Q63=4,'3 PlantsCodes'!$E$29,1)))*IF($R63=1,'3 PlantsCodes'!$E$31,IF($R63=2,'3 PlantsCodes'!$E$32))))</f>
        <v>5.1071793935493304</v>
      </c>
      <c r="BJ63" s="21">
        <f>VLOOKUP($C63,[2]Rome!$AB$6:$AZ$40,$T63)</f>
        <v>5.9245810074841554</v>
      </c>
      <c r="BK63" s="21">
        <f>VLOOKUP($C63,[2]Rome!$B$7:$Y$40,18)</f>
        <v>11.353794285713454</v>
      </c>
      <c r="BL63" s="21">
        <f>VLOOKUP($C63,[2]Rome!$B$7:$AA$40,26)</f>
        <v>0.39372510392025395</v>
      </c>
      <c r="BM63" s="22">
        <f>IF($V63=1,-[4]SFH!$E$10,0)</f>
        <v>-21.035714285714285</v>
      </c>
      <c r="BN63" s="63" t="s">
        <v>38</v>
      </c>
      <c r="BO63" s="21">
        <f>IF($N63&gt;0,VLOOKUP($C63,[1]Rome!$AB$7:$AN$40,$N63))/((IF($P63=1,'3 PlantsCodes'!$D$26,IF($P63=2,'3 PlantsCodes'!$D$27,IF($P63=3,'3 PlantsCodes'!$D$28,IF($P63=4,'3 PlantsCodes'!$D$29)))))*IF($R63=1,'3 PlantsCodes'!$D$31,IF(IT_Rome!$R63=2,'3 PlantsCodes'!$D$32)))</f>
        <v>4.474591952318538</v>
      </c>
      <c r="BP63" s="21">
        <f>(IF($O63=20,VLOOKUP($C63,[1]Rome!$AB$7:$AN$40,12),IF($O63&gt;0,VLOOKUP($C63,[1]Rome!$AB$7:$AN$40,$O63),0))/(IF($Q63=1,'3 PlantsCodes'!$E$26,IF($Q63=3,'3 PlantsCodes'!$E$28,IF($Q63=4,'3 PlantsCodes'!$E$29,1)))*IF($R63=1,'3 PlantsCodes'!$E$31,IF($R63=2,'3 PlantsCodes'!$E$32))))</f>
        <v>2.7502580293318473</v>
      </c>
      <c r="BQ63" s="21">
        <f>VLOOKUP($C63,[1]Rome!$AB$6:$AZ$40,$T63)</f>
        <v>9.6646845349695329</v>
      </c>
      <c r="BR63" s="21">
        <f>VLOOKUP($C63,[1]Rome!$B$7:$Y$40,18)</f>
        <v>11.676460606061633</v>
      </c>
      <c r="BS63" s="21">
        <f>VLOOKUP($C63,[1]Rome!$B$7:$AA$40,26)</f>
        <v>0.37542478851030309</v>
      </c>
      <c r="BT63" s="22">
        <f>IF($V63=1,-[4]AB!$E$10,0)</f>
        <v>-13.26969696969697</v>
      </c>
      <c r="BU63" s="63" t="s">
        <v>38</v>
      </c>
    </row>
    <row r="64" spans="1:73" ht="15" customHeight="1" x14ac:dyDescent="0.25">
      <c r="A64" s="196"/>
      <c r="B64" s="18">
        <v>28</v>
      </c>
      <c r="C64" s="26">
        <f t="shared" ref="C64:V64" si="74">IF(C33="","",C33)</f>
        <v>32</v>
      </c>
      <c r="D64" s="55" t="str">
        <f t="shared" si="74"/>
        <v/>
      </c>
      <c r="E64" s="55" t="str">
        <f t="shared" si="74"/>
        <v/>
      </c>
      <c r="F64" s="54" t="str">
        <f t="shared" si="74"/>
        <v/>
      </c>
      <c r="G64" s="54" t="str">
        <f t="shared" si="74"/>
        <v/>
      </c>
      <c r="H64" s="54">
        <f t="shared" si="74"/>
        <v>0</v>
      </c>
      <c r="I64" s="54">
        <f t="shared" si="74"/>
        <v>4</v>
      </c>
      <c r="J64" s="54">
        <f t="shared" si="74"/>
        <v>3</v>
      </c>
      <c r="K64" s="54">
        <f t="shared" si="74"/>
        <v>2</v>
      </c>
      <c r="L64" s="54">
        <f t="shared" si="74"/>
        <v>1</v>
      </c>
      <c r="M64" s="54">
        <f t="shared" si="74"/>
        <v>4321</v>
      </c>
      <c r="N64" s="54">
        <f t="shared" si="74"/>
        <v>7</v>
      </c>
      <c r="O64" s="54">
        <f t="shared" si="74"/>
        <v>12</v>
      </c>
      <c r="P64" s="54">
        <f t="shared" si="74"/>
        <v>3</v>
      </c>
      <c r="Q64" s="54">
        <f t="shared" si="74"/>
        <v>3</v>
      </c>
      <c r="R64" s="54">
        <f t="shared" si="74"/>
        <v>2</v>
      </c>
      <c r="S64" s="54" t="str">
        <f t="shared" si="74"/>
        <v>o</v>
      </c>
      <c r="T64" s="26">
        <f t="shared" si="74"/>
        <v>22</v>
      </c>
      <c r="U64" s="54">
        <f t="shared" si="74"/>
        <v>1</v>
      </c>
      <c r="V64" s="54">
        <f t="shared" si="74"/>
        <v>1</v>
      </c>
      <c r="W64" s="8"/>
      <c r="X64" s="23">
        <f>IF(X33&gt;0,VLOOKUP(X33,'[3]2010_Envelope'!$BH$6:$CR$128,2),"")</f>
        <v>19.745648752499999</v>
      </c>
      <c r="Y64" s="23">
        <f>IF(Y33&gt;0,VLOOKUP(Y33,'[3]2010_Envelope'!$BH$6:$CR$128,2),"")</f>
        <v>102.44906574375001</v>
      </c>
      <c r="Z64" s="23">
        <f>IF(Z33&gt;0,VLOOKUP(Z33,'[3]2010_Envelope'!$BH$6:$CR$128,2),"")</f>
        <v>37.424639446071424</v>
      </c>
      <c r="AA64" s="23">
        <f>IF(AA33&gt;0,VLOOKUP(AA33,'[3]2010_Envelope'!$BH$6:$CR$128,2),"")</f>
        <v>91.088766723214292</v>
      </c>
      <c r="AB64" s="23">
        <f>IF(AB33&gt;0,VLOOKUP(AB33,'[3]2010_Envelope'!$BH$6:$CR$128,2),"")</f>
        <v>73.415651615357163</v>
      </c>
      <c r="AC64" s="23">
        <f>IF(AC33&gt;0,VLOOKUP(AC33,'[3]2010_Envelope'!$BH$6:$CR$128,2),"")</f>
        <v>33.705407163214282</v>
      </c>
      <c r="AD64" s="22" t="str">
        <f>IF(AD33&gt;0,VLOOKUP(AD33,'[3]2010_HVAC'!$EY$7:$KA$83,14),"")</f>
        <v/>
      </c>
      <c r="AE64" s="22" t="str">
        <f>IF(AE33&gt;0,VLOOKUP(AE33,'[3]2010_HVAC'!$EY$7:$KA$83,14),"")</f>
        <v/>
      </c>
      <c r="AF64" s="22" t="str">
        <f>IF(AF33&gt;0,VLOOKUP(AF33,'[3]2010_HVAC'!$EY$7:$KA$83,14),"")</f>
        <v/>
      </c>
      <c r="AG64" s="61">
        <f>VLOOKUP($C64,[2]Performance!$A$3:$K$36,8)</f>
        <v>2</v>
      </c>
      <c r="AH64" s="61">
        <f t="shared" si="63"/>
        <v>16</v>
      </c>
      <c r="AI64" s="22">
        <f>IF(AI33&gt;0,VLOOKUP(AI33,'[3]2010_HVAC'!$EY$7:$KA$83,AH64),"")</f>
        <v>29.619991111714452</v>
      </c>
      <c r="AJ64" s="22" t="str">
        <f>IF(AJ33&gt;0,VLOOKUP(AJ33,'[3]2010_HVAC'!$EY$7:$KA$83,AH64),"")</f>
        <v/>
      </c>
      <c r="AK64" s="22">
        <f>IF(AK33&gt;0,VLOOKUP(AK33,'[3]2010_HVAC'!$EY$7:$KA$83,14),"")</f>
        <v>100.87764449999999</v>
      </c>
      <c r="AL64" s="22">
        <f>IF(AL33&gt;0,VLOOKUP(AL33,'[3]2010_HVAC'!$EY$7:$KA$83,14),"")</f>
        <v>3.9310182214285709</v>
      </c>
      <c r="AM64" s="22">
        <f>IF(AM33&gt;0,VLOOKUP(AM33,'[3]2010_HVAC'!$EY$7:$KA$83,14),"")</f>
        <v>17.416154814285715</v>
      </c>
      <c r="AN64" s="22">
        <f>IF(AN33&gt;0,VLOOKUP(AN33,'[3]2010_HVAC'!$EY$7:$KA$83,14),"")</f>
        <v>64.821390910714285</v>
      </c>
      <c r="AO64" s="14">
        <f t="shared" si="64"/>
        <v>80429.353060315014</v>
      </c>
      <c r="AP64" s="23">
        <f>IF(AP33&gt;0,VLOOKUP(AP33,'[3]2010_Envelope'!$BH$6:$CR$128,3),"")</f>
        <v>9.5548890033333347</v>
      </c>
      <c r="AQ64" s="23">
        <f>IF(AQ33&gt;0,VLOOKUP(AQ33,'[3]2010_Envelope'!$BH$6:$CR$128,3),"")</f>
        <v>42.485647380000003</v>
      </c>
      <c r="AR64" s="23">
        <f>IF(AR33&gt;0,VLOOKUP(AR33,'[3]2010_Envelope'!$BH$6:$CR$128,3),"")</f>
        <v>18.109725356666665</v>
      </c>
      <c r="AS64" s="23">
        <f>IF(AS33&gt;0,VLOOKUP(AS33,'[3]2010_Envelope'!$BH$6:$CR$128,3),"")</f>
        <v>40.395067553939398</v>
      </c>
      <c r="AT64" s="23">
        <f>IF(AT33&gt;0,VLOOKUP(AT33,'[3]2010_Envelope'!$BH$6:$CR$128,3),"")</f>
        <v>32.557746284848484</v>
      </c>
      <c r="AU64" s="23">
        <f>IF(AU33&gt;0,VLOOKUP(AU33,'[3]2010_Envelope'!$BH$6:$CR$128,3),"")</f>
        <v>14.797290119999998</v>
      </c>
      <c r="AV64" s="22" t="str">
        <f>IF(AV33&gt;0,VLOOKUP(AV33,'[3]2010_HVAC'!$EY$7:$KA$83,17),"")</f>
        <v/>
      </c>
      <c r="AW64" s="22" t="str">
        <f>IF(AW33&gt;0,VLOOKUP(AW33,'[3]2010_HVAC'!$EY$7:$KA$83,17),"")</f>
        <v/>
      </c>
      <c r="AX64" s="22" t="str">
        <f>IF(AX33&gt;0,VLOOKUP(AX33,'[3]2010_HVAC'!$EY$7:$KA$83,17),"")</f>
        <v/>
      </c>
      <c r="AY64" s="61">
        <f>VLOOKUP($C64,[1]Performance!$A$3:$K$36,8)</f>
        <v>2</v>
      </c>
      <c r="AZ64" s="61">
        <f t="shared" si="65"/>
        <v>18</v>
      </c>
      <c r="BA64" s="22">
        <f>IF(BA33&gt;0,VLOOKUP(BA33,'[3]2010_HVAC'!$EY$7:$KA$83,AZ64),"")</f>
        <v>32.624784142376178</v>
      </c>
      <c r="BB64" s="22" t="str">
        <f>IF(BB33&gt;0,VLOOKUP(BB33,'[3]2010_HVAC'!$EY$7:$KA$83,AZ64),"")</f>
        <v/>
      </c>
      <c r="BC64" s="22">
        <f>IF(BC33&gt;0,VLOOKUP(BC33,'[3]2010_HVAC'!$EY$7:$KA$83,17),"")</f>
        <v>91.721706999999995</v>
      </c>
      <c r="BD64" s="22">
        <f>IF(BD33&gt;0,VLOOKUP(BD33,'[3]2010_HVAC'!$EY$7:$KA$83,17),"")</f>
        <v>0.27795078333333328</v>
      </c>
      <c r="BE64" s="22">
        <f>IF(BE33&gt;0,VLOOKUP(BE33,'[3]2010_HVAC'!$EY$7:$KA$83,17),"")</f>
        <v>22.290670808080808</v>
      </c>
      <c r="BF64" s="22">
        <f>IF(BF33&gt;0,VLOOKUP(BF33,'[3]2010_HVAC'!$EY$7:$KA$83,17),"")</f>
        <v>40.333309899999996</v>
      </c>
      <c r="BG64" s="14">
        <f t="shared" si="66"/>
        <v>341697.30044925242</v>
      </c>
      <c r="BH64" s="21">
        <f>IF($N64&gt;0,VLOOKUP($C64,[2]Rome!$AB$7:$AN$40,$N64))/((IF($P64=1,'3 PlantsCodes'!$D$26,IF($P64=2,'3 PlantsCodes'!$D$27,IF($P64=3,'3 PlantsCodes'!$D$28,IF($P64=4,'3 PlantsCodes'!$D$29)))))*IF($R64=1,'3 PlantsCodes'!$D$31,IF(IT_Rome!$R64=2,'3 PlantsCodes'!$D$32)))</f>
        <v>4.6264770186986155</v>
      </c>
      <c r="BI64" s="21">
        <f>(IF($O64=20,VLOOKUP($C64,[2]Rome!$AB$7:$AN$40,12),IF($O64&gt;0,VLOOKUP($C64,[2]Rome!$AB$7:$AN$40,$O64),0))/(IF($Q64=1,'3 PlantsCodes'!$E$26,IF($Q64=3,'3 PlantsCodes'!$E$28,IF($Q64=4,'3 PlantsCodes'!$E$29,1)))*IF($R64=1,'3 PlantsCodes'!$E$31,IF($R64=2,'3 PlantsCodes'!$E$32))))</f>
        <v>5.1071793935493304</v>
      </c>
      <c r="BJ64" s="21">
        <f>VLOOKUP($C64,[2]Rome!$AB$6:$AZ$40,$T64)</f>
        <v>2.5941259657350111</v>
      </c>
      <c r="BK64" s="21">
        <f>VLOOKUP($C64,[2]Rome!$B$7:$Y$40,18)</f>
        <v>11.353794285713454</v>
      </c>
      <c r="BL64" s="21">
        <f>VLOOKUP($C64,[2]Rome!$B$7:$AA$40,26)</f>
        <v>0.39372510392025395</v>
      </c>
      <c r="BM64" s="22">
        <f>IF($V64=1,-[4]SFH!$E$10,0)</f>
        <v>-21.035714285714285</v>
      </c>
      <c r="BN64" s="63" t="s">
        <v>38</v>
      </c>
      <c r="BO64" s="21">
        <f>IF($N64&gt;0,VLOOKUP($C64,[1]Rome!$AB$7:$AN$40,$N64))/((IF($P64=1,'3 PlantsCodes'!$D$26,IF($P64=2,'3 PlantsCodes'!$D$27,IF($P64=3,'3 PlantsCodes'!$D$28,IF($P64=4,'3 PlantsCodes'!$D$29)))))*IF($R64=1,'3 PlantsCodes'!$D$31,IF(IT_Rome!$R64=2,'3 PlantsCodes'!$D$32)))</f>
        <v>4.474591952318538</v>
      </c>
      <c r="BP64" s="21">
        <f>(IF($O64=20,VLOOKUP($C64,[1]Rome!$AB$7:$AN$40,12),IF($O64&gt;0,VLOOKUP($C64,[1]Rome!$AB$7:$AN$40,$O64),0))/(IF($Q64=1,'3 PlantsCodes'!$E$26,IF($Q64=3,'3 PlantsCodes'!$E$28,IF($Q64=4,'3 PlantsCodes'!$E$29,1)))*IF($R64=1,'3 PlantsCodes'!$E$31,IF($R64=2,'3 PlantsCodes'!$E$32))))</f>
        <v>2.7502580293318473</v>
      </c>
      <c r="BQ64" s="21">
        <f>VLOOKUP($C64,[1]Rome!$AB$6:$AZ$40,$T64)</f>
        <v>4.4110503852896228</v>
      </c>
      <c r="BR64" s="21">
        <f>VLOOKUP($C64,[1]Rome!$B$7:$Y$40,18)</f>
        <v>11.676460606061633</v>
      </c>
      <c r="BS64" s="21">
        <f>VLOOKUP($C64,[1]Rome!$B$7:$AA$40,26)</f>
        <v>0.37542478851030309</v>
      </c>
      <c r="BT64" s="22">
        <f>IF($V64=1,-[4]AB!$E$10,0)</f>
        <v>-13.26969696969697</v>
      </c>
      <c r="BU64" s="63" t="s">
        <v>38</v>
      </c>
    </row>
    <row r="66" spans="1:73" ht="15.75" thickBot="1" x14ac:dyDescent="0.3"/>
    <row r="67" spans="1:73" ht="52.5" customHeight="1" thickBot="1" x14ac:dyDescent="0.3">
      <c r="A67" s="56"/>
      <c r="B67" s="169" t="s">
        <v>32</v>
      </c>
      <c r="C67" s="170"/>
      <c r="D67" s="170"/>
      <c r="E67" s="170"/>
      <c r="F67" s="170"/>
      <c r="G67" s="170"/>
      <c r="H67" s="170"/>
      <c r="I67" s="170"/>
      <c r="J67" s="170"/>
      <c r="K67" s="170"/>
      <c r="L67" s="170"/>
      <c r="M67" s="170"/>
      <c r="N67" s="170"/>
      <c r="O67" s="170"/>
      <c r="P67" s="170"/>
      <c r="Q67" s="170"/>
      <c r="R67" s="170"/>
      <c r="S67" s="170"/>
      <c r="T67" s="170"/>
      <c r="U67" s="170"/>
      <c r="V67" s="170"/>
      <c r="W67" s="171"/>
      <c r="X67" s="172" t="s">
        <v>7</v>
      </c>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4"/>
      <c r="BH67" s="172" t="s">
        <v>52</v>
      </c>
      <c r="BI67" s="182"/>
      <c r="BJ67" s="182"/>
      <c r="BK67" s="182"/>
      <c r="BL67" s="182"/>
      <c r="BM67" s="182"/>
      <c r="BN67" s="182"/>
      <c r="BO67" s="182"/>
      <c r="BP67" s="182"/>
      <c r="BQ67" s="182"/>
      <c r="BR67" s="182"/>
      <c r="BS67" s="182"/>
      <c r="BT67" s="182"/>
      <c r="BU67" s="183"/>
    </row>
    <row r="68" spans="1:73" ht="15.75" thickBot="1" x14ac:dyDescent="0.3">
      <c r="A68" s="185" t="s">
        <v>0</v>
      </c>
      <c r="B68" s="2" t="s">
        <v>1</v>
      </c>
      <c r="C68" s="119"/>
      <c r="D68" s="178" t="s">
        <v>50</v>
      </c>
      <c r="E68" s="179"/>
      <c r="F68" s="179"/>
      <c r="G68" s="179"/>
      <c r="H68" s="180"/>
      <c r="I68" s="180"/>
      <c r="J68" s="180"/>
      <c r="K68" s="180"/>
      <c r="L68" s="180"/>
      <c r="M68" s="180"/>
      <c r="N68" s="180"/>
      <c r="O68" s="180"/>
      <c r="P68" s="180"/>
      <c r="Q68" s="180"/>
      <c r="R68" s="180"/>
      <c r="S68" s="180"/>
      <c r="T68" s="180"/>
      <c r="U68" s="180"/>
      <c r="V68" s="181"/>
      <c r="W68" s="3"/>
      <c r="X68" s="175" t="s">
        <v>22</v>
      </c>
      <c r="Y68" s="176"/>
      <c r="Z68" s="176"/>
      <c r="AA68" s="176"/>
      <c r="AB68" s="176"/>
      <c r="AC68" s="176"/>
      <c r="AD68" s="176"/>
      <c r="AE68" s="176"/>
      <c r="AF68" s="176"/>
      <c r="AG68" s="176"/>
      <c r="AH68" s="176"/>
      <c r="AI68" s="176"/>
      <c r="AJ68" s="176"/>
      <c r="AK68" s="176"/>
      <c r="AL68" s="176"/>
      <c r="AM68" s="176"/>
      <c r="AN68" s="177"/>
      <c r="AO68" s="4" t="s">
        <v>2</v>
      </c>
      <c r="AP68" s="175" t="s">
        <v>9</v>
      </c>
      <c r="AQ68" s="176"/>
      <c r="AR68" s="176"/>
      <c r="AS68" s="176"/>
      <c r="AT68" s="176"/>
      <c r="AU68" s="176"/>
      <c r="AV68" s="176"/>
      <c r="AW68" s="176"/>
      <c r="AX68" s="176"/>
      <c r="AY68" s="176"/>
      <c r="AZ68" s="176"/>
      <c r="BA68" s="176"/>
      <c r="BB68" s="176"/>
      <c r="BC68" s="176"/>
      <c r="BD68" s="176"/>
      <c r="BE68" s="176"/>
      <c r="BF68" s="177"/>
      <c r="BG68" s="4" t="s">
        <v>3</v>
      </c>
      <c r="BH68" s="178"/>
      <c r="BI68" s="179"/>
      <c r="BJ68" s="179"/>
      <c r="BK68" s="179"/>
      <c r="BL68" s="179"/>
      <c r="BM68" s="184"/>
      <c r="BN68" s="4" t="s">
        <v>2</v>
      </c>
      <c r="BO68" s="178"/>
      <c r="BP68" s="179"/>
      <c r="BQ68" s="179"/>
      <c r="BR68" s="179"/>
      <c r="BS68" s="179"/>
      <c r="BT68" s="179"/>
      <c r="BU68" s="4" t="s">
        <v>3</v>
      </c>
    </row>
    <row r="69" spans="1:73" ht="33" customHeight="1" thickTop="1" thickBot="1" x14ac:dyDescent="0.3">
      <c r="A69" s="186"/>
      <c r="B69" s="9"/>
      <c r="C69" s="9" t="s">
        <v>51</v>
      </c>
      <c r="D69" s="9" t="s">
        <v>47</v>
      </c>
      <c r="E69" s="9" t="s">
        <v>48</v>
      </c>
      <c r="F69" s="9" t="s">
        <v>49</v>
      </c>
      <c r="G69" s="9" t="s">
        <v>24</v>
      </c>
      <c r="H69" s="9" t="s">
        <v>13</v>
      </c>
      <c r="I69" s="16" t="s">
        <v>19</v>
      </c>
      <c r="J69" s="198" t="s">
        <v>12</v>
      </c>
      <c r="K69" s="198" t="s">
        <v>34</v>
      </c>
      <c r="L69" s="198" t="s">
        <v>13</v>
      </c>
      <c r="M69" s="198"/>
      <c r="N69" s="198" t="s">
        <v>17</v>
      </c>
      <c r="O69" s="198" t="s">
        <v>18</v>
      </c>
      <c r="P69" s="198" t="s">
        <v>53</v>
      </c>
      <c r="Q69" s="198" t="s">
        <v>54</v>
      </c>
      <c r="R69" s="198" t="s">
        <v>34</v>
      </c>
      <c r="S69" s="198" t="s">
        <v>24</v>
      </c>
      <c r="T69" s="199" t="s">
        <v>20</v>
      </c>
      <c r="U69" s="199" t="s">
        <v>92</v>
      </c>
      <c r="V69" s="199" t="s">
        <v>93</v>
      </c>
      <c r="W69" s="10"/>
      <c r="X69" s="13" t="s">
        <v>11</v>
      </c>
      <c r="Y69" s="13" t="s">
        <v>12</v>
      </c>
      <c r="Z69" s="13" t="s">
        <v>14</v>
      </c>
      <c r="AA69" s="13" t="s">
        <v>15</v>
      </c>
      <c r="AB69" s="13" t="s">
        <v>21</v>
      </c>
      <c r="AC69" s="13" t="s">
        <v>23</v>
      </c>
      <c r="AD69" s="13" t="s">
        <v>100</v>
      </c>
      <c r="AE69" s="13" t="s">
        <v>101</v>
      </c>
      <c r="AF69" s="13" t="s">
        <v>24</v>
      </c>
      <c r="AG69" s="13" t="s">
        <v>38</v>
      </c>
      <c r="AH69" s="13" t="s">
        <v>38</v>
      </c>
      <c r="AI69" s="13" t="s">
        <v>17</v>
      </c>
      <c r="AJ69" s="13" t="s">
        <v>18</v>
      </c>
      <c r="AK69" s="13" t="s">
        <v>19</v>
      </c>
      <c r="AL69" s="13" t="s">
        <v>102</v>
      </c>
      <c r="AM69" s="13" t="s">
        <v>99</v>
      </c>
      <c r="AN69" s="13" t="s">
        <v>16</v>
      </c>
      <c r="AO69" s="16">
        <v>140</v>
      </c>
      <c r="AP69" s="13" t="s">
        <v>11</v>
      </c>
      <c r="AQ69" s="13" t="s">
        <v>12</v>
      </c>
      <c r="AR69" s="13" t="s">
        <v>14</v>
      </c>
      <c r="AS69" s="13" t="s">
        <v>15</v>
      </c>
      <c r="AT69" s="13" t="s">
        <v>21</v>
      </c>
      <c r="AU69" s="13" t="s">
        <v>23</v>
      </c>
      <c r="AV69" s="13" t="s">
        <v>100</v>
      </c>
      <c r="AW69" s="13" t="s">
        <v>101</v>
      </c>
      <c r="AX69" s="13" t="s">
        <v>24</v>
      </c>
      <c r="AY69" s="13" t="s">
        <v>38</v>
      </c>
      <c r="AZ69" s="13" t="s">
        <v>38</v>
      </c>
      <c r="BA69" s="13" t="s">
        <v>17</v>
      </c>
      <c r="BB69" s="13" t="s">
        <v>18</v>
      </c>
      <c r="BC69" s="13" t="s">
        <v>19</v>
      </c>
      <c r="BD69" s="13" t="s">
        <v>102</v>
      </c>
      <c r="BE69" s="13" t="s">
        <v>99</v>
      </c>
      <c r="BF69" s="13" t="s">
        <v>16</v>
      </c>
      <c r="BG69" s="16">
        <v>990</v>
      </c>
      <c r="BH69" s="16" t="s">
        <v>33</v>
      </c>
      <c r="BI69" s="16" t="s">
        <v>34</v>
      </c>
      <c r="BJ69" s="16" t="s">
        <v>20</v>
      </c>
      <c r="BK69" s="16" t="s">
        <v>24</v>
      </c>
      <c r="BL69" s="16" t="s">
        <v>35</v>
      </c>
      <c r="BM69" s="16" t="s">
        <v>36</v>
      </c>
      <c r="BN69" s="16">
        <v>140</v>
      </c>
      <c r="BO69" s="16" t="s">
        <v>33</v>
      </c>
      <c r="BP69" s="16" t="s">
        <v>34</v>
      </c>
      <c r="BQ69" s="16" t="s">
        <v>20</v>
      </c>
      <c r="BR69" s="16" t="s">
        <v>24</v>
      </c>
      <c r="BS69" s="16" t="s">
        <v>35</v>
      </c>
      <c r="BT69" s="16" t="s">
        <v>36</v>
      </c>
      <c r="BU69" s="16">
        <v>990</v>
      </c>
    </row>
    <row r="70" spans="1:73" x14ac:dyDescent="0.25">
      <c r="A70" s="194">
        <v>2020</v>
      </c>
      <c r="B70" s="17">
        <v>1</v>
      </c>
      <c r="C70" s="58">
        <f>VLOOKUP(M70,[1]aux!$A$2:$B$35,2)</f>
        <v>1</v>
      </c>
      <c r="D70" s="54" t="s">
        <v>38</v>
      </c>
      <c r="E70" s="54" t="s">
        <v>42</v>
      </c>
      <c r="F70" s="54" t="s">
        <v>42</v>
      </c>
      <c r="G70" s="54" t="s">
        <v>42</v>
      </c>
      <c r="H70" s="54">
        <v>0</v>
      </c>
      <c r="I70" s="54">
        <f>IF(D70="-",1,IF(D70="o-",2,IF(D70="o",3,IF(D70="o+",4))))</f>
        <v>1</v>
      </c>
      <c r="J70" s="54">
        <f>IF(E70="o",1,IF(E70="o+",2,IF(E70="+",3)))</f>
        <v>1</v>
      </c>
      <c r="K70" s="54">
        <f>IF(F70="o",1,IF(F70="+",2))</f>
        <v>1</v>
      </c>
      <c r="L70" s="54">
        <f>IF(H70=0,1,IF(H70=1,2))</f>
        <v>1</v>
      </c>
      <c r="M70" s="54">
        <f>I70*1000+J70*100+K70*10+L70*1</f>
        <v>1111</v>
      </c>
      <c r="N70" s="54">
        <v>2</v>
      </c>
      <c r="O70" s="54">
        <v>11</v>
      </c>
      <c r="P70" s="54">
        <v>2</v>
      </c>
      <c r="Q70" s="54">
        <v>3</v>
      </c>
      <c r="R70" s="54">
        <v>1</v>
      </c>
      <c r="S70" s="54" t="s">
        <v>42</v>
      </c>
      <c r="T70" s="26">
        <f>IF(U70=0,IF(OR(N70=2,N70=3),14,IF(N70=7,16,IF(N70=8,17,IF(N70=9,18,IF(N70=10,19,15))))),IF(U70=1,IF(OR(N70=2,N70=3),20,IF(N70=7,22,IF(N70=8,23,IF(N70=9,24,IF(N70=10,25,21)))))))</f>
        <v>14</v>
      </c>
      <c r="U70" s="54">
        <v>0</v>
      </c>
      <c r="V70" s="54">
        <v>0</v>
      </c>
      <c r="W70" s="7"/>
      <c r="X70" s="11">
        <f>VLOOKUP($C70,[2]Rome!$BB$7:$BK$40,5)</f>
        <v>1</v>
      </c>
      <c r="Y70" s="11">
        <f>VLOOKUP($C70,[2]Rome!$BB$7:$BK$40,6)</f>
        <v>23</v>
      </c>
      <c r="Z70" s="11">
        <f>VLOOKUP($C70,[2]Rome!$BB$7:$BK$40,7)</f>
        <v>0</v>
      </c>
      <c r="AA70" s="11">
        <f>VLOOKUP($C70,[2]Rome!$BB$7:$BK$40,8)</f>
        <v>80</v>
      </c>
      <c r="AB70" s="11">
        <f>VLOOKUP($C70,[2]Rome!$BB$7:$BK$40,9)</f>
        <v>0</v>
      </c>
      <c r="AC70" s="11">
        <f>VLOOKUP($C70,[2]Rome!$BB$7:$BK$40,10)</f>
        <v>102</v>
      </c>
      <c r="AD70" s="12">
        <f>IF($H70=1,169,0)</f>
        <v>0</v>
      </c>
      <c r="AE70" s="12">
        <f>IF($H70=1,167,0)</f>
        <v>0</v>
      </c>
      <c r="AF70" s="12">
        <v>0</v>
      </c>
      <c r="AG70" s="12" t="s">
        <v>38</v>
      </c>
      <c r="AH70" s="12" t="s">
        <v>38</v>
      </c>
      <c r="AI70" s="12">
        <f>IF($N70=2,145,IF($N70=3,118,IF(OR($N70=4,$N70=5,$N70=6),121,IF($N70=7,127,IF($N70=8,133,IF($N70=9,136,IF($N70=10,189,0)))))))</f>
        <v>145</v>
      </c>
      <c r="AJ70" s="12">
        <f>IF($O70=11,139,IF($O70=20,142,0))</f>
        <v>139</v>
      </c>
      <c r="AK70" s="12">
        <f>IF($P70=1,148,IF($P70=2,152,IF($P70=3,154,IF($P70=4,156,0))))</f>
        <v>152</v>
      </c>
      <c r="AL70" s="12">
        <f>IF($R70=1,160,IF($R70=2,162))</f>
        <v>160</v>
      </c>
      <c r="AM70" s="12">
        <f>IF($U70=1,185,0)</f>
        <v>0</v>
      </c>
      <c r="AN70" s="12">
        <f>IF($V70=1,184,0)</f>
        <v>0</v>
      </c>
      <c r="AO70" s="14">
        <f t="shared" ref="AO70:AO97" si="75">AO101/$AO$5</f>
        <v>212.38945933270605</v>
      </c>
      <c r="AP70" s="11">
        <f>VLOOKUP($C70,[1]Rome!$BB$7:$BK$40,5)</f>
        <v>1</v>
      </c>
      <c r="AQ70" s="11">
        <f>VLOOKUP($C70,[1]Rome!$BB$7:$BK$40,6)</f>
        <v>23</v>
      </c>
      <c r="AR70" s="11">
        <f>VLOOKUP($C70,[1]Rome!$BB$7:$BK$40,7)</f>
        <v>0</v>
      </c>
      <c r="AS70" s="11">
        <f>VLOOKUP($C70,[1]Rome!$BB$7:$BK$40,8)</f>
        <v>81</v>
      </c>
      <c r="AT70" s="11">
        <f>VLOOKUP($C70,[1]Rome!$BB$7:$BK$40,9)</f>
        <v>0</v>
      </c>
      <c r="AU70" s="11">
        <f>VLOOKUP($C70,[1]Rome!$BB$7:$BK$40,10)</f>
        <v>103</v>
      </c>
      <c r="AV70" s="12">
        <f>IF($H70=1,170,0)</f>
        <v>0</v>
      </c>
      <c r="AW70" s="12">
        <f>IF($H70=1,168,0)</f>
        <v>0</v>
      </c>
      <c r="AX70" s="12">
        <v>0</v>
      </c>
      <c r="AY70" s="12" t="s">
        <v>38</v>
      </c>
      <c r="AZ70" s="12" t="s">
        <v>38</v>
      </c>
      <c r="BA70" s="12">
        <f>IF($N70=2,146,IF($N70=3,119,IF(OR($N70=4,$N70=5,$N70=6),122,IF($N70=7,128,IF($N70=8,134,IF($N70=9,138,IF($N70=10,190,0)))))))</f>
        <v>146</v>
      </c>
      <c r="BB70" s="12">
        <f>IF($O70=11,140,IF($O70=20,143,0))</f>
        <v>140</v>
      </c>
      <c r="BC70" s="12">
        <f>IF($P70=1,149,IF($P70=2,153,IF($P70=3,155,IF($P70=4,157,0))))</f>
        <v>153</v>
      </c>
      <c r="BD70" s="12">
        <f>IF($R70=1,160,IF($R70=2,162))</f>
        <v>160</v>
      </c>
      <c r="BE70" s="12">
        <f>IF($U70=1,186,0)</f>
        <v>0</v>
      </c>
      <c r="BF70" s="12">
        <f>IF($V70=1,184,0)</f>
        <v>0</v>
      </c>
      <c r="BG70" s="14">
        <f t="shared" ref="BG70:BG97" si="76">BG101/$BG$5</f>
        <v>109.4206543093818</v>
      </c>
      <c r="BH70" s="21">
        <f>IF($N70=2,BH101*'4 PEF'!$H$4,IF(OR($N70=3,$N70=4,$N70=5,$N70=6),BH101*'4 PEF'!$H$5,IF(OR($N70=7,$N70=8),BH101*'4 PEF'!$H$10,IF($N70=9,BH101*'4 PEF'!$H$7,IF($N70=10,BH101*'4 PEF'!$H$6)))))</f>
        <v>104.79675843382428</v>
      </c>
      <c r="BI70" s="21">
        <f>BI101*'4 PEF'!$H$10</f>
        <v>31.128314787391897</v>
      </c>
      <c r="BJ70" s="21">
        <f>IF($N70=2,BJ101*'4 PEF'!$H$4,IF(OR($N70=3,$N70=4,$N70=5,$N70=6),BJ101*'4 PEF'!$H$5,IF(OR($N70=7,$N70=8),BJ101*'4 PEF'!$H$10,IF($N70=9,BJ101*'4 PEF'!$H$7,IF($N70=10,BJ101*'4 PEF'!$H$6)))))</f>
        <v>18.074999999999999</v>
      </c>
      <c r="BK70" s="21">
        <f>BK101*'4 PEF'!$H$10</f>
        <v>20.436829714284215</v>
      </c>
      <c r="BL70" s="21">
        <f>BL101*'4 PEF'!$H$10</f>
        <v>1.2873859820890716</v>
      </c>
      <c r="BM70" s="39">
        <f>BM101*'4 PEF'!$H$10</f>
        <v>0</v>
      </c>
      <c r="BN70" s="40">
        <f>SUM(BH70:BM70)</f>
        <v>175.72428891758943</v>
      </c>
      <c r="BO70" s="21">
        <f>IF($N70=2,BO101*'4 PEF'!$H$4,IF(OR($N70=3,$N70=4,$N70=5,$N70=6),BO101*'4 PEF'!$H$5,IF(OR($N70=7,$N70=8),BO101*'4 PEF'!$H$10,IF($N70=9,BO101*'4 PEF'!$H$7,IF($N70=10,BO101*'4 PEF'!$H$6)))))</f>
        <v>70.543971245676744</v>
      </c>
      <c r="BP70" s="21">
        <f>BP101*'4 PEF'!$H$10</f>
        <v>16.485322187947613</v>
      </c>
      <c r="BQ70" s="21">
        <f>IF($N70=2,BQ101*'4 PEF'!$H$4,IF(OR($N70=3,$N70=4,$N70=5,$N70=6),BQ101*'4 PEF'!$H$5,IF(OR($N70=7,$N70=8),BQ101*'4 PEF'!$H$10,IF($N70=9,BQ101*'4 PEF'!$H$7,IF($N70=10,BQ101*'4 PEF'!$H$6)))))</f>
        <v>27.912499999999998</v>
      </c>
      <c r="BR70" s="21">
        <f>BR101*'4 PEF'!$H$10</f>
        <v>21.01762909091094</v>
      </c>
      <c r="BS70" s="21">
        <f>BS101*'4 PEF'!$H$10</f>
        <v>0.89449416549126648</v>
      </c>
      <c r="BT70" s="39">
        <f>BT101*'4 PEF'!$H$10</f>
        <v>0</v>
      </c>
      <c r="BU70" s="40">
        <f>SUM(BO70:BT70)</f>
        <v>136.85391669002655</v>
      </c>
    </row>
    <row r="71" spans="1:73" x14ac:dyDescent="0.25">
      <c r="A71" s="195"/>
      <c r="B71" s="18">
        <v>2</v>
      </c>
      <c r="C71" s="26">
        <f>VLOOKUP(M71,[1]aux!$A$2:$B$35,2)</f>
        <v>9</v>
      </c>
      <c r="D71" s="55" t="s">
        <v>39</v>
      </c>
      <c r="E71" s="55" t="s">
        <v>40</v>
      </c>
      <c r="F71" s="54" t="s">
        <v>42</v>
      </c>
      <c r="G71" s="54" t="s">
        <v>42</v>
      </c>
      <c r="H71" s="54">
        <v>0</v>
      </c>
      <c r="I71" s="54">
        <f t="shared" ref="I71:I89" si="77">IF(D71="-",1,IF(D71="o-",2,IF(D71="o",3,IF(D71="o+",4))))</f>
        <v>2</v>
      </c>
      <c r="J71" s="54">
        <f t="shared" ref="J71:J89" si="78">IF(E71="o",1,IF(E71="o+",2,IF(E71="+",3)))</f>
        <v>2</v>
      </c>
      <c r="K71" s="54">
        <f t="shared" ref="K71:K89" si="79">IF(F71="o",1,IF(F71="+",2))</f>
        <v>1</v>
      </c>
      <c r="L71" s="54">
        <f t="shared" ref="L71:L89" si="80">IF(H71=0,1,IF(H71=1,2))</f>
        <v>1</v>
      </c>
      <c r="M71" s="54">
        <f t="shared" ref="M71:M97" si="81">I71*1000+J71*100+K71*10+L71*1</f>
        <v>2211</v>
      </c>
      <c r="N71" s="54">
        <v>9</v>
      </c>
      <c r="O71" s="54">
        <v>11</v>
      </c>
      <c r="P71" s="54">
        <v>2</v>
      </c>
      <c r="Q71" s="54">
        <v>3</v>
      </c>
      <c r="R71" s="54">
        <v>1</v>
      </c>
      <c r="S71" s="54" t="s">
        <v>42</v>
      </c>
      <c r="T71" s="26">
        <f t="shared" ref="T71:T97" si="82">IF(U71=0,IF(OR(N71=2,N71=3),14,IF(N71=7,16,IF(N71=8,17,IF(N71=9,18,IF(N71=10,19,15))))),IF(U71=1,IF(OR(N71=2,N71=3),20,IF(N71=7,22,IF(N71=8,23,IF(N71=9,24,IF(N71=10,25,21)))))))</f>
        <v>18</v>
      </c>
      <c r="U71" s="54">
        <v>0</v>
      </c>
      <c r="V71" s="54">
        <v>0</v>
      </c>
      <c r="W71" s="19"/>
      <c r="X71" s="11">
        <f>VLOOKUP($C71,[2]Rome!$BB$7:$BK$40,5)</f>
        <v>9</v>
      </c>
      <c r="Y71" s="11">
        <f>VLOOKUP($C71,[2]Rome!$BB$7:$BK$40,6)</f>
        <v>31</v>
      </c>
      <c r="Z71" s="11">
        <f>VLOOKUP($C71,[2]Rome!$BB$7:$BK$40,7)</f>
        <v>63</v>
      </c>
      <c r="AA71" s="11">
        <f>VLOOKUP($C71,[2]Rome!$BB$7:$BK$40,8)</f>
        <v>88</v>
      </c>
      <c r="AB71" s="11">
        <f>VLOOKUP($C71,[2]Rome!$BB$7:$BK$40,9)</f>
        <v>0</v>
      </c>
      <c r="AC71" s="11">
        <f>VLOOKUP($C71,[2]Rome!$BB$7:$BK$40,10)</f>
        <v>102</v>
      </c>
      <c r="AD71" s="12">
        <f t="shared" ref="AD71:AD97" si="83">IF($H71=1,169,0)</f>
        <v>0</v>
      </c>
      <c r="AE71" s="12">
        <f t="shared" ref="AE71:AE97" si="84">IF($H71=1,167,0)</f>
        <v>0</v>
      </c>
      <c r="AF71" s="12">
        <v>0</v>
      </c>
      <c r="AG71" s="12" t="s">
        <v>38</v>
      </c>
      <c r="AH71" s="12" t="s">
        <v>38</v>
      </c>
      <c r="AI71" s="12">
        <f t="shared" ref="AI71:AI97" si="85">IF($N71=2,145,IF($N71=3,118,IF(OR($N71=4,$N71=5,$N71=6),121,IF($N71=7,127,IF($N71=8,133,IF($N71=9,136,IF($N71=10,189,0)))))))</f>
        <v>136</v>
      </c>
      <c r="AJ71" s="12">
        <f t="shared" ref="AJ71:AJ97" si="86">IF($O71=11,139,IF($O71=20,142,0))</f>
        <v>139</v>
      </c>
      <c r="AK71" s="12">
        <f t="shared" ref="AK71:AK97" si="87">IF($P71=1,148,IF($P71=2,152,IF($P71=3,154,IF($P71=4,156,0))))</f>
        <v>152</v>
      </c>
      <c r="AL71" s="12">
        <f t="shared" ref="AL71:AL97" si="88">IF($R71=1,160,IF($R71=2,162))</f>
        <v>160</v>
      </c>
      <c r="AM71" s="12">
        <f t="shared" ref="AM71:AM97" si="89">IF($U71=1,185,0)</f>
        <v>0</v>
      </c>
      <c r="AN71" s="12">
        <f t="shared" ref="AN71:AN97" si="90">IF($V71=1,184,0)</f>
        <v>0</v>
      </c>
      <c r="AO71" s="14">
        <f t="shared" si="75"/>
        <v>310.7867548324005</v>
      </c>
      <c r="AP71" s="11">
        <f>VLOOKUP($C71,[1]Rome!$BB$7:$BK$40,5)</f>
        <v>9</v>
      </c>
      <c r="AQ71" s="11">
        <f>VLOOKUP($C71,[1]Rome!$BB$7:$BK$40,6)</f>
        <v>31</v>
      </c>
      <c r="AR71" s="11">
        <f>VLOOKUP($C71,[1]Rome!$BB$7:$BK$40,7)</f>
        <v>63</v>
      </c>
      <c r="AS71" s="11">
        <f>VLOOKUP($C71,[1]Rome!$BB$7:$BK$40,8)</f>
        <v>89</v>
      </c>
      <c r="AT71" s="11">
        <f>VLOOKUP($C71,[1]Rome!$BB$7:$BK$40,9)</f>
        <v>0</v>
      </c>
      <c r="AU71" s="11">
        <f>VLOOKUP($C71,[1]Rome!$BB$7:$BK$40,10)</f>
        <v>103</v>
      </c>
      <c r="AV71" s="12">
        <f t="shared" ref="AV71:AV97" si="91">IF($H71=1,170,0)</f>
        <v>0</v>
      </c>
      <c r="AW71" s="12">
        <f t="shared" ref="AW71:AW97" si="92">IF($H71=1,168,0)</f>
        <v>0</v>
      </c>
      <c r="AX71" s="12">
        <v>0</v>
      </c>
      <c r="AY71" s="12" t="s">
        <v>38</v>
      </c>
      <c r="AZ71" s="12" t="s">
        <v>38</v>
      </c>
      <c r="BA71" s="12">
        <f t="shared" ref="BA71:BA97" si="93">IF($N71=2,146,IF($N71=3,119,IF(OR($N71=4,$N71=5,$N71=6),122,IF($N71=7,128,IF($N71=8,134,IF($N71=9,138,IF($N71=10,190,0)))))))</f>
        <v>138</v>
      </c>
      <c r="BB71" s="12">
        <f t="shared" ref="BB71:BB97" si="94">IF($O71=11,140,IF($O71=20,143,0))</f>
        <v>140</v>
      </c>
      <c r="BC71" s="12">
        <f t="shared" ref="BC71:BC97" si="95">IF($P71=1,149,IF($P71=2,153,IF($P71=3,155,IF($P71=4,157,0))))</f>
        <v>153</v>
      </c>
      <c r="BD71" s="12">
        <f t="shared" ref="BD71:BD97" si="96">IF($R71=1,160,IF($R71=2,162))</f>
        <v>160</v>
      </c>
      <c r="BE71" s="12">
        <f t="shared" ref="BE71:BE97" si="97">IF($U71=1,186,0)</f>
        <v>0</v>
      </c>
      <c r="BF71" s="12">
        <f t="shared" ref="BF71:BF97" si="98">IF($V71=1,184,0)</f>
        <v>0</v>
      </c>
      <c r="BG71" s="14">
        <f t="shared" si="76"/>
        <v>147.62771163033162</v>
      </c>
      <c r="BH71" s="21">
        <f>IF($N71=2,BH102*'4 PEF'!$H$4,IF(OR($N71=3,$N71=4,$N71=5,$N71=6),BH102*'4 PEF'!$H$5,IF(OR($N71=7,$N71=8),BH102*'4 PEF'!$H$10,IF($N71=9,BH102*'4 PEF'!$H$7,IF($N71=10,BH102*'4 PEF'!$H$6)))))</f>
        <v>39.833157862231744</v>
      </c>
      <c r="BI71" s="21">
        <f>BI102*'4 PEF'!$H$10</f>
        <v>26.900228734158574</v>
      </c>
      <c r="BJ71" s="21">
        <f>IF($N71=2,BJ102*'4 PEF'!$H$4,IF(OR($N71=3,$N71=4,$N71=5,$N71=6),BJ102*'4 PEF'!$H$5,IF(OR($N71=7,$N71=8),BJ102*'4 PEF'!$H$10,IF($N71=9,BJ102*'4 PEF'!$H$7,IF($N71=10,BJ102*'4 PEF'!$H$6)))))</f>
        <v>17.352</v>
      </c>
      <c r="BK71" s="21">
        <f>BK102*'4 PEF'!$H$10</f>
        <v>20.436829714284215</v>
      </c>
      <c r="BL71" s="21">
        <f>BL102*'4 PEF'!$H$10</f>
        <v>1.0513954035256927</v>
      </c>
      <c r="BM71" s="39">
        <f>BM102*'4 PEF'!$H$10</f>
        <v>0</v>
      </c>
      <c r="BN71" s="40">
        <f t="shared" ref="BN71:BN97" si="99">SUM(BH71:BM71)</f>
        <v>105.57361171420023</v>
      </c>
      <c r="BO71" s="21">
        <f>IF($N71=2,BO102*'4 PEF'!$H$4,IF(OR($N71=3,$N71=4,$N71=5,$N71=6),BO102*'4 PEF'!$H$5,IF(OR($N71=7,$N71=8),BO102*'4 PEF'!$H$10,IF($N71=9,BO102*'4 PEF'!$H$7,IF($N71=10,BO102*'4 PEF'!$H$6)))))</f>
        <v>29.201961663999803</v>
      </c>
      <c r="BP71" s="21">
        <f>BP102*'4 PEF'!$H$10</f>
        <v>15.716562899842138</v>
      </c>
      <c r="BQ71" s="21">
        <f>IF($N71=2,BQ102*'4 PEF'!$H$4,IF(OR($N71=3,$N71=4,$N71=5,$N71=6),BQ102*'4 PEF'!$H$5,IF(OR($N71=7,$N71=8),BQ102*'4 PEF'!$H$10,IF($N71=9,BQ102*'4 PEF'!$H$7,IF($N71=10,BQ102*'4 PEF'!$H$6)))))</f>
        <v>26.795999999999996</v>
      </c>
      <c r="BR71" s="21">
        <f>BR102*'4 PEF'!$H$10</f>
        <v>21.01762909091094</v>
      </c>
      <c r="BS71" s="21">
        <f>BS102*'4 PEF'!$H$10</f>
        <v>0.79296566842635363</v>
      </c>
      <c r="BT71" s="39">
        <f>BT102*'4 PEF'!$H$10</f>
        <v>0</v>
      </c>
      <c r="BU71" s="40">
        <f t="shared" ref="BU71:BU97" si="100">SUM(BO71:BT71)</f>
        <v>93.525119323179226</v>
      </c>
    </row>
    <row r="72" spans="1:73" x14ac:dyDescent="0.25">
      <c r="A72" s="195"/>
      <c r="B72" s="18">
        <v>3</v>
      </c>
      <c r="C72" s="26">
        <f>VLOOKUP(M72,[1]aux!$A$2:$B$35,2)</f>
        <v>19</v>
      </c>
      <c r="D72" s="55" t="s">
        <v>42</v>
      </c>
      <c r="E72" s="55" t="s">
        <v>40</v>
      </c>
      <c r="F72" s="54" t="s">
        <v>42</v>
      </c>
      <c r="G72" s="54" t="s">
        <v>42</v>
      </c>
      <c r="H72" s="54">
        <v>0</v>
      </c>
      <c r="I72" s="54">
        <f t="shared" si="77"/>
        <v>3</v>
      </c>
      <c r="J72" s="54">
        <f t="shared" si="78"/>
        <v>2</v>
      </c>
      <c r="K72" s="54">
        <f t="shared" si="79"/>
        <v>1</v>
      </c>
      <c r="L72" s="54">
        <f t="shared" si="80"/>
        <v>1</v>
      </c>
      <c r="M72" s="54">
        <f t="shared" si="81"/>
        <v>3211</v>
      </c>
      <c r="N72" s="54">
        <v>9</v>
      </c>
      <c r="O72" s="54">
        <v>11</v>
      </c>
      <c r="P72" s="54">
        <v>2</v>
      </c>
      <c r="Q72" s="54">
        <v>3</v>
      </c>
      <c r="R72" s="54">
        <v>1</v>
      </c>
      <c r="S72" s="54" t="s">
        <v>42</v>
      </c>
      <c r="T72" s="26">
        <f t="shared" si="82"/>
        <v>18</v>
      </c>
      <c r="U72" s="54">
        <v>0</v>
      </c>
      <c r="V72" s="54">
        <v>0</v>
      </c>
      <c r="W72" s="19"/>
      <c r="X72" s="11">
        <f>VLOOKUP($C72,[2]Rome!$BB$7:$BK$40,5)</f>
        <v>11</v>
      </c>
      <c r="Y72" s="11">
        <f>VLOOKUP($C72,[2]Rome!$BB$7:$BK$40,6)</f>
        <v>33</v>
      </c>
      <c r="Z72" s="11">
        <f>VLOOKUP($C72,[2]Rome!$BB$7:$BK$40,7)</f>
        <v>65</v>
      </c>
      <c r="AA72" s="11">
        <f>VLOOKUP($C72,[2]Rome!$BB$7:$BK$40,8)</f>
        <v>88</v>
      </c>
      <c r="AB72" s="11">
        <f>VLOOKUP($C72,[2]Rome!$BB$7:$BK$40,9)</f>
        <v>0</v>
      </c>
      <c r="AC72" s="11">
        <f>VLOOKUP($C72,[2]Rome!$BB$7:$BK$40,10)</f>
        <v>102</v>
      </c>
      <c r="AD72" s="12">
        <f t="shared" si="83"/>
        <v>0</v>
      </c>
      <c r="AE72" s="12">
        <f t="shared" si="84"/>
        <v>0</v>
      </c>
      <c r="AF72" s="12">
        <v>0</v>
      </c>
      <c r="AG72" s="12" t="s">
        <v>38</v>
      </c>
      <c r="AH72" s="12" t="s">
        <v>38</v>
      </c>
      <c r="AI72" s="12">
        <f t="shared" si="85"/>
        <v>136</v>
      </c>
      <c r="AJ72" s="12">
        <f t="shared" si="86"/>
        <v>139</v>
      </c>
      <c r="AK72" s="12">
        <f t="shared" si="87"/>
        <v>152</v>
      </c>
      <c r="AL72" s="12">
        <f t="shared" si="88"/>
        <v>160</v>
      </c>
      <c r="AM72" s="12">
        <f t="shared" si="89"/>
        <v>0</v>
      </c>
      <c r="AN72" s="12">
        <f t="shared" si="90"/>
        <v>0</v>
      </c>
      <c r="AO72" s="14">
        <f t="shared" si="75"/>
        <v>328.7865461443082</v>
      </c>
      <c r="AP72" s="11">
        <f>VLOOKUP($C72,[1]Rome!$BB$7:$BK$40,5)</f>
        <v>11</v>
      </c>
      <c r="AQ72" s="11">
        <f>VLOOKUP($C72,[1]Rome!$BB$7:$BK$40,6)</f>
        <v>33</v>
      </c>
      <c r="AR72" s="11">
        <f>VLOOKUP($C72,[1]Rome!$BB$7:$BK$40,7)</f>
        <v>65</v>
      </c>
      <c r="AS72" s="11">
        <f>VLOOKUP($C72,[1]Rome!$BB$7:$BK$40,8)</f>
        <v>89</v>
      </c>
      <c r="AT72" s="11">
        <f>VLOOKUP($C72,[1]Rome!$BB$7:$BK$40,9)</f>
        <v>0</v>
      </c>
      <c r="AU72" s="11">
        <f>VLOOKUP($C72,[1]Rome!$BB$7:$BK$40,10)</f>
        <v>103</v>
      </c>
      <c r="AV72" s="12">
        <f t="shared" si="91"/>
        <v>0</v>
      </c>
      <c r="AW72" s="12">
        <f t="shared" si="92"/>
        <v>0</v>
      </c>
      <c r="AX72" s="12">
        <v>0</v>
      </c>
      <c r="AY72" s="12" t="s">
        <v>38</v>
      </c>
      <c r="AZ72" s="12" t="s">
        <v>38</v>
      </c>
      <c r="BA72" s="12">
        <f t="shared" si="93"/>
        <v>138</v>
      </c>
      <c r="BB72" s="12">
        <f t="shared" si="94"/>
        <v>140</v>
      </c>
      <c r="BC72" s="12">
        <f t="shared" si="95"/>
        <v>153</v>
      </c>
      <c r="BD72" s="12">
        <f t="shared" si="96"/>
        <v>160</v>
      </c>
      <c r="BE72" s="12">
        <f t="shared" si="97"/>
        <v>0</v>
      </c>
      <c r="BF72" s="12">
        <f t="shared" si="98"/>
        <v>0</v>
      </c>
      <c r="BG72" s="14">
        <f t="shared" si="76"/>
        <v>156.53881056266138</v>
      </c>
      <c r="BH72" s="21">
        <f>IF($N72=2,BH103*'4 PEF'!$H$4,IF(OR($N72=3,$N72=4,$N72=5,$N72=6),BH103*'4 PEF'!$H$5,IF(OR($N72=7,$N72=8),BH103*'4 PEF'!$H$10,IF($N72=9,BH103*'4 PEF'!$H$7,IF($N72=10,BH103*'4 PEF'!$H$6)))))</f>
        <v>29.185168772356182</v>
      </c>
      <c r="BI72" s="21">
        <f>BI103*'4 PEF'!$H$10</f>
        <v>26.797941758332932</v>
      </c>
      <c r="BJ72" s="21">
        <f>IF($N72=2,BJ103*'4 PEF'!$H$4,IF(OR($N72=3,$N72=4,$N72=5,$N72=6),BJ103*'4 PEF'!$H$5,IF(OR($N72=7,$N72=8),BJ103*'4 PEF'!$H$10,IF($N72=9,BJ103*'4 PEF'!$H$7,IF($N72=10,BJ103*'4 PEF'!$H$6)))))</f>
        <v>17.352</v>
      </c>
      <c r="BK72" s="21">
        <f>BK103*'4 PEF'!$H$10</f>
        <v>20.436829714284215</v>
      </c>
      <c r="BL72" s="21">
        <f>BL103*'4 PEF'!$H$10</f>
        <v>1.0275726131951315</v>
      </c>
      <c r="BM72" s="39">
        <f>BM103*'4 PEF'!$H$10</f>
        <v>0</v>
      </c>
      <c r="BN72" s="40">
        <f t="shared" si="99"/>
        <v>94.79951285816847</v>
      </c>
      <c r="BO72" s="21">
        <f>IF($N72=2,BO103*'4 PEF'!$H$4,IF(OR($N72=3,$N72=4,$N72=5,$N72=6),BO103*'4 PEF'!$H$5,IF(OR($N72=7,$N72=8),BO103*'4 PEF'!$H$10,IF($N72=9,BO103*'4 PEF'!$H$7,IF($N72=10,BO103*'4 PEF'!$H$6)))))</f>
        <v>22.562535263179825</v>
      </c>
      <c r="BP72" s="21">
        <f>BP103*'4 PEF'!$H$10</f>
        <v>15.812953084557773</v>
      </c>
      <c r="BQ72" s="21">
        <f>IF($N72=2,BQ103*'4 PEF'!$H$4,IF(OR($N72=3,$N72=4,$N72=5,$N72=6),BQ103*'4 PEF'!$H$5,IF(OR($N72=7,$N72=8),BQ103*'4 PEF'!$H$10,IF($N72=9,BQ103*'4 PEF'!$H$7,IF($N72=10,BQ103*'4 PEF'!$H$6)))))</f>
        <v>26.795999999999996</v>
      </c>
      <c r="BR72" s="21">
        <f>BR103*'4 PEF'!$H$10</f>
        <v>21.01762909091094</v>
      </c>
      <c r="BS72" s="21">
        <f>BS103*'4 PEF'!$H$10</f>
        <v>0.78299491288504242</v>
      </c>
      <c r="BT72" s="39">
        <f>BT103*'4 PEF'!$H$10</f>
        <v>0</v>
      </c>
      <c r="BU72" s="40">
        <f t="shared" si="100"/>
        <v>86.972112351533582</v>
      </c>
    </row>
    <row r="73" spans="1:73" x14ac:dyDescent="0.25">
      <c r="A73" s="195"/>
      <c r="B73" s="18">
        <v>4</v>
      </c>
      <c r="C73" s="26">
        <f>VLOOKUP(M73,[1]aux!$A$2:$B$35,2)</f>
        <v>28</v>
      </c>
      <c r="D73" s="55" t="s">
        <v>40</v>
      </c>
      <c r="E73" s="55" t="s">
        <v>40</v>
      </c>
      <c r="F73" s="54" t="s">
        <v>41</v>
      </c>
      <c r="G73" s="54" t="s">
        <v>42</v>
      </c>
      <c r="H73" s="54">
        <v>0</v>
      </c>
      <c r="I73" s="54">
        <f t="shared" si="77"/>
        <v>4</v>
      </c>
      <c r="J73" s="54">
        <f t="shared" si="78"/>
        <v>2</v>
      </c>
      <c r="K73" s="54">
        <f t="shared" si="79"/>
        <v>2</v>
      </c>
      <c r="L73" s="54">
        <f t="shared" si="80"/>
        <v>1</v>
      </c>
      <c r="M73" s="54">
        <f t="shared" si="81"/>
        <v>4221</v>
      </c>
      <c r="N73" s="54">
        <v>8</v>
      </c>
      <c r="O73" s="54">
        <v>13</v>
      </c>
      <c r="P73" s="54">
        <v>1</v>
      </c>
      <c r="Q73" s="54">
        <v>1</v>
      </c>
      <c r="R73" s="54">
        <v>2</v>
      </c>
      <c r="S73" s="54" t="s">
        <v>42</v>
      </c>
      <c r="T73" s="26">
        <f t="shared" si="82"/>
        <v>17</v>
      </c>
      <c r="U73" s="54">
        <v>0</v>
      </c>
      <c r="V73" s="54">
        <v>0</v>
      </c>
      <c r="W73" s="19"/>
      <c r="X73" s="11">
        <f>VLOOKUP($C73,[2]Rome!$BB$7:$BK$40,5)</f>
        <v>13</v>
      </c>
      <c r="Y73" s="11">
        <f>VLOOKUP($C73,[2]Rome!$BB$7:$BK$40,6)</f>
        <v>35</v>
      </c>
      <c r="Z73" s="11">
        <f>VLOOKUP($C73,[2]Rome!$BB$7:$BK$40,7)</f>
        <v>67</v>
      </c>
      <c r="AA73" s="11">
        <f>VLOOKUP($C73,[2]Rome!$BB$7:$BK$40,8)</f>
        <v>88</v>
      </c>
      <c r="AB73" s="11">
        <f>VLOOKUP($C73,[2]Rome!$BB$7:$BK$40,9)</f>
        <v>116</v>
      </c>
      <c r="AC73" s="11">
        <f>VLOOKUP($C73,[2]Rome!$BB$7:$BK$40,10)</f>
        <v>108</v>
      </c>
      <c r="AD73" s="12">
        <f t="shared" si="83"/>
        <v>0</v>
      </c>
      <c r="AE73" s="12">
        <f t="shared" si="84"/>
        <v>0</v>
      </c>
      <c r="AF73" s="12">
        <v>0</v>
      </c>
      <c r="AG73" s="12" t="s">
        <v>38</v>
      </c>
      <c r="AH73" s="12" t="s">
        <v>38</v>
      </c>
      <c r="AI73" s="12">
        <f t="shared" si="85"/>
        <v>133</v>
      </c>
      <c r="AJ73" s="12">
        <f t="shared" si="86"/>
        <v>0</v>
      </c>
      <c r="AK73" s="12">
        <f t="shared" si="87"/>
        <v>148</v>
      </c>
      <c r="AL73" s="12">
        <f t="shared" si="88"/>
        <v>162</v>
      </c>
      <c r="AM73" s="12">
        <f t="shared" si="89"/>
        <v>0</v>
      </c>
      <c r="AN73" s="12">
        <f t="shared" si="90"/>
        <v>0</v>
      </c>
      <c r="AO73" s="14">
        <f t="shared" si="75"/>
        <v>635.01607640471912</v>
      </c>
      <c r="AP73" s="11">
        <f>VLOOKUP($C73,[1]Rome!$BB$7:$BK$40,5)</f>
        <v>13</v>
      </c>
      <c r="AQ73" s="11">
        <f>VLOOKUP($C73,[1]Rome!$BB$7:$BK$40,6)</f>
        <v>35</v>
      </c>
      <c r="AR73" s="11">
        <f>VLOOKUP($C73,[1]Rome!$BB$7:$BK$40,7)</f>
        <v>67</v>
      </c>
      <c r="AS73" s="11">
        <f>VLOOKUP($C73,[1]Rome!$BB$7:$BK$40,8)</f>
        <v>89</v>
      </c>
      <c r="AT73" s="11">
        <f>VLOOKUP($C73,[1]Rome!$BB$7:$BK$40,9)</f>
        <v>117</v>
      </c>
      <c r="AU73" s="11">
        <f>VLOOKUP($C73,[1]Rome!$BB$7:$BK$40,10)</f>
        <v>109</v>
      </c>
      <c r="AV73" s="12">
        <f t="shared" si="91"/>
        <v>0</v>
      </c>
      <c r="AW73" s="12">
        <f t="shared" si="92"/>
        <v>0</v>
      </c>
      <c r="AX73" s="12">
        <v>0</v>
      </c>
      <c r="AY73" s="12" t="s">
        <v>38</v>
      </c>
      <c r="AZ73" s="12" t="s">
        <v>38</v>
      </c>
      <c r="BA73" s="12">
        <f t="shared" si="93"/>
        <v>134</v>
      </c>
      <c r="BB73" s="12">
        <f t="shared" si="94"/>
        <v>0</v>
      </c>
      <c r="BC73" s="12">
        <f t="shared" si="95"/>
        <v>149</v>
      </c>
      <c r="BD73" s="12">
        <f t="shared" si="96"/>
        <v>162</v>
      </c>
      <c r="BE73" s="12">
        <f t="shared" si="97"/>
        <v>0</v>
      </c>
      <c r="BF73" s="12">
        <f t="shared" si="98"/>
        <v>0</v>
      </c>
      <c r="BG73" s="14">
        <f t="shared" si="76"/>
        <v>443.7204731741258</v>
      </c>
      <c r="BH73" s="21">
        <f>IF($N73=2,BH104*'4 PEF'!$H$4,IF(OR($N73=3,$N73=4,$N73=5,$N73=6),BH104*'4 PEF'!$H$5,IF(OR($N73=7,$N73=8),BH104*'4 PEF'!$H$10,IF($N73=9,BH104*'4 PEF'!$H$7,IF($N73=10,BH104*'4 PEF'!$H$6)))))</f>
        <v>9.5975335470170702</v>
      </c>
      <c r="BI73" s="21">
        <f>BI104*'4 PEF'!$H$10</f>
        <v>6.1801763139856041</v>
      </c>
      <c r="BJ73" s="21">
        <f>IF($N73=2,BJ104*'4 PEF'!$H$4,IF(OR($N73=3,$N73=4,$N73=5,$N73=6),BJ104*'4 PEF'!$H$5,IF(OR($N73=7,$N73=8),BJ104*'4 PEF'!$H$10,IF($N73=9,BJ104*'4 PEF'!$H$7,IF($N73=10,BJ104*'4 PEF'!$H$6)))))</f>
        <v>8.2307188921869869</v>
      </c>
      <c r="BK73" s="21">
        <f>BK104*'4 PEF'!$H$10</f>
        <v>20.436829714284215</v>
      </c>
      <c r="BL73" s="21">
        <f>BL104*'4 PEF'!$H$10</f>
        <v>0.72555492155916423</v>
      </c>
      <c r="BM73" s="39">
        <f>BM104*'4 PEF'!$H$10</f>
        <v>0</v>
      </c>
      <c r="BN73" s="40">
        <f t="shared" si="99"/>
        <v>45.170813389033043</v>
      </c>
      <c r="BO73" s="21">
        <f>IF($N73=2,BO104*'4 PEF'!$H$4,IF(OR($N73=3,$N73=4,$N73=5,$N73=6),BO104*'4 PEF'!$H$5,IF(OR($N73=7,$N73=8),BO104*'4 PEF'!$H$10,IF($N73=9,BO104*'4 PEF'!$H$7,IF($N73=10,BO104*'4 PEF'!$H$6)))))</f>
        <v>7.4208784835308883</v>
      </c>
      <c r="BP73" s="21">
        <f>BP104*'4 PEF'!$H$10</f>
        <v>3.5396919485211673</v>
      </c>
      <c r="BQ73" s="21">
        <f>IF($N73=2,BQ104*'4 PEF'!$H$4,IF(OR($N73=3,$N73=4,$N73=5,$N73=6),BQ104*'4 PEF'!$H$5,IF(OR($N73=7,$N73=8),BQ104*'4 PEF'!$H$10,IF($N73=9,BQ104*'4 PEF'!$H$7,IF($N73=10,BQ104*'4 PEF'!$H$6)))))</f>
        <v>12.240348692186524</v>
      </c>
      <c r="BR73" s="21">
        <f>BR104*'4 PEF'!$H$10</f>
        <v>21.01762909091094</v>
      </c>
      <c r="BS73" s="21">
        <f>BS104*'4 PEF'!$H$10</f>
        <v>0.68486190475161235</v>
      </c>
      <c r="BT73" s="39">
        <f>BT104*'4 PEF'!$H$10</f>
        <v>0</v>
      </c>
      <c r="BU73" s="40">
        <f t="shared" si="100"/>
        <v>44.903410119901139</v>
      </c>
    </row>
    <row r="74" spans="1:73" x14ac:dyDescent="0.25">
      <c r="A74" s="195"/>
      <c r="B74" s="18">
        <v>5</v>
      </c>
      <c r="C74" s="26">
        <f>VLOOKUP(M74,[1]aux!$A$2:$B$35,2)</f>
        <v>32</v>
      </c>
      <c r="D74" s="55" t="s">
        <v>40</v>
      </c>
      <c r="E74" s="55" t="s">
        <v>41</v>
      </c>
      <c r="F74" s="54" t="s">
        <v>41</v>
      </c>
      <c r="G74" s="54" t="s">
        <v>42</v>
      </c>
      <c r="H74" s="54">
        <v>0</v>
      </c>
      <c r="I74" s="54">
        <f t="shared" si="77"/>
        <v>4</v>
      </c>
      <c r="J74" s="54">
        <f t="shared" si="78"/>
        <v>3</v>
      </c>
      <c r="K74" s="54">
        <f t="shared" si="79"/>
        <v>2</v>
      </c>
      <c r="L74" s="54">
        <f t="shared" si="80"/>
        <v>1</v>
      </c>
      <c r="M74" s="54">
        <f t="shared" si="81"/>
        <v>4321</v>
      </c>
      <c r="N74" s="54">
        <v>8</v>
      </c>
      <c r="O74" s="54">
        <v>13</v>
      </c>
      <c r="P74" s="54">
        <v>1</v>
      </c>
      <c r="Q74" s="54">
        <v>1</v>
      </c>
      <c r="R74" s="54">
        <v>2</v>
      </c>
      <c r="S74" s="54" t="s">
        <v>42</v>
      </c>
      <c r="T74" s="26">
        <f t="shared" si="82"/>
        <v>17</v>
      </c>
      <c r="U74" s="54">
        <v>0</v>
      </c>
      <c r="V74" s="54">
        <v>0</v>
      </c>
      <c r="W74" s="19"/>
      <c r="X74" s="11">
        <f>VLOOKUP($C74,[2]Rome!$BB$7:$BK$40,5)</f>
        <v>13</v>
      </c>
      <c r="Y74" s="11">
        <f>VLOOKUP($C74,[2]Rome!$BB$7:$BK$40,6)</f>
        <v>35</v>
      </c>
      <c r="Z74" s="11">
        <f>VLOOKUP($C74,[2]Rome!$BB$7:$BK$40,7)</f>
        <v>67</v>
      </c>
      <c r="AA74" s="11">
        <f>VLOOKUP($C74,[2]Rome!$BB$7:$BK$40,8)</f>
        <v>90</v>
      </c>
      <c r="AB74" s="11">
        <f>VLOOKUP($C74,[2]Rome!$BB$7:$BK$40,9)</f>
        <v>116</v>
      </c>
      <c r="AC74" s="11">
        <f>VLOOKUP($C74,[2]Rome!$BB$7:$BK$40,10)</f>
        <v>108</v>
      </c>
      <c r="AD74" s="12">
        <f t="shared" si="83"/>
        <v>0</v>
      </c>
      <c r="AE74" s="12">
        <f t="shared" si="84"/>
        <v>0</v>
      </c>
      <c r="AF74" s="12">
        <v>0</v>
      </c>
      <c r="AG74" s="12" t="s">
        <v>38</v>
      </c>
      <c r="AH74" s="12" t="s">
        <v>38</v>
      </c>
      <c r="AI74" s="12">
        <f t="shared" si="85"/>
        <v>133</v>
      </c>
      <c r="AJ74" s="12">
        <f t="shared" si="86"/>
        <v>0</v>
      </c>
      <c r="AK74" s="12">
        <f t="shared" si="87"/>
        <v>148</v>
      </c>
      <c r="AL74" s="12">
        <f t="shared" si="88"/>
        <v>162</v>
      </c>
      <c r="AM74" s="12">
        <f t="shared" si="89"/>
        <v>0</v>
      </c>
      <c r="AN74" s="12">
        <f t="shared" si="90"/>
        <v>0</v>
      </c>
      <c r="AO74" s="14">
        <f t="shared" si="75"/>
        <v>642.68631218651228</v>
      </c>
      <c r="AP74" s="11">
        <f>VLOOKUP($C74,[1]Rome!$BB$7:$BK$40,5)</f>
        <v>13</v>
      </c>
      <c r="AQ74" s="11">
        <f>VLOOKUP($C74,[1]Rome!$BB$7:$BK$40,6)</f>
        <v>35</v>
      </c>
      <c r="AR74" s="11">
        <f>VLOOKUP($C74,[1]Rome!$BB$7:$BK$40,7)</f>
        <v>67</v>
      </c>
      <c r="AS74" s="11">
        <f>VLOOKUP($C74,[1]Rome!$BB$7:$BK$40,8)</f>
        <v>91</v>
      </c>
      <c r="AT74" s="11">
        <f>VLOOKUP($C74,[1]Rome!$BB$7:$BK$40,9)</f>
        <v>117</v>
      </c>
      <c r="AU74" s="11">
        <f>VLOOKUP($C74,[1]Rome!$BB$7:$BK$40,10)</f>
        <v>109</v>
      </c>
      <c r="AV74" s="12">
        <f t="shared" si="91"/>
        <v>0</v>
      </c>
      <c r="AW74" s="12">
        <f t="shared" si="92"/>
        <v>0</v>
      </c>
      <c r="AX74" s="12">
        <v>0</v>
      </c>
      <c r="AY74" s="12" t="s">
        <v>38</v>
      </c>
      <c r="AZ74" s="12" t="s">
        <v>38</v>
      </c>
      <c r="BA74" s="12">
        <f t="shared" si="93"/>
        <v>134</v>
      </c>
      <c r="BB74" s="12">
        <f t="shared" si="94"/>
        <v>0</v>
      </c>
      <c r="BC74" s="12">
        <f t="shared" si="95"/>
        <v>149</v>
      </c>
      <c r="BD74" s="12">
        <f t="shared" si="96"/>
        <v>162</v>
      </c>
      <c r="BE74" s="12">
        <f t="shared" si="97"/>
        <v>0</v>
      </c>
      <c r="BF74" s="12">
        <f t="shared" si="98"/>
        <v>0</v>
      </c>
      <c r="BG74" s="14">
        <f t="shared" si="76"/>
        <v>447.12225591602055</v>
      </c>
      <c r="BH74" s="21">
        <f>IF($N74=2,BH105*'4 PEF'!$H$4,IF(OR($N74=3,$N74=4,$N74=5,$N74=6),BH105*'4 PEF'!$H$5,IF(OR($N74=7,$N74=8),BH105*'4 PEF'!$H$10,IF($N74=9,BH105*'4 PEF'!$H$7,IF($N74=10,BH105*'4 PEF'!$H$6)))))</f>
        <v>6.3603445006119665</v>
      </c>
      <c r="BI74" s="21">
        <f>BI105*'4 PEF'!$H$10</f>
        <v>6.8240834098042145</v>
      </c>
      <c r="BJ74" s="21">
        <f>IF($N74=2,BJ105*'4 PEF'!$H$4,IF(OR($N74=3,$N74=4,$N74=5,$N74=6),BJ105*'4 PEF'!$H$5,IF(OR($N74=7,$N74=8),BJ105*'4 PEF'!$H$10,IF($N74=9,BJ105*'4 PEF'!$H$7,IF($N74=10,BJ105*'4 PEF'!$H$6)))))</f>
        <v>8.4021482972763319</v>
      </c>
      <c r="BK74" s="21">
        <f>BK105*'4 PEF'!$H$10</f>
        <v>20.436829714284215</v>
      </c>
      <c r="BL74" s="21">
        <f>BL105*'4 PEF'!$H$10</f>
        <v>0.70870518705645713</v>
      </c>
      <c r="BM74" s="39">
        <f>BM105*'4 PEF'!$H$10</f>
        <v>0</v>
      </c>
      <c r="BN74" s="40">
        <f t="shared" si="99"/>
        <v>42.732111109033191</v>
      </c>
      <c r="BO74" s="21">
        <f>IF($N74=2,BO105*'4 PEF'!$H$4,IF(OR($N74=3,$N74=4,$N74=5,$N74=6),BO105*'4 PEF'!$H$5,IF(OR($N74=7,$N74=8),BO105*'4 PEF'!$H$10,IF($N74=9,BO105*'4 PEF'!$H$7,IF($N74=10,BO105*'4 PEF'!$H$6)))))</f>
        <v>5.6198359050340958</v>
      </c>
      <c r="BP74" s="21">
        <f>BP105*'4 PEF'!$H$10</f>
        <v>3.5682996428302021</v>
      </c>
      <c r="BQ74" s="21">
        <f>IF($N74=2,BQ105*'4 PEF'!$H$4,IF(OR($N74=3,$N74=4,$N74=5,$N74=6),BQ105*'4 PEF'!$H$5,IF(OR($N74=7,$N74=8),BQ105*'4 PEF'!$H$10,IF($N74=9,BQ105*'4 PEF'!$H$7,IF($N74=10,BQ105*'4 PEF'!$H$6)))))</f>
        <v>12.521615120836897</v>
      </c>
      <c r="BR74" s="21">
        <f>BR105*'4 PEF'!$H$10</f>
        <v>21.01762909091094</v>
      </c>
      <c r="BS74" s="21">
        <f>BS105*'4 PEF'!$H$10</f>
        <v>0.67576461931854559</v>
      </c>
      <c r="BT74" s="39">
        <f>BT105*'4 PEF'!$H$10</f>
        <v>0</v>
      </c>
      <c r="BU74" s="40">
        <f t="shared" si="100"/>
        <v>43.403144378930676</v>
      </c>
    </row>
    <row r="75" spans="1:73" x14ac:dyDescent="0.25">
      <c r="A75" s="195"/>
      <c r="B75" s="18">
        <v>6</v>
      </c>
      <c r="C75" s="26">
        <f>VLOOKUP(M75,[1]aux!$A$2:$B$35,2)</f>
        <v>34</v>
      </c>
      <c r="D75" s="55" t="s">
        <v>40</v>
      </c>
      <c r="E75" s="55" t="s">
        <v>41</v>
      </c>
      <c r="F75" s="54" t="s">
        <v>41</v>
      </c>
      <c r="G75" s="54" t="s">
        <v>42</v>
      </c>
      <c r="H75" s="54">
        <v>1</v>
      </c>
      <c r="I75" s="54">
        <f t="shared" si="77"/>
        <v>4</v>
      </c>
      <c r="J75" s="54">
        <f t="shared" si="78"/>
        <v>3</v>
      </c>
      <c r="K75" s="54">
        <f t="shared" si="79"/>
        <v>2</v>
      </c>
      <c r="L75" s="54">
        <f t="shared" si="80"/>
        <v>2</v>
      </c>
      <c r="M75" s="54">
        <f t="shared" si="81"/>
        <v>4322</v>
      </c>
      <c r="N75" s="54">
        <v>8</v>
      </c>
      <c r="O75" s="54">
        <v>13</v>
      </c>
      <c r="P75" s="54">
        <v>1</v>
      </c>
      <c r="Q75" s="54">
        <v>1</v>
      </c>
      <c r="R75" s="54">
        <v>2</v>
      </c>
      <c r="S75" s="54" t="s">
        <v>42</v>
      </c>
      <c r="T75" s="26">
        <f t="shared" si="82"/>
        <v>17</v>
      </c>
      <c r="U75" s="54">
        <v>0</v>
      </c>
      <c r="V75" s="54">
        <v>0</v>
      </c>
      <c r="W75" s="19"/>
      <c r="X75" s="11">
        <f>VLOOKUP($C75,[2]Rome!$BB$7:$BK$40,5)</f>
        <v>13</v>
      </c>
      <c r="Y75" s="11">
        <f>VLOOKUP($C75,[2]Rome!$BB$7:$BK$40,6)</f>
        <v>35</v>
      </c>
      <c r="Z75" s="11">
        <f>VLOOKUP($C75,[2]Rome!$BB$7:$BK$40,7)</f>
        <v>67</v>
      </c>
      <c r="AA75" s="11">
        <f>VLOOKUP($C75,[2]Rome!$BB$7:$BK$40,8)</f>
        <v>90</v>
      </c>
      <c r="AB75" s="11">
        <f>VLOOKUP($C75,[2]Rome!$BB$7:$BK$40,9)</f>
        <v>116</v>
      </c>
      <c r="AC75" s="11">
        <f>VLOOKUP($C75,[2]Rome!$BB$7:$BK$40,10)</f>
        <v>108</v>
      </c>
      <c r="AD75" s="12">
        <f t="shared" si="83"/>
        <v>169</v>
      </c>
      <c r="AE75" s="12">
        <f t="shared" si="84"/>
        <v>167</v>
      </c>
      <c r="AF75" s="12">
        <v>0</v>
      </c>
      <c r="AG75" s="12" t="s">
        <v>38</v>
      </c>
      <c r="AH75" s="12" t="s">
        <v>38</v>
      </c>
      <c r="AI75" s="12">
        <f t="shared" si="85"/>
        <v>133</v>
      </c>
      <c r="AJ75" s="12">
        <f t="shared" si="86"/>
        <v>0</v>
      </c>
      <c r="AK75" s="12">
        <f t="shared" si="87"/>
        <v>148</v>
      </c>
      <c r="AL75" s="12">
        <f t="shared" si="88"/>
        <v>162</v>
      </c>
      <c r="AM75" s="12">
        <f t="shared" si="89"/>
        <v>0</v>
      </c>
      <c r="AN75" s="12">
        <f t="shared" si="90"/>
        <v>0</v>
      </c>
      <c r="AO75" s="14">
        <f t="shared" si="75"/>
        <v>668.99025413651225</v>
      </c>
      <c r="AP75" s="11">
        <f>VLOOKUP($C75,[1]Rome!$BB$7:$BK$40,5)</f>
        <v>13</v>
      </c>
      <c r="AQ75" s="11">
        <f>VLOOKUP($C75,[1]Rome!$BB$7:$BK$40,6)</f>
        <v>35</v>
      </c>
      <c r="AR75" s="11">
        <f>VLOOKUP($C75,[1]Rome!$BB$7:$BK$40,7)</f>
        <v>67</v>
      </c>
      <c r="AS75" s="11">
        <f>VLOOKUP($C75,[1]Rome!$BB$7:$BK$40,8)</f>
        <v>91</v>
      </c>
      <c r="AT75" s="11">
        <f>VLOOKUP($C75,[1]Rome!$BB$7:$BK$40,9)</f>
        <v>117</v>
      </c>
      <c r="AU75" s="11">
        <f>VLOOKUP($C75,[1]Rome!$BB$7:$BK$40,10)</f>
        <v>109</v>
      </c>
      <c r="AV75" s="12">
        <f t="shared" si="91"/>
        <v>170</v>
      </c>
      <c r="AW75" s="12">
        <f t="shared" si="92"/>
        <v>168</v>
      </c>
      <c r="AX75" s="12">
        <v>0</v>
      </c>
      <c r="AY75" s="12" t="s">
        <v>38</v>
      </c>
      <c r="AZ75" s="12" t="s">
        <v>38</v>
      </c>
      <c r="BA75" s="12">
        <f t="shared" si="93"/>
        <v>134</v>
      </c>
      <c r="BB75" s="12">
        <f t="shared" si="94"/>
        <v>0</v>
      </c>
      <c r="BC75" s="12">
        <f t="shared" si="95"/>
        <v>149</v>
      </c>
      <c r="BD75" s="12">
        <f t="shared" si="96"/>
        <v>162</v>
      </c>
      <c r="BE75" s="12">
        <f t="shared" si="97"/>
        <v>0</v>
      </c>
      <c r="BF75" s="12">
        <f t="shared" si="98"/>
        <v>0</v>
      </c>
      <c r="BG75" s="14">
        <f t="shared" si="76"/>
        <v>470.37383957602054</v>
      </c>
      <c r="BH75" s="21">
        <f>IF($N75=2,BH106*'4 PEF'!$H$4,IF(OR($N75=3,$N75=4,$N75=5,$N75=6),BH106*'4 PEF'!$H$5,IF(OR($N75=7,$N75=8),BH106*'4 PEF'!$H$10,IF($N75=9,BH106*'4 PEF'!$H$7,IF($N75=10,BH106*'4 PEF'!$H$6)))))</f>
        <v>4.6060821973841355</v>
      </c>
      <c r="BI75" s="21">
        <f>BI106*'4 PEF'!$H$10</f>
        <v>6.6983998785477263</v>
      </c>
      <c r="BJ75" s="21">
        <f>IF($N75=2,BJ106*'4 PEF'!$H$4,IF(OR($N75=3,$N75=4,$N75=5,$N75=6),BJ106*'4 PEF'!$H$5,IF(OR($N75=7,$N75=8),BJ106*'4 PEF'!$H$10,IF($N75=9,BJ106*'4 PEF'!$H$7,IF($N75=10,BJ106*'4 PEF'!$H$6)))))</f>
        <v>8.6892939678842769</v>
      </c>
      <c r="BK75" s="21">
        <f>BK106*'4 PEF'!$H$10</f>
        <v>20.436829714284215</v>
      </c>
      <c r="BL75" s="21">
        <f>BL106*'4 PEF'!$H$10</f>
        <v>8.7341899583848406</v>
      </c>
      <c r="BM75" s="39">
        <f>BM106*'4 PEF'!$H$10</f>
        <v>0</v>
      </c>
      <c r="BN75" s="40">
        <f t="shared" si="99"/>
        <v>49.164795716485195</v>
      </c>
      <c r="BO75" s="21">
        <f>IF($N75=2,BO106*'4 PEF'!$H$4,IF(OR($N75=3,$N75=4,$N75=5,$N75=6),BO106*'4 PEF'!$H$5,IF(OR($N75=7,$N75=8),BO106*'4 PEF'!$H$10,IF($N75=9,BO106*'4 PEF'!$H$7,IF($N75=10,BO106*'4 PEF'!$H$6)))))</f>
        <v>3.4625235684204037</v>
      </c>
      <c r="BP75" s="21">
        <f>BP106*'4 PEF'!$H$10</f>
        <v>3.4552245348146307</v>
      </c>
      <c r="BQ75" s="21">
        <f>IF($N75=2,BQ106*'4 PEF'!$H$4,IF(OR($N75=3,$N75=4,$N75=5,$N75=6),BQ106*'4 PEF'!$H$5,IF(OR($N75=7,$N75=8),BQ106*'4 PEF'!$H$10,IF($N75=9,BQ106*'4 PEF'!$H$7,IF($N75=10,BQ106*'4 PEF'!$H$6)))))</f>
        <v>12.788148097733641</v>
      </c>
      <c r="BR75" s="21">
        <f>BR106*'4 PEF'!$H$10</f>
        <v>21.01762909091094</v>
      </c>
      <c r="BS75" s="21">
        <f>BS106*'4 PEF'!$H$10</f>
        <v>8.8787873127783197</v>
      </c>
      <c r="BT75" s="39">
        <f>BT106*'4 PEF'!$H$10</f>
        <v>0</v>
      </c>
      <c r="BU75" s="40">
        <f t="shared" si="100"/>
        <v>49.602312604657932</v>
      </c>
    </row>
    <row r="76" spans="1:73" x14ac:dyDescent="0.25">
      <c r="A76" s="195"/>
      <c r="B76" s="18">
        <v>7</v>
      </c>
      <c r="C76" s="26">
        <f>VLOOKUP(M76,[1]aux!$A$2:$B$35,2)</f>
        <v>9</v>
      </c>
      <c r="D76" s="55" t="s">
        <v>39</v>
      </c>
      <c r="E76" s="55" t="s">
        <v>40</v>
      </c>
      <c r="F76" s="54" t="s">
        <v>42</v>
      </c>
      <c r="G76" s="54" t="s">
        <v>42</v>
      </c>
      <c r="H76" s="54">
        <v>0</v>
      </c>
      <c r="I76" s="54">
        <f t="shared" si="77"/>
        <v>2</v>
      </c>
      <c r="J76" s="54">
        <f t="shared" si="78"/>
        <v>2</v>
      </c>
      <c r="K76" s="54">
        <f t="shared" si="79"/>
        <v>1</v>
      </c>
      <c r="L76" s="54">
        <f t="shared" si="80"/>
        <v>1</v>
      </c>
      <c r="M76" s="54">
        <f t="shared" si="81"/>
        <v>2211</v>
      </c>
      <c r="N76" s="54">
        <v>7</v>
      </c>
      <c r="O76" s="54">
        <v>12</v>
      </c>
      <c r="P76" s="54">
        <v>1</v>
      </c>
      <c r="Q76" s="54">
        <v>1</v>
      </c>
      <c r="R76" s="54">
        <v>2</v>
      </c>
      <c r="S76" s="54" t="s">
        <v>42</v>
      </c>
      <c r="T76" s="26">
        <f t="shared" si="82"/>
        <v>16</v>
      </c>
      <c r="U76" s="54">
        <v>0</v>
      </c>
      <c r="V76" s="54">
        <v>0</v>
      </c>
      <c r="W76" s="19"/>
      <c r="X76" s="11">
        <f>VLOOKUP($C76,[2]Rome!$BB$7:$BK$40,5)</f>
        <v>9</v>
      </c>
      <c r="Y76" s="11">
        <f>VLOOKUP($C76,[2]Rome!$BB$7:$BK$40,6)</f>
        <v>31</v>
      </c>
      <c r="Z76" s="11">
        <f>VLOOKUP($C76,[2]Rome!$BB$7:$BK$40,7)</f>
        <v>63</v>
      </c>
      <c r="AA76" s="11">
        <f>VLOOKUP($C76,[2]Rome!$BB$7:$BK$40,8)</f>
        <v>88</v>
      </c>
      <c r="AB76" s="11">
        <f>VLOOKUP($C76,[2]Rome!$BB$7:$BK$40,9)</f>
        <v>0</v>
      </c>
      <c r="AC76" s="11">
        <f>VLOOKUP($C76,[2]Rome!$BB$7:$BK$40,10)</f>
        <v>102</v>
      </c>
      <c r="AD76" s="12">
        <f t="shared" si="83"/>
        <v>0</v>
      </c>
      <c r="AE76" s="12">
        <f t="shared" si="84"/>
        <v>0</v>
      </c>
      <c r="AF76" s="12">
        <v>0</v>
      </c>
      <c r="AG76" s="12" t="s">
        <v>38</v>
      </c>
      <c r="AH76" s="12" t="s">
        <v>38</v>
      </c>
      <c r="AI76" s="12">
        <f t="shared" si="85"/>
        <v>127</v>
      </c>
      <c r="AJ76" s="12">
        <f t="shared" si="86"/>
        <v>0</v>
      </c>
      <c r="AK76" s="12">
        <f t="shared" si="87"/>
        <v>148</v>
      </c>
      <c r="AL76" s="12">
        <f t="shared" si="88"/>
        <v>162</v>
      </c>
      <c r="AM76" s="12">
        <f t="shared" si="89"/>
        <v>0</v>
      </c>
      <c r="AN76" s="12">
        <f t="shared" si="90"/>
        <v>0</v>
      </c>
      <c r="AO76" s="14">
        <f t="shared" si="75"/>
        <v>496.52570863826361</v>
      </c>
      <c r="AP76" s="11">
        <f>VLOOKUP($C76,[1]Rome!$BB$7:$BK$40,5)</f>
        <v>9</v>
      </c>
      <c r="AQ76" s="11">
        <f>VLOOKUP($C76,[1]Rome!$BB$7:$BK$40,6)</f>
        <v>31</v>
      </c>
      <c r="AR76" s="11">
        <f>VLOOKUP($C76,[1]Rome!$BB$7:$BK$40,7)</f>
        <v>63</v>
      </c>
      <c r="AS76" s="11">
        <f>VLOOKUP($C76,[1]Rome!$BB$7:$BK$40,8)</f>
        <v>89</v>
      </c>
      <c r="AT76" s="11">
        <f>VLOOKUP($C76,[1]Rome!$BB$7:$BK$40,9)</f>
        <v>0</v>
      </c>
      <c r="AU76" s="11">
        <f>VLOOKUP($C76,[1]Rome!$BB$7:$BK$40,10)</f>
        <v>103</v>
      </c>
      <c r="AV76" s="12">
        <f t="shared" si="91"/>
        <v>0</v>
      </c>
      <c r="AW76" s="12">
        <f t="shared" si="92"/>
        <v>0</v>
      </c>
      <c r="AX76" s="12">
        <v>0</v>
      </c>
      <c r="AY76" s="12" t="s">
        <v>38</v>
      </c>
      <c r="AZ76" s="12" t="s">
        <v>38</v>
      </c>
      <c r="BA76" s="12">
        <f t="shared" si="93"/>
        <v>128</v>
      </c>
      <c r="BB76" s="12">
        <f t="shared" si="94"/>
        <v>0</v>
      </c>
      <c r="BC76" s="12">
        <f t="shared" si="95"/>
        <v>149</v>
      </c>
      <c r="BD76" s="12">
        <f t="shared" si="96"/>
        <v>162</v>
      </c>
      <c r="BE76" s="12">
        <f t="shared" si="97"/>
        <v>0</v>
      </c>
      <c r="BF76" s="12">
        <f t="shared" si="98"/>
        <v>0</v>
      </c>
      <c r="BG76" s="14">
        <f t="shared" si="76"/>
        <v>334.15765985623739</v>
      </c>
      <c r="BH76" s="21">
        <f>IF($N76=2,BH107*'4 PEF'!$H$4,IF(OR($N76=3,$N76=4,$N76=5,$N76=6),BH107*'4 PEF'!$H$5,IF(OR($N76=7,$N76=8),BH107*'4 PEF'!$H$10,IF($N76=9,BH107*'4 PEF'!$H$7,IF($N76=10,BH107*'4 PEF'!$H$6)))))</f>
        <v>19.21991781323791</v>
      </c>
      <c r="BI76" s="21">
        <f>BI107*'4 PEF'!$H$10</f>
        <v>23.81130521174363</v>
      </c>
      <c r="BJ76" s="21">
        <f>IF($N76=2,BJ107*'4 PEF'!$H$4,IF(OR($N76=3,$N76=4,$N76=5,$N76=6),BJ107*'4 PEF'!$H$5,IF(OR($N76=7,$N76=8),BJ107*'4 PEF'!$H$10,IF($N76=9,BJ107*'4 PEF'!$H$7,IF($N76=10,BJ107*'4 PEF'!$H$6)))))</f>
        <v>10.053726796857227</v>
      </c>
      <c r="BK76" s="21">
        <f>BK107*'4 PEF'!$H$10</f>
        <v>20.436829714284215</v>
      </c>
      <c r="BL76" s="21">
        <f>BL107*'4 PEF'!$H$10</f>
        <v>1.0513954035256927</v>
      </c>
      <c r="BM76" s="39">
        <f>BM107*'4 PEF'!$H$10</f>
        <v>0</v>
      </c>
      <c r="BN76" s="40">
        <f t="shared" si="99"/>
        <v>74.573174939648666</v>
      </c>
      <c r="BO76" s="21">
        <f>IF($N76=2,BO107*'4 PEF'!$H$4,IF(OR($N76=3,$N76=4,$N76=5,$N76=6),BO107*'4 PEF'!$H$5,IF(OR($N76=7,$N76=8),BO107*'4 PEF'!$H$10,IF($N76=9,BO107*'4 PEF'!$H$7,IF($N76=10,BO107*'4 PEF'!$H$6)))))</f>
        <v>14.950961167594725</v>
      </c>
      <c r="BP76" s="21">
        <f>BP107*'4 PEF'!$H$10</f>
        <v>16.001724730787032</v>
      </c>
      <c r="BQ76" s="21">
        <f>IF($N76=2,BQ107*'4 PEF'!$H$4,IF(OR($N76=3,$N76=4,$N76=5,$N76=6),BQ107*'4 PEF'!$H$5,IF(OR($N76=7,$N76=8),BQ107*'4 PEF'!$H$10,IF($N76=9,BQ107*'4 PEF'!$H$7,IF($N76=10,BQ107*'4 PEF'!$H$6)))))</f>
        <v>16.473952434465804</v>
      </c>
      <c r="BR76" s="21">
        <f>BR107*'4 PEF'!$H$10</f>
        <v>21.01762909091094</v>
      </c>
      <c r="BS76" s="21">
        <f>BS107*'4 PEF'!$H$10</f>
        <v>0.79296566842635363</v>
      </c>
      <c r="BT76" s="39">
        <f>BT107*'4 PEF'!$H$10</f>
        <v>0</v>
      </c>
      <c r="BU76" s="40">
        <f t="shared" si="100"/>
        <v>69.237233092184852</v>
      </c>
    </row>
    <row r="77" spans="1:73" x14ac:dyDescent="0.25">
      <c r="A77" s="195"/>
      <c r="B77" s="18">
        <v>8</v>
      </c>
      <c r="C77" s="26">
        <f>VLOOKUP(M77,[1]aux!$A$2:$B$35,2)</f>
        <v>19</v>
      </c>
      <c r="D77" s="55" t="s">
        <v>42</v>
      </c>
      <c r="E77" s="55" t="s">
        <v>40</v>
      </c>
      <c r="F77" s="54" t="s">
        <v>42</v>
      </c>
      <c r="G77" s="54" t="s">
        <v>42</v>
      </c>
      <c r="H77" s="54">
        <v>0</v>
      </c>
      <c r="I77" s="54">
        <f t="shared" si="77"/>
        <v>3</v>
      </c>
      <c r="J77" s="54">
        <f t="shared" si="78"/>
        <v>2</v>
      </c>
      <c r="K77" s="54">
        <f t="shared" si="79"/>
        <v>1</v>
      </c>
      <c r="L77" s="54">
        <f t="shared" si="80"/>
        <v>1</v>
      </c>
      <c r="M77" s="54">
        <f t="shared" si="81"/>
        <v>3211</v>
      </c>
      <c r="N77" s="54">
        <v>7</v>
      </c>
      <c r="O77" s="54">
        <v>12</v>
      </c>
      <c r="P77" s="54">
        <v>1</v>
      </c>
      <c r="Q77" s="54">
        <v>1</v>
      </c>
      <c r="R77" s="54">
        <v>2</v>
      </c>
      <c r="S77" s="54" t="s">
        <v>42</v>
      </c>
      <c r="T77" s="26">
        <f t="shared" si="82"/>
        <v>16</v>
      </c>
      <c r="U77" s="54">
        <v>0</v>
      </c>
      <c r="V77" s="54">
        <v>0</v>
      </c>
      <c r="W77" s="19"/>
      <c r="X77" s="11">
        <f>VLOOKUP($C77,[2]Rome!$BB$7:$BK$40,5)</f>
        <v>11</v>
      </c>
      <c r="Y77" s="11">
        <f>VLOOKUP($C77,[2]Rome!$BB$7:$BK$40,6)</f>
        <v>33</v>
      </c>
      <c r="Z77" s="11">
        <f>VLOOKUP($C77,[2]Rome!$BB$7:$BK$40,7)</f>
        <v>65</v>
      </c>
      <c r="AA77" s="11">
        <f>VLOOKUP($C77,[2]Rome!$BB$7:$BK$40,8)</f>
        <v>88</v>
      </c>
      <c r="AB77" s="11">
        <f>VLOOKUP($C77,[2]Rome!$BB$7:$BK$40,9)</f>
        <v>0</v>
      </c>
      <c r="AC77" s="11">
        <f>VLOOKUP($C77,[2]Rome!$BB$7:$BK$40,10)</f>
        <v>102</v>
      </c>
      <c r="AD77" s="12">
        <f t="shared" si="83"/>
        <v>0</v>
      </c>
      <c r="AE77" s="12">
        <f t="shared" si="84"/>
        <v>0</v>
      </c>
      <c r="AF77" s="12">
        <v>0</v>
      </c>
      <c r="AG77" s="12" t="s">
        <v>38</v>
      </c>
      <c r="AH77" s="12" t="s">
        <v>38</v>
      </c>
      <c r="AI77" s="12">
        <f t="shared" si="85"/>
        <v>127</v>
      </c>
      <c r="AJ77" s="12">
        <f t="shared" si="86"/>
        <v>0</v>
      </c>
      <c r="AK77" s="12">
        <f t="shared" si="87"/>
        <v>148</v>
      </c>
      <c r="AL77" s="12">
        <f t="shared" si="88"/>
        <v>162</v>
      </c>
      <c r="AM77" s="12">
        <f t="shared" si="89"/>
        <v>0</v>
      </c>
      <c r="AN77" s="12">
        <f t="shared" si="90"/>
        <v>0</v>
      </c>
      <c r="AO77" s="14">
        <f t="shared" si="75"/>
        <v>492.14268662449882</v>
      </c>
      <c r="AP77" s="11">
        <f>VLOOKUP($C77,[1]Rome!$BB$7:$BK$40,5)</f>
        <v>11</v>
      </c>
      <c r="AQ77" s="11">
        <f>VLOOKUP($C77,[1]Rome!$BB$7:$BK$40,6)</f>
        <v>33</v>
      </c>
      <c r="AR77" s="11">
        <f>VLOOKUP($C77,[1]Rome!$BB$7:$BK$40,7)</f>
        <v>65</v>
      </c>
      <c r="AS77" s="11">
        <f>VLOOKUP($C77,[1]Rome!$BB$7:$BK$40,8)</f>
        <v>89</v>
      </c>
      <c r="AT77" s="11">
        <f>VLOOKUP($C77,[1]Rome!$BB$7:$BK$40,9)</f>
        <v>0</v>
      </c>
      <c r="AU77" s="11">
        <f>VLOOKUP($C77,[1]Rome!$BB$7:$BK$40,10)</f>
        <v>103</v>
      </c>
      <c r="AV77" s="12">
        <f t="shared" si="91"/>
        <v>0</v>
      </c>
      <c r="AW77" s="12">
        <f t="shared" si="92"/>
        <v>0</v>
      </c>
      <c r="AX77" s="12">
        <v>0</v>
      </c>
      <c r="AY77" s="12" t="s">
        <v>38</v>
      </c>
      <c r="AZ77" s="12" t="s">
        <v>38</v>
      </c>
      <c r="BA77" s="12">
        <f t="shared" si="93"/>
        <v>128</v>
      </c>
      <c r="BB77" s="12">
        <f t="shared" si="94"/>
        <v>0</v>
      </c>
      <c r="BC77" s="12">
        <f t="shared" si="95"/>
        <v>149</v>
      </c>
      <c r="BD77" s="12">
        <f t="shared" si="96"/>
        <v>162</v>
      </c>
      <c r="BE77" s="12">
        <f t="shared" si="97"/>
        <v>0</v>
      </c>
      <c r="BF77" s="12">
        <f t="shared" si="98"/>
        <v>0</v>
      </c>
      <c r="BG77" s="14">
        <f t="shared" si="76"/>
        <v>343.06875878856715</v>
      </c>
      <c r="BH77" s="21">
        <f>IF($N77=2,BH108*'4 PEF'!$H$4,IF(OR($N77=3,$N77=4,$N77=5,$N77=6),BH108*'4 PEF'!$H$5,IF(OR($N77=7,$N77=8),BH108*'4 PEF'!$H$10,IF($N77=9,BH108*'4 PEF'!$H$7,IF($N77=10,BH108*'4 PEF'!$H$6)))))</f>
        <v>14.389689689988421</v>
      </c>
      <c r="BI77" s="21">
        <f>BI108*'4 PEF'!$H$10</f>
        <v>23.66322084221985</v>
      </c>
      <c r="BJ77" s="21">
        <f>IF($N77=2,BJ108*'4 PEF'!$H$4,IF(OR($N77=3,$N77=4,$N77=5,$N77=6),BJ108*'4 PEF'!$H$5,IF(OR($N77=7,$N77=8),BJ108*'4 PEF'!$H$10,IF($N77=9,BJ108*'4 PEF'!$H$7,IF($N77=10,BJ108*'4 PEF'!$H$6)))))</f>
        <v>10.273289108119705</v>
      </c>
      <c r="BK77" s="21">
        <f>BK108*'4 PEF'!$H$10</f>
        <v>20.436829714284215</v>
      </c>
      <c r="BL77" s="21">
        <f>BL108*'4 PEF'!$H$10</f>
        <v>1.0275726131951315</v>
      </c>
      <c r="BM77" s="39">
        <f>BM108*'4 PEF'!$H$10</f>
        <v>0</v>
      </c>
      <c r="BN77" s="40">
        <f t="shared" si="99"/>
        <v>69.790601967807333</v>
      </c>
      <c r="BO77" s="21">
        <f>IF($N77=2,BO108*'4 PEF'!$H$4,IF(OR($N77=3,$N77=4,$N77=5,$N77=6),BO108*'4 PEF'!$H$5,IF(OR($N77=7,$N77=8),BO108*'4 PEF'!$H$10,IF($N77=9,BO108*'4 PEF'!$H$7,IF($N77=10,BO108*'4 PEF'!$H$6)))))</f>
        <v>11.722624994694007</v>
      </c>
      <c r="BP77" s="21">
        <f>BP108*'4 PEF'!$H$10</f>
        <v>15.526964010040201</v>
      </c>
      <c r="BQ77" s="21">
        <f>IF($N77=2,BQ108*'4 PEF'!$H$4,IF(OR($N77=3,$N77=4,$N77=5,$N77=6),BQ108*'4 PEF'!$H$5,IF(OR($N77=7,$N77=8),BQ108*'4 PEF'!$H$10,IF($N77=9,BQ108*'4 PEF'!$H$7,IF($N77=10,BQ108*'4 PEF'!$H$6)))))</f>
        <v>16.717744935872652</v>
      </c>
      <c r="BR77" s="21">
        <f>BR108*'4 PEF'!$H$10</f>
        <v>21.01762909091094</v>
      </c>
      <c r="BS77" s="21">
        <f>BS108*'4 PEF'!$H$10</f>
        <v>0.78299491288504242</v>
      </c>
      <c r="BT77" s="39">
        <f>BT108*'4 PEF'!$H$10</f>
        <v>0</v>
      </c>
      <c r="BU77" s="40">
        <f t="shared" si="100"/>
        <v>65.767957944402852</v>
      </c>
    </row>
    <row r="78" spans="1:73" x14ac:dyDescent="0.25">
      <c r="A78" s="195"/>
      <c r="B78" s="18">
        <v>9</v>
      </c>
      <c r="C78" s="26">
        <f>VLOOKUP(M78,[1]aux!$A$2:$B$35,2)</f>
        <v>28</v>
      </c>
      <c r="D78" s="55" t="s">
        <v>40</v>
      </c>
      <c r="E78" s="55" t="s">
        <v>40</v>
      </c>
      <c r="F78" s="54" t="s">
        <v>41</v>
      </c>
      <c r="G78" s="54" t="s">
        <v>42</v>
      </c>
      <c r="H78" s="54">
        <v>0</v>
      </c>
      <c r="I78" s="54">
        <f t="shared" si="77"/>
        <v>4</v>
      </c>
      <c r="J78" s="54">
        <f t="shared" si="78"/>
        <v>2</v>
      </c>
      <c r="K78" s="54">
        <f t="shared" si="79"/>
        <v>2</v>
      </c>
      <c r="L78" s="54">
        <f t="shared" si="80"/>
        <v>1</v>
      </c>
      <c r="M78" s="54">
        <f t="shared" si="81"/>
        <v>4221</v>
      </c>
      <c r="N78" s="54">
        <v>7</v>
      </c>
      <c r="O78" s="54">
        <v>12</v>
      </c>
      <c r="P78" s="54">
        <v>1</v>
      </c>
      <c r="Q78" s="54">
        <v>1</v>
      </c>
      <c r="R78" s="54">
        <v>2</v>
      </c>
      <c r="S78" s="54" t="s">
        <v>42</v>
      </c>
      <c r="T78" s="26">
        <f t="shared" si="82"/>
        <v>16</v>
      </c>
      <c r="U78" s="54">
        <v>0</v>
      </c>
      <c r="V78" s="54">
        <v>0</v>
      </c>
      <c r="W78" s="19"/>
      <c r="X78" s="11">
        <f>VLOOKUP($C78,[2]Rome!$BB$7:$BK$40,5)</f>
        <v>13</v>
      </c>
      <c r="Y78" s="11">
        <f>VLOOKUP($C78,[2]Rome!$BB$7:$BK$40,6)</f>
        <v>35</v>
      </c>
      <c r="Z78" s="11">
        <f>VLOOKUP($C78,[2]Rome!$BB$7:$BK$40,7)</f>
        <v>67</v>
      </c>
      <c r="AA78" s="11">
        <f>VLOOKUP($C78,[2]Rome!$BB$7:$BK$40,8)</f>
        <v>88</v>
      </c>
      <c r="AB78" s="11">
        <f>VLOOKUP($C78,[2]Rome!$BB$7:$BK$40,9)</f>
        <v>116</v>
      </c>
      <c r="AC78" s="11">
        <f>VLOOKUP($C78,[2]Rome!$BB$7:$BK$40,10)</f>
        <v>108</v>
      </c>
      <c r="AD78" s="12">
        <f t="shared" si="83"/>
        <v>0</v>
      </c>
      <c r="AE78" s="12">
        <f t="shared" si="84"/>
        <v>0</v>
      </c>
      <c r="AF78" s="12">
        <v>0</v>
      </c>
      <c r="AG78" s="12" t="s">
        <v>38</v>
      </c>
      <c r="AH78" s="12" t="s">
        <v>38</v>
      </c>
      <c r="AI78" s="12">
        <f t="shared" si="85"/>
        <v>127</v>
      </c>
      <c r="AJ78" s="12">
        <f t="shared" si="86"/>
        <v>0</v>
      </c>
      <c r="AK78" s="12">
        <f t="shared" si="87"/>
        <v>148</v>
      </c>
      <c r="AL78" s="12">
        <f t="shared" si="88"/>
        <v>162</v>
      </c>
      <c r="AM78" s="12">
        <f t="shared" si="89"/>
        <v>0</v>
      </c>
      <c r="AN78" s="12">
        <f t="shared" si="90"/>
        <v>0</v>
      </c>
      <c r="AO78" s="14">
        <f t="shared" si="75"/>
        <v>604.87928452568553</v>
      </c>
      <c r="AP78" s="11">
        <f>VLOOKUP($C78,[1]Rome!$BB$7:$BK$40,5)</f>
        <v>13</v>
      </c>
      <c r="AQ78" s="11">
        <f>VLOOKUP($C78,[1]Rome!$BB$7:$BK$40,6)</f>
        <v>35</v>
      </c>
      <c r="AR78" s="11">
        <f>VLOOKUP($C78,[1]Rome!$BB$7:$BK$40,7)</f>
        <v>67</v>
      </c>
      <c r="AS78" s="11">
        <f>VLOOKUP($C78,[1]Rome!$BB$7:$BK$40,8)</f>
        <v>89</v>
      </c>
      <c r="AT78" s="11">
        <f>VLOOKUP($C78,[1]Rome!$BB$7:$BK$40,9)</f>
        <v>117</v>
      </c>
      <c r="AU78" s="11">
        <f>VLOOKUP($C78,[1]Rome!$BB$7:$BK$40,10)</f>
        <v>109</v>
      </c>
      <c r="AV78" s="12">
        <f t="shared" si="91"/>
        <v>0</v>
      </c>
      <c r="AW78" s="12">
        <f t="shared" si="92"/>
        <v>0</v>
      </c>
      <c r="AX78" s="12">
        <v>0</v>
      </c>
      <c r="AY78" s="12" t="s">
        <v>38</v>
      </c>
      <c r="AZ78" s="12" t="s">
        <v>38</v>
      </c>
      <c r="BA78" s="12">
        <f t="shared" si="93"/>
        <v>128</v>
      </c>
      <c r="BB78" s="12">
        <f t="shared" si="94"/>
        <v>0</v>
      </c>
      <c r="BC78" s="12">
        <f t="shared" si="95"/>
        <v>149</v>
      </c>
      <c r="BD78" s="12">
        <f t="shared" si="96"/>
        <v>162</v>
      </c>
      <c r="BE78" s="12">
        <f t="shared" si="97"/>
        <v>0</v>
      </c>
      <c r="BF78" s="12">
        <f t="shared" si="98"/>
        <v>0</v>
      </c>
      <c r="BG78" s="14">
        <f t="shared" si="76"/>
        <v>393.07632144302136</v>
      </c>
      <c r="BH78" s="21">
        <f>IF($N78=2,BH109*'4 PEF'!$H$4,IF(OR($N78=3,$N78=4,$N78=5,$N78=6),BH109*'4 PEF'!$H$5,IF(OR($N78=7,$N78=8),BH109*'4 PEF'!$H$10,IF($N78=9,BH109*'4 PEF'!$H$7,IF($N78=10,BH109*'4 PEF'!$H$6)))))</f>
        <v>12.189636276048592</v>
      </c>
      <c r="BI78" s="21">
        <f>BI109*'4 PEF'!$H$10</f>
        <v>8.4672225007042972</v>
      </c>
      <c r="BJ78" s="21">
        <f>IF($N78=2,BJ109*'4 PEF'!$H$4,IF(OR($N78=3,$N78=4,$N78=5,$N78=6),BJ109*'4 PEF'!$H$5,IF(OR($N78=7,$N78=8),BJ109*'4 PEF'!$H$10,IF($N78=9,BJ109*'4 PEF'!$H$7,IF($N78=10,BJ109*'4 PEF'!$H$6)))))</f>
        <v>10.4536721955344</v>
      </c>
      <c r="BK78" s="21">
        <f>BK109*'4 PEF'!$H$10</f>
        <v>20.436829714284215</v>
      </c>
      <c r="BL78" s="21">
        <f>BL109*'4 PEF'!$H$10</f>
        <v>0.72555492155916423</v>
      </c>
      <c r="BM78" s="39">
        <f>BM109*'4 PEF'!$H$10</f>
        <v>0</v>
      </c>
      <c r="BN78" s="40">
        <f t="shared" si="99"/>
        <v>52.272915608130674</v>
      </c>
      <c r="BO78" s="21">
        <f>IF($N78=2,BO109*'4 PEF'!$H$4,IF(OR($N78=3,$N78=4,$N78=5,$N78=6),BO109*'4 PEF'!$H$5,IF(OR($N78=7,$N78=8),BO109*'4 PEF'!$H$10,IF($N78=9,BO109*'4 PEF'!$H$7,IF($N78=10,BO109*'4 PEF'!$H$6)))))</f>
        <v>10.246553064298949</v>
      </c>
      <c r="BP78" s="21">
        <f>BP109*'4 PEF'!$H$10</f>
        <v>4.9727793691410458</v>
      </c>
      <c r="BQ78" s="21">
        <f>IF($N78=2,BQ109*'4 PEF'!$H$4,IF(OR($N78=3,$N78=4,$N78=5,$N78=6),BQ109*'4 PEF'!$H$5,IF(OR($N78=7,$N78=8),BQ109*'4 PEF'!$H$10,IF($N78=9,BQ109*'4 PEF'!$H$7,IF($N78=10,BQ109*'4 PEF'!$H$6)))))</f>
        <v>16.901150271946694</v>
      </c>
      <c r="BR78" s="21">
        <f>BR109*'4 PEF'!$H$10</f>
        <v>21.01762909091094</v>
      </c>
      <c r="BS78" s="21">
        <f>BS109*'4 PEF'!$H$10</f>
        <v>0.68486190475161235</v>
      </c>
      <c r="BT78" s="39">
        <f>BT109*'4 PEF'!$H$10</f>
        <v>0</v>
      </c>
      <c r="BU78" s="40">
        <f t="shared" si="100"/>
        <v>53.82297370104925</v>
      </c>
    </row>
    <row r="79" spans="1:73" x14ac:dyDescent="0.25">
      <c r="A79" s="195"/>
      <c r="B79" s="18">
        <v>10</v>
      </c>
      <c r="C79" s="26">
        <f>VLOOKUP(M79,[1]aux!$A$2:$B$35,2)</f>
        <v>32</v>
      </c>
      <c r="D79" s="55" t="s">
        <v>40</v>
      </c>
      <c r="E79" s="55" t="s">
        <v>41</v>
      </c>
      <c r="F79" s="54" t="s">
        <v>41</v>
      </c>
      <c r="G79" s="54" t="s">
        <v>42</v>
      </c>
      <c r="H79" s="54">
        <v>0</v>
      </c>
      <c r="I79" s="54">
        <f t="shared" si="77"/>
        <v>4</v>
      </c>
      <c r="J79" s="54">
        <f t="shared" si="78"/>
        <v>3</v>
      </c>
      <c r="K79" s="54">
        <f t="shared" si="79"/>
        <v>2</v>
      </c>
      <c r="L79" s="54">
        <f t="shared" si="80"/>
        <v>1</v>
      </c>
      <c r="M79" s="54">
        <f t="shared" si="81"/>
        <v>4321</v>
      </c>
      <c r="N79" s="54">
        <v>7</v>
      </c>
      <c r="O79" s="54">
        <v>12</v>
      </c>
      <c r="P79" s="54">
        <v>1</v>
      </c>
      <c r="Q79" s="54">
        <v>1</v>
      </c>
      <c r="R79" s="54">
        <v>2</v>
      </c>
      <c r="S79" s="54" t="s">
        <v>42</v>
      </c>
      <c r="T79" s="26">
        <f t="shared" si="82"/>
        <v>16</v>
      </c>
      <c r="U79" s="54">
        <v>0</v>
      </c>
      <c r="V79" s="54">
        <v>0</v>
      </c>
      <c r="W79" s="19"/>
      <c r="X79" s="11">
        <f>VLOOKUP($C79,[2]Rome!$BB$7:$BK$40,5)</f>
        <v>13</v>
      </c>
      <c r="Y79" s="11">
        <f>VLOOKUP($C79,[2]Rome!$BB$7:$BK$40,6)</f>
        <v>35</v>
      </c>
      <c r="Z79" s="11">
        <f>VLOOKUP($C79,[2]Rome!$BB$7:$BK$40,7)</f>
        <v>67</v>
      </c>
      <c r="AA79" s="11">
        <f>VLOOKUP($C79,[2]Rome!$BB$7:$BK$40,8)</f>
        <v>90</v>
      </c>
      <c r="AB79" s="11">
        <f>VLOOKUP($C79,[2]Rome!$BB$7:$BK$40,9)</f>
        <v>116</v>
      </c>
      <c r="AC79" s="11">
        <f>VLOOKUP($C79,[2]Rome!$BB$7:$BK$40,10)</f>
        <v>108</v>
      </c>
      <c r="AD79" s="12">
        <f t="shared" si="83"/>
        <v>0</v>
      </c>
      <c r="AE79" s="12">
        <f t="shared" si="84"/>
        <v>0</v>
      </c>
      <c r="AF79" s="12">
        <v>0</v>
      </c>
      <c r="AG79" s="12" t="s">
        <v>38</v>
      </c>
      <c r="AH79" s="12" t="s">
        <v>38</v>
      </c>
      <c r="AI79" s="12">
        <f t="shared" si="85"/>
        <v>127</v>
      </c>
      <c r="AJ79" s="12">
        <f t="shared" si="86"/>
        <v>0</v>
      </c>
      <c r="AK79" s="12">
        <f t="shared" si="87"/>
        <v>148</v>
      </c>
      <c r="AL79" s="12">
        <f t="shared" si="88"/>
        <v>162</v>
      </c>
      <c r="AM79" s="12">
        <f t="shared" si="89"/>
        <v>0</v>
      </c>
      <c r="AN79" s="12">
        <f t="shared" si="90"/>
        <v>0</v>
      </c>
      <c r="AO79" s="14">
        <f t="shared" si="75"/>
        <v>612.5495203074787</v>
      </c>
      <c r="AP79" s="11">
        <f>VLOOKUP($C79,[1]Rome!$BB$7:$BK$40,5)</f>
        <v>13</v>
      </c>
      <c r="AQ79" s="11">
        <f>VLOOKUP($C79,[1]Rome!$BB$7:$BK$40,6)</f>
        <v>35</v>
      </c>
      <c r="AR79" s="11">
        <f>VLOOKUP($C79,[1]Rome!$BB$7:$BK$40,7)</f>
        <v>67</v>
      </c>
      <c r="AS79" s="11">
        <f>VLOOKUP($C79,[1]Rome!$BB$7:$BK$40,8)</f>
        <v>91</v>
      </c>
      <c r="AT79" s="11">
        <f>VLOOKUP($C79,[1]Rome!$BB$7:$BK$40,9)</f>
        <v>117</v>
      </c>
      <c r="AU79" s="11">
        <f>VLOOKUP($C79,[1]Rome!$BB$7:$BK$40,10)</f>
        <v>109</v>
      </c>
      <c r="AV79" s="12">
        <f t="shared" si="91"/>
        <v>0</v>
      </c>
      <c r="AW79" s="12">
        <f t="shared" si="92"/>
        <v>0</v>
      </c>
      <c r="AX79" s="12">
        <v>0</v>
      </c>
      <c r="AY79" s="12" t="s">
        <v>38</v>
      </c>
      <c r="AZ79" s="12" t="s">
        <v>38</v>
      </c>
      <c r="BA79" s="12">
        <f t="shared" si="93"/>
        <v>128</v>
      </c>
      <c r="BB79" s="12">
        <f t="shared" si="94"/>
        <v>0</v>
      </c>
      <c r="BC79" s="12">
        <f t="shared" si="95"/>
        <v>149</v>
      </c>
      <c r="BD79" s="12">
        <f t="shared" si="96"/>
        <v>162</v>
      </c>
      <c r="BE79" s="12">
        <f t="shared" si="97"/>
        <v>0</v>
      </c>
      <c r="BF79" s="12">
        <f t="shared" si="98"/>
        <v>0</v>
      </c>
      <c r="BG79" s="14">
        <f t="shared" si="76"/>
        <v>396.47810418491611</v>
      </c>
      <c r="BH79" s="21">
        <f>IF($N79=2,BH110*'4 PEF'!$H$4,IF(OR($N79=3,$N79=4,$N79=5,$N79=6),BH110*'4 PEF'!$H$5,IF(OR($N79=7,$N79=8),BH110*'4 PEF'!$H$10,IF($N79=9,BH110*'4 PEF'!$H$7,IF($N79=10,BH110*'4 PEF'!$H$6)))))</f>
        <v>8.0727303081373787</v>
      </c>
      <c r="BI79" s="21">
        <f>BI110*'4 PEF'!$H$10</f>
        <v>9.2876953095062031</v>
      </c>
      <c r="BJ79" s="21">
        <f>IF($N79=2,BJ110*'4 PEF'!$H$4,IF(OR($N79=3,$N79=4,$N79=5,$N79=6),BJ110*'4 PEF'!$H$5,IF(OR($N79=7,$N79=8),BJ110*'4 PEF'!$H$10,IF($N79=9,BJ110*'4 PEF'!$H$7,IF($N79=10,BJ110*'4 PEF'!$H$6)))))</f>
        <v>10.66424581347148</v>
      </c>
      <c r="BK79" s="21">
        <f>BK110*'4 PEF'!$H$10</f>
        <v>20.436829714284215</v>
      </c>
      <c r="BL79" s="21">
        <f>BL110*'4 PEF'!$H$10</f>
        <v>0.70870518705645713</v>
      </c>
      <c r="BM79" s="39">
        <f>BM110*'4 PEF'!$H$10</f>
        <v>0</v>
      </c>
      <c r="BN79" s="40">
        <f t="shared" si="99"/>
        <v>49.170206332455734</v>
      </c>
      <c r="BO79" s="21">
        <f>IF($N79=2,BO110*'4 PEF'!$H$4,IF(OR($N79=3,$N79=4,$N79=5,$N79=6),BO110*'4 PEF'!$H$5,IF(OR($N79=7,$N79=8),BO110*'4 PEF'!$H$10,IF($N79=9,BO110*'4 PEF'!$H$7,IF($N79=10,BO110*'4 PEF'!$H$6)))))</f>
        <v>7.807706365780307</v>
      </c>
      <c r="BP79" s="21">
        <f>BP110*'4 PEF'!$H$10</f>
        <v>5.0015001688055438</v>
      </c>
      <c r="BQ79" s="21">
        <f>IF($N79=2,BQ110*'4 PEF'!$H$4,IF(OR($N79=3,$N79=4,$N79=5,$N79=6),BQ110*'4 PEF'!$H$5,IF(OR($N79=7,$N79=8),BQ110*'4 PEF'!$H$10,IF($N79=9,BQ110*'4 PEF'!$H$7,IF($N79=10,BQ110*'4 PEF'!$H$6)))))</f>
        <v>17.39643216294516</v>
      </c>
      <c r="BR79" s="21">
        <f>BR110*'4 PEF'!$H$10</f>
        <v>21.01762909091094</v>
      </c>
      <c r="BS79" s="21">
        <f>BS110*'4 PEF'!$H$10</f>
        <v>0.67576461931854559</v>
      </c>
      <c r="BT79" s="39">
        <f>BT110*'4 PEF'!$H$10</f>
        <v>0</v>
      </c>
      <c r="BU79" s="40">
        <f t="shared" si="100"/>
        <v>51.899032407760494</v>
      </c>
    </row>
    <row r="80" spans="1:73" x14ac:dyDescent="0.25">
      <c r="A80" s="195"/>
      <c r="B80" s="18">
        <v>11</v>
      </c>
      <c r="C80" s="26">
        <f>VLOOKUP(M80,[1]aux!$A$2:$B$35,2)</f>
        <v>34</v>
      </c>
      <c r="D80" s="55" t="s">
        <v>40</v>
      </c>
      <c r="E80" s="55" t="s">
        <v>41</v>
      </c>
      <c r="F80" s="54" t="s">
        <v>41</v>
      </c>
      <c r="G80" s="54" t="s">
        <v>42</v>
      </c>
      <c r="H80" s="54">
        <v>1</v>
      </c>
      <c r="I80" s="54">
        <f t="shared" si="77"/>
        <v>4</v>
      </c>
      <c r="J80" s="54">
        <f t="shared" si="78"/>
        <v>3</v>
      </c>
      <c r="K80" s="54">
        <f t="shared" si="79"/>
        <v>2</v>
      </c>
      <c r="L80" s="54">
        <f t="shared" si="80"/>
        <v>2</v>
      </c>
      <c r="M80" s="54">
        <f t="shared" si="81"/>
        <v>4322</v>
      </c>
      <c r="N80" s="54">
        <v>7</v>
      </c>
      <c r="O80" s="54">
        <v>12</v>
      </c>
      <c r="P80" s="54">
        <v>1</v>
      </c>
      <c r="Q80" s="54">
        <v>1</v>
      </c>
      <c r="R80" s="54">
        <v>2</v>
      </c>
      <c r="S80" s="54" t="s">
        <v>42</v>
      </c>
      <c r="T80" s="26">
        <f t="shared" si="82"/>
        <v>16</v>
      </c>
      <c r="U80" s="54">
        <v>0</v>
      </c>
      <c r="V80" s="54">
        <v>0</v>
      </c>
      <c r="W80" s="19"/>
      <c r="X80" s="11">
        <f>VLOOKUP($C80,[2]Rome!$BB$7:$BK$40,5)</f>
        <v>13</v>
      </c>
      <c r="Y80" s="11">
        <f>VLOOKUP($C80,[2]Rome!$BB$7:$BK$40,6)</f>
        <v>35</v>
      </c>
      <c r="Z80" s="11">
        <f>VLOOKUP($C80,[2]Rome!$BB$7:$BK$40,7)</f>
        <v>67</v>
      </c>
      <c r="AA80" s="11">
        <f>VLOOKUP($C80,[2]Rome!$BB$7:$BK$40,8)</f>
        <v>90</v>
      </c>
      <c r="AB80" s="11">
        <f>VLOOKUP($C80,[2]Rome!$BB$7:$BK$40,9)</f>
        <v>116</v>
      </c>
      <c r="AC80" s="11">
        <f>VLOOKUP($C80,[2]Rome!$BB$7:$BK$40,10)</f>
        <v>108</v>
      </c>
      <c r="AD80" s="12">
        <f t="shared" si="83"/>
        <v>169</v>
      </c>
      <c r="AE80" s="12">
        <f t="shared" si="84"/>
        <v>167</v>
      </c>
      <c r="AF80" s="12">
        <v>0</v>
      </c>
      <c r="AG80" s="12" t="s">
        <v>38</v>
      </c>
      <c r="AH80" s="12" t="s">
        <v>38</v>
      </c>
      <c r="AI80" s="12">
        <f t="shared" si="85"/>
        <v>127</v>
      </c>
      <c r="AJ80" s="12">
        <f t="shared" si="86"/>
        <v>0</v>
      </c>
      <c r="AK80" s="12">
        <f t="shared" si="87"/>
        <v>148</v>
      </c>
      <c r="AL80" s="12">
        <f t="shared" si="88"/>
        <v>162</v>
      </c>
      <c r="AM80" s="12">
        <f t="shared" si="89"/>
        <v>0</v>
      </c>
      <c r="AN80" s="12">
        <f t="shared" si="90"/>
        <v>0</v>
      </c>
      <c r="AO80" s="14">
        <f t="shared" si="75"/>
        <v>638.85346225747867</v>
      </c>
      <c r="AP80" s="11">
        <f>VLOOKUP($C80,[1]Rome!$BB$7:$BK$40,5)</f>
        <v>13</v>
      </c>
      <c r="AQ80" s="11">
        <f>VLOOKUP($C80,[1]Rome!$BB$7:$BK$40,6)</f>
        <v>35</v>
      </c>
      <c r="AR80" s="11">
        <f>VLOOKUP($C80,[1]Rome!$BB$7:$BK$40,7)</f>
        <v>67</v>
      </c>
      <c r="AS80" s="11">
        <f>VLOOKUP($C80,[1]Rome!$BB$7:$BK$40,8)</f>
        <v>91</v>
      </c>
      <c r="AT80" s="11">
        <f>VLOOKUP($C80,[1]Rome!$BB$7:$BK$40,9)</f>
        <v>117</v>
      </c>
      <c r="AU80" s="11">
        <f>VLOOKUP($C80,[1]Rome!$BB$7:$BK$40,10)</f>
        <v>109</v>
      </c>
      <c r="AV80" s="12">
        <f t="shared" si="91"/>
        <v>170</v>
      </c>
      <c r="AW80" s="12">
        <f t="shared" si="92"/>
        <v>168</v>
      </c>
      <c r="AX80" s="12">
        <v>0</v>
      </c>
      <c r="AY80" s="12" t="s">
        <v>38</v>
      </c>
      <c r="AZ80" s="12" t="s">
        <v>38</v>
      </c>
      <c r="BA80" s="12">
        <f t="shared" si="93"/>
        <v>128</v>
      </c>
      <c r="BB80" s="12">
        <f t="shared" si="94"/>
        <v>0</v>
      </c>
      <c r="BC80" s="12">
        <f t="shared" si="95"/>
        <v>149</v>
      </c>
      <c r="BD80" s="12">
        <f t="shared" si="96"/>
        <v>162</v>
      </c>
      <c r="BE80" s="12">
        <f t="shared" si="97"/>
        <v>0</v>
      </c>
      <c r="BF80" s="12">
        <f t="shared" si="98"/>
        <v>0</v>
      </c>
      <c r="BG80" s="14">
        <f t="shared" si="76"/>
        <v>419.7296878449161</v>
      </c>
      <c r="BH80" s="21">
        <f>IF($N80=2,BH111*'4 PEF'!$H$4,IF(OR($N80=3,$N80=4,$N80=5,$N80=6),BH111*'4 PEF'!$H$5,IF(OR($N80=7,$N80=8),BH111*'4 PEF'!$H$10,IF($N80=9,BH111*'4 PEF'!$H$7,IF($N80=10,BH111*'4 PEF'!$H$6)))))</f>
        <v>5.8123883115763091</v>
      </c>
      <c r="BI80" s="21">
        <f>BI111*'4 PEF'!$H$10</f>
        <v>9.0789225685773225</v>
      </c>
      <c r="BJ80" s="21">
        <f>IF($N80=2,BJ111*'4 PEF'!$H$4,IF(OR($N80=3,$N80=4,$N80=5,$N80=6),BJ111*'4 PEF'!$H$5,IF(OR($N80=7,$N80=8),BJ111*'4 PEF'!$H$10,IF($N80=9,BJ111*'4 PEF'!$H$7,IF($N80=10,BJ111*'4 PEF'!$H$6)))))</f>
        <v>10.964969475243835</v>
      </c>
      <c r="BK80" s="21">
        <f>BK111*'4 PEF'!$H$10</f>
        <v>20.436829714284215</v>
      </c>
      <c r="BL80" s="21">
        <f>BL111*'4 PEF'!$H$10</f>
        <v>8.7341899583848406</v>
      </c>
      <c r="BM80" s="39">
        <f>BM111*'4 PEF'!$H$10</f>
        <v>0</v>
      </c>
      <c r="BN80" s="40">
        <f t="shared" si="99"/>
        <v>55.02730002806652</v>
      </c>
      <c r="BO80" s="21">
        <f>IF($N80=2,BO111*'4 PEF'!$H$4,IF(OR($N80=3,$N80=4,$N80=5,$N80=6),BO111*'4 PEF'!$H$5,IF(OR($N80=7,$N80=8),BO111*'4 PEF'!$H$10,IF($N80=9,BO111*'4 PEF'!$H$7,IF($N80=10,BO111*'4 PEF'!$H$6)))))</f>
        <v>4.8609591401701717</v>
      </c>
      <c r="BP80" s="21">
        <f>BP111*'4 PEF'!$H$10</f>
        <v>4.8239741749556018</v>
      </c>
      <c r="BQ80" s="21">
        <f>IF($N80=2,BQ111*'4 PEF'!$H$4,IF(OR($N80=3,$N80=4,$N80=5,$N80=6),BQ111*'4 PEF'!$H$5,IF(OR($N80=7,$N80=8),BQ111*'4 PEF'!$H$10,IF($N80=9,BQ111*'4 PEF'!$H$7,IF($N80=10,BQ111*'4 PEF'!$H$6)))))</f>
        <v>17.95299415388142</v>
      </c>
      <c r="BR80" s="21">
        <f>BR111*'4 PEF'!$H$10</f>
        <v>21.01762909091094</v>
      </c>
      <c r="BS80" s="21">
        <f>BS111*'4 PEF'!$H$10</f>
        <v>8.8787873127783197</v>
      </c>
      <c r="BT80" s="39">
        <f>BT111*'4 PEF'!$H$10</f>
        <v>0</v>
      </c>
      <c r="BU80" s="40">
        <f t="shared" si="100"/>
        <v>57.534343872696461</v>
      </c>
    </row>
    <row r="81" spans="1:73" x14ac:dyDescent="0.25">
      <c r="A81" s="195"/>
      <c r="B81" s="18">
        <v>12</v>
      </c>
      <c r="C81" s="26">
        <f>VLOOKUP(M81,[1]aux!$A$2:$B$35,2)</f>
        <v>19</v>
      </c>
      <c r="D81" s="55" t="s">
        <v>42</v>
      </c>
      <c r="E81" s="55" t="s">
        <v>40</v>
      </c>
      <c r="F81" s="54" t="s">
        <v>42</v>
      </c>
      <c r="G81" s="54" t="s">
        <v>42</v>
      </c>
      <c r="H81" s="54">
        <v>0</v>
      </c>
      <c r="I81" s="54">
        <f t="shared" si="77"/>
        <v>3</v>
      </c>
      <c r="J81" s="54">
        <f t="shared" si="78"/>
        <v>2</v>
      </c>
      <c r="K81" s="54">
        <f t="shared" si="79"/>
        <v>1</v>
      </c>
      <c r="L81" s="54">
        <f t="shared" si="80"/>
        <v>1</v>
      </c>
      <c r="M81" s="54">
        <f t="shared" si="81"/>
        <v>3211</v>
      </c>
      <c r="N81" s="54">
        <v>9</v>
      </c>
      <c r="O81" s="54">
        <v>11</v>
      </c>
      <c r="P81" s="54">
        <v>2</v>
      </c>
      <c r="Q81" s="54">
        <v>3</v>
      </c>
      <c r="R81" s="54">
        <v>1</v>
      </c>
      <c r="S81" s="54" t="s">
        <v>42</v>
      </c>
      <c r="T81" s="26">
        <f t="shared" si="82"/>
        <v>24</v>
      </c>
      <c r="U81" s="54">
        <v>1</v>
      </c>
      <c r="V81" s="54">
        <v>1</v>
      </c>
      <c r="W81" s="19"/>
      <c r="X81" s="11">
        <f>VLOOKUP($C81,[2]Rome!$BB$7:$BK$40,5)</f>
        <v>11</v>
      </c>
      <c r="Y81" s="11">
        <f>VLOOKUP($C81,[2]Rome!$BB$7:$BK$40,6)</f>
        <v>33</v>
      </c>
      <c r="Z81" s="11">
        <f>VLOOKUP($C81,[2]Rome!$BB$7:$BK$40,7)</f>
        <v>65</v>
      </c>
      <c r="AA81" s="11">
        <f>VLOOKUP($C81,[2]Rome!$BB$7:$BK$40,8)</f>
        <v>88</v>
      </c>
      <c r="AB81" s="11">
        <f>VLOOKUP($C81,[2]Rome!$BB$7:$BK$40,9)</f>
        <v>0</v>
      </c>
      <c r="AC81" s="11">
        <f>VLOOKUP($C81,[2]Rome!$BB$7:$BK$40,10)</f>
        <v>102</v>
      </c>
      <c r="AD81" s="12">
        <f t="shared" si="83"/>
        <v>0</v>
      </c>
      <c r="AE81" s="12">
        <f t="shared" si="84"/>
        <v>0</v>
      </c>
      <c r="AF81" s="12">
        <v>0</v>
      </c>
      <c r="AG81" s="12" t="s">
        <v>38</v>
      </c>
      <c r="AH81" s="12" t="s">
        <v>38</v>
      </c>
      <c r="AI81" s="12">
        <f t="shared" si="85"/>
        <v>136</v>
      </c>
      <c r="AJ81" s="12">
        <f t="shared" si="86"/>
        <v>139</v>
      </c>
      <c r="AK81" s="12">
        <f t="shared" si="87"/>
        <v>152</v>
      </c>
      <c r="AL81" s="12">
        <f t="shared" si="88"/>
        <v>160</v>
      </c>
      <c r="AM81" s="12">
        <f t="shared" si="89"/>
        <v>185</v>
      </c>
      <c r="AN81" s="12">
        <f t="shared" si="90"/>
        <v>184</v>
      </c>
      <c r="AO81" s="14">
        <f t="shared" si="75"/>
        <v>377.63734767435068</v>
      </c>
      <c r="AP81" s="11">
        <f>VLOOKUP($C81,[1]Rome!$BB$7:$BK$40,5)</f>
        <v>11</v>
      </c>
      <c r="AQ81" s="11">
        <f>VLOOKUP($C81,[1]Rome!$BB$7:$BK$40,6)</f>
        <v>33</v>
      </c>
      <c r="AR81" s="11">
        <f>VLOOKUP($C81,[1]Rome!$BB$7:$BK$40,7)</f>
        <v>65</v>
      </c>
      <c r="AS81" s="11">
        <f>VLOOKUP($C81,[1]Rome!$BB$7:$BK$40,8)</f>
        <v>89</v>
      </c>
      <c r="AT81" s="11">
        <f>VLOOKUP($C81,[1]Rome!$BB$7:$BK$40,9)</f>
        <v>0</v>
      </c>
      <c r="AU81" s="11">
        <f>VLOOKUP($C81,[1]Rome!$BB$7:$BK$40,10)</f>
        <v>103</v>
      </c>
      <c r="AV81" s="12">
        <f t="shared" si="91"/>
        <v>0</v>
      </c>
      <c r="AW81" s="12">
        <f t="shared" si="92"/>
        <v>0</v>
      </c>
      <c r="AX81" s="12">
        <v>0</v>
      </c>
      <c r="AY81" s="12" t="s">
        <v>38</v>
      </c>
      <c r="AZ81" s="12" t="s">
        <v>38</v>
      </c>
      <c r="BA81" s="12">
        <f t="shared" si="93"/>
        <v>138</v>
      </c>
      <c r="BB81" s="12">
        <f t="shared" si="94"/>
        <v>140</v>
      </c>
      <c r="BC81" s="12">
        <f t="shared" si="95"/>
        <v>153</v>
      </c>
      <c r="BD81" s="12">
        <f t="shared" si="96"/>
        <v>160</v>
      </c>
      <c r="BE81" s="12">
        <f t="shared" si="97"/>
        <v>186</v>
      </c>
      <c r="BF81" s="12">
        <f t="shared" si="98"/>
        <v>184</v>
      </c>
      <c r="BG81" s="14">
        <f t="shared" si="76"/>
        <v>197.93065901471203</v>
      </c>
      <c r="BH81" s="21">
        <f>IF($N81=2,BH112*'4 PEF'!$H$4,IF(OR($N81=3,$N81=4,$N81=5,$N81=6),BH112*'4 PEF'!$H$5,IF(OR($N81=7,$N81=8),BH112*'4 PEF'!$H$10,IF($N81=9,BH112*'4 PEF'!$H$7,IF($N81=10,BH112*'4 PEF'!$H$6)))))</f>
        <v>29.185168772356182</v>
      </c>
      <c r="BI81" s="21">
        <f>BI112*'4 PEF'!$H$10</f>
        <v>26.797941758332932</v>
      </c>
      <c r="BJ81" s="21">
        <f>IF($N81=2,BJ112*'4 PEF'!$H$4,IF(OR($N81=3,$N81=4,$N81=5,$N81=6),BJ112*'4 PEF'!$H$5,IF(OR($N81=7,$N81=8),BJ112*'4 PEF'!$H$10,IF($N81=9,BJ112*'4 PEF'!$H$7,IF($N81=10,BJ112*'4 PEF'!$H$6)))))</f>
        <v>7.5977142857142868</v>
      </c>
      <c r="BK81" s="21">
        <f>BK112*'4 PEF'!$H$10</f>
        <v>20.436829714284215</v>
      </c>
      <c r="BL81" s="21">
        <f>BL112*'4 PEF'!$H$10</f>
        <v>1.0275726131951315</v>
      </c>
      <c r="BM81" s="39">
        <f>BM112*'4 PEF'!$H$10</f>
        <v>-37.864285714285714</v>
      </c>
      <c r="BN81" s="40">
        <f t="shared" si="99"/>
        <v>47.180941429597041</v>
      </c>
      <c r="BO81" s="21">
        <f>IF($N81=2,BO112*'4 PEF'!$H$4,IF(OR($N81=3,$N81=4,$N81=5,$N81=6),BO112*'4 PEF'!$H$5,IF(OR($N81=7,$N81=8),BO112*'4 PEF'!$H$10,IF($N81=9,BO112*'4 PEF'!$H$7,IF($N81=10,BO112*'4 PEF'!$H$6)))))</f>
        <v>22.562535263179825</v>
      </c>
      <c r="BP81" s="21">
        <f>BP112*'4 PEF'!$H$10</f>
        <v>15.812953084557773</v>
      </c>
      <c r="BQ81" s="21">
        <f>IF($N81=2,BQ112*'4 PEF'!$H$4,IF(OR($N81=3,$N81=4,$N81=5,$N81=6),BQ112*'4 PEF'!$H$5,IF(OR($N81=7,$N81=8),BQ112*'4 PEF'!$H$10,IF($N81=9,BQ112*'4 PEF'!$H$7,IF($N81=10,BQ112*'4 PEF'!$H$6)))))</f>
        <v>12.229939393939391</v>
      </c>
      <c r="BR81" s="21">
        <f>BR112*'4 PEF'!$H$10</f>
        <v>21.01762909091094</v>
      </c>
      <c r="BS81" s="21">
        <f>BS112*'4 PEF'!$H$10</f>
        <v>0.78299491288504242</v>
      </c>
      <c r="BT81" s="39">
        <f>BT112*'4 PEF'!$H$10</f>
        <v>-23.885454545454547</v>
      </c>
      <c r="BU81" s="40">
        <f t="shared" si="100"/>
        <v>48.520597200018429</v>
      </c>
    </row>
    <row r="82" spans="1:73" x14ac:dyDescent="0.25">
      <c r="A82" s="195"/>
      <c r="B82" s="18">
        <v>13</v>
      </c>
      <c r="C82" s="26">
        <f>VLOOKUP(M82,[1]aux!$A$2:$B$35,2)</f>
        <v>28</v>
      </c>
      <c r="D82" s="55" t="s">
        <v>40</v>
      </c>
      <c r="E82" s="55" t="s">
        <v>40</v>
      </c>
      <c r="F82" s="54" t="s">
        <v>41</v>
      </c>
      <c r="G82" s="54" t="s">
        <v>42</v>
      </c>
      <c r="H82" s="54">
        <v>0</v>
      </c>
      <c r="I82" s="54">
        <f t="shared" si="77"/>
        <v>4</v>
      </c>
      <c r="J82" s="54">
        <f t="shared" si="78"/>
        <v>2</v>
      </c>
      <c r="K82" s="54">
        <f t="shared" si="79"/>
        <v>2</v>
      </c>
      <c r="L82" s="54">
        <f t="shared" si="80"/>
        <v>1</v>
      </c>
      <c r="M82" s="54">
        <f t="shared" si="81"/>
        <v>4221</v>
      </c>
      <c r="N82" s="54">
        <v>8</v>
      </c>
      <c r="O82" s="54">
        <v>13</v>
      </c>
      <c r="P82" s="54">
        <v>1</v>
      </c>
      <c r="Q82" s="54">
        <v>1</v>
      </c>
      <c r="R82" s="54">
        <v>2</v>
      </c>
      <c r="S82" s="54" t="s">
        <v>42</v>
      </c>
      <c r="T82" s="26">
        <f t="shared" si="82"/>
        <v>23</v>
      </c>
      <c r="U82" s="54">
        <v>1</v>
      </c>
      <c r="V82" s="54">
        <v>1</v>
      </c>
      <c r="W82" s="19"/>
      <c r="X82" s="11">
        <f>VLOOKUP($C82,[2]Rome!$BB$7:$BK$40,5)</f>
        <v>13</v>
      </c>
      <c r="Y82" s="11">
        <f>VLOOKUP($C82,[2]Rome!$BB$7:$BK$40,6)</f>
        <v>35</v>
      </c>
      <c r="Z82" s="11">
        <f>VLOOKUP($C82,[2]Rome!$BB$7:$BK$40,7)</f>
        <v>67</v>
      </c>
      <c r="AA82" s="11">
        <f>VLOOKUP($C82,[2]Rome!$BB$7:$BK$40,8)</f>
        <v>88</v>
      </c>
      <c r="AB82" s="11">
        <f>VLOOKUP($C82,[2]Rome!$BB$7:$BK$40,9)</f>
        <v>116</v>
      </c>
      <c r="AC82" s="11">
        <f>VLOOKUP($C82,[2]Rome!$BB$7:$BK$40,10)</f>
        <v>108</v>
      </c>
      <c r="AD82" s="12">
        <f t="shared" si="83"/>
        <v>0</v>
      </c>
      <c r="AE82" s="12">
        <f t="shared" si="84"/>
        <v>0</v>
      </c>
      <c r="AF82" s="12">
        <v>0</v>
      </c>
      <c r="AG82" s="12" t="s">
        <v>38</v>
      </c>
      <c r="AH82" s="12" t="s">
        <v>38</v>
      </c>
      <c r="AI82" s="12">
        <f t="shared" si="85"/>
        <v>133</v>
      </c>
      <c r="AJ82" s="12">
        <f t="shared" si="86"/>
        <v>0</v>
      </c>
      <c r="AK82" s="12">
        <f t="shared" si="87"/>
        <v>148</v>
      </c>
      <c r="AL82" s="12">
        <f t="shared" si="88"/>
        <v>162</v>
      </c>
      <c r="AM82" s="12">
        <f t="shared" si="89"/>
        <v>185</v>
      </c>
      <c r="AN82" s="12">
        <f t="shared" si="90"/>
        <v>184</v>
      </c>
      <c r="AO82" s="14">
        <f t="shared" si="75"/>
        <v>683.86687793476153</v>
      </c>
      <c r="AP82" s="11">
        <f>VLOOKUP($C82,[1]Rome!$BB$7:$BK$40,5)</f>
        <v>13</v>
      </c>
      <c r="AQ82" s="11">
        <f>VLOOKUP($C82,[1]Rome!$BB$7:$BK$40,6)</f>
        <v>35</v>
      </c>
      <c r="AR82" s="11">
        <f>VLOOKUP($C82,[1]Rome!$BB$7:$BK$40,7)</f>
        <v>67</v>
      </c>
      <c r="AS82" s="11">
        <f>VLOOKUP($C82,[1]Rome!$BB$7:$BK$40,8)</f>
        <v>89</v>
      </c>
      <c r="AT82" s="11">
        <f>VLOOKUP($C82,[1]Rome!$BB$7:$BK$40,9)</f>
        <v>117</v>
      </c>
      <c r="AU82" s="11">
        <f>VLOOKUP($C82,[1]Rome!$BB$7:$BK$40,10)</f>
        <v>109</v>
      </c>
      <c r="AV82" s="12">
        <f t="shared" si="91"/>
        <v>0</v>
      </c>
      <c r="AW82" s="12">
        <f t="shared" si="92"/>
        <v>0</v>
      </c>
      <c r="AX82" s="12">
        <v>0</v>
      </c>
      <c r="AY82" s="12" t="s">
        <v>38</v>
      </c>
      <c r="AZ82" s="12" t="s">
        <v>38</v>
      </c>
      <c r="BA82" s="12">
        <f t="shared" si="93"/>
        <v>134</v>
      </c>
      <c r="BB82" s="12">
        <f t="shared" si="94"/>
        <v>0</v>
      </c>
      <c r="BC82" s="12">
        <f t="shared" si="95"/>
        <v>149</v>
      </c>
      <c r="BD82" s="12">
        <f t="shared" si="96"/>
        <v>162</v>
      </c>
      <c r="BE82" s="12">
        <f t="shared" si="97"/>
        <v>186</v>
      </c>
      <c r="BF82" s="12">
        <f t="shared" si="98"/>
        <v>184</v>
      </c>
      <c r="BG82" s="14">
        <f t="shared" si="76"/>
        <v>485.11232162617637</v>
      </c>
      <c r="BH82" s="21">
        <f>IF($N82=2,BH113*'4 PEF'!$H$4,IF(OR($N82=3,$N82=4,$N82=5,$N82=6),BH113*'4 PEF'!$H$5,IF(OR($N82=7,$N82=8),BH113*'4 PEF'!$H$10,IF($N82=9,BH113*'4 PEF'!$H$7,IF($N82=10,BH113*'4 PEF'!$H$6)))))</f>
        <v>9.5975335470170702</v>
      </c>
      <c r="BI82" s="21">
        <f>BI113*'4 PEF'!$H$10</f>
        <v>6.1801763139856041</v>
      </c>
      <c r="BJ82" s="21">
        <f>IF($N82=2,BJ113*'4 PEF'!$H$4,IF(OR($N82=3,$N82=4,$N82=5,$N82=6),BJ113*'4 PEF'!$H$5,IF(OR($N82=7,$N82=8),BJ113*'4 PEF'!$H$10,IF($N82=9,BJ113*'4 PEF'!$H$7,IF($N82=10,BJ113*'4 PEF'!$H$6)))))</f>
        <v>3.6038871893077196</v>
      </c>
      <c r="BK82" s="21">
        <f>BK113*'4 PEF'!$H$10</f>
        <v>20.436829714284215</v>
      </c>
      <c r="BL82" s="21">
        <f>BL113*'4 PEF'!$H$10</f>
        <v>0.72555492155916423</v>
      </c>
      <c r="BM82" s="39">
        <f>BM113*'4 PEF'!$H$10</f>
        <v>-37.864285714285714</v>
      </c>
      <c r="BN82" s="40">
        <f t="shared" si="99"/>
        <v>2.6796959718680569</v>
      </c>
      <c r="BO82" s="21">
        <f>IF($N82=2,BO113*'4 PEF'!$H$4,IF(OR($N82=3,$N82=4,$N82=5,$N82=6),BO113*'4 PEF'!$H$5,IF(OR($N82=7,$N82=8),BO113*'4 PEF'!$H$10,IF($N82=9,BO113*'4 PEF'!$H$7,IF($N82=10,BO113*'4 PEF'!$H$6)))))</f>
        <v>7.4208784835308883</v>
      </c>
      <c r="BP82" s="21">
        <f>BP113*'4 PEF'!$H$10</f>
        <v>3.5396919485211673</v>
      </c>
      <c r="BQ82" s="21">
        <f>IF($N82=2,BQ113*'4 PEF'!$H$4,IF(OR($N82=3,$N82=4,$N82=5,$N82=6),BQ113*'4 PEF'!$H$5,IF(OR($N82=7,$N82=8),BQ113*'4 PEF'!$H$10,IF($N82=9,BQ113*'4 PEF'!$H$7,IF($N82=10,BQ113*'4 PEF'!$H$6)))))</f>
        <v>5.5866070557593117</v>
      </c>
      <c r="BR82" s="21">
        <f>BR113*'4 PEF'!$H$10</f>
        <v>21.01762909091094</v>
      </c>
      <c r="BS82" s="21">
        <f>BS113*'4 PEF'!$H$10</f>
        <v>0.68486190475161235</v>
      </c>
      <c r="BT82" s="39">
        <f>BT113*'4 PEF'!$H$10</f>
        <v>-23.885454545454547</v>
      </c>
      <c r="BU82" s="40">
        <f t="shared" si="100"/>
        <v>14.364213938019379</v>
      </c>
    </row>
    <row r="83" spans="1:73" x14ac:dyDescent="0.25">
      <c r="A83" s="195"/>
      <c r="B83" s="18">
        <v>14</v>
      </c>
      <c r="C83" s="26">
        <f>VLOOKUP(M83,[1]aux!$A$2:$B$35,2)</f>
        <v>32</v>
      </c>
      <c r="D83" s="55" t="s">
        <v>40</v>
      </c>
      <c r="E83" s="55" t="s">
        <v>41</v>
      </c>
      <c r="F83" s="54" t="s">
        <v>41</v>
      </c>
      <c r="G83" s="54" t="s">
        <v>42</v>
      </c>
      <c r="H83" s="54">
        <v>0</v>
      </c>
      <c r="I83" s="54">
        <f t="shared" si="77"/>
        <v>4</v>
      </c>
      <c r="J83" s="54">
        <f t="shared" si="78"/>
        <v>3</v>
      </c>
      <c r="K83" s="54">
        <f t="shared" si="79"/>
        <v>2</v>
      </c>
      <c r="L83" s="54">
        <f t="shared" si="80"/>
        <v>1</v>
      </c>
      <c r="M83" s="54">
        <f t="shared" si="81"/>
        <v>4321</v>
      </c>
      <c r="N83" s="54">
        <v>8</v>
      </c>
      <c r="O83" s="54">
        <v>13</v>
      </c>
      <c r="P83" s="54">
        <v>1</v>
      </c>
      <c r="Q83" s="54">
        <v>1</v>
      </c>
      <c r="R83" s="54">
        <v>2</v>
      </c>
      <c r="S83" s="54" t="s">
        <v>42</v>
      </c>
      <c r="T83" s="26">
        <f t="shared" si="82"/>
        <v>23</v>
      </c>
      <c r="U83" s="54">
        <v>1</v>
      </c>
      <c r="V83" s="54">
        <v>1</v>
      </c>
      <c r="W83" s="19"/>
      <c r="X83" s="11">
        <f>VLOOKUP($C83,[2]Rome!$BB$7:$BK$40,5)</f>
        <v>13</v>
      </c>
      <c r="Y83" s="11">
        <f>VLOOKUP($C83,[2]Rome!$BB$7:$BK$40,6)</f>
        <v>35</v>
      </c>
      <c r="Z83" s="11">
        <f>VLOOKUP($C83,[2]Rome!$BB$7:$BK$40,7)</f>
        <v>67</v>
      </c>
      <c r="AA83" s="11">
        <f>VLOOKUP($C83,[2]Rome!$BB$7:$BK$40,8)</f>
        <v>90</v>
      </c>
      <c r="AB83" s="11">
        <f>VLOOKUP($C83,[2]Rome!$BB$7:$BK$40,9)</f>
        <v>116</v>
      </c>
      <c r="AC83" s="11">
        <f>VLOOKUP($C83,[2]Rome!$BB$7:$BK$40,10)</f>
        <v>108</v>
      </c>
      <c r="AD83" s="12">
        <f t="shared" si="83"/>
        <v>0</v>
      </c>
      <c r="AE83" s="12">
        <f t="shared" si="84"/>
        <v>0</v>
      </c>
      <c r="AF83" s="12">
        <v>0</v>
      </c>
      <c r="AG83" s="12" t="s">
        <v>38</v>
      </c>
      <c r="AH83" s="12" t="s">
        <v>38</v>
      </c>
      <c r="AI83" s="12">
        <f t="shared" si="85"/>
        <v>133</v>
      </c>
      <c r="AJ83" s="12">
        <f t="shared" si="86"/>
        <v>0</v>
      </c>
      <c r="AK83" s="12">
        <f t="shared" si="87"/>
        <v>148</v>
      </c>
      <c r="AL83" s="12">
        <f t="shared" si="88"/>
        <v>162</v>
      </c>
      <c r="AM83" s="12">
        <f t="shared" si="89"/>
        <v>185</v>
      </c>
      <c r="AN83" s="12">
        <f t="shared" si="90"/>
        <v>184</v>
      </c>
      <c r="AO83" s="14">
        <f t="shared" si="75"/>
        <v>691.53711371655481</v>
      </c>
      <c r="AP83" s="11">
        <f>VLOOKUP($C83,[1]Rome!$BB$7:$BK$40,5)</f>
        <v>13</v>
      </c>
      <c r="AQ83" s="11">
        <f>VLOOKUP($C83,[1]Rome!$BB$7:$BK$40,6)</f>
        <v>35</v>
      </c>
      <c r="AR83" s="11">
        <f>VLOOKUP($C83,[1]Rome!$BB$7:$BK$40,7)</f>
        <v>67</v>
      </c>
      <c r="AS83" s="11">
        <f>VLOOKUP($C83,[1]Rome!$BB$7:$BK$40,8)</f>
        <v>91</v>
      </c>
      <c r="AT83" s="11">
        <f>VLOOKUP($C83,[1]Rome!$BB$7:$BK$40,9)</f>
        <v>117</v>
      </c>
      <c r="AU83" s="11">
        <f>VLOOKUP($C83,[1]Rome!$BB$7:$BK$40,10)</f>
        <v>109</v>
      </c>
      <c r="AV83" s="12">
        <f t="shared" si="91"/>
        <v>0</v>
      </c>
      <c r="AW83" s="12">
        <f t="shared" si="92"/>
        <v>0</v>
      </c>
      <c r="AX83" s="12">
        <v>0</v>
      </c>
      <c r="AY83" s="12" t="s">
        <v>38</v>
      </c>
      <c r="AZ83" s="12" t="s">
        <v>38</v>
      </c>
      <c r="BA83" s="12">
        <f t="shared" si="93"/>
        <v>134</v>
      </c>
      <c r="BB83" s="12">
        <f t="shared" si="94"/>
        <v>0</v>
      </c>
      <c r="BC83" s="12">
        <f t="shared" si="95"/>
        <v>149</v>
      </c>
      <c r="BD83" s="12">
        <f t="shared" si="96"/>
        <v>162</v>
      </c>
      <c r="BE83" s="12">
        <f t="shared" si="97"/>
        <v>186</v>
      </c>
      <c r="BF83" s="12">
        <f t="shared" si="98"/>
        <v>184</v>
      </c>
      <c r="BG83" s="14">
        <f t="shared" si="76"/>
        <v>488.51410436807112</v>
      </c>
      <c r="BH83" s="21">
        <f>IF($N83=2,BH114*'4 PEF'!$H$4,IF(OR($N83=3,$N83=4,$N83=5,$N83=6),BH114*'4 PEF'!$H$5,IF(OR($N83=7,$N83=8),BH114*'4 PEF'!$H$10,IF($N83=9,BH114*'4 PEF'!$H$7,IF($N83=10,BH114*'4 PEF'!$H$6)))))</f>
        <v>6.3603445006119665</v>
      </c>
      <c r="BI83" s="21">
        <f>BI114*'4 PEF'!$H$10</f>
        <v>6.8240834098042145</v>
      </c>
      <c r="BJ83" s="21">
        <f>IF($N83=2,BJ114*'4 PEF'!$H$4,IF(OR($N83=3,$N83=4,$N83=5,$N83=6),BJ114*'4 PEF'!$H$5,IF(OR($N83=7,$N83=8),BJ114*'4 PEF'!$H$10,IF($N83=9,BJ114*'4 PEF'!$H$7,IF($N83=10,BJ114*'4 PEF'!$H$6)))))</f>
        <v>3.6789489481850128</v>
      </c>
      <c r="BK83" s="21">
        <f>BK114*'4 PEF'!$H$10</f>
        <v>20.436829714284215</v>
      </c>
      <c r="BL83" s="21">
        <f>BL114*'4 PEF'!$H$10</f>
        <v>0.70870518705645713</v>
      </c>
      <c r="BM83" s="39">
        <f>BM114*'4 PEF'!$H$10</f>
        <v>-37.864285714285714</v>
      </c>
      <c r="BN83" s="40">
        <f t="shared" si="99"/>
        <v>0.14462604565615322</v>
      </c>
      <c r="BO83" s="21">
        <f>IF($N83=2,BO114*'4 PEF'!$H$4,IF(OR($N83=3,$N83=4,$N83=5,$N83=6),BO114*'4 PEF'!$H$5,IF(OR($N83=7,$N83=8),BO114*'4 PEF'!$H$10,IF($N83=9,BO114*'4 PEF'!$H$7,IF($N83=10,BO114*'4 PEF'!$H$6)))))</f>
        <v>5.6198359050340958</v>
      </c>
      <c r="BP83" s="21">
        <f>BP114*'4 PEF'!$H$10</f>
        <v>3.5682996428302021</v>
      </c>
      <c r="BQ83" s="21">
        <f>IF($N83=2,BQ114*'4 PEF'!$H$4,IF(OR($N83=3,$N83=4,$N83=5,$N83=6),BQ114*'4 PEF'!$H$5,IF(OR($N83=7,$N83=8),BQ114*'4 PEF'!$H$10,IF($N83=9,BQ114*'4 PEF'!$H$7,IF($N83=10,BQ114*'4 PEF'!$H$6)))))</f>
        <v>5.7149796253944745</v>
      </c>
      <c r="BR83" s="21">
        <f>BR114*'4 PEF'!$H$10</f>
        <v>21.01762909091094</v>
      </c>
      <c r="BS83" s="21">
        <f>BS114*'4 PEF'!$H$10</f>
        <v>0.67576461931854559</v>
      </c>
      <c r="BT83" s="39">
        <f>BT114*'4 PEF'!$H$10</f>
        <v>-23.885454545454547</v>
      </c>
      <c r="BU83" s="40">
        <f t="shared" si="100"/>
        <v>12.711054338033708</v>
      </c>
    </row>
    <row r="84" spans="1:73" x14ac:dyDescent="0.25">
      <c r="A84" s="195"/>
      <c r="B84" s="18">
        <v>15</v>
      </c>
      <c r="C84" s="26">
        <f>VLOOKUP(M84,[1]aux!$A$2:$B$35,2)</f>
        <v>34</v>
      </c>
      <c r="D84" s="55" t="s">
        <v>40</v>
      </c>
      <c r="E84" s="55" t="s">
        <v>41</v>
      </c>
      <c r="F84" s="54" t="s">
        <v>41</v>
      </c>
      <c r="G84" s="54" t="s">
        <v>42</v>
      </c>
      <c r="H84" s="54">
        <v>1</v>
      </c>
      <c r="I84" s="54">
        <f t="shared" si="77"/>
        <v>4</v>
      </c>
      <c r="J84" s="54">
        <f t="shared" si="78"/>
        <v>3</v>
      </c>
      <c r="K84" s="54">
        <f t="shared" si="79"/>
        <v>2</v>
      </c>
      <c r="L84" s="54">
        <f t="shared" si="80"/>
        <v>2</v>
      </c>
      <c r="M84" s="54">
        <f t="shared" si="81"/>
        <v>4322</v>
      </c>
      <c r="N84" s="54">
        <v>8</v>
      </c>
      <c r="O84" s="54">
        <v>13</v>
      </c>
      <c r="P84" s="54">
        <v>1</v>
      </c>
      <c r="Q84" s="54">
        <v>1</v>
      </c>
      <c r="R84" s="54">
        <v>2</v>
      </c>
      <c r="S84" s="54" t="s">
        <v>42</v>
      </c>
      <c r="T84" s="26">
        <f t="shared" si="82"/>
        <v>23</v>
      </c>
      <c r="U84" s="54">
        <v>1</v>
      </c>
      <c r="V84" s="54">
        <v>1</v>
      </c>
      <c r="W84" s="19"/>
      <c r="X84" s="11">
        <f>VLOOKUP($C84,[2]Rome!$BB$7:$BK$40,5)</f>
        <v>13</v>
      </c>
      <c r="Y84" s="11">
        <f>VLOOKUP($C84,[2]Rome!$BB$7:$BK$40,6)</f>
        <v>35</v>
      </c>
      <c r="Z84" s="11">
        <f>VLOOKUP($C84,[2]Rome!$BB$7:$BK$40,7)</f>
        <v>67</v>
      </c>
      <c r="AA84" s="11">
        <f>VLOOKUP($C84,[2]Rome!$BB$7:$BK$40,8)</f>
        <v>90</v>
      </c>
      <c r="AB84" s="11">
        <f>VLOOKUP($C84,[2]Rome!$BB$7:$BK$40,9)</f>
        <v>116</v>
      </c>
      <c r="AC84" s="11">
        <f>VLOOKUP($C84,[2]Rome!$BB$7:$BK$40,10)</f>
        <v>108</v>
      </c>
      <c r="AD84" s="12">
        <f t="shared" si="83"/>
        <v>169</v>
      </c>
      <c r="AE84" s="12">
        <f t="shared" si="84"/>
        <v>167</v>
      </c>
      <c r="AF84" s="12">
        <v>0</v>
      </c>
      <c r="AG84" s="12" t="s">
        <v>38</v>
      </c>
      <c r="AH84" s="12" t="s">
        <v>38</v>
      </c>
      <c r="AI84" s="12">
        <f t="shared" si="85"/>
        <v>133</v>
      </c>
      <c r="AJ84" s="12">
        <f t="shared" si="86"/>
        <v>0</v>
      </c>
      <c r="AK84" s="12">
        <f t="shared" si="87"/>
        <v>148</v>
      </c>
      <c r="AL84" s="12">
        <f t="shared" si="88"/>
        <v>162</v>
      </c>
      <c r="AM84" s="12">
        <f t="shared" si="89"/>
        <v>185</v>
      </c>
      <c r="AN84" s="12">
        <f t="shared" si="90"/>
        <v>184</v>
      </c>
      <c r="AO84" s="14">
        <f t="shared" si="75"/>
        <v>717.84105566655467</v>
      </c>
      <c r="AP84" s="11">
        <f>VLOOKUP($C84,[1]Rome!$BB$7:$BK$40,5)</f>
        <v>13</v>
      </c>
      <c r="AQ84" s="11">
        <f>VLOOKUP($C84,[1]Rome!$BB$7:$BK$40,6)</f>
        <v>35</v>
      </c>
      <c r="AR84" s="11">
        <f>VLOOKUP($C84,[1]Rome!$BB$7:$BK$40,7)</f>
        <v>67</v>
      </c>
      <c r="AS84" s="11">
        <f>VLOOKUP($C84,[1]Rome!$BB$7:$BK$40,8)</f>
        <v>91</v>
      </c>
      <c r="AT84" s="11">
        <f>VLOOKUP($C84,[1]Rome!$BB$7:$BK$40,9)</f>
        <v>117</v>
      </c>
      <c r="AU84" s="11">
        <f>VLOOKUP($C84,[1]Rome!$BB$7:$BK$40,10)</f>
        <v>109</v>
      </c>
      <c r="AV84" s="12">
        <f t="shared" si="91"/>
        <v>170</v>
      </c>
      <c r="AW84" s="12">
        <f t="shared" si="92"/>
        <v>168</v>
      </c>
      <c r="AX84" s="12">
        <v>0</v>
      </c>
      <c r="AY84" s="12" t="s">
        <v>38</v>
      </c>
      <c r="AZ84" s="12" t="s">
        <v>38</v>
      </c>
      <c r="BA84" s="12">
        <f t="shared" si="93"/>
        <v>134</v>
      </c>
      <c r="BB84" s="12">
        <f t="shared" si="94"/>
        <v>0</v>
      </c>
      <c r="BC84" s="12">
        <f t="shared" si="95"/>
        <v>149</v>
      </c>
      <c r="BD84" s="12">
        <f t="shared" si="96"/>
        <v>162</v>
      </c>
      <c r="BE84" s="12">
        <f t="shared" si="97"/>
        <v>186</v>
      </c>
      <c r="BF84" s="12">
        <f t="shared" si="98"/>
        <v>184</v>
      </c>
      <c r="BG84" s="14">
        <f t="shared" si="76"/>
        <v>511.76568802807117</v>
      </c>
      <c r="BH84" s="21">
        <f>IF($N84=2,BH115*'4 PEF'!$H$4,IF(OR($N84=3,$N84=4,$N84=5,$N84=6),BH115*'4 PEF'!$H$5,IF(OR($N84=7,$N84=8),BH115*'4 PEF'!$H$10,IF($N84=9,BH115*'4 PEF'!$H$7,IF($N84=10,BH115*'4 PEF'!$H$6)))))</f>
        <v>4.6060821973841355</v>
      </c>
      <c r="BI84" s="21">
        <f>BI115*'4 PEF'!$H$10</f>
        <v>6.6983998785477263</v>
      </c>
      <c r="BJ84" s="21">
        <f>IF($N84=2,BJ115*'4 PEF'!$H$4,IF(OR($N84=3,$N84=4,$N84=5,$N84=6),BJ115*'4 PEF'!$H$5,IF(OR($N84=7,$N84=8),BJ115*'4 PEF'!$H$10,IF($N84=9,BJ115*'4 PEF'!$H$7,IF($N84=10,BJ115*'4 PEF'!$H$6)))))</f>
        <v>3.8046780147859232</v>
      </c>
      <c r="BK84" s="21">
        <f>BK115*'4 PEF'!$H$10</f>
        <v>20.436829714284215</v>
      </c>
      <c r="BL84" s="21">
        <f>BL115*'4 PEF'!$H$10</f>
        <v>8.7341899583848406</v>
      </c>
      <c r="BM84" s="39">
        <f>BM115*'4 PEF'!$H$10</f>
        <v>-37.864285714285714</v>
      </c>
      <c r="BN84" s="40">
        <f t="shared" si="99"/>
        <v>6.4158940491011265</v>
      </c>
      <c r="BO84" s="21">
        <f>IF($N84=2,BO115*'4 PEF'!$H$4,IF(OR($N84=3,$N84=4,$N84=5,$N84=6),BO115*'4 PEF'!$H$5,IF(OR($N84=7,$N84=8),BO115*'4 PEF'!$H$10,IF($N84=9,BO115*'4 PEF'!$H$7,IF($N84=10,BO115*'4 PEF'!$H$6)))))</f>
        <v>3.4625235684204037</v>
      </c>
      <c r="BP84" s="21">
        <f>BP115*'4 PEF'!$H$10</f>
        <v>3.4552245348146307</v>
      </c>
      <c r="BQ84" s="21">
        <f>IF($N84=2,BQ115*'4 PEF'!$H$4,IF(OR($N84=3,$N84=4,$N84=5,$N84=6),BQ115*'4 PEF'!$H$5,IF(OR($N84=7,$N84=8),BQ115*'4 PEF'!$H$10,IF($N84=9,BQ115*'4 PEF'!$H$7,IF($N84=10,BQ115*'4 PEF'!$H$6)))))</f>
        <v>5.8366277129423709</v>
      </c>
      <c r="BR84" s="21">
        <f>BR115*'4 PEF'!$H$10</f>
        <v>21.01762909091094</v>
      </c>
      <c r="BS84" s="21">
        <f>BS115*'4 PEF'!$H$10</f>
        <v>8.8787873127783197</v>
      </c>
      <c r="BT84" s="39">
        <f>BT115*'4 PEF'!$H$10</f>
        <v>-23.885454545454547</v>
      </c>
      <c r="BU84" s="40">
        <f t="shared" si="100"/>
        <v>18.76533767441212</v>
      </c>
    </row>
    <row r="85" spans="1:73" x14ac:dyDescent="0.25">
      <c r="A85" s="195"/>
      <c r="B85" s="18">
        <v>16</v>
      </c>
      <c r="C85" s="26">
        <f>VLOOKUP(M85,[1]aux!$A$2:$B$35,2)</f>
        <v>9</v>
      </c>
      <c r="D85" s="55" t="s">
        <v>39</v>
      </c>
      <c r="E85" s="55" t="s">
        <v>40</v>
      </c>
      <c r="F85" s="54" t="s">
        <v>42</v>
      </c>
      <c r="G85" s="54" t="s">
        <v>42</v>
      </c>
      <c r="H85" s="54">
        <v>0</v>
      </c>
      <c r="I85" s="54">
        <f t="shared" si="77"/>
        <v>2</v>
      </c>
      <c r="J85" s="54">
        <f t="shared" si="78"/>
        <v>2</v>
      </c>
      <c r="K85" s="54">
        <f t="shared" si="79"/>
        <v>1</v>
      </c>
      <c r="L85" s="54">
        <f t="shared" si="80"/>
        <v>1</v>
      </c>
      <c r="M85" s="54">
        <f t="shared" si="81"/>
        <v>2211</v>
      </c>
      <c r="N85" s="54">
        <v>7</v>
      </c>
      <c r="O85" s="54">
        <v>12</v>
      </c>
      <c r="P85" s="54">
        <v>1</v>
      </c>
      <c r="Q85" s="54">
        <v>1</v>
      </c>
      <c r="R85" s="54">
        <v>2</v>
      </c>
      <c r="S85" s="54" t="s">
        <v>42</v>
      </c>
      <c r="T85" s="26">
        <f t="shared" si="82"/>
        <v>22</v>
      </c>
      <c r="U85" s="54">
        <v>1</v>
      </c>
      <c r="V85" s="54">
        <v>1</v>
      </c>
      <c r="W85" s="19"/>
      <c r="X85" s="11">
        <f>VLOOKUP($C85,[2]Rome!$BB$7:$BK$40,5)</f>
        <v>9</v>
      </c>
      <c r="Y85" s="11">
        <f>VLOOKUP($C85,[2]Rome!$BB$7:$BK$40,6)</f>
        <v>31</v>
      </c>
      <c r="Z85" s="11">
        <f>VLOOKUP($C85,[2]Rome!$BB$7:$BK$40,7)</f>
        <v>63</v>
      </c>
      <c r="AA85" s="11">
        <f>VLOOKUP($C85,[2]Rome!$BB$7:$BK$40,8)</f>
        <v>88</v>
      </c>
      <c r="AB85" s="11">
        <f>VLOOKUP($C85,[2]Rome!$BB$7:$BK$40,9)</f>
        <v>0</v>
      </c>
      <c r="AC85" s="11">
        <f>VLOOKUP($C85,[2]Rome!$BB$7:$BK$40,10)</f>
        <v>102</v>
      </c>
      <c r="AD85" s="12">
        <f t="shared" si="83"/>
        <v>0</v>
      </c>
      <c r="AE85" s="12">
        <f t="shared" si="84"/>
        <v>0</v>
      </c>
      <c r="AF85" s="12">
        <v>0</v>
      </c>
      <c r="AG85" s="12" t="s">
        <v>38</v>
      </c>
      <c r="AH85" s="12" t="s">
        <v>38</v>
      </c>
      <c r="AI85" s="12">
        <f t="shared" si="85"/>
        <v>127</v>
      </c>
      <c r="AJ85" s="12">
        <f t="shared" si="86"/>
        <v>0</v>
      </c>
      <c r="AK85" s="12">
        <f t="shared" si="87"/>
        <v>148</v>
      </c>
      <c r="AL85" s="12">
        <f t="shared" si="88"/>
        <v>162</v>
      </c>
      <c r="AM85" s="12">
        <f t="shared" si="89"/>
        <v>185</v>
      </c>
      <c r="AN85" s="12">
        <f t="shared" si="90"/>
        <v>184</v>
      </c>
      <c r="AO85" s="14">
        <f t="shared" si="75"/>
        <v>545.37651016830614</v>
      </c>
      <c r="AP85" s="11">
        <f>VLOOKUP($C85,[1]Rome!$BB$7:$BK$40,5)</f>
        <v>9</v>
      </c>
      <c r="AQ85" s="11">
        <f>VLOOKUP($C85,[1]Rome!$BB$7:$BK$40,6)</f>
        <v>31</v>
      </c>
      <c r="AR85" s="11">
        <f>VLOOKUP($C85,[1]Rome!$BB$7:$BK$40,7)</f>
        <v>63</v>
      </c>
      <c r="AS85" s="11">
        <f>VLOOKUP($C85,[1]Rome!$BB$7:$BK$40,8)</f>
        <v>89</v>
      </c>
      <c r="AT85" s="11">
        <f>VLOOKUP($C85,[1]Rome!$BB$7:$BK$40,9)</f>
        <v>0</v>
      </c>
      <c r="AU85" s="11">
        <f>VLOOKUP($C85,[1]Rome!$BB$7:$BK$40,10)</f>
        <v>103</v>
      </c>
      <c r="AV85" s="12">
        <f t="shared" si="91"/>
        <v>0</v>
      </c>
      <c r="AW85" s="12">
        <f t="shared" si="92"/>
        <v>0</v>
      </c>
      <c r="AX85" s="12">
        <v>0</v>
      </c>
      <c r="AY85" s="12" t="s">
        <v>38</v>
      </c>
      <c r="AZ85" s="12" t="s">
        <v>38</v>
      </c>
      <c r="BA85" s="12">
        <f t="shared" si="93"/>
        <v>128</v>
      </c>
      <c r="BB85" s="12">
        <f t="shared" si="94"/>
        <v>0</v>
      </c>
      <c r="BC85" s="12">
        <f t="shared" si="95"/>
        <v>149</v>
      </c>
      <c r="BD85" s="12">
        <f t="shared" si="96"/>
        <v>162</v>
      </c>
      <c r="BE85" s="12">
        <f t="shared" si="97"/>
        <v>186</v>
      </c>
      <c r="BF85" s="12">
        <f t="shared" si="98"/>
        <v>184</v>
      </c>
      <c r="BG85" s="14">
        <f t="shared" si="76"/>
        <v>375.54950830828801</v>
      </c>
      <c r="BH85" s="21">
        <f>IF($N85=2,BH116*'4 PEF'!$H$4,IF(OR($N85=3,$N85=4,$N85=5,$N85=6),BH116*'4 PEF'!$H$5,IF(OR($N85=7,$N85=8),BH116*'4 PEF'!$H$10,IF($N85=9,BH116*'4 PEF'!$H$7,IF($N85=10,BH116*'4 PEF'!$H$6)))))</f>
        <v>19.21991781323791</v>
      </c>
      <c r="BI85" s="21">
        <f>BI116*'4 PEF'!$H$10</f>
        <v>23.81130521174363</v>
      </c>
      <c r="BJ85" s="21">
        <f>IF($N85=2,BJ116*'4 PEF'!$H$4,IF(OR($N85=3,$N85=4,$N85=5,$N85=6),BJ116*'4 PEF'!$H$5,IF(OR($N85=7,$N85=8),BJ116*'4 PEF'!$H$10,IF($N85=9,BJ116*'4 PEF'!$H$7,IF($N85=10,BJ116*'4 PEF'!$H$6)))))</f>
        <v>4.4021060228878905</v>
      </c>
      <c r="BK85" s="21">
        <f>BK116*'4 PEF'!$H$10</f>
        <v>20.436829714284215</v>
      </c>
      <c r="BL85" s="21">
        <f>BL116*'4 PEF'!$H$10</f>
        <v>1.0513954035256927</v>
      </c>
      <c r="BM85" s="39">
        <f>BM116*'4 PEF'!$H$10</f>
        <v>-37.864285714285714</v>
      </c>
      <c r="BN85" s="40">
        <f t="shared" si="99"/>
        <v>31.057268451393625</v>
      </c>
      <c r="BO85" s="21">
        <f>IF($N85=2,BO116*'4 PEF'!$H$4,IF(OR($N85=3,$N85=4,$N85=5,$N85=6),BO116*'4 PEF'!$H$5,IF(OR($N85=7,$N85=8),BO116*'4 PEF'!$H$10,IF($N85=9,BO116*'4 PEF'!$H$7,IF($N85=10,BO116*'4 PEF'!$H$6)))))</f>
        <v>14.950961167594725</v>
      </c>
      <c r="BP85" s="21">
        <f>BP116*'4 PEF'!$H$10</f>
        <v>16.001724730787032</v>
      </c>
      <c r="BQ85" s="21">
        <f>IF($N85=2,BQ116*'4 PEF'!$H$4,IF(OR($N85=3,$N85=4,$N85=5,$N85=6),BQ116*'4 PEF'!$H$5,IF(OR($N85=7,$N85=8),BQ116*'4 PEF'!$H$10,IF($N85=9,BQ116*'4 PEF'!$H$7,IF($N85=10,BQ116*'4 PEF'!$H$6)))))</f>
        <v>7.5188625112762022</v>
      </c>
      <c r="BR85" s="21">
        <f>BR116*'4 PEF'!$H$10</f>
        <v>21.01762909091094</v>
      </c>
      <c r="BS85" s="21">
        <f>BS116*'4 PEF'!$H$10</f>
        <v>0.79296566842635363</v>
      </c>
      <c r="BT85" s="39">
        <f>BT116*'4 PEF'!$H$10</f>
        <v>-23.885454545454547</v>
      </c>
      <c r="BU85" s="40">
        <f t="shared" si="100"/>
        <v>36.396688623540712</v>
      </c>
    </row>
    <row r="86" spans="1:73" x14ac:dyDescent="0.25">
      <c r="A86" s="195"/>
      <c r="B86" s="18">
        <v>17</v>
      </c>
      <c r="C86" s="26">
        <f>VLOOKUP(M86,[1]aux!$A$2:$B$35,2)</f>
        <v>19</v>
      </c>
      <c r="D86" s="55" t="s">
        <v>42</v>
      </c>
      <c r="E86" s="55" t="s">
        <v>40</v>
      </c>
      <c r="F86" s="54" t="s">
        <v>42</v>
      </c>
      <c r="G86" s="54" t="s">
        <v>42</v>
      </c>
      <c r="H86" s="54">
        <v>0</v>
      </c>
      <c r="I86" s="54">
        <f t="shared" si="77"/>
        <v>3</v>
      </c>
      <c r="J86" s="54">
        <f t="shared" si="78"/>
        <v>2</v>
      </c>
      <c r="K86" s="54">
        <f t="shared" si="79"/>
        <v>1</v>
      </c>
      <c r="L86" s="54">
        <f t="shared" si="80"/>
        <v>1</v>
      </c>
      <c r="M86" s="54">
        <f t="shared" si="81"/>
        <v>3211</v>
      </c>
      <c r="N86" s="54">
        <v>7</v>
      </c>
      <c r="O86" s="54">
        <v>12</v>
      </c>
      <c r="P86" s="54">
        <v>1</v>
      </c>
      <c r="Q86" s="54">
        <v>1</v>
      </c>
      <c r="R86" s="54">
        <v>2</v>
      </c>
      <c r="S86" s="54" t="s">
        <v>42</v>
      </c>
      <c r="T86" s="26">
        <f t="shared" si="82"/>
        <v>22</v>
      </c>
      <c r="U86" s="54">
        <v>1</v>
      </c>
      <c r="V86" s="54">
        <v>1</v>
      </c>
      <c r="W86" s="19"/>
      <c r="X86" s="11">
        <f>VLOOKUP($C86,[2]Rome!$BB$7:$BK$40,5)</f>
        <v>11</v>
      </c>
      <c r="Y86" s="11">
        <f>VLOOKUP($C86,[2]Rome!$BB$7:$BK$40,6)</f>
        <v>33</v>
      </c>
      <c r="Z86" s="11">
        <f>VLOOKUP($C86,[2]Rome!$BB$7:$BK$40,7)</f>
        <v>65</v>
      </c>
      <c r="AA86" s="11">
        <f>VLOOKUP($C86,[2]Rome!$BB$7:$BK$40,8)</f>
        <v>88</v>
      </c>
      <c r="AB86" s="11">
        <f>VLOOKUP($C86,[2]Rome!$BB$7:$BK$40,9)</f>
        <v>0</v>
      </c>
      <c r="AC86" s="11">
        <f>VLOOKUP($C86,[2]Rome!$BB$7:$BK$40,10)</f>
        <v>102</v>
      </c>
      <c r="AD86" s="12">
        <f t="shared" si="83"/>
        <v>0</v>
      </c>
      <c r="AE86" s="12">
        <f t="shared" si="84"/>
        <v>0</v>
      </c>
      <c r="AF86" s="12">
        <v>0</v>
      </c>
      <c r="AG86" s="12" t="s">
        <v>38</v>
      </c>
      <c r="AH86" s="12" t="s">
        <v>38</v>
      </c>
      <c r="AI86" s="12">
        <f t="shared" si="85"/>
        <v>127</v>
      </c>
      <c r="AJ86" s="12">
        <f t="shared" si="86"/>
        <v>0</v>
      </c>
      <c r="AK86" s="12">
        <f t="shared" si="87"/>
        <v>148</v>
      </c>
      <c r="AL86" s="12">
        <f t="shared" si="88"/>
        <v>162</v>
      </c>
      <c r="AM86" s="12">
        <f t="shared" si="89"/>
        <v>185</v>
      </c>
      <c r="AN86" s="12">
        <f t="shared" si="90"/>
        <v>184</v>
      </c>
      <c r="AO86" s="14">
        <f t="shared" si="75"/>
        <v>540.9934881545413</v>
      </c>
      <c r="AP86" s="11">
        <f>VLOOKUP($C86,[1]Rome!$BB$7:$BK$40,5)</f>
        <v>11</v>
      </c>
      <c r="AQ86" s="11">
        <f>VLOOKUP($C86,[1]Rome!$BB$7:$BK$40,6)</f>
        <v>33</v>
      </c>
      <c r="AR86" s="11">
        <f>VLOOKUP($C86,[1]Rome!$BB$7:$BK$40,7)</f>
        <v>65</v>
      </c>
      <c r="AS86" s="11">
        <f>VLOOKUP($C86,[1]Rome!$BB$7:$BK$40,8)</f>
        <v>89</v>
      </c>
      <c r="AT86" s="11">
        <f>VLOOKUP($C86,[1]Rome!$BB$7:$BK$40,9)</f>
        <v>0</v>
      </c>
      <c r="AU86" s="11">
        <f>VLOOKUP($C86,[1]Rome!$BB$7:$BK$40,10)</f>
        <v>103</v>
      </c>
      <c r="AV86" s="12">
        <f t="shared" si="91"/>
        <v>0</v>
      </c>
      <c r="AW86" s="12">
        <f t="shared" si="92"/>
        <v>0</v>
      </c>
      <c r="AX86" s="12">
        <v>0</v>
      </c>
      <c r="AY86" s="12" t="s">
        <v>38</v>
      </c>
      <c r="AZ86" s="12" t="s">
        <v>38</v>
      </c>
      <c r="BA86" s="12">
        <f t="shared" si="93"/>
        <v>128</v>
      </c>
      <c r="BB86" s="12">
        <f t="shared" si="94"/>
        <v>0</v>
      </c>
      <c r="BC86" s="12">
        <f t="shared" si="95"/>
        <v>149</v>
      </c>
      <c r="BD86" s="12">
        <f t="shared" si="96"/>
        <v>162</v>
      </c>
      <c r="BE86" s="12">
        <f t="shared" si="97"/>
        <v>186</v>
      </c>
      <c r="BF86" s="12">
        <f t="shared" si="98"/>
        <v>184</v>
      </c>
      <c r="BG86" s="14">
        <f t="shared" si="76"/>
        <v>384.46060724061778</v>
      </c>
      <c r="BH86" s="21">
        <f>IF($N86=2,BH117*'4 PEF'!$H$4,IF(OR($N86=3,$N86=4,$N86=5,$N86=6),BH117*'4 PEF'!$H$5,IF(OR($N86=7,$N86=8),BH117*'4 PEF'!$H$10,IF($N86=9,BH117*'4 PEF'!$H$7,IF($N86=10,BH117*'4 PEF'!$H$6)))))</f>
        <v>14.389689689988421</v>
      </c>
      <c r="BI86" s="21">
        <f>BI117*'4 PEF'!$H$10</f>
        <v>23.66322084221985</v>
      </c>
      <c r="BJ86" s="21">
        <f>IF($N86=2,BJ117*'4 PEF'!$H$4,IF(OR($N86=3,$N86=4,$N86=5,$N86=6),BJ117*'4 PEF'!$H$5,IF(OR($N86=7,$N86=8),BJ117*'4 PEF'!$H$10,IF($N86=9,BJ117*'4 PEF'!$H$7,IF($N86=10,BJ117*'4 PEF'!$H$6)))))</f>
        <v>4.498243166092327</v>
      </c>
      <c r="BK86" s="21">
        <f>BK117*'4 PEF'!$H$10</f>
        <v>20.436829714284215</v>
      </c>
      <c r="BL86" s="21">
        <f>BL117*'4 PEF'!$H$10</f>
        <v>1.0275726131951315</v>
      </c>
      <c r="BM86" s="39">
        <f>BM117*'4 PEF'!$H$10</f>
        <v>-37.864285714285714</v>
      </c>
      <c r="BN86" s="40">
        <f t="shared" si="99"/>
        <v>26.15127031149423</v>
      </c>
      <c r="BO86" s="21">
        <f>IF($N86=2,BO117*'4 PEF'!$H$4,IF(OR($N86=3,$N86=4,$N86=5,$N86=6),BO117*'4 PEF'!$H$5,IF(OR($N86=7,$N86=8),BO117*'4 PEF'!$H$10,IF($N86=9,BO117*'4 PEF'!$H$7,IF($N86=10,BO117*'4 PEF'!$H$6)))))</f>
        <v>11.722624994694007</v>
      </c>
      <c r="BP86" s="21">
        <f>BP117*'4 PEF'!$H$10</f>
        <v>15.526964010040201</v>
      </c>
      <c r="BQ86" s="21">
        <f>IF($N86=2,BQ117*'4 PEF'!$H$4,IF(OR($N86=3,$N86=4,$N86=5,$N86=6),BQ117*'4 PEF'!$H$5,IF(OR($N86=7,$N86=8),BQ117*'4 PEF'!$H$10,IF($N86=9,BQ117*'4 PEF'!$H$7,IF($N86=10,BQ117*'4 PEF'!$H$6)))))</f>
        <v>7.6301316378959454</v>
      </c>
      <c r="BR86" s="21">
        <f>BR117*'4 PEF'!$H$10</f>
        <v>21.01762909091094</v>
      </c>
      <c r="BS86" s="21">
        <f>BS117*'4 PEF'!$H$10</f>
        <v>0.78299491288504242</v>
      </c>
      <c r="BT86" s="39">
        <f>BT117*'4 PEF'!$H$10</f>
        <v>-23.885454545454547</v>
      </c>
      <c r="BU86" s="40">
        <f t="shared" si="100"/>
        <v>32.794890100971585</v>
      </c>
    </row>
    <row r="87" spans="1:73" x14ac:dyDescent="0.25">
      <c r="A87" s="195"/>
      <c r="B87" s="18">
        <v>18</v>
      </c>
      <c r="C87" s="26">
        <f>VLOOKUP(M87,[1]aux!$A$2:$B$35,2)</f>
        <v>28</v>
      </c>
      <c r="D87" s="55" t="s">
        <v>40</v>
      </c>
      <c r="E87" s="55" t="s">
        <v>40</v>
      </c>
      <c r="F87" s="54" t="s">
        <v>41</v>
      </c>
      <c r="G87" s="54" t="s">
        <v>42</v>
      </c>
      <c r="H87" s="54">
        <v>0</v>
      </c>
      <c r="I87" s="54">
        <f t="shared" si="77"/>
        <v>4</v>
      </c>
      <c r="J87" s="54">
        <f t="shared" si="78"/>
        <v>2</v>
      </c>
      <c r="K87" s="54">
        <f t="shared" si="79"/>
        <v>2</v>
      </c>
      <c r="L87" s="54">
        <f t="shared" si="80"/>
        <v>1</v>
      </c>
      <c r="M87" s="54">
        <f t="shared" si="81"/>
        <v>4221</v>
      </c>
      <c r="N87" s="54">
        <v>7</v>
      </c>
      <c r="O87" s="54">
        <v>12</v>
      </c>
      <c r="P87" s="54">
        <v>1</v>
      </c>
      <c r="Q87" s="54">
        <v>1</v>
      </c>
      <c r="R87" s="54">
        <v>2</v>
      </c>
      <c r="S87" s="54" t="s">
        <v>42</v>
      </c>
      <c r="T87" s="26">
        <f t="shared" si="82"/>
        <v>22</v>
      </c>
      <c r="U87" s="54">
        <v>1</v>
      </c>
      <c r="V87" s="54">
        <v>1</v>
      </c>
      <c r="W87" s="19"/>
      <c r="X87" s="11">
        <f>VLOOKUP($C87,[2]Rome!$BB$7:$BK$40,5)</f>
        <v>13</v>
      </c>
      <c r="Y87" s="11">
        <f>VLOOKUP($C87,[2]Rome!$BB$7:$BK$40,6)</f>
        <v>35</v>
      </c>
      <c r="Z87" s="11">
        <f>VLOOKUP($C87,[2]Rome!$BB$7:$BK$40,7)</f>
        <v>67</v>
      </c>
      <c r="AA87" s="11">
        <f>VLOOKUP($C87,[2]Rome!$BB$7:$BK$40,8)</f>
        <v>88</v>
      </c>
      <c r="AB87" s="11">
        <f>VLOOKUP($C87,[2]Rome!$BB$7:$BK$40,9)</f>
        <v>116</v>
      </c>
      <c r="AC87" s="11">
        <f>VLOOKUP($C87,[2]Rome!$BB$7:$BK$40,10)</f>
        <v>108</v>
      </c>
      <c r="AD87" s="12">
        <f t="shared" si="83"/>
        <v>0</v>
      </c>
      <c r="AE87" s="12">
        <f t="shared" si="84"/>
        <v>0</v>
      </c>
      <c r="AF87" s="12">
        <v>0</v>
      </c>
      <c r="AG87" s="12" t="s">
        <v>38</v>
      </c>
      <c r="AH87" s="12" t="s">
        <v>38</v>
      </c>
      <c r="AI87" s="12">
        <f t="shared" si="85"/>
        <v>127</v>
      </c>
      <c r="AJ87" s="12">
        <f t="shared" si="86"/>
        <v>0</v>
      </c>
      <c r="AK87" s="12">
        <f t="shared" si="87"/>
        <v>148</v>
      </c>
      <c r="AL87" s="12">
        <f t="shared" si="88"/>
        <v>162</v>
      </c>
      <c r="AM87" s="12">
        <f t="shared" si="89"/>
        <v>185</v>
      </c>
      <c r="AN87" s="12">
        <f t="shared" si="90"/>
        <v>184</v>
      </c>
      <c r="AO87" s="14">
        <f t="shared" si="75"/>
        <v>653.73008605572795</v>
      </c>
      <c r="AP87" s="11">
        <f>VLOOKUP($C87,[1]Rome!$BB$7:$BK$40,5)</f>
        <v>13</v>
      </c>
      <c r="AQ87" s="11">
        <f>VLOOKUP($C87,[1]Rome!$BB$7:$BK$40,6)</f>
        <v>35</v>
      </c>
      <c r="AR87" s="11">
        <f>VLOOKUP($C87,[1]Rome!$BB$7:$BK$40,7)</f>
        <v>67</v>
      </c>
      <c r="AS87" s="11">
        <f>VLOOKUP($C87,[1]Rome!$BB$7:$BK$40,8)</f>
        <v>89</v>
      </c>
      <c r="AT87" s="11">
        <f>VLOOKUP($C87,[1]Rome!$BB$7:$BK$40,9)</f>
        <v>117</v>
      </c>
      <c r="AU87" s="11">
        <f>VLOOKUP($C87,[1]Rome!$BB$7:$BK$40,10)</f>
        <v>109</v>
      </c>
      <c r="AV87" s="12">
        <f t="shared" si="91"/>
        <v>0</v>
      </c>
      <c r="AW87" s="12">
        <f t="shared" si="92"/>
        <v>0</v>
      </c>
      <c r="AX87" s="12">
        <v>0</v>
      </c>
      <c r="AY87" s="12" t="s">
        <v>38</v>
      </c>
      <c r="AZ87" s="12" t="s">
        <v>38</v>
      </c>
      <c r="BA87" s="12">
        <f t="shared" si="93"/>
        <v>128</v>
      </c>
      <c r="BB87" s="12">
        <f t="shared" si="94"/>
        <v>0</v>
      </c>
      <c r="BC87" s="12">
        <f t="shared" si="95"/>
        <v>149</v>
      </c>
      <c r="BD87" s="12">
        <f t="shared" si="96"/>
        <v>162</v>
      </c>
      <c r="BE87" s="12">
        <f t="shared" si="97"/>
        <v>186</v>
      </c>
      <c r="BF87" s="12">
        <f t="shared" si="98"/>
        <v>184</v>
      </c>
      <c r="BG87" s="14">
        <f t="shared" si="76"/>
        <v>434.46816989507192</v>
      </c>
      <c r="BH87" s="21">
        <f>IF($N87=2,BH118*'4 PEF'!$H$4,IF(OR($N87=3,$N87=4,$N87=5,$N87=6),BH118*'4 PEF'!$H$5,IF(OR($N87=7,$N87=8),BH118*'4 PEF'!$H$10,IF($N87=9,BH118*'4 PEF'!$H$7,IF($N87=10,BH118*'4 PEF'!$H$6)))))</f>
        <v>12.189636276048592</v>
      </c>
      <c r="BI87" s="21">
        <f>BI118*'4 PEF'!$H$10</f>
        <v>8.4672225007042972</v>
      </c>
      <c r="BJ87" s="21">
        <f>IF($N87=2,BJ118*'4 PEF'!$H$4,IF(OR($N87=3,$N87=4,$N87=5,$N87=6),BJ118*'4 PEF'!$H$5,IF(OR($N87=7,$N87=8),BJ118*'4 PEF'!$H$10,IF($N87=9,BJ118*'4 PEF'!$H$7,IF($N87=10,BJ118*'4 PEF'!$H$6)))))</f>
        <v>4.5772253675764141</v>
      </c>
      <c r="BK87" s="21">
        <f>BK118*'4 PEF'!$H$10</f>
        <v>20.436829714284215</v>
      </c>
      <c r="BL87" s="21">
        <f>BL118*'4 PEF'!$H$10</f>
        <v>0.72555492155916423</v>
      </c>
      <c r="BM87" s="39">
        <f>BM118*'4 PEF'!$H$10</f>
        <v>-37.864285714285714</v>
      </c>
      <c r="BN87" s="40">
        <f t="shared" si="99"/>
        <v>8.5321830658869686</v>
      </c>
      <c r="BO87" s="21">
        <f>IF($N87=2,BO118*'4 PEF'!$H$4,IF(OR($N87=3,$N87=4,$N87=5,$N87=6),BO118*'4 PEF'!$H$5,IF(OR($N87=7,$N87=8),BO118*'4 PEF'!$H$10,IF($N87=9,BO118*'4 PEF'!$H$7,IF($N87=10,BO118*'4 PEF'!$H$6)))))</f>
        <v>10.246553064298949</v>
      </c>
      <c r="BP87" s="21">
        <f>BP118*'4 PEF'!$H$10</f>
        <v>4.9727793691410458</v>
      </c>
      <c r="BQ87" s="21">
        <f>IF($N87=2,BQ118*'4 PEF'!$H$4,IF(OR($N87=3,$N87=4,$N87=5,$N87=6),BQ118*'4 PEF'!$H$5,IF(OR($N87=7,$N87=8),BQ118*'4 PEF'!$H$10,IF($N87=9,BQ118*'4 PEF'!$H$7,IF($N87=10,BQ118*'4 PEF'!$H$6)))))</f>
        <v>7.7138395101422006</v>
      </c>
      <c r="BR87" s="21">
        <f>BR118*'4 PEF'!$H$10</f>
        <v>21.01762909091094</v>
      </c>
      <c r="BS87" s="21">
        <f>BS118*'4 PEF'!$H$10</f>
        <v>0.68486190475161235</v>
      </c>
      <c r="BT87" s="39">
        <f>BT118*'4 PEF'!$H$10</f>
        <v>-23.885454545454547</v>
      </c>
      <c r="BU87" s="40">
        <f t="shared" si="100"/>
        <v>20.750208393790206</v>
      </c>
    </row>
    <row r="88" spans="1:73" x14ac:dyDescent="0.25">
      <c r="A88" s="195"/>
      <c r="B88" s="18">
        <v>19</v>
      </c>
      <c r="C88" s="26">
        <f>VLOOKUP(M88,[1]aux!$A$2:$B$35,2)</f>
        <v>32</v>
      </c>
      <c r="D88" s="55" t="s">
        <v>40</v>
      </c>
      <c r="E88" s="55" t="s">
        <v>41</v>
      </c>
      <c r="F88" s="54" t="s">
        <v>41</v>
      </c>
      <c r="G88" s="54" t="s">
        <v>42</v>
      </c>
      <c r="H88" s="54">
        <v>0</v>
      </c>
      <c r="I88" s="54">
        <f t="shared" si="77"/>
        <v>4</v>
      </c>
      <c r="J88" s="54">
        <f t="shared" si="78"/>
        <v>3</v>
      </c>
      <c r="K88" s="54">
        <f t="shared" si="79"/>
        <v>2</v>
      </c>
      <c r="L88" s="54">
        <f t="shared" si="80"/>
        <v>1</v>
      </c>
      <c r="M88" s="54">
        <f t="shared" si="81"/>
        <v>4321</v>
      </c>
      <c r="N88" s="54">
        <v>7</v>
      </c>
      <c r="O88" s="54">
        <v>12</v>
      </c>
      <c r="P88" s="54">
        <v>1</v>
      </c>
      <c r="Q88" s="54">
        <v>1</v>
      </c>
      <c r="R88" s="54">
        <v>2</v>
      </c>
      <c r="S88" s="54" t="s">
        <v>42</v>
      </c>
      <c r="T88" s="26">
        <f t="shared" si="82"/>
        <v>22</v>
      </c>
      <c r="U88" s="54">
        <v>1</v>
      </c>
      <c r="V88" s="54">
        <v>1</v>
      </c>
      <c r="W88" s="19"/>
      <c r="X88" s="11">
        <f>VLOOKUP($C88,[2]Rome!$BB$7:$BK$40,5)</f>
        <v>13</v>
      </c>
      <c r="Y88" s="11">
        <f>VLOOKUP($C88,[2]Rome!$BB$7:$BK$40,6)</f>
        <v>35</v>
      </c>
      <c r="Z88" s="11">
        <f>VLOOKUP($C88,[2]Rome!$BB$7:$BK$40,7)</f>
        <v>67</v>
      </c>
      <c r="AA88" s="11">
        <f>VLOOKUP($C88,[2]Rome!$BB$7:$BK$40,8)</f>
        <v>90</v>
      </c>
      <c r="AB88" s="11">
        <f>VLOOKUP($C88,[2]Rome!$BB$7:$BK$40,9)</f>
        <v>116</v>
      </c>
      <c r="AC88" s="11">
        <f>VLOOKUP($C88,[2]Rome!$BB$7:$BK$40,10)</f>
        <v>108</v>
      </c>
      <c r="AD88" s="12">
        <f t="shared" si="83"/>
        <v>0</v>
      </c>
      <c r="AE88" s="12">
        <f t="shared" si="84"/>
        <v>0</v>
      </c>
      <c r="AF88" s="12">
        <v>0</v>
      </c>
      <c r="AG88" s="12" t="s">
        <v>38</v>
      </c>
      <c r="AH88" s="12" t="s">
        <v>38</v>
      </c>
      <c r="AI88" s="12">
        <f t="shared" si="85"/>
        <v>127</v>
      </c>
      <c r="AJ88" s="12">
        <f t="shared" si="86"/>
        <v>0</v>
      </c>
      <c r="AK88" s="12">
        <f t="shared" si="87"/>
        <v>148</v>
      </c>
      <c r="AL88" s="12">
        <f t="shared" si="88"/>
        <v>162</v>
      </c>
      <c r="AM88" s="12">
        <f t="shared" si="89"/>
        <v>185</v>
      </c>
      <c r="AN88" s="12">
        <f t="shared" si="90"/>
        <v>184</v>
      </c>
      <c r="AO88" s="14">
        <f t="shared" si="75"/>
        <v>661.40032183752123</v>
      </c>
      <c r="AP88" s="11">
        <f>VLOOKUP($C88,[1]Rome!$BB$7:$BK$40,5)</f>
        <v>13</v>
      </c>
      <c r="AQ88" s="11">
        <f>VLOOKUP($C88,[1]Rome!$BB$7:$BK$40,6)</f>
        <v>35</v>
      </c>
      <c r="AR88" s="11">
        <f>VLOOKUP($C88,[1]Rome!$BB$7:$BK$40,7)</f>
        <v>67</v>
      </c>
      <c r="AS88" s="11">
        <f>VLOOKUP($C88,[1]Rome!$BB$7:$BK$40,8)</f>
        <v>91</v>
      </c>
      <c r="AT88" s="11">
        <f>VLOOKUP($C88,[1]Rome!$BB$7:$BK$40,9)</f>
        <v>117</v>
      </c>
      <c r="AU88" s="11">
        <f>VLOOKUP($C88,[1]Rome!$BB$7:$BK$40,10)</f>
        <v>109</v>
      </c>
      <c r="AV88" s="12">
        <f t="shared" si="91"/>
        <v>0</v>
      </c>
      <c r="AW88" s="12">
        <f t="shared" si="92"/>
        <v>0</v>
      </c>
      <c r="AX88" s="12">
        <v>0</v>
      </c>
      <c r="AY88" s="12" t="s">
        <v>38</v>
      </c>
      <c r="AZ88" s="12" t="s">
        <v>38</v>
      </c>
      <c r="BA88" s="12">
        <f t="shared" si="93"/>
        <v>128</v>
      </c>
      <c r="BB88" s="12">
        <f t="shared" si="94"/>
        <v>0</v>
      </c>
      <c r="BC88" s="12">
        <f t="shared" si="95"/>
        <v>149</v>
      </c>
      <c r="BD88" s="12">
        <f t="shared" si="96"/>
        <v>162</v>
      </c>
      <c r="BE88" s="12">
        <f t="shared" si="97"/>
        <v>186</v>
      </c>
      <c r="BF88" s="12">
        <f t="shared" si="98"/>
        <v>184</v>
      </c>
      <c r="BG88" s="14">
        <f t="shared" si="76"/>
        <v>437.86995263696667</v>
      </c>
      <c r="BH88" s="21">
        <f>IF($N88=2,BH119*'4 PEF'!$H$4,IF(OR($N88=3,$N88=4,$N88=5,$N88=6),BH119*'4 PEF'!$H$5,IF(OR($N88=7,$N88=8),BH119*'4 PEF'!$H$10,IF($N88=9,BH119*'4 PEF'!$H$7,IF($N88=10,BH119*'4 PEF'!$H$6)))))</f>
        <v>8.0727303081373787</v>
      </c>
      <c r="BI88" s="21">
        <f>BI119*'4 PEF'!$H$10</f>
        <v>9.2876953095062031</v>
      </c>
      <c r="BJ88" s="21">
        <f>IF($N88=2,BJ119*'4 PEF'!$H$4,IF(OR($N88=3,$N88=4,$N88=5,$N88=6),BJ119*'4 PEF'!$H$5,IF(OR($N88=7,$N88=8),BJ119*'4 PEF'!$H$10,IF($N88=9,BJ119*'4 PEF'!$H$7,IF($N88=10,BJ119*'4 PEF'!$H$6)))))</f>
        <v>4.6694267383230201</v>
      </c>
      <c r="BK88" s="21">
        <f>BK119*'4 PEF'!$H$10</f>
        <v>20.436829714284215</v>
      </c>
      <c r="BL88" s="21">
        <f>BL119*'4 PEF'!$H$10</f>
        <v>0.70870518705645713</v>
      </c>
      <c r="BM88" s="39">
        <f>BM119*'4 PEF'!$H$10</f>
        <v>-37.864285714285714</v>
      </c>
      <c r="BN88" s="40">
        <f t="shared" si="99"/>
        <v>5.3111015430215645</v>
      </c>
      <c r="BO88" s="21">
        <f>IF($N88=2,BO119*'4 PEF'!$H$4,IF(OR($N88=3,$N88=4,$N88=5,$N88=6),BO119*'4 PEF'!$H$5,IF(OR($N88=7,$N88=8),BO119*'4 PEF'!$H$10,IF($N88=9,BO119*'4 PEF'!$H$7,IF($N88=10,BO119*'4 PEF'!$H$6)))))</f>
        <v>7.807706365780307</v>
      </c>
      <c r="BP88" s="21">
        <f>BP119*'4 PEF'!$H$10</f>
        <v>5.0015001688055438</v>
      </c>
      <c r="BQ88" s="21">
        <f>IF($N88=2,BQ119*'4 PEF'!$H$4,IF(OR($N88=3,$N88=4,$N88=5,$N88=6),BQ119*'4 PEF'!$H$5,IF(OR($N88=7,$N88=8),BQ119*'4 PEF'!$H$10,IF($N88=9,BQ119*'4 PEF'!$H$7,IF($N88=10,BQ119*'4 PEF'!$H$6)))))</f>
        <v>7.9398906935213214</v>
      </c>
      <c r="BR88" s="21">
        <f>BR119*'4 PEF'!$H$10</f>
        <v>21.01762909091094</v>
      </c>
      <c r="BS88" s="21">
        <f>BS119*'4 PEF'!$H$10</f>
        <v>0.67576461931854559</v>
      </c>
      <c r="BT88" s="39">
        <f>BT119*'4 PEF'!$H$10</f>
        <v>-23.885454545454547</v>
      </c>
      <c r="BU88" s="40">
        <f t="shared" si="100"/>
        <v>18.557036392882107</v>
      </c>
    </row>
    <row r="89" spans="1:73" x14ac:dyDescent="0.25">
      <c r="A89" s="195"/>
      <c r="B89" s="38">
        <v>20</v>
      </c>
      <c r="C89" s="26">
        <f>VLOOKUP(M89,[1]aux!$A$2:$B$35,2)</f>
        <v>34</v>
      </c>
      <c r="D89" s="55" t="s">
        <v>40</v>
      </c>
      <c r="E89" s="55" t="s">
        <v>41</v>
      </c>
      <c r="F89" s="54" t="s">
        <v>41</v>
      </c>
      <c r="G89" s="54" t="s">
        <v>42</v>
      </c>
      <c r="H89" s="54">
        <v>1</v>
      </c>
      <c r="I89" s="54">
        <f t="shared" si="77"/>
        <v>4</v>
      </c>
      <c r="J89" s="54">
        <f t="shared" si="78"/>
        <v>3</v>
      </c>
      <c r="K89" s="54">
        <f t="shared" si="79"/>
        <v>2</v>
      </c>
      <c r="L89" s="54">
        <f t="shared" si="80"/>
        <v>2</v>
      </c>
      <c r="M89" s="54">
        <f t="shared" si="81"/>
        <v>4322</v>
      </c>
      <c r="N89" s="54">
        <v>7</v>
      </c>
      <c r="O89" s="54">
        <v>12</v>
      </c>
      <c r="P89" s="54">
        <v>1</v>
      </c>
      <c r="Q89" s="54">
        <v>1</v>
      </c>
      <c r="R89" s="54">
        <v>2</v>
      </c>
      <c r="S89" s="54" t="s">
        <v>42</v>
      </c>
      <c r="T89" s="26">
        <f t="shared" si="82"/>
        <v>22</v>
      </c>
      <c r="U89" s="54">
        <v>1</v>
      </c>
      <c r="V89" s="54">
        <v>1</v>
      </c>
      <c r="W89" s="19"/>
      <c r="X89" s="11">
        <f>VLOOKUP($C89,[2]Rome!$BB$7:$BK$40,5)</f>
        <v>13</v>
      </c>
      <c r="Y89" s="11">
        <f>VLOOKUP($C89,[2]Rome!$BB$7:$BK$40,6)</f>
        <v>35</v>
      </c>
      <c r="Z89" s="11">
        <f>VLOOKUP($C89,[2]Rome!$BB$7:$BK$40,7)</f>
        <v>67</v>
      </c>
      <c r="AA89" s="11">
        <f>VLOOKUP($C89,[2]Rome!$BB$7:$BK$40,8)</f>
        <v>90</v>
      </c>
      <c r="AB89" s="11">
        <f>VLOOKUP($C89,[2]Rome!$BB$7:$BK$40,9)</f>
        <v>116</v>
      </c>
      <c r="AC89" s="11">
        <f>VLOOKUP($C89,[2]Rome!$BB$7:$BK$40,10)</f>
        <v>108</v>
      </c>
      <c r="AD89" s="12">
        <f t="shared" si="83"/>
        <v>169</v>
      </c>
      <c r="AE89" s="12">
        <f t="shared" si="84"/>
        <v>167</v>
      </c>
      <c r="AF89" s="12">
        <v>0</v>
      </c>
      <c r="AG89" s="12" t="s">
        <v>38</v>
      </c>
      <c r="AH89" s="12" t="s">
        <v>38</v>
      </c>
      <c r="AI89" s="12">
        <f t="shared" si="85"/>
        <v>127</v>
      </c>
      <c r="AJ89" s="12">
        <f t="shared" si="86"/>
        <v>0</v>
      </c>
      <c r="AK89" s="12">
        <f t="shared" si="87"/>
        <v>148</v>
      </c>
      <c r="AL89" s="12">
        <f t="shared" si="88"/>
        <v>162</v>
      </c>
      <c r="AM89" s="12">
        <f t="shared" si="89"/>
        <v>185</v>
      </c>
      <c r="AN89" s="12">
        <f t="shared" si="90"/>
        <v>184</v>
      </c>
      <c r="AO89" s="14">
        <f t="shared" si="75"/>
        <v>687.70426378752109</v>
      </c>
      <c r="AP89" s="11">
        <f>VLOOKUP($C89,[1]Rome!$BB$7:$BK$40,5)</f>
        <v>13</v>
      </c>
      <c r="AQ89" s="11">
        <f>VLOOKUP($C89,[1]Rome!$BB$7:$BK$40,6)</f>
        <v>35</v>
      </c>
      <c r="AR89" s="11">
        <f>VLOOKUP($C89,[1]Rome!$BB$7:$BK$40,7)</f>
        <v>67</v>
      </c>
      <c r="AS89" s="11">
        <f>VLOOKUP($C89,[1]Rome!$BB$7:$BK$40,8)</f>
        <v>91</v>
      </c>
      <c r="AT89" s="11">
        <f>VLOOKUP($C89,[1]Rome!$BB$7:$BK$40,9)</f>
        <v>117</v>
      </c>
      <c r="AU89" s="11">
        <f>VLOOKUP($C89,[1]Rome!$BB$7:$BK$40,10)</f>
        <v>109</v>
      </c>
      <c r="AV89" s="12">
        <f t="shared" si="91"/>
        <v>170</v>
      </c>
      <c r="AW89" s="12">
        <f t="shared" si="92"/>
        <v>168</v>
      </c>
      <c r="AX89" s="12">
        <v>0</v>
      </c>
      <c r="AY89" s="12" t="s">
        <v>38</v>
      </c>
      <c r="AZ89" s="12" t="s">
        <v>38</v>
      </c>
      <c r="BA89" s="12">
        <f t="shared" si="93"/>
        <v>128</v>
      </c>
      <c r="BB89" s="12">
        <f t="shared" si="94"/>
        <v>0</v>
      </c>
      <c r="BC89" s="12">
        <f t="shared" si="95"/>
        <v>149</v>
      </c>
      <c r="BD89" s="12">
        <f t="shared" si="96"/>
        <v>162</v>
      </c>
      <c r="BE89" s="12">
        <f t="shared" si="97"/>
        <v>186</v>
      </c>
      <c r="BF89" s="12">
        <f t="shared" si="98"/>
        <v>184</v>
      </c>
      <c r="BG89" s="14">
        <f t="shared" si="76"/>
        <v>461.12153629696672</v>
      </c>
      <c r="BH89" s="21">
        <f>IF($N89=2,BH120*'4 PEF'!$H$4,IF(OR($N89=3,$N89=4,$N89=5,$N89=6),BH120*'4 PEF'!$H$5,IF(OR($N89=7,$N89=8),BH120*'4 PEF'!$H$10,IF($N89=9,BH120*'4 PEF'!$H$7,IF($N89=10,BH120*'4 PEF'!$H$6)))))</f>
        <v>5.8123883115763091</v>
      </c>
      <c r="BI89" s="21">
        <f>BI120*'4 PEF'!$H$10</f>
        <v>9.0789225685773225</v>
      </c>
      <c r="BJ89" s="21">
        <f>IF($N89=2,BJ120*'4 PEF'!$H$4,IF(OR($N89=3,$N89=4,$N89=5,$N89=6),BJ120*'4 PEF'!$H$5,IF(OR($N89=7,$N89=8),BJ120*'4 PEF'!$H$10,IF($N89=9,BJ120*'4 PEF'!$H$7,IF($N89=10,BJ120*'4 PEF'!$H$6)))))</f>
        <v>4.8011010387552533</v>
      </c>
      <c r="BK89" s="21">
        <f>BK120*'4 PEF'!$H$10</f>
        <v>20.436829714284215</v>
      </c>
      <c r="BL89" s="21">
        <f>BL120*'4 PEF'!$H$10</f>
        <v>8.7341899583848406</v>
      </c>
      <c r="BM89" s="39">
        <f>BM120*'4 PEF'!$H$10</f>
        <v>-37.864285714285714</v>
      </c>
      <c r="BN89" s="40">
        <f t="shared" si="99"/>
        <v>10.999145877292229</v>
      </c>
      <c r="BO89" s="21">
        <f>IF($N89=2,BO120*'4 PEF'!$H$4,IF(OR($N89=3,$N89=4,$N89=5,$N89=6),BO120*'4 PEF'!$H$5,IF(OR($N89=7,$N89=8),BO120*'4 PEF'!$H$10,IF($N89=9,BO120*'4 PEF'!$H$7,IF($N89=10,BO120*'4 PEF'!$H$6)))))</f>
        <v>4.8609591401701717</v>
      </c>
      <c r="BP89" s="21">
        <f>BP120*'4 PEF'!$H$10</f>
        <v>4.8239741749556018</v>
      </c>
      <c r="BQ89" s="21">
        <f>IF($N89=2,BQ120*'4 PEF'!$H$4,IF(OR($N89=3,$N89=4,$N89=5,$N89=6),BQ120*'4 PEF'!$H$5,IF(OR($N89=7,$N89=8),BQ120*'4 PEF'!$H$10,IF($N89=9,BQ120*'4 PEF'!$H$7,IF($N89=10,BQ120*'4 PEF'!$H$6)))))</f>
        <v>8.1939106747916863</v>
      </c>
      <c r="BR89" s="21">
        <f>BR120*'4 PEF'!$H$10</f>
        <v>21.01762909091094</v>
      </c>
      <c r="BS89" s="21">
        <f>BS120*'4 PEF'!$H$10</f>
        <v>8.8787873127783197</v>
      </c>
      <c r="BT89" s="39">
        <f>BT120*'4 PEF'!$H$10</f>
        <v>-23.885454545454547</v>
      </c>
      <c r="BU89" s="40">
        <f t="shared" si="100"/>
        <v>23.889805848152175</v>
      </c>
    </row>
    <row r="90" spans="1:73" x14ac:dyDescent="0.25">
      <c r="A90" s="195"/>
      <c r="B90" s="18">
        <v>21</v>
      </c>
      <c r="C90" s="26">
        <f>VLOOKUP(M90,[1]aux!$A$2:$B$35,2)</f>
        <v>19</v>
      </c>
      <c r="D90" s="55"/>
      <c r="E90" s="55"/>
      <c r="F90" s="54"/>
      <c r="G90" s="54"/>
      <c r="H90" s="37">
        <f>IF(L90=1,0,IF(L90=2,1))</f>
        <v>0</v>
      </c>
      <c r="I90" s="54">
        <v>3</v>
      </c>
      <c r="J90" s="54">
        <v>2</v>
      </c>
      <c r="K90" s="54">
        <v>1</v>
      </c>
      <c r="L90" s="54">
        <v>1</v>
      </c>
      <c r="M90" s="54">
        <f t="shared" si="81"/>
        <v>3211</v>
      </c>
      <c r="N90" s="54">
        <v>7</v>
      </c>
      <c r="O90" s="54">
        <v>12</v>
      </c>
      <c r="P90" s="54">
        <v>3</v>
      </c>
      <c r="Q90" s="54">
        <v>3</v>
      </c>
      <c r="R90" s="54">
        <v>2</v>
      </c>
      <c r="S90" s="54" t="s">
        <v>42</v>
      </c>
      <c r="T90" s="26">
        <f t="shared" si="82"/>
        <v>16</v>
      </c>
      <c r="U90" s="54">
        <v>0</v>
      </c>
      <c r="V90" s="54">
        <v>1</v>
      </c>
      <c r="W90" s="19"/>
      <c r="X90" s="11">
        <f>VLOOKUP($C90,[2]Rome!$BB$7:$BK$40,5)</f>
        <v>11</v>
      </c>
      <c r="Y90" s="11">
        <f>VLOOKUP($C90,[2]Rome!$BB$7:$BK$40,6)</f>
        <v>33</v>
      </c>
      <c r="Z90" s="11">
        <f>VLOOKUP($C90,[2]Rome!$BB$7:$BK$40,7)</f>
        <v>65</v>
      </c>
      <c r="AA90" s="11">
        <f>VLOOKUP($C90,[2]Rome!$BB$7:$BK$40,8)</f>
        <v>88</v>
      </c>
      <c r="AB90" s="11">
        <f>VLOOKUP($C90,[2]Rome!$BB$7:$BK$40,9)</f>
        <v>0</v>
      </c>
      <c r="AC90" s="11">
        <f>VLOOKUP($C90,[2]Rome!$BB$7:$BK$40,10)</f>
        <v>102</v>
      </c>
      <c r="AD90" s="12">
        <f t="shared" si="83"/>
        <v>0</v>
      </c>
      <c r="AE90" s="12">
        <f t="shared" si="84"/>
        <v>0</v>
      </c>
      <c r="AF90" s="12">
        <v>0</v>
      </c>
      <c r="AG90" s="12" t="s">
        <v>38</v>
      </c>
      <c r="AH90" s="12" t="s">
        <v>38</v>
      </c>
      <c r="AI90" s="12">
        <f t="shared" si="85"/>
        <v>127</v>
      </c>
      <c r="AJ90" s="12">
        <f t="shared" si="86"/>
        <v>0</v>
      </c>
      <c r="AK90" s="12">
        <f t="shared" si="87"/>
        <v>154</v>
      </c>
      <c r="AL90" s="12">
        <f t="shared" si="88"/>
        <v>162</v>
      </c>
      <c r="AM90" s="12">
        <f t="shared" si="89"/>
        <v>0</v>
      </c>
      <c r="AN90" s="12">
        <f t="shared" si="90"/>
        <v>184</v>
      </c>
      <c r="AO90" s="14">
        <f t="shared" si="75"/>
        <v>391.90716503282704</v>
      </c>
      <c r="AP90" s="11">
        <f>VLOOKUP($C90,[1]Rome!$BB$7:$BK$40,5)</f>
        <v>11</v>
      </c>
      <c r="AQ90" s="11">
        <f>VLOOKUP($C90,[1]Rome!$BB$7:$BK$40,6)</f>
        <v>33</v>
      </c>
      <c r="AR90" s="11">
        <f>VLOOKUP($C90,[1]Rome!$BB$7:$BK$40,7)</f>
        <v>65</v>
      </c>
      <c r="AS90" s="11">
        <f>VLOOKUP($C90,[1]Rome!$BB$7:$BK$40,8)</f>
        <v>89</v>
      </c>
      <c r="AT90" s="11">
        <f>VLOOKUP($C90,[1]Rome!$BB$7:$BK$40,9)</f>
        <v>0</v>
      </c>
      <c r="AU90" s="11">
        <f>VLOOKUP($C90,[1]Rome!$BB$7:$BK$40,10)</f>
        <v>103</v>
      </c>
      <c r="AV90" s="12">
        <f t="shared" si="91"/>
        <v>0</v>
      </c>
      <c r="AW90" s="12">
        <f t="shared" si="92"/>
        <v>0</v>
      </c>
      <c r="AX90" s="12">
        <v>0</v>
      </c>
      <c r="AY90" s="12" t="s">
        <v>38</v>
      </c>
      <c r="AZ90" s="12" t="s">
        <v>38</v>
      </c>
      <c r="BA90" s="12">
        <f t="shared" si="93"/>
        <v>128</v>
      </c>
      <c r="BB90" s="12">
        <f t="shared" si="94"/>
        <v>0</v>
      </c>
      <c r="BC90" s="12">
        <f t="shared" si="95"/>
        <v>155</v>
      </c>
      <c r="BD90" s="12">
        <f t="shared" si="96"/>
        <v>162</v>
      </c>
      <c r="BE90" s="12">
        <f t="shared" si="97"/>
        <v>0</v>
      </c>
      <c r="BF90" s="12">
        <f t="shared" si="98"/>
        <v>184</v>
      </c>
      <c r="BG90" s="14">
        <f t="shared" si="76"/>
        <v>242.75068626486026</v>
      </c>
      <c r="BH90" s="21">
        <f>IF($N90=2,BH121*'4 PEF'!$H$4,IF(OR($N90=3,$N90=4,$N90=5,$N90=6),BH121*'4 PEF'!$H$5,IF(OR($N90=7,$N90=8),BH121*'4 PEF'!$H$10,IF($N90=9,BH121*'4 PEF'!$H$7,IF($N90=10,BH121*'4 PEF'!$H$6)))))</f>
        <v>14.844100943356477</v>
      </c>
      <c r="BI90" s="21">
        <f>BI121*'4 PEF'!$H$10</f>
        <v>23.421759405054342</v>
      </c>
      <c r="BJ90" s="21">
        <f>IF($N90=2,BJ121*'4 PEF'!$H$4,IF(OR($N90=3,$N90=4,$N90=5,$N90=6),BJ121*'4 PEF'!$H$5,IF(OR($N90=7,$N90=8),BJ121*'4 PEF'!$H$10,IF($N90=9,BJ121*'4 PEF'!$H$7,IF($N90=10,BJ121*'4 PEF'!$H$6)))))</f>
        <v>10.273289108119705</v>
      </c>
      <c r="BK90" s="21">
        <f>BK121*'4 PEF'!$H$10</f>
        <v>20.436829714284215</v>
      </c>
      <c r="BL90" s="21">
        <f>BL121*'4 PEF'!$H$10</f>
        <v>1.0275726131951315</v>
      </c>
      <c r="BM90" s="39">
        <f>BM121*'4 PEF'!$H$10</f>
        <v>-37.864285714285714</v>
      </c>
      <c r="BN90" s="40">
        <f t="shared" si="99"/>
        <v>32.139266069724158</v>
      </c>
      <c r="BO90" s="21">
        <f>IF($N90=2,BO121*'4 PEF'!$H$4,IF(OR($N90=3,$N90=4,$N90=5,$N90=6),BO121*'4 PEF'!$H$5,IF(OR($N90=7,$N90=8),BO121*'4 PEF'!$H$10,IF($N90=9,BO121*'4 PEF'!$H$7,IF($N90=10,BO121*'4 PEF'!$H$6)))))</f>
        <v>12.092813152421185</v>
      </c>
      <c r="BP90" s="21">
        <f>BP121*'4 PEF'!$H$10</f>
        <v>15.36852560177449</v>
      </c>
      <c r="BQ90" s="21">
        <f>IF($N90=2,BQ121*'4 PEF'!$H$4,IF(OR($N90=3,$N90=4,$N90=5,$N90=6),BQ121*'4 PEF'!$H$5,IF(OR($N90=7,$N90=8),BQ121*'4 PEF'!$H$10,IF($N90=9,BQ121*'4 PEF'!$H$7,IF($N90=10,BQ121*'4 PEF'!$H$6)))))</f>
        <v>16.717744935872652</v>
      </c>
      <c r="BR90" s="21">
        <f>BR121*'4 PEF'!$H$10</f>
        <v>21.01762909091094</v>
      </c>
      <c r="BS90" s="21">
        <f>BS121*'4 PEF'!$H$10</f>
        <v>0.78299491288504242</v>
      </c>
      <c r="BT90" s="39">
        <f>BT121*'4 PEF'!$H$10</f>
        <v>-23.885454545454547</v>
      </c>
      <c r="BU90" s="40">
        <f t="shared" si="100"/>
        <v>42.094253148409763</v>
      </c>
    </row>
    <row r="91" spans="1:73" x14ac:dyDescent="0.25">
      <c r="A91" s="195"/>
      <c r="B91" s="18">
        <v>22</v>
      </c>
      <c r="C91" s="26">
        <f>VLOOKUP(M91,[1]aux!$A$2:$B$35,2)</f>
        <v>21</v>
      </c>
      <c r="D91" s="55"/>
      <c r="E91" s="55"/>
      <c r="F91" s="54"/>
      <c r="G91" s="54"/>
      <c r="H91" s="37">
        <f t="shared" ref="H91:H97" si="101">IF(L91=1,0,IF(L91=2,1))</f>
        <v>1</v>
      </c>
      <c r="I91" s="54">
        <v>3</v>
      </c>
      <c r="J91" s="54">
        <v>2</v>
      </c>
      <c r="K91" s="54">
        <v>1</v>
      </c>
      <c r="L91" s="54">
        <v>2</v>
      </c>
      <c r="M91" s="54">
        <f t="shared" si="81"/>
        <v>3212</v>
      </c>
      <c r="N91" s="54">
        <v>7</v>
      </c>
      <c r="O91" s="54">
        <v>12</v>
      </c>
      <c r="P91" s="54">
        <v>4</v>
      </c>
      <c r="Q91" s="54">
        <v>4</v>
      </c>
      <c r="R91" s="54">
        <v>2</v>
      </c>
      <c r="S91" s="54" t="s">
        <v>42</v>
      </c>
      <c r="T91" s="26">
        <f t="shared" si="82"/>
        <v>22</v>
      </c>
      <c r="U91" s="54">
        <v>1</v>
      </c>
      <c r="V91" s="54">
        <v>0</v>
      </c>
      <c r="W91" s="19"/>
      <c r="X91" s="11">
        <f>VLOOKUP($C91,[2]Rome!$BB$7:$BK$40,5)</f>
        <v>11</v>
      </c>
      <c r="Y91" s="11">
        <f>VLOOKUP($C91,[2]Rome!$BB$7:$BK$40,6)</f>
        <v>33</v>
      </c>
      <c r="Z91" s="11">
        <f>VLOOKUP($C91,[2]Rome!$BB$7:$BK$40,7)</f>
        <v>65</v>
      </c>
      <c r="AA91" s="11">
        <f>VLOOKUP($C91,[2]Rome!$BB$7:$BK$40,8)</f>
        <v>88</v>
      </c>
      <c r="AB91" s="11">
        <f>VLOOKUP($C91,[2]Rome!$BB$7:$BK$40,9)</f>
        <v>0</v>
      </c>
      <c r="AC91" s="11">
        <f>VLOOKUP($C91,[2]Rome!$BB$7:$BK$40,10)</f>
        <v>102</v>
      </c>
      <c r="AD91" s="12">
        <f t="shared" si="83"/>
        <v>169</v>
      </c>
      <c r="AE91" s="12">
        <f t="shared" si="84"/>
        <v>167</v>
      </c>
      <c r="AF91" s="12">
        <v>0</v>
      </c>
      <c r="AG91" s="12" t="s">
        <v>38</v>
      </c>
      <c r="AH91" s="12" t="s">
        <v>38</v>
      </c>
      <c r="AI91" s="12">
        <f t="shared" si="85"/>
        <v>127</v>
      </c>
      <c r="AJ91" s="12">
        <f t="shared" si="86"/>
        <v>0</v>
      </c>
      <c r="AK91" s="12">
        <f t="shared" si="87"/>
        <v>156</v>
      </c>
      <c r="AL91" s="12">
        <f t="shared" si="88"/>
        <v>162</v>
      </c>
      <c r="AM91" s="12">
        <f t="shared" si="89"/>
        <v>185</v>
      </c>
      <c r="AN91" s="12">
        <f t="shared" si="90"/>
        <v>0</v>
      </c>
      <c r="AO91" s="14">
        <f t="shared" si="75"/>
        <v>416.85989369621308</v>
      </c>
      <c r="AP91" s="11">
        <f>VLOOKUP($C91,[1]Rome!$BB$7:$BK$40,5)</f>
        <v>11</v>
      </c>
      <c r="AQ91" s="11">
        <f>VLOOKUP($C91,[1]Rome!$BB$7:$BK$40,6)</f>
        <v>33</v>
      </c>
      <c r="AR91" s="11">
        <f>VLOOKUP($C91,[1]Rome!$BB$7:$BK$40,7)</f>
        <v>65</v>
      </c>
      <c r="AS91" s="11">
        <f>VLOOKUP($C91,[1]Rome!$BB$7:$BK$40,8)</f>
        <v>89</v>
      </c>
      <c r="AT91" s="11">
        <f>VLOOKUP($C91,[1]Rome!$BB$7:$BK$40,9)</f>
        <v>0</v>
      </c>
      <c r="AU91" s="11">
        <f>VLOOKUP($C91,[1]Rome!$BB$7:$BK$40,10)</f>
        <v>103</v>
      </c>
      <c r="AV91" s="12">
        <f t="shared" si="91"/>
        <v>170</v>
      </c>
      <c r="AW91" s="12">
        <f t="shared" si="92"/>
        <v>168</v>
      </c>
      <c r="AX91" s="12">
        <v>0</v>
      </c>
      <c r="AY91" s="12" t="s">
        <v>38</v>
      </c>
      <c r="AZ91" s="12" t="s">
        <v>38</v>
      </c>
      <c r="BA91" s="12">
        <f t="shared" si="93"/>
        <v>128</v>
      </c>
      <c r="BB91" s="12">
        <f t="shared" si="94"/>
        <v>0</v>
      </c>
      <c r="BC91" s="12">
        <f t="shared" si="95"/>
        <v>157</v>
      </c>
      <c r="BD91" s="12">
        <f t="shared" si="96"/>
        <v>162</v>
      </c>
      <c r="BE91" s="12">
        <f t="shared" si="97"/>
        <v>186</v>
      </c>
      <c r="BF91" s="12">
        <f t="shared" si="98"/>
        <v>0</v>
      </c>
      <c r="BG91" s="14">
        <f t="shared" si="76"/>
        <v>266.17876642432475</v>
      </c>
      <c r="BH91" s="21">
        <f>IF($N91=2,BH122*'4 PEF'!$H$4,IF(OR($N91=3,$N91=4,$N91=5,$N91=6),BH122*'4 PEF'!$H$5,IF(OR($N91=7,$N91=8),BH122*'4 PEF'!$H$10,IF($N91=9,BH122*'4 PEF'!$H$7,IF($N91=10,BH122*'4 PEF'!$H$6)))))</f>
        <v>11.713404071348362</v>
      </c>
      <c r="BI91" s="21">
        <f>BI122*'4 PEF'!$H$10</f>
        <v>23.19244718745464</v>
      </c>
      <c r="BJ91" s="21">
        <f>IF($N91=2,BJ122*'4 PEF'!$H$4,IF(OR($N91=3,$N91=4,$N91=5,$N91=6),BJ122*'4 PEF'!$H$5,IF(OR($N91=7,$N91=8),BJ122*'4 PEF'!$H$10,IF($N91=9,BJ122*'4 PEF'!$H$7,IF($N91=10,BJ122*'4 PEF'!$H$6)))))</f>
        <v>4.5871128279915423</v>
      </c>
      <c r="BK91" s="21">
        <f>BK122*'4 PEF'!$H$10</f>
        <v>20.436829714284215</v>
      </c>
      <c r="BL91" s="21">
        <f>BL122*'4 PEF'!$H$10</f>
        <v>9.0518848848331199</v>
      </c>
      <c r="BM91" s="39">
        <f>BM122*'4 PEF'!$H$10</f>
        <v>0</v>
      </c>
      <c r="BN91" s="40">
        <f t="shared" si="99"/>
        <v>68.981678685911874</v>
      </c>
      <c r="BO91" s="21">
        <f>IF($N91=2,BO122*'4 PEF'!$H$4,IF(OR($N91=3,$N91=4,$N91=5,$N91=6),BO122*'4 PEF'!$H$5,IF(OR($N91=7,$N91=8),BO122*'4 PEF'!$H$10,IF($N91=9,BO122*'4 PEF'!$H$7,IF($N91=10,BO122*'4 PEF'!$H$6)))))</f>
        <v>8.544569270047834</v>
      </c>
      <c r="BP91" s="21">
        <f>BP122*'4 PEF'!$H$10</f>
        <v>15.210977537041687</v>
      </c>
      <c r="BQ91" s="21">
        <f>IF($N91=2,BQ122*'4 PEF'!$H$4,IF(OR($N91=3,$N91=4,$N91=5,$N91=6),BQ122*'4 PEF'!$H$5,IF(OR($N91=7,$N91=8),BQ122*'4 PEF'!$H$10,IF($N91=9,BQ122*'4 PEF'!$H$7,IF($N91=10,BQ122*'4 PEF'!$H$6)))))</f>
        <v>7.7955834998220954</v>
      </c>
      <c r="BR91" s="21">
        <f>BR122*'4 PEF'!$H$10</f>
        <v>21.01762909091094</v>
      </c>
      <c r="BS91" s="21">
        <f>BS122*'4 PEF'!$H$10</f>
        <v>8.9847584998405186</v>
      </c>
      <c r="BT91" s="39">
        <f>BT122*'4 PEF'!$H$10</f>
        <v>0</v>
      </c>
      <c r="BU91" s="40">
        <f t="shared" si="100"/>
        <v>61.553517897663077</v>
      </c>
    </row>
    <row r="92" spans="1:73" x14ac:dyDescent="0.25">
      <c r="A92" s="195"/>
      <c r="B92" s="18">
        <v>23</v>
      </c>
      <c r="C92" s="26">
        <f>VLOOKUP(M92,[1]aux!$A$2:$B$35,2)</f>
        <v>29</v>
      </c>
      <c r="D92" s="55"/>
      <c r="E92" s="55"/>
      <c r="F92" s="54"/>
      <c r="G92" s="54"/>
      <c r="H92" s="37">
        <f t="shared" si="101"/>
        <v>1</v>
      </c>
      <c r="I92" s="54">
        <v>4</v>
      </c>
      <c r="J92" s="54">
        <v>2</v>
      </c>
      <c r="K92" s="54">
        <v>1</v>
      </c>
      <c r="L92" s="54">
        <v>2</v>
      </c>
      <c r="M92" s="54">
        <f t="shared" si="81"/>
        <v>4212</v>
      </c>
      <c r="N92" s="54">
        <v>7</v>
      </c>
      <c r="O92" s="54">
        <v>12</v>
      </c>
      <c r="P92" s="54">
        <v>4</v>
      </c>
      <c r="Q92" s="54">
        <v>4</v>
      </c>
      <c r="R92" s="54">
        <v>2</v>
      </c>
      <c r="S92" s="54" t="s">
        <v>42</v>
      </c>
      <c r="T92" s="26">
        <f t="shared" si="82"/>
        <v>22</v>
      </c>
      <c r="U92" s="54">
        <v>1</v>
      </c>
      <c r="V92" s="54">
        <v>1</v>
      </c>
      <c r="W92" s="19"/>
      <c r="X92" s="11">
        <f>VLOOKUP($C92,[2]Rome!$BB$7:$BK$40,5)</f>
        <v>13</v>
      </c>
      <c r="Y92" s="11">
        <f>VLOOKUP($C92,[2]Rome!$BB$7:$BK$40,6)</f>
        <v>35</v>
      </c>
      <c r="Z92" s="11">
        <f>VLOOKUP($C92,[2]Rome!$BB$7:$BK$40,7)</f>
        <v>67</v>
      </c>
      <c r="AA92" s="11">
        <f>VLOOKUP($C92,[2]Rome!$BB$7:$BK$40,8)</f>
        <v>88</v>
      </c>
      <c r="AB92" s="11">
        <f>VLOOKUP($C92,[2]Rome!$BB$7:$BK$40,9)</f>
        <v>0</v>
      </c>
      <c r="AC92" s="11">
        <f>VLOOKUP($C92,[2]Rome!$BB$7:$BK$40,10)</f>
        <v>102</v>
      </c>
      <c r="AD92" s="12">
        <f t="shared" si="83"/>
        <v>169</v>
      </c>
      <c r="AE92" s="12">
        <f t="shared" si="84"/>
        <v>167</v>
      </c>
      <c r="AF92" s="12">
        <v>0</v>
      </c>
      <c r="AG92" s="12" t="s">
        <v>38</v>
      </c>
      <c r="AH92" s="12" t="s">
        <v>38</v>
      </c>
      <c r="AI92" s="12">
        <f t="shared" si="85"/>
        <v>127</v>
      </c>
      <c r="AJ92" s="12">
        <f t="shared" si="86"/>
        <v>0</v>
      </c>
      <c r="AK92" s="12">
        <f t="shared" si="87"/>
        <v>156</v>
      </c>
      <c r="AL92" s="12">
        <f t="shared" si="88"/>
        <v>162</v>
      </c>
      <c r="AM92" s="12">
        <f t="shared" si="89"/>
        <v>185</v>
      </c>
      <c r="AN92" s="12">
        <f t="shared" si="90"/>
        <v>184</v>
      </c>
      <c r="AO92" s="14">
        <f t="shared" si="75"/>
        <v>468.87667090251352</v>
      </c>
      <c r="AP92" s="11">
        <f>VLOOKUP($C92,[1]Rome!$BB$7:$BK$40,5)</f>
        <v>13</v>
      </c>
      <c r="AQ92" s="11">
        <f>VLOOKUP($C92,[1]Rome!$BB$7:$BK$40,6)</f>
        <v>35</v>
      </c>
      <c r="AR92" s="11">
        <f>VLOOKUP($C92,[1]Rome!$BB$7:$BK$40,7)</f>
        <v>67</v>
      </c>
      <c r="AS92" s="11">
        <f>VLOOKUP($C92,[1]Rome!$BB$7:$BK$40,8)</f>
        <v>89</v>
      </c>
      <c r="AT92" s="11">
        <f>VLOOKUP($C92,[1]Rome!$BB$7:$BK$40,9)</f>
        <v>0</v>
      </c>
      <c r="AU92" s="11">
        <f>VLOOKUP($C92,[1]Rome!$BB$7:$BK$40,10)</f>
        <v>103</v>
      </c>
      <c r="AV92" s="12">
        <f t="shared" si="91"/>
        <v>170</v>
      </c>
      <c r="AW92" s="12">
        <f t="shared" si="92"/>
        <v>168</v>
      </c>
      <c r="AX92" s="12">
        <v>0</v>
      </c>
      <c r="AY92" s="12" t="s">
        <v>38</v>
      </c>
      <c r="AZ92" s="12" t="s">
        <v>38</v>
      </c>
      <c r="BA92" s="12">
        <f t="shared" si="93"/>
        <v>128</v>
      </c>
      <c r="BB92" s="12">
        <f t="shared" si="94"/>
        <v>0</v>
      </c>
      <c r="BC92" s="12">
        <f t="shared" si="95"/>
        <v>157</v>
      </c>
      <c r="BD92" s="12">
        <f t="shared" si="96"/>
        <v>162</v>
      </c>
      <c r="BE92" s="12">
        <f t="shared" si="97"/>
        <v>186</v>
      </c>
      <c r="BF92" s="12">
        <f t="shared" si="98"/>
        <v>184</v>
      </c>
      <c r="BG92" s="14">
        <f t="shared" si="76"/>
        <v>295.08922723022357</v>
      </c>
      <c r="BH92" s="21">
        <f>IF($N92=2,BH123*'4 PEF'!$H$4,IF(OR($N92=3,$N92=4,$N92=5,$N92=6),BH123*'4 PEF'!$H$5,IF(OR($N92=7,$N92=8),BH123*'4 PEF'!$H$10,IF($N92=9,BH123*'4 PEF'!$H$7,IF($N92=10,BH123*'4 PEF'!$H$6)))))</f>
        <v>9.7077489768219873</v>
      </c>
      <c r="BI92" s="21">
        <f>BI123*'4 PEF'!$H$10</f>
        <v>23.151188883507782</v>
      </c>
      <c r="BJ92" s="21">
        <f>IF($N92=2,BJ123*'4 PEF'!$H$4,IF(OR($N92=3,$N92=4,$N92=5,$N92=6),BJ123*'4 PEF'!$H$5,IF(OR($N92=7,$N92=8),BJ123*'4 PEF'!$H$10,IF($N92=9,BJ123*'4 PEF'!$H$7,IF($N92=10,BJ123*'4 PEF'!$H$6)))))</f>
        <v>4.6703484947373912</v>
      </c>
      <c r="BK92" s="21">
        <f>BK123*'4 PEF'!$H$10</f>
        <v>20.436829714284215</v>
      </c>
      <c r="BL92" s="21">
        <f>BL123*'4 PEF'!$H$10</f>
        <v>9.0413421446863254</v>
      </c>
      <c r="BM92" s="39">
        <f>BM123*'4 PEF'!$H$10</f>
        <v>-37.864285714285714</v>
      </c>
      <c r="BN92" s="40">
        <f t="shared" si="99"/>
        <v>29.143172499751984</v>
      </c>
      <c r="BO92" s="21">
        <f>IF($N92=2,BO123*'4 PEF'!$H$4,IF(OR($N92=3,$N92=4,$N92=5,$N92=6),BO123*'4 PEF'!$H$5,IF(OR($N92=7,$N92=8),BO123*'4 PEF'!$H$10,IF($N92=9,BO123*'4 PEF'!$H$7,IF($N92=10,BO123*'4 PEF'!$H$6)))))</f>
        <v>7.2185478682056132</v>
      </c>
      <c r="BP92" s="21">
        <f>BP123*'4 PEF'!$H$10</f>
        <v>15.249174184037333</v>
      </c>
      <c r="BQ92" s="21">
        <f>IF($N92=2,BQ123*'4 PEF'!$H$4,IF(OR($N92=3,$N92=4,$N92=5,$N92=6),BQ123*'4 PEF'!$H$5,IF(OR($N92=7,$N92=8),BQ123*'4 PEF'!$H$10,IF($N92=9,BQ123*'4 PEF'!$H$7,IF($N92=10,BQ123*'4 PEF'!$H$6)))))</f>
        <v>7.8951355096072477</v>
      </c>
      <c r="BR92" s="21">
        <f>BR123*'4 PEF'!$H$10</f>
        <v>21.01762909091094</v>
      </c>
      <c r="BS92" s="21">
        <f>BS123*'4 PEF'!$H$10</f>
        <v>8.9811267225066178</v>
      </c>
      <c r="BT92" s="39">
        <f>BT123*'4 PEF'!$H$10</f>
        <v>-23.885454545454547</v>
      </c>
      <c r="BU92" s="40">
        <f t="shared" si="100"/>
        <v>36.476158829813201</v>
      </c>
    </row>
    <row r="93" spans="1:73" x14ac:dyDescent="0.25">
      <c r="A93" s="195"/>
      <c r="B93" s="18">
        <v>24</v>
      </c>
      <c r="C93" s="26">
        <f>VLOOKUP(M93,[1]aux!$A$2:$B$35,2)</f>
        <v>32</v>
      </c>
      <c r="D93" s="55"/>
      <c r="E93" s="55"/>
      <c r="F93" s="54"/>
      <c r="G93" s="54"/>
      <c r="H93" s="37">
        <f t="shared" si="101"/>
        <v>0</v>
      </c>
      <c r="I93" s="54">
        <v>4</v>
      </c>
      <c r="J93" s="54">
        <v>3</v>
      </c>
      <c r="K93" s="54">
        <v>2</v>
      </c>
      <c r="L93" s="54">
        <v>1</v>
      </c>
      <c r="M93" s="54">
        <f t="shared" si="81"/>
        <v>4321</v>
      </c>
      <c r="N93" s="54">
        <v>7</v>
      </c>
      <c r="O93" s="54">
        <v>12</v>
      </c>
      <c r="P93" s="54">
        <v>3</v>
      </c>
      <c r="Q93" s="54">
        <v>3</v>
      </c>
      <c r="R93" s="54">
        <v>2</v>
      </c>
      <c r="S93" s="54" t="s">
        <v>42</v>
      </c>
      <c r="T93" s="26">
        <f t="shared" si="82"/>
        <v>16</v>
      </c>
      <c r="U93" s="54">
        <v>0</v>
      </c>
      <c r="V93" s="54">
        <v>1</v>
      </c>
      <c r="W93" s="19"/>
      <c r="X93" s="11">
        <f>VLOOKUP($C93,[2]Rome!$BB$7:$BK$40,5)</f>
        <v>13</v>
      </c>
      <c r="Y93" s="11">
        <f>VLOOKUP($C93,[2]Rome!$BB$7:$BK$40,6)</f>
        <v>35</v>
      </c>
      <c r="Z93" s="11">
        <f>VLOOKUP($C93,[2]Rome!$BB$7:$BK$40,7)</f>
        <v>67</v>
      </c>
      <c r="AA93" s="11">
        <f>VLOOKUP($C93,[2]Rome!$BB$7:$BK$40,8)</f>
        <v>90</v>
      </c>
      <c r="AB93" s="11">
        <f>VLOOKUP($C93,[2]Rome!$BB$7:$BK$40,9)</f>
        <v>116</v>
      </c>
      <c r="AC93" s="11">
        <f>VLOOKUP($C93,[2]Rome!$BB$7:$BK$40,10)</f>
        <v>108</v>
      </c>
      <c r="AD93" s="12">
        <f t="shared" si="83"/>
        <v>0</v>
      </c>
      <c r="AE93" s="12">
        <f t="shared" si="84"/>
        <v>0</v>
      </c>
      <c r="AF93" s="12">
        <v>0</v>
      </c>
      <c r="AG93" s="12" t="s">
        <v>38</v>
      </c>
      <c r="AH93" s="12" t="s">
        <v>38</v>
      </c>
      <c r="AI93" s="12">
        <f t="shared" si="85"/>
        <v>127</v>
      </c>
      <c r="AJ93" s="12">
        <f t="shared" si="86"/>
        <v>0</v>
      </c>
      <c r="AK93" s="12">
        <f t="shared" si="87"/>
        <v>154</v>
      </c>
      <c r="AL93" s="12">
        <f t="shared" si="88"/>
        <v>162</v>
      </c>
      <c r="AM93" s="12">
        <f t="shared" si="89"/>
        <v>0</v>
      </c>
      <c r="AN93" s="12">
        <f t="shared" si="90"/>
        <v>184</v>
      </c>
      <c r="AO93" s="14">
        <f t="shared" si="75"/>
        <v>512.31399871580686</v>
      </c>
      <c r="AP93" s="11">
        <f>VLOOKUP($C93,[1]Rome!$BB$7:$BK$40,5)</f>
        <v>13</v>
      </c>
      <c r="AQ93" s="11">
        <f>VLOOKUP($C93,[1]Rome!$BB$7:$BK$40,6)</f>
        <v>35</v>
      </c>
      <c r="AR93" s="11">
        <f>VLOOKUP($C93,[1]Rome!$BB$7:$BK$40,7)</f>
        <v>67</v>
      </c>
      <c r="AS93" s="11">
        <f>VLOOKUP($C93,[1]Rome!$BB$7:$BK$40,8)</f>
        <v>91</v>
      </c>
      <c r="AT93" s="11">
        <f>VLOOKUP($C93,[1]Rome!$BB$7:$BK$40,9)</f>
        <v>117</v>
      </c>
      <c r="AU93" s="11">
        <f>VLOOKUP($C93,[1]Rome!$BB$7:$BK$40,10)</f>
        <v>109</v>
      </c>
      <c r="AV93" s="12">
        <f t="shared" si="91"/>
        <v>0</v>
      </c>
      <c r="AW93" s="12">
        <f t="shared" si="92"/>
        <v>0</v>
      </c>
      <c r="AX93" s="12">
        <v>0</v>
      </c>
      <c r="AY93" s="12" t="s">
        <v>38</v>
      </c>
      <c r="AZ93" s="12" t="s">
        <v>38</v>
      </c>
      <c r="BA93" s="12">
        <f t="shared" si="93"/>
        <v>128</v>
      </c>
      <c r="BB93" s="12">
        <f t="shared" si="94"/>
        <v>0</v>
      </c>
      <c r="BC93" s="12">
        <f t="shared" si="95"/>
        <v>155</v>
      </c>
      <c r="BD93" s="12">
        <f t="shared" si="96"/>
        <v>162</v>
      </c>
      <c r="BE93" s="12">
        <f t="shared" si="97"/>
        <v>0</v>
      </c>
      <c r="BF93" s="12">
        <f t="shared" si="98"/>
        <v>184</v>
      </c>
      <c r="BG93" s="14">
        <f t="shared" si="76"/>
        <v>296.16003166120919</v>
      </c>
      <c r="BH93" s="21">
        <f>IF($N93=2,BH124*'4 PEF'!$H$4,IF(OR($N93=3,$N93=4,$N93=5,$N93=6),BH124*'4 PEF'!$H$5,IF(OR($N93=7,$N93=8),BH124*'4 PEF'!$H$10,IF($N93=9,BH124*'4 PEF'!$H$7,IF($N93=10,BH124*'4 PEF'!$H$6)))))</f>
        <v>8.3276586336575082</v>
      </c>
      <c r="BI93" s="21">
        <f>BI124*'4 PEF'!$H$10</f>
        <v>9.1929229083887947</v>
      </c>
      <c r="BJ93" s="21">
        <f>IF($N93=2,BJ124*'4 PEF'!$H$4,IF(OR($N93=3,$N93=4,$N93=5,$N93=6),BJ124*'4 PEF'!$H$5,IF(OR($N93=7,$N93=8),BJ124*'4 PEF'!$H$10,IF($N93=9,BJ124*'4 PEF'!$H$7,IF($N93=10,BJ124*'4 PEF'!$H$6)))))</f>
        <v>10.66424581347148</v>
      </c>
      <c r="BK93" s="21">
        <f>BK124*'4 PEF'!$H$10</f>
        <v>20.436829714284215</v>
      </c>
      <c r="BL93" s="21">
        <f>BL124*'4 PEF'!$H$10</f>
        <v>0.70870518705645713</v>
      </c>
      <c r="BM93" s="39">
        <f>BM124*'4 PEF'!$H$10</f>
        <v>-37.864285714285714</v>
      </c>
      <c r="BN93" s="40">
        <f t="shared" si="99"/>
        <v>11.466076542572743</v>
      </c>
      <c r="BO93" s="21">
        <f>IF($N93=2,BO124*'4 PEF'!$H$4,IF(OR($N93=3,$N93=4,$N93=5,$N93=6),BO124*'4 PEF'!$H$5,IF(OR($N93=7,$N93=8),BO124*'4 PEF'!$H$10,IF($N93=9,BO124*'4 PEF'!$H$7,IF($N93=10,BO124*'4 PEF'!$H$6)))))</f>
        <v>8.0542655141733679</v>
      </c>
      <c r="BP93" s="21">
        <f>BP124*'4 PEF'!$H$10</f>
        <v>4.9504644527973252</v>
      </c>
      <c r="BQ93" s="21">
        <f>IF($N93=2,BQ124*'4 PEF'!$H$4,IF(OR($N93=3,$N93=4,$N93=5,$N93=6),BQ124*'4 PEF'!$H$5,IF(OR($N93=7,$N93=8),BQ124*'4 PEF'!$H$10,IF($N93=9,BQ124*'4 PEF'!$H$7,IF($N93=10,BQ124*'4 PEF'!$H$6)))))</f>
        <v>17.39643216294516</v>
      </c>
      <c r="BR93" s="21">
        <f>BR124*'4 PEF'!$H$10</f>
        <v>21.01762909091094</v>
      </c>
      <c r="BS93" s="21">
        <f>BS124*'4 PEF'!$H$10</f>
        <v>0.67576461931854559</v>
      </c>
      <c r="BT93" s="39">
        <f>BT124*'4 PEF'!$H$10</f>
        <v>-23.885454545454547</v>
      </c>
      <c r="BU93" s="40">
        <f t="shared" si="100"/>
        <v>28.209101294690786</v>
      </c>
    </row>
    <row r="94" spans="1:73" x14ac:dyDescent="0.25">
      <c r="A94" s="195"/>
      <c r="B94" s="18">
        <v>25</v>
      </c>
      <c r="C94" s="26">
        <f>VLOOKUP(M94,[1]aux!$A$2:$B$35,2)</f>
        <v>25</v>
      </c>
      <c r="D94" s="55"/>
      <c r="E94" s="55"/>
      <c r="F94" s="54"/>
      <c r="G94" s="54"/>
      <c r="H94" s="37">
        <f t="shared" si="101"/>
        <v>1</v>
      </c>
      <c r="I94" s="54">
        <v>3</v>
      </c>
      <c r="J94" s="54">
        <v>3</v>
      </c>
      <c r="K94" s="54">
        <v>1</v>
      </c>
      <c r="L94" s="54">
        <v>2</v>
      </c>
      <c r="M94" s="54">
        <f t="shared" si="81"/>
        <v>3312</v>
      </c>
      <c r="N94" s="54">
        <v>9</v>
      </c>
      <c r="O94" s="54">
        <v>20</v>
      </c>
      <c r="P94" s="54">
        <v>4</v>
      </c>
      <c r="Q94" s="54">
        <v>4</v>
      </c>
      <c r="R94" s="54">
        <v>2</v>
      </c>
      <c r="S94" s="54" t="s">
        <v>42</v>
      </c>
      <c r="T94" s="26">
        <f t="shared" si="82"/>
        <v>24</v>
      </c>
      <c r="U94" s="54">
        <v>1</v>
      </c>
      <c r="V94" s="54">
        <v>1</v>
      </c>
      <c r="W94" s="19"/>
      <c r="X94" s="11">
        <f>VLOOKUP($C94,[2]Rome!$BB$7:$BK$40,5)</f>
        <v>11</v>
      </c>
      <c r="Y94" s="11">
        <f>VLOOKUP($C94,[2]Rome!$BB$7:$BK$40,6)</f>
        <v>33</v>
      </c>
      <c r="Z94" s="11">
        <f>VLOOKUP($C94,[2]Rome!$BB$7:$BK$40,7)</f>
        <v>65</v>
      </c>
      <c r="AA94" s="11">
        <f>VLOOKUP($C94,[2]Rome!$BB$7:$BK$40,8)</f>
        <v>90</v>
      </c>
      <c r="AB94" s="11">
        <f>VLOOKUP($C94,[2]Rome!$BB$7:$BK$40,9)</f>
        <v>0</v>
      </c>
      <c r="AC94" s="11">
        <f>VLOOKUP($C94,[2]Rome!$BB$7:$BK$40,10)</f>
        <v>102</v>
      </c>
      <c r="AD94" s="12">
        <f t="shared" si="83"/>
        <v>169</v>
      </c>
      <c r="AE94" s="12">
        <f t="shared" si="84"/>
        <v>167</v>
      </c>
      <c r="AF94" s="12">
        <v>0</v>
      </c>
      <c r="AG94" s="12" t="s">
        <v>38</v>
      </c>
      <c r="AH94" s="12" t="s">
        <v>38</v>
      </c>
      <c r="AI94" s="12">
        <f t="shared" si="85"/>
        <v>136</v>
      </c>
      <c r="AJ94" s="12">
        <f t="shared" si="86"/>
        <v>142</v>
      </c>
      <c r="AK94" s="12">
        <f t="shared" si="87"/>
        <v>156</v>
      </c>
      <c r="AL94" s="12">
        <f t="shared" si="88"/>
        <v>162</v>
      </c>
      <c r="AM94" s="12">
        <f t="shared" si="89"/>
        <v>185</v>
      </c>
      <c r="AN94" s="12">
        <f t="shared" si="90"/>
        <v>184</v>
      </c>
      <c r="AO94" s="14">
        <f t="shared" si="75"/>
        <v>509.7349747222604</v>
      </c>
      <c r="AP94" s="11">
        <f>VLOOKUP($C94,[1]Rome!$BB$7:$BK$40,5)</f>
        <v>11</v>
      </c>
      <c r="AQ94" s="11">
        <f>VLOOKUP($C94,[1]Rome!$BB$7:$BK$40,6)</f>
        <v>33</v>
      </c>
      <c r="AR94" s="11">
        <f>VLOOKUP($C94,[1]Rome!$BB$7:$BK$40,7)</f>
        <v>65</v>
      </c>
      <c r="AS94" s="11">
        <f>VLOOKUP($C94,[1]Rome!$BB$7:$BK$40,8)</f>
        <v>91</v>
      </c>
      <c r="AT94" s="11">
        <f>VLOOKUP($C94,[1]Rome!$BB$7:$BK$40,9)</f>
        <v>0</v>
      </c>
      <c r="AU94" s="11">
        <f>VLOOKUP($C94,[1]Rome!$BB$7:$BK$40,10)</f>
        <v>103</v>
      </c>
      <c r="AV94" s="12">
        <f t="shared" si="91"/>
        <v>170</v>
      </c>
      <c r="AW94" s="12">
        <f t="shared" si="92"/>
        <v>168</v>
      </c>
      <c r="AX94" s="12">
        <v>0</v>
      </c>
      <c r="AY94" s="12" t="s">
        <v>38</v>
      </c>
      <c r="AZ94" s="12" t="s">
        <v>38</v>
      </c>
      <c r="BA94" s="12">
        <f t="shared" si="93"/>
        <v>138</v>
      </c>
      <c r="BB94" s="12">
        <f t="shared" si="94"/>
        <v>143</v>
      </c>
      <c r="BC94" s="12">
        <f t="shared" si="95"/>
        <v>157</v>
      </c>
      <c r="BD94" s="12">
        <f t="shared" si="96"/>
        <v>162</v>
      </c>
      <c r="BE94" s="12">
        <f t="shared" si="97"/>
        <v>186</v>
      </c>
      <c r="BF94" s="12">
        <f t="shared" si="98"/>
        <v>184</v>
      </c>
      <c r="BG94" s="14">
        <f t="shared" si="76"/>
        <v>283.72405183897206</v>
      </c>
      <c r="BH94" s="21">
        <f>IF($N94=2,BH125*'4 PEF'!$H$4,IF(OR($N94=3,$N94=4,$N94=5,$N94=6),BH125*'4 PEF'!$H$5,IF(OR($N94=7,$N94=8),BH125*'4 PEF'!$H$10,IF($N94=9,BH125*'4 PEF'!$H$7,IF($N94=10,BH125*'4 PEF'!$H$6)))))</f>
        <v>12.92448604244063</v>
      </c>
      <c r="BI94" s="21">
        <f>BI125*'4 PEF'!$H$10</f>
        <v>25.349139518742081</v>
      </c>
      <c r="BJ94" s="21">
        <f>IF($N94=2,BJ125*'4 PEF'!$H$4,IF(OR($N94=3,$N94=4,$N94=5,$N94=6),BJ125*'4 PEF'!$H$5,IF(OR($N94=7,$N94=8),BJ125*'4 PEF'!$H$10,IF($N94=9,BJ125*'4 PEF'!$H$7,IF($N94=10,BJ125*'4 PEF'!$H$6)))))</f>
        <v>7.5977142857142868</v>
      </c>
      <c r="BK94" s="21">
        <f>BK125*'4 PEF'!$H$10</f>
        <v>20.436829714284215</v>
      </c>
      <c r="BL94" s="21">
        <f>BL125*'4 PEF'!$H$10</f>
        <v>9.0796667347006892</v>
      </c>
      <c r="BM94" s="39">
        <f>BM125*'4 PEF'!$H$10</f>
        <v>-37.864285714285714</v>
      </c>
      <c r="BN94" s="40">
        <f t="shared" si="99"/>
        <v>37.523550581596197</v>
      </c>
      <c r="BO94" s="21">
        <f>IF($N94=2,BO125*'4 PEF'!$H$4,IF(OR($N94=3,$N94=4,$N94=5,$N94=6),BO125*'4 PEF'!$H$5,IF(OR($N94=7,$N94=8),BO125*'4 PEF'!$H$10,IF($N94=9,BO125*'4 PEF'!$H$7,IF($N94=10,BO125*'4 PEF'!$H$6)))))</f>
        <v>9.7523492079157332</v>
      </c>
      <c r="BP94" s="21">
        <f>BP125*'4 PEF'!$H$10</f>
        <v>16.417081601708713</v>
      </c>
      <c r="BQ94" s="21">
        <f>IF($N94=2,BQ125*'4 PEF'!$H$4,IF(OR($N94=3,$N94=4,$N94=5,$N94=6),BQ125*'4 PEF'!$H$5,IF(OR($N94=7,$N94=8),BQ125*'4 PEF'!$H$10,IF($N94=9,BQ125*'4 PEF'!$H$7,IF($N94=10,BQ125*'4 PEF'!$H$6)))))</f>
        <v>12.229939393939391</v>
      </c>
      <c r="BR94" s="21">
        <f>BR125*'4 PEF'!$H$10</f>
        <v>21.01762909091094</v>
      </c>
      <c r="BS94" s="21">
        <f>BS125*'4 PEF'!$H$10</f>
        <v>8.9931857552454755</v>
      </c>
      <c r="BT94" s="39">
        <f>BT125*'4 PEF'!$H$10</f>
        <v>-23.885454545454547</v>
      </c>
      <c r="BU94" s="40">
        <f t="shared" si="100"/>
        <v>44.524730504265705</v>
      </c>
    </row>
    <row r="95" spans="1:73" x14ac:dyDescent="0.25">
      <c r="A95" s="195"/>
      <c r="B95" s="18">
        <v>26</v>
      </c>
      <c r="C95" s="26">
        <f>VLOOKUP(M95,[1]aux!$A$2:$B$35,2)</f>
        <v>24</v>
      </c>
      <c r="D95" s="55"/>
      <c r="E95" s="55"/>
      <c r="F95" s="54"/>
      <c r="G95" s="54"/>
      <c r="H95" s="37">
        <f t="shared" si="101"/>
        <v>0</v>
      </c>
      <c r="I95" s="54">
        <v>3</v>
      </c>
      <c r="J95" s="54">
        <v>3</v>
      </c>
      <c r="K95" s="54">
        <v>2</v>
      </c>
      <c r="L95" s="54">
        <v>1</v>
      </c>
      <c r="M95" s="54">
        <f t="shared" si="81"/>
        <v>3321</v>
      </c>
      <c r="N95" s="54">
        <v>9</v>
      </c>
      <c r="O95" s="54">
        <v>20</v>
      </c>
      <c r="P95" s="54">
        <v>4</v>
      </c>
      <c r="Q95" s="54">
        <v>4</v>
      </c>
      <c r="R95" s="54">
        <v>2</v>
      </c>
      <c r="S95" s="54" t="s">
        <v>42</v>
      </c>
      <c r="T95" s="26">
        <f t="shared" si="82"/>
        <v>24</v>
      </c>
      <c r="U95" s="54">
        <v>1</v>
      </c>
      <c r="V95" s="54">
        <v>0</v>
      </c>
      <c r="W95" s="19"/>
      <c r="X95" s="11">
        <f>VLOOKUP($C95,[2]Rome!$BB$7:$BK$40,5)</f>
        <v>11</v>
      </c>
      <c r="Y95" s="11">
        <f>VLOOKUP($C95,[2]Rome!$BB$7:$BK$40,6)</f>
        <v>33</v>
      </c>
      <c r="Z95" s="11">
        <f>VLOOKUP($C95,[2]Rome!$BB$7:$BK$40,7)</f>
        <v>65</v>
      </c>
      <c r="AA95" s="11">
        <f>VLOOKUP($C95,[2]Rome!$BB$7:$BK$40,8)</f>
        <v>90</v>
      </c>
      <c r="AB95" s="11">
        <f>VLOOKUP($C95,[2]Rome!$BB$7:$BK$40,9)</f>
        <v>116</v>
      </c>
      <c r="AC95" s="11">
        <f>VLOOKUP($C95,[2]Rome!$BB$7:$BK$40,10)</f>
        <v>108</v>
      </c>
      <c r="AD95" s="12">
        <f t="shared" si="83"/>
        <v>0</v>
      </c>
      <c r="AE95" s="12">
        <f t="shared" si="84"/>
        <v>0</v>
      </c>
      <c r="AF95" s="12">
        <v>0</v>
      </c>
      <c r="AG95" s="12" t="s">
        <v>38</v>
      </c>
      <c r="AH95" s="12" t="s">
        <v>38</v>
      </c>
      <c r="AI95" s="12">
        <f t="shared" si="85"/>
        <v>136</v>
      </c>
      <c r="AJ95" s="12">
        <f t="shared" si="86"/>
        <v>142</v>
      </c>
      <c r="AK95" s="12">
        <f t="shared" si="87"/>
        <v>156</v>
      </c>
      <c r="AL95" s="12">
        <f t="shared" si="88"/>
        <v>162</v>
      </c>
      <c r="AM95" s="12">
        <f t="shared" si="89"/>
        <v>185</v>
      </c>
      <c r="AN95" s="12">
        <f t="shared" si="90"/>
        <v>0</v>
      </c>
      <c r="AO95" s="14">
        <f t="shared" si="75"/>
        <v>544.15085346714648</v>
      </c>
      <c r="AP95" s="11">
        <f>VLOOKUP($C95,[1]Rome!$BB$7:$BK$40,5)</f>
        <v>11</v>
      </c>
      <c r="AQ95" s="11">
        <f>VLOOKUP($C95,[1]Rome!$BB$7:$BK$40,6)</f>
        <v>33</v>
      </c>
      <c r="AR95" s="11">
        <f>VLOOKUP($C95,[1]Rome!$BB$7:$BK$40,7)</f>
        <v>65</v>
      </c>
      <c r="AS95" s="11">
        <f>VLOOKUP($C95,[1]Rome!$BB$7:$BK$40,8)</f>
        <v>91</v>
      </c>
      <c r="AT95" s="11">
        <f>VLOOKUP($C95,[1]Rome!$BB$7:$BK$40,9)</f>
        <v>117</v>
      </c>
      <c r="AU95" s="11">
        <f>VLOOKUP($C95,[1]Rome!$BB$7:$BK$40,10)</f>
        <v>109</v>
      </c>
      <c r="AV95" s="12">
        <f t="shared" si="91"/>
        <v>0</v>
      </c>
      <c r="AW95" s="12">
        <f t="shared" si="92"/>
        <v>0</v>
      </c>
      <c r="AX95" s="12">
        <v>0</v>
      </c>
      <c r="AY95" s="12" t="s">
        <v>38</v>
      </c>
      <c r="AZ95" s="12" t="s">
        <v>38</v>
      </c>
      <c r="BA95" s="12">
        <f t="shared" si="93"/>
        <v>138</v>
      </c>
      <c r="BB95" s="12">
        <f t="shared" si="94"/>
        <v>143</v>
      </c>
      <c r="BC95" s="12">
        <f t="shared" si="95"/>
        <v>157</v>
      </c>
      <c r="BD95" s="12">
        <f t="shared" si="96"/>
        <v>162</v>
      </c>
      <c r="BE95" s="12">
        <f t="shared" si="97"/>
        <v>186</v>
      </c>
      <c r="BF95" s="12">
        <f t="shared" si="98"/>
        <v>0</v>
      </c>
      <c r="BG95" s="14">
        <f t="shared" si="76"/>
        <v>281.56957002752739</v>
      </c>
      <c r="BH95" s="21">
        <f>IF($N95=2,BH126*'4 PEF'!$H$4,IF(OR($N95=3,$N95=4,$N95=5,$N95=6),BH126*'4 PEF'!$H$5,IF(OR($N95=7,$N95=8),BH126*'4 PEF'!$H$10,IF($N95=9,BH126*'4 PEF'!$H$7,IF($N95=10,BH126*'4 PEF'!$H$6)))))</f>
        <v>17.964612580330083</v>
      </c>
      <c r="BI95" s="21">
        <f>BI126*'4 PEF'!$H$10</f>
        <v>9.056176000287449</v>
      </c>
      <c r="BJ95" s="21">
        <f>IF($N95=2,BJ126*'4 PEF'!$H$4,IF(OR($N95=3,$N95=4,$N95=5,$N95=6),BJ126*'4 PEF'!$H$5,IF(OR($N95=7,$N95=8),BJ126*'4 PEF'!$H$10,IF($N95=9,BJ126*'4 PEF'!$H$7,IF($N95=10,BJ126*'4 PEF'!$H$6)))))</f>
        <v>7.5977142857142868</v>
      </c>
      <c r="BK95" s="21">
        <f>BK126*'4 PEF'!$H$10</f>
        <v>20.436829714284215</v>
      </c>
      <c r="BL95" s="21">
        <f>BL126*'4 PEF'!$H$10</f>
        <v>0.72141830253750006</v>
      </c>
      <c r="BM95" s="39">
        <f>BM126*'4 PEF'!$H$10</f>
        <v>0</v>
      </c>
      <c r="BN95" s="40">
        <f t="shared" si="99"/>
        <v>55.776750883153539</v>
      </c>
      <c r="BO95" s="21">
        <f>IF($N95=2,BO126*'4 PEF'!$H$4,IF(OR($N95=3,$N95=4,$N95=5,$N95=6),BO126*'4 PEF'!$H$5,IF(OR($N95=7,$N95=8),BO126*'4 PEF'!$H$10,IF($N95=9,BO126*'4 PEF'!$H$7,IF($N95=10,BO126*'4 PEF'!$H$6)))))</f>
        <v>15.362647994631986</v>
      </c>
      <c r="BP95" s="21">
        <f>BP126*'4 PEF'!$H$10</f>
        <v>5.0945899577168108</v>
      </c>
      <c r="BQ95" s="21">
        <f>IF($N95=2,BQ126*'4 PEF'!$H$4,IF(OR($N95=3,$N95=4,$N95=5,$N95=6),BQ126*'4 PEF'!$H$5,IF(OR($N95=7,$N95=8),BQ126*'4 PEF'!$H$10,IF($N95=9,BQ126*'4 PEF'!$H$7,IF($N95=10,BQ126*'4 PEF'!$H$6)))))</f>
        <v>12.229939393939391</v>
      </c>
      <c r="BR95" s="21">
        <f>BR126*'4 PEF'!$H$10</f>
        <v>21.01762909091094</v>
      </c>
      <c r="BS95" s="21">
        <f>BS126*'4 PEF'!$H$10</f>
        <v>0.6814849409278787</v>
      </c>
      <c r="BT95" s="39">
        <f>BT126*'4 PEF'!$H$10</f>
        <v>0</v>
      </c>
      <c r="BU95" s="40">
        <f t="shared" si="100"/>
        <v>54.386291378127005</v>
      </c>
    </row>
    <row r="96" spans="1:73" x14ac:dyDescent="0.25">
      <c r="A96" s="195"/>
      <c r="B96" s="18">
        <v>27</v>
      </c>
      <c r="C96" s="26">
        <f>VLOOKUP(M96,[1]aux!$A$2:$B$35,2)</f>
        <v>32</v>
      </c>
      <c r="D96" s="55"/>
      <c r="E96" s="55"/>
      <c r="F96" s="54"/>
      <c r="G96" s="54"/>
      <c r="H96" s="37">
        <f t="shared" si="101"/>
        <v>0</v>
      </c>
      <c r="I96" s="54">
        <v>4</v>
      </c>
      <c r="J96" s="54">
        <v>3</v>
      </c>
      <c r="K96" s="54">
        <v>2</v>
      </c>
      <c r="L96" s="54">
        <v>1</v>
      </c>
      <c r="M96" s="54">
        <f t="shared" si="81"/>
        <v>4321</v>
      </c>
      <c r="N96" s="54">
        <v>7</v>
      </c>
      <c r="O96" s="54">
        <v>12</v>
      </c>
      <c r="P96" s="54">
        <v>3</v>
      </c>
      <c r="Q96" s="54">
        <v>3</v>
      </c>
      <c r="R96" s="54">
        <v>2</v>
      </c>
      <c r="S96" s="54" t="s">
        <v>42</v>
      </c>
      <c r="T96" s="26">
        <f t="shared" si="82"/>
        <v>16</v>
      </c>
      <c r="U96" s="54">
        <v>0</v>
      </c>
      <c r="V96" s="54">
        <v>1</v>
      </c>
      <c r="W96" s="19"/>
      <c r="X96" s="11">
        <f>VLOOKUP($C96,[2]Rome!$BB$7:$BK$40,5)</f>
        <v>13</v>
      </c>
      <c r="Y96" s="11">
        <f>VLOOKUP($C96,[2]Rome!$BB$7:$BK$40,6)</f>
        <v>35</v>
      </c>
      <c r="Z96" s="11">
        <f>VLOOKUP($C96,[2]Rome!$BB$7:$BK$40,7)</f>
        <v>67</v>
      </c>
      <c r="AA96" s="11">
        <f>VLOOKUP($C96,[2]Rome!$BB$7:$BK$40,8)</f>
        <v>90</v>
      </c>
      <c r="AB96" s="11">
        <f>VLOOKUP($C96,[2]Rome!$BB$7:$BK$40,9)</f>
        <v>116</v>
      </c>
      <c r="AC96" s="11">
        <f>VLOOKUP($C96,[2]Rome!$BB$7:$BK$40,10)</f>
        <v>108</v>
      </c>
      <c r="AD96" s="12">
        <f t="shared" si="83"/>
        <v>0</v>
      </c>
      <c r="AE96" s="12">
        <f t="shared" si="84"/>
        <v>0</v>
      </c>
      <c r="AF96" s="12">
        <v>0</v>
      </c>
      <c r="AG96" s="12" t="s">
        <v>38</v>
      </c>
      <c r="AH96" s="12" t="s">
        <v>38</v>
      </c>
      <c r="AI96" s="12">
        <f t="shared" si="85"/>
        <v>127</v>
      </c>
      <c r="AJ96" s="12">
        <f t="shared" si="86"/>
        <v>0</v>
      </c>
      <c r="AK96" s="12">
        <f t="shared" si="87"/>
        <v>154</v>
      </c>
      <c r="AL96" s="12">
        <f t="shared" si="88"/>
        <v>162</v>
      </c>
      <c r="AM96" s="12">
        <f t="shared" si="89"/>
        <v>0</v>
      </c>
      <c r="AN96" s="12">
        <f t="shared" si="90"/>
        <v>184</v>
      </c>
      <c r="AO96" s="14">
        <f t="shared" si="75"/>
        <v>512.31399871580686</v>
      </c>
      <c r="AP96" s="11">
        <f>VLOOKUP($C96,[1]Rome!$BB$7:$BK$40,5)</f>
        <v>13</v>
      </c>
      <c r="AQ96" s="11">
        <f>VLOOKUP($C96,[1]Rome!$BB$7:$BK$40,6)</f>
        <v>35</v>
      </c>
      <c r="AR96" s="11">
        <f>VLOOKUP($C96,[1]Rome!$BB$7:$BK$40,7)</f>
        <v>67</v>
      </c>
      <c r="AS96" s="11">
        <f>VLOOKUP($C96,[1]Rome!$BB$7:$BK$40,8)</f>
        <v>91</v>
      </c>
      <c r="AT96" s="11">
        <f>VLOOKUP($C96,[1]Rome!$BB$7:$BK$40,9)</f>
        <v>117</v>
      </c>
      <c r="AU96" s="11">
        <f>VLOOKUP($C96,[1]Rome!$BB$7:$BK$40,10)</f>
        <v>109</v>
      </c>
      <c r="AV96" s="12">
        <f t="shared" si="91"/>
        <v>0</v>
      </c>
      <c r="AW96" s="12">
        <f t="shared" si="92"/>
        <v>0</v>
      </c>
      <c r="AX96" s="12">
        <v>0</v>
      </c>
      <c r="AY96" s="12" t="s">
        <v>38</v>
      </c>
      <c r="AZ96" s="12" t="s">
        <v>38</v>
      </c>
      <c r="BA96" s="12">
        <f t="shared" si="93"/>
        <v>128</v>
      </c>
      <c r="BB96" s="12">
        <f t="shared" si="94"/>
        <v>0</v>
      </c>
      <c r="BC96" s="12">
        <f t="shared" si="95"/>
        <v>155</v>
      </c>
      <c r="BD96" s="12">
        <f t="shared" si="96"/>
        <v>162</v>
      </c>
      <c r="BE96" s="12">
        <f t="shared" si="97"/>
        <v>0</v>
      </c>
      <c r="BF96" s="12">
        <f t="shared" si="98"/>
        <v>184</v>
      </c>
      <c r="BG96" s="14">
        <f t="shared" si="76"/>
        <v>296.16003166120919</v>
      </c>
      <c r="BH96" s="21">
        <f>IF($N96=2,BH127*'4 PEF'!$H$4,IF(OR($N96=3,$N96=4,$N96=5,$N96=6),BH127*'4 PEF'!$H$5,IF(OR($N96=7,$N96=8),BH127*'4 PEF'!$H$10,IF($N96=9,BH127*'4 PEF'!$H$7,IF($N96=10,BH127*'4 PEF'!$H$6)))))</f>
        <v>8.3276586336575082</v>
      </c>
      <c r="BI96" s="21">
        <f>BI127*'4 PEF'!$H$10</f>
        <v>9.1929229083887947</v>
      </c>
      <c r="BJ96" s="21">
        <f>IF($N96=2,BJ127*'4 PEF'!$H$4,IF(OR($N96=3,$N96=4,$N96=5,$N96=6),BJ127*'4 PEF'!$H$5,IF(OR($N96=7,$N96=8),BJ127*'4 PEF'!$H$10,IF($N96=9,BJ127*'4 PEF'!$H$7,IF($N96=10,BJ127*'4 PEF'!$H$6)))))</f>
        <v>10.66424581347148</v>
      </c>
      <c r="BK96" s="21">
        <f>BK127*'4 PEF'!$H$10</f>
        <v>20.436829714284215</v>
      </c>
      <c r="BL96" s="21">
        <f>BL127*'4 PEF'!$H$10</f>
        <v>0.70870518705645713</v>
      </c>
      <c r="BM96" s="39">
        <f>BM127*'4 PEF'!$H$10</f>
        <v>-37.864285714285714</v>
      </c>
      <c r="BN96" s="40">
        <f t="shared" si="99"/>
        <v>11.466076542572743</v>
      </c>
      <c r="BO96" s="21">
        <f>IF($N96=2,BO127*'4 PEF'!$H$4,IF(OR($N96=3,$N96=4,$N96=5,$N96=6),BO127*'4 PEF'!$H$5,IF(OR($N96=7,$N96=8),BO127*'4 PEF'!$H$10,IF($N96=9,BO127*'4 PEF'!$H$7,IF($N96=10,BO127*'4 PEF'!$H$6)))))</f>
        <v>8.0542655141733679</v>
      </c>
      <c r="BP96" s="21">
        <f>BP127*'4 PEF'!$H$10</f>
        <v>4.9504644527973252</v>
      </c>
      <c r="BQ96" s="21">
        <f>IF($N96=2,BQ127*'4 PEF'!$H$4,IF(OR($N96=3,$N96=4,$N96=5,$N96=6),BQ127*'4 PEF'!$H$5,IF(OR($N96=7,$N96=8),BQ127*'4 PEF'!$H$10,IF($N96=9,BQ127*'4 PEF'!$H$7,IF($N96=10,BQ127*'4 PEF'!$H$6)))))</f>
        <v>17.39643216294516</v>
      </c>
      <c r="BR96" s="21">
        <f>BR127*'4 PEF'!$H$10</f>
        <v>21.01762909091094</v>
      </c>
      <c r="BS96" s="21">
        <f>BS127*'4 PEF'!$H$10</f>
        <v>0.67576461931854559</v>
      </c>
      <c r="BT96" s="39">
        <f>BT127*'4 PEF'!$H$10</f>
        <v>-23.885454545454547</v>
      </c>
      <c r="BU96" s="40">
        <f t="shared" si="100"/>
        <v>28.209101294690786</v>
      </c>
    </row>
    <row r="97" spans="1:73" x14ac:dyDescent="0.25">
      <c r="A97" s="196"/>
      <c r="B97" s="18">
        <v>28</v>
      </c>
      <c r="C97" s="26">
        <f>VLOOKUP(M97,[1]aux!$A$2:$B$35,2)</f>
        <v>32</v>
      </c>
      <c r="D97" s="55"/>
      <c r="E97" s="55"/>
      <c r="F97" s="54"/>
      <c r="G97" s="54"/>
      <c r="H97" s="37">
        <f t="shared" si="101"/>
        <v>0</v>
      </c>
      <c r="I97" s="54">
        <v>4</v>
      </c>
      <c r="J97" s="54">
        <v>3</v>
      </c>
      <c r="K97" s="54">
        <v>2</v>
      </c>
      <c r="L97" s="54">
        <v>1</v>
      </c>
      <c r="M97" s="54">
        <f t="shared" si="81"/>
        <v>4321</v>
      </c>
      <c r="N97" s="54">
        <v>7</v>
      </c>
      <c r="O97" s="54">
        <v>12</v>
      </c>
      <c r="P97" s="54">
        <v>3</v>
      </c>
      <c r="Q97" s="54">
        <v>3</v>
      </c>
      <c r="R97" s="54">
        <v>2</v>
      </c>
      <c r="S97" s="54" t="s">
        <v>42</v>
      </c>
      <c r="T97" s="26">
        <f t="shared" si="82"/>
        <v>22</v>
      </c>
      <c r="U97" s="54">
        <v>1</v>
      </c>
      <c r="V97" s="54">
        <v>1</v>
      </c>
      <c r="W97" s="19"/>
      <c r="X97" s="11">
        <f>VLOOKUP($C97,[2]Rome!$BB$7:$BK$40,5)</f>
        <v>13</v>
      </c>
      <c r="Y97" s="11">
        <f>VLOOKUP($C97,[2]Rome!$BB$7:$BK$40,6)</f>
        <v>35</v>
      </c>
      <c r="Z97" s="11">
        <f>VLOOKUP($C97,[2]Rome!$BB$7:$BK$40,7)</f>
        <v>67</v>
      </c>
      <c r="AA97" s="11">
        <f>VLOOKUP($C97,[2]Rome!$BB$7:$BK$40,8)</f>
        <v>90</v>
      </c>
      <c r="AB97" s="11">
        <f>VLOOKUP($C97,[2]Rome!$BB$7:$BK$40,9)</f>
        <v>116</v>
      </c>
      <c r="AC97" s="11">
        <f>VLOOKUP($C97,[2]Rome!$BB$7:$BK$40,10)</f>
        <v>108</v>
      </c>
      <c r="AD97" s="12">
        <f t="shared" si="83"/>
        <v>0</v>
      </c>
      <c r="AE97" s="12">
        <f t="shared" si="84"/>
        <v>0</v>
      </c>
      <c r="AF97" s="12">
        <v>0</v>
      </c>
      <c r="AG97" s="12" t="s">
        <v>38</v>
      </c>
      <c r="AH97" s="12" t="s">
        <v>38</v>
      </c>
      <c r="AI97" s="12">
        <f t="shared" si="85"/>
        <v>127</v>
      </c>
      <c r="AJ97" s="12">
        <f t="shared" si="86"/>
        <v>0</v>
      </c>
      <c r="AK97" s="12">
        <f t="shared" si="87"/>
        <v>154</v>
      </c>
      <c r="AL97" s="12">
        <f t="shared" si="88"/>
        <v>162</v>
      </c>
      <c r="AM97" s="12">
        <f t="shared" si="89"/>
        <v>185</v>
      </c>
      <c r="AN97" s="12">
        <f t="shared" si="90"/>
        <v>184</v>
      </c>
      <c r="AO97" s="14">
        <f t="shared" si="75"/>
        <v>529.03350733752109</v>
      </c>
      <c r="AP97" s="11">
        <f>VLOOKUP($C97,[1]Rome!$BB$7:$BK$40,5)</f>
        <v>13</v>
      </c>
      <c r="AQ97" s="11">
        <f>VLOOKUP($C97,[1]Rome!$BB$7:$BK$40,6)</f>
        <v>35</v>
      </c>
      <c r="AR97" s="11">
        <f>VLOOKUP($C97,[1]Rome!$BB$7:$BK$40,7)</f>
        <v>67</v>
      </c>
      <c r="AS97" s="11">
        <f>VLOOKUP($C97,[1]Rome!$BB$7:$BK$40,8)</f>
        <v>91</v>
      </c>
      <c r="AT97" s="11">
        <f>VLOOKUP($C97,[1]Rome!$BB$7:$BK$40,9)</f>
        <v>117</v>
      </c>
      <c r="AU97" s="11">
        <f>VLOOKUP($C97,[1]Rome!$BB$7:$BK$40,10)</f>
        <v>109</v>
      </c>
      <c r="AV97" s="12">
        <f t="shared" si="91"/>
        <v>0</v>
      </c>
      <c r="AW97" s="12">
        <f t="shared" si="92"/>
        <v>0</v>
      </c>
      <c r="AX97" s="12">
        <v>0</v>
      </c>
      <c r="AY97" s="12" t="s">
        <v>38</v>
      </c>
      <c r="AZ97" s="12" t="s">
        <v>38</v>
      </c>
      <c r="BA97" s="12">
        <f t="shared" si="93"/>
        <v>128</v>
      </c>
      <c r="BB97" s="12">
        <f t="shared" si="94"/>
        <v>0</v>
      </c>
      <c r="BC97" s="12">
        <f t="shared" si="95"/>
        <v>155</v>
      </c>
      <c r="BD97" s="12">
        <f t="shared" si="96"/>
        <v>162</v>
      </c>
      <c r="BE97" s="12">
        <f t="shared" si="97"/>
        <v>186</v>
      </c>
      <c r="BF97" s="12">
        <f t="shared" si="98"/>
        <v>184</v>
      </c>
      <c r="BG97" s="14">
        <f t="shared" si="76"/>
        <v>317.55907563696678</v>
      </c>
      <c r="BH97" s="21">
        <f>IF($N97=2,BH128*'4 PEF'!$H$4,IF(OR($N97=3,$N97=4,$N97=5,$N97=6),BH128*'4 PEF'!$H$5,IF(OR($N97=7,$N97=8),BH128*'4 PEF'!$H$10,IF($N97=9,BH128*'4 PEF'!$H$7,IF($N97=10,BH128*'4 PEF'!$H$6)))))</f>
        <v>8.3276586336575082</v>
      </c>
      <c r="BI97" s="21">
        <f>BI128*'4 PEF'!$H$10</f>
        <v>9.1929229083887947</v>
      </c>
      <c r="BJ97" s="21">
        <f>IF($N97=2,BJ128*'4 PEF'!$H$4,IF(OR($N97=3,$N97=4,$N97=5,$N97=6),BJ128*'4 PEF'!$H$5,IF(OR($N97=7,$N97=8),BJ128*'4 PEF'!$H$10,IF($N97=9,BJ128*'4 PEF'!$H$7,IF($N97=10,BJ128*'4 PEF'!$H$6)))))</f>
        <v>4.6694267383230201</v>
      </c>
      <c r="BK97" s="21">
        <f>BK128*'4 PEF'!$H$10</f>
        <v>20.436829714284215</v>
      </c>
      <c r="BL97" s="21">
        <f>BL128*'4 PEF'!$H$10</f>
        <v>0.70870518705645713</v>
      </c>
      <c r="BM97" s="39">
        <f>BM128*'4 PEF'!$H$10</f>
        <v>-37.864285714285714</v>
      </c>
      <c r="BN97" s="40">
        <f t="shared" si="99"/>
        <v>5.4712574674242802</v>
      </c>
      <c r="BO97" s="21">
        <f>IF($N97=2,BO128*'4 PEF'!$H$4,IF(OR($N97=3,$N97=4,$N97=5,$N97=6),BO128*'4 PEF'!$H$5,IF(OR($N97=7,$N97=8),BO128*'4 PEF'!$H$10,IF($N97=9,BO128*'4 PEF'!$H$7,IF($N97=10,BO128*'4 PEF'!$H$6)))))</f>
        <v>8.0542655141733679</v>
      </c>
      <c r="BP97" s="21">
        <f>BP128*'4 PEF'!$H$10</f>
        <v>4.9504644527973252</v>
      </c>
      <c r="BQ97" s="21">
        <f>IF($N97=2,BQ128*'4 PEF'!$H$4,IF(OR($N97=3,$N97=4,$N97=5,$N97=6),BQ128*'4 PEF'!$H$5,IF(OR($N97=7,$N97=8),BQ128*'4 PEF'!$H$10,IF($N97=9,BQ128*'4 PEF'!$H$7,IF($N97=10,BQ128*'4 PEF'!$H$6)))))</f>
        <v>7.9398906935213214</v>
      </c>
      <c r="BR97" s="21">
        <f>BR128*'4 PEF'!$H$10</f>
        <v>21.01762909091094</v>
      </c>
      <c r="BS97" s="21">
        <f>BS128*'4 PEF'!$H$10</f>
        <v>0.67576461931854559</v>
      </c>
      <c r="BT97" s="39">
        <f>BT128*'4 PEF'!$H$10</f>
        <v>-23.885454545454547</v>
      </c>
      <c r="BU97" s="40">
        <f t="shared" si="100"/>
        <v>18.752559825266946</v>
      </c>
    </row>
    <row r="98" spans="1:73" x14ac:dyDescent="0.25">
      <c r="A98" s="30"/>
      <c r="B98" s="31"/>
      <c r="C98" s="31"/>
      <c r="D98" s="31"/>
      <c r="E98" s="31"/>
      <c r="F98" s="31"/>
      <c r="G98" s="31"/>
      <c r="H98" s="31"/>
      <c r="I98" s="31"/>
      <c r="J98" s="31"/>
      <c r="K98" s="31"/>
      <c r="L98" s="31"/>
      <c r="M98" s="31"/>
      <c r="N98" s="31"/>
      <c r="O98" s="31"/>
      <c r="P98" s="31"/>
      <c r="Q98" s="31"/>
      <c r="R98" s="31"/>
      <c r="S98" s="31"/>
      <c r="T98" s="31"/>
      <c r="U98" s="31"/>
      <c r="V98" s="31"/>
      <c r="W98" s="32"/>
      <c r="X98" s="31"/>
      <c r="Y98" s="31"/>
      <c r="Z98" s="31"/>
      <c r="AA98" s="31"/>
      <c r="AB98" s="31"/>
      <c r="AC98" s="31"/>
      <c r="AD98" s="31"/>
      <c r="AE98" s="31"/>
      <c r="AF98" s="31"/>
      <c r="AG98" s="31"/>
      <c r="AH98" s="31"/>
      <c r="AI98" s="31"/>
      <c r="AJ98" s="31"/>
      <c r="AK98" s="31"/>
      <c r="AL98" s="31"/>
      <c r="AM98" s="31"/>
      <c r="AN98" s="31"/>
      <c r="AO98" s="33"/>
      <c r="AP98" s="31"/>
      <c r="AQ98" s="31"/>
      <c r="AR98" s="31"/>
      <c r="AS98" s="31"/>
      <c r="AT98" s="31"/>
      <c r="AU98" s="31"/>
      <c r="AV98" s="31"/>
      <c r="AW98" s="31"/>
      <c r="AX98" s="31"/>
      <c r="AY98" s="31"/>
      <c r="AZ98" s="31"/>
      <c r="BA98" s="31"/>
      <c r="BB98" s="31"/>
      <c r="BC98" s="31"/>
      <c r="BD98" s="31"/>
      <c r="BE98" s="31"/>
      <c r="BF98" s="31"/>
      <c r="BG98" s="33"/>
      <c r="BH98" s="34"/>
      <c r="BI98" s="34"/>
      <c r="BJ98" s="34"/>
      <c r="BK98" s="34"/>
      <c r="BL98" s="34"/>
      <c r="BM98" s="34"/>
      <c r="BN98" s="34"/>
      <c r="BO98" s="34"/>
      <c r="BP98" s="34"/>
      <c r="BQ98" s="34"/>
      <c r="BR98" s="34"/>
      <c r="BS98" s="34"/>
      <c r="BT98" s="34"/>
      <c r="BU98" s="34"/>
    </row>
    <row r="99" spans="1:73" ht="15.75" thickBot="1" x14ac:dyDescent="0.3">
      <c r="BH99" s="178" t="s">
        <v>106</v>
      </c>
      <c r="BI99" s="179"/>
      <c r="BJ99" s="179"/>
      <c r="BK99" s="179"/>
      <c r="BL99" s="179"/>
      <c r="BM99" s="179"/>
      <c r="BN99" s="184"/>
      <c r="BO99" s="178" t="s">
        <v>107</v>
      </c>
      <c r="BP99" s="179"/>
      <c r="BQ99" s="179"/>
      <c r="BR99" s="179"/>
      <c r="BS99" s="179"/>
      <c r="BT99" s="179"/>
      <c r="BU99" s="184"/>
    </row>
    <row r="100" spans="1:73" ht="37.5" customHeight="1" thickTop="1" thickBot="1" x14ac:dyDescent="0.3">
      <c r="B100" s="28" t="s">
        <v>1</v>
      </c>
      <c r="C100" s="28" t="s">
        <v>51</v>
      </c>
      <c r="D100" s="29" t="s">
        <v>47</v>
      </c>
      <c r="E100" s="29" t="s">
        <v>48</v>
      </c>
      <c r="F100" s="29" t="s">
        <v>49</v>
      </c>
      <c r="G100" s="29" t="s">
        <v>24</v>
      </c>
      <c r="H100" s="29" t="s">
        <v>13</v>
      </c>
      <c r="I100" s="28" t="s">
        <v>19</v>
      </c>
      <c r="J100" s="28" t="s">
        <v>12</v>
      </c>
      <c r="K100" s="28" t="s">
        <v>34</v>
      </c>
      <c r="L100" s="28" t="s">
        <v>13</v>
      </c>
      <c r="M100" s="29"/>
      <c r="N100" s="29" t="s">
        <v>17</v>
      </c>
      <c r="O100" s="29" t="s">
        <v>18</v>
      </c>
      <c r="P100" s="29" t="s">
        <v>53</v>
      </c>
      <c r="Q100" s="29" t="s">
        <v>54</v>
      </c>
      <c r="R100" s="29" t="s">
        <v>34</v>
      </c>
      <c r="S100" s="29" t="s">
        <v>24</v>
      </c>
      <c r="T100" s="57" t="s">
        <v>20</v>
      </c>
      <c r="U100" s="57" t="s">
        <v>92</v>
      </c>
      <c r="V100" s="57" t="s">
        <v>93</v>
      </c>
      <c r="W100" s="10"/>
      <c r="X100" s="13" t="s">
        <v>11</v>
      </c>
      <c r="Y100" s="13" t="s">
        <v>12</v>
      </c>
      <c r="Z100" s="13" t="s">
        <v>14</v>
      </c>
      <c r="AA100" s="13" t="s">
        <v>15</v>
      </c>
      <c r="AB100" s="13" t="s">
        <v>21</v>
      </c>
      <c r="AC100" s="13" t="s">
        <v>23</v>
      </c>
      <c r="AD100" s="13" t="s">
        <v>100</v>
      </c>
      <c r="AE100" s="13" t="s">
        <v>101</v>
      </c>
      <c r="AF100" s="13" t="s">
        <v>24</v>
      </c>
      <c r="AG100" s="13" t="s">
        <v>108</v>
      </c>
      <c r="AH100" s="13" t="s">
        <v>109</v>
      </c>
      <c r="AI100" s="13" t="s">
        <v>17</v>
      </c>
      <c r="AJ100" s="13" t="s">
        <v>18</v>
      </c>
      <c r="AK100" s="13" t="s">
        <v>19</v>
      </c>
      <c r="AL100" s="13" t="s">
        <v>102</v>
      </c>
      <c r="AM100" s="13" t="s">
        <v>99</v>
      </c>
      <c r="AN100" s="13" t="s">
        <v>16</v>
      </c>
      <c r="AO100" s="16" t="s">
        <v>191</v>
      </c>
      <c r="AP100" s="13" t="s">
        <v>25</v>
      </c>
      <c r="AQ100" s="13" t="s">
        <v>26</v>
      </c>
      <c r="AR100" s="13" t="s">
        <v>27</v>
      </c>
      <c r="AS100" s="13" t="s">
        <v>28</v>
      </c>
      <c r="AT100" s="13" t="s">
        <v>21</v>
      </c>
      <c r="AU100" s="13" t="s">
        <v>23</v>
      </c>
      <c r="AV100" s="13" t="s">
        <v>116</v>
      </c>
      <c r="AW100" s="13" t="s">
        <v>117</v>
      </c>
      <c r="AX100" s="13" t="s">
        <v>24</v>
      </c>
      <c r="AY100" s="13"/>
      <c r="AZ100" s="13"/>
      <c r="BA100" s="13" t="s">
        <v>118</v>
      </c>
      <c r="BB100" s="13" t="s">
        <v>18</v>
      </c>
      <c r="BC100" s="13" t="s">
        <v>31</v>
      </c>
      <c r="BD100" s="13" t="s">
        <v>102</v>
      </c>
      <c r="BE100" s="13" t="s">
        <v>119</v>
      </c>
      <c r="BF100" s="13" t="s">
        <v>16</v>
      </c>
      <c r="BG100" s="16" t="s">
        <v>192</v>
      </c>
      <c r="BH100" s="62" t="s">
        <v>33</v>
      </c>
      <c r="BI100" s="62" t="s">
        <v>34</v>
      </c>
      <c r="BJ100" s="62" t="s">
        <v>20</v>
      </c>
      <c r="BK100" s="62" t="s">
        <v>24</v>
      </c>
      <c r="BL100" s="62" t="s">
        <v>35</v>
      </c>
      <c r="BM100" s="62" t="s">
        <v>36</v>
      </c>
      <c r="BN100" s="62" t="s">
        <v>38</v>
      </c>
      <c r="BO100" s="62" t="s">
        <v>33</v>
      </c>
      <c r="BP100" s="62" t="s">
        <v>34</v>
      </c>
      <c r="BQ100" s="62" t="s">
        <v>20</v>
      </c>
      <c r="BR100" s="62" t="s">
        <v>24</v>
      </c>
      <c r="BS100" s="62" t="s">
        <v>35</v>
      </c>
      <c r="BT100" s="62" t="s">
        <v>36</v>
      </c>
      <c r="BU100" s="62" t="s">
        <v>38</v>
      </c>
    </row>
    <row r="101" spans="1:73" x14ac:dyDescent="0.25">
      <c r="A101" s="194">
        <v>2020</v>
      </c>
      <c r="B101" s="17">
        <v>1</v>
      </c>
      <c r="C101" s="26">
        <f t="shared" ref="C101:W101" si="102">IF(C70="","",C70)</f>
        <v>1</v>
      </c>
      <c r="D101" s="54" t="str">
        <f t="shared" si="102"/>
        <v>-</v>
      </c>
      <c r="E101" s="54" t="str">
        <f t="shared" si="102"/>
        <v>o</v>
      </c>
      <c r="F101" s="54" t="str">
        <f t="shared" si="102"/>
        <v>o</v>
      </c>
      <c r="G101" s="54" t="str">
        <f t="shared" si="102"/>
        <v>o</v>
      </c>
      <c r="H101" s="54">
        <f t="shared" si="102"/>
        <v>0</v>
      </c>
      <c r="I101" s="54">
        <f t="shared" si="102"/>
        <v>1</v>
      </c>
      <c r="J101" s="54">
        <f t="shared" si="102"/>
        <v>1</v>
      </c>
      <c r="K101" s="54">
        <f t="shared" si="102"/>
        <v>1</v>
      </c>
      <c r="L101" s="54">
        <f t="shared" si="102"/>
        <v>1</v>
      </c>
      <c r="M101" s="54">
        <f t="shared" si="102"/>
        <v>1111</v>
      </c>
      <c r="N101" s="54">
        <f t="shared" si="102"/>
        <v>2</v>
      </c>
      <c r="O101" s="54">
        <f t="shared" si="102"/>
        <v>11</v>
      </c>
      <c r="P101" s="54">
        <f t="shared" si="102"/>
        <v>2</v>
      </c>
      <c r="Q101" s="54">
        <f t="shared" si="102"/>
        <v>3</v>
      </c>
      <c r="R101" s="54">
        <f t="shared" si="102"/>
        <v>1</v>
      </c>
      <c r="S101" s="54" t="str">
        <f t="shared" si="102"/>
        <v>o</v>
      </c>
      <c r="T101" s="26">
        <f t="shared" si="102"/>
        <v>14</v>
      </c>
      <c r="U101" s="54">
        <f t="shared" si="102"/>
        <v>0</v>
      </c>
      <c r="V101" s="54">
        <f t="shared" si="102"/>
        <v>0</v>
      </c>
      <c r="W101" s="7" t="str">
        <f t="shared" si="102"/>
        <v/>
      </c>
      <c r="X101" s="23">
        <f>IF(X70&gt;0,VLOOKUP(X70,'[3]2020_Envelope'!$BH$6:$CR$128,2),"")</f>
        <v>24.726377880184327</v>
      </c>
      <c r="Y101" s="23">
        <f>IF(Y70&gt;0,VLOOKUP(Y70,'[3]2020_Envelope'!$BH$6:$CR$128,2),"")</f>
        <v>54.368359301075266</v>
      </c>
      <c r="Z101" s="23" t="str">
        <f>IF(Z70&gt;0,VLOOKUP(Z70,'[3]2020_Envelope'!$BH$6:$CR$128,2),"")</f>
        <v/>
      </c>
      <c r="AA101" s="23">
        <f>IF(AA70&gt;0,VLOOKUP(AA70,'[3]2020_Envelope'!$BH$6:$CR$128,2),"")</f>
        <v>25.620963390000007</v>
      </c>
      <c r="AB101" s="23" t="str">
        <f>IF(AB70&gt;0,VLOOKUP(AB70,'[3]2020_Envelope'!$BH$6:$CR$128,2),"")</f>
        <v/>
      </c>
      <c r="AC101" s="23">
        <f>IF(AC70&gt;0,VLOOKUP(AC70,'[3]2020_Envelope'!$BH$6:$CR$128,2),"")</f>
        <v>14.269945175357144</v>
      </c>
      <c r="AD101" s="22" t="str">
        <f>IF(AD70&gt;0,VLOOKUP(AD70,'[3]2020_HVAC'!$EY$7:$KA$83,14),"")</f>
        <v/>
      </c>
      <c r="AE101" s="22" t="str">
        <f>IF(AE70&gt;0,VLOOKUP(AE70,'[3]2020_HVAC'!$EY$7:$KA$83,14),"")</f>
        <v/>
      </c>
      <c r="AF101" s="22" t="str">
        <f>IF(AF70&gt;0,VLOOKUP(AF70,'[3]2020_HVAC'!$EY$7:$KA$83,14),"")</f>
        <v/>
      </c>
      <c r="AG101" s="61">
        <f>VLOOKUP($C101,[2]Performance!$A$3:$K$36,8)</f>
        <v>0</v>
      </c>
      <c r="AH101" s="61">
        <f>IF(AG101=0,14,IF(AG101=1,15,16))</f>
        <v>14</v>
      </c>
      <c r="AI101" s="22">
        <f>IF(AI70&gt;0,VLOOKUP(AI70,'[3]2020_HVAC'!$EY$7:$KA$83,AH101),"")</f>
        <v>25.107009096068253</v>
      </c>
      <c r="AJ101" s="22">
        <f>IF(AJ70&gt;0,VLOOKUP(AJ70,'[3]2020_HVAC'!$EY$7:$KA$83,AH101),"")</f>
        <v>19.509012836449617</v>
      </c>
      <c r="AK101" s="22">
        <f>IF(AK70&gt;0,VLOOKUP(AK70,'[3]2020_HVAC'!$EY$7:$KA$83,14),"")</f>
        <v>39.1792935</v>
      </c>
      <c r="AL101" s="22">
        <f>IF(AL70&gt;0,VLOOKUP(AL70,'[3]2020_HVAC'!$EY$7:$KA$83,14),"")</f>
        <v>9.6084981535714284</v>
      </c>
      <c r="AM101" s="22" t="str">
        <f>IF(AM70&gt;0,VLOOKUP(AM70,'[3]2020_HVAC'!$EY$7:$KA$83,14),"")</f>
        <v/>
      </c>
      <c r="AN101" s="22" t="str">
        <f>IF(AN70&gt;0,VLOOKUP(AN70,'[3]2020_HVAC'!$EY$7:$KA$83,14),"")</f>
        <v/>
      </c>
      <c r="AO101" s="14">
        <f>(SUM(X101:AF101)+SUM(AI101:AN101))*$AO$5</f>
        <v>29734.524306578849</v>
      </c>
      <c r="AP101" s="23">
        <f>IF(AP70&gt;0,VLOOKUP(AP70,'[3]2020_Envelope'!$BH$6:$CR$128,3),"")</f>
        <v>11.965056152927119</v>
      </c>
      <c r="AQ101" s="23">
        <f>IF(AQ70&gt;0,VLOOKUP(AQ70,'[3]2020_Envelope'!$BH$6:$CR$128,3),"")</f>
        <v>22.546569118279567</v>
      </c>
      <c r="AR101" s="23" t="str">
        <f>IF(AR70&gt;0,VLOOKUP(AR70,'[3]2020_Envelope'!$BH$6:$CR$128,3),"")</f>
        <v/>
      </c>
      <c r="AS101" s="23">
        <f>IF(AS70&gt;0,VLOOKUP(AS70,'[3]2020_Envelope'!$BH$6:$CR$128,3),"")</f>
        <v>11.248436304000002</v>
      </c>
      <c r="AT101" s="23" t="str">
        <f>IF(AT70&gt;0,VLOOKUP(AT70,'[3]2020_Envelope'!$BH$6:$CR$128,3),"")</f>
        <v/>
      </c>
      <c r="AU101" s="23">
        <f>IF(AU70&gt;0,VLOOKUP(AU70,'[3]2020_Envelope'!$BH$6:$CR$128,3),"")</f>
        <v>6.2651300799999996</v>
      </c>
      <c r="AV101" s="22" t="str">
        <f>IF(AV70&gt;0,VLOOKUP(AV70,'[3]2020_HVAC'!$EY$7:$KA$83,17),"")</f>
        <v/>
      </c>
      <c r="AW101" s="22" t="str">
        <f>IF(AW70&gt;0,VLOOKUP(AW70,'[3]2020_HVAC'!$EY$7:$KA$83,17),"")</f>
        <v/>
      </c>
      <c r="AX101" s="22" t="str">
        <f>IF(AX70&gt;0,VLOOKUP(AX70,'[3]2020_HVAC'!$EY$7:$KA$83,17),"")</f>
        <v/>
      </c>
      <c r="AY101" s="61">
        <f>VLOOKUP($C101,[1]Performance!$A$3:$K$36,8)</f>
        <v>0</v>
      </c>
      <c r="AZ101" s="61">
        <f>IF(AY101=0,17,IF(AY101,18,19))</f>
        <v>17</v>
      </c>
      <c r="BA101" s="22">
        <f>IF(BA70&gt;0,VLOOKUP(BA70,'[3]2020_HVAC'!$EY$7:$KA$83,AZ101),"")</f>
        <v>11.694807734328759</v>
      </c>
      <c r="BB101" s="22">
        <f>IF(BB70&gt;0,VLOOKUP(BB70,'[3]2020_HVAC'!$EY$7:$KA$83,AZ101),"")</f>
        <v>8.7159629031796886</v>
      </c>
      <c r="BC101" s="22">
        <f>IF(BC70&gt;0,VLOOKUP(BC70,'[3]2020_HVAC'!$EY$7:$KA$83,17),"")</f>
        <v>35.6259145</v>
      </c>
      <c r="BD101" s="22">
        <f>IF(BD70&gt;0,VLOOKUP(BD70,'[3]2020_HVAC'!$EY$7:$KA$83,17),"")</f>
        <v>1.3587775166666667</v>
      </c>
      <c r="BE101" s="22" t="str">
        <f>IF(BE70&gt;0,VLOOKUP(BE70,'[3]2020_HVAC'!$EY$7:$KA$83,17),"")</f>
        <v/>
      </c>
      <c r="BF101" s="22" t="str">
        <f>IF(BF70&gt;0,VLOOKUP(BF70,'[3]2020_HVAC'!$EY$7:$KA$83,17),"")</f>
        <v/>
      </c>
      <c r="BG101" s="14">
        <f>(SUM(AP101:AX101)+SUM(BA101:BF101))*$BG$5</f>
        <v>108326.44776628798</v>
      </c>
      <c r="BH101" s="21">
        <f>IF($N101&gt;0,VLOOKUP($C101,[2]Rome!$AB$7:$AN$40,$N101))/((IF($P101=1,'3 PlantsCodes'!$D$26,IF($P101=2,'3 PlantsCodes'!$D$27,IF($P101=3,'3 PlantsCodes'!$D$28,IF($P101=4,'3 PlantsCodes'!$D$29)))))*IF($R101=1,'3 PlantsCodes'!$D$31,IF(IT_Rome!$R101=2,'3 PlantsCodes'!$D$32)))</f>
        <v>104.79675843382428</v>
      </c>
      <c r="BI101" s="21">
        <f>(IF($O101=20,VLOOKUP($C101,[2]Rome!$AB$7:$AN$40,12),IF($O101&gt;0,VLOOKUP($C101,[2]Rome!$AB$7:$AN$40,$O101),0))/(IF($Q101=1,'3 PlantsCodes'!$E$26,IF($Q101=3,'3 PlantsCodes'!$E$28,IF($Q101=4,'3 PlantsCodes'!$E$29,1)))*IF($R101=1,'3 PlantsCodes'!$E$31,IF($R101=2,'3 PlantsCodes'!$E$32))))</f>
        <v>17.29350821521772</v>
      </c>
      <c r="BJ101" s="21">
        <f>VLOOKUP($C101,[2]Rome!$AB$6:$AZ$40,$T101)</f>
        <v>18.074999999999999</v>
      </c>
      <c r="BK101" s="21">
        <f>VLOOKUP($C101,[2]Rome!$B$7:$Y$40,18)</f>
        <v>11.353794285713454</v>
      </c>
      <c r="BL101" s="21">
        <f>VLOOKUP($C101,[2]Rome!$B$7:$AA$40,26)</f>
        <v>0.71521443449392863</v>
      </c>
      <c r="BM101" s="22">
        <f>IF($V101=1,-[4]SFH!$E$10,0)</f>
        <v>0</v>
      </c>
      <c r="BN101" s="63" t="s">
        <v>38</v>
      </c>
      <c r="BO101" s="21">
        <f>IF($N101&gt;0,VLOOKUP($C101,[1]Rome!$AB$7:$AN$40,$N101))/((IF($P101=1,'3 PlantsCodes'!$D$26,IF($P101=2,'3 PlantsCodes'!$D$27,IF($P101=3,'3 PlantsCodes'!$D$28,IF($P101=4,'3 PlantsCodes'!$D$29)))))*IF($R101=1,'3 PlantsCodes'!$D$31,IF(IT_Rome!$R101=2,'3 PlantsCodes'!$D$32)))</f>
        <v>70.543971245676744</v>
      </c>
      <c r="BP101" s="21">
        <f>(IF($O101=20,VLOOKUP($C101,[1]Rome!$AB$7:$AN$40,12),IF($O101&gt;0,VLOOKUP($C101,[1]Rome!$AB$7:$AN$40,$O101),0))/(IF($Q101=1,'3 PlantsCodes'!$E$26,IF($Q101=3,'3 PlantsCodes'!$E$28,IF($Q101=4,'3 PlantsCodes'!$E$29,1)))*IF($R101=1,'3 PlantsCodes'!$E$31,IF($R101=2,'3 PlantsCodes'!$E$32))))</f>
        <v>9.1585123266375632</v>
      </c>
      <c r="BQ101" s="21">
        <f>VLOOKUP($C101,[1]Rome!$AB$6:$AZ$40,$T101)</f>
        <v>27.912499999999998</v>
      </c>
      <c r="BR101" s="21">
        <f>VLOOKUP($C101,[1]Rome!$B$7:$Y$40,18)</f>
        <v>11.676460606061633</v>
      </c>
      <c r="BS101" s="21">
        <f>VLOOKUP($C101,[1]Rome!$B$7:$AA$40,26)</f>
        <v>0.49694120305070361</v>
      </c>
      <c r="BT101" s="22">
        <f>IF($V101=1,-[4]AB!$E$10,0)</f>
        <v>0</v>
      </c>
      <c r="BU101" s="63" t="s">
        <v>38</v>
      </c>
    </row>
    <row r="102" spans="1:73" x14ac:dyDescent="0.25">
      <c r="A102" s="195"/>
      <c r="B102" s="18">
        <v>2</v>
      </c>
      <c r="C102" s="26">
        <f t="shared" ref="C102:W102" si="103">IF(C71="","",C71)</f>
        <v>9</v>
      </c>
      <c r="D102" s="55" t="str">
        <f t="shared" si="103"/>
        <v>o-</v>
      </c>
      <c r="E102" s="55" t="str">
        <f t="shared" si="103"/>
        <v>o+</v>
      </c>
      <c r="F102" s="54" t="str">
        <f t="shared" si="103"/>
        <v>o</v>
      </c>
      <c r="G102" s="54" t="str">
        <f t="shared" si="103"/>
        <v>o</v>
      </c>
      <c r="H102" s="54">
        <f t="shared" si="103"/>
        <v>0</v>
      </c>
      <c r="I102" s="54">
        <f t="shared" si="103"/>
        <v>2</v>
      </c>
      <c r="J102" s="54">
        <f t="shared" si="103"/>
        <v>2</v>
      </c>
      <c r="K102" s="54">
        <f t="shared" si="103"/>
        <v>1</v>
      </c>
      <c r="L102" s="54">
        <f t="shared" si="103"/>
        <v>1</v>
      </c>
      <c r="M102" s="54">
        <f t="shared" si="103"/>
        <v>2211</v>
      </c>
      <c r="N102" s="54">
        <f t="shared" si="103"/>
        <v>9</v>
      </c>
      <c r="O102" s="54">
        <f t="shared" si="103"/>
        <v>11</v>
      </c>
      <c r="P102" s="54">
        <f t="shared" si="103"/>
        <v>2</v>
      </c>
      <c r="Q102" s="54">
        <f t="shared" si="103"/>
        <v>3</v>
      </c>
      <c r="R102" s="54">
        <f t="shared" si="103"/>
        <v>1</v>
      </c>
      <c r="S102" s="54" t="str">
        <f t="shared" si="103"/>
        <v>o</v>
      </c>
      <c r="T102" s="26">
        <f t="shared" si="103"/>
        <v>18</v>
      </c>
      <c r="U102" s="54">
        <f t="shared" si="103"/>
        <v>0</v>
      </c>
      <c r="V102" s="54">
        <f t="shared" si="103"/>
        <v>0</v>
      </c>
      <c r="W102" s="19" t="str">
        <f t="shared" si="103"/>
        <v/>
      </c>
      <c r="X102" s="23">
        <f>IF(X71&gt;0,VLOOKUP(X71,'[3]2020_Envelope'!$BH$6:$CR$128,2),"")</f>
        <v>7.2869871931797219</v>
      </c>
      <c r="Y102" s="23">
        <f>IF(Y71&gt;0,VLOOKUP(Y71,'[3]2020_Envelope'!$BH$6:$CR$128,2),"")</f>
        <v>76.575546725806433</v>
      </c>
      <c r="Z102" s="23">
        <f>IF(Z71&gt;0,VLOOKUP(Z71,'[3]2020_Envelope'!$BH$6:$CR$128,2),"")</f>
        <v>27.418833167557604</v>
      </c>
      <c r="AA102" s="23">
        <f>IF(AA71&gt;0,VLOOKUP(AA71,'[3]2020_Envelope'!$BH$6:$CR$128,2),"")</f>
        <v>81.500872694616561</v>
      </c>
      <c r="AB102" s="23" t="str">
        <f>IF(AB71&gt;0,VLOOKUP(AB71,'[3]2020_Envelope'!$BH$6:$CR$128,2),"")</f>
        <v/>
      </c>
      <c r="AC102" s="23">
        <f>IF(AC71&gt;0,VLOOKUP(AC71,'[3]2020_Envelope'!$BH$6:$CR$128,2),"")</f>
        <v>14.269945175357144</v>
      </c>
      <c r="AD102" s="22" t="str">
        <f>IF(AD71&gt;0,VLOOKUP(AD71,'[3]2020_HVAC'!$EY$7:$KA$83,14),"")</f>
        <v/>
      </c>
      <c r="AE102" s="22" t="str">
        <f>IF(AE71&gt;0,VLOOKUP(AE71,'[3]2020_HVAC'!$EY$7:$KA$83,14),"")</f>
        <v/>
      </c>
      <c r="AF102" s="22" t="str">
        <f>IF(AF71&gt;0,VLOOKUP(AF71,'[3]2020_HVAC'!$EY$7:$KA$83,14),"")</f>
        <v/>
      </c>
      <c r="AG102" s="61">
        <f>VLOOKUP($C102,[2]Performance!$A$3:$K$36,8)</f>
        <v>1</v>
      </c>
      <c r="AH102" s="61">
        <f t="shared" ref="AH102:AH128" si="104">IF(AG102=0,14,IF(AG102=1,15,16))</f>
        <v>15</v>
      </c>
      <c r="AI102" s="22">
        <f>IF(AI71&gt;0,VLOOKUP(AI71,'[3]2020_HVAC'!$EY$7:$KA$83,AH102),"")</f>
        <v>31.695714285714285</v>
      </c>
      <c r="AJ102" s="22">
        <f>IF(AJ71&gt;0,VLOOKUP(AJ71,'[3]2020_HVAC'!$EY$7:$KA$83,AH102),"")</f>
        <v>23.251063936597276</v>
      </c>
      <c r="AK102" s="22">
        <f>IF(AK71&gt;0,VLOOKUP(AK71,'[3]2020_HVAC'!$EY$7:$KA$83,14),"")</f>
        <v>39.1792935</v>
      </c>
      <c r="AL102" s="22">
        <f>IF(AL71&gt;0,VLOOKUP(AL71,'[3]2020_HVAC'!$EY$7:$KA$83,14),"")</f>
        <v>9.6084981535714284</v>
      </c>
      <c r="AM102" s="22" t="str">
        <f>IF(AM71&gt;0,VLOOKUP(AM71,'[3]2020_HVAC'!$EY$7:$KA$83,14),"")</f>
        <v/>
      </c>
      <c r="AN102" s="22" t="str">
        <f>IF(AN71&gt;0,VLOOKUP(AN71,'[3]2020_HVAC'!$EY$7:$KA$83,14),"")</f>
        <v/>
      </c>
      <c r="AO102" s="14">
        <f t="shared" ref="AO102:AO119" si="105">(SUM(X102:AF102)+SUM(AI102:AN102))*$AO$5</f>
        <v>43510.145676536071</v>
      </c>
      <c r="AP102" s="23">
        <f>IF(AP71&gt;0,VLOOKUP(AP71,'[3]2020_Envelope'!$BH$6:$CR$128,3),"")</f>
        <v>3.5261618735483866</v>
      </c>
      <c r="AQ102" s="23">
        <f>IF(AQ71&gt;0,VLOOKUP(AQ71,'[3]2020_Envelope'!$BH$6:$CR$128,3),"")</f>
        <v>31.75589403870967</v>
      </c>
      <c r="AR102" s="23">
        <f>IF(AR71&gt;0,VLOOKUP(AR71,'[3]2020_Envelope'!$BH$6:$CR$128,3),"")</f>
        <v>13.267931117419355</v>
      </c>
      <c r="AS102" s="23">
        <f>IF(AS71&gt;0,VLOOKUP(AS71,'[3]2020_Envelope'!$BH$6:$CR$128,3),"")</f>
        <v>36.142862337224884</v>
      </c>
      <c r="AT102" s="23" t="str">
        <f>IF(AT71&gt;0,VLOOKUP(AT71,'[3]2020_Envelope'!$BH$6:$CR$128,3),"")</f>
        <v/>
      </c>
      <c r="AU102" s="23">
        <f>IF(AU71&gt;0,VLOOKUP(AU71,'[3]2020_Envelope'!$BH$6:$CR$128,3),"")</f>
        <v>6.2651300799999996</v>
      </c>
      <c r="AV102" s="22" t="str">
        <f>IF(AV71&gt;0,VLOOKUP(AV71,'[3]2020_HVAC'!$EY$7:$KA$83,17),"")</f>
        <v/>
      </c>
      <c r="AW102" s="22" t="str">
        <f>IF(AW71&gt;0,VLOOKUP(AW71,'[3]2020_HVAC'!$EY$7:$KA$83,17),"")</f>
        <v/>
      </c>
      <c r="AX102" s="22" t="str">
        <f>IF(AX71&gt;0,VLOOKUP(AX71,'[3]2020_HVAC'!$EY$7:$KA$83,17),"")</f>
        <v/>
      </c>
      <c r="AY102" s="61">
        <f>VLOOKUP($C102,[1]Performance!$A$3:$K$36,8)</f>
        <v>1</v>
      </c>
      <c r="AZ102" s="61">
        <f t="shared" ref="AZ102:AZ114" si="106">IF(AY102=0,17,IF(AY102,18,19))</f>
        <v>18</v>
      </c>
      <c r="BA102" s="22">
        <f>IF(BA71&gt;0,VLOOKUP(BA71,'[3]2020_HVAC'!$EY$7:$KA$83,AZ102),"")</f>
        <v>6.5289405864381287</v>
      </c>
      <c r="BB102" s="22">
        <f>IF(BB71&gt;0,VLOOKUP(BB71,'[3]2020_HVAC'!$EY$7:$KA$83,AZ102),"")</f>
        <v>13.156099580324517</v>
      </c>
      <c r="BC102" s="22">
        <f>IF(BC71&gt;0,VLOOKUP(BC71,'[3]2020_HVAC'!$EY$7:$KA$83,17),"")</f>
        <v>35.6259145</v>
      </c>
      <c r="BD102" s="22">
        <f>IF(BD71&gt;0,VLOOKUP(BD71,'[3]2020_HVAC'!$EY$7:$KA$83,17),"")</f>
        <v>1.3587775166666667</v>
      </c>
      <c r="BE102" s="22" t="str">
        <f>IF(BE71&gt;0,VLOOKUP(BE71,'[3]2020_HVAC'!$EY$7:$KA$83,17),"")</f>
        <v/>
      </c>
      <c r="BF102" s="22" t="str">
        <f>IF(BF71&gt;0,VLOOKUP(BF71,'[3]2020_HVAC'!$EY$7:$KA$83,17),"")</f>
        <v/>
      </c>
      <c r="BG102" s="14">
        <f t="shared" ref="BG102:BG119" si="107">(SUM(AP102:AX102)+SUM(BA102:BF102))*$BG$5</f>
        <v>146151.43451402831</v>
      </c>
      <c r="BH102" s="21">
        <f>IF($N102&gt;0,VLOOKUP($C102,[2]Rome!$AB$7:$AN$40,$N102))/((IF($P102=1,'3 PlantsCodes'!$D$26,IF($P102=2,'3 PlantsCodes'!$D$27,IF($P102=3,'3 PlantsCodes'!$D$28,IF($P102=4,'3 PlantsCodes'!$D$29)))))*IF($R102=1,'3 PlantsCodes'!$D$31,IF(IT_Rome!$R102=2,'3 PlantsCodes'!$D$32)))</f>
        <v>33.194298218526455</v>
      </c>
      <c r="BI102" s="21">
        <f>(IF($O102=20,VLOOKUP($C102,[2]Rome!$AB$7:$AN$40,12),IF($O102&gt;0,VLOOKUP($C102,[2]Rome!$AB$7:$AN$40,$O102),0))/(IF($Q102=1,'3 PlantsCodes'!$E$26,IF($Q102=3,'3 PlantsCodes'!$E$28,IF($Q102=4,'3 PlantsCodes'!$E$29,1)))*IF($R102=1,'3 PlantsCodes'!$E$31,IF($R102=2,'3 PlantsCodes'!$E$32))))</f>
        <v>14.944571518976986</v>
      </c>
      <c r="BJ102" s="21">
        <f>VLOOKUP($C102,[2]Rome!$AB$6:$AZ$40,$T102)</f>
        <v>14.46</v>
      </c>
      <c r="BK102" s="21">
        <f>VLOOKUP($C102,[2]Rome!$B$7:$Y$40,18)</f>
        <v>11.353794285713454</v>
      </c>
      <c r="BL102" s="21">
        <f>VLOOKUP($C102,[2]Rome!$B$7:$AA$40,26)</f>
        <v>0.58410855751427371</v>
      </c>
      <c r="BM102" s="22">
        <f>IF($V102=1,-[4]SFH!$E$10,0)</f>
        <v>0</v>
      </c>
      <c r="BN102" s="63" t="s">
        <v>38</v>
      </c>
      <c r="BO102" s="21">
        <f>IF($N102&gt;0,VLOOKUP($C102,[1]Rome!$AB$7:$AN$40,$N102))/((IF($P102=1,'3 PlantsCodes'!$D$26,IF($P102=2,'3 PlantsCodes'!$D$27,IF($P102=3,'3 PlantsCodes'!$D$28,IF($P102=4,'3 PlantsCodes'!$D$29)))))*IF($R102=1,'3 PlantsCodes'!$D$31,IF(IT_Rome!$R102=2,'3 PlantsCodes'!$D$32)))</f>
        <v>24.334968053333171</v>
      </c>
      <c r="BP102" s="21">
        <f>(IF($O102=20,VLOOKUP($C102,[1]Rome!$AB$7:$AN$40,12),IF($O102&gt;0,VLOOKUP($C102,[1]Rome!$AB$7:$AN$40,$O102),0))/(IF($Q102=1,'3 PlantsCodes'!$E$26,IF($Q102=3,'3 PlantsCodes'!$E$28,IF($Q102=4,'3 PlantsCodes'!$E$29,1)))*IF($R102=1,'3 PlantsCodes'!$E$31,IF($R102=2,'3 PlantsCodes'!$E$32))))</f>
        <v>8.731423833245632</v>
      </c>
      <c r="BQ102" s="21">
        <f>VLOOKUP($C102,[1]Rome!$AB$6:$AZ$40,$T102)</f>
        <v>22.33</v>
      </c>
      <c r="BR102" s="21">
        <f>VLOOKUP($C102,[1]Rome!$B$7:$Y$40,18)</f>
        <v>11.676460606061633</v>
      </c>
      <c r="BS102" s="21">
        <f>VLOOKUP($C102,[1]Rome!$B$7:$AA$40,26)</f>
        <v>0.44053648245908533</v>
      </c>
      <c r="BT102" s="22">
        <f>IF($V102=1,-[4]AB!$E$10,0)</f>
        <v>0</v>
      </c>
      <c r="BU102" s="63" t="s">
        <v>38</v>
      </c>
    </row>
    <row r="103" spans="1:73" x14ac:dyDescent="0.25">
      <c r="A103" s="195"/>
      <c r="B103" s="18">
        <v>3</v>
      </c>
      <c r="C103" s="26">
        <f t="shared" ref="C103:W103" si="108">IF(C72="","",C72)</f>
        <v>19</v>
      </c>
      <c r="D103" s="55" t="str">
        <f t="shared" si="108"/>
        <v>o</v>
      </c>
      <c r="E103" s="55" t="str">
        <f t="shared" si="108"/>
        <v>o+</v>
      </c>
      <c r="F103" s="54" t="str">
        <f t="shared" si="108"/>
        <v>o</v>
      </c>
      <c r="G103" s="54" t="str">
        <f t="shared" si="108"/>
        <v>o</v>
      </c>
      <c r="H103" s="54">
        <f t="shared" si="108"/>
        <v>0</v>
      </c>
      <c r="I103" s="54">
        <f t="shared" si="108"/>
        <v>3</v>
      </c>
      <c r="J103" s="54">
        <f t="shared" si="108"/>
        <v>2</v>
      </c>
      <c r="K103" s="54">
        <f t="shared" si="108"/>
        <v>1</v>
      </c>
      <c r="L103" s="54">
        <f t="shared" si="108"/>
        <v>1</v>
      </c>
      <c r="M103" s="54">
        <f t="shared" si="108"/>
        <v>3211</v>
      </c>
      <c r="N103" s="54">
        <f t="shared" si="108"/>
        <v>9</v>
      </c>
      <c r="O103" s="54">
        <f t="shared" si="108"/>
        <v>11</v>
      </c>
      <c r="P103" s="54">
        <f t="shared" si="108"/>
        <v>2</v>
      </c>
      <c r="Q103" s="54">
        <f t="shared" si="108"/>
        <v>3</v>
      </c>
      <c r="R103" s="54">
        <f t="shared" si="108"/>
        <v>1</v>
      </c>
      <c r="S103" s="54" t="str">
        <f t="shared" si="108"/>
        <v>o</v>
      </c>
      <c r="T103" s="26">
        <f t="shared" si="108"/>
        <v>18</v>
      </c>
      <c r="U103" s="54">
        <f t="shared" si="108"/>
        <v>0</v>
      </c>
      <c r="V103" s="54">
        <f t="shared" si="108"/>
        <v>0</v>
      </c>
      <c r="W103" s="19" t="str">
        <f t="shared" si="108"/>
        <v/>
      </c>
      <c r="X103" s="23">
        <f>IF(X72&gt;0,VLOOKUP(X72,'[3]2020_Envelope'!$BH$6:$CR$128,2),"")</f>
        <v>12.985520963364053</v>
      </c>
      <c r="Y103" s="23">
        <f>IF(Y72&gt;0,VLOOKUP(Y72,'[3]2020_Envelope'!$BH$6:$CR$128,2),"")</f>
        <v>86.754396158064523</v>
      </c>
      <c r="Z103" s="23">
        <f>IF(Z72&gt;0,VLOOKUP(Z72,'[3]2020_Envelope'!$BH$6:$CR$128,2),"")</f>
        <v>31.412266827096769</v>
      </c>
      <c r="AA103" s="23">
        <f>IF(AA72&gt;0,VLOOKUP(AA72,'[3]2020_Envelope'!$BH$6:$CR$128,2),"")</f>
        <v>81.500872694616561</v>
      </c>
      <c r="AB103" s="23" t="str">
        <f>IF(AB72&gt;0,VLOOKUP(AB72,'[3]2020_Envelope'!$BH$6:$CR$128,2),"")</f>
        <v/>
      </c>
      <c r="AC103" s="23">
        <f>IF(AC72&gt;0,VLOOKUP(AC72,'[3]2020_Envelope'!$BH$6:$CR$128,2),"")</f>
        <v>14.269945175357144</v>
      </c>
      <c r="AD103" s="22" t="str">
        <f>IF(AD72&gt;0,VLOOKUP(AD72,'[3]2020_HVAC'!$EY$7:$KA$83,14),"")</f>
        <v/>
      </c>
      <c r="AE103" s="22" t="str">
        <f>IF(AE72&gt;0,VLOOKUP(AE72,'[3]2020_HVAC'!$EY$7:$KA$83,14),"")</f>
        <v/>
      </c>
      <c r="AF103" s="22" t="str">
        <f>IF(AF72&gt;0,VLOOKUP(AF72,'[3]2020_HVAC'!$EY$7:$KA$83,14),"")</f>
        <v/>
      </c>
      <c r="AG103" s="61">
        <f>VLOOKUP($C103,[2]Performance!$A$3:$K$36,8)</f>
        <v>2</v>
      </c>
      <c r="AH103" s="61">
        <f t="shared" si="104"/>
        <v>16</v>
      </c>
      <c r="AI103" s="22">
        <f>IF(AI72&gt;0,VLOOKUP(AI72,'[3]2020_HVAC'!$EY$7:$KA$83,AH103),"")</f>
        <v>31.695714285714285</v>
      </c>
      <c r="AJ103" s="22">
        <f>IF(AJ72&gt;0,VLOOKUP(AJ72,'[3]2020_HVAC'!$EY$7:$KA$83,AH103),"")</f>
        <v>21.380038386523445</v>
      </c>
      <c r="AK103" s="22">
        <f>IF(AK72&gt;0,VLOOKUP(AK72,'[3]2020_HVAC'!$EY$7:$KA$83,14),"")</f>
        <v>39.1792935</v>
      </c>
      <c r="AL103" s="22">
        <f>IF(AL72&gt;0,VLOOKUP(AL72,'[3]2020_HVAC'!$EY$7:$KA$83,14),"")</f>
        <v>9.6084981535714284</v>
      </c>
      <c r="AM103" s="22" t="str">
        <f>IF(AM72&gt;0,VLOOKUP(AM72,'[3]2020_HVAC'!$EY$7:$KA$83,14),"")</f>
        <v/>
      </c>
      <c r="AN103" s="22" t="str">
        <f>IF(AN72&gt;0,VLOOKUP(AN72,'[3]2020_HVAC'!$EY$7:$KA$83,14),"")</f>
        <v/>
      </c>
      <c r="AO103" s="14">
        <f t="shared" si="105"/>
        <v>46030.116460203149</v>
      </c>
      <c r="AP103" s="23">
        <f>IF(AP72&gt;0,VLOOKUP(AP72,'[3]2020_Envelope'!$BH$6:$CR$128,3),"")</f>
        <v>6.2836735835125452</v>
      </c>
      <c r="AQ103" s="23">
        <f>IF(AQ72&gt;0,VLOOKUP(AQ72,'[3]2020_Envelope'!$BH$6:$CR$128,3),"")</f>
        <v>35.977064867096772</v>
      </c>
      <c r="AR103" s="23">
        <f>IF(AR72&gt;0,VLOOKUP(AR72,'[3]2020_Envelope'!$BH$6:$CR$128,3),"")</f>
        <v>15.200347511397849</v>
      </c>
      <c r="AS103" s="23">
        <f>IF(AS72&gt;0,VLOOKUP(AS72,'[3]2020_Envelope'!$BH$6:$CR$128,3),"")</f>
        <v>36.142862337224884</v>
      </c>
      <c r="AT103" s="23" t="str">
        <f>IF(AT72&gt;0,VLOOKUP(AT72,'[3]2020_Envelope'!$BH$6:$CR$128,3),"")</f>
        <v/>
      </c>
      <c r="AU103" s="23">
        <f>IF(AU72&gt;0,VLOOKUP(AU72,'[3]2020_Envelope'!$BH$6:$CR$128,3),"")</f>
        <v>6.2651300799999996</v>
      </c>
      <c r="AV103" s="22" t="str">
        <f>IF(AV72&gt;0,VLOOKUP(AV72,'[3]2020_HVAC'!$EY$7:$KA$83,17),"")</f>
        <v/>
      </c>
      <c r="AW103" s="22" t="str">
        <f>IF(AW72&gt;0,VLOOKUP(AW72,'[3]2020_HVAC'!$EY$7:$KA$83,17),"")</f>
        <v/>
      </c>
      <c r="AX103" s="22" t="str">
        <f>IF(AX72&gt;0,VLOOKUP(AX72,'[3]2020_HVAC'!$EY$7:$KA$83,17),"")</f>
        <v/>
      </c>
      <c r="AY103" s="61">
        <f>VLOOKUP($C103,[1]Performance!$A$3:$K$36,8)</f>
        <v>2</v>
      </c>
      <c r="AZ103" s="61">
        <f t="shared" si="106"/>
        <v>18</v>
      </c>
      <c r="BA103" s="22">
        <f>IF(BA72&gt;0,VLOOKUP(BA72,'[3]2020_HVAC'!$EY$7:$KA$83,AZ103),"")</f>
        <v>6.5289405864381287</v>
      </c>
      <c r="BB103" s="22">
        <f>IF(BB72&gt;0,VLOOKUP(BB72,'[3]2020_HVAC'!$EY$7:$KA$83,AZ103),"")</f>
        <v>13.156099580324517</v>
      </c>
      <c r="BC103" s="22">
        <f>IF(BC72&gt;0,VLOOKUP(BC72,'[3]2020_HVAC'!$EY$7:$KA$83,17),"")</f>
        <v>35.6259145</v>
      </c>
      <c r="BD103" s="22">
        <f>IF(BD72&gt;0,VLOOKUP(BD72,'[3]2020_HVAC'!$EY$7:$KA$83,17),"")</f>
        <v>1.3587775166666667</v>
      </c>
      <c r="BE103" s="22" t="str">
        <f>IF(BE72&gt;0,VLOOKUP(BE72,'[3]2020_HVAC'!$EY$7:$KA$83,17),"")</f>
        <v/>
      </c>
      <c r="BF103" s="22" t="str">
        <f>IF(BF72&gt;0,VLOOKUP(BF72,'[3]2020_HVAC'!$EY$7:$KA$83,17),"")</f>
        <v/>
      </c>
      <c r="BG103" s="14">
        <f t="shared" si="107"/>
        <v>154973.42245703476</v>
      </c>
      <c r="BH103" s="21">
        <f>IF($N103&gt;0,VLOOKUP($C103,[2]Rome!$AB$7:$AN$40,$N103))/((IF($P103=1,'3 PlantsCodes'!$D$26,IF($P103=2,'3 PlantsCodes'!$D$27,IF($P103=3,'3 PlantsCodes'!$D$28,IF($P103=4,'3 PlantsCodes'!$D$29)))))*IF($R103=1,'3 PlantsCodes'!$D$31,IF(IT_Rome!$R103=2,'3 PlantsCodes'!$D$32)))</f>
        <v>24.320973976963487</v>
      </c>
      <c r="BI103" s="21">
        <f>(IF($O103=20,VLOOKUP($C103,[2]Rome!$AB$7:$AN$40,12),IF($O103&gt;0,VLOOKUP($C103,[2]Rome!$AB$7:$AN$40,$O103),0))/(IF($Q103=1,'3 PlantsCodes'!$E$26,IF($Q103=3,'3 PlantsCodes'!$E$28,IF($Q103=4,'3 PlantsCodes'!$E$29,1)))*IF($R103=1,'3 PlantsCodes'!$E$31,IF($R103=2,'3 PlantsCodes'!$E$32))))</f>
        <v>14.887745421296072</v>
      </c>
      <c r="BJ103" s="21">
        <f>VLOOKUP($C103,[2]Rome!$AB$6:$AZ$40,$T103)</f>
        <v>14.46</v>
      </c>
      <c r="BK103" s="21">
        <f>VLOOKUP($C103,[2]Rome!$B$7:$Y$40,18)</f>
        <v>11.353794285713454</v>
      </c>
      <c r="BL103" s="21">
        <f>VLOOKUP($C103,[2]Rome!$B$7:$AA$40,26)</f>
        <v>0.57087367399729527</v>
      </c>
      <c r="BM103" s="22">
        <f>IF($V103=1,-[4]SFH!$E$10,0)</f>
        <v>0</v>
      </c>
      <c r="BN103" s="63" t="s">
        <v>38</v>
      </c>
      <c r="BO103" s="21">
        <f>IF($N103&gt;0,VLOOKUP($C103,[1]Rome!$AB$7:$AN$40,$N103))/((IF($P103=1,'3 PlantsCodes'!$D$26,IF($P103=2,'3 PlantsCodes'!$D$27,IF($P103=3,'3 PlantsCodes'!$D$28,IF($P103=4,'3 PlantsCodes'!$D$29)))))*IF($R103=1,'3 PlantsCodes'!$D$31,IF(IT_Rome!$R103=2,'3 PlantsCodes'!$D$32)))</f>
        <v>18.802112719316522</v>
      </c>
      <c r="BP103" s="21">
        <f>(IF($O103=20,VLOOKUP($C103,[1]Rome!$AB$7:$AN$40,12),IF($O103&gt;0,VLOOKUP($C103,[1]Rome!$AB$7:$AN$40,$O103),0))/(IF($Q103=1,'3 PlantsCodes'!$E$26,IF($Q103=3,'3 PlantsCodes'!$E$28,IF($Q103=4,'3 PlantsCodes'!$E$29,1)))*IF($R103=1,'3 PlantsCodes'!$E$31,IF($R103=2,'3 PlantsCodes'!$E$32))))</f>
        <v>8.7849739358654286</v>
      </c>
      <c r="BQ103" s="21">
        <f>VLOOKUP($C103,[1]Rome!$AB$6:$AZ$40,$T103)</f>
        <v>22.33</v>
      </c>
      <c r="BR103" s="21">
        <f>VLOOKUP($C103,[1]Rome!$B$7:$Y$40,18)</f>
        <v>11.676460606061633</v>
      </c>
      <c r="BS103" s="21">
        <f>VLOOKUP($C103,[1]Rome!$B$7:$AA$40,26)</f>
        <v>0.43499717382502356</v>
      </c>
      <c r="BT103" s="22">
        <f>IF($V103=1,-[4]AB!$E$10,0)</f>
        <v>0</v>
      </c>
      <c r="BU103" s="63" t="s">
        <v>38</v>
      </c>
    </row>
    <row r="104" spans="1:73" x14ac:dyDescent="0.25">
      <c r="A104" s="195"/>
      <c r="B104" s="18">
        <v>4</v>
      </c>
      <c r="C104" s="26">
        <f t="shared" ref="C104:W104" si="109">IF(C73="","",C73)</f>
        <v>28</v>
      </c>
      <c r="D104" s="55" t="str">
        <f t="shared" si="109"/>
        <v>o+</v>
      </c>
      <c r="E104" s="55" t="str">
        <f t="shared" si="109"/>
        <v>o+</v>
      </c>
      <c r="F104" s="54" t="str">
        <f t="shared" si="109"/>
        <v>+</v>
      </c>
      <c r="G104" s="54" t="str">
        <f t="shared" si="109"/>
        <v>o</v>
      </c>
      <c r="H104" s="54">
        <f t="shared" si="109"/>
        <v>0</v>
      </c>
      <c r="I104" s="54">
        <f t="shared" si="109"/>
        <v>4</v>
      </c>
      <c r="J104" s="54">
        <f t="shared" si="109"/>
        <v>2</v>
      </c>
      <c r="K104" s="54">
        <f t="shared" si="109"/>
        <v>2</v>
      </c>
      <c r="L104" s="54">
        <f t="shared" si="109"/>
        <v>1</v>
      </c>
      <c r="M104" s="54">
        <f t="shared" si="109"/>
        <v>4221</v>
      </c>
      <c r="N104" s="54">
        <f t="shared" si="109"/>
        <v>8</v>
      </c>
      <c r="O104" s="54">
        <f t="shared" si="109"/>
        <v>13</v>
      </c>
      <c r="P104" s="54">
        <f t="shared" si="109"/>
        <v>1</v>
      </c>
      <c r="Q104" s="54">
        <f t="shared" si="109"/>
        <v>1</v>
      </c>
      <c r="R104" s="54">
        <f t="shared" si="109"/>
        <v>2</v>
      </c>
      <c r="S104" s="54" t="str">
        <f t="shared" si="109"/>
        <v>o</v>
      </c>
      <c r="T104" s="26">
        <f t="shared" si="109"/>
        <v>17</v>
      </c>
      <c r="U104" s="54">
        <f t="shared" si="109"/>
        <v>0</v>
      </c>
      <c r="V104" s="54">
        <f t="shared" si="109"/>
        <v>0</v>
      </c>
      <c r="W104" s="19" t="str">
        <f t="shared" si="109"/>
        <v/>
      </c>
      <c r="X104" s="23">
        <f>IF(X73&gt;0,VLOOKUP(X73,'[3]2020_Envelope'!$BH$6:$CR$128,2),"")</f>
        <v>18.684054733548386</v>
      </c>
      <c r="Y104" s="23">
        <f>IF(Y73&gt;0,VLOOKUP(Y73,'[3]2020_Envelope'!$BH$6:$CR$128,2),"")</f>
        <v>96.941051456451618</v>
      </c>
      <c r="Z104" s="23">
        <f>IF(Z73&gt;0,VLOOKUP(Z73,'[3]2020_Envelope'!$BH$6:$CR$128,2),"")</f>
        <v>35.412562056497691</v>
      </c>
      <c r="AA104" s="23">
        <f>IF(AA73&gt;0,VLOOKUP(AA73,'[3]2020_Envelope'!$BH$6:$CR$128,2),"")</f>
        <v>81.500872694616561</v>
      </c>
      <c r="AB104" s="23">
        <f>IF(AB73&gt;0,VLOOKUP(AB73,'[3]2020_Envelope'!$BH$6:$CR$128,2),"")</f>
        <v>73.415651615357163</v>
      </c>
      <c r="AC104" s="23">
        <f>IF(AC73&gt;0,VLOOKUP(AC73,'[3]2020_Envelope'!$BH$6:$CR$128,2),"")</f>
        <v>33.705407163214282</v>
      </c>
      <c r="AD104" s="22" t="str">
        <f>IF(AD73&gt;0,VLOOKUP(AD73,'[3]2020_HVAC'!$EY$7:$KA$83,14),"")</f>
        <v/>
      </c>
      <c r="AE104" s="22" t="str">
        <f>IF(AE73&gt;0,VLOOKUP(AE73,'[3]2020_HVAC'!$EY$7:$KA$83,14),"")</f>
        <v/>
      </c>
      <c r="AF104" s="22" t="str">
        <f>IF(AF73&gt;0,VLOOKUP(AF73,'[3]2020_HVAC'!$EY$7:$KA$83,14),"")</f>
        <v/>
      </c>
      <c r="AG104" s="61">
        <f>VLOOKUP($C104,[2]Performance!$A$3:$K$36,8)</f>
        <v>2</v>
      </c>
      <c r="AH104" s="61">
        <f t="shared" si="104"/>
        <v>16</v>
      </c>
      <c r="AI104" s="22">
        <f>IF(AI73&gt;0,VLOOKUP(AI73,'[3]2020_HVAC'!$EY$7:$KA$83,AH104),"")</f>
        <v>58.180999463604813</v>
      </c>
      <c r="AJ104" s="22" t="str">
        <f>IF(AJ73&gt;0,VLOOKUP(AJ73,'[3]2020_HVAC'!$EY$7:$KA$83,AH104),"")</f>
        <v/>
      </c>
      <c r="AK104" s="22">
        <f>IF(AK73&gt;0,VLOOKUP(AK73,'[3]2020_HVAC'!$EY$7:$KA$83,14),"")</f>
        <v>233.24445899999998</v>
      </c>
      <c r="AL104" s="22">
        <f>IF(AL73&gt;0,VLOOKUP(AL73,'[3]2020_HVAC'!$EY$7:$KA$83,14),"")</f>
        <v>3.9310182214285709</v>
      </c>
      <c r="AM104" s="22" t="str">
        <f>IF(AM73&gt;0,VLOOKUP(AM73,'[3]2020_HVAC'!$EY$7:$KA$83,14),"")</f>
        <v/>
      </c>
      <c r="AN104" s="22" t="str">
        <f>IF(AN73&gt;0,VLOOKUP(AN73,'[3]2020_HVAC'!$EY$7:$KA$83,14),"")</f>
        <v/>
      </c>
      <c r="AO104" s="14">
        <f t="shared" si="105"/>
        <v>88902.250696660674</v>
      </c>
      <c r="AP104" s="23">
        <f>IF(AP73&gt;0,VLOOKUP(AP73,'[3]2020_Envelope'!$BH$6:$CR$128,3),"")</f>
        <v>9.041185293476703</v>
      </c>
      <c r="AQ104" s="23">
        <f>IF(AQ73&gt;0,VLOOKUP(AQ73,'[3]2020_Envelope'!$BH$6:$CR$128,3),"")</f>
        <v>40.201472789677418</v>
      </c>
      <c r="AR104" s="23">
        <f>IF(AR73&gt;0,VLOOKUP(AR73,'[3]2020_Envelope'!$BH$6:$CR$128,3),"")</f>
        <v>17.136084208458783</v>
      </c>
      <c r="AS104" s="23">
        <f>IF(AS73&gt;0,VLOOKUP(AS73,'[3]2020_Envelope'!$BH$6:$CR$128,3),"")</f>
        <v>36.142862337224884</v>
      </c>
      <c r="AT104" s="23">
        <f>IF(AT73&gt;0,VLOOKUP(AT73,'[3]2020_Envelope'!$BH$6:$CR$128,3),"")</f>
        <v>32.557746284848484</v>
      </c>
      <c r="AU104" s="23">
        <f>IF(AU73&gt;0,VLOOKUP(AU73,'[3]2020_Envelope'!$BH$6:$CR$128,3),"")</f>
        <v>14.797290119999998</v>
      </c>
      <c r="AV104" s="22" t="str">
        <f>IF(AV73&gt;0,VLOOKUP(AV73,'[3]2020_HVAC'!$EY$7:$KA$83,17),"")</f>
        <v/>
      </c>
      <c r="AW104" s="22" t="str">
        <f>IF(AW73&gt;0,VLOOKUP(AW73,'[3]2020_HVAC'!$EY$7:$KA$83,17),"")</f>
        <v/>
      </c>
      <c r="AX104" s="22" t="str">
        <f>IF(AX73&gt;0,VLOOKUP(AX73,'[3]2020_HVAC'!$EY$7:$KA$83,17),"")</f>
        <v/>
      </c>
      <c r="AY104" s="61">
        <f>VLOOKUP($C104,[1]Performance!$A$3:$K$36,8)</f>
        <v>2</v>
      </c>
      <c r="AZ104" s="61">
        <f t="shared" si="106"/>
        <v>18</v>
      </c>
      <c r="BA104" s="22">
        <f>IF(BA73&gt;0,VLOOKUP(BA73,'[3]2020_HVAC'!$EY$7:$KA$83,AZ104),"")</f>
        <v>81.533297357106221</v>
      </c>
      <c r="BB104" s="22" t="str">
        <f>IF(BB73&gt;0,VLOOKUP(BB73,'[3]2020_HVAC'!$EY$7:$KA$83,AZ104),"")</f>
        <v/>
      </c>
      <c r="BC104" s="22">
        <f>IF(BC73&gt;0,VLOOKUP(BC73,'[3]2020_HVAC'!$EY$7:$KA$83,17),"")</f>
        <v>212.03258399999999</v>
      </c>
      <c r="BD104" s="22">
        <f>IF(BD73&gt;0,VLOOKUP(BD73,'[3]2020_HVAC'!$EY$7:$KA$83,17),"")</f>
        <v>0.27795078333333328</v>
      </c>
      <c r="BE104" s="22" t="str">
        <f>IF(BE73&gt;0,VLOOKUP(BE73,'[3]2020_HVAC'!$EY$7:$KA$83,17),"")</f>
        <v/>
      </c>
      <c r="BF104" s="22" t="str">
        <f>IF(BF73&gt;0,VLOOKUP(BF73,'[3]2020_HVAC'!$EY$7:$KA$83,17),"")</f>
        <v/>
      </c>
      <c r="BG104" s="14">
        <f t="shared" si="107"/>
        <v>439283.26844238455</v>
      </c>
      <c r="BH104" s="21">
        <f>IF($N104&gt;0,VLOOKUP($C104,[2]Rome!$AB$7:$AN$40,$N104))/((IF($P104=1,'3 PlantsCodes'!$D$26,IF($P104=2,'3 PlantsCodes'!$D$27,IF($P104=3,'3 PlantsCodes'!$D$28,IF($P104=4,'3 PlantsCodes'!$D$29)))))*IF($R104=1,'3 PlantsCodes'!$D$31,IF(IT_Rome!$R104=2,'3 PlantsCodes'!$D$32)))</f>
        <v>5.3319630816761503</v>
      </c>
      <c r="BI104" s="21">
        <f>(IF($O104=20,VLOOKUP($C104,[2]Rome!$AB$7:$AN$40,12),IF($O104&gt;0,VLOOKUP($C104,[2]Rome!$AB$7:$AN$40,$O104),0))/(IF($Q104=1,'3 PlantsCodes'!$E$26,IF($Q104=3,'3 PlantsCodes'!$E$28,IF($Q104=4,'3 PlantsCodes'!$E$29,1)))*IF($R104=1,'3 PlantsCodes'!$E$31,IF($R104=2,'3 PlantsCodes'!$E$32))))</f>
        <v>3.4334312855475577</v>
      </c>
      <c r="BJ104" s="21">
        <f>VLOOKUP($C104,[2]Rome!$AB$6:$AZ$40,$T104)</f>
        <v>4.5726216067705483</v>
      </c>
      <c r="BK104" s="21">
        <f>VLOOKUP($C104,[2]Rome!$B$7:$Y$40,18)</f>
        <v>11.353794285713454</v>
      </c>
      <c r="BL104" s="21">
        <f>VLOOKUP($C104,[2]Rome!$B$7:$AA$40,26)</f>
        <v>0.40308606753286902</v>
      </c>
      <c r="BM104" s="22">
        <f>IF($V104=1,-[4]SFH!$E$10,0)</f>
        <v>0</v>
      </c>
      <c r="BN104" s="63" t="s">
        <v>38</v>
      </c>
      <c r="BO104" s="21">
        <f>IF($N104&gt;0,VLOOKUP($C104,[1]Rome!$AB$7:$AN$40,$N104))/((IF($P104=1,'3 PlantsCodes'!$D$26,IF($P104=2,'3 PlantsCodes'!$D$27,IF($P104=3,'3 PlantsCodes'!$D$28,IF($P104=4,'3 PlantsCodes'!$D$29)))))*IF($R104=1,'3 PlantsCodes'!$D$31,IF(IT_Rome!$R104=2,'3 PlantsCodes'!$D$32)))</f>
        <v>4.1227102686282713</v>
      </c>
      <c r="BP104" s="21">
        <f>(IF($O104=20,VLOOKUP($C104,[1]Rome!$AB$7:$AN$40,12),IF($O104&gt;0,VLOOKUP($C104,[1]Rome!$AB$7:$AN$40,$O104),0))/(IF($Q104=1,'3 PlantsCodes'!$E$26,IF($Q104=3,'3 PlantsCodes'!$E$28,IF($Q104=4,'3 PlantsCodes'!$E$29,1)))*IF($R104=1,'3 PlantsCodes'!$E$31,IF($R104=2,'3 PlantsCodes'!$E$32))))</f>
        <v>1.9664955269562041</v>
      </c>
      <c r="BQ104" s="21">
        <f>VLOOKUP($C104,[1]Rome!$AB$6:$AZ$40,$T104)</f>
        <v>6.8001937178814025</v>
      </c>
      <c r="BR104" s="21">
        <f>VLOOKUP($C104,[1]Rome!$B$7:$Y$40,18)</f>
        <v>11.676460606061633</v>
      </c>
      <c r="BS104" s="21">
        <f>VLOOKUP($C104,[1]Rome!$B$7:$AA$40,26)</f>
        <v>0.38047883597311793</v>
      </c>
      <c r="BT104" s="22">
        <f>IF($V104=1,-[4]AB!$E$10,0)</f>
        <v>0</v>
      </c>
      <c r="BU104" s="63" t="s">
        <v>38</v>
      </c>
    </row>
    <row r="105" spans="1:73" x14ac:dyDescent="0.25">
      <c r="A105" s="195"/>
      <c r="B105" s="18">
        <v>5</v>
      </c>
      <c r="C105" s="26">
        <f t="shared" ref="C105:W105" si="110">IF(C74="","",C74)</f>
        <v>32</v>
      </c>
      <c r="D105" s="55" t="str">
        <f t="shared" si="110"/>
        <v>o+</v>
      </c>
      <c r="E105" s="55" t="str">
        <f t="shared" si="110"/>
        <v>+</v>
      </c>
      <c r="F105" s="54" t="str">
        <f t="shared" si="110"/>
        <v>+</v>
      </c>
      <c r="G105" s="54" t="str">
        <f t="shared" si="110"/>
        <v>o</v>
      </c>
      <c r="H105" s="54">
        <f t="shared" si="110"/>
        <v>0</v>
      </c>
      <c r="I105" s="54">
        <f t="shared" si="110"/>
        <v>4</v>
      </c>
      <c r="J105" s="54">
        <f t="shared" si="110"/>
        <v>3</v>
      </c>
      <c r="K105" s="54">
        <f t="shared" si="110"/>
        <v>2</v>
      </c>
      <c r="L105" s="54">
        <f t="shared" si="110"/>
        <v>1</v>
      </c>
      <c r="M105" s="54">
        <f t="shared" si="110"/>
        <v>4321</v>
      </c>
      <c r="N105" s="54">
        <f t="shared" si="110"/>
        <v>8</v>
      </c>
      <c r="O105" s="54">
        <f t="shared" si="110"/>
        <v>13</v>
      </c>
      <c r="P105" s="54">
        <f t="shared" si="110"/>
        <v>1</v>
      </c>
      <c r="Q105" s="54">
        <f t="shared" si="110"/>
        <v>1</v>
      </c>
      <c r="R105" s="54">
        <f t="shared" si="110"/>
        <v>2</v>
      </c>
      <c r="S105" s="54" t="str">
        <f t="shared" si="110"/>
        <v>o</v>
      </c>
      <c r="T105" s="26">
        <f t="shared" si="110"/>
        <v>17</v>
      </c>
      <c r="U105" s="54">
        <f t="shared" si="110"/>
        <v>0</v>
      </c>
      <c r="V105" s="54">
        <f t="shared" si="110"/>
        <v>0</v>
      </c>
      <c r="W105" s="19" t="str">
        <f t="shared" si="110"/>
        <v/>
      </c>
      <c r="X105" s="23">
        <f>IF(X74&gt;0,VLOOKUP(X74,'[3]2020_Envelope'!$BH$6:$CR$128,2),"")</f>
        <v>18.684054733548386</v>
      </c>
      <c r="Y105" s="23">
        <f>IF(Y74&gt;0,VLOOKUP(Y74,'[3]2020_Envelope'!$BH$6:$CR$128,2),"")</f>
        <v>96.941051456451618</v>
      </c>
      <c r="Z105" s="23">
        <f>IF(Z74&gt;0,VLOOKUP(Z74,'[3]2020_Envelope'!$BH$6:$CR$128,2),"")</f>
        <v>35.412562056497691</v>
      </c>
      <c r="AA105" s="23">
        <f>IF(AA74&gt;0,VLOOKUP(AA74,'[3]2020_Envelope'!$BH$6:$CR$128,2),"")</f>
        <v>89.171108476409785</v>
      </c>
      <c r="AB105" s="23">
        <f>IF(AB74&gt;0,VLOOKUP(AB74,'[3]2020_Envelope'!$BH$6:$CR$128,2),"")</f>
        <v>73.415651615357163</v>
      </c>
      <c r="AC105" s="23">
        <f>IF(AC74&gt;0,VLOOKUP(AC74,'[3]2020_Envelope'!$BH$6:$CR$128,2),"")</f>
        <v>33.705407163214282</v>
      </c>
      <c r="AD105" s="22" t="str">
        <f>IF(AD74&gt;0,VLOOKUP(AD74,'[3]2020_HVAC'!$EY$7:$KA$83,14),"")</f>
        <v/>
      </c>
      <c r="AE105" s="22" t="str">
        <f>IF(AE74&gt;0,VLOOKUP(AE74,'[3]2020_HVAC'!$EY$7:$KA$83,14),"")</f>
        <v/>
      </c>
      <c r="AF105" s="22" t="str">
        <f>IF(AF74&gt;0,VLOOKUP(AF74,'[3]2020_HVAC'!$EY$7:$KA$83,14),"")</f>
        <v/>
      </c>
      <c r="AG105" s="61">
        <f>VLOOKUP($C105,[2]Performance!$A$3:$K$36,8)</f>
        <v>2</v>
      </c>
      <c r="AH105" s="61">
        <f t="shared" si="104"/>
        <v>16</v>
      </c>
      <c r="AI105" s="22">
        <f>IF(AI74&gt;0,VLOOKUP(AI74,'[3]2020_HVAC'!$EY$7:$KA$83,AH105),"")</f>
        <v>58.180999463604813</v>
      </c>
      <c r="AJ105" s="22" t="str">
        <f>IF(AJ74&gt;0,VLOOKUP(AJ74,'[3]2020_HVAC'!$EY$7:$KA$83,AH105),"")</f>
        <v/>
      </c>
      <c r="AK105" s="22">
        <f>IF(AK74&gt;0,VLOOKUP(AK74,'[3]2020_HVAC'!$EY$7:$KA$83,14),"")</f>
        <v>233.24445899999998</v>
      </c>
      <c r="AL105" s="22">
        <f>IF(AL74&gt;0,VLOOKUP(AL74,'[3]2020_HVAC'!$EY$7:$KA$83,14),"")</f>
        <v>3.9310182214285709</v>
      </c>
      <c r="AM105" s="22" t="str">
        <f>IF(AM74&gt;0,VLOOKUP(AM74,'[3]2020_HVAC'!$EY$7:$KA$83,14),"")</f>
        <v/>
      </c>
      <c r="AN105" s="22" t="str">
        <f>IF(AN74&gt;0,VLOOKUP(AN74,'[3]2020_HVAC'!$EY$7:$KA$83,14),"")</f>
        <v/>
      </c>
      <c r="AO105" s="14">
        <f t="shared" si="105"/>
        <v>89976.08370611172</v>
      </c>
      <c r="AP105" s="23">
        <f>IF(AP74&gt;0,VLOOKUP(AP74,'[3]2020_Envelope'!$BH$6:$CR$128,3),"")</f>
        <v>9.041185293476703</v>
      </c>
      <c r="AQ105" s="23">
        <f>IF(AQ74&gt;0,VLOOKUP(AQ74,'[3]2020_Envelope'!$BH$6:$CR$128,3),"")</f>
        <v>40.201472789677418</v>
      </c>
      <c r="AR105" s="23">
        <f>IF(AR74&gt;0,VLOOKUP(AR74,'[3]2020_Envelope'!$BH$6:$CR$128,3),"")</f>
        <v>17.136084208458783</v>
      </c>
      <c r="AS105" s="23">
        <f>IF(AS74&gt;0,VLOOKUP(AS74,'[3]2020_Envelope'!$BH$6:$CR$128,3),"")</f>
        <v>39.544645079119618</v>
      </c>
      <c r="AT105" s="23">
        <f>IF(AT74&gt;0,VLOOKUP(AT74,'[3]2020_Envelope'!$BH$6:$CR$128,3),"")</f>
        <v>32.557746284848484</v>
      </c>
      <c r="AU105" s="23">
        <f>IF(AU74&gt;0,VLOOKUP(AU74,'[3]2020_Envelope'!$BH$6:$CR$128,3),"")</f>
        <v>14.797290119999998</v>
      </c>
      <c r="AV105" s="22" t="str">
        <f>IF(AV74&gt;0,VLOOKUP(AV74,'[3]2020_HVAC'!$EY$7:$KA$83,17),"")</f>
        <v/>
      </c>
      <c r="AW105" s="22" t="str">
        <f>IF(AW74&gt;0,VLOOKUP(AW74,'[3]2020_HVAC'!$EY$7:$KA$83,17),"")</f>
        <v/>
      </c>
      <c r="AX105" s="22" t="str">
        <f>IF(AX74&gt;0,VLOOKUP(AX74,'[3]2020_HVAC'!$EY$7:$KA$83,17),"")</f>
        <v/>
      </c>
      <c r="AY105" s="61">
        <f>VLOOKUP($C105,[1]Performance!$A$3:$K$36,8)</f>
        <v>2</v>
      </c>
      <c r="AZ105" s="61">
        <f t="shared" si="106"/>
        <v>18</v>
      </c>
      <c r="BA105" s="22">
        <f>IF(BA74&gt;0,VLOOKUP(BA74,'[3]2020_HVAC'!$EY$7:$KA$83,AZ105),"")</f>
        <v>81.533297357106221</v>
      </c>
      <c r="BB105" s="22" t="str">
        <f>IF(BB74&gt;0,VLOOKUP(BB74,'[3]2020_HVAC'!$EY$7:$KA$83,AZ105),"")</f>
        <v/>
      </c>
      <c r="BC105" s="22">
        <f>IF(BC74&gt;0,VLOOKUP(BC74,'[3]2020_HVAC'!$EY$7:$KA$83,17),"")</f>
        <v>212.03258399999999</v>
      </c>
      <c r="BD105" s="22">
        <f>IF(BD74&gt;0,VLOOKUP(BD74,'[3]2020_HVAC'!$EY$7:$KA$83,17),"")</f>
        <v>0.27795078333333328</v>
      </c>
      <c r="BE105" s="22" t="str">
        <f>IF(BE74&gt;0,VLOOKUP(BE74,'[3]2020_HVAC'!$EY$7:$KA$83,17),"")</f>
        <v/>
      </c>
      <c r="BF105" s="22" t="str">
        <f>IF(BF74&gt;0,VLOOKUP(BF74,'[3]2020_HVAC'!$EY$7:$KA$83,17),"")</f>
        <v/>
      </c>
      <c r="BG105" s="14">
        <f t="shared" si="107"/>
        <v>442651.03335686034</v>
      </c>
      <c r="BH105" s="21">
        <f>IF($N105&gt;0,VLOOKUP($C105,[2]Rome!$AB$7:$AN$40,$N105))/((IF($P105=1,'3 PlantsCodes'!$D$26,IF($P105=2,'3 PlantsCodes'!$D$27,IF($P105=3,'3 PlantsCodes'!$D$28,IF($P105=4,'3 PlantsCodes'!$D$29)))))*IF($R105=1,'3 PlantsCodes'!$D$31,IF(IT_Rome!$R105=2,'3 PlantsCodes'!$D$32)))</f>
        <v>3.5335247225622037</v>
      </c>
      <c r="BI105" s="21">
        <f>(IF($O105=20,VLOOKUP($C105,[2]Rome!$AB$7:$AN$40,12),IF($O105&gt;0,VLOOKUP($C105,[2]Rome!$AB$7:$AN$40,$O105),0))/(IF($Q105=1,'3 PlantsCodes'!$E$26,IF($Q105=3,'3 PlantsCodes'!$E$28,IF($Q105=4,'3 PlantsCodes'!$E$29,1)))*IF($R105=1,'3 PlantsCodes'!$E$31,IF($R105=2,'3 PlantsCodes'!$E$32))))</f>
        <v>3.7911574498912302</v>
      </c>
      <c r="BJ105" s="21">
        <f>VLOOKUP($C105,[2]Rome!$AB$6:$AZ$40,$T105)</f>
        <v>4.6678601651535176</v>
      </c>
      <c r="BK105" s="21">
        <f>VLOOKUP($C105,[2]Rome!$B$7:$Y$40,18)</f>
        <v>11.353794285713454</v>
      </c>
      <c r="BL105" s="21">
        <f>VLOOKUP($C105,[2]Rome!$B$7:$AA$40,26)</f>
        <v>0.39372510392025395</v>
      </c>
      <c r="BM105" s="22">
        <f>IF($V105=1,-[4]SFH!$E$10,0)</f>
        <v>0</v>
      </c>
      <c r="BN105" s="63" t="s">
        <v>38</v>
      </c>
      <c r="BO105" s="21">
        <f>IF($N105&gt;0,VLOOKUP($C105,[1]Rome!$AB$7:$AN$40,$N105))/((IF($P105=1,'3 PlantsCodes'!$D$26,IF($P105=2,'3 PlantsCodes'!$D$27,IF($P105=3,'3 PlantsCodes'!$D$28,IF($P105=4,'3 PlantsCodes'!$D$29)))))*IF($R105=1,'3 PlantsCodes'!$D$31,IF(IT_Rome!$R105=2,'3 PlantsCodes'!$D$32)))</f>
        <v>3.1221310583522754</v>
      </c>
      <c r="BP105" s="21">
        <f>(IF($O105=20,VLOOKUP($C105,[1]Rome!$AB$7:$AN$40,12),IF($O105&gt;0,VLOOKUP($C105,[1]Rome!$AB$7:$AN$40,$O105),0))/(IF($Q105=1,'3 PlantsCodes'!$E$26,IF($Q105=3,'3 PlantsCodes'!$E$28,IF($Q105=4,'3 PlantsCodes'!$E$29,1)))*IF($R105=1,'3 PlantsCodes'!$E$31,IF($R105=2,'3 PlantsCodes'!$E$32))))</f>
        <v>1.9823886904612233</v>
      </c>
      <c r="BQ105" s="21">
        <f>VLOOKUP($C105,[1]Rome!$AB$6:$AZ$40,$T105)</f>
        <v>6.9564528449093865</v>
      </c>
      <c r="BR105" s="21">
        <f>VLOOKUP($C105,[1]Rome!$B$7:$Y$40,18)</f>
        <v>11.676460606061633</v>
      </c>
      <c r="BS105" s="21">
        <f>VLOOKUP($C105,[1]Rome!$B$7:$AA$40,26)</f>
        <v>0.37542478851030309</v>
      </c>
      <c r="BT105" s="22">
        <f>IF($V105=1,-[4]AB!$E$10,0)</f>
        <v>0</v>
      </c>
      <c r="BU105" s="63" t="s">
        <v>38</v>
      </c>
    </row>
    <row r="106" spans="1:73" x14ac:dyDescent="0.25">
      <c r="A106" s="195"/>
      <c r="B106" s="18">
        <v>6</v>
      </c>
      <c r="C106" s="26">
        <f t="shared" ref="C106:W106" si="111">IF(C75="","",C75)</f>
        <v>34</v>
      </c>
      <c r="D106" s="55" t="str">
        <f t="shared" si="111"/>
        <v>o+</v>
      </c>
      <c r="E106" s="55" t="str">
        <f t="shared" si="111"/>
        <v>+</v>
      </c>
      <c r="F106" s="54" t="str">
        <f t="shared" si="111"/>
        <v>+</v>
      </c>
      <c r="G106" s="54" t="str">
        <f t="shared" si="111"/>
        <v>o</v>
      </c>
      <c r="H106" s="54">
        <f t="shared" si="111"/>
        <v>1</v>
      </c>
      <c r="I106" s="54">
        <f t="shared" si="111"/>
        <v>4</v>
      </c>
      <c r="J106" s="54">
        <f t="shared" si="111"/>
        <v>3</v>
      </c>
      <c r="K106" s="54">
        <f t="shared" si="111"/>
        <v>2</v>
      </c>
      <c r="L106" s="54">
        <f t="shared" si="111"/>
        <v>2</v>
      </c>
      <c r="M106" s="54">
        <f t="shared" si="111"/>
        <v>4322</v>
      </c>
      <c r="N106" s="54">
        <f t="shared" si="111"/>
        <v>8</v>
      </c>
      <c r="O106" s="54">
        <f t="shared" si="111"/>
        <v>13</v>
      </c>
      <c r="P106" s="54">
        <f t="shared" si="111"/>
        <v>1</v>
      </c>
      <c r="Q106" s="54">
        <f t="shared" si="111"/>
        <v>1</v>
      </c>
      <c r="R106" s="54">
        <f t="shared" si="111"/>
        <v>2</v>
      </c>
      <c r="S106" s="54" t="str">
        <f t="shared" si="111"/>
        <v>o</v>
      </c>
      <c r="T106" s="26">
        <f t="shared" si="111"/>
        <v>17</v>
      </c>
      <c r="U106" s="54">
        <f t="shared" si="111"/>
        <v>0</v>
      </c>
      <c r="V106" s="54">
        <f t="shared" si="111"/>
        <v>0</v>
      </c>
      <c r="W106" s="19" t="str">
        <f t="shared" si="111"/>
        <v/>
      </c>
      <c r="X106" s="23">
        <f>IF(X75&gt;0,VLOOKUP(X75,'[3]2020_Envelope'!$BH$6:$CR$128,2),"")</f>
        <v>18.684054733548386</v>
      </c>
      <c r="Y106" s="23">
        <f>IF(Y75&gt;0,VLOOKUP(Y75,'[3]2020_Envelope'!$BH$6:$CR$128,2),"")</f>
        <v>96.941051456451618</v>
      </c>
      <c r="Z106" s="23">
        <f>IF(Z75&gt;0,VLOOKUP(Z75,'[3]2020_Envelope'!$BH$6:$CR$128,2),"")</f>
        <v>35.412562056497691</v>
      </c>
      <c r="AA106" s="23">
        <f>IF(AA75&gt;0,VLOOKUP(AA75,'[3]2020_Envelope'!$BH$6:$CR$128,2),"")</f>
        <v>89.171108476409785</v>
      </c>
      <c r="AB106" s="23">
        <f>IF(AB75&gt;0,VLOOKUP(AB75,'[3]2020_Envelope'!$BH$6:$CR$128,2),"")</f>
        <v>73.415651615357163</v>
      </c>
      <c r="AC106" s="23">
        <f>IF(AC75&gt;0,VLOOKUP(AC75,'[3]2020_Envelope'!$BH$6:$CR$128,2),"")</f>
        <v>33.705407163214282</v>
      </c>
      <c r="AD106" s="22">
        <f>IF(AD75&gt;0,VLOOKUP(AD75,'[3]2020_HVAC'!$EY$7:$KA$83,14),"")</f>
        <v>15.673824375000001</v>
      </c>
      <c r="AE106" s="22">
        <f>IF(AE75&gt;0,VLOOKUP(AE75,'[3]2020_HVAC'!$EY$7:$KA$83,14),"")</f>
        <v>10.630117575</v>
      </c>
      <c r="AF106" s="22" t="str">
        <f>IF(AF75&gt;0,VLOOKUP(AF75,'[3]2020_HVAC'!$EY$7:$KA$83,14),"")</f>
        <v/>
      </c>
      <c r="AG106" s="61">
        <f>VLOOKUP($C106,[2]Performance!$A$3:$K$36,8)</f>
        <v>2</v>
      </c>
      <c r="AH106" s="61">
        <f t="shared" si="104"/>
        <v>16</v>
      </c>
      <c r="AI106" s="22">
        <f>IF(AI75&gt;0,VLOOKUP(AI75,'[3]2020_HVAC'!$EY$7:$KA$83,AH106),"")</f>
        <v>58.180999463604813</v>
      </c>
      <c r="AJ106" s="22" t="str">
        <f>IF(AJ75&gt;0,VLOOKUP(AJ75,'[3]2020_HVAC'!$EY$7:$KA$83,AH106),"")</f>
        <v/>
      </c>
      <c r="AK106" s="22">
        <f>IF(AK75&gt;0,VLOOKUP(AK75,'[3]2020_HVAC'!$EY$7:$KA$83,14),"")</f>
        <v>233.24445899999998</v>
      </c>
      <c r="AL106" s="22">
        <f>IF(AL75&gt;0,VLOOKUP(AL75,'[3]2020_HVAC'!$EY$7:$KA$83,14),"")</f>
        <v>3.9310182214285709</v>
      </c>
      <c r="AM106" s="22" t="str">
        <f>IF(AM75&gt;0,VLOOKUP(AM75,'[3]2020_HVAC'!$EY$7:$KA$83,14),"")</f>
        <v/>
      </c>
      <c r="AN106" s="22" t="str">
        <f>IF(AN75&gt;0,VLOOKUP(AN75,'[3]2020_HVAC'!$EY$7:$KA$83,14),"")</f>
        <v/>
      </c>
      <c r="AO106" s="14">
        <f t="shared" si="105"/>
        <v>93658.635579111709</v>
      </c>
      <c r="AP106" s="23">
        <f>IF(AP75&gt;0,VLOOKUP(AP75,'[3]2020_Envelope'!$BH$6:$CR$128,3),"")</f>
        <v>9.041185293476703</v>
      </c>
      <c r="AQ106" s="23">
        <f>IF(AQ75&gt;0,VLOOKUP(AQ75,'[3]2020_Envelope'!$BH$6:$CR$128,3),"")</f>
        <v>40.201472789677418</v>
      </c>
      <c r="AR106" s="23">
        <f>IF(AR75&gt;0,VLOOKUP(AR75,'[3]2020_Envelope'!$BH$6:$CR$128,3),"")</f>
        <v>17.136084208458783</v>
      </c>
      <c r="AS106" s="23">
        <f>IF(AS75&gt;0,VLOOKUP(AS75,'[3]2020_Envelope'!$BH$6:$CR$128,3),"")</f>
        <v>39.544645079119618</v>
      </c>
      <c r="AT106" s="23">
        <f>IF(AT75&gt;0,VLOOKUP(AT75,'[3]2020_Envelope'!$BH$6:$CR$128,3),"")</f>
        <v>32.557746284848484</v>
      </c>
      <c r="AU106" s="23">
        <f>IF(AU75&gt;0,VLOOKUP(AU75,'[3]2020_Envelope'!$BH$6:$CR$128,3),"")</f>
        <v>14.797290119999998</v>
      </c>
      <c r="AV106" s="22">
        <f>IF(AV75&gt;0,VLOOKUP(AV75,'[3]2020_HVAC'!$EY$7:$KA$83,17),"")</f>
        <v>15.680157233333334</v>
      </c>
      <c r="AW106" s="22">
        <f>IF(AW75&gt;0,VLOOKUP(AW75,'[3]2020_HVAC'!$EY$7:$KA$83,17),"")</f>
        <v>7.5714264266666671</v>
      </c>
      <c r="AX106" s="22" t="str">
        <f>IF(AX75&gt;0,VLOOKUP(AX75,'[3]2020_HVAC'!$EY$7:$KA$83,17),"")</f>
        <v/>
      </c>
      <c r="AY106" s="61">
        <f>VLOOKUP($C106,[1]Performance!$A$3:$K$36,8)</f>
        <v>2</v>
      </c>
      <c r="AZ106" s="61">
        <f t="shared" si="106"/>
        <v>18</v>
      </c>
      <c r="BA106" s="22">
        <f>IF(BA75&gt;0,VLOOKUP(BA75,'[3]2020_HVAC'!$EY$7:$KA$83,AZ106),"")</f>
        <v>81.533297357106221</v>
      </c>
      <c r="BB106" s="22" t="str">
        <f>IF(BB75&gt;0,VLOOKUP(BB75,'[3]2020_HVAC'!$EY$7:$KA$83,AZ106),"")</f>
        <v/>
      </c>
      <c r="BC106" s="22">
        <f>IF(BC75&gt;0,VLOOKUP(BC75,'[3]2020_HVAC'!$EY$7:$KA$83,17),"")</f>
        <v>212.03258399999999</v>
      </c>
      <c r="BD106" s="22">
        <f>IF(BD75&gt;0,VLOOKUP(BD75,'[3]2020_HVAC'!$EY$7:$KA$83,17),"")</f>
        <v>0.27795078333333328</v>
      </c>
      <c r="BE106" s="22" t="str">
        <f>IF(BE75&gt;0,VLOOKUP(BE75,'[3]2020_HVAC'!$EY$7:$KA$83,17),"")</f>
        <v/>
      </c>
      <c r="BF106" s="22" t="str">
        <f>IF(BF75&gt;0,VLOOKUP(BF75,'[3]2020_HVAC'!$EY$7:$KA$83,17),"")</f>
        <v/>
      </c>
      <c r="BG106" s="14">
        <f t="shared" si="107"/>
        <v>465670.10118026036</v>
      </c>
      <c r="BH106" s="21">
        <f>IF($N106&gt;0,VLOOKUP($C106,[2]Rome!$AB$7:$AN$40,$N106))/((IF($P106=1,'3 PlantsCodes'!$D$26,IF($P106=2,'3 PlantsCodes'!$D$27,IF($P106=3,'3 PlantsCodes'!$D$28,IF($P106=4,'3 PlantsCodes'!$D$29)))))*IF($R106=1,'3 PlantsCodes'!$D$31,IF(IT_Rome!$R106=2,'3 PlantsCodes'!$D$32)))</f>
        <v>2.5589345541022976</v>
      </c>
      <c r="BI106" s="21">
        <f>(IF($O106=20,VLOOKUP($C106,[2]Rome!$AB$7:$AN$40,12),IF($O106&gt;0,VLOOKUP($C106,[2]Rome!$AB$7:$AN$40,$O106),0))/(IF($Q106=1,'3 PlantsCodes'!$E$26,IF($Q106=3,'3 PlantsCodes'!$E$28,IF($Q106=4,'3 PlantsCodes'!$E$29,1)))*IF($R106=1,'3 PlantsCodes'!$E$31,IF($R106=2,'3 PlantsCodes'!$E$32))))</f>
        <v>3.7213332658598479</v>
      </c>
      <c r="BJ106" s="21">
        <f>VLOOKUP($C106,[2]Rome!$AB$6:$AZ$40,$T106)</f>
        <v>4.8273855377134867</v>
      </c>
      <c r="BK106" s="21">
        <f>VLOOKUP($C106,[2]Rome!$B$7:$Y$40,18)</f>
        <v>11.353794285713454</v>
      </c>
      <c r="BL106" s="21">
        <f>VLOOKUP($C106,[2]Rome!$B$7:$AA$40,26)</f>
        <v>4.8523277546582442</v>
      </c>
      <c r="BM106" s="22">
        <f>IF($V106=1,-[4]SFH!$E$10,0)</f>
        <v>0</v>
      </c>
      <c r="BN106" s="63" t="s">
        <v>38</v>
      </c>
      <c r="BO106" s="21">
        <f>IF($N106&gt;0,VLOOKUP($C106,[1]Rome!$AB$7:$AN$40,$N106))/((IF($P106=1,'3 PlantsCodes'!$D$26,IF($P106=2,'3 PlantsCodes'!$D$27,IF($P106=3,'3 PlantsCodes'!$D$28,IF($P106=4,'3 PlantsCodes'!$D$29)))))*IF($R106=1,'3 PlantsCodes'!$D$31,IF(IT_Rome!$R106=2,'3 PlantsCodes'!$D$32)))</f>
        <v>1.9236242046780019</v>
      </c>
      <c r="BP106" s="21">
        <f>(IF($O106=20,VLOOKUP($C106,[1]Rome!$AB$7:$AN$40,12),IF($O106&gt;0,VLOOKUP($C106,[1]Rome!$AB$7:$AN$40,$O106),0))/(IF($Q106=1,'3 PlantsCodes'!$E$26,IF($Q106=3,'3 PlantsCodes'!$E$28,IF($Q106=4,'3 PlantsCodes'!$E$29,1)))*IF($R106=1,'3 PlantsCodes'!$E$31,IF($R106=2,'3 PlantsCodes'!$E$32))))</f>
        <v>1.9195691860081281</v>
      </c>
      <c r="BQ106" s="21">
        <f>VLOOKUP($C106,[1]Rome!$AB$6:$AZ$40,$T106)</f>
        <v>7.1045267209631335</v>
      </c>
      <c r="BR106" s="21">
        <f>VLOOKUP($C106,[1]Rome!$B$7:$Y$40,18)</f>
        <v>11.676460606061633</v>
      </c>
      <c r="BS106" s="21">
        <f>VLOOKUP($C106,[1]Rome!$B$7:$AA$40,26)</f>
        <v>4.9326596182101774</v>
      </c>
      <c r="BT106" s="22">
        <f>IF($V106=1,-[4]AB!$E$10,0)</f>
        <v>0</v>
      </c>
      <c r="BU106" s="63" t="s">
        <v>38</v>
      </c>
    </row>
    <row r="107" spans="1:73" x14ac:dyDescent="0.25">
      <c r="A107" s="195"/>
      <c r="B107" s="18">
        <v>7</v>
      </c>
      <c r="C107" s="26">
        <f t="shared" ref="C107:W107" si="112">IF(C76="","",C76)</f>
        <v>9</v>
      </c>
      <c r="D107" s="55" t="str">
        <f t="shared" si="112"/>
        <v>o-</v>
      </c>
      <c r="E107" s="55" t="str">
        <f t="shared" si="112"/>
        <v>o+</v>
      </c>
      <c r="F107" s="54" t="str">
        <f t="shared" si="112"/>
        <v>o</v>
      </c>
      <c r="G107" s="54" t="str">
        <f t="shared" si="112"/>
        <v>o</v>
      </c>
      <c r="H107" s="54">
        <f t="shared" si="112"/>
        <v>0</v>
      </c>
      <c r="I107" s="54">
        <f t="shared" si="112"/>
        <v>2</v>
      </c>
      <c r="J107" s="54">
        <f t="shared" si="112"/>
        <v>2</v>
      </c>
      <c r="K107" s="54">
        <f t="shared" si="112"/>
        <v>1</v>
      </c>
      <c r="L107" s="54">
        <f t="shared" si="112"/>
        <v>1</v>
      </c>
      <c r="M107" s="54">
        <f t="shared" si="112"/>
        <v>2211</v>
      </c>
      <c r="N107" s="54">
        <f t="shared" si="112"/>
        <v>7</v>
      </c>
      <c r="O107" s="54">
        <f t="shared" si="112"/>
        <v>12</v>
      </c>
      <c r="P107" s="54">
        <f t="shared" si="112"/>
        <v>1</v>
      </c>
      <c r="Q107" s="54">
        <f t="shared" si="112"/>
        <v>1</v>
      </c>
      <c r="R107" s="54">
        <f t="shared" si="112"/>
        <v>2</v>
      </c>
      <c r="S107" s="54" t="str">
        <f t="shared" si="112"/>
        <v>o</v>
      </c>
      <c r="T107" s="26">
        <f t="shared" si="112"/>
        <v>16</v>
      </c>
      <c r="U107" s="54">
        <f t="shared" si="112"/>
        <v>0</v>
      </c>
      <c r="V107" s="54">
        <f t="shared" si="112"/>
        <v>0</v>
      </c>
      <c r="W107" s="19" t="str">
        <f t="shared" si="112"/>
        <v/>
      </c>
      <c r="X107" s="23">
        <f>IF(X76&gt;0,VLOOKUP(X76,'[3]2020_Envelope'!$BH$6:$CR$128,2),"")</f>
        <v>7.2869871931797219</v>
      </c>
      <c r="Y107" s="23">
        <f>IF(Y76&gt;0,VLOOKUP(Y76,'[3]2020_Envelope'!$BH$6:$CR$128,2),"")</f>
        <v>76.575546725806433</v>
      </c>
      <c r="Z107" s="23">
        <f>IF(Z76&gt;0,VLOOKUP(Z76,'[3]2020_Envelope'!$BH$6:$CR$128,2),"")</f>
        <v>27.418833167557604</v>
      </c>
      <c r="AA107" s="23">
        <f>IF(AA76&gt;0,VLOOKUP(AA76,'[3]2020_Envelope'!$BH$6:$CR$128,2),"")</f>
        <v>81.500872694616561</v>
      </c>
      <c r="AB107" s="23" t="str">
        <f>IF(AB76&gt;0,VLOOKUP(AB76,'[3]2020_Envelope'!$BH$6:$CR$128,2),"")</f>
        <v/>
      </c>
      <c r="AC107" s="23">
        <f>IF(AC76&gt;0,VLOOKUP(AC76,'[3]2020_Envelope'!$BH$6:$CR$128,2),"")</f>
        <v>14.269945175357144</v>
      </c>
      <c r="AD107" s="22" t="str">
        <f>IF(AD76&gt;0,VLOOKUP(AD76,'[3]2020_HVAC'!$EY$7:$KA$83,14),"")</f>
        <v/>
      </c>
      <c r="AE107" s="22" t="str">
        <f>IF(AE76&gt;0,VLOOKUP(AE76,'[3]2020_HVAC'!$EY$7:$KA$83,14),"")</f>
        <v/>
      </c>
      <c r="AF107" s="22" t="str">
        <f>IF(AF76&gt;0,VLOOKUP(AF76,'[3]2020_HVAC'!$EY$7:$KA$83,14),"")</f>
        <v/>
      </c>
      <c r="AG107" s="61">
        <f>VLOOKUP($C107,[2]Performance!$A$3:$K$36,8)</f>
        <v>1</v>
      </c>
      <c r="AH107" s="61">
        <f t="shared" si="104"/>
        <v>15</v>
      </c>
      <c r="AI107" s="22">
        <f>IF(AI76&gt;0,VLOOKUP(AI76,'[3]2020_HVAC'!$EY$7:$KA$83,AH107),"")</f>
        <v>52.2980464603176</v>
      </c>
      <c r="AJ107" s="22" t="str">
        <f>IF(AJ76&gt;0,VLOOKUP(AJ76,'[3]2020_HVAC'!$EY$7:$KA$83,AH107),"")</f>
        <v/>
      </c>
      <c r="AK107" s="22">
        <f>IF(AK76&gt;0,VLOOKUP(AK76,'[3]2020_HVAC'!$EY$7:$KA$83,14),"")</f>
        <v>233.24445899999998</v>
      </c>
      <c r="AL107" s="22">
        <f>IF(AL76&gt;0,VLOOKUP(AL76,'[3]2020_HVAC'!$EY$7:$KA$83,14),"")</f>
        <v>3.9310182214285709</v>
      </c>
      <c r="AM107" s="22" t="str">
        <f>IF(AM76&gt;0,VLOOKUP(AM76,'[3]2020_HVAC'!$EY$7:$KA$83,14),"")</f>
        <v/>
      </c>
      <c r="AN107" s="22" t="str">
        <f>IF(AN76&gt;0,VLOOKUP(AN76,'[3]2020_HVAC'!$EY$7:$KA$83,14),"")</f>
        <v/>
      </c>
      <c r="AO107" s="14">
        <f t="shared" si="105"/>
        <v>69513.599209356908</v>
      </c>
      <c r="AP107" s="23">
        <f>IF(AP76&gt;0,VLOOKUP(AP76,'[3]2020_Envelope'!$BH$6:$CR$128,3),"")</f>
        <v>3.5261618735483866</v>
      </c>
      <c r="AQ107" s="23">
        <f>IF(AQ76&gt;0,VLOOKUP(AQ76,'[3]2020_Envelope'!$BH$6:$CR$128,3),"")</f>
        <v>31.75589403870967</v>
      </c>
      <c r="AR107" s="23">
        <f>IF(AR76&gt;0,VLOOKUP(AR76,'[3]2020_Envelope'!$BH$6:$CR$128,3),"")</f>
        <v>13.267931117419355</v>
      </c>
      <c r="AS107" s="23">
        <f>IF(AS76&gt;0,VLOOKUP(AS76,'[3]2020_Envelope'!$BH$6:$CR$128,3),"")</f>
        <v>36.142862337224884</v>
      </c>
      <c r="AT107" s="23" t="str">
        <f>IF(AT76&gt;0,VLOOKUP(AT76,'[3]2020_Envelope'!$BH$6:$CR$128,3),"")</f>
        <v/>
      </c>
      <c r="AU107" s="23">
        <f>IF(AU76&gt;0,VLOOKUP(AU76,'[3]2020_Envelope'!$BH$6:$CR$128,3),"")</f>
        <v>6.2651300799999996</v>
      </c>
      <c r="AV107" s="22" t="str">
        <f>IF(AV76&gt;0,VLOOKUP(AV76,'[3]2020_HVAC'!$EY$7:$KA$83,17),"")</f>
        <v/>
      </c>
      <c r="AW107" s="22" t="str">
        <f>IF(AW76&gt;0,VLOOKUP(AW76,'[3]2020_HVAC'!$EY$7:$KA$83,17),"")</f>
        <v/>
      </c>
      <c r="AX107" s="22" t="str">
        <f>IF(AX76&gt;0,VLOOKUP(AX76,'[3]2020_HVAC'!$EY$7:$KA$83,17),"")</f>
        <v/>
      </c>
      <c r="AY107" s="61">
        <f>VLOOKUP($C107,[1]Performance!$A$3:$K$36,8)</f>
        <v>1</v>
      </c>
      <c r="AZ107" s="61">
        <f t="shared" si="106"/>
        <v>18</v>
      </c>
      <c r="BA107" s="22">
        <f>IF(BA76&gt;0,VLOOKUP(BA76,'[3]2020_HVAC'!$EY$7:$KA$83,AZ107),"")</f>
        <v>30.889145626001763</v>
      </c>
      <c r="BB107" s="22" t="str">
        <f>IF(BB76&gt;0,VLOOKUP(BB76,'[3]2020_HVAC'!$EY$7:$KA$83,AZ107),"")</f>
        <v/>
      </c>
      <c r="BC107" s="22">
        <f>IF(BC76&gt;0,VLOOKUP(BC76,'[3]2020_HVAC'!$EY$7:$KA$83,17),"")</f>
        <v>212.03258399999999</v>
      </c>
      <c r="BD107" s="22">
        <f>IF(BD76&gt;0,VLOOKUP(BD76,'[3]2020_HVAC'!$EY$7:$KA$83,17),"")</f>
        <v>0.27795078333333328</v>
      </c>
      <c r="BE107" s="22" t="str">
        <f>IF(BE76&gt;0,VLOOKUP(BE76,'[3]2020_HVAC'!$EY$7:$KA$83,17),"")</f>
        <v/>
      </c>
      <c r="BF107" s="22" t="str">
        <f>IF(BF76&gt;0,VLOOKUP(BF76,'[3]2020_HVAC'!$EY$7:$KA$83,17),"")</f>
        <v/>
      </c>
      <c r="BG107" s="14">
        <f t="shared" si="107"/>
        <v>330816.083257675</v>
      </c>
      <c r="BH107" s="21">
        <f>IF($N107&gt;0,VLOOKUP($C107,[2]Rome!$AB$7:$AN$40,$N107))/((IF($P107=1,'3 PlantsCodes'!$D$26,IF($P107=2,'3 PlantsCodes'!$D$27,IF($P107=3,'3 PlantsCodes'!$D$28,IF($P107=4,'3 PlantsCodes'!$D$29)))))*IF($R107=1,'3 PlantsCodes'!$D$31,IF(IT_Rome!$R107=2,'3 PlantsCodes'!$D$32)))</f>
        <v>10.677732118465505</v>
      </c>
      <c r="BI107" s="21">
        <f>(IF($O107=20,VLOOKUP($C107,[2]Rome!$AB$7:$AN$40,12),IF($O107&gt;0,VLOOKUP($C107,[2]Rome!$AB$7:$AN$40,$O107),0))/(IF($Q107=1,'3 PlantsCodes'!$E$26,IF($Q107=3,'3 PlantsCodes'!$E$28,IF($Q107=4,'3 PlantsCodes'!$E$29,1)))*IF($R107=1,'3 PlantsCodes'!$E$31,IF($R107=2,'3 PlantsCodes'!$E$32))))</f>
        <v>13.228502895413127</v>
      </c>
      <c r="BJ107" s="21">
        <f>VLOOKUP($C107,[2]Rome!$AB$6:$AZ$40,$T107)</f>
        <v>5.5854037760317921</v>
      </c>
      <c r="BK107" s="21">
        <f>VLOOKUP($C107,[2]Rome!$B$7:$Y$40,18)</f>
        <v>11.353794285713454</v>
      </c>
      <c r="BL107" s="21">
        <f>VLOOKUP($C107,[2]Rome!$B$7:$AA$40,26)</f>
        <v>0.58410855751427371</v>
      </c>
      <c r="BM107" s="22">
        <f>IF($V107=1,-[4]SFH!$E$10,0)</f>
        <v>0</v>
      </c>
      <c r="BN107" s="63" t="s">
        <v>38</v>
      </c>
      <c r="BO107" s="21">
        <f>IF($N107&gt;0,VLOOKUP($C107,[1]Rome!$AB$7:$AN$40,$N107))/((IF($P107=1,'3 PlantsCodes'!$D$26,IF($P107=2,'3 PlantsCodes'!$D$27,IF($P107=3,'3 PlantsCodes'!$D$28,IF($P107=4,'3 PlantsCodes'!$D$29)))))*IF($R107=1,'3 PlantsCodes'!$D$31,IF(IT_Rome!$R107=2,'3 PlantsCodes'!$D$32)))</f>
        <v>8.3060895375526247</v>
      </c>
      <c r="BP107" s="21">
        <f>(IF($O107=20,VLOOKUP($C107,[1]Rome!$AB$7:$AN$40,12),IF($O107&gt;0,VLOOKUP($C107,[1]Rome!$AB$7:$AN$40,$O107),0))/(IF($Q107=1,'3 PlantsCodes'!$E$26,IF($Q107=3,'3 PlantsCodes'!$E$28,IF($Q107=4,'3 PlantsCodes'!$E$29,1)))*IF($R107=1,'3 PlantsCodes'!$E$31,IF($R107=2,'3 PlantsCodes'!$E$32))))</f>
        <v>8.8898470726594621</v>
      </c>
      <c r="BQ107" s="21">
        <f>VLOOKUP($C107,[1]Rome!$AB$6:$AZ$40,$T107)</f>
        <v>9.1521957969254473</v>
      </c>
      <c r="BR107" s="21">
        <f>VLOOKUP($C107,[1]Rome!$B$7:$Y$40,18)</f>
        <v>11.676460606061633</v>
      </c>
      <c r="BS107" s="21">
        <f>VLOOKUP($C107,[1]Rome!$B$7:$AA$40,26)</f>
        <v>0.44053648245908533</v>
      </c>
      <c r="BT107" s="22">
        <f>IF($V107=1,-[4]AB!$E$10,0)</f>
        <v>0</v>
      </c>
      <c r="BU107" s="63" t="s">
        <v>38</v>
      </c>
    </row>
    <row r="108" spans="1:73" x14ac:dyDescent="0.25">
      <c r="A108" s="195"/>
      <c r="B108" s="18">
        <v>8</v>
      </c>
      <c r="C108" s="26">
        <f t="shared" ref="C108:W108" si="113">IF(C77="","",C77)</f>
        <v>19</v>
      </c>
      <c r="D108" s="55" t="str">
        <f t="shared" si="113"/>
        <v>o</v>
      </c>
      <c r="E108" s="55" t="str">
        <f t="shared" si="113"/>
        <v>o+</v>
      </c>
      <c r="F108" s="54" t="str">
        <f t="shared" si="113"/>
        <v>o</v>
      </c>
      <c r="G108" s="54" t="str">
        <f t="shared" si="113"/>
        <v>o</v>
      </c>
      <c r="H108" s="54">
        <f t="shared" si="113"/>
        <v>0</v>
      </c>
      <c r="I108" s="54">
        <f t="shared" si="113"/>
        <v>3</v>
      </c>
      <c r="J108" s="54">
        <f t="shared" si="113"/>
        <v>2</v>
      </c>
      <c r="K108" s="54">
        <f t="shared" si="113"/>
        <v>1</v>
      </c>
      <c r="L108" s="54">
        <f t="shared" si="113"/>
        <v>1</v>
      </c>
      <c r="M108" s="54">
        <f t="shared" si="113"/>
        <v>3211</v>
      </c>
      <c r="N108" s="54">
        <f t="shared" si="113"/>
        <v>7</v>
      </c>
      <c r="O108" s="54">
        <f t="shared" si="113"/>
        <v>12</v>
      </c>
      <c r="P108" s="54">
        <f t="shared" si="113"/>
        <v>1</v>
      </c>
      <c r="Q108" s="54">
        <f t="shared" si="113"/>
        <v>1</v>
      </c>
      <c r="R108" s="54">
        <f t="shared" si="113"/>
        <v>2</v>
      </c>
      <c r="S108" s="54" t="str">
        <f t="shared" si="113"/>
        <v>o</v>
      </c>
      <c r="T108" s="26">
        <f t="shared" si="113"/>
        <v>16</v>
      </c>
      <c r="U108" s="54">
        <f t="shared" si="113"/>
        <v>0</v>
      </c>
      <c r="V108" s="54">
        <f t="shared" si="113"/>
        <v>0</v>
      </c>
      <c r="W108" s="19" t="str">
        <f t="shared" si="113"/>
        <v/>
      </c>
      <c r="X108" s="23">
        <f>IF(X77&gt;0,VLOOKUP(X77,'[3]2020_Envelope'!$BH$6:$CR$128,2),"")</f>
        <v>12.985520963364053</v>
      </c>
      <c r="Y108" s="23">
        <f>IF(Y77&gt;0,VLOOKUP(Y77,'[3]2020_Envelope'!$BH$6:$CR$128,2),"")</f>
        <v>86.754396158064523</v>
      </c>
      <c r="Z108" s="23">
        <f>IF(Z77&gt;0,VLOOKUP(Z77,'[3]2020_Envelope'!$BH$6:$CR$128,2),"")</f>
        <v>31.412266827096769</v>
      </c>
      <c r="AA108" s="23">
        <f>IF(AA77&gt;0,VLOOKUP(AA77,'[3]2020_Envelope'!$BH$6:$CR$128,2),"")</f>
        <v>81.500872694616561</v>
      </c>
      <c r="AB108" s="23" t="str">
        <f>IF(AB77&gt;0,VLOOKUP(AB77,'[3]2020_Envelope'!$BH$6:$CR$128,2),"")</f>
        <v/>
      </c>
      <c r="AC108" s="23">
        <f>IF(AC77&gt;0,VLOOKUP(AC77,'[3]2020_Envelope'!$BH$6:$CR$128,2),"")</f>
        <v>14.269945175357144</v>
      </c>
      <c r="AD108" s="22" t="str">
        <f>IF(AD77&gt;0,VLOOKUP(AD77,'[3]2020_HVAC'!$EY$7:$KA$83,14),"")</f>
        <v/>
      </c>
      <c r="AE108" s="22" t="str">
        <f>IF(AE77&gt;0,VLOOKUP(AE77,'[3]2020_HVAC'!$EY$7:$KA$83,14),"")</f>
        <v/>
      </c>
      <c r="AF108" s="22" t="str">
        <f>IF(AF77&gt;0,VLOOKUP(AF77,'[3]2020_HVAC'!$EY$7:$KA$83,14),"")</f>
        <v/>
      </c>
      <c r="AG108" s="61">
        <f>VLOOKUP($C108,[2]Performance!$A$3:$K$36,8)</f>
        <v>2</v>
      </c>
      <c r="AH108" s="61">
        <f t="shared" si="104"/>
        <v>16</v>
      </c>
      <c r="AI108" s="22">
        <f>IF(AI77&gt;0,VLOOKUP(AI77,'[3]2020_HVAC'!$EY$7:$KA$83,AH108),"")</f>
        <v>28.044207584571243</v>
      </c>
      <c r="AJ108" s="22" t="str">
        <f>IF(AJ77&gt;0,VLOOKUP(AJ77,'[3]2020_HVAC'!$EY$7:$KA$83,AH108),"")</f>
        <v/>
      </c>
      <c r="AK108" s="22">
        <f>IF(AK77&gt;0,VLOOKUP(AK77,'[3]2020_HVAC'!$EY$7:$KA$83,14),"")</f>
        <v>233.24445899999998</v>
      </c>
      <c r="AL108" s="22">
        <f>IF(AL77&gt;0,VLOOKUP(AL77,'[3]2020_HVAC'!$EY$7:$KA$83,14),"")</f>
        <v>3.9310182214285709</v>
      </c>
      <c r="AM108" s="22" t="str">
        <f>IF(AM77&gt;0,VLOOKUP(AM77,'[3]2020_HVAC'!$EY$7:$KA$83,14),"")</f>
        <v/>
      </c>
      <c r="AN108" s="22" t="str">
        <f>IF(AN77&gt;0,VLOOKUP(AN77,'[3]2020_HVAC'!$EY$7:$KA$83,14),"")</f>
        <v/>
      </c>
      <c r="AO108" s="14">
        <f t="shared" si="105"/>
        <v>68899.976127429836</v>
      </c>
      <c r="AP108" s="23">
        <f>IF(AP77&gt;0,VLOOKUP(AP77,'[3]2020_Envelope'!$BH$6:$CR$128,3),"")</f>
        <v>6.2836735835125452</v>
      </c>
      <c r="AQ108" s="23">
        <f>IF(AQ77&gt;0,VLOOKUP(AQ77,'[3]2020_Envelope'!$BH$6:$CR$128,3),"")</f>
        <v>35.977064867096772</v>
      </c>
      <c r="AR108" s="23">
        <f>IF(AR77&gt;0,VLOOKUP(AR77,'[3]2020_Envelope'!$BH$6:$CR$128,3),"")</f>
        <v>15.200347511397849</v>
      </c>
      <c r="AS108" s="23">
        <f>IF(AS77&gt;0,VLOOKUP(AS77,'[3]2020_Envelope'!$BH$6:$CR$128,3),"")</f>
        <v>36.142862337224884</v>
      </c>
      <c r="AT108" s="23" t="str">
        <f>IF(AT77&gt;0,VLOOKUP(AT77,'[3]2020_Envelope'!$BH$6:$CR$128,3),"")</f>
        <v/>
      </c>
      <c r="AU108" s="23">
        <f>IF(AU77&gt;0,VLOOKUP(AU77,'[3]2020_Envelope'!$BH$6:$CR$128,3),"")</f>
        <v>6.2651300799999996</v>
      </c>
      <c r="AV108" s="22" t="str">
        <f>IF(AV77&gt;0,VLOOKUP(AV77,'[3]2020_HVAC'!$EY$7:$KA$83,17),"")</f>
        <v/>
      </c>
      <c r="AW108" s="22" t="str">
        <f>IF(AW77&gt;0,VLOOKUP(AW77,'[3]2020_HVAC'!$EY$7:$KA$83,17),"")</f>
        <v/>
      </c>
      <c r="AX108" s="22" t="str">
        <f>IF(AX77&gt;0,VLOOKUP(AX77,'[3]2020_HVAC'!$EY$7:$KA$83,17),"")</f>
        <v/>
      </c>
      <c r="AY108" s="61">
        <f>VLOOKUP($C108,[1]Performance!$A$3:$K$36,8)</f>
        <v>2</v>
      </c>
      <c r="AZ108" s="61">
        <f t="shared" si="106"/>
        <v>18</v>
      </c>
      <c r="BA108" s="22">
        <f>IF(BA77&gt;0,VLOOKUP(BA77,'[3]2020_HVAC'!$EY$7:$KA$83,AZ108),"")</f>
        <v>30.889145626001763</v>
      </c>
      <c r="BB108" s="22" t="str">
        <f>IF(BB77&gt;0,VLOOKUP(BB77,'[3]2020_HVAC'!$EY$7:$KA$83,AZ108),"")</f>
        <v/>
      </c>
      <c r="BC108" s="22">
        <f>IF(BC77&gt;0,VLOOKUP(BC77,'[3]2020_HVAC'!$EY$7:$KA$83,17),"")</f>
        <v>212.03258399999999</v>
      </c>
      <c r="BD108" s="22">
        <f>IF(BD77&gt;0,VLOOKUP(BD77,'[3]2020_HVAC'!$EY$7:$KA$83,17),"")</f>
        <v>0.27795078333333328</v>
      </c>
      <c r="BE108" s="22" t="str">
        <f>IF(BE77&gt;0,VLOOKUP(BE77,'[3]2020_HVAC'!$EY$7:$KA$83,17),"")</f>
        <v/>
      </c>
      <c r="BF108" s="22" t="str">
        <f>IF(BF77&gt;0,VLOOKUP(BF77,'[3]2020_HVAC'!$EY$7:$KA$83,17),"")</f>
        <v/>
      </c>
      <c r="BG108" s="14">
        <f t="shared" si="107"/>
        <v>339638.0712006815</v>
      </c>
      <c r="BH108" s="21">
        <f>IF($N108&gt;0,VLOOKUP($C108,[2]Rome!$AB$7:$AN$40,$N108))/((IF($P108=1,'3 PlantsCodes'!$D$26,IF($P108=2,'3 PlantsCodes'!$D$27,IF($P108=3,'3 PlantsCodes'!$D$28,IF($P108=4,'3 PlantsCodes'!$D$29)))))*IF($R108=1,'3 PlantsCodes'!$D$31,IF(IT_Rome!$R108=2,'3 PlantsCodes'!$D$32)))</f>
        <v>7.9942720499935671</v>
      </c>
      <c r="BI108" s="21">
        <f>(IF($O108=20,VLOOKUP($C108,[2]Rome!$AB$7:$AN$40,12),IF($O108&gt;0,VLOOKUP($C108,[2]Rome!$AB$7:$AN$40,$O108),0))/(IF($Q108=1,'3 PlantsCodes'!$E$26,IF($Q108=3,'3 PlantsCodes'!$E$28,IF($Q108=4,'3 PlantsCodes'!$E$29,1)))*IF($R108=1,'3 PlantsCodes'!$E$31,IF($R108=2,'3 PlantsCodes'!$E$32))))</f>
        <v>13.146233801233249</v>
      </c>
      <c r="BJ108" s="21">
        <f>VLOOKUP($C108,[2]Rome!$AB$6:$AZ$40,$T108)</f>
        <v>5.7073828378442801</v>
      </c>
      <c r="BK108" s="21">
        <f>VLOOKUP($C108,[2]Rome!$B$7:$Y$40,18)</f>
        <v>11.353794285713454</v>
      </c>
      <c r="BL108" s="21">
        <f>VLOOKUP($C108,[2]Rome!$B$7:$AA$40,26)</f>
        <v>0.57087367399729527</v>
      </c>
      <c r="BM108" s="22">
        <f>IF($V108=1,-[4]SFH!$E$10,0)</f>
        <v>0</v>
      </c>
      <c r="BN108" s="63" t="s">
        <v>38</v>
      </c>
      <c r="BO108" s="21">
        <f>IF($N108&gt;0,VLOOKUP($C108,[1]Rome!$AB$7:$AN$40,$N108))/((IF($P108=1,'3 PlantsCodes'!$D$26,IF($P108=2,'3 PlantsCodes'!$D$27,IF($P108=3,'3 PlantsCodes'!$D$28,IF($P108=4,'3 PlantsCodes'!$D$29)))))*IF($R108=1,'3 PlantsCodes'!$D$31,IF(IT_Rome!$R108=2,'3 PlantsCodes'!$D$32)))</f>
        <v>6.5125694414966704</v>
      </c>
      <c r="BP108" s="21">
        <f>(IF($O108=20,VLOOKUP($C108,[1]Rome!$AB$7:$AN$40,12),IF($O108&gt;0,VLOOKUP($C108,[1]Rome!$AB$7:$AN$40,$O108),0))/(IF($Q108=1,'3 PlantsCodes'!$E$26,IF($Q108=3,'3 PlantsCodes'!$E$28,IF($Q108=4,'3 PlantsCodes'!$E$29,1)))*IF($R108=1,'3 PlantsCodes'!$E$31,IF($R108=2,'3 PlantsCodes'!$E$32))))</f>
        <v>8.6260911166890004</v>
      </c>
      <c r="BQ108" s="21">
        <f>VLOOKUP($C108,[1]Rome!$AB$6:$AZ$40,$T108)</f>
        <v>9.2876360754848069</v>
      </c>
      <c r="BR108" s="21">
        <f>VLOOKUP($C108,[1]Rome!$B$7:$Y$40,18)</f>
        <v>11.676460606061633</v>
      </c>
      <c r="BS108" s="21">
        <f>VLOOKUP($C108,[1]Rome!$B$7:$AA$40,26)</f>
        <v>0.43499717382502356</v>
      </c>
      <c r="BT108" s="22">
        <f>IF($V108=1,-[4]AB!$E$10,0)</f>
        <v>0</v>
      </c>
      <c r="BU108" s="63" t="s">
        <v>38</v>
      </c>
    </row>
    <row r="109" spans="1:73" x14ac:dyDescent="0.25">
      <c r="A109" s="195"/>
      <c r="B109" s="18">
        <v>9</v>
      </c>
      <c r="C109" s="26">
        <f t="shared" ref="C109:W109" si="114">IF(C78="","",C78)</f>
        <v>28</v>
      </c>
      <c r="D109" s="55" t="str">
        <f t="shared" si="114"/>
        <v>o+</v>
      </c>
      <c r="E109" s="55" t="str">
        <f t="shared" si="114"/>
        <v>o+</v>
      </c>
      <c r="F109" s="54" t="str">
        <f t="shared" si="114"/>
        <v>+</v>
      </c>
      <c r="G109" s="54" t="str">
        <f t="shared" si="114"/>
        <v>o</v>
      </c>
      <c r="H109" s="54">
        <f t="shared" si="114"/>
        <v>0</v>
      </c>
      <c r="I109" s="54">
        <f t="shared" si="114"/>
        <v>4</v>
      </c>
      <c r="J109" s="54">
        <f t="shared" si="114"/>
        <v>2</v>
      </c>
      <c r="K109" s="54">
        <f t="shared" si="114"/>
        <v>2</v>
      </c>
      <c r="L109" s="54">
        <f t="shared" si="114"/>
        <v>1</v>
      </c>
      <c r="M109" s="54">
        <f t="shared" si="114"/>
        <v>4221</v>
      </c>
      <c r="N109" s="54">
        <f t="shared" si="114"/>
        <v>7</v>
      </c>
      <c r="O109" s="54">
        <f t="shared" si="114"/>
        <v>12</v>
      </c>
      <c r="P109" s="54">
        <f t="shared" si="114"/>
        <v>1</v>
      </c>
      <c r="Q109" s="54">
        <f t="shared" si="114"/>
        <v>1</v>
      </c>
      <c r="R109" s="54">
        <f t="shared" si="114"/>
        <v>2</v>
      </c>
      <c r="S109" s="54" t="str">
        <f t="shared" si="114"/>
        <v>o</v>
      </c>
      <c r="T109" s="26">
        <f t="shared" si="114"/>
        <v>16</v>
      </c>
      <c r="U109" s="54">
        <f t="shared" si="114"/>
        <v>0</v>
      </c>
      <c r="V109" s="54">
        <f t="shared" si="114"/>
        <v>0</v>
      </c>
      <c r="W109" s="19" t="str">
        <f t="shared" si="114"/>
        <v/>
      </c>
      <c r="X109" s="23">
        <f>IF(X78&gt;0,VLOOKUP(X78,'[3]2020_Envelope'!$BH$6:$CR$128,2),"")</f>
        <v>18.684054733548386</v>
      </c>
      <c r="Y109" s="23">
        <f>IF(Y78&gt;0,VLOOKUP(Y78,'[3]2020_Envelope'!$BH$6:$CR$128,2),"")</f>
        <v>96.941051456451618</v>
      </c>
      <c r="Z109" s="23">
        <f>IF(Z78&gt;0,VLOOKUP(Z78,'[3]2020_Envelope'!$BH$6:$CR$128,2),"")</f>
        <v>35.412562056497691</v>
      </c>
      <c r="AA109" s="23">
        <f>IF(AA78&gt;0,VLOOKUP(AA78,'[3]2020_Envelope'!$BH$6:$CR$128,2),"")</f>
        <v>81.500872694616561</v>
      </c>
      <c r="AB109" s="23">
        <f>IF(AB78&gt;0,VLOOKUP(AB78,'[3]2020_Envelope'!$BH$6:$CR$128,2),"")</f>
        <v>73.415651615357163</v>
      </c>
      <c r="AC109" s="23">
        <f>IF(AC78&gt;0,VLOOKUP(AC78,'[3]2020_Envelope'!$BH$6:$CR$128,2),"")</f>
        <v>33.705407163214282</v>
      </c>
      <c r="AD109" s="22" t="str">
        <f>IF(AD78&gt;0,VLOOKUP(AD78,'[3]2020_HVAC'!$EY$7:$KA$83,14),"")</f>
        <v/>
      </c>
      <c r="AE109" s="22" t="str">
        <f>IF(AE78&gt;0,VLOOKUP(AE78,'[3]2020_HVAC'!$EY$7:$KA$83,14),"")</f>
        <v/>
      </c>
      <c r="AF109" s="22" t="str">
        <f>IF(AF78&gt;0,VLOOKUP(AF78,'[3]2020_HVAC'!$EY$7:$KA$83,14),"")</f>
        <v/>
      </c>
      <c r="AG109" s="61">
        <f>VLOOKUP($C109,[2]Performance!$A$3:$K$36,8)</f>
        <v>2</v>
      </c>
      <c r="AH109" s="61">
        <f t="shared" si="104"/>
        <v>16</v>
      </c>
      <c r="AI109" s="22">
        <f>IF(AI78&gt;0,VLOOKUP(AI78,'[3]2020_HVAC'!$EY$7:$KA$83,AH109),"")</f>
        <v>28.044207584571243</v>
      </c>
      <c r="AJ109" s="22" t="str">
        <f>IF(AJ78&gt;0,VLOOKUP(AJ78,'[3]2020_HVAC'!$EY$7:$KA$83,AH109),"")</f>
        <v/>
      </c>
      <c r="AK109" s="22">
        <f>IF(AK78&gt;0,VLOOKUP(AK78,'[3]2020_HVAC'!$EY$7:$KA$83,14),"")</f>
        <v>233.24445899999998</v>
      </c>
      <c r="AL109" s="22">
        <f>IF(AL78&gt;0,VLOOKUP(AL78,'[3]2020_HVAC'!$EY$7:$KA$83,14),"")</f>
        <v>3.9310182214285709</v>
      </c>
      <c r="AM109" s="22" t="str">
        <f>IF(AM78&gt;0,VLOOKUP(AM78,'[3]2020_HVAC'!$EY$7:$KA$83,14),"")</f>
        <v/>
      </c>
      <c r="AN109" s="22" t="str">
        <f>IF(AN78&gt;0,VLOOKUP(AN78,'[3]2020_HVAC'!$EY$7:$KA$83,14),"")</f>
        <v/>
      </c>
      <c r="AO109" s="14">
        <f t="shared" si="105"/>
        <v>84683.099833595974</v>
      </c>
      <c r="AP109" s="23">
        <f>IF(AP78&gt;0,VLOOKUP(AP78,'[3]2020_Envelope'!$BH$6:$CR$128,3),"")</f>
        <v>9.041185293476703</v>
      </c>
      <c r="AQ109" s="23">
        <f>IF(AQ78&gt;0,VLOOKUP(AQ78,'[3]2020_Envelope'!$BH$6:$CR$128,3),"")</f>
        <v>40.201472789677418</v>
      </c>
      <c r="AR109" s="23">
        <f>IF(AR78&gt;0,VLOOKUP(AR78,'[3]2020_Envelope'!$BH$6:$CR$128,3),"")</f>
        <v>17.136084208458783</v>
      </c>
      <c r="AS109" s="23">
        <f>IF(AS78&gt;0,VLOOKUP(AS78,'[3]2020_Envelope'!$BH$6:$CR$128,3),"")</f>
        <v>36.142862337224884</v>
      </c>
      <c r="AT109" s="23">
        <f>IF(AT78&gt;0,VLOOKUP(AT78,'[3]2020_Envelope'!$BH$6:$CR$128,3),"")</f>
        <v>32.557746284848484</v>
      </c>
      <c r="AU109" s="23">
        <f>IF(AU78&gt;0,VLOOKUP(AU78,'[3]2020_Envelope'!$BH$6:$CR$128,3),"")</f>
        <v>14.797290119999998</v>
      </c>
      <c r="AV109" s="22" t="str">
        <f>IF(AV78&gt;0,VLOOKUP(AV78,'[3]2020_HVAC'!$EY$7:$KA$83,17),"")</f>
        <v/>
      </c>
      <c r="AW109" s="22" t="str">
        <f>IF(AW78&gt;0,VLOOKUP(AW78,'[3]2020_HVAC'!$EY$7:$KA$83,17),"")</f>
        <v/>
      </c>
      <c r="AX109" s="22" t="str">
        <f>IF(AX78&gt;0,VLOOKUP(AX78,'[3]2020_HVAC'!$EY$7:$KA$83,17),"")</f>
        <v/>
      </c>
      <c r="AY109" s="61">
        <f>VLOOKUP($C109,[1]Performance!$A$3:$K$36,8)</f>
        <v>2</v>
      </c>
      <c r="AZ109" s="61">
        <f t="shared" si="106"/>
        <v>18</v>
      </c>
      <c r="BA109" s="22">
        <f>IF(BA78&gt;0,VLOOKUP(BA78,'[3]2020_HVAC'!$EY$7:$KA$83,AZ109),"")</f>
        <v>30.889145626001763</v>
      </c>
      <c r="BB109" s="22" t="str">
        <f>IF(BB78&gt;0,VLOOKUP(BB78,'[3]2020_HVAC'!$EY$7:$KA$83,AZ109),"")</f>
        <v/>
      </c>
      <c r="BC109" s="22">
        <f>IF(BC78&gt;0,VLOOKUP(BC78,'[3]2020_HVAC'!$EY$7:$KA$83,17),"")</f>
        <v>212.03258399999999</v>
      </c>
      <c r="BD109" s="22">
        <f>IF(BD78&gt;0,VLOOKUP(BD78,'[3]2020_HVAC'!$EY$7:$KA$83,17),"")</f>
        <v>0.27795078333333328</v>
      </c>
      <c r="BE109" s="22" t="str">
        <f>IF(BE78&gt;0,VLOOKUP(BE78,'[3]2020_HVAC'!$EY$7:$KA$83,17),"")</f>
        <v/>
      </c>
      <c r="BF109" s="22" t="str">
        <f>IF(BF78&gt;0,VLOOKUP(BF78,'[3]2020_HVAC'!$EY$7:$KA$83,17),"")</f>
        <v/>
      </c>
      <c r="BG109" s="14">
        <f t="shared" si="107"/>
        <v>389145.55822859117</v>
      </c>
      <c r="BH109" s="21">
        <f>IF($N109&gt;0,VLOOKUP($C109,[2]Rome!$AB$7:$AN$40,$N109))/((IF($P109=1,'3 PlantsCodes'!$D$26,IF($P109=2,'3 PlantsCodes'!$D$27,IF($P109=3,'3 PlantsCodes'!$D$28,IF($P109=4,'3 PlantsCodes'!$D$29)))))*IF($R109=1,'3 PlantsCodes'!$D$31,IF(IT_Rome!$R109=2,'3 PlantsCodes'!$D$32)))</f>
        <v>6.7720201533603293</v>
      </c>
      <c r="BI109" s="21">
        <f>(IF($O109=20,VLOOKUP($C109,[2]Rome!$AB$7:$AN$40,12),IF($O109&gt;0,VLOOKUP($C109,[2]Rome!$AB$7:$AN$40,$O109),0))/(IF($Q109=1,'3 PlantsCodes'!$E$26,IF($Q109=3,'3 PlantsCodes'!$E$28,IF($Q109=4,'3 PlantsCodes'!$E$29,1)))*IF($R109=1,'3 PlantsCodes'!$E$31,IF($R109=2,'3 PlantsCodes'!$E$32))))</f>
        <v>4.7040125003912756</v>
      </c>
      <c r="BJ109" s="21">
        <f>VLOOKUP($C109,[2]Rome!$AB$6:$AZ$40,$T109)</f>
        <v>5.8075956641857776</v>
      </c>
      <c r="BK109" s="21">
        <f>VLOOKUP($C109,[2]Rome!$B$7:$Y$40,18)</f>
        <v>11.353794285713454</v>
      </c>
      <c r="BL109" s="21">
        <f>VLOOKUP($C109,[2]Rome!$B$7:$AA$40,26)</f>
        <v>0.40308606753286902</v>
      </c>
      <c r="BM109" s="22">
        <f>IF($V109=1,-[4]SFH!$E$10,0)</f>
        <v>0</v>
      </c>
      <c r="BN109" s="63" t="s">
        <v>38</v>
      </c>
      <c r="BO109" s="21">
        <f>IF($N109&gt;0,VLOOKUP($C109,[1]Rome!$AB$7:$AN$40,$N109))/((IF($P109=1,'3 PlantsCodes'!$D$26,IF($P109=2,'3 PlantsCodes'!$D$27,IF($P109=3,'3 PlantsCodes'!$D$28,IF($P109=4,'3 PlantsCodes'!$D$29)))))*IF($R109=1,'3 PlantsCodes'!$D$31,IF(IT_Rome!$R109=2,'3 PlantsCodes'!$D$32)))</f>
        <v>5.6925294801660824</v>
      </c>
      <c r="BP109" s="21">
        <f>(IF($O109=20,VLOOKUP($C109,[1]Rome!$AB$7:$AN$40,12),IF($O109&gt;0,VLOOKUP($C109,[1]Rome!$AB$7:$AN$40,$O109),0))/(IF($Q109=1,'3 PlantsCodes'!$E$26,IF($Q109=3,'3 PlantsCodes'!$E$28,IF($Q109=4,'3 PlantsCodes'!$E$29,1)))*IF($R109=1,'3 PlantsCodes'!$E$31,IF($R109=2,'3 PlantsCodes'!$E$32))))</f>
        <v>2.7626552050783588</v>
      </c>
      <c r="BQ109" s="21">
        <f>VLOOKUP($C109,[1]Rome!$AB$6:$AZ$40,$T109)</f>
        <v>9.389527928859275</v>
      </c>
      <c r="BR109" s="21">
        <f>VLOOKUP($C109,[1]Rome!$B$7:$Y$40,18)</f>
        <v>11.676460606061633</v>
      </c>
      <c r="BS109" s="21">
        <f>VLOOKUP($C109,[1]Rome!$B$7:$AA$40,26)</f>
        <v>0.38047883597311793</v>
      </c>
      <c r="BT109" s="22">
        <f>IF($V109=1,-[4]AB!$E$10,0)</f>
        <v>0</v>
      </c>
      <c r="BU109" s="63" t="s">
        <v>38</v>
      </c>
    </row>
    <row r="110" spans="1:73" x14ac:dyDescent="0.25">
      <c r="A110" s="195"/>
      <c r="B110" s="18">
        <v>10</v>
      </c>
      <c r="C110" s="26">
        <f t="shared" ref="C110:W110" si="115">IF(C79="","",C79)</f>
        <v>32</v>
      </c>
      <c r="D110" s="55" t="str">
        <f t="shared" si="115"/>
        <v>o+</v>
      </c>
      <c r="E110" s="55" t="str">
        <f t="shared" si="115"/>
        <v>+</v>
      </c>
      <c r="F110" s="54" t="str">
        <f t="shared" si="115"/>
        <v>+</v>
      </c>
      <c r="G110" s="54" t="str">
        <f t="shared" si="115"/>
        <v>o</v>
      </c>
      <c r="H110" s="54">
        <f t="shared" si="115"/>
        <v>0</v>
      </c>
      <c r="I110" s="54">
        <f t="shared" si="115"/>
        <v>4</v>
      </c>
      <c r="J110" s="54">
        <f t="shared" si="115"/>
        <v>3</v>
      </c>
      <c r="K110" s="54">
        <f t="shared" si="115"/>
        <v>2</v>
      </c>
      <c r="L110" s="54">
        <f t="shared" si="115"/>
        <v>1</v>
      </c>
      <c r="M110" s="54">
        <f t="shared" si="115"/>
        <v>4321</v>
      </c>
      <c r="N110" s="54">
        <f t="shared" si="115"/>
        <v>7</v>
      </c>
      <c r="O110" s="54">
        <f t="shared" si="115"/>
        <v>12</v>
      </c>
      <c r="P110" s="54">
        <f t="shared" si="115"/>
        <v>1</v>
      </c>
      <c r="Q110" s="54">
        <f t="shared" si="115"/>
        <v>1</v>
      </c>
      <c r="R110" s="54">
        <f t="shared" si="115"/>
        <v>2</v>
      </c>
      <c r="S110" s="54" t="str">
        <f t="shared" si="115"/>
        <v>o</v>
      </c>
      <c r="T110" s="26">
        <f t="shared" si="115"/>
        <v>16</v>
      </c>
      <c r="U110" s="54">
        <f t="shared" si="115"/>
        <v>0</v>
      </c>
      <c r="V110" s="54">
        <f t="shared" si="115"/>
        <v>0</v>
      </c>
      <c r="W110" s="19" t="str">
        <f t="shared" si="115"/>
        <v/>
      </c>
      <c r="X110" s="23">
        <f>IF(X79&gt;0,VLOOKUP(X79,'[3]2020_Envelope'!$BH$6:$CR$128,2),"")</f>
        <v>18.684054733548386</v>
      </c>
      <c r="Y110" s="23">
        <f>IF(Y79&gt;0,VLOOKUP(Y79,'[3]2020_Envelope'!$BH$6:$CR$128,2),"")</f>
        <v>96.941051456451618</v>
      </c>
      <c r="Z110" s="23">
        <f>IF(Z79&gt;0,VLOOKUP(Z79,'[3]2020_Envelope'!$BH$6:$CR$128,2),"")</f>
        <v>35.412562056497691</v>
      </c>
      <c r="AA110" s="23">
        <f>IF(AA79&gt;0,VLOOKUP(AA79,'[3]2020_Envelope'!$BH$6:$CR$128,2),"")</f>
        <v>89.171108476409785</v>
      </c>
      <c r="AB110" s="23">
        <f>IF(AB79&gt;0,VLOOKUP(AB79,'[3]2020_Envelope'!$BH$6:$CR$128,2),"")</f>
        <v>73.415651615357163</v>
      </c>
      <c r="AC110" s="23">
        <f>IF(AC79&gt;0,VLOOKUP(AC79,'[3]2020_Envelope'!$BH$6:$CR$128,2),"")</f>
        <v>33.705407163214282</v>
      </c>
      <c r="AD110" s="22" t="str">
        <f>IF(AD79&gt;0,VLOOKUP(AD79,'[3]2020_HVAC'!$EY$7:$KA$83,14),"")</f>
        <v/>
      </c>
      <c r="AE110" s="22" t="str">
        <f>IF(AE79&gt;0,VLOOKUP(AE79,'[3]2020_HVAC'!$EY$7:$KA$83,14),"")</f>
        <v/>
      </c>
      <c r="AF110" s="22" t="str">
        <f>IF(AF79&gt;0,VLOOKUP(AF79,'[3]2020_HVAC'!$EY$7:$KA$83,14),"")</f>
        <v/>
      </c>
      <c r="AG110" s="61">
        <f>VLOOKUP($C110,[2]Performance!$A$3:$K$36,8)</f>
        <v>2</v>
      </c>
      <c r="AH110" s="61">
        <f t="shared" si="104"/>
        <v>16</v>
      </c>
      <c r="AI110" s="22">
        <f>IF(AI79&gt;0,VLOOKUP(AI79,'[3]2020_HVAC'!$EY$7:$KA$83,AH110),"")</f>
        <v>28.044207584571243</v>
      </c>
      <c r="AJ110" s="22" t="str">
        <f>IF(AJ79&gt;0,VLOOKUP(AJ79,'[3]2020_HVAC'!$EY$7:$KA$83,AH110),"")</f>
        <v/>
      </c>
      <c r="AK110" s="22">
        <f>IF(AK79&gt;0,VLOOKUP(AK79,'[3]2020_HVAC'!$EY$7:$KA$83,14),"")</f>
        <v>233.24445899999998</v>
      </c>
      <c r="AL110" s="22">
        <f>IF(AL79&gt;0,VLOOKUP(AL79,'[3]2020_HVAC'!$EY$7:$KA$83,14),"")</f>
        <v>3.9310182214285709</v>
      </c>
      <c r="AM110" s="22" t="str">
        <f>IF(AM79&gt;0,VLOOKUP(AM79,'[3]2020_HVAC'!$EY$7:$KA$83,14),"")</f>
        <v/>
      </c>
      <c r="AN110" s="22" t="str">
        <f>IF(AN79&gt;0,VLOOKUP(AN79,'[3]2020_HVAC'!$EY$7:$KA$83,14),"")</f>
        <v/>
      </c>
      <c r="AO110" s="14">
        <f t="shared" si="105"/>
        <v>85756.93284304702</v>
      </c>
      <c r="AP110" s="23">
        <f>IF(AP79&gt;0,VLOOKUP(AP79,'[3]2020_Envelope'!$BH$6:$CR$128,3),"")</f>
        <v>9.041185293476703</v>
      </c>
      <c r="AQ110" s="23">
        <f>IF(AQ79&gt;0,VLOOKUP(AQ79,'[3]2020_Envelope'!$BH$6:$CR$128,3),"")</f>
        <v>40.201472789677418</v>
      </c>
      <c r="AR110" s="23">
        <f>IF(AR79&gt;0,VLOOKUP(AR79,'[3]2020_Envelope'!$BH$6:$CR$128,3),"")</f>
        <v>17.136084208458783</v>
      </c>
      <c r="AS110" s="23">
        <f>IF(AS79&gt;0,VLOOKUP(AS79,'[3]2020_Envelope'!$BH$6:$CR$128,3),"")</f>
        <v>39.544645079119618</v>
      </c>
      <c r="AT110" s="23">
        <f>IF(AT79&gt;0,VLOOKUP(AT79,'[3]2020_Envelope'!$BH$6:$CR$128,3),"")</f>
        <v>32.557746284848484</v>
      </c>
      <c r="AU110" s="23">
        <f>IF(AU79&gt;0,VLOOKUP(AU79,'[3]2020_Envelope'!$BH$6:$CR$128,3),"")</f>
        <v>14.797290119999998</v>
      </c>
      <c r="AV110" s="22" t="str">
        <f>IF(AV79&gt;0,VLOOKUP(AV79,'[3]2020_HVAC'!$EY$7:$KA$83,17),"")</f>
        <v/>
      </c>
      <c r="AW110" s="22" t="str">
        <f>IF(AW79&gt;0,VLOOKUP(AW79,'[3]2020_HVAC'!$EY$7:$KA$83,17),"")</f>
        <v/>
      </c>
      <c r="AX110" s="22" t="str">
        <f>IF(AX79&gt;0,VLOOKUP(AX79,'[3]2020_HVAC'!$EY$7:$KA$83,17),"")</f>
        <v/>
      </c>
      <c r="AY110" s="61">
        <f>VLOOKUP($C110,[1]Performance!$A$3:$K$36,8)</f>
        <v>2</v>
      </c>
      <c r="AZ110" s="61">
        <f t="shared" si="106"/>
        <v>18</v>
      </c>
      <c r="BA110" s="22">
        <f>IF(BA79&gt;0,VLOOKUP(BA79,'[3]2020_HVAC'!$EY$7:$KA$83,AZ110),"")</f>
        <v>30.889145626001763</v>
      </c>
      <c r="BB110" s="22" t="str">
        <f>IF(BB79&gt;0,VLOOKUP(BB79,'[3]2020_HVAC'!$EY$7:$KA$83,AZ110),"")</f>
        <v/>
      </c>
      <c r="BC110" s="22">
        <f>IF(BC79&gt;0,VLOOKUP(BC79,'[3]2020_HVAC'!$EY$7:$KA$83,17),"")</f>
        <v>212.03258399999999</v>
      </c>
      <c r="BD110" s="22">
        <f>IF(BD79&gt;0,VLOOKUP(BD79,'[3]2020_HVAC'!$EY$7:$KA$83,17),"")</f>
        <v>0.27795078333333328</v>
      </c>
      <c r="BE110" s="22" t="str">
        <f>IF(BE79&gt;0,VLOOKUP(BE79,'[3]2020_HVAC'!$EY$7:$KA$83,17),"")</f>
        <v/>
      </c>
      <c r="BF110" s="22" t="str">
        <f>IF(BF79&gt;0,VLOOKUP(BF79,'[3]2020_HVAC'!$EY$7:$KA$83,17),"")</f>
        <v/>
      </c>
      <c r="BG110" s="14">
        <f t="shared" si="107"/>
        <v>392513.32314306695</v>
      </c>
      <c r="BH110" s="21">
        <f>IF($N110&gt;0,VLOOKUP($C110,[2]Rome!$AB$7:$AN$40,$N110))/((IF($P110=1,'3 PlantsCodes'!$D$26,IF($P110=2,'3 PlantsCodes'!$D$27,IF($P110=3,'3 PlantsCodes'!$D$28,IF($P110=4,'3 PlantsCodes'!$D$29)))))*IF($R110=1,'3 PlantsCodes'!$D$31,IF(IT_Rome!$R110=2,'3 PlantsCodes'!$D$32)))</f>
        <v>4.4848501711874329</v>
      </c>
      <c r="BI110" s="21">
        <f>(IF($O110=20,VLOOKUP($C110,[2]Rome!$AB$7:$AN$40,12),IF($O110&gt;0,VLOOKUP($C110,[2]Rome!$AB$7:$AN$40,$O110),0))/(IF($Q110=1,'3 PlantsCodes'!$E$26,IF($Q110=3,'3 PlantsCodes'!$E$28,IF($Q110=4,'3 PlantsCodes'!$E$29,1)))*IF($R110=1,'3 PlantsCodes'!$E$31,IF($R110=2,'3 PlantsCodes'!$E$32))))</f>
        <v>5.1598307275034463</v>
      </c>
      <c r="BJ110" s="21">
        <f>VLOOKUP($C110,[2]Rome!$AB$6:$AZ$40,$T110)</f>
        <v>5.9245810074841554</v>
      </c>
      <c r="BK110" s="21">
        <f>VLOOKUP($C110,[2]Rome!$B$7:$Y$40,18)</f>
        <v>11.353794285713454</v>
      </c>
      <c r="BL110" s="21">
        <f>VLOOKUP($C110,[2]Rome!$B$7:$AA$40,26)</f>
        <v>0.39372510392025395</v>
      </c>
      <c r="BM110" s="22">
        <f>IF($V110=1,-[4]SFH!$E$10,0)</f>
        <v>0</v>
      </c>
      <c r="BN110" s="63" t="s">
        <v>38</v>
      </c>
      <c r="BO110" s="21">
        <f>IF($N110&gt;0,VLOOKUP($C110,[1]Rome!$AB$7:$AN$40,$N110))/((IF($P110=1,'3 PlantsCodes'!$D$26,IF($P110=2,'3 PlantsCodes'!$D$27,IF($P110=3,'3 PlantsCodes'!$D$28,IF($P110=4,'3 PlantsCodes'!$D$29)))))*IF($R110=1,'3 PlantsCodes'!$D$31,IF(IT_Rome!$R110=2,'3 PlantsCodes'!$D$32)))</f>
        <v>4.3376146476557258</v>
      </c>
      <c r="BP110" s="21">
        <f>(IF($O110=20,VLOOKUP($C110,[1]Rome!$AB$7:$AN$40,12),IF($O110&gt;0,VLOOKUP($C110,[1]Rome!$AB$7:$AN$40,$O110),0))/(IF($Q110=1,'3 PlantsCodes'!$E$26,IF($Q110=3,'3 PlantsCodes'!$E$28,IF($Q110=4,'3 PlantsCodes'!$E$29,1)))*IF($R110=1,'3 PlantsCodes'!$E$31,IF($R110=2,'3 PlantsCodes'!$E$32))))</f>
        <v>2.7786112048919689</v>
      </c>
      <c r="BQ110" s="21">
        <f>VLOOKUP($C110,[1]Rome!$AB$6:$AZ$40,$T110)</f>
        <v>9.6646845349695329</v>
      </c>
      <c r="BR110" s="21">
        <f>VLOOKUP($C110,[1]Rome!$B$7:$Y$40,18)</f>
        <v>11.676460606061633</v>
      </c>
      <c r="BS110" s="21">
        <f>VLOOKUP($C110,[1]Rome!$B$7:$AA$40,26)</f>
        <v>0.37542478851030309</v>
      </c>
      <c r="BT110" s="22">
        <f>IF($V110=1,-[4]AB!$E$10,0)</f>
        <v>0</v>
      </c>
      <c r="BU110" s="63" t="s">
        <v>38</v>
      </c>
    </row>
    <row r="111" spans="1:73" x14ac:dyDescent="0.25">
      <c r="A111" s="195"/>
      <c r="B111" s="18">
        <v>11</v>
      </c>
      <c r="C111" s="26">
        <f t="shared" ref="C111:W111" si="116">IF(C80="","",C80)</f>
        <v>34</v>
      </c>
      <c r="D111" s="55" t="str">
        <f t="shared" si="116"/>
        <v>o+</v>
      </c>
      <c r="E111" s="55" t="str">
        <f t="shared" si="116"/>
        <v>+</v>
      </c>
      <c r="F111" s="54" t="str">
        <f t="shared" si="116"/>
        <v>+</v>
      </c>
      <c r="G111" s="54" t="str">
        <f t="shared" si="116"/>
        <v>o</v>
      </c>
      <c r="H111" s="54">
        <f t="shared" si="116"/>
        <v>1</v>
      </c>
      <c r="I111" s="54">
        <f t="shared" si="116"/>
        <v>4</v>
      </c>
      <c r="J111" s="54">
        <f t="shared" si="116"/>
        <v>3</v>
      </c>
      <c r="K111" s="54">
        <f t="shared" si="116"/>
        <v>2</v>
      </c>
      <c r="L111" s="54">
        <f t="shared" si="116"/>
        <v>2</v>
      </c>
      <c r="M111" s="54">
        <f t="shared" si="116"/>
        <v>4322</v>
      </c>
      <c r="N111" s="54">
        <f t="shared" si="116"/>
        <v>7</v>
      </c>
      <c r="O111" s="54">
        <f t="shared" si="116"/>
        <v>12</v>
      </c>
      <c r="P111" s="54">
        <f t="shared" si="116"/>
        <v>1</v>
      </c>
      <c r="Q111" s="54">
        <f t="shared" si="116"/>
        <v>1</v>
      </c>
      <c r="R111" s="54">
        <f t="shared" si="116"/>
        <v>2</v>
      </c>
      <c r="S111" s="54" t="str">
        <f t="shared" si="116"/>
        <v>o</v>
      </c>
      <c r="T111" s="26">
        <f t="shared" si="116"/>
        <v>16</v>
      </c>
      <c r="U111" s="54">
        <f t="shared" si="116"/>
        <v>0</v>
      </c>
      <c r="V111" s="54">
        <f t="shared" si="116"/>
        <v>0</v>
      </c>
      <c r="W111" s="19" t="str">
        <f t="shared" si="116"/>
        <v/>
      </c>
      <c r="X111" s="23">
        <f>IF(X80&gt;0,VLOOKUP(X80,'[3]2020_Envelope'!$BH$6:$CR$128,2),"")</f>
        <v>18.684054733548386</v>
      </c>
      <c r="Y111" s="23">
        <f>IF(Y80&gt;0,VLOOKUP(Y80,'[3]2020_Envelope'!$BH$6:$CR$128,2),"")</f>
        <v>96.941051456451618</v>
      </c>
      <c r="Z111" s="23">
        <f>IF(Z80&gt;0,VLOOKUP(Z80,'[3]2020_Envelope'!$BH$6:$CR$128,2),"")</f>
        <v>35.412562056497691</v>
      </c>
      <c r="AA111" s="23">
        <f>IF(AA80&gt;0,VLOOKUP(AA80,'[3]2020_Envelope'!$BH$6:$CR$128,2),"")</f>
        <v>89.171108476409785</v>
      </c>
      <c r="AB111" s="23">
        <f>IF(AB80&gt;0,VLOOKUP(AB80,'[3]2020_Envelope'!$BH$6:$CR$128,2),"")</f>
        <v>73.415651615357163</v>
      </c>
      <c r="AC111" s="23">
        <f>IF(AC80&gt;0,VLOOKUP(AC80,'[3]2020_Envelope'!$BH$6:$CR$128,2),"")</f>
        <v>33.705407163214282</v>
      </c>
      <c r="AD111" s="22">
        <f>IF(AD80&gt;0,VLOOKUP(AD80,'[3]2020_HVAC'!$EY$7:$KA$83,14),"")</f>
        <v>15.673824375000001</v>
      </c>
      <c r="AE111" s="22">
        <f>IF(AE80&gt;0,VLOOKUP(AE80,'[3]2020_HVAC'!$EY$7:$KA$83,14),"")</f>
        <v>10.630117575</v>
      </c>
      <c r="AF111" s="22" t="str">
        <f>IF(AF80&gt;0,VLOOKUP(AF80,'[3]2020_HVAC'!$EY$7:$KA$83,14),"")</f>
        <v/>
      </c>
      <c r="AG111" s="61">
        <f>VLOOKUP($C111,[2]Performance!$A$3:$K$36,8)</f>
        <v>2</v>
      </c>
      <c r="AH111" s="61">
        <f t="shared" si="104"/>
        <v>16</v>
      </c>
      <c r="AI111" s="22">
        <f>IF(AI80&gt;0,VLOOKUP(AI80,'[3]2020_HVAC'!$EY$7:$KA$83,AH111),"")</f>
        <v>28.044207584571243</v>
      </c>
      <c r="AJ111" s="22" t="str">
        <f>IF(AJ80&gt;0,VLOOKUP(AJ80,'[3]2020_HVAC'!$EY$7:$KA$83,AH111),"")</f>
        <v/>
      </c>
      <c r="AK111" s="22">
        <f>IF(AK80&gt;0,VLOOKUP(AK80,'[3]2020_HVAC'!$EY$7:$KA$83,14),"")</f>
        <v>233.24445899999998</v>
      </c>
      <c r="AL111" s="22">
        <f>IF(AL80&gt;0,VLOOKUP(AL80,'[3]2020_HVAC'!$EY$7:$KA$83,14),"")</f>
        <v>3.9310182214285709</v>
      </c>
      <c r="AM111" s="22" t="str">
        <f>IF(AM80&gt;0,VLOOKUP(AM80,'[3]2020_HVAC'!$EY$7:$KA$83,14),"")</f>
        <v/>
      </c>
      <c r="AN111" s="22" t="str">
        <f>IF(AN80&gt;0,VLOOKUP(AN80,'[3]2020_HVAC'!$EY$7:$KA$83,14),"")</f>
        <v/>
      </c>
      <c r="AO111" s="14">
        <f t="shared" si="105"/>
        <v>89439.484716047009</v>
      </c>
      <c r="AP111" s="23">
        <f>IF(AP80&gt;0,VLOOKUP(AP80,'[3]2020_Envelope'!$BH$6:$CR$128,3),"")</f>
        <v>9.041185293476703</v>
      </c>
      <c r="AQ111" s="23">
        <f>IF(AQ80&gt;0,VLOOKUP(AQ80,'[3]2020_Envelope'!$BH$6:$CR$128,3),"")</f>
        <v>40.201472789677418</v>
      </c>
      <c r="AR111" s="23">
        <f>IF(AR80&gt;0,VLOOKUP(AR80,'[3]2020_Envelope'!$BH$6:$CR$128,3),"")</f>
        <v>17.136084208458783</v>
      </c>
      <c r="AS111" s="23">
        <f>IF(AS80&gt;0,VLOOKUP(AS80,'[3]2020_Envelope'!$BH$6:$CR$128,3),"")</f>
        <v>39.544645079119618</v>
      </c>
      <c r="AT111" s="23">
        <f>IF(AT80&gt;0,VLOOKUP(AT80,'[3]2020_Envelope'!$BH$6:$CR$128,3),"")</f>
        <v>32.557746284848484</v>
      </c>
      <c r="AU111" s="23">
        <f>IF(AU80&gt;0,VLOOKUP(AU80,'[3]2020_Envelope'!$BH$6:$CR$128,3),"")</f>
        <v>14.797290119999998</v>
      </c>
      <c r="AV111" s="22">
        <f>IF(AV80&gt;0,VLOOKUP(AV80,'[3]2020_HVAC'!$EY$7:$KA$83,17),"")</f>
        <v>15.680157233333334</v>
      </c>
      <c r="AW111" s="22">
        <f>IF(AW80&gt;0,VLOOKUP(AW80,'[3]2020_HVAC'!$EY$7:$KA$83,17),"")</f>
        <v>7.5714264266666671</v>
      </c>
      <c r="AX111" s="22" t="str">
        <f>IF(AX80&gt;0,VLOOKUP(AX80,'[3]2020_HVAC'!$EY$7:$KA$83,17),"")</f>
        <v/>
      </c>
      <c r="AY111" s="61">
        <f>VLOOKUP($C111,[1]Performance!$A$3:$K$36,8)</f>
        <v>2</v>
      </c>
      <c r="AZ111" s="61">
        <f t="shared" si="106"/>
        <v>18</v>
      </c>
      <c r="BA111" s="22">
        <f>IF(BA80&gt;0,VLOOKUP(BA80,'[3]2020_HVAC'!$EY$7:$KA$83,AZ111),"")</f>
        <v>30.889145626001763</v>
      </c>
      <c r="BB111" s="22" t="str">
        <f>IF(BB80&gt;0,VLOOKUP(BB80,'[3]2020_HVAC'!$EY$7:$KA$83,AZ111),"")</f>
        <v/>
      </c>
      <c r="BC111" s="22">
        <f>IF(BC80&gt;0,VLOOKUP(BC80,'[3]2020_HVAC'!$EY$7:$KA$83,17),"")</f>
        <v>212.03258399999999</v>
      </c>
      <c r="BD111" s="22">
        <f>IF(BD80&gt;0,VLOOKUP(BD80,'[3]2020_HVAC'!$EY$7:$KA$83,17),"")</f>
        <v>0.27795078333333328</v>
      </c>
      <c r="BE111" s="22" t="str">
        <f>IF(BE80&gt;0,VLOOKUP(BE80,'[3]2020_HVAC'!$EY$7:$KA$83,17),"")</f>
        <v/>
      </c>
      <c r="BF111" s="22" t="str">
        <f>IF(BF80&gt;0,VLOOKUP(BF80,'[3]2020_HVAC'!$EY$7:$KA$83,17),"")</f>
        <v/>
      </c>
      <c r="BG111" s="14">
        <f t="shared" si="107"/>
        <v>415532.39096646692</v>
      </c>
      <c r="BH111" s="21">
        <f>IF($N111&gt;0,VLOOKUP($C111,[2]Rome!$AB$7:$AN$40,$N111))/((IF($P111=1,'3 PlantsCodes'!$D$26,IF($P111=2,'3 PlantsCodes'!$D$27,IF($P111=3,'3 PlantsCodes'!$D$28,IF($P111=4,'3 PlantsCodes'!$D$29)))))*IF($R111=1,'3 PlantsCodes'!$D$31,IF(IT_Rome!$R111=2,'3 PlantsCodes'!$D$32)))</f>
        <v>3.2291046175423936</v>
      </c>
      <c r="BI111" s="21">
        <f>(IF($O111=20,VLOOKUP($C111,[2]Rome!$AB$7:$AN$40,12),IF($O111&gt;0,VLOOKUP($C111,[2]Rome!$AB$7:$AN$40,$O111),0))/(IF($Q111=1,'3 PlantsCodes'!$E$26,IF($Q111=3,'3 PlantsCodes'!$E$28,IF($Q111=4,'3 PlantsCodes'!$E$29,1)))*IF($R111=1,'3 PlantsCodes'!$E$31,IF($R111=2,'3 PlantsCodes'!$E$32))))</f>
        <v>5.0438458714318459</v>
      </c>
      <c r="BJ111" s="21">
        <f>VLOOKUP($C111,[2]Rome!$AB$6:$AZ$40,$T111)</f>
        <v>6.0916497084687968</v>
      </c>
      <c r="BK111" s="21">
        <f>VLOOKUP($C111,[2]Rome!$B$7:$Y$40,18)</f>
        <v>11.353794285713454</v>
      </c>
      <c r="BL111" s="21">
        <f>VLOOKUP($C111,[2]Rome!$B$7:$AA$40,26)</f>
        <v>4.8523277546582442</v>
      </c>
      <c r="BM111" s="22">
        <f>IF($V111=1,-[4]SFH!$E$10,0)</f>
        <v>0</v>
      </c>
      <c r="BN111" s="63" t="s">
        <v>38</v>
      </c>
      <c r="BO111" s="21">
        <f>IF($N111&gt;0,VLOOKUP($C111,[1]Rome!$AB$7:$AN$40,$N111))/((IF($P111=1,'3 PlantsCodes'!$D$26,IF($P111=2,'3 PlantsCodes'!$D$27,IF($P111=3,'3 PlantsCodes'!$D$28,IF($P111=4,'3 PlantsCodes'!$D$29)))))*IF($R111=1,'3 PlantsCodes'!$D$31,IF(IT_Rome!$R111=2,'3 PlantsCodes'!$D$32)))</f>
        <v>2.7005328556500952</v>
      </c>
      <c r="BP111" s="21">
        <f>(IF($O111=20,VLOOKUP($C111,[1]Rome!$AB$7:$AN$40,12),IF($O111&gt;0,VLOOKUP($C111,[1]Rome!$AB$7:$AN$40,$O111),0))/(IF($Q111=1,'3 PlantsCodes'!$E$26,IF($Q111=3,'3 PlantsCodes'!$E$28,IF($Q111=4,'3 PlantsCodes'!$E$29,1)))*IF($R111=1,'3 PlantsCodes'!$E$31,IF($R111=2,'3 PlantsCodes'!$E$32))))</f>
        <v>2.6799856527531118</v>
      </c>
      <c r="BQ111" s="21">
        <f>VLOOKUP($C111,[1]Rome!$AB$6:$AZ$40,$T111)</f>
        <v>9.9738856410452321</v>
      </c>
      <c r="BR111" s="21">
        <f>VLOOKUP($C111,[1]Rome!$B$7:$Y$40,18)</f>
        <v>11.676460606061633</v>
      </c>
      <c r="BS111" s="21">
        <f>VLOOKUP($C111,[1]Rome!$B$7:$AA$40,26)</f>
        <v>4.9326596182101774</v>
      </c>
      <c r="BT111" s="22">
        <f>IF($V111=1,-[4]AB!$E$10,0)</f>
        <v>0</v>
      </c>
      <c r="BU111" s="63" t="s">
        <v>38</v>
      </c>
    </row>
    <row r="112" spans="1:73" x14ac:dyDescent="0.25">
      <c r="A112" s="195"/>
      <c r="B112" s="18">
        <v>12</v>
      </c>
      <c r="C112" s="26">
        <f t="shared" ref="C112:W112" si="117">IF(C81="","",C81)</f>
        <v>19</v>
      </c>
      <c r="D112" s="55" t="str">
        <f t="shared" si="117"/>
        <v>o</v>
      </c>
      <c r="E112" s="55" t="str">
        <f t="shared" si="117"/>
        <v>o+</v>
      </c>
      <c r="F112" s="54" t="str">
        <f t="shared" si="117"/>
        <v>o</v>
      </c>
      <c r="G112" s="54" t="str">
        <f t="shared" si="117"/>
        <v>o</v>
      </c>
      <c r="H112" s="54">
        <f t="shared" si="117"/>
        <v>0</v>
      </c>
      <c r="I112" s="54">
        <f t="shared" si="117"/>
        <v>3</v>
      </c>
      <c r="J112" s="54">
        <f t="shared" si="117"/>
        <v>2</v>
      </c>
      <c r="K112" s="54">
        <f t="shared" si="117"/>
        <v>1</v>
      </c>
      <c r="L112" s="54">
        <f t="shared" si="117"/>
        <v>1</v>
      </c>
      <c r="M112" s="54">
        <f t="shared" si="117"/>
        <v>3211</v>
      </c>
      <c r="N112" s="54">
        <f t="shared" si="117"/>
        <v>9</v>
      </c>
      <c r="O112" s="54">
        <f t="shared" si="117"/>
        <v>11</v>
      </c>
      <c r="P112" s="54">
        <f t="shared" si="117"/>
        <v>2</v>
      </c>
      <c r="Q112" s="54">
        <f t="shared" si="117"/>
        <v>3</v>
      </c>
      <c r="R112" s="54">
        <f t="shared" si="117"/>
        <v>1</v>
      </c>
      <c r="S112" s="54" t="str">
        <f t="shared" si="117"/>
        <v>o</v>
      </c>
      <c r="T112" s="26">
        <f t="shared" si="117"/>
        <v>24</v>
      </c>
      <c r="U112" s="54">
        <f t="shared" si="117"/>
        <v>1</v>
      </c>
      <c r="V112" s="54">
        <f t="shared" si="117"/>
        <v>1</v>
      </c>
      <c r="W112" s="19" t="str">
        <f t="shared" si="117"/>
        <v/>
      </c>
      <c r="X112" s="23">
        <f>IF(X81&gt;0,VLOOKUP(X81,'[3]2020_Envelope'!$BH$6:$CR$128,2),"")</f>
        <v>12.985520963364053</v>
      </c>
      <c r="Y112" s="23">
        <f>IF(Y81&gt;0,VLOOKUP(Y81,'[3]2020_Envelope'!$BH$6:$CR$128,2),"")</f>
        <v>86.754396158064523</v>
      </c>
      <c r="Z112" s="23">
        <f>IF(Z81&gt;0,VLOOKUP(Z81,'[3]2020_Envelope'!$BH$6:$CR$128,2),"")</f>
        <v>31.412266827096769</v>
      </c>
      <c r="AA112" s="23">
        <f>IF(AA81&gt;0,VLOOKUP(AA81,'[3]2020_Envelope'!$BH$6:$CR$128,2),"")</f>
        <v>81.500872694616561</v>
      </c>
      <c r="AB112" s="23" t="str">
        <f>IF(AB81&gt;0,VLOOKUP(AB81,'[3]2020_Envelope'!$BH$6:$CR$128,2),"")</f>
        <v/>
      </c>
      <c r="AC112" s="23">
        <f>IF(AC81&gt;0,VLOOKUP(AC81,'[3]2020_Envelope'!$BH$6:$CR$128,2),"")</f>
        <v>14.269945175357144</v>
      </c>
      <c r="AD112" s="22" t="str">
        <f>IF(AD81&gt;0,VLOOKUP(AD81,'[3]2020_HVAC'!$EY$7:$KA$83,14),"")</f>
        <v/>
      </c>
      <c r="AE112" s="22" t="str">
        <f>IF(AE81&gt;0,VLOOKUP(AE81,'[3]2020_HVAC'!$EY$7:$KA$83,14),"")</f>
        <v/>
      </c>
      <c r="AF112" s="22" t="str">
        <f>IF(AF81&gt;0,VLOOKUP(AF81,'[3]2020_HVAC'!$EY$7:$KA$83,14),"")</f>
        <v/>
      </c>
      <c r="AG112" s="61">
        <f>VLOOKUP($C112,[2]Performance!$A$3:$K$36,8)</f>
        <v>2</v>
      </c>
      <c r="AH112" s="61">
        <f t="shared" si="104"/>
        <v>16</v>
      </c>
      <c r="AI112" s="22">
        <f>IF(AI81&gt;0,VLOOKUP(AI81,'[3]2020_HVAC'!$EY$7:$KA$83,AH112),"")</f>
        <v>31.695714285714285</v>
      </c>
      <c r="AJ112" s="22">
        <f>IF(AJ81&gt;0,VLOOKUP(AJ81,'[3]2020_HVAC'!$EY$7:$KA$83,AH112),"")</f>
        <v>21.380038386523445</v>
      </c>
      <c r="AK112" s="22">
        <f>IF(AK81&gt;0,VLOOKUP(AK81,'[3]2020_HVAC'!$EY$7:$KA$83,14),"")</f>
        <v>39.1792935</v>
      </c>
      <c r="AL112" s="22">
        <f>IF(AL81&gt;0,VLOOKUP(AL81,'[3]2020_HVAC'!$EY$7:$KA$83,14),"")</f>
        <v>9.6084981535714284</v>
      </c>
      <c r="AM112" s="22">
        <f>IF(AM81&gt;0,VLOOKUP(AM81,'[3]2020_HVAC'!$EY$7:$KA$83,14),"")</f>
        <v>16.719508621714269</v>
      </c>
      <c r="AN112" s="22">
        <f>IF(AN81&gt;0,VLOOKUP(AN81,'[3]2020_HVAC'!$EY$7:$KA$83,14),"")</f>
        <v>32.131292908328199</v>
      </c>
      <c r="AO112" s="14">
        <f t="shared" si="105"/>
        <v>52869.228674409096</v>
      </c>
      <c r="AP112" s="23">
        <f>IF(AP81&gt;0,VLOOKUP(AP81,'[3]2020_Envelope'!$BH$6:$CR$128,3),"")</f>
        <v>6.2836735835125452</v>
      </c>
      <c r="AQ112" s="23">
        <f>IF(AQ81&gt;0,VLOOKUP(AQ81,'[3]2020_Envelope'!$BH$6:$CR$128,3),"")</f>
        <v>35.977064867096772</v>
      </c>
      <c r="AR112" s="23">
        <f>IF(AR81&gt;0,VLOOKUP(AR81,'[3]2020_Envelope'!$BH$6:$CR$128,3),"")</f>
        <v>15.200347511397849</v>
      </c>
      <c r="AS112" s="23">
        <f>IF(AS81&gt;0,VLOOKUP(AS81,'[3]2020_Envelope'!$BH$6:$CR$128,3),"")</f>
        <v>36.142862337224884</v>
      </c>
      <c r="AT112" s="23" t="str">
        <f>IF(AT81&gt;0,VLOOKUP(AT81,'[3]2020_Envelope'!$BH$6:$CR$128,3),"")</f>
        <v/>
      </c>
      <c r="AU112" s="23">
        <f>IF(AU81&gt;0,VLOOKUP(AU81,'[3]2020_Envelope'!$BH$6:$CR$128,3),"")</f>
        <v>6.2651300799999996</v>
      </c>
      <c r="AV112" s="22" t="str">
        <f>IF(AV81&gt;0,VLOOKUP(AV81,'[3]2020_HVAC'!$EY$7:$KA$83,17),"")</f>
        <v/>
      </c>
      <c r="AW112" s="22" t="str">
        <f>IF(AW81&gt;0,VLOOKUP(AW81,'[3]2020_HVAC'!$EY$7:$KA$83,17),"")</f>
        <v/>
      </c>
      <c r="AX112" s="22" t="str">
        <f>IF(AX81&gt;0,VLOOKUP(AX81,'[3]2020_HVAC'!$EY$7:$KA$83,17),"")</f>
        <v/>
      </c>
      <c r="AY112" s="61">
        <f>VLOOKUP($C112,[1]Performance!$A$3:$K$36,8)</f>
        <v>2</v>
      </c>
      <c r="AZ112" s="61">
        <f t="shared" si="106"/>
        <v>18</v>
      </c>
      <c r="BA112" s="22">
        <f>IF(BA81&gt;0,VLOOKUP(BA81,'[3]2020_HVAC'!$EY$7:$KA$83,AZ112),"")</f>
        <v>6.5289405864381287</v>
      </c>
      <c r="BB112" s="22">
        <f>IF(BB81&gt;0,VLOOKUP(BB81,'[3]2020_HVAC'!$EY$7:$KA$83,AZ112),"")</f>
        <v>13.156099580324517</v>
      </c>
      <c r="BC112" s="22">
        <f>IF(BC81&gt;0,VLOOKUP(BC81,'[3]2020_HVAC'!$EY$7:$KA$83,17),"")</f>
        <v>35.6259145</v>
      </c>
      <c r="BD112" s="22">
        <f>IF(BD81&gt;0,VLOOKUP(BD81,'[3]2020_HVAC'!$EY$7:$KA$83,17),"")</f>
        <v>1.3587775166666667</v>
      </c>
      <c r="BE112" s="22">
        <f>IF(BE81&gt;0,VLOOKUP(BE81,'[3]2020_HVAC'!$EY$7:$KA$83,17),"")</f>
        <v>21.399043975757554</v>
      </c>
      <c r="BF112" s="22">
        <f>IF(BF81&gt;0,VLOOKUP(BF81,'[3]2020_HVAC'!$EY$7:$KA$83,17),"")</f>
        <v>19.992804476293106</v>
      </c>
      <c r="BG112" s="14">
        <f t="shared" si="107"/>
        <v>195951.35242456492</v>
      </c>
      <c r="BH112" s="21">
        <f>IF($N112&gt;0,VLOOKUP($C112,[2]Rome!$AB$7:$AN$40,$N112))/((IF($P112=1,'3 PlantsCodes'!$D$26,IF($P112=2,'3 PlantsCodes'!$D$27,IF($P112=3,'3 PlantsCodes'!$D$28,IF($P112=4,'3 PlantsCodes'!$D$29)))))*IF($R112=1,'3 PlantsCodes'!$D$31,IF(IT_Rome!$R112=2,'3 PlantsCodes'!$D$32)))</f>
        <v>24.320973976963487</v>
      </c>
      <c r="BI112" s="21">
        <f>(IF($O112=20,VLOOKUP($C112,[2]Rome!$AB$7:$AN$40,12),IF($O112&gt;0,VLOOKUP($C112,[2]Rome!$AB$7:$AN$40,$O112),0))/(IF($Q112=1,'3 PlantsCodes'!$E$26,IF($Q112=3,'3 PlantsCodes'!$E$28,IF($Q112=4,'3 PlantsCodes'!$E$29,1)))*IF($R112=1,'3 PlantsCodes'!$E$31,IF($R112=2,'3 PlantsCodes'!$E$32))))</f>
        <v>14.887745421296072</v>
      </c>
      <c r="BJ112" s="21">
        <f>VLOOKUP($C112,[2]Rome!$AB$6:$AZ$40,$T112)</f>
        <v>6.3314285714285727</v>
      </c>
      <c r="BK112" s="21">
        <f>VLOOKUP($C112,[2]Rome!$B$7:$Y$40,18)</f>
        <v>11.353794285713454</v>
      </c>
      <c r="BL112" s="21">
        <f>VLOOKUP($C112,[2]Rome!$B$7:$AA$40,26)</f>
        <v>0.57087367399729527</v>
      </c>
      <c r="BM112" s="22">
        <f>IF($V112=1,-[4]SFH!$E$10,0)</f>
        <v>-21.035714285714285</v>
      </c>
      <c r="BN112" s="63" t="s">
        <v>38</v>
      </c>
      <c r="BO112" s="21">
        <f>IF($N112&gt;0,VLOOKUP($C112,[1]Rome!$AB$7:$AN$40,$N112))/((IF($P112=1,'3 PlantsCodes'!$D$26,IF($P112=2,'3 PlantsCodes'!$D$27,IF($P112=3,'3 PlantsCodes'!$D$28,IF($P112=4,'3 PlantsCodes'!$D$29)))))*IF($R112=1,'3 PlantsCodes'!$D$31,IF(IT_Rome!$R112=2,'3 PlantsCodes'!$D$32)))</f>
        <v>18.802112719316522</v>
      </c>
      <c r="BP112" s="21">
        <f>(IF($O112=20,VLOOKUP($C112,[1]Rome!$AB$7:$AN$40,12),IF($O112&gt;0,VLOOKUP($C112,[1]Rome!$AB$7:$AN$40,$O112),0))/(IF($Q112=1,'3 PlantsCodes'!$E$26,IF($Q112=3,'3 PlantsCodes'!$E$28,IF($Q112=4,'3 PlantsCodes'!$E$29,1)))*IF($R112=1,'3 PlantsCodes'!$E$31,IF($R112=2,'3 PlantsCodes'!$E$32))))</f>
        <v>8.7849739358654286</v>
      </c>
      <c r="BQ112" s="21">
        <f>VLOOKUP($C112,[1]Rome!$AB$6:$AZ$40,$T112)</f>
        <v>10.19161616161616</v>
      </c>
      <c r="BR112" s="21">
        <f>VLOOKUP($C112,[1]Rome!$B$7:$Y$40,18)</f>
        <v>11.676460606061633</v>
      </c>
      <c r="BS112" s="21">
        <f>VLOOKUP($C112,[1]Rome!$B$7:$AA$40,26)</f>
        <v>0.43499717382502356</v>
      </c>
      <c r="BT112" s="22">
        <f>IF($V112=1,-[4]AB!$E$10,0)</f>
        <v>-13.26969696969697</v>
      </c>
      <c r="BU112" s="63" t="s">
        <v>38</v>
      </c>
    </row>
    <row r="113" spans="1:73" x14ac:dyDescent="0.25">
      <c r="A113" s="195"/>
      <c r="B113" s="18">
        <v>13</v>
      </c>
      <c r="C113" s="26">
        <f t="shared" ref="C113:W113" si="118">IF(C82="","",C82)</f>
        <v>28</v>
      </c>
      <c r="D113" s="55" t="str">
        <f t="shared" si="118"/>
        <v>o+</v>
      </c>
      <c r="E113" s="55" t="str">
        <f t="shared" si="118"/>
        <v>o+</v>
      </c>
      <c r="F113" s="54" t="str">
        <f t="shared" si="118"/>
        <v>+</v>
      </c>
      <c r="G113" s="54" t="str">
        <f t="shared" si="118"/>
        <v>o</v>
      </c>
      <c r="H113" s="54">
        <f t="shared" si="118"/>
        <v>0</v>
      </c>
      <c r="I113" s="54">
        <f t="shared" si="118"/>
        <v>4</v>
      </c>
      <c r="J113" s="54">
        <f t="shared" si="118"/>
        <v>2</v>
      </c>
      <c r="K113" s="54">
        <f t="shared" si="118"/>
        <v>2</v>
      </c>
      <c r="L113" s="54">
        <f t="shared" si="118"/>
        <v>1</v>
      </c>
      <c r="M113" s="54">
        <f t="shared" si="118"/>
        <v>4221</v>
      </c>
      <c r="N113" s="54">
        <f t="shared" si="118"/>
        <v>8</v>
      </c>
      <c r="O113" s="54">
        <f t="shared" si="118"/>
        <v>13</v>
      </c>
      <c r="P113" s="54">
        <f t="shared" si="118"/>
        <v>1</v>
      </c>
      <c r="Q113" s="54">
        <f t="shared" si="118"/>
        <v>1</v>
      </c>
      <c r="R113" s="54">
        <f t="shared" si="118"/>
        <v>2</v>
      </c>
      <c r="S113" s="54" t="str">
        <f t="shared" si="118"/>
        <v>o</v>
      </c>
      <c r="T113" s="26">
        <f t="shared" si="118"/>
        <v>23</v>
      </c>
      <c r="U113" s="54">
        <f t="shared" si="118"/>
        <v>1</v>
      </c>
      <c r="V113" s="54">
        <f t="shared" si="118"/>
        <v>1</v>
      </c>
      <c r="W113" s="19" t="str">
        <f t="shared" si="118"/>
        <v/>
      </c>
      <c r="X113" s="23">
        <f>IF(X82&gt;0,VLOOKUP(X82,'[3]2020_Envelope'!$BH$6:$CR$128,2),"")</f>
        <v>18.684054733548386</v>
      </c>
      <c r="Y113" s="23">
        <f>IF(Y82&gt;0,VLOOKUP(Y82,'[3]2020_Envelope'!$BH$6:$CR$128,2),"")</f>
        <v>96.941051456451618</v>
      </c>
      <c r="Z113" s="23">
        <f>IF(Z82&gt;0,VLOOKUP(Z82,'[3]2020_Envelope'!$BH$6:$CR$128,2),"")</f>
        <v>35.412562056497691</v>
      </c>
      <c r="AA113" s="23">
        <f>IF(AA82&gt;0,VLOOKUP(AA82,'[3]2020_Envelope'!$BH$6:$CR$128,2),"")</f>
        <v>81.500872694616561</v>
      </c>
      <c r="AB113" s="23">
        <f>IF(AB82&gt;0,VLOOKUP(AB82,'[3]2020_Envelope'!$BH$6:$CR$128,2),"")</f>
        <v>73.415651615357163</v>
      </c>
      <c r="AC113" s="23">
        <f>IF(AC82&gt;0,VLOOKUP(AC82,'[3]2020_Envelope'!$BH$6:$CR$128,2),"")</f>
        <v>33.705407163214282</v>
      </c>
      <c r="AD113" s="22" t="str">
        <f>IF(AD82&gt;0,VLOOKUP(AD82,'[3]2020_HVAC'!$EY$7:$KA$83,14),"")</f>
        <v/>
      </c>
      <c r="AE113" s="22" t="str">
        <f>IF(AE82&gt;0,VLOOKUP(AE82,'[3]2020_HVAC'!$EY$7:$KA$83,14),"")</f>
        <v/>
      </c>
      <c r="AF113" s="22" t="str">
        <f>IF(AF82&gt;0,VLOOKUP(AF82,'[3]2020_HVAC'!$EY$7:$KA$83,14),"")</f>
        <v/>
      </c>
      <c r="AG113" s="61">
        <f>VLOOKUP($C113,[2]Performance!$A$3:$K$36,8)</f>
        <v>2</v>
      </c>
      <c r="AH113" s="61">
        <f t="shared" si="104"/>
        <v>16</v>
      </c>
      <c r="AI113" s="22">
        <f>IF(AI82&gt;0,VLOOKUP(AI82,'[3]2020_HVAC'!$EY$7:$KA$83,AH113),"")</f>
        <v>58.180999463604813</v>
      </c>
      <c r="AJ113" s="22" t="str">
        <f>IF(AJ82&gt;0,VLOOKUP(AJ82,'[3]2020_HVAC'!$EY$7:$KA$83,AH113),"")</f>
        <v/>
      </c>
      <c r="AK113" s="22">
        <f>IF(AK82&gt;0,VLOOKUP(AK82,'[3]2020_HVAC'!$EY$7:$KA$83,14),"")</f>
        <v>233.24445899999998</v>
      </c>
      <c r="AL113" s="22">
        <f>IF(AL82&gt;0,VLOOKUP(AL82,'[3]2020_HVAC'!$EY$7:$KA$83,14),"")</f>
        <v>3.9310182214285709</v>
      </c>
      <c r="AM113" s="22">
        <f>IF(AM82&gt;0,VLOOKUP(AM82,'[3]2020_HVAC'!$EY$7:$KA$83,14),"")</f>
        <v>16.719508621714269</v>
      </c>
      <c r="AN113" s="22">
        <f>IF(AN82&gt;0,VLOOKUP(AN82,'[3]2020_HVAC'!$EY$7:$KA$83,14),"")</f>
        <v>32.131292908328199</v>
      </c>
      <c r="AO113" s="14">
        <f t="shared" si="105"/>
        <v>95741.362910866621</v>
      </c>
      <c r="AP113" s="23">
        <f>IF(AP82&gt;0,VLOOKUP(AP82,'[3]2020_Envelope'!$BH$6:$CR$128,3),"")</f>
        <v>9.041185293476703</v>
      </c>
      <c r="AQ113" s="23">
        <f>IF(AQ82&gt;0,VLOOKUP(AQ82,'[3]2020_Envelope'!$BH$6:$CR$128,3),"")</f>
        <v>40.201472789677418</v>
      </c>
      <c r="AR113" s="23">
        <f>IF(AR82&gt;0,VLOOKUP(AR82,'[3]2020_Envelope'!$BH$6:$CR$128,3),"")</f>
        <v>17.136084208458783</v>
      </c>
      <c r="AS113" s="23">
        <f>IF(AS82&gt;0,VLOOKUP(AS82,'[3]2020_Envelope'!$BH$6:$CR$128,3),"")</f>
        <v>36.142862337224884</v>
      </c>
      <c r="AT113" s="23">
        <f>IF(AT82&gt;0,VLOOKUP(AT82,'[3]2020_Envelope'!$BH$6:$CR$128,3),"")</f>
        <v>32.557746284848484</v>
      </c>
      <c r="AU113" s="23">
        <f>IF(AU82&gt;0,VLOOKUP(AU82,'[3]2020_Envelope'!$BH$6:$CR$128,3),"")</f>
        <v>14.797290119999998</v>
      </c>
      <c r="AV113" s="22" t="str">
        <f>IF(AV82&gt;0,VLOOKUP(AV82,'[3]2020_HVAC'!$EY$7:$KA$83,17),"")</f>
        <v/>
      </c>
      <c r="AW113" s="22" t="str">
        <f>IF(AW82&gt;0,VLOOKUP(AW82,'[3]2020_HVAC'!$EY$7:$KA$83,17),"")</f>
        <v/>
      </c>
      <c r="AX113" s="22" t="str">
        <f>IF(AX82&gt;0,VLOOKUP(AX82,'[3]2020_HVAC'!$EY$7:$KA$83,17),"")</f>
        <v/>
      </c>
      <c r="AY113" s="61">
        <f>VLOOKUP($C113,[1]Performance!$A$3:$K$36,8)</f>
        <v>2</v>
      </c>
      <c r="AZ113" s="61">
        <f t="shared" si="106"/>
        <v>18</v>
      </c>
      <c r="BA113" s="22">
        <f>IF(BA82&gt;0,VLOOKUP(BA82,'[3]2020_HVAC'!$EY$7:$KA$83,AZ113),"")</f>
        <v>81.533297357106221</v>
      </c>
      <c r="BB113" s="22" t="str">
        <f>IF(BB82&gt;0,VLOOKUP(BB82,'[3]2020_HVAC'!$EY$7:$KA$83,AZ113),"")</f>
        <v/>
      </c>
      <c r="BC113" s="22">
        <f>IF(BC82&gt;0,VLOOKUP(BC82,'[3]2020_HVAC'!$EY$7:$KA$83,17),"")</f>
        <v>212.03258399999999</v>
      </c>
      <c r="BD113" s="22">
        <f>IF(BD82&gt;0,VLOOKUP(BD82,'[3]2020_HVAC'!$EY$7:$KA$83,17),"")</f>
        <v>0.27795078333333328</v>
      </c>
      <c r="BE113" s="22">
        <f>IF(BE82&gt;0,VLOOKUP(BE82,'[3]2020_HVAC'!$EY$7:$KA$83,17),"")</f>
        <v>21.399043975757554</v>
      </c>
      <c r="BF113" s="22">
        <f>IF(BF82&gt;0,VLOOKUP(BF82,'[3]2020_HVAC'!$EY$7:$KA$83,17),"")</f>
        <v>19.992804476293106</v>
      </c>
      <c r="BG113" s="14">
        <f t="shared" si="107"/>
        <v>480261.19840991462</v>
      </c>
      <c r="BH113" s="21">
        <f>IF($N113&gt;0,VLOOKUP($C113,[2]Rome!$AB$7:$AN$40,$N113))/((IF($P113=1,'3 PlantsCodes'!$D$26,IF($P113=2,'3 PlantsCodes'!$D$27,IF($P113=3,'3 PlantsCodes'!$D$28,IF($P113=4,'3 PlantsCodes'!$D$29)))))*IF($R113=1,'3 PlantsCodes'!$D$31,IF(IT_Rome!$R113=2,'3 PlantsCodes'!$D$32)))</f>
        <v>5.3319630816761503</v>
      </c>
      <c r="BI113" s="21">
        <f>(IF($O113=20,VLOOKUP($C113,[2]Rome!$AB$7:$AN$40,12),IF($O113&gt;0,VLOOKUP($C113,[2]Rome!$AB$7:$AN$40,$O113),0))/(IF($Q113=1,'3 PlantsCodes'!$E$26,IF($Q113=3,'3 PlantsCodes'!$E$28,IF($Q113=4,'3 PlantsCodes'!$E$29,1)))*IF($R113=1,'3 PlantsCodes'!$E$31,IF($R113=2,'3 PlantsCodes'!$E$32))))</f>
        <v>3.4334312855475577</v>
      </c>
      <c r="BJ113" s="21">
        <f>VLOOKUP($C113,[2]Rome!$AB$6:$AZ$40,$T113)</f>
        <v>2.0021595496153997</v>
      </c>
      <c r="BK113" s="21">
        <f>VLOOKUP($C113,[2]Rome!$B$7:$Y$40,18)</f>
        <v>11.353794285713454</v>
      </c>
      <c r="BL113" s="21">
        <f>VLOOKUP($C113,[2]Rome!$B$7:$AA$40,26)</f>
        <v>0.40308606753286902</v>
      </c>
      <c r="BM113" s="22">
        <f>IF($V113=1,-[4]SFH!$E$10,0)</f>
        <v>-21.035714285714285</v>
      </c>
      <c r="BN113" s="63" t="s">
        <v>38</v>
      </c>
      <c r="BO113" s="21">
        <f>IF($N113&gt;0,VLOOKUP($C113,[1]Rome!$AB$7:$AN$40,$N113))/((IF($P113=1,'3 PlantsCodes'!$D$26,IF($P113=2,'3 PlantsCodes'!$D$27,IF($P113=3,'3 PlantsCodes'!$D$28,IF($P113=4,'3 PlantsCodes'!$D$29)))))*IF($R113=1,'3 PlantsCodes'!$D$31,IF(IT_Rome!$R113=2,'3 PlantsCodes'!$D$32)))</f>
        <v>4.1227102686282713</v>
      </c>
      <c r="BP113" s="21">
        <f>(IF($O113=20,VLOOKUP($C113,[1]Rome!$AB$7:$AN$40,12),IF($O113&gt;0,VLOOKUP($C113,[1]Rome!$AB$7:$AN$40,$O113),0))/(IF($Q113=1,'3 PlantsCodes'!$E$26,IF($Q113=3,'3 PlantsCodes'!$E$28,IF($Q113=4,'3 PlantsCodes'!$E$29,1)))*IF($R113=1,'3 PlantsCodes'!$E$31,IF($R113=2,'3 PlantsCodes'!$E$32))))</f>
        <v>1.9664955269562041</v>
      </c>
      <c r="BQ113" s="21">
        <f>VLOOKUP($C113,[1]Rome!$AB$6:$AZ$40,$T113)</f>
        <v>3.1036705865329508</v>
      </c>
      <c r="BR113" s="21">
        <f>VLOOKUP($C113,[1]Rome!$B$7:$Y$40,18)</f>
        <v>11.676460606061633</v>
      </c>
      <c r="BS113" s="21">
        <f>VLOOKUP($C113,[1]Rome!$B$7:$AA$40,26)</f>
        <v>0.38047883597311793</v>
      </c>
      <c r="BT113" s="22">
        <f>IF($V113=1,-[4]AB!$E$10,0)</f>
        <v>-13.26969696969697</v>
      </c>
      <c r="BU113" s="63" t="s">
        <v>38</v>
      </c>
    </row>
    <row r="114" spans="1:73" x14ac:dyDescent="0.25">
      <c r="A114" s="195"/>
      <c r="B114" s="18">
        <v>14</v>
      </c>
      <c r="C114" s="26">
        <f t="shared" ref="C114:W114" si="119">IF(C83="","",C83)</f>
        <v>32</v>
      </c>
      <c r="D114" s="55" t="str">
        <f t="shared" si="119"/>
        <v>o+</v>
      </c>
      <c r="E114" s="55" t="str">
        <f t="shared" si="119"/>
        <v>+</v>
      </c>
      <c r="F114" s="54" t="str">
        <f t="shared" si="119"/>
        <v>+</v>
      </c>
      <c r="G114" s="54" t="str">
        <f t="shared" si="119"/>
        <v>o</v>
      </c>
      <c r="H114" s="54">
        <f t="shared" si="119"/>
        <v>0</v>
      </c>
      <c r="I114" s="54">
        <f t="shared" si="119"/>
        <v>4</v>
      </c>
      <c r="J114" s="54">
        <f t="shared" si="119"/>
        <v>3</v>
      </c>
      <c r="K114" s="54">
        <f t="shared" si="119"/>
        <v>2</v>
      </c>
      <c r="L114" s="54">
        <f t="shared" si="119"/>
        <v>1</v>
      </c>
      <c r="M114" s="54">
        <f t="shared" si="119"/>
        <v>4321</v>
      </c>
      <c r="N114" s="54">
        <f t="shared" si="119"/>
        <v>8</v>
      </c>
      <c r="O114" s="54">
        <f t="shared" si="119"/>
        <v>13</v>
      </c>
      <c r="P114" s="54">
        <f t="shared" si="119"/>
        <v>1</v>
      </c>
      <c r="Q114" s="54">
        <f t="shared" si="119"/>
        <v>1</v>
      </c>
      <c r="R114" s="54">
        <f t="shared" si="119"/>
        <v>2</v>
      </c>
      <c r="S114" s="54" t="str">
        <f t="shared" si="119"/>
        <v>o</v>
      </c>
      <c r="T114" s="26">
        <f t="shared" si="119"/>
        <v>23</v>
      </c>
      <c r="U114" s="54">
        <f t="shared" si="119"/>
        <v>1</v>
      </c>
      <c r="V114" s="54">
        <f t="shared" si="119"/>
        <v>1</v>
      </c>
      <c r="W114" s="19" t="str">
        <f t="shared" si="119"/>
        <v/>
      </c>
      <c r="X114" s="23">
        <f>IF(X83&gt;0,VLOOKUP(X83,'[3]2020_Envelope'!$BH$6:$CR$128,2),"")</f>
        <v>18.684054733548386</v>
      </c>
      <c r="Y114" s="23">
        <f>IF(Y83&gt;0,VLOOKUP(Y83,'[3]2020_Envelope'!$BH$6:$CR$128,2),"")</f>
        <v>96.941051456451618</v>
      </c>
      <c r="Z114" s="23">
        <f>IF(Z83&gt;0,VLOOKUP(Z83,'[3]2020_Envelope'!$BH$6:$CR$128,2),"")</f>
        <v>35.412562056497691</v>
      </c>
      <c r="AA114" s="23">
        <f>IF(AA83&gt;0,VLOOKUP(AA83,'[3]2020_Envelope'!$BH$6:$CR$128,2),"")</f>
        <v>89.171108476409785</v>
      </c>
      <c r="AB114" s="23">
        <f>IF(AB83&gt;0,VLOOKUP(AB83,'[3]2020_Envelope'!$BH$6:$CR$128,2),"")</f>
        <v>73.415651615357163</v>
      </c>
      <c r="AC114" s="23">
        <f>IF(AC83&gt;0,VLOOKUP(AC83,'[3]2020_Envelope'!$BH$6:$CR$128,2),"")</f>
        <v>33.705407163214282</v>
      </c>
      <c r="AD114" s="22" t="str">
        <f>IF(AD83&gt;0,VLOOKUP(AD83,'[3]2020_HVAC'!$EY$7:$KA$83,14),"")</f>
        <v/>
      </c>
      <c r="AE114" s="22" t="str">
        <f>IF(AE83&gt;0,VLOOKUP(AE83,'[3]2020_HVAC'!$EY$7:$KA$83,14),"")</f>
        <v/>
      </c>
      <c r="AF114" s="22" t="str">
        <f>IF(AF83&gt;0,VLOOKUP(AF83,'[3]2020_HVAC'!$EY$7:$KA$83,14),"")</f>
        <v/>
      </c>
      <c r="AG114" s="61">
        <f>VLOOKUP($C114,[2]Performance!$A$3:$K$36,8)</f>
        <v>2</v>
      </c>
      <c r="AH114" s="61">
        <f t="shared" si="104"/>
        <v>16</v>
      </c>
      <c r="AI114" s="22">
        <f>IF(AI83&gt;0,VLOOKUP(AI83,'[3]2020_HVAC'!$EY$7:$KA$83,AH114),"")</f>
        <v>58.180999463604813</v>
      </c>
      <c r="AJ114" s="22" t="str">
        <f>IF(AJ83&gt;0,VLOOKUP(AJ83,'[3]2020_HVAC'!$EY$7:$KA$83,AH114),"")</f>
        <v/>
      </c>
      <c r="AK114" s="22">
        <f>IF(AK83&gt;0,VLOOKUP(AK83,'[3]2020_HVAC'!$EY$7:$KA$83,14),"")</f>
        <v>233.24445899999998</v>
      </c>
      <c r="AL114" s="22">
        <f>IF(AL83&gt;0,VLOOKUP(AL83,'[3]2020_HVAC'!$EY$7:$KA$83,14),"")</f>
        <v>3.9310182214285709</v>
      </c>
      <c r="AM114" s="22">
        <f>IF(AM83&gt;0,VLOOKUP(AM83,'[3]2020_HVAC'!$EY$7:$KA$83,14),"")</f>
        <v>16.719508621714269</v>
      </c>
      <c r="AN114" s="22">
        <f>IF(AN83&gt;0,VLOOKUP(AN83,'[3]2020_HVAC'!$EY$7:$KA$83,14),"")</f>
        <v>32.131292908328199</v>
      </c>
      <c r="AO114" s="14">
        <f t="shared" si="105"/>
        <v>96815.195920317667</v>
      </c>
      <c r="AP114" s="23">
        <f>IF(AP83&gt;0,VLOOKUP(AP83,'[3]2020_Envelope'!$BH$6:$CR$128,3),"")</f>
        <v>9.041185293476703</v>
      </c>
      <c r="AQ114" s="23">
        <f>IF(AQ83&gt;0,VLOOKUP(AQ83,'[3]2020_Envelope'!$BH$6:$CR$128,3),"")</f>
        <v>40.201472789677418</v>
      </c>
      <c r="AR114" s="23">
        <f>IF(AR83&gt;0,VLOOKUP(AR83,'[3]2020_Envelope'!$BH$6:$CR$128,3),"")</f>
        <v>17.136084208458783</v>
      </c>
      <c r="AS114" s="23">
        <f>IF(AS83&gt;0,VLOOKUP(AS83,'[3]2020_Envelope'!$BH$6:$CR$128,3),"")</f>
        <v>39.544645079119618</v>
      </c>
      <c r="AT114" s="23">
        <f>IF(AT83&gt;0,VLOOKUP(AT83,'[3]2020_Envelope'!$BH$6:$CR$128,3),"")</f>
        <v>32.557746284848484</v>
      </c>
      <c r="AU114" s="23">
        <f>IF(AU83&gt;0,VLOOKUP(AU83,'[3]2020_Envelope'!$BH$6:$CR$128,3),"")</f>
        <v>14.797290119999998</v>
      </c>
      <c r="AV114" s="22" t="str">
        <f>IF(AV83&gt;0,VLOOKUP(AV83,'[3]2020_HVAC'!$EY$7:$KA$83,17),"")</f>
        <v/>
      </c>
      <c r="AW114" s="22" t="str">
        <f>IF(AW83&gt;0,VLOOKUP(AW83,'[3]2020_HVAC'!$EY$7:$KA$83,17),"")</f>
        <v/>
      </c>
      <c r="AX114" s="22" t="str">
        <f>IF(AX83&gt;0,VLOOKUP(AX83,'[3]2020_HVAC'!$EY$7:$KA$83,17),"")</f>
        <v/>
      </c>
      <c r="AY114" s="61">
        <f>VLOOKUP($C114,[1]Performance!$A$3:$K$36,8)</f>
        <v>2</v>
      </c>
      <c r="AZ114" s="61">
        <f t="shared" si="106"/>
        <v>18</v>
      </c>
      <c r="BA114" s="22">
        <f>IF(BA83&gt;0,VLOOKUP(BA83,'[3]2020_HVAC'!$EY$7:$KA$83,AZ114),"")</f>
        <v>81.533297357106221</v>
      </c>
      <c r="BB114" s="22" t="str">
        <f>IF(BB83&gt;0,VLOOKUP(BB83,'[3]2020_HVAC'!$EY$7:$KA$83,AZ114),"")</f>
        <v/>
      </c>
      <c r="BC114" s="22">
        <f>IF(BC83&gt;0,VLOOKUP(BC83,'[3]2020_HVAC'!$EY$7:$KA$83,17),"")</f>
        <v>212.03258399999999</v>
      </c>
      <c r="BD114" s="22">
        <f>IF(BD83&gt;0,VLOOKUP(BD83,'[3]2020_HVAC'!$EY$7:$KA$83,17),"")</f>
        <v>0.27795078333333328</v>
      </c>
      <c r="BE114" s="22">
        <f>IF(BE83&gt;0,VLOOKUP(BE83,'[3]2020_HVAC'!$EY$7:$KA$83,17),"")</f>
        <v>21.399043975757554</v>
      </c>
      <c r="BF114" s="22">
        <f>IF(BF83&gt;0,VLOOKUP(BF83,'[3]2020_HVAC'!$EY$7:$KA$83,17),"")</f>
        <v>19.992804476293106</v>
      </c>
      <c r="BG114" s="14">
        <f t="shared" si="107"/>
        <v>483628.96332439041</v>
      </c>
      <c r="BH114" s="21">
        <f>IF($N114&gt;0,VLOOKUP($C114,[2]Rome!$AB$7:$AN$40,$N114))/((IF($P114=1,'3 PlantsCodes'!$D$26,IF($P114=2,'3 PlantsCodes'!$D$27,IF($P114=3,'3 PlantsCodes'!$D$28,IF($P114=4,'3 PlantsCodes'!$D$29)))))*IF($R114=1,'3 PlantsCodes'!$D$31,IF(IT_Rome!$R114=2,'3 PlantsCodes'!$D$32)))</f>
        <v>3.5335247225622037</v>
      </c>
      <c r="BI114" s="21">
        <f>(IF($O114=20,VLOOKUP($C114,[2]Rome!$AB$7:$AN$40,12),IF($O114&gt;0,VLOOKUP($C114,[2]Rome!$AB$7:$AN$40,$O114),0))/(IF($Q114=1,'3 PlantsCodes'!$E$26,IF($Q114=3,'3 PlantsCodes'!$E$28,IF($Q114=4,'3 PlantsCodes'!$E$29,1)))*IF($R114=1,'3 PlantsCodes'!$E$31,IF($R114=2,'3 PlantsCodes'!$E$32))))</f>
        <v>3.7911574498912302</v>
      </c>
      <c r="BJ114" s="21">
        <f>VLOOKUP($C114,[2]Rome!$AB$6:$AZ$40,$T114)</f>
        <v>2.0438605267694516</v>
      </c>
      <c r="BK114" s="21">
        <f>VLOOKUP($C114,[2]Rome!$B$7:$Y$40,18)</f>
        <v>11.353794285713454</v>
      </c>
      <c r="BL114" s="21">
        <f>VLOOKUP($C114,[2]Rome!$B$7:$AA$40,26)</f>
        <v>0.39372510392025395</v>
      </c>
      <c r="BM114" s="22">
        <f>IF($V114=1,-[4]SFH!$E$10,0)</f>
        <v>-21.035714285714285</v>
      </c>
      <c r="BN114" s="63" t="s">
        <v>38</v>
      </c>
      <c r="BO114" s="21">
        <f>IF($N114&gt;0,VLOOKUP($C114,[1]Rome!$AB$7:$AN$40,$N114))/((IF($P114=1,'3 PlantsCodes'!$D$26,IF($P114=2,'3 PlantsCodes'!$D$27,IF($P114=3,'3 PlantsCodes'!$D$28,IF($P114=4,'3 PlantsCodes'!$D$29)))))*IF($R114=1,'3 PlantsCodes'!$D$31,IF(IT_Rome!$R114=2,'3 PlantsCodes'!$D$32)))</f>
        <v>3.1221310583522754</v>
      </c>
      <c r="BP114" s="21">
        <f>(IF($O114=20,VLOOKUP($C114,[1]Rome!$AB$7:$AN$40,12),IF($O114&gt;0,VLOOKUP($C114,[1]Rome!$AB$7:$AN$40,$O114),0))/(IF($Q114=1,'3 PlantsCodes'!$E$26,IF($Q114=3,'3 PlantsCodes'!$E$28,IF($Q114=4,'3 PlantsCodes'!$E$29,1)))*IF($R114=1,'3 PlantsCodes'!$E$31,IF($R114=2,'3 PlantsCodes'!$E$32))))</f>
        <v>1.9823886904612233</v>
      </c>
      <c r="BQ114" s="21">
        <f>VLOOKUP($C114,[1]Rome!$AB$6:$AZ$40,$T114)</f>
        <v>3.1749886807747081</v>
      </c>
      <c r="BR114" s="21">
        <f>VLOOKUP($C114,[1]Rome!$B$7:$Y$40,18)</f>
        <v>11.676460606061633</v>
      </c>
      <c r="BS114" s="21">
        <f>VLOOKUP($C114,[1]Rome!$B$7:$AA$40,26)</f>
        <v>0.37542478851030309</v>
      </c>
      <c r="BT114" s="22">
        <f>IF($V114=1,-[4]AB!$E$10,0)</f>
        <v>-13.26969696969697</v>
      </c>
      <c r="BU114" s="63" t="s">
        <v>38</v>
      </c>
    </row>
    <row r="115" spans="1:73" x14ac:dyDescent="0.25">
      <c r="A115" s="195"/>
      <c r="B115" s="18">
        <v>15</v>
      </c>
      <c r="C115" s="26">
        <f t="shared" ref="C115:W115" si="120">IF(C84="","",C84)</f>
        <v>34</v>
      </c>
      <c r="D115" s="55" t="str">
        <f t="shared" si="120"/>
        <v>o+</v>
      </c>
      <c r="E115" s="55" t="str">
        <f t="shared" si="120"/>
        <v>+</v>
      </c>
      <c r="F115" s="54" t="str">
        <f t="shared" si="120"/>
        <v>+</v>
      </c>
      <c r="G115" s="54" t="str">
        <f t="shared" si="120"/>
        <v>o</v>
      </c>
      <c r="H115" s="54">
        <f t="shared" si="120"/>
        <v>1</v>
      </c>
      <c r="I115" s="54">
        <f t="shared" si="120"/>
        <v>4</v>
      </c>
      <c r="J115" s="54">
        <f t="shared" si="120"/>
        <v>3</v>
      </c>
      <c r="K115" s="54">
        <f t="shared" si="120"/>
        <v>2</v>
      </c>
      <c r="L115" s="54">
        <f t="shared" si="120"/>
        <v>2</v>
      </c>
      <c r="M115" s="54">
        <f t="shared" si="120"/>
        <v>4322</v>
      </c>
      <c r="N115" s="54">
        <f t="shared" si="120"/>
        <v>8</v>
      </c>
      <c r="O115" s="54">
        <f t="shared" si="120"/>
        <v>13</v>
      </c>
      <c r="P115" s="54">
        <f t="shared" si="120"/>
        <v>1</v>
      </c>
      <c r="Q115" s="54">
        <f t="shared" si="120"/>
        <v>1</v>
      </c>
      <c r="R115" s="54">
        <f t="shared" si="120"/>
        <v>2</v>
      </c>
      <c r="S115" s="54" t="str">
        <f t="shared" si="120"/>
        <v>o</v>
      </c>
      <c r="T115" s="26">
        <f t="shared" si="120"/>
        <v>23</v>
      </c>
      <c r="U115" s="54">
        <f t="shared" si="120"/>
        <v>1</v>
      </c>
      <c r="V115" s="54">
        <f t="shared" si="120"/>
        <v>1</v>
      </c>
      <c r="W115" s="19" t="str">
        <f t="shared" si="120"/>
        <v/>
      </c>
      <c r="X115" s="23">
        <f>IF(X84&gt;0,VLOOKUP(X84,'[3]2020_Envelope'!$BH$6:$CR$128,2),"")</f>
        <v>18.684054733548386</v>
      </c>
      <c r="Y115" s="23">
        <f>IF(Y84&gt;0,VLOOKUP(Y84,'[3]2020_Envelope'!$BH$6:$CR$128,2),"")</f>
        <v>96.941051456451618</v>
      </c>
      <c r="Z115" s="23">
        <f>IF(Z84&gt;0,VLOOKUP(Z84,'[3]2020_Envelope'!$BH$6:$CR$128,2),"")</f>
        <v>35.412562056497691</v>
      </c>
      <c r="AA115" s="23">
        <f>IF(AA84&gt;0,VLOOKUP(AA84,'[3]2020_Envelope'!$BH$6:$CR$128,2),"")</f>
        <v>89.171108476409785</v>
      </c>
      <c r="AB115" s="23">
        <f>IF(AB84&gt;0,VLOOKUP(AB84,'[3]2020_Envelope'!$BH$6:$CR$128,2),"")</f>
        <v>73.415651615357163</v>
      </c>
      <c r="AC115" s="23">
        <f>IF(AC84&gt;0,VLOOKUP(AC84,'[3]2020_Envelope'!$BH$6:$CR$128,2),"")</f>
        <v>33.705407163214282</v>
      </c>
      <c r="AD115" s="22">
        <f>IF(AD84&gt;0,VLOOKUP(AD84,'[3]2020_HVAC'!$EY$7:$KA$83,14),"")</f>
        <v>15.673824375000001</v>
      </c>
      <c r="AE115" s="22">
        <f>IF(AE84&gt;0,VLOOKUP(AE84,'[3]2020_HVAC'!$EY$7:$KA$83,14),"")</f>
        <v>10.630117575</v>
      </c>
      <c r="AF115" s="22" t="str">
        <f>IF(AF84&gt;0,VLOOKUP(AF84,'[3]2020_HVAC'!$EY$7:$KA$83,14),"")</f>
        <v/>
      </c>
      <c r="AG115" s="61">
        <f>VLOOKUP($C115,[2]Performance!$A$3:$K$36,8)</f>
        <v>2</v>
      </c>
      <c r="AH115" s="61">
        <f t="shared" si="104"/>
        <v>16</v>
      </c>
      <c r="AI115" s="22">
        <f>IF(AI84&gt;0,VLOOKUP(AI84,'[3]2020_HVAC'!$EY$7:$KA$83,AH115),"")</f>
        <v>58.180999463604813</v>
      </c>
      <c r="AJ115" s="22" t="str">
        <f>IF(AJ84&gt;0,VLOOKUP(AJ84,'[3]2020_HVAC'!$EY$7:$KA$83,AH115),"")</f>
        <v/>
      </c>
      <c r="AK115" s="22">
        <f>IF(AK84&gt;0,VLOOKUP(AK84,'[3]2020_HVAC'!$EY$7:$KA$83,14),"")</f>
        <v>233.24445899999998</v>
      </c>
      <c r="AL115" s="22">
        <f>IF(AL84&gt;0,VLOOKUP(AL84,'[3]2020_HVAC'!$EY$7:$KA$83,14),"")</f>
        <v>3.9310182214285709</v>
      </c>
      <c r="AM115" s="22">
        <f>IF(AM84&gt;0,VLOOKUP(AM84,'[3]2020_HVAC'!$EY$7:$KA$83,14),"")</f>
        <v>16.719508621714269</v>
      </c>
      <c r="AN115" s="22">
        <f>IF(AN84&gt;0,VLOOKUP(AN84,'[3]2020_HVAC'!$EY$7:$KA$83,14),"")</f>
        <v>32.131292908328199</v>
      </c>
      <c r="AO115" s="14">
        <f t="shared" si="105"/>
        <v>100497.74779331766</v>
      </c>
      <c r="AP115" s="23">
        <f>IF(AP84&gt;0,VLOOKUP(AP84,'[3]2020_Envelope'!$BH$6:$CR$128,3),"")</f>
        <v>9.041185293476703</v>
      </c>
      <c r="AQ115" s="23">
        <f>IF(AQ84&gt;0,VLOOKUP(AQ84,'[3]2020_Envelope'!$BH$6:$CR$128,3),"")</f>
        <v>40.201472789677418</v>
      </c>
      <c r="AR115" s="23">
        <f>IF(AR84&gt;0,VLOOKUP(AR84,'[3]2020_Envelope'!$BH$6:$CR$128,3),"")</f>
        <v>17.136084208458783</v>
      </c>
      <c r="AS115" s="23">
        <f>IF(AS84&gt;0,VLOOKUP(AS84,'[3]2020_Envelope'!$BH$6:$CR$128,3),"")</f>
        <v>39.544645079119618</v>
      </c>
      <c r="AT115" s="23">
        <f>IF(AT84&gt;0,VLOOKUP(AT84,'[3]2020_Envelope'!$BH$6:$CR$128,3),"")</f>
        <v>32.557746284848484</v>
      </c>
      <c r="AU115" s="23">
        <f>IF(AU84&gt;0,VLOOKUP(AU84,'[3]2020_Envelope'!$BH$6:$CR$128,3),"")</f>
        <v>14.797290119999998</v>
      </c>
      <c r="AV115" s="22">
        <f>IF(AV84&gt;0,VLOOKUP(AV84,'[3]2020_HVAC'!$EY$7:$KA$83,17),"")</f>
        <v>15.680157233333334</v>
      </c>
      <c r="AW115" s="22">
        <f>IF(AW84&gt;0,VLOOKUP(AW84,'[3]2020_HVAC'!$EY$7:$KA$83,17),"")</f>
        <v>7.5714264266666671</v>
      </c>
      <c r="AX115" s="22" t="str">
        <f>IF(AX84&gt;0,VLOOKUP(AX84,'[3]2020_HVAC'!$EY$7:$KA$83,17),"")</f>
        <v/>
      </c>
      <c r="AY115" s="61">
        <f>VLOOKUP($C115,[1]Performance!$A$3:$K$36,8)</f>
        <v>2</v>
      </c>
      <c r="AZ115" s="61">
        <f>IF(AY115=0,17,IF(AY115,18,19))</f>
        <v>18</v>
      </c>
      <c r="BA115" s="22">
        <f>IF(BA84&gt;0,VLOOKUP(BA84,'[3]2020_HVAC'!$EY$7:$KA$83,AZ115),"")</f>
        <v>81.533297357106221</v>
      </c>
      <c r="BB115" s="22" t="str">
        <f>IF(BB84&gt;0,VLOOKUP(BB84,'[3]2020_HVAC'!$EY$7:$KA$83,AZ115),"")</f>
        <v/>
      </c>
      <c r="BC115" s="22">
        <f>IF(BC84&gt;0,VLOOKUP(BC84,'[3]2020_HVAC'!$EY$7:$KA$83,17),"")</f>
        <v>212.03258399999999</v>
      </c>
      <c r="BD115" s="22">
        <f>IF(BD84&gt;0,VLOOKUP(BD84,'[3]2020_HVAC'!$EY$7:$KA$83,17),"")</f>
        <v>0.27795078333333328</v>
      </c>
      <c r="BE115" s="22">
        <f>IF(BE84&gt;0,VLOOKUP(BE84,'[3]2020_HVAC'!$EY$7:$KA$83,17),"")</f>
        <v>21.399043975757554</v>
      </c>
      <c r="BF115" s="22">
        <f>IF(BF84&gt;0,VLOOKUP(BF84,'[3]2020_HVAC'!$EY$7:$KA$83,17),"")</f>
        <v>19.992804476293106</v>
      </c>
      <c r="BG115" s="14">
        <f t="shared" si="107"/>
        <v>506648.03114779043</v>
      </c>
      <c r="BH115" s="21">
        <f>IF($N115&gt;0,VLOOKUP($C115,[2]Rome!$AB$7:$AN$40,$N115))/((IF($P115=1,'3 PlantsCodes'!$D$26,IF($P115=2,'3 PlantsCodes'!$D$27,IF($P115=3,'3 PlantsCodes'!$D$28,IF($P115=4,'3 PlantsCodes'!$D$29)))))*IF($R115=1,'3 PlantsCodes'!$D$31,IF(IT_Rome!$R115=2,'3 PlantsCodes'!$D$32)))</f>
        <v>2.5589345541022976</v>
      </c>
      <c r="BI115" s="21">
        <f>(IF($O115=20,VLOOKUP($C115,[2]Rome!$AB$7:$AN$40,12),IF($O115&gt;0,VLOOKUP($C115,[2]Rome!$AB$7:$AN$40,$O115),0))/(IF($Q115=1,'3 PlantsCodes'!$E$26,IF($Q115=3,'3 PlantsCodes'!$E$28,IF($Q115=4,'3 PlantsCodes'!$E$29,1)))*IF($R115=1,'3 PlantsCodes'!$E$31,IF($R115=2,'3 PlantsCodes'!$E$32))))</f>
        <v>3.7213332658598479</v>
      </c>
      <c r="BJ115" s="21">
        <f>VLOOKUP($C115,[2]Rome!$AB$6:$AZ$40,$T115)</f>
        <v>2.1137100082144018</v>
      </c>
      <c r="BK115" s="21">
        <f>VLOOKUP($C115,[2]Rome!$B$7:$Y$40,18)</f>
        <v>11.353794285713454</v>
      </c>
      <c r="BL115" s="21">
        <f>VLOOKUP($C115,[2]Rome!$B$7:$AA$40,26)</f>
        <v>4.8523277546582442</v>
      </c>
      <c r="BM115" s="22">
        <f>IF($V115=1,-[4]SFH!$E$10,0)</f>
        <v>-21.035714285714285</v>
      </c>
      <c r="BN115" s="63" t="s">
        <v>38</v>
      </c>
      <c r="BO115" s="21">
        <f>IF($N115&gt;0,VLOOKUP($C115,[1]Rome!$AB$7:$AN$40,$N115))/((IF($P115=1,'3 PlantsCodes'!$D$26,IF($P115=2,'3 PlantsCodes'!$D$27,IF($P115=3,'3 PlantsCodes'!$D$28,IF($P115=4,'3 PlantsCodes'!$D$29)))))*IF($R115=1,'3 PlantsCodes'!$D$31,IF(IT_Rome!$R115=2,'3 PlantsCodes'!$D$32)))</f>
        <v>1.9236242046780019</v>
      </c>
      <c r="BP115" s="21">
        <f>(IF($O115=20,VLOOKUP($C115,[1]Rome!$AB$7:$AN$40,12),IF($O115&gt;0,VLOOKUP($C115,[1]Rome!$AB$7:$AN$40,$O115),0))/(IF($Q115=1,'3 PlantsCodes'!$E$26,IF($Q115=3,'3 PlantsCodes'!$E$28,IF($Q115=4,'3 PlantsCodes'!$E$29,1)))*IF($R115=1,'3 PlantsCodes'!$E$31,IF($R115=2,'3 PlantsCodes'!$E$32))))</f>
        <v>1.9195691860081281</v>
      </c>
      <c r="BQ115" s="21">
        <f>VLOOKUP($C115,[1]Rome!$AB$6:$AZ$40,$T115)</f>
        <v>3.2425709516346504</v>
      </c>
      <c r="BR115" s="21">
        <f>VLOOKUP($C115,[1]Rome!$B$7:$Y$40,18)</f>
        <v>11.676460606061633</v>
      </c>
      <c r="BS115" s="21">
        <f>VLOOKUP($C115,[1]Rome!$B$7:$AA$40,26)</f>
        <v>4.9326596182101774</v>
      </c>
      <c r="BT115" s="22">
        <f>IF($V115=1,-[4]AB!$E$10,0)</f>
        <v>-13.26969696969697</v>
      </c>
      <c r="BU115" s="63" t="s">
        <v>38</v>
      </c>
    </row>
    <row r="116" spans="1:73" x14ac:dyDescent="0.25">
      <c r="A116" s="195"/>
      <c r="B116" s="18">
        <v>16</v>
      </c>
      <c r="C116" s="26">
        <f t="shared" ref="C116:W116" si="121">IF(C85="","",C85)</f>
        <v>9</v>
      </c>
      <c r="D116" s="55" t="str">
        <f t="shared" si="121"/>
        <v>o-</v>
      </c>
      <c r="E116" s="55" t="str">
        <f t="shared" si="121"/>
        <v>o+</v>
      </c>
      <c r="F116" s="54" t="str">
        <f t="shared" si="121"/>
        <v>o</v>
      </c>
      <c r="G116" s="54" t="str">
        <f t="shared" si="121"/>
        <v>o</v>
      </c>
      <c r="H116" s="54">
        <f t="shared" si="121"/>
        <v>0</v>
      </c>
      <c r="I116" s="54">
        <f t="shared" si="121"/>
        <v>2</v>
      </c>
      <c r="J116" s="54">
        <f t="shared" si="121"/>
        <v>2</v>
      </c>
      <c r="K116" s="54">
        <f t="shared" si="121"/>
        <v>1</v>
      </c>
      <c r="L116" s="54">
        <f t="shared" si="121"/>
        <v>1</v>
      </c>
      <c r="M116" s="54">
        <f t="shared" si="121"/>
        <v>2211</v>
      </c>
      <c r="N116" s="54">
        <f t="shared" si="121"/>
        <v>7</v>
      </c>
      <c r="O116" s="54">
        <f t="shared" si="121"/>
        <v>12</v>
      </c>
      <c r="P116" s="54">
        <f t="shared" si="121"/>
        <v>1</v>
      </c>
      <c r="Q116" s="54">
        <f t="shared" si="121"/>
        <v>1</v>
      </c>
      <c r="R116" s="54">
        <f t="shared" si="121"/>
        <v>2</v>
      </c>
      <c r="S116" s="54" t="str">
        <f t="shared" si="121"/>
        <v>o</v>
      </c>
      <c r="T116" s="26">
        <f t="shared" si="121"/>
        <v>22</v>
      </c>
      <c r="U116" s="54">
        <f t="shared" si="121"/>
        <v>1</v>
      </c>
      <c r="V116" s="54">
        <f t="shared" si="121"/>
        <v>1</v>
      </c>
      <c r="W116" s="19" t="str">
        <f t="shared" si="121"/>
        <v/>
      </c>
      <c r="X116" s="23">
        <f>IF(X85&gt;0,VLOOKUP(X85,'[3]2020_Envelope'!$BH$6:$CR$128,2),"")</f>
        <v>7.2869871931797219</v>
      </c>
      <c r="Y116" s="23">
        <f>IF(Y85&gt;0,VLOOKUP(Y85,'[3]2020_Envelope'!$BH$6:$CR$128,2),"")</f>
        <v>76.575546725806433</v>
      </c>
      <c r="Z116" s="23">
        <f>IF(Z85&gt;0,VLOOKUP(Z85,'[3]2020_Envelope'!$BH$6:$CR$128,2),"")</f>
        <v>27.418833167557604</v>
      </c>
      <c r="AA116" s="23">
        <f>IF(AA85&gt;0,VLOOKUP(AA85,'[3]2020_Envelope'!$BH$6:$CR$128,2),"")</f>
        <v>81.500872694616561</v>
      </c>
      <c r="AB116" s="23" t="str">
        <f>IF(AB85&gt;0,VLOOKUP(AB85,'[3]2020_Envelope'!$BH$6:$CR$128,2),"")</f>
        <v/>
      </c>
      <c r="AC116" s="23">
        <f>IF(AC85&gt;0,VLOOKUP(AC85,'[3]2020_Envelope'!$BH$6:$CR$128,2),"")</f>
        <v>14.269945175357144</v>
      </c>
      <c r="AD116" s="22" t="str">
        <f>IF(AD85&gt;0,VLOOKUP(AD85,'[3]2020_HVAC'!$EY$7:$KA$83,14),"")</f>
        <v/>
      </c>
      <c r="AE116" s="22" t="str">
        <f>IF(AE85&gt;0,VLOOKUP(AE85,'[3]2020_HVAC'!$EY$7:$KA$83,14),"")</f>
        <v/>
      </c>
      <c r="AF116" s="22" t="str">
        <f>IF(AF85&gt;0,VLOOKUP(AF85,'[3]2020_HVAC'!$EY$7:$KA$83,14),"")</f>
        <v/>
      </c>
      <c r="AG116" s="61">
        <f>VLOOKUP($C116,[2]Performance!$A$3:$K$36,8)</f>
        <v>1</v>
      </c>
      <c r="AH116" s="61">
        <f t="shared" si="104"/>
        <v>15</v>
      </c>
      <c r="AI116" s="22">
        <f>IF(AI85&gt;0,VLOOKUP(AI85,'[3]2020_HVAC'!$EY$7:$KA$83,AH116),"")</f>
        <v>52.2980464603176</v>
      </c>
      <c r="AJ116" s="22" t="str">
        <f>IF(AJ85&gt;0,VLOOKUP(AJ85,'[3]2020_HVAC'!$EY$7:$KA$83,AH116),"")</f>
        <v/>
      </c>
      <c r="AK116" s="22">
        <f>IF(AK85&gt;0,VLOOKUP(AK85,'[3]2020_HVAC'!$EY$7:$KA$83,14),"")</f>
        <v>233.24445899999998</v>
      </c>
      <c r="AL116" s="22">
        <f>IF(AL85&gt;0,VLOOKUP(AL85,'[3]2020_HVAC'!$EY$7:$KA$83,14),"")</f>
        <v>3.9310182214285709</v>
      </c>
      <c r="AM116" s="22">
        <f>IF(AM85&gt;0,VLOOKUP(AM85,'[3]2020_HVAC'!$EY$7:$KA$83,14),"")</f>
        <v>16.719508621714269</v>
      </c>
      <c r="AN116" s="22">
        <f>IF(AN85&gt;0,VLOOKUP(AN85,'[3]2020_HVAC'!$EY$7:$KA$83,14),"")</f>
        <v>32.131292908328199</v>
      </c>
      <c r="AO116" s="14">
        <f t="shared" si="105"/>
        <v>76352.711423562854</v>
      </c>
      <c r="AP116" s="23">
        <f>IF(AP85&gt;0,VLOOKUP(AP85,'[3]2020_Envelope'!$BH$6:$CR$128,3),"")</f>
        <v>3.5261618735483866</v>
      </c>
      <c r="AQ116" s="23">
        <f>IF(AQ85&gt;0,VLOOKUP(AQ85,'[3]2020_Envelope'!$BH$6:$CR$128,3),"")</f>
        <v>31.75589403870967</v>
      </c>
      <c r="AR116" s="23">
        <f>IF(AR85&gt;0,VLOOKUP(AR85,'[3]2020_Envelope'!$BH$6:$CR$128,3),"")</f>
        <v>13.267931117419355</v>
      </c>
      <c r="AS116" s="23">
        <f>IF(AS85&gt;0,VLOOKUP(AS85,'[3]2020_Envelope'!$BH$6:$CR$128,3),"")</f>
        <v>36.142862337224884</v>
      </c>
      <c r="AT116" s="23" t="str">
        <f>IF(AT85&gt;0,VLOOKUP(AT85,'[3]2020_Envelope'!$BH$6:$CR$128,3),"")</f>
        <v/>
      </c>
      <c r="AU116" s="23">
        <f>IF(AU85&gt;0,VLOOKUP(AU85,'[3]2020_Envelope'!$BH$6:$CR$128,3),"")</f>
        <v>6.2651300799999996</v>
      </c>
      <c r="AV116" s="22" t="str">
        <f>IF(AV85&gt;0,VLOOKUP(AV85,'[3]2020_HVAC'!$EY$7:$KA$83,17),"")</f>
        <v/>
      </c>
      <c r="AW116" s="22" t="str">
        <f>IF(AW85&gt;0,VLOOKUP(AW85,'[3]2020_HVAC'!$EY$7:$KA$83,17),"")</f>
        <v/>
      </c>
      <c r="AX116" s="22" t="str">
        <f>IF(AX85&gt;0,VLOOKUP(AX85,'[3]2020_HVAC'!$EY$7:$KA$83,17),"")</f>
        <v/>
      </c>
      <c r="AY116" s="61">
        <f>VLOOKUP($C116,[1]Performance!$A$3:$K$36,8)</f>
        <v>1</v>
      </c>
      <c r="AZ116" s="61">
        <f t="shared" ref="AZ116:AZ128" si="122">IF(AY116=0,17,IF(AY116,18,19))</f>
        <v>18</v>
      </c>
      <c r="BA116" s="22">
        <f>IF(BA85&gt;0,VLOOKUP(BA85,'[3]2020_HVAC'!$EY$7:$KA$83,AZ116),"")</f>
        <v>30.889145626001763</v>
      </c>
      <c r="BB116" s="22" t="str">
        <f>IF(BB85&gt;0,VLOOKUP(BB85,'[3]2020_HVAC'!$EY$7:$KA$83,AZ116),"")</f>
        <v/>
      </c>
      <c r="BC116" s="22">
        <f>IF(BC85&gt;0,VLOOKUP(BC85,'[3]2020_HVAC'!$EY$7:$KA$83,17),"")</f>
        <v>212.03258399999999</v>
      </c>
      <c r="BD116" s="22">
        <f>IF(BD85&gt;0,VLOOKUP(BD85,'[3]2020_HVAC'!$EY$7:$KA$83,17),"")</f>
        <v>0.27795078333333328</v>
      </c>
      <c r="BE116" s="22">
        <f>IF(BE85&gt;0,VLOOKUP(BE85,'[3]2020_HVAC'!$EY$7:$KA$83,17),"")</f>
        <v>21.399043975757554</v>
      </c>
      <c r="BF116" s="22">
        <f>IF(BF85&gt;0,VLOOKUP(BF85,'[3]2020_HVAC'!$EY$7:$KA$83,17),"")</f>
        <v>19.992804476293106</v>
      </c>
      <c r="BG116" s="14">
        <f t="shared" si="107"/>
        <v>371794.01322520513</v>
      </c>
      <c r="BH116" s="21">
        <f>IF($N116&gt;0,VLOOKUP($C116,[2]Rome!$AB$7:$AN$40,$N116))/((IF($P116=1,'3 PlantsCodes'!$D$26,IF($P116=2,'3 PlantsCodes'!$D$27,IF($P116=3,'3 PlantsCodes'!$D$28,IF($P116=4,'3 PlantsCodes'!$D$29)))))*IF($R116=1,'3 PlantsCodes'!$D$31,IF(IT_Rome!$R116=2,'3 PlantsCodes'!$D$32)))</f>
        <v>10.677732118465505</v>
      </c>
      <c r="BI116" s="21">
        <f>(IF($O116=20,VLOOKUP($C116,[2]Rome!$AB$7:$AN$40,12),IF($O116&gt;0,VLOOKUP($C116,[2]Rome!$AB$7:$AN$40,$O116),0))/(IF($Q116=1,'3 PlantsCodes'!$E$26,IF($Q116=3,'3 PlantsCodes'!$E$28,IF($Q116=4,'3 PlantsCodes'!$E$29,1)))*IF($R116=1,'3 PlantsCodes'!$E$31,IF($R116=2,'3 PlantsCodes'!$E$32))))</f>
        <v>13.228502895413127</v>
      </c>
      <c r="BJ116" s="21">
        <f>VLOOKUP($C116,[2]Rome!$AB$6:$AZ$40,$T116)</f>
        <v>2.4456144571599392</v>
      </c>
      <c r="BK116" s="21">
        <f>VLOOKUP($C116,[2]Rome!$B$7:$Y$40,18)</f>
        <v>11.353794285713454</v>
      </c>
      <c r="BL116" s="21">
        <f>VLOOKUP($C116,[2]Rome!$B$7:$AA$40,26)</f>
        <v>0.58410855751427371</v>
      </c>
      <c r="BM116" s="22">
        <f>IF($V116=1,-[4]SFH!$E$10,0)</f>
        <v>-21.035714285714285</v>
      </c>
      <c r="BN116" s="63" t="s">
        <v>38</v>
      </c>
      <c r="BO116" s="21">
        <f>IF($N116&gt;0,VLOOKUP($C116,[1]Rome!$AB$7:$AN$40,$N116))/((IF($P116=1,'3 PlantsCodes'!$D$26,IF($P116=2,'3 PlantsCodes'!$D$27,IF($P116=3,'3 PlantsCodes'!$D$28,IF($P116=4,'3 PlantsCodes'!$D$29)))))*IF($R116=1,'3 PlantsCodes'!$D$31,IF(IT_Rome!$R116=2,'3 PlantsCodes'!$D$32)))</f>
        <v>8.3060895375526247</v>
      </c>
      <c r="BP116" s="21">
        <f>(IF($O116=20,VLOOKUP($C116,[1]Rome!$AB$7:$AN$40,12),IF($O116&gt;0,VLOOKUP($C116,[1]Rome!$AB$7:$AN$40,$O116),0))/(IF($Q116=1,'3 PlantsCodes'!$E$26,IF($Q116=3,'3 PlantsCodes'!$E$28,IF($Q116=4,'3 PlantsCodes'!$E$29,1)))*IF($R116=1,'3 PlantsCodes'!$E$31,IF($R116=2,'3 PlantsCodes'!$E$32))))</f>
        <v>8.8898470726594621</v>
      </c>
      <c r="BQ116" s="21">
        <f>VLOOKUP($C116,[1]Rome!$AB$6:$AZ$40,$T116)</f>
        <v>4.1771458395978902</v>
      </c>
      <c r="BR116" s="21">
        <f>VLOOKUP($C116,[1]Rome!$B$7:$Y$40,18)</f>
        <v>11.676460606061633</v>
      </c>
      <c r="BS116" s="21">
        <f>VLOOKUP($C116,[1]Rome!$B$7:$AA$40,26)</f>
        <v>0.44053648245908533</v>
      </c>
      <c r="BT116" s="22">
        <f>IF($V116=1,-[4]AB!$E$10,0)</f>
        <v>-13.26969696969697</v>
      </c>
      <c r="BU116" s="63" t="s">
        <v>38</v>
      </c>
    </row>
    <row r="117" spans="1:73" x14ac:dyDescent="0.25">
      <c r="A117" s="195"/>
      <c r="B117" s="18">
        <v>17</v>
      </c>
      <c r="C117" s="26">
        <f t="shared" ref="C117:W117" si="123">IF(C86="","",C86)</f>
        <v>19</v>
      </c>
      <c r="D117" s="55" t="str">
        <f t="shared" si="123"/>
        <v>o</v>
      </c>
      <c r="E117" s="55" t="str">
        <f t="shared" si="123"/>
        <v>o+</v>
      </c>
      <c r="F117" s="54" t="str">
        <f t="shared" si="123"/>
        <v>o</v>
      </c>
      <c r="G117" s="54" t="str">
        <f t="shared" si="123"/>
        <v>o</v>
      </c>
      <c r="H117" s="54">
        <f t="shared" si="123"/>
        <v>0</v>
      </c>
      <c r="I117" s="54">
        <f t="shared" si="123"/>
        <v>3</v>
      </c>
      <c r="J117" s="54">
        <f t="shared" si="123"/>
        <v>2</v>
      </c>
      <c r="K117" s="54">
        <f t="shared" si="123"/>
        <v>1</v>
      </c>
      <c r="L117" s="54">
        <f t="shared" si="123"/>
        <v>1</v>
      </c>
      <c r="M117" s="54">
        <f t="shared" si="123"/>
        <v>3211</v>
      </c>
      <c r="N117" s="54">
        <f t="shared" si="123"/>
        <v>7</v>
      </c>
      <c r="O117" s="54">
        <f t="shared" si="123"/>
        <v>12</v>
      </c>
      <c r="P117" s="54">
        <f t="shared" si="123"/>
        <v>1</v>
      </c>
      <c r="Q117" s="54">
        <f t="shared" si="123"/>
        <v>1</v>
      </c>
      <c r="R117" s="54">
        <f t="shared" si="123"/>
        <v>2</v>
      </c>
      <c r="S117" s="54" t="str">
        <f t="shared" si="123"/>
        <v>o</v>
      </c>
      <c r="T117" s="26">
        <f t="shared" si="123"/>
        <v>22</v>
      </c>
      <c r="U117" s="54">
        <f t="shared" si="123"/>
        <v>1</v>
      </c>
      <c r="V117" s="54">
        <f t="shared" si="123"/>
        <v>1</v>
      </c>
      <c r="W117" s="19" t="str">
        <f t="shared" si="123"/>
        <v/>
      </c>
      <c r="X117" s="23">
        <f>IF(X86&gt;0,VLOOKUP(X86,'[3]2020_Envelope'!$BH$6:$CR$128,2),"")</f>
        <v>12.985520963364053</v>
      </c>
      <c r="Y117" s="23">
        <f>IF(Y86&gt;0,VLOOKUP(Y86,'[3]2020_Envelope'!$BH$6:$CR$128,2),"")</f>
        <v>86.754396158064523</v>
      </c>
      <c r="Z117" s="23">
        <f>IF(Z86&gt;0,VLOOKUP(Z86,'[3]2020_Envelope'!$BH$6:$CR$128,2),"")</f>
        <v>31.412266827096769</v>
      </c>
      <c r="AA117" s="23">
        <f>IF(AA86&gt;0,VLOOKUP(AA86,'[3]2020_Envelope'!$BH$6:$CR$128,2),"")</f>
        <v>81.500872694616561</v>
      </c>
      <c r="AB117" s="23" t="str">
        <f>IF(AB86&gt;0,VLOOKUP(AB86,'[3]2020_Envelope'!$BH$6:$CR$128,2),"")</f>
        <v/>
      </c>
      <c r="AC117" s="23">
        <f>IF(AC86&gt;0,VLOOKUP(AC86,'[3]2020_Envelope'!$BH$6:$CR$128,2),"")</f>
        <v>14.269945175357144</v>
      </c>
      <c r="AD117" s="22" t="str">
        <f>IF(AD86&gt;0,VLOOKUP(AD86,'[3]2020_HVAC'!$EY$7:$KA$83,14),"")</f>
        <v/>
      </c>
      <c r="AE117" s="22" t="str">
        <f>IF(AE86&gt;0,VLOOKUP(AE86,'[3]2020_HVAC'!$EY$7:$KA$83,14),"")</f>
        <v/>
      </c>
      <c r="AF117" s="22" t="str">
        <f>IF(AF86&gt;0,VLOOKUP(AF86,'[3]2020_HVAC'!$EY$7:$KA$83,14),"")</f>
        <v/>
      </c>
      <c r="AG117" s="61">
        <f>VLOOKUP($C117,[2]Performance!$A$3:$K$36,8)</f>
        <v>2</v>
      </c>
      <c r="AH117" s="61">
        <f t="shared" si="104"/>
        <v>16</v>
      </c>
      <c r="AI117" s="22">
        <f>IF(AI86&gt;0,VLOOKUP(AI86,'[3]2020_HVAC'!$EY$7:$KA$83,AH117),"")</f>
        <v>28.044207584571243</v>
      </c>
      <c r="AJ117" s="22" t="str">
        <f>IF(AJ86&gt;0,VLOOKUP(AJ86,'[3]2020_HVAC'!$EY$7:$KA$83,AH117),"")</f>
        <v/>
      </c>
      <c r="AK117" s="22">
        <f>IF(AK86&gt;0,VLOOKUP(AK86,'[3]2020_HVAC'!$EY$7:$KA$83,14),"")</f>
        <v>233.24445899999998</v>
      </c>
      <c r="AL117" s="22">
        <f>IF(AL86&gt;0,VLOOKUP(AL86,'[3]2020_HVAC'!$EY$7:$KA$83,14),"")</f>
        <v>3.9310182214285709</v>
      </c>
      <c r="AM117" s="22">
        <f>IF(AM86&gt;0,VLOOKUP(AM86,'[3]2020_HVAC'!$EY$7:$KA$83,14),"")</f>
        <v>16.719508621714269</v>
      </c>
      <c r="AN117" s="22">
        <f>IF(AN86&gt;0,VLOOKUP(AN86,'[3]2020_HVAC'!$EY$7:$KA$83,14),"")</f>
        <v>32.131292908328199</v>
      </c>
      <c r="AO117" s="14">
        <f t="shared" si="105"/>
        <v>75739.088341635783</v>
      </c>
      <c r="AP117" s="23">
        <f>IF(AP86&gt;0,VLOOKUP(AP86,'[3]2020_Envelope'!$BH$6:$CR$128,3),"")</f>
        <v>6.2836735835125452</v>
      </c>
      <c r="AQ117" s="23">
        <f>IF(AQ86&gt;0,VLOOKUP(AQ86,'[3]2020_Envelope'!$BH$6:$CR$128,3),"")</f>
        <v>35.977064867096772</v>
      </c>
      <c r="AR117" s="23">
        <f>IF(AR86&gt;0,VLOOKUP(AR86,'[3]2020_Envelope'!$BH$6:$CR$128,3),"")</f>
        <v>15.200347511397849</v>
      </c>
      <c r="AS117" s="23">
        <f>IF(AS86&gt;0,VLOOKUP(AS86,'[3]2020_Envelope'!$BH$6:$CR$128,3),"")</f>
        <v>36.142862337224884</v>
      </c>
      <c r="AT117" s="23" t="str">
        <f>IF(AT86&gt;0,VLOOKUP(AT86,'[3]2020_Envelope'!$BH$6:$CR$128,3),"")</f>
        <v/>
      </c>
      <c r="AU117" s="23">
        <f>IF(AU86&gt;0,VLOOKUP(AU86,'[3]2020_Envelope'!$BH$6:$CR$128,3),"")</f>
        <v>6.2651300799999996</v>
      </c>
      <c r="AV117" s="22" t="str">
        <f>IF(AV86&gt;0,VLOOKUP(AV86,'[3]2020_HVAC'!$EY$7:$KA$83,17),"")</f>
        <v/>
      </c>
      <c r="AW117" s="22" t="str">
        <f>IF(AW86&gt;0,VLOOKUP(AW86,'[3]2020_HVAC'!$EY$7:$KA$83,17),"")</f>
        <v/>
      </c>
      <c r="AX117" s="22" t="str">
        <f>IF(AX86&gt;0,VLOOKUP(AX86,'[3]2020_HVAC'!$EY$7:$KA$83,17),"")</f>
        <v/>
      </c>
      <c r="AY117" s="61">
        <f>VLOOKUP($C117,[1]Performance!$A$3:$K$36,8)</f>
        <v>2</v>
      </c>
      <c r="AZ117" s="61">
        <f t="shared" si="122"/>
        <v>18</v>
      </c>
      <c r="BA117" s="22">
        <f>IF(BA86&gt;0,VLOOKUP(BA86,'[3]2020_HVAC'!$EY$7:$KA$83,AZ117),"")</f>
        <v>30.889145626001763</v>
      </c>
      <c r="BB117" s="22" t="str">
        <f>IF(BB86&gt;0,VLOOKUP(BB86,'[3]2020_HVAC'!$EY$7:$KA$83,AZ117),"")</f>
        <v/>
      </c>
      <c r="BC117" s="22">
        <f>IF(BC86&gt;0,VLOOKUP(BC86,'[3]2020_HVAC'!$EY$7:$KA$83,17),"")</f>
        <v>212.03258399999999</v>
      </c>
      <c r="BD117" s="22">
        <f>IF(BD86&gt;0,VLOOKUP(BD86,'[3]2020_HVAC'!$EY$7:$KA$83,17),"")</f>
        <v>0.27795078333333328</v>
      </c>
      <c r="BE117" s="22">
        <f>IF(BE86&gt;0,VLOOKUP(BE86,'[3]2020_HVAC'!$EY$7:$KA$83,17),"")</f>
        <v>21.399043975757554</v>
      </c>
      <c r="BF117" s="22">
        <f>IF(BF86&gt;0,VLOOKUP(BF86,'[3]2020_HVAC'!$EY$7:$KA$83,17),"")</f>
        <v>19.992804476293106</v>
      </c>
      <c r="BG117" s="14">
        <f t="shared" si="107"/>
        <v>380616.00116821157</v>
      </c>
      <c r="BH117" s="21">
        <f>IF($N117&gt;0,VLOOKUP($C117,[2]Rome!$AB$7:$AN$40,$N117))/((IF($P117=1,'3 PlantsCodes'!$D$26,IF($P117=2,'3 PlantsCodes'!$D$27,IF($P117=3,'3 PlantsCodes'!$D$28,IF($P117=4,'3 PlantsCodes'!$D$29)))))*IF($R117=1,'3 PlantsCodes'!$D$31,IF(IT_Rome!$R117=2,'3 PlantsCodes'!$D$32)))</f>
        <v>7.9942720499935671</v>
      </c>
      <c r="BI117" s="21">
        <f>(IF($O117=20,VLOOKUP($C117,[2]Rome!$AB$7:$AN$40,12),IF($O117&gt;0,VLOOKUP($C117,[2]Rome!$AB$7:$AN$40,$O117),0))/(IF($Q117=1,'3 PlantsCodes'!$E$26,IF($Q117=3,'3 PlantsCodes'!$E$28,IF($Q117=4,'3 PlantsCodes'!$E$29,1)))*IF($R117=1,'3 PlantsCodes'!$E$31,IF($R117=2,'3 PlantsCodes'!$E$32))))</f>
        <v>13.146233801233249</v>
      </c>
      <c r="BJ117" s="21">
        <f>VLOOKUP($C117,[2]Rome!$AB$6:$AZ$40,$T117)</f>
        <v>2.499023981162404</v>
      </c>
      <c r="BK117" s="21">
        <f>VLOOKUP($C117,[2]Rome!$B$7:$Y$40,18)</f>
        <v>11.353794285713454</v>
      </c>
      <c r="BL117" s="21">
        <f>VLOOKUP($C117,[2]Rome!$B$7:$AA$40,26)</f>
        <v>0.57087367399729527</v>
      </c>
      <c r="BM117" s="22">
        <f>IF($V117=1,-[4]SFH!$E$10,0)</f>
        <v>-21.035714285714285</v>
      </c>
      <c r="BN117" s="63" t="s">
        <v>38</v>
      </c>
      <c r="BO117" s="21">
        <f>IF($N117&gt;0,VLOOKUP($C117,[1]Rome!$AB$7:$AN$40,$N117))/((IF($P117=1,'3 PlantsCodes'!$D$26,IF($P117=2,'3 PlantsCodes'!$D$27,IF($P117=3,'3 PlantsCodes'!$D$28,IF($P117=4,'3 PlantsCodes'!$D$29)))))*IF($R117=1,'3 PlantsCodes'!$D$31,IF(IT_Rome!$R117=2,'3 PlantsCodes'!$D$32)))</f>
        <v>6.5125694414966704</v>
      </c>
      <c r="BP117" s="21">
        <f>(IF($O117=20,VLOOKUP($C117,[1]Rome!$AB$7:$AN$40,12),IF($O117&gt;0,VLOOKUP($C117,[1]Rome!$AB$7:$AN$40,$O117),0))/(IF($Q117=1,'3 PlantsCodes'!$E$26,IF($Q117=3,'3 PlantsCodes'!$E$28,IF($Q117=4,'3 PlantsCodes'!$E$29,1)))*IF($R117=1,'3 PlantsCodes'!$E$31,IF($R117=2,'3 PlantsCodes'!$E$32))))</f>
        <v>8.6260911166890004</v>
      </c>
      <c r="BQ117" s="21">
        <f>VLOOKUP($C117,[1]Rome!$AB$6:$AZ$40,$T117)</f>
        <v>4.238962021053303</v>
      </c>
      <c r="BR117" s="21">
        <f>VLOOKUP($C117,[1]Rome!$B$7:$Y$40,18)</f>
        <v>11.676460606061633</v>
      </c>
      <c r="BS117" s="21">
        <f>VLOOKUP($C117,[1]Rome!$B$7:$AA$40,26)</f>
        <v>0.43499717382502356</v>
      </c>
      <c r="BT117" s="22">
        <f>IF($V117=1,-[4]AB!$E$10,0)</f>
        <v>-13.26969696969697</v>
      </c>
      <c r="BU117" s="63" t="s">
        <v>38</v>
      </c>
    </row>
    <row r="118" spans="1:73" x14ac:dyDescent="0.25">
      <c r="A118" s="195"/>
      <c r="B118" s="18">
        <v>18</v>
      </c>
      <c r="C118" s="26">
        <f t="shared" ref="C118:W118" si="124">IF(C87="","",C87)</f>
        <v>28</v>
      </c>
      <c r="D118" s="55" t="str">
        <f t="shared" si="124"/>
        <v>o+</v>
      </c>
      <c r="E118" s="55" t="str">
        <f t="shared" si="124"/>
        <v>o+</v>
      </c>
      <c r="F118" s="54" t="str">
        <f t="shared" si="124"/>
        <v>+</v>
      </c>
      <c r="G118" s="54" t="str">
        <f t="shared" si="124"/>
        <v>o</v>
      </c>
      <c r="H118" s="54">
        <f t="shared" si="124"/>
        <v>0</v>
      </c>
      <c r="I118" s="54">
        <f t="shared" si="124"/>
        <v>4</v>
      </c>
      <c r="J118" s="54">
        <f t="shared" si="124"/>
        <v>2</v>
      </c>
      <c r="K118" s="54">
        <f t="shared" si="124"/>
        <v>2</v>
      </c>
      <c r="L118" s="54">
        <f t="shared" si="124"/>
        <v>1</v>
      </c>
      <c r="M118" s="54">
        <f t="shared" si="124"/>
        <v>4221</v>
      </c>
      <c r="N118" s="54">
        <f t="shared" si="124"/>
        <v>7</v>
      </c>
      <c r="O118" s="54">
        <f t="shared" si="124"/>
        <v>12</v>
      </c>
      <c r="P118" s="54">
        <f t="shared" si="124"/>
        <v>1</v>
      </c>
      <c r="Q118" s="54">
        <f t="shared" si="124"/>
        <v>1</v>
      </c>
      <c r="R118" s="54">
        <f t="shared" si="124"/>
        <v>2</v>
      </c>
      <c r="S118" s="54" t="str">
        <f t="shared" si="124"/>
        <v>o</v>
      </c>
      <c r="T118" s="26">
        <f t="shared" si="124"/>
        <v>22</v>
      </c>
      <c r="U118" s="54">
        <f t="shared" si="124"/>
        <v>1</v>
      </c>
      <c r="V118" s="54">
        <f t="shared" si="124"/>
        <v>1</v>
      </c>
      <c r="W118" s="19" t="str">
        <f t="shared" si="124"/>
        <v/>
      </c>
      <c r="X118" s="23">
        <f>IF(X87&gt;0,VLOOKUP(X87,'[3]2020_Envelope'!$BH$6:$CR$128,2),"")</f>
        <v>18.684054733548386</v>
      </c>
      <c r="Y118" s="23">
        <f>IF(Y87&gt;0,VLOOKUP(Y87,'[3]2020_Envelope'!$BH$6:$CR$128,2),"")</f>
        <v>96.941051456451618</v>
      </c>
      <c r="Z118" s="23">
        <f>IF(Z87&gt;0,VLOOKUP(Z87,'[3]2020_Envelope'!$BH$6:$CR$128,2),"")</f>
        <v>35.412562056497691</v>
      </c>
      <c r="AA118" s="23">
        <f>IF(AA87&gt;0,VLOOKUP(AA87,'[3]2020_Envelope'!$BH$6:$CR$128,2),"")</f>
        <v>81.500872694616561</v>
      </c>
      <c r="AB118" s="23">
        <f>IF(AB87&gt;0,VLOOKUP(AB87,'[3]2020_Envelope'!$BH$6:$CR$128,2),"")</f>
        <v>73.415651615357163</v>
      </c>
      <c r="AC118" s="23">
        <f>IF(AC87&gt;0,VLOOKUP(AC87,'[3]2020_Envelope'!$BH$6:$CR$128,2),"")</f>
        <v>33.705407163214282</v>
      </c>
      <c r="AD118" s="22" t="str">
        <f>IF(AD87&gt;0,VLOOKUP(AD87,'[3]2020_HVAC'!$EY$7:$KA$83,14),"")</f>
        <v/>
      </c>
      <c r="AE118" s="22" t="str">
        <f>IF(AE87&gt;0,VLOOKUP(AE87,'[3]2020_HVAC'!$EY$7:$KA$83,14),"")</f>
        <v/>
      </c>
      <c r="AF118" s="22" t="str">
        <f>IF(AF87&gt;0,VLOOKUP(AF87,'[3]2020_HVAC'!$EY$7:$KA$83,14),"")</f>
        <v/>
      </c>
      <c r="AG118" s="61">
        <f>VLOOKUP($C118,[2]Performance!$A$3:$K$36,8)</f>
        <v>2</v>
      </c>
      <c r="AH118" s="61">
        <f t="shared" si="104"/>
        <v>16</v>
      </c>
      <c r="AI118" s="22">
        <f>IF(AI87&gt;0,VLOOKUP(AI87,'[3]2020_HVAC'!$EY$7:$KA$83,AH118),"")</f>
        <v>28.044207584571243</v>
      </c>
      <c r="AJ118" s="22" t="str">
        <f>IF(AJ87&gt;0,VLOOKUP(AJ87,'[3]2020_HVAC'!$EY$7:$KA$83,AH118),"")</f>
        <v/>
      </c>
      <c r="AK118" s="22">
        <f>IF(AK87&gt;0,VLOOKUP(AK87,'[3]2020_HVAC'!$EY$7:$KA$83,14),"")</f>
        <v>233.24445899999998</v>
      </c>
      <c r="AL118" s="22">
        <f>IF(AL87&gt;0,VLOOKUP(AL87,'[3]2020_HVAC'!$EY$7:$KA$83,14),"")</f>
        <v>3.9310182214285709</v>
      </c>
      <c r="AM118" s="22">
        <f>IF(AM87&gt;0,VLOOKUP(AM87,'[3]2020_HVAC'!$EY$7:$KA$83,14),"")</f>
        <v>16.719508621714269</v>
      </c>
      <c r="AN118" s="22">
        <f>IF(AN87&gt;0,VLOOKUP(AN87,'[3]2020_HVAC'!$EY$7:$KA$83,14),"")</f>
        <v>32.131292908328199</v>
      </c>
      <c r="AO118" s="14">
        <f t="shared" si="105"/>
        <v>91522.212047801906</v>
      </c>
      <c r="AP118" s="23">
        <f>IF(AP87&gt;0,VLOOKUP(AP87,'[3]2020_Envelope'!$BH$6:$CR$128,3),"")</f>
        <v>9.041185293476703</v>
      </c>
      <c r="AQ118" s="23">
        <f>IF(AQ87&gt;0,VLOOKUP(AQ87,'[3]2020_Envelope'!$BH$6:$CR$128,3),"")</f>
        <v>40.201472789677418</v>
      </c>
      <c r="AR118" s="23">
        <f>IF(AR87&gt;0,VLOOKUP(AR87,'[3]2020_Envelope'!$BH$6:$CR$128,3),"")</f>
        <v>17.136084208458783</v>
      </c>
      <c r="AS118" s="23">
        <f>IF(AS87&gt;0,VLOOKUP(AS87,'[3]2020_Envelope'!$BH$6:$CR$128,3),"")</f>
        <v>36.142862337224884</v>
      </c>
      <c r="AT118" s="23">
        <f>IF(AT87&gt;0,VLOOKUP(AT87,'[3]2020_Envelope'!$BH$6:$CR$128,3),"")</f>
        <v>32.557746284848484</v>
      </c>
      <c r="AU118" s="23">
        <f>IF(AU87&gt;0,VLOOKUP(AU87,'[3]2020_Envelope'!$BH$6:$CR$128,3),"")</f>
        <v>14.797290119999998</v>
      </c>
      <c r="AV118" s="22" t="str">
        <f>IF(AV87&gt;0,VLOOKUP(AV87,'[3]2020_HVAC'!$EY$7:$KA$83,17),"")</f>
        <v/>
      </c>
      <c r="AW118" s="22" t="str">
        <f>IF(AW87&gt;0,VLOOKUP(AW87,'[3]2020_HVAC'!$EY$7:$KA$83,17),"")</f>
        <v/>
      </c>
      <c r="AX118" s="22" t="str">
        <f>IF(AX87&gt;0,VLOOKUP(AX87,'[3]2020_HVAC'!$EY$7:$KA$83,17),"")</f>
        <v/>
      </c>
      <c r="AY118" s="61">
        <f>VLOOKUP($C118,[1]Performance!$A$3:$K$36,8)</f>
        <v>2</v>
      </c>
      <c r="AZ118" s="61">
        <f t="shared" si="122"/>
        <v>18</v>
      </c>
      <c r="BA118" s="22">
        <f>IF(BA87&gt;0,VLOOKUP(BA87,'[3]2020_HVAC'!$EY$7:$KA$83,AZ118),"")</f>
        <v>30.889145626001763</v>
      </c>
      <c r="BB118" s="22" t="str">
        <f>IF(BB87&gt;0,VLOOKUP(BB87,'[3]2020_HVAC'!$EY$7:$KA$83,AZ118),"")</f>
        <v/>
      </c>
      <c r="BC118" s="22">
        <f>IF(BC87&gt;0,VLOOKUP(BC87,'[3]2020_HVAC'!$EY$7:$KA$83,17),"")</f>
        <v>212.03258399999999</v>
      </c>
      <c r="BD118" s="22">
        <f>IF(BD87&gt;0,VLOOKUP(BD87,'[3]2020_HVAC'!$EY$7:$KA$83,17),"")</f>
        <v>0.27795078333333328</v>
      </c>
      <c r="BE118" s="22">
        <f>IF(BE87&gt;0,VLOOKUP(BE87,'[3]2020_HVAC'!$EY$7:$KA$83,17),"")</f>
        <v>21.399043975757554</v>
      </c>
      <c r="BF118" s="22">
        <f>IF(BF87&gt;0,VLOOKUP(BF87,'[3]2020_HVAC'!$EY$7:$KA$83,17),"")</f>
        <v>19.992804476293106</v>
      </c>
      <c r="BG118" s="14">
        <f t="shared" si="107"/>
        <v>430123.48819612118</v>
      </c>
      <c r="BH118" s="21">
        <f>IF($N118&gt;0,VLOOKUP($C118,[2]Rome!$AB$7:$AN$40,$N118))/((IF($P118=1,'3 PlantsCodes'!$D$26,IF($P118=2,'3 PlantsCodes'!$D$27,IF($P118=3,'3 PlantsCodes'!$D$28,IF($P118=4,'3 PlantsCodes'!$D$29)))))*IF($R118=1,'3 PlantsCodes'!$D$31,IF(IT_Rome!$R118=2,'3 PlantsCodes'!$D$32)))</f>
        <v>6.7720201533603293</v>
      </c>
      <c r="BI118" s="21">
        <f>(IF($O118=20,VLOOKUP($C118,[2]Rome!$AB$7:$AN$40,12),IF($O118&gt;0,VLOOKUP($C118,[2]Rome!$AB$7:$AN$40,$O118),0))/(IF($Q118=1,'3 PlantsCodes'!$E$26,IF($Q118=3,'3 PlantsCodes'!$E$28,IF($Q118=4,'3 PlantsCodes'!$E$29,1)))*IF($R118=1,'3 PlantsCodes'!$E$31,IF($R118=2,'3 PlantsCodes'!$E$32))))</f>
        <v>4.7040125003912756</v>
      </c>
      <c r="BJ118" s="21">
        <f>VLOOKUP($C118,[2]Rome!$AB$6:$AZ$40,$T118)</f>
        <v>2.5429029819868965</v>
      </c>
      <c r="BK118" s="21">
        <f>VLOOKUP($C118,[2]Rome!$B$7:$Y$40,18)</f>
        <v>11.353794285713454</v>
      </c>
      <c r="BL118" s="21">
        <f>VLOOKUP($C118,[2]Rome!$B$7:$AA$40,26)</f>
        <v>0.40308606753286902</v>
      </c>
      <c r="BM118" s="22">
        <f>IF($V118=1,-[4]SFH!$E$10,0)</f>
        <v>-21.035714285714285</v>
      </c>
      <c r="BN118" s="63" t="s">
        <v>38</v>
      </c>
      <c r="BO118" s="21">
        <f>IF($N118&gt;0,VLOOKUP($C118,[1]Rome!$AB$7:$AN$40,$N118))/((IF($P118=1,'3 PlantsCodes'!$D$26,IF($P118=2,'3 PlantsCodes'!$D$27,IF($P118=3,'3 PlantsCodes'!$D$28,IF($P118=4,'3 PlantsCodes'!$D$29)))))*IF($R118=1,'3 PlantsCodes'!$D$31,IF(IT_Rome!$R118=2,'3 PlantsCodes'!$D$32)))</f>
        <v>5.6925294801660824</v>
      </c>
      <c r="BP118" s="21">
        <f>(IF($O118=20,VLOOKUP($C118,[1]Rome!$AB$7:$AN$40,12),IF($O118&gt;0,VLOOKUP($C118,[1]Rome!$AB$7:$AN$40,$O118),0))/(IF($Q118=1,'3 PlantsCodes'!$E$26,IF($Q118=3,'3 PlantsCodes'!$E$28,IF($Q118=4,'3 PlantsCodes'!$E$29,1)))*IF($R118=1,'3 PlantsCodes'!$E$31,IF($R118=2,'3 PlantsCodes'!$E$32))))</f>
        <v>2.7626552050783588</v>
      </c>
      <c r="BQ118" s="21">
        <f>VLOOKUP($C118,[1]Rome!$AB$6:$AZ$40,$T118)</f>
        <v>4.2854663945234446</v>
      </c>
      <c r="BR118" s="21">
        <f>VLOOKUP($C118,[1]Rome!$B$7:$Y$40,18)</f>
        <v>11.676460606061633</v>
      </c>
      <c r="BS118" s="21">
        <f>VLOOKUP($C118,[1]Rome!$B$7:$AA$40,26)</f>
        <v>0.38047883597311793</v>
      </c>
      <c r="BT118" s="22">
        <f>IF($V118=1,-[4]AB!$E$10,0)</f>
        <v>-13.26969696969697</v>
      </c>
      <c r="BU118" s="63" t="s">
        <v>38</v>
      </c>
    </row>
    <row r="119" spans="1:73" x14ac:dyDescent="0.25">
      <c r="A119" s="195"/>
      <c r="B119" s="18">
        <v>19</v>
      </c>
      <c r="C119" s="26">
        <f t="shared" ref="C119:W119" si="125">IF(C88="","",C88)</f>
        <v>32</v>
      </c>
      <c r="D119" s="55" t="str">
        <f t="shared" si="125"/>
        <v>o+</v>
      </c>
      <c r="E119" s="55" t="str">
        <f t="shared" si="125"/>
        <v>+</v>
      </c>
      <c r="F119" s="54" t="str">
        <f t="shared" si="125"/>
        <v>+</v>
      </c>
      <c r="G119" s="54" t="str">
        <f t="shared" si="125"/>
        <v>o</v>
      </c>
      <c r="H119" s="54">
        <f t="shared" si="125"/>
        <v>0</v>
      </c>
      <c r="I119" s="54">
        <f t="shared" si="125"/>
        <v>4</v>
      </c>
      <c r="J119" s="54">
        <f t="shared" si="125"/>
        <v>3</v>
      </c>
      <c r="K119" s="54">
        <f t="shared" si="125"/>
        <v>2</v>
      </c>
      <c r="L119" s="54">
        <f t="shared" si="125"/>
        <v>1</v>
      </c>
      <c r="M119" s="54">
        <f t="shared" si="125"/>
        <v>4321</v>
      </c>
      <c r="N119" s="54">
        <f t="shared" si="125"/>
        <v>7</v>
      </c>
      <c r="O119" s="54">
        <f t="shared" si="125"/>
        <v>12</v>
      </c>
      <c r="P119" s="54">
        <f t="shared" si="125"/>
        <v>1</v>
      </c>
      <c r="Q119" s="54">
        <f t="shared" si="125"/>
        <v>1</v>
      </c>
      <c r="R119" s="54">
        <f t="shared" si="125"/>
        <v>2</v>
      </c>
      <c r="S119" s="54" t="str">
        <f t="shared" si="125"/>
        <v>o</v>
      </c>
      <c r="T119" s="26">
        <f t="shared" si="125"/>
        <v>22</v>
      </c>
      <c r="U119" s="54">
        <f t="shared" si="125"/>
        <v>1</v>
      </c>
      <c r="V119" s="54">
        <f t="shared" si="125"/>
        <v>1</v>
      </c>
      <c r="W119" s="19" t="str">
        <f t="shared" si="125"/>
        <v/>
      </c>
      <c r="X119" s="23">
        <f>IF(X88&gt;0,VLOOKUP(X88,'[3]2020_Envelope'!$BH$6:$CR$128,2),"")</f>
        <v>18.684054733548386</v>
      </c>
      <c r="Y119" s="23">
        <f>IF(Y88&gt;0,VLOOKUP(Y88,'[3]2020_Envelope'!$BH$6:$CR$128,2),"")</f>
        <v>96.941051456451618</v>
      </c>
      <c r="Z119" s="23">
        <f>IF(Z88&gt;0,VLOOKUP(Z88,'[3]2020_Envelope'!$BH$6:$CR$128,2),"")</f>
        <v>35.412562056497691</v>
      </c>
      <c r="AA119" s="23">
        <f>IF(AA88&gt;0,VLOOKUP(AA88,'[3]2020_Envelope'!$BH$6:$CR$128,2),"")</f>
        <v>89.171108476409785</v>
      </c>
      <c r="AB119" s="23">
        <f>IF(AB88&gt;0,VLOOKUP(AB88,'[3]2020_Envelope'!$BH$6:$CR$128,2),"")</f>
        <v>73.415651615357163</v>
      </c>
      <c r="AC119" s="23">
        <f>IF(AC88&gt;0,VLOOKUP(AC88,'[3]2020_Envelope'!$BH$6:$CR$128,2),"")</f>
        <v>33.705407163214282</v>
      </c>
      <c r="AD119" s="22" t="str">
        <f>IF(AD88&gt;0,VLOOKUP(AD88,'[3]2020_HVAC'!$EY$7:$KA$83,14),"")</f>
        <v/>
      </c>
      <c r="AE119" s="22" t="str">
        <f>IF(AE88&gt;0,VLOOKUP(AE88,'[3]2020_HVAC'!$EY$7:$KA$83,14),"")</f>
        <v/>
      </c>
      <c r="AF119" s="22" t="str">
        <f>IF(AF88&gt;0,VLOOKUP(AF88,'[3]2020_HVAC'!$EY$7:$KA$83,14),"")</f>
        <v/>
      </c>
      <c r="AG119" s="61">
        <f>VLOOKUP($C119,[2]Performance!$A$3:$K$36,8)</f>
        <v>2</v>
      </c>
      <c r="AH119" s="61">
        <f t="shared" si="104"/>
        <v>16</v>
      </c>
      <c r="AI119" s="22">
        <f>IF(AI88&gt;0,VLOOKUP(AI88,'[3]2020_HVAC'!$EY$7:$KA$83,AH119),"")</f>
        <v>28.044207584571243</v>
      </c>
      <c r="AJ119" s="22" t="str">
        <f>IF(AJ88&gt;0,VLOOKUP(AJ88,'[3]2020_HVAC'!$EY$7:$KA$83,AH119),"")</f>
        <v/>
      </c>
      <c r="AK119" s="22">
        <f>IF(AK88&gt;0,VLOOKUP(AK88,'[3]2020_HVAC'!$EY$7:$KA$83,14),"")</f>
        <v>233.24445899999998</v>
      </c>
      <c r="AL119" s="22">
        <f>IF(AL88&gt;0,VLOOKUP(AL88,'[3]2020_HVAC'!$EY$7:$KA$83,14),"")</f>
        <v>3.9310182214285709</v>
      </c>
      <c r="AM119" s="22">
        <f>IF(AM88&gt;0,VLOOKUP(AM88,'[3]2020_HVAC'!$EY$7:$KA$83,14),"")</f>
        <v>16.719508621714269</v>
      </c>
      <c r="AN119" s="22">
        <f>IF(AN88&gt;0,VLOOKUP(AN88,'[3]2020_HVAC'!$EY$7:$KA$83,14),"")</f>
        <v>32.131292908328199</v>
      </c>
      <c r="AO119" s="14">
        <f t="shared" si="105"/>
        <v>92596.045057252966</v>
      </c>
      <c r="AP119" s="23">
        <f>IF(AP88&gt;0,VLOOKUP(AP88,'[3]2020_Envelope'!$BH$6:$CR$128,3),"")</f>
        <v>9.041185293476703</v>
      </c>
      <c r="AQ119" s="23">
        <f>IF(AQ88&gt;0,VLOOKUP(AQ88,'[3]2020_Envelope'!$BH$6:$CR$128,3),"")</f>
        <v>40.201472789677418</v>
      </c>
      <c r="AR119" s="23">
        <f>IF(AR88&gt;0,VLOOKUP(AR88,'[3]2020_Envelope'!$BH$6:$CR$128,3),"")</f>
        <v>17.136084208458783</v>
      </c>
      <c r="AS119" s="23">
        <f>IF(AS88&gt;0,VLOOKUP(AS88,'[3]2020_Envelope'!$BH$6:$CR$128,3),"")</f>
        <v>39.544645079119618</v>
      </c>
      <c r="AT119" s="23">
        <f>IF(AT88&gt;0,VLOOKUP(AT88,'[3]2020_Envelope'!$BH$6:$CR$128,3),"")</f>
        <v>32.557746284848484</v>
      </c>
      <c r="AU119" s="23">
        <f>IF(AU88&gt;0,VLOOKUP(AU88,'[3]2020_Envelope'!$BH$6:$CR$128,3),"")</f>
        <v>14.797290119999998</v>
      </c>
      <c r="AV119" s="22" t="str">
        <f>IF(AV88&gt;0,VLOOKUP(AV88,'[3]2020_HVAC'!$EY$7:$KA$83,17),"")</f>
        <v/>
      </c>
      <c r="AW119" s="22" t="str">
        <f>IF(AW88&gt;0,VLOOKUP(AW88,'[3]2020_HVAC'!$EY$7:$KA$83,17),"")</f>
        <v/>
      </c>
      <c r="AX119" s="22" t="str">
        <f>IF(AX88&gt;0,VLOOKUP(AX88,'[3]2020_HVAC'!$EY$7:$KA$83,17),"")</f>
        <v/>
      </c>
      <c r="AY119" s="61">
        <f>VLOOKUP($C119,[1]Performance!$A$3:$K$36,8)</f>
        <v>2</v>
      </c>
      <c r="AZ119" s="61">
        <f t="shared" si="122"/>
        <v>18</v>
      </c>
      <c r="BA119" s="22">
        <f>IF(BA88&gt;0,VLOOKUP(BA88,'[3]2020_HVAC'!$EY$7:$KA$83,AZ119),"")</f>
        <v>30.889145626001763</v>
      </c>
      <c r="BB119" s="22" t="str">
        <f>IF(BB88&gt;0,VLOOKUP(BB88,'[3]2020_HVAC'!$EY$7:$KA$83,AZ119),"")</f>
        <v/>
      </c>
      <c r="BC119" s="22">
        <f>IF(BC88&gt;0,VLOOKUP(BC88,'[3]2020_HVAC'!$EY$7:$KA$83,17),"")</f>
        <v>212.03258399999999</v>
      </c>
      <c r="BD119" s="22">
        <f>IF(BD88&gt;0,VLOOKUP(BD88,'[3]2020_HVAC'!$EY$7:$KA$83,17),"")</f>
        <v>0.27795078333333328</v>
      </c>
      <c r="BE119" s="22">
        <f>IF(BE88&gt;0,VLOOKUP(BE88,'[3]2020_HVAC'!$EY$7:$KA$83,17),"")</f>
        <v>21.399043975757554</v>
      </c>
      <c r="BF119" s="22">
        <f>IF(BF88&gt;0,VLOOKUP(BF88,'[3]2020_HVAC'!$EY$7:$KA$83,17),"")</f>
        <v>19.992804476293106</v>
      </c>
      <c r="BG119" s="14">
        <f t="shared" si="107"/>
        <v>433491.25311059703</v>
      </c>
      <c r="BH119" s="21">
        <f>IF($N119&gt;0,VLOOKUP($C119,[2]Rome!$AB$7:$AN$40,$N119))/((IF($P119=1,'3 PlantsCodes'!$D$26,IF($P119=2,'3 PlantsCodes'!$D$27,IF($P119=3,'3 PlantsCodes'!$D$28,IF($P119=4,'3 PlantsCodes'!$D$29)))))*IF($R119=1,'3 PlantsCodes'!$D$31,IF(IT_Rome!$R119=2,'3 PlantsCodes'!$D$32)))</f>
        <v>4.4848501711874329</v>
      </c>
      <c r="BI119" s="21">
        <f>(IF($O119=20,VLOOKUP($C119,[2]Rome!$AB$7:$AN$40,12),IF($O119&gt;0,VLOOKUP($C119,[2]Rome!$AB$7:$AN$40,$O119),0))/(IF($Q119=1,'3 PlantsCodes'!$E$26,IF($Q119=3,'3 PlantsCodes'!$E$28,IF($Q119=4,'3 PlantsCodes'!$E$29,1)))*IF($R119=1,'3 PlantsCodes'!$E$31,IF($R119=2,'3 PlantsCodes'!$E$32))))</f>
        <v>5.1598307275034463</v>
      </c>
      <c r="BJ119" s="21">
        <f>VLOOKUP($C119,[2]Rome!$AB$6:$AZ$40,$T119)</f>
        <v>2.5941259657350111</v>
      </c>
      <c r="BK119" s="21">
        <f>VLOOKUP($C119,[2]Rome!$B$7:$Y$40,18)</f>
        <v>11.353794285713454</v>
      </c>
      <c r="BL119" s="21">
        <f>VLOOKUP($C119,[2]Rome!$B$7:$AA$40,26)</f>
        <v>0.39372510392025395</v>
      </c>
      <c r="BM119" s="22">
        <f>IF($V119=1,-[4]SFH!$E$10,0)</f>
        <v>-21.035714285714285</v>
      </c>
      <c r="BN119" s="63" t="s">
        <v>38</v>
      </c>
      <c r="BO119" s="21">
        <f>IF($N119&gt;0,VLOOKUP($C119,[1]Rome!$AB$7:$AN$40,$N119))/((IF($P119=1,'3 PlantsCodes'!$D$26,IF($P119=2,'3 PlantsCodes'!$D$27,IF($P119=3,'3 PlantsCodes'!$D$28,IF($P119=4,'3 PlantsCodes'!$D$29)))))*IF($R119=1,'3 PlantsCodes'!$D$31,IF(IT_Rome!$R119=2,'3 PlantsCodes'!$D$32)))</f>
        <v>4.3376146476557258</v>
      </c>
      <c r="BP119" s="21">
        <f>(IF($O119=20,VLOOKUP($C119,[1]Rome!$AB$7:$AN$40,12),IF($O119&gt;0,VLOOKUP($C119,[1]Rome!$AB$7:$AN$40,$O119),0))/(IF($Q119=1,'3 PlantsCodes'!$E$26,IF($Q119=3,'3 PlantsCodes'!$E$28,IF($Q119=4,'3 PlantsCodes'!$E$29,1)))*IF($R119=1,'3 PlantsCodes'!$E$31,IF($R119=2,'3 PlantsCodes'!$E$32))))</f>
        <v>2.7786112048919689</v>
      </c>
      <c r="BQ119" s="21">
        <f>VLOOKUP($C119,[1]Rome!$AB$6:$AZ$40,$T119)</f>
        <v>4.4110503852896228</v>
      </c>
      <c r="BR119" s="21">
        <f>VLOOKUP($C119,[1]Rome!$B$7:$Y$40,18)</f>
        <v>11.676460606061633</v>
      </c>
      <c r="BS119" s="21">
        <f>VLOOKUP($C119,[1]Rome!$B$7:$AA$40,26)</f>
        <v>0.37542478851030309</v>
      </c>
      <c r="BT119" s="22">
        <f>IF($V119=1,-[4]AB!$E$10,0)</f>
        <v>-13.26969696969697</v>
      </c>
      <c r="BU119" s="63" t="s">
        <v>38</v>
      </c>
    </row>
    <row r="120" spans="1:73" x14ac:dyDescent="0.25">
      <c r="A120" s="195"/>
      <c r="B120" s="38">
        <v>20</v>
      </c>
      <c r="C120" s="26">
        <f t="shared" ref="C120:V120" si="126">IF(C89="","",C89)</f>
        <v>34</v>
      </c>
      <c r="D120" s="55" t="str">
        <f t="shared" si="126"/>
        <v>o+</v>
      </c>
      <c r="E120" s="55" t="str">
        <f t="shared" si="126"/>
        <v>+</v>
      </c>
      <c r="F120" s="54" t="str">
        <f t="shared" si="126"/>
        <v>+</v>
      </c>
      <c r="G120" s="54" t="str">
        <f t="shared" si="126"/>
        <v>o</v>
      </c>
      <c r="H120" s="54">
        <f t="shared" si="126"/>
        <v>1</v>
      </c>
      <c r="I120" s="54">
        <f t="shared" si="126"/>
        <v>4</v>
      </c>
      <c r="J120" s="54">
        <f t="shared" si="126"/>
        <v>3</v>
      </c>
      <c r="K120" s="54">
        <f t="shared" si="126"/>
        <v>2</v>
      </c>
      <c r="L120" s="54">
        <f t="shared" si="126"/>
        <v>2</v>
      </c>
      <c r="M120" s="54">
        <f t="shared" si="126"/>
        <v>4322</v>
      </c>
      <c r="N120" s="54">
        <f t="shared" si="126"/>
        <v>7</v>
      </c>
      <c r="O120" s="54">
        <f t="shared" si="126"/>
        <v>12</v>
      </c>
      <c r="P120" s="54">
        <f t="shared" si="126"/>
        <v>1</v>
      </c>
      <c r="Q120" s="54">
        <f t="shared" si="126"/>
        <v>1</v>
      </c>
      <c r="R120" s="54">
        <f t="shared" si="126"/>
        <v>2</v>
      </c>
      <c r="S120" s="54" t="str">
        <f t="shared" si="126"/>
        <v>o</v>
      </c>
      <c r="T120" s="26">
        <f t="shared" si="126"/>
        <v>22</v>
      </c>
      <c r="U120" s="54">
        <f t="shared" si="126"/>
        <v>1</v>
      </c>
      <c r="V120" s="54">
        <f t="shared" si="126"/>
        <v>1</v>
      </c>
      <c r="W120" s="19"/>
      <c r="X120" s="23">
        <f>IF(X89&gt;0,VLOOKUP(X89,'[3]2020_Envelope'!$BH$6:$CR$128,2),"")</f>
        <v>18.684054733548386</v>
      </c>
      <c r="Y120" s="23">
        <f>IF(Y89&gt;0,VLOOKUP(Y89,'[3]2020_Envelope'!$BH$6:$CR$128,2),"")</f>
        <v>96.941051456451618</v>
      </c>
      <c r="Z120" s="23">
        <f>IF(Z89&gt;0,VLOOKUP(Z89,'[3]2020_Envelope'!$BH$6:$CR$128,2),"")</f>
        <v>35.412562056497691</v>
      </c>
      <c r="AA120" s="23">
        <f>IF(AA89&gt;0,VLOOKUP(AA89,'[3]2020_Envelope'!$BH$6:$CR$128,2),"")</f>
        <v>89.171108476409785</v>
      </c>
      <c r="AB120" s="23">
        <f>IF(AB89&gt;0,VLOOKUP(AB89,'[3]2020_Envelope'!$BH$6:$CR$128,2),"")</f>
        <v>73.415651615357163</v>
      </c>
      <c r="AC120" s="23">
        <f>IF(AC89&gt;0,VLOOKUP(AC89,'[3]2020_Envelope'!$BH$6:$CR$128,2),"")</f>
        <v>33.705407163214282</v>
      </c>
      <c r="AD120" s="22">
        <f>IF(AD89&gt;0,VLOOKUP(AD89,'[3]2020_HVAC'!$EY$7:$KA$83,14),"")</f>
        <v>15.673824375000001</v>
      </c>
      <c r="AE120" s="22">
        <f>IF(AE89&gt;0,VLOOKUP(AE89,'[3]2020_HVAC'!$EY$7:$KA$83,14),"")</f>
        <v>10.630117575</v>
      </c>
      <c r="AF120" s="22" t="str">
        <f>IF(AF89&gt;0,VLOOKUP(AF89,'[3]2020_HVAC'!$EY$7:$KA$83,14),"")</f>
        <v/>
      </c>
      <c r="AG120" s="61">
        <f>VLOOKUP($C120,[2]Performance!$A$3:$K$36,8)</f>
        <v>2</v>
      </c>
      <c r="AH120" s="61">
        <f t="shared" si="104"/>
        <v>16</v>
      </c>
      <c r="AI120" s="22">
        <f>IF(AI89&gt;0,VLOOKUP(AI89,'[3]2020_HVAC'!$EY$7:$KA$83,AH120),"")</f>
        <v>28.044207584571243</v>
      </c>
      <c r="AJ120" s="22" t="str">
        <f>IF(AJ89&gt;0,VLOOKUP(AJ89,'[3]2020_HVAC'!$EY$7:$KA$83,AH120),"")</f>
        <v/>
      </c>
      <c r="AK120" s="22">
        <f>IF(AK89&gt;0,VLOOKUP(AK89,'[3]2020_HVAC'!$EY$7:$KA$83,14),"")</f>
        <v>233.24445899999998</v>
      </c>
      <c r="AL120" s="22">
        <f>IF(AL89&gt;0,VLOOKUP(AL89,'[3]2020_HVAC'!$EY$7:$KA$83,14),"")</f>
        <v>3.9310182214285709</v>
      </c>
      <c r="AM120" s="22">
        <f>IF(AM89&gt;0,VLOOKUP(AM89,'[3]2020_HVAC'!$EY$7:$KA$83,14),"")</f>
        <v>16.719508621714269</v>
      </c>
      <c r="AN120" s="22">
        <f>IF(AN89&gt;0,VLOOKUP(AN89,'[3]2020_HVAC'!$EY$7:$KA$83,14),"")</f>
        <v>32.131292908328199</v>
      </c>
      <c r="AO120" s="14">
        <f t="shared" ref="AO120:AO128" si="127">(SUM(X120:AF120)+SUM(AI120:AN120))*$AO$5</f>
        <v>96278.596930252956</v>
      </c>
      <c r="AP120" s="23">
        <f>IF(AP89&gt;0,VLOOKUP(AP89,'[3]2020_Envelope'!$BH$6:$CR$128,3),"")</f>
        <v>9.041185293476703</v>
      </c>
      <c r="AQ120" s="23">
        <f>IF(AQ89&gt;0,VLOOKUP(AQ89,'[3]2020_Envelope'!$BH$6:$CR$128,3),"")</f>
        <v>40.201472789677418</v>
      </c>
      <c r="AR120" s="23">
        <f>IF(AR89&gt;0,VLOOKUP(AR89,'[3]2020_Envelope'!$BH$6:$CR$128,3),"")</f>
        <v>17.136084208458783</v>
      </c>
      <c r="AS120" s="23">
        <f>IF(AS89&gt;0,VLOOKUP(AS89,'[3]2020_Envelope'!$BH$6:$CR$128,3),"")</f>
        <v>39.544645079119618</v>
      </c>
      <c r="AT120" s="23">
        <f>IF(AT89&gt;0,VLOOKUP(AT89,'[3]2020_Envelope'!$BH$6:$CR$128,3),"")</f>
        <v>32.557746284848484</v>
      </c>
      <c r="AU120" s="23">
        <f>IF(AU89&gt;0,VLOOKUP(AU89,'[3]2020_Envelope'!$BH$6:$CR$128,3),"")</f>
        <v>14.797290119999998</v>
      </c>
      <c r="AV120" s="22">
        <f>IF(AV89&gt;0,VLOOKUP(AV89,'[3]2020_HVAC'!$EY$7:$KA$83,17),"")</f>
        <v>15.680157233333334</v>
      </c>
      <c r="AW120" s="22">
        <f>IF(AW89&gt;0,VLOOKUP(AW89,'[3]2020_HVAC'!$EY$7:$KA$83,17),"")</f>
        <v>7.5714264266666671</v>
      </c>
      <c r="AX120" s="22" t="str">
        <f>IF(AX89&gt;0,VLOOKUP(AX89,'[3]2020_HVAC'!$EY$7:$KA$83,17),"")</f>
        <v/>
      </c>
      <c r="AY120" s="61">
        <f>VLOOKUP($C120,[1]Performance!$A$3:$K$36,8)</f>
        <v>2</v>
      </c>
      <c r="AZ120" s="61">
        <f t="shared" si="122"/>
        <v>18</v>
      </c>
      <c r="BA120" s="22">
        <f>IF(BA89&gt;0,VLOOKUP(BA89,'[3]2020_HVAC'!$EY$7:$KA$83,AZ120),"")</f>
        <v>30.889145626001763</v>
      </c>
      <c r="BB120" s="22" t="str">
        <f>IF(BB89&gt;0,VLOOKUP(BB89,'[3]2020_HVAC'!$EY$7:$KA$83,AZ120),"")</f>
        <v/>
      </c>
      <c r="BC120" s="22">
        <f>IF(BC89&gt;0,VLOOKUP(BC89,'[3]2020_HVAC'!$EY$7:$KA$83,17),"")</f>
        <v>212.03258399999999</v>
      </c>
      <c r="BD120" s="22">
        <f>IF(BD89&gt;0,VLOOKUP(BD89,'[3]2020_HVAC'!$EY$7:$KA$83,17),"")</f>
        <v>0.27795078333333328</v>
      </c>
      <c r="BE120" s="22">
        <f>IF(BE89&gt;0,VLOOKUP(BE89,'[3]2020_HVAC'!$EY$7:$KA$83,17),"")</f>
        <v>21.399043975757554</v>
      </c>
      <c r="BF120" s="22">
        <f>IF(BF89&gt;0,VLOOKUP(BF89,'[3]2020_HVAC'!$EY$7:$KA$83,17),"")</f>
        <v>19.992804476293106</v>
      </c>
      <c r="BG120" s="14">
        <f t="shared" ref="BG120:BG128" si="128">(SUM(AP120:AX120)+SUM(BA120:BF120))*$BG$5</f>
        <v>456510.32093399705</v>
      </c>
      <c r="BH120" s="21">
        <f>IF($N120&gt;0,VLOOKUP($C120,[2]Rome!$AB$7:$AN$40,$N120))/((IF($P120=1,'3 PlantsCodes'!$D$26,IF($P120=2,'3 PlantsCodes'!$D$27,IF($P120=3,'3 PlantsCodes'!$D$28,IF($P120=4,'3 PlantsCodes'!$D$29)))))*IF($R120=1,'3 PlantsCodes'!$D$31,IF(IT_Rome!$R120=2,'3 PlantsCodes'!$D$32)))</f>
        <v>3.2291046175423936</v>
      </c>
      <c r="BI120" s="21">
        <f>(IF($O120=20,VLOOKUP($C120,[2]Rome!$AB$7:$AN$40,12),IF($O120&gt;0,VLOOKUP($C120,[2]Rome!$AB$7:$AN$40,$O120),0))/(IF($Q120=1,'3 PlantsCodes'!$E$26,IF($Q120=3,'3 PlantsCodes'!$E$28,IF($Q120=4,'3 PlantsCodes'!$E$29,1)))*IF($R120=1,'3 PlantsCodes'!$E$31,IF($R120=2,'3 PlantsCodes'!$E$32))))</f>
        <v>5.0438458714318459</v>
      </c>
      <c r="BJ120" s="21">
        <f>VLOOKUP($C120,[2]Rome!$AB$6:$AZ$40,$T120)</f>
        <v>2.6672783548640298</v>
      </c>
      <c r="BK120" s="21">
        <f>VLOOKUP($C120,[2]Rome!$B$7:$Y$40,18)</f>
        <v>11.353794285713454</v>
      </c>
      <c r="BL120" s="21">
        <f>VLOOKUP($C120,[2]Rome!$B$7:$AA$40,26)</f>
        <v>4.8523277546582442</v>
      </c>
      <c r="BM120" s="22">
        <f>IF($V120=1,-[4]SFH!$E$10,0)</f>
        <v>-21.035714285714285</v>
      </c>
      <c r="BN120" s="63" t="s">
        <v>38</v>
      </c>
      <c r="BO120" s="21">
        <f>IF($N120&gt;0,VLOOKUP($C120,[1]Rome!$AB$7:$AN$40,$N120))/((IF($P120=1,'3 PlantsCodes'!$D$26,IF($P120=2,'3 PlantsCodes'!$D$27,IF($P120=3,'3 PlantsCodes'!$D$28,IF($P120=4,'3 PlantsCodes'!$D$29)))))*IF($R120=1,'3 PlantsCodes'!$D$31,IF(IT_Rome!$R120=2,'3 PlantsCodes'!$D$32)))</f>
        <v>2.7005328556500952</v>
      </c>
      <c r="BP120" s="21">
        <f>(IF($O120=20,VLOOKUP($C120,[1]Rome!$AB$7:$AN$40,12),IF($O120&gt;0,VLOOKUP($C120,[1]Rome!$AB$7:$AN$40,$O120),0))/(IF($Q120=1,'3 PlantsCodes'!$E$26,IF($Q120=3,'3 PlantsCodes'!$E$28,IF($Q120=4,'3 PlantsCodes'!$E$29,1)))*IF($R120=1,'3 PlantsCodes'!$E$31,IF($R120=2,'3 PlantsCodes'!$E$32))))</f>
        <v>2.6799856527531118</v>
      </c>
      <c r="BQ120" s="21">
        <f>VLOOKUP($C120,[1]Rome!$AB$6:$AZ$40,$T120)</f>
        <v>4.5521725971064919</v>
      </c>
      <c r="BR120" s="21">
        <f>VLOOKUP($C120,[1]Rome!$B$7:$Y$40,18)</f>
        <v>11.676460606061633</v>
      </c>
      <c r="BS120" s="21">
        <f>VLOOKUP($C120,[1]Rome!$B$7:$AA$40,26)</f>
        <v>4.9326596182101774</v>
      </c>
      <c r="BT120" s="22">
        <f>IF($V120=1,-[4]AB!$E$10,0)</f>
        <v>-13.26969696969697</v>
      </c>
      <c r="BU120" s="63" t="s">
        <v>38</v>
      </c>
    </row>
    <row r="121" spans="1:73" x14ac:dyDescent="0.25">
      <c r="A121" s="195"/>
      <c r="B121" s="18">
        <v>21</v>
      </c>
      <c r="C121" s="26">
        <f t="shared" ref="C121:V121" si="129">IF(C90="","",C90)</f>
        <v>19</v>
      </c>
      <c r="D121" s="55" t="str">
        <f t="shared" si="129"/>
        <v/>
      </c>
      <c r="E121" s="55" t="str">
        <f t="shared" si="129"/>
        <v/>
      </c>
      <c r="F121" s="54" t="str">
        <f t="shared" si="129"/>
        <v/>
      </c>
      <c r="G121" s="54" t="str">
        <f t="shared" si="129"/>
        <v/>
      </c>
      <c r="H121" s="54">
        <f t="shared" si="129"/>
        <v>0</v>
      </c>
      <c r="I121" s="54">
        <f t="shared" si="129"/>
        <v>3</v>
      </c>
      <c r="J121" s="54">
        <f t="shared" si="129"/>
        <v>2</v>
      </c>
      <c r="K121" s="54">
        <f t="shared" si="129"/>
        <v>1</v>
      </c>
      <c r="L121" s="54">
        <f t="shared" si="129"/>
        <v>1</v>
      </c>
      <c r="M121" s="54">
        <f t="shared" si="129"/>
        <v>3211</v>
      </c>
      <c r="N121" s="54">
        <f t="shared" si="129"/>
        <v>7</v>
      </c>
      <c r="O121" s="54">
        <f t="shared" si="129"/>
        <v>12</v>
      </c>
      <c r="P121" s="54">
        <f t="shared" si="129"/>
        <v>3</v>
      </c>
      <c r="Q121" s="54">
        <f t="shared" si="129"/>
        <v>3</v>
      </c>
      <c r="R121" s="54">
        <f t="shared" si="129"/>
        <v>2</v>
      </c>
      <c r="S121" s="54" t="str">
        <f t="shared" si="129"/>
        <v>o</v>
      </c>
      <c r="T121" s="26">
        <f t="shared" si="129"/>
        <v>16</v>
      </c>
      <c r="U121" s="54">
        <f t="shared" si="129"/>
        <v>0</v>
      </c>
      <c r="V121" s="54">
        <f t="shared" si="129"/>
        <v>1</v>
      </c>
      <c r="W121" s="19"/>
      <c r="X121" s="23">
        <f>IF(X90&gt;0,VLOOKUP(X90,'[3]2020_Envelope'!$BH$6:$CR$128,2),"")</f>
        <v>12.985520963364053</v>
      </c>
      <c r="Y121" s="23">
        <f>IF(Y90&gt;0,VLOOKUP(Y90,'[3]2020_Envelope'!$BH$6:$CR$128,2),"")</f>
        <v>86.754396158064523</v>
      </c>
      <c r="Z121" s="23">
        <f>IF(Z90&gt;0,VLOOKUP(Z90,'[3]2020_Envelope'!$BH$6:$CR$128,2),"")</f>
        <v>31.412266827096769</v>
      </c>
      <c r="AA121" s="23">
        <f>IF(AA90&gt;0,VLOOKUP(AA90,'[3]2020_Envelope'!$BH$6:$CR$128,2),"")</f>
        <v>81.500872694616561</v>
      </c>
      <c r="AB121" s="23" t="str">
        <f>IF(AB90&gt;0,VLOOKUP(AB90,'[3]2020_Envelope'!$BH$6:$CR$128,2),"")</f>
        <v/>
      </c>
      <c r="AC121" s="23">
        <f>IF(AC90&gt;0,VLOOKUP(AC90,'[3]2020_Envelope'!$BH$6:$CR$128,2),"")</f>
        <v>14.269945175357144</v>
      </c>
      <c r="AD121" s="22" t="str">
        <f>IF(AD90&gt;0,VLOOKUP(AD90,'[3]2020_HVAC'!$EY$7:$KA$83,14),"")</f>
        <v/>
      </c>
      <c r="AE121" s="22" t="str">
        <f>IF(AE90&gt;0,VLOOKUP(AE90,'[3]2020_HVAC'!$EY$7:$KA$83,14),"")</f>
        <v/>
      </c>
      <c r="AF121" s="22" t="str">
        <f>IF(AF90&gt;0,VLOOKUP(AF90,'[3]2020_HVAC'!$EY$7:$KA$83,14),"")</f>
        <v/>
      </c>
      <c r="AG121" s="61">
        <f>VLOOKUP($C121,[2]Performance!$A$3:$K$36,8)</f>
        <v>2</v>
      </c>
      <c r="AH121" s="61">
        <f t="shared" si="104"/>
        <v>16</v>
      </c>
      <c r="AI121" s="22">
        <f>IF(AI90&gt;0,VLOOKUP(AI90,'[3]2020_HVAC'!$EY$7:$KA$83,AH121),"")</f>
        <v>28.044207584571243</v>
      </c>
      <c r="AJ121" s="22" t="str">
        <f>IF(AJ90&gt;0,VLOOKUP(AJ90,'[3]2020_HVAC'!$EY$7:$KA$83,AH121),"")</f>
        <v/>
      </c>
      <c r="AK121" s="22">
        <f>IF(AK90&gt;0,VLOOKUP(AK90,'[3]2020_HVAC'!$EY$7:$KA$83,14),"")</f>
        <v>100.87764449999999</v>
      </c>
      <c r="AL121" s="22">
        <f>IF(AL90&gt;0,VLOOKUP(AL90,'[3]2020_HVAC'!$EY$7:$KA$83,14),"")</f>
        <v>3.9310182214285709</v>
      </c>
      <c r="AM121" s="22" t="str">
        <f>IF(AM90&gt;0,VLOOKUP(AM90,'[3]2020_HVAC'!$EY$7:$KA$83,14),"")</f>
        <v/>
      </c>
      <c r="AN121" s="22">
        <f>IF(AN90&gt;0,VLOOKUP(AN90,'[3]2020_HVAC'!$EY$7:$KA$83,14),"")</f>
        <v>32.131292908328199</v>
      </c>
      <c r="AO121" s="14">
        <f t="shared" si="127"/>
        <v>54867.003104595788</v>
      </c>
      <c r="AP121" s="23">
        <f>IF(AP90&gt;0,VLOOKUP(AP90,'[3]2020_Envelope'!$BH$6:$CR$128,3),"")</f>
        <v>6.2836735835125452</v>
      </c>
      <c r="AQ121" s="23">
        <f>IF(AQ90&gt;0,VLOOKUP(AQ90,'[3]2020_Envelope'!$BH$6:$CR$128,3),"")</f>
        <v>35.977064867096772</v>
      </c>
      <c r="AR121" s="23">
        <f>IF(AR90&gt;0,VLOOKUP(AR90,'[3]2020_Envelope'!$BH$6:$CR$128,3),"")</f>
        <v>15.200347511397849</v>
      </c>
      <c r="AS121" s="23">
        <f>IF(AS90&gt;0,VLOOKUP(AS90,'[3]2020_Envelope'!$BH$6:$CR$128,3),"")</f>
        <v>36.142862337224884</v>
      </c>
      <c r="AT121" s="23" t="str">
        <f>IF(AT90&gt;0,VLOOKUP(AT90,'[3]2020_Envelope'!$BH$6:$CR$128,3),"")</f>
        <v/>
      </c>
      <c r="AU121" s="23">
        <f>IF(AU90&gt;0,VLOOKUP(AU90,'[3]2020_Envelope'!$BH$6:$CR$128,3),"")</f>
        <v>6.2651300799999996</v>
      </c>
      <c r="AV121" s="22" t="str">
        <f>IF(AV90&gt;0,VLOOKUP(AV90,'[3]2020_HVAC'!$EY$7:$KA$83,17),"")</f>
        <v/>
      </c>
      <c r="AW121" s="22" t="str">
        <f>IF(AW90&gt;0,VLOOKUP(AW90,'[3]2020_HVAC'!$EY$7:$KA$83,17),"")</f>
        <v/>
      </c>
      <c r="AX121" s="22" t="str">
        <f>IF(AX90&gt;0,VLOOKUP(AX90,'[3]2020_HVAC'!$EY$7:$KA$83,17),"")</f>
        <v/>
      </c>
      <c r="AY121" s="61">
        <f>VLOOKUP($C121,[1]Performance!$A$3:$K$36,8)</f>
        <v>2</v>
      </c>
      <c r="AZ121" s="61">
        <f t="shared" si="122"/>
        <v>18</v>
      </c>
      <c r="BA121" s="22">
        <f>IF(BA90&gt;0,VLOOKUP(BA90,'[3]2020_HVAC'!$EY$7:$KA$83,AZ121),"")</f>
        <v>30.889145626001763</v>
      </c>
      <c r="BB121" s="22" t="str">
        <f>IF(BB90&gt;0,VLOOKUP(BB90,'[3]2020_HVAC'!$EY$7:$KA$83,AZ121),"")</f>
        <v/>
      </c>
      <c r="BC121" s="22">
        <f>IF(BC90&gt;0,VLOOKUP(BC90,'[3]2020_HVAC'!$EY$7:$KA$83,17),"")</f>
        <v>91.721706999999995</v>
      </c>
      <c r="BD121" s="22">
        <f>IF(BD90&gt;0,VLOOKUP(BD90,'[3]2020_HVAC'!$EY$7:$KA$83,17),"")</f>
        <v>0.27795078333333328</v>
      </c>
      <c r="BE121" s="22" t="str">
        <f>IF(BE90&gt;0,VLOOKUP(BE90,'[3]2020_HVAC'!$EY$7:$KA$83,17),"")</f>
        <v/>
      </c>
      <c r="BF121" s="22">
        <f>IF(BF90&gt;0,VLOOKUP(BF90,'[3]2020_HVAC'!$EY$7:$KA$83,17),"")</f>
        <v>19.992804476293106</v>
      </c>
      <c r="BG121" s="14">
        <f t="shared" si="128"/>
        <v>240323.17940221165</v>
      </c>
      <c r="BH121" s="21">
        <f>IF($N121&gt;0,VLOOKUP($C121,[2]Rome!$AB$7:$AN$40,$N121))/((IF($P121=1,'3 PlantsCodes'!$D$26,IF($P121=2,'3 PlantsCodes'!$D$27,IF($P121=3,'3 PlantsCodes'!$D$28,IF($P121=4,'3 PlantsCodes'!$D$29)))))*IF($R121=1,'3 PlantsCodes'!$D$31,IF(IT_Rome!$R121=2,'3 PlantsCodes'!$D$32)))</f>
        <v>8.2467227463091533</v>
      </c>
      <c r="BI121" s="21">
        <f>(IF($O121=20,VLOOKUP($C121,[2]Rome!$AB$7:$AN$40,12),IF($O121&gt;0,VLOOKUP($C121,[2]Rome!$AB$7:$AN$40,$O121),0))/(IF($Q121=1,'3 PlantsCodes'!$E$26,IF($Q121=3,'3 PlantsCodes'!$E$28,IF($Q121=4,'3 PlantsCodes'!$E$29,1)))*IF($R121=1,'3 PlantsCodes'!$E$31,IF($R121=2,'3 PlantsCodes'!$E$32))))</f>
        <v>13.012088558363523</v>
      </c>
      <c r="BJ121" s="21">
        <f>VLOOKUP($C121,[2]Rome!$AB$6:$AZ$40,$T121)</f>
        <v>5.7073828378442801</v>
      </c>
      <c r="BK121" s="21">
        <f>VLOOKUP($C121,[2]Rome!$B$7:$Y$40,18)</f>
        <v>11.353794285713454</v>
      </c>
      <c r="BL121" s="21">
        <f>VLOOKUP($C121,[2]Rome!$B$7:$AA$40,26)</f>
        <v>0.57087367399729527</v>
      </c>
      <c r="BM121" s="22">
        <f>IF($V121=1,-[4]SFH!$E$10,0)</f>
        <v>-21.035714285714285</v>
      </c>
      <c r="BN121" s="63" t="s">
        <v>38</v>
      </c>
      <c r="BO121" s="21">
        <f>IF($N121&gt;0,VLOOKUP($C121,[1]Rome!$AB$7:$AN$40,$N121))/((IF($P121=1,'3 PlantsCodes'!$D$26,IF($P121=2,'3 PlantsCodes'!$D$27,IF($P121=3,'3 PlantsCodes'!$D$28,IF($P121=4,'3 PlantsCodes'!$D$29)))))*IF($R121=1,'3 PlantsCodes'!$D$31,IF(IT_Rome!$R121=2,'3 PlantsCodes'!$D$32)))</f>
        <v>6.7182295291228806</v>
      </c>
      <c r="BP121" s="21">
        <f>(IF($O121=20,VLOOKUP($C121,[1]Rome!$AB$7:$AN$40,12),IF($O121&gt;0,VLOOKUP($C121,[1]Rome!$AB$7:$AN$40,$O121),0))/(IF($Q121=1,'3 PlantsCodes'!$E$26,IF($Q121=3,'3 PlantsCodes'!$E$28,IF($Q121=4,'3 PlantsCodes'!$E$29,1)))*IF($R121=1,'3 PlantsCodes'!$E$31,IF($R121=2,'3 PlantsCodes'!$E$32))))</f>
        <v>8.5380697787636048</v>
      </c>
      <c r="BQ121" s="21">
        <f>VLOOKUP($C121,[1]Rome!$AB$6:$AZ$40,$T121)</f>
        <v>9.2876360754848069</v>
      </c>
      <c r="BR121" s="21">
        <f>VLOOKUP($C121,[1]Rome!$B$7:$Y$40,18)</f>
        <v>11.676460606061633</v>
      </c>
      <c r="BS121" s="21">
        <f>VLOOKUP($C121,[1]Rome!$B$7:$AA$40,26)</f>
        <v>0.43499717382502356</v>
      </c>
      <c r="BT121" s="22">
        <f>IF($V121=1,-[4]AB!$E$10,0)</f>
        <v>-13.26969696969697</v>
      </c>
      <c r="BU121" s="63" t="s">
        <v>38</v>
      </c>
    </row>
    <row r="122" spans="1:73" x14ac:dyDescent="0.25">
      <c r="A122" s="195"/>
      <c r="B122" s="18">
        <v>22</v>
      </c>
      <c r="C122" s="26">
        <f t="shared" ref="C122:V122" si="130">IF(C91="","",C91)</f>
        <v>21</v>
      </c>
      <c r="D122" s="55" t="str">
        <f t="shared" si="130"/>
        <v/>
      </c>
      <c r="E122" s="55" t="str">
        <f t="shared" si="130"/>
        <v/>
      </c>
      <c r="F122" s="54" t="str">
        <f t="shared" si="130"/>
        <v/>
      </c>
      <c r="G122" s="54" t="str">
        <f t="shared" si="130"/>
        <v/>
      </c>
      <c r="H122" s="54">
        <f t="shared" si="130"/>
        <v>1</v>
      </c>
      <c r="I122" s="54">
        <f t="shared" si="130"/>
        <v>3</v>
      </c>
      <c r="J122" s="54">
        <f t="shared" si="130"/>
        <v>2</v>
      </c>
      <c r="K122" s="54">
        <f t="shared" si="130"/>
        <v>1</v>
      </c>
      <c r="L122" s="54">
        <f t="shared" si="130"/>
        <v>2</v>
      </c>
      <c r="M122" s="54">
        <f t="shared" si="130"/>
        <v>3212</v>
      </c>
      <c r="N122" s="54">
        <f t="shared" si="130"/>
        <v>7</v>
      </c>
      <c r="O122" s="54">
        <f t="shared" si="130"/>
        <v>12</v>
      </c>
      <c r="P122" s="54">
        <f t="shared" si="130"/>
        <v>4</v>
      </c>
      <c r="Q122" s="54">
        <f t="shared" si="130"/>
        <v>4</v>
      </c>
      <c r="R122" s="54">
        <f t="shared" si="130"/>
        <v>2</v>
      </c>
      <c r="S122" s="54" t="str">
        <f t="shared" si="130"/>
        <v>o</v>
      </c>
      <c r="T122" s="26">
        <f t="shared" si="130"/>
        <v>22</v>
      </c>
      <c r="U122" s="54">
        <f t="shared" si="130"/>
        <v>1</v>
      </c>
      <c r="V122" s="54">
        <f t="shared" si="130"/>
        <v>0</v>
      </c>
      <c r="W122" s="19"/>
      <c r="X122" s="23">
        <f>IF(X91&gt;0,VLOOKUP(X91,'[3]2020_Envelope'!$BH$6:$CR$128,2),"")</f>
        <v>12.985520963364053</v>
      </c>
      <c r="Y122" s="23">
        <f>IF(Y91&gt;0,VLOOKUP(Y91,'[3]2020_Envelope'!$BH$6:$CR$128,2),"")</f>
        <v>86.754396158064523</v>
      </c>
      <c r="Z122" s="23">
        <f>IF(Z91&gt;0,VLOOKUP(Z91,'[3]2020_Envelope'!$BH$6:$CR$128,2),"")</f>
        <v>31.412266827096769</v>
      </c>
      <c r="AA122" s="23">
        <f>IF(AA91&gt;0,VLOOKUP(AA91,'[3]2020_Envelope'!$BH$6:$CR$128,2),"")</f>
        <v>81.500872694616561</v>
      </c>
      <c r="AB122" s="23" t="str">
        <f>IF(AB91&gt;0,VLOOKUP(AB91,'[3]2020_Envelope'!$BH$6:$CR$128,2),"")</f>
        <v/>
      </c>
      <c r="AC122" s="23">
        <f>IF(AC91&gt;0,VLOOKUP(AC91,'[3]2020_Envelope'!$BH$6:$CR$128,2),"")</f>
        <v>14.269945175357144</v>
      </c>
      <c r="AD122" s="22">
        <f>IF(AD91&gt;0,VLOOKUP(AD91,'[3]2020_HVAC'!$EY$7:$KA$83,14),"")</f>
        <v>15.673824375000001</v>
      </c>
      <c r="AE122" s="22">
        <f>IF(AE91&gt;0,VLOOKUP(AE91,'[3]2020_HVAC'!$EY$7:$KA$83,14),"")</f>
        <v>10.630117575</v>
      </c>
      <c r="AF122" s="22" t="str">
        <f>IF(AF91&gt;0,VLOOKUP(AF91,'[3]2020_HVAC'!$EY$7:$KA$83,14),"")</f>
        <v/>
      </c>
      <c r="AG122" s="61">
        <f>VLOOKUP($C122,[2]Performance!$A$3:$K$36,8)</f>
        <v>2</v>
      </c>
      <c r="AH122" s="61">
        <f t="shared" si="104"/>
        <v>16</v>
      </c>
      <c r="AI122" s="22">
        <f>IF(AI91&gt;0,VLOOKUP(AI91,'[3]2020_HVAC'!$EY$7:$KA$83,AH122),"")</f>
        <v>28.044207584571243</v>
      </c>
      <c r="AJ122" s="22" t="str">
        <f>IF(AJ91&gt;0,VLOOKUP(AJ91,'[3]2020_HVAC'!$EY$7:$KA$83,AH122),"")</f>
        <v/>
      </c>
      <c r="AK122" s="22">
        <f>IF(AK91&gt;0,VLOOKUP(AK91,'[3]2020_HVAC'!$EY$7:$KA$83,14),"")</f>
        <v>114.93821549999998</v>
      </c>
      <c r="AL122" s="22">
        <f>IF(AL91&gt;0,VLOOKUP(AL91,'[3]2020_HVAC'!$EY$7:$KA$83,14),"")</f>
        <v>3.9310182214285709</v>
      </c>
      <c r="AM122" s="22">
        <f>IF(AM91&gt;0,VLOOKUP(AM91,'[3]2020_HVAC'!$EY$7:$KA$83,14),"")</f>
        <v>16.719508621714269</v>
      </c>
      <c r="AN122" s="22" t="str">
        <f>IF(AN91&gt;0,VLOOKUP(AN91,'[3]2020_HVAC'!$EY$7:$KA$83,14),"")</f>
        <v/>
      </c>
      <c r="AO122" s="14">
        <f t="shared" si="127"/>
        <v>58360.385117469828</v>
      </c>
      <c r="AP122" s="23">
        <f>IF(AP91&gt;0,VLOOKUP(AP91,'[3]2020_Envelope'!$BH$6:$CR$128,3),"")</f>
        <v>6.2836735835125452</v>
      </c>
      <c r="AQ122" s="23">
        <f>IF(AQ91&gt;0,VLOOKUP(AQ91,'[3]2020_Envelope'!$BH$6:$CR$128,3),"")</f>
        <v>35.977064867096772</v>
      </c>
      <c r="AR122" s="23">
        <f>IF(AR91&gt;0,VLOOKUP(AR91,'[3]2020_Envelope'!$BH$6:$CR$128,3),"")</f>
        <v>15.200347511397849</v>
      </c>
      <c r="AS122" s="23">
        <f>IF(AS91&gt;0,VLOOKUP(AS91,'[3]2020_Envelope'!$BH$6:$CR$128,3),"")</f>
        <v>36.142862337224884</v>
      </c>
      <c r="AT122" s="23" t="str">
        <f>IF(AT91&gt;0,VLOOKUP(AT91,'[3]2020_Envelope'!$BH$6:$CR$128,3),"")</f>
        <v/>
      </c>
      <c r="AU122" s="23">
        <f>IF(AU91&gt;0,VLOOKUP(AU91,'[3]2020_Envelope'!$BH$6:$CR$128,3),"")</f>
        <v>6.2651300799999996</v>
      </c>
      <c r="AV122" s="22">
        <f>IF(AV91&gt;0,VLOOKUP(AV91,'[3]2020_HVAC'!$EY$7:$KA$83,17),"")</f>
        <v>15.680157233333334</v>
      </c>
      <c r="AW122" s="22">
        <f>IF(AW91&gt;0,VLOOKUP(AW91,'[3]2020_HVAC'!$EY$7:$KA$83,17),"")</f>
        <v>7.5714264266666671</v>
      </c>
      <c r="AX122" s="22" t="str">
        <f>IF(AX91&gt;0,VLOOKUP(AX91,'[3]2020_HVAC'!$EY$7:$KA$83,17),"")</f>
        <v/>
      </c>
      <c r="AY122" s="61">
        <f>VLOOKUP($C122,[1]Performance!$A$3:$K$36,8)</f>
        <v>2</v>
      </c>
      <c r="AZ122" s="61">
        <f t="shared" si="122"/>
        <v>18</v>
      </c>
      <c r="BA122" s="22">
        <f>IF(BA91&gt;0,VLOOKUP(BA91,'[3]2020_HVAC'!$EY$7:$KA$83,AZ122),"")</f>
        <v>30.889145626001763</v>
      </c>
      <c r="BB122" s="22" t="str">
        <f>IF(BB91&gt;0,VLOOKUP(BB91,'[3]2020_HVAC'!$EY$7:$KA$83,AZ122),"")</f>
        <v/>
      </c>
      <c r="BC122" s="22">
        <f>IF(BC91&gt;0,VLOOKUP(BC91,'[3]2020_HVAC'!$EY$7:$KA$83,17),"")</f>
        <v>90.491963999999996</v>
      </c>
      <c r="BD122" s="22">
        <f>IF(BD91&gt;0,VLOOKUP(BD91,'[3]2020_HVAC'!$EY$7:$KA$83,17),"")</f>
        <v>0.27795078333333328</v>
      </c>
      <c r="BE122" s="22">
        <f>IF(BE91&gt;0,VLOOKUP(BE91,'[3]2020_HVAC'!$EY$7:$KA$83,17),"")</f>
        <v>21.399043975757554</v>
      </c>
      <c r="BF122" s="22" t="str">
        <f>IF(BF91&gt;0,VLOOKUP(BF91,'[3]2020_HVAC'!$EY$7:$KA$83,17),"")</f>
        <v/>
      </c>
      <c r="BG122" s="14">
        <f t="shared" si="128"/>
        <v>263516.97876008152</v>
      </c>
      <c r="BH122" s="21">
        <f>IF($N122&gt;0,VLOOKUP($C122,[2]Rome!$AB$7:$AN$40,$N122))/((IF($P122=1,'3 PlantsCodes'!$D$26,IF($P122=2,'3 PlantsCodes'!$D$27,IF($P122=3,'3 PlantsCodes'!$D$28,IF($P122=4,'3 PlantsCodes'!$D$29)))))*IF($R122=1,'3 PlantsCodes'!$D$31,IF(IT_Rome!$R122=2,'3 PlantsCodes'!$D$32)))</f>
        <v>6.5074467063046457</v>
      </c>
      <c r="BI122" s="21">
        <f>(IF($O122=20,VLOOKUP($C122,[2]Rome!$AB$7:$AN$40,12),IF($O122&gt;0,VLOOKUP($C122,[2]Rome!$AB$7:$AN$40,$O122),0))/(IF($Q122=1,'3 PlantsCodes'!$E$26,IF($Q122=3,'3 PlantsCodes'!$E$28,IF($Q122=4,'3 PlantsCodes'!$E$29,1)))*IF($R122=1,'3 PlantsCodes'!$E$31,IF($R122=2,'3 PlantsCodes'!$E$32))))</f>
        <v>12.884692881919245</v>
      </c>
      <c r="BJ122" s="21">
        <f>VLOOKUP($C122,[2]Rome!$AB$6:$AZ$40,$T122)</f>
        <v>2.5483960155508569</v>
      </c>
      <c r="BK122" s="21">
        <f>VLOOKUP($C122,[2]Rome!$B$7:$Y$40,18)</f>
        <v>11.353794285713454</v>
      </c>
      <c r="BL122" s="21">
        <f>VLOOKUP($C122,[2]Rome!$B$7:$AA$40,26)</f>
        <v>5.0288249360183999</v>
      </c>
      <c r="BM122" s="22">
        <f>IF($V122=1,-[4]SFH!$E$10,0)</f>
        <v>0</v>
      </c>
      <c r="BN122" s="63" t="s">
        <v>38</v>
      </c>
      <c r="BO122" s="21">
        <f>IF($N122&gt;0,VLOOKUP($C122,[1]Rome!$AB$7:$AN$40,$N122))/((IF($P122=1,'3 PlantsCodes'!$D$26,IF($P122=2,'3 PlantsCodes'!$D$27,IF($P122=3,'3 PlantsCodes'!$D$28,IF($P122=4,'3 PlantsCodes'!$D$29)))))*IF($R122=1,'3 PlantsCodes'!$D$31,IF(IT_Rome!$R122=2,'3 PlantsCodes'!$D$32)))</f>
        <v>4.7469829278043525</v>
      </c>
      <c r="BP122" s="21">
        <f>(IF($O122=20,VLOOKUP($C122,[1]Rome!$AB$7:$AN$40,12),IF($O122&gt;0,VLOOKUP($C122,[1]Rome!$AB$7:$AN$40,$O122),0))/(IF($Q122=1,'3 PlantsCodes'!$E$26,IF($Q122=3,'3 PlantsCodes'!$E$28,IF($Q122=4,'3 PlantsCodes'!$E$29,1)))*IF($R122=1,'3 PlantsCodes'!$E$31,IF($R122=2,'3 PlantsCodes'!$E$32))))</f>
        <v>8.4505430761342701</v>
      </c>
      <c r="BQ122" s="21">
        <f>VLOOKUP($C122,[1]Rome!$AB$6:$AZ$40,$T122)</f>
        <v>4.3308797221233863</v>
      </c>
      <c r="BR122" s="21">
        <f>VLOOKUP($C122,[1]Rome!$B$7:$Y$40,18)</f>
        <v>11.676460606061633</v>
      </c>
      <c r="BS122" s="21">
        <f>VLOOKUP($C122,[1]Rome!$B$7:$AA$40,26)</f>
        <v>4.9915324999113988</v>
      </c>
      <c r="BT122" s="22">
        <f>IF($V122=1,-[4]AB!$E$10,0)</f>
        <v>0</v>
      </c>
      <c r="BU122" s="63" t="s">
        <v>38</v>
      </c>
    </row>
    <row r="123" spans="1:73" x14ac:dyDescent="0.25">
      <c r="A123" s="195"/>
      <c r="B123" s="18">
        <v>23</v>
      </c>
      <c r="C123" s="26">
        <f t="shared" ref="C123:V123" si="131">IF(C92="","",C92)</f>
        <v>29</v>
      </c>
      <c r="D123" s="55" t="str">
        <f t="shared" si="131"/>
        <v/>
      </c>
      <c r="E123" s="55" t="str">
        <f t="shared" si="131"/>
        <v/>
      </c>
      <c r="F123" s="54" t="str">
        <f t="shared" si="131"/>
        <v/>
      </c>
      <c r="G123" s="54" t="str">
        <f t="shared" si="131"/>
        <v/>
      </c>
      <c r="H123" s="54">
        <f t="shared" si="131"/>
        <v>1</v>
      </c>
      <c r="I123" s="54">
        <f t="shared" si="131"/>
        <v>4</v>
      </c>
      <c r="J123" s="54">
        <f t="shared" si="131"/>
        <v>2</v>
      </c>
      <c r="K123" s="54">
        <f t="shared" si="131"/>
        <v>1</v>
      </c>
      <c r="L123" s="54">
        <f t="shared" si="131"/>
        <v>2</v>
      </c>
      <c r="M123" s="54">
        <f t="shared" si="131"/>
        <v>4212</v>
      </c>
      <c r="N123" s="54">
        <f t="shared" si="131"/>
        <v>7</v>
      </c>
      <c r="O123" s="54">
        <f t="shared" si="131"/>
        <v>12</v>
      </c>
      <c r="P123" s="54">
        <f t="shared" si="131"/>
        <v>4</v>
      </c>
      <c r="Q123" s="54">
        <f t="shared" si="131"/>
        <v>4</v>
      </c>
      <c r="R123" s="54">
        <f t="shared" si="131"/>
        <v>2</v>
      </c>
      <c r="S123" s="54" t="str">
        <f t="shared" si="131"/>
        <v>o</v>
      </c>
      <c r="T123" s="26">
        <f t="shared" si="131"/>
        <v>22</v>
      </c>
      <c r="U123" s="54">
        <f t="shared" si="131"/>
        <v>1</v>
      </c>
      <c r="V123" s="54">
        <f t="shared" si="131"/>
        <v>1</v>
      </c>
      <c r="W123" s="19"/>
      <c r="X123" s="23">
        <f>IF(X92&gt;0,VLOOKUP(X92,'[3]2020_Envelope'!$BH$6:$CR$128,2),"")</f>
        <v>18.684054733548386</v>
      </c>
      <c r="Y123" s="23">
        <f>IF(Y92&gt;0,VLOOKUP(Y92,'[3]2020_Envelope'!$BH$6:$CR$128,2),"")</f>
        <v>96.941051456451618</v>
      </c>
      <c r="Z123" s="23">
        <f>IF(Z92&gt;0,VLOOKUP(Z92,'[3]2020_Envelope'!$BH$6:$CR$128,2),"")</f>
        <v>35.412562056497691</v>
      </c>
      <c r="AA123" s="23">
        <f>IF(AA92&gt;0,VLOOKUP(AA92,'[3]2020_Envelope'!$BH$6:$CR$128,2),"")</f>
        <v>81.500872694616561</v>
      </c>
      <c r="AB123" s="23" t="str">
        <f>IF(AB92&gt;0,VLOOKUP(AB92,'[3]2020_Envelope'!$BH$6:$CR$128,2),"")</f>
        <v/>
      </c>
      <c r="AC123" s="23">
        <f>IF(AC92&gt;0,VLOOKUP(AC92,'[3]2020_Envelope'!$BH$6:$CR$128,2),"")</f>
        <v>14.269945175357144</v>
      </c>
      <c r="AD123" s="22">
        <f>IF(AD92&gt;0,VLOOKUP(AD92,'[3]2020_HVAC'!$EY$7:$KA$83,14),"")</f>
        <v>15.673824375000001</v>
      </c>
      <c r="AE123" s="22">
        <f>IF(AE92&gt;0,VLOOKUP(AE92,'[3]2020_HVAC'!$EY$7:$KA$83,14),"")</f>
        <v>10.630117575</v>
      </c>
      <c r="AF123" s="22" t="str">
        <f>IF(AF92&gt;0,VLOOKUP(AF92,'[3]2020_HVAC'!$EY$7:$KA$83,14),"")</f>
        <v/>
      </c>
      <c r="AG123" s="61">
        <f>VLOOKUP($C123,[2]Performance!$A$3:$K$36,8)</f>
        <v>2</v>
      </c>
      <c r="AH123" s="61">
        <f t="shared" si="104"/>
        <v>16</v>
      </c>
      <c r="AI123" s="22">
        <f>IF(AI92&gt;0,VLOOKUP(AI92,'[3]2020_HVAC'!$EY$7:$KA$83,AH123),"")</f>
        <v>28.044207584571243</v>
      </c>
      <c r="AJ123" s="22" t="str">
        <f>IF(AJ92&gt;0,VLOOKUP(AJ92,'[3]2020_HVAC'!$EY$7:$KA$83,AH123),"")</f>
        <v/>
      </c>
      <c r="AK123" s="22">
        <f>IF(AK92&gt;0,VLOOKUP(AK92,'[3]2020_HVAC'!$EY$7:$KA$83,14),"")</f>
        <v>114.93821549999998</v>
      </c>
      <c r="AL123" s="22">
        <f>IF(AL92&gt;0,VLOOKUP(AL92,'[3]2020_HVAC'!$EY$7:$KA$83,14),"")</f>
        <v>3.9310182214285709</v>
      </c>
      <c r="AM123" s="22">
        <f>IF(AM92&gt;0,VLOOKUP(AM92,'[3]2020_HVAC'!$EY$7:$KA$83,14),"")</f>
        <v>16.719508621714269</v>
      </c>
      <c r="AN123" s="22">
        <f>IF(AN92&gt;0,VLOOKUP(AN92,'[3]2020_HVAC'!$EY$7:$KA$83,14),"")</f>
        <v>32.131292908328199</v>
      </c>
      <c r="AO123" s="14">
        <f t="shared" si="127"/>
        <v>65642.733926351895</v>
      </c>
      <c r="AP123" s="23">
        <f>IF(AP92&gt;0,VLOOKUP(AP92,'[3]2020_Envelope'!$BH$6:$CR$128,3),"")</f>
        <v>9.041185293476703</v>
      </c>
      <c r="AQ123" s="23">
        <f>IF(AQ92&gt;0,VLOOKUP(AQ92,'[3]2020_Envelope'!$BH$6:$CR$128,3),"")</f>
        <v>40.201472789677418</v>
      </c>
      <c r="AR123" s="23">
        <f>IF(AR92&gt;0,VLOOKUP(AR92,'[3]2020_Envelope'!$BH$6:$CR$128,3),"")</f>
        <v>17.136084208458783</v>
      </c>
      <c r="AS123" s="23">
        <f>IF(AS92&gt;0,VLOOKUP(AS92,'[3]2020_Envelope'!$BH$6:$CR$128,3),"")</f>
        <v>36.142862337224884</v>
      </c>
      <c r="AT123" s="23" t="str">
        <f>IF(AT92&gt;0,VLOOKUP(AT92,'[3]2020_Envelope'!$BH$6:$CR$128,3),"")</f>
        <v/>
      </c>
      <c r="AU123" s="23">
        <f>IF(AU92&gt;0,VLOOKUP(AU92,'[3]2020_Envelope'!$BH$6:$CR$128,3),"")</f>
        <v>6.2651300799999996</v>
      </c>
      <c r="AV123" s="22">
        <f>IF(AV92&gt;0,VLOOKUP(AV92,'[3]2020_HVAC'!$EY$7:$KA$83,17),"")</f>
        <v>15.680157233333334</v>
      </c>
      <c r="AW123" s="22">
        <f>IF(AW92&gt;0,VLOOKUP(AW92,'[3]2020_HVAC'!$EY$7:$KA$83,17),"")</f>
        <v>7.5714264266666671</v>
      </c>
      <c r="AX123" s="22" t="str">
        <f>IF(AX92&gt;0,VLOOKUP(AX92,'[3]2020_HVAC'!$EY$7:$KA$83,17),"")</f>
        <v/>
      </c>
      <c r="AY123" s="61">
        <f>VLOOKUP($C123,[1]Performance!$A$3:$K$36,8)</f>
        <v>2</v>
      </c>
      <c r="AZ123" s="61">
        <f t="shared" si="122"/>
        <v>18</v>
      </c>
      <c r="BA123" s="22">
        <f>IF(BA92&gt;0,VLOOKUP(BA92,'[3]2020_HVAC'!$EY$7:$KA$83,AZ123),"")</f>
        <v>30.889145626001763</v>
      </c>
      <c r="BB123" s="22" t="str">
        <f>IF(BB92&gt;0,VLOOKUP(BB92,'[3]2020_HVAC'!$EY$7:$KA$83,AZ123),"")</f>
        <v/>
      </c>
      <c r="BC123" s="22">
        <f>IF(BC92&gt;0,VLOOKUP(BC92,'[3]2020_HVAC'!$EY$7:$KA$83,17),"")</f>
        <v>90.491963999999996</v>
      </c>
      <c r="BD123" s="22">
        <f>IF(BD92&gt;0,VLOOKUP(BD92,'[3]2020_HVAC'!$EY$7:$KA$83,17),"")</f>
        <v>0.27795078333333328</v>
      </c>
      <c r="BE123" s="22">
        <f>IF(BE92&gt;0,VLOOKUP(BE92,'[3]2020_HVAC'!$EY$7:$KA$83,17),"")</f>
        <v>21.399043975757554</v>
      </c>
      <c r="BF123" s="22">
        <f>IF(BF92&gt;0,VLOOKUP(BF92,'[3]2020_HVAC'!$EY$7:$KA$83,17),"")</f>
        <v>19.992804476293106</v>
      </c>
      <c r="BG123" s="14">
        <f t="shared" si="128"/>
        <v>292138.33495792135</v>
      </c>
      <c r="BH123" s="21">
        <f>IF($N123&gt;0,VLOOKUP($C123,[2]Rome!$AB$7:$AN$40,$N123))/((IF($P123=1,'3 PlantsCodes'!$D$26,IF($P123=2,'3 PlantsCodes'!$D$27,IF($P123=3,'3 PlantsCodes'!$D$28,IF($P123=4,'3 PlantsCodes'!$D$29)))))*IF($R123=1,'3 PlantsCodes'!$D$31,IF(IT_Rome!$R123=2,'3 PlantsCodes'!$D$32)))</f>
        <v>5.3931938760122149</v>
      </c>
      <c r="BI123" s="21">
        <f>(IF($O123=20,VLOOKUP($C123,[2]Rome!$AB$7:$AN$40,12),IF($O123&gt;0,VLOOKUP($C123,[2]Rome!$AB$7:$AN$40,$O123),0))/(IF($Q123=1,'3 PlantsCodes'!$E$26,IF($Q123=3,'3 PlantsCodes'!$E$28,IF($Q123=4,'3 PlantsCodes'!$E$29,1)))*IF($R123=1,'3 PlantsCodes'!$E$31,IF($R123=2,'3 PlantsCodes'!$E$32))))</f>
        <v>12.861771601948767</v>
      </c>
      <c r="BJ123" s="21">
        <f>VLOOKUP($C123,[2]Rome!$AB$6:$AZ$40,$T123)</f>
        <v>2.594638052631884</v>
      </c>
      <c r="BK123" s="21">
        <f>VLOOKUP($C123,[2]Rome!$B$7:$Y$40,18)</f>
        <v>11.353794285713454</v>
      </c>
      <c r="BL123" s="21">
        <f>VLOOKUP($C123,[2]Rome!$B$7:$AA$40,26)</f>
        <v>5.0229678581590695</v>
      </c>
      <c r="BM123" s="22">
        <f>IF($V123=1,-[4]SFH!$E$10,0)</f>
        <v>-21.035714285714285</v>
      </c>
      <c r="BN123" s="63" t="s">
        <v>38</v>
      </c>
      <c r="BO123" s="21">
        <f>IF($N123&gt;0,VLOOKUP($C123,[1]Rome!$AB$7:$AN$40,$N123))/((IF($P123=1,'3 PlantsCodes'!$D$26,IF($P123=2,'3 PlantsCodes'!$D$27,IF($P123=3,'3 PlantsCodes'!$D$28,IF($P123=4,'3 PlantsCodes'!$D$29)))))*IF($R123=1,'3 PlantsCodes'!$D$31,IF(IT_Rome!$R123=2,'3 PlantsCodes'!$D$32)))</f>
        <v>4.0103043712253408</v>
      </c>
      <c r="BP123" s="21">
        <f>(IF($O123=20,VLOOKUP($C123,[1]Rome!$AB$7:$AN$40,12),IF($O123&gt;0,VLOOKUP($C123,[1]Rome!$AB$7:$AN$40,$O123),0))/(IF($Q123=1,'3 PlantsCodes'!$E$26,IF($Q123=3,'3 PlantsCodes'!$E$28,IF($Q123=4,'3 PlantsCodes'!$E$29,1)))*IF($R123=1,'3 PlantsCodes'!$E$31,IF($R123=2,'3 PlantsCodes'!$E$32))))</f>
        <v>8.4717634355762961</v>
      </c>
      <c r="BQ123" s="21">
        <f>VLOOKUP($C123,[1]Rome!$AB$6:$AZ$40,$T123)</f>
        <v>4.3861863942262485</v>
      </c>
      <c r="BR123" s="21">
        <f>VLOOKUP($C123,[1]Rome!$B$7:$Y$40,18)</f>
        <v>11.676460606061633</v>
      </c>
      <c r="BS123" s="21">
        <f>VLOOKUP($C123,[1]Rome!$B$7:$AA$40,26)</f>
        <v>4.98951484583701</v>
      </c>
      <c r="BT123" s="22">
        <f>IF($V123=1,-[4]AB!$E$10,0)</f>
        <v>-13.26969696969697</v>
      </c>
      <c r="BU123" s="63" t="s">
        <v>38</v>
      </c>
    </row>
    <row r="124" spans="1:73" x14ac:dyDescent="0.25">
      <c r="A124" s="195"/>
      <c r="B124" s="18">
        <v>24</v>
      </c>
      <c r="C124" s="26">
        <f t="shared" ref="C124:V124" si="132">IF(C93="","",C93)</f>
        <v>32</v>
      </c>
      <c r="D124" s="55" t="str">
        <f t="shared" si="132"/>
        <v/>
      </c>
      <c r="E124" s="55" t="str">
        <f t="shared" si="132"/>
        <v/>
      </c>
      <c r="F124" s="54" t="str">
        <f t="shared" si="132"/>
        <v/>
      </c>
      <c r="G124" s="54" t="str">
        <f t="shared" si="132"/>
        <v/>
      </c>
      <c r="H124" s="54">
        <f t="shared" si="132"/>
        <v>0</v>
      </c>
      <c r="I124" s="54">
        <f t="shared" si="132"/>
        <v>4</v>
      </c>
      <c r="J124" s="54">
        <f t="shared" si="132"/>
        <v>3</v>
      </c>
      <c r="K124" s="54">
        <f t="shared" si="132"/>
        <v>2</v>
      </c>
      <c r="L124" s="54">
        <f t="shared" si="132"/>
        <v>1</v>
      </c>
      <c r="M124" s="54">
        <f t="shared" si="132"/>
        <v>4321</v>
      </c>
      <c r="N124" s="54">
        <f t="shared" si="132"/>
        <v>7</v>
      </c>
      <c r="O124" s="54">
        <f t="shared" si="132"/>
        <v>12</v>
      </c>
      <c r="P124" s="54">
        <f t="shared" si="132"/>
        <v>3</v>
      </c>
      <c r="Q124" s="54">
        <f t="shared" si="132"/>
        <v>3</v>
      </c>
      <c r="R124" s="54">
        <f t="shared" si="132"/>
        <v>2</v>
      </c>
      <c r="S124" s="54" t="str">
        <f t="shared" si="132"/>
        <v>o</v>
      </c>
      <c r="T124" s="26">
        <f t="shared" si="132"/>
        <v>16</v>
      </c>
      <c r="U124" s="54">
        <f t="shared" si="132"/>
        <v>0</v>
      </c>
      <c r="V124" s="54">
        <f t="shared" si="132"/>
        <v>1</v>
      </c>
      <c r="W124" s="19"/>
      <c r="X124" s="23">
        <f>IF(X93&gt;0,VLOOKUP(X93,'[3]2020_Envelope'!$BH$6:$CR$128,2),"")</f>
        <v>18.684054733548386</v>
      </c>
      <c r="Y124" s="23">
        <f>IF(Y93&gt;0,VLOOKUP(Y93,'[3]2020_Envelope'!$BH$6:$CR$128,2),"")</f>
        <v>96.941051456451618</v>
      </c>
      <c r="Z124" s="23">
        <f>IF(Z93&gt;0,VLOOKUP(Z93,'[3]2020_Envelope'!$BH$6:$CR$128,2),"")</f>
        <v>35.412562056497691</v>
      </c>
      <c r="AA124" s="23">
        <f>IF(AA93&gt;0,VLOOKUP(AA93,'[3]2020_Envelope'!$BH$6:$CR$128,2),"")</f>
        <v>89.171108476409785</v>
      </c>
      <c r="AB124" s="23">
        <f>IF(AB93&gt;0,VLOOKUP(AB93,'[3]2020_Envelope'!$BH$6:$CR$128,2),"")</f>
        <v>73.415651615357163</v>
      </c>
      <c r="AC124" s="23">
        <f>IF(AC93&gt;0,VLOOKUP(AC93,'[3]2020_Envelope'!$BH$6:$CR$128,2),"")</f>
        <v>33.705407163214282</v>
      </c>
      <c r="AD124" s="22" t="str">
        <f>IF(AD93&gt;0,VLOOKUP(AD93,'[3]2020_HVAC'!$EY$7:$KA$83,14),"")</f>
        <v/>
      </c>
      <c r="AE124" s="22" t="str">
        <f>IF(AE93&gt;0,VLOOKUP(AE93,'[3]2020_HVAC'!$EY$7:$KA$83,14),"")</f>
        <v/>
      </c>
      <c r="AF124" s="22" t="str">
        <f>IF(AF93&gt;0,VLOOKUP(AF93,'[3]2020_HVAC'!$EY$7:$KA$83,14),"")</f>
        <v/>
      </c>
      <c r="AG124" s="61">
        <f>VLOOKUP($C124,[2]Performance!$A$3:$K$36,8)</f>
        <v>2</v>
      </c>
      <c r="AH124" s="61">
        <f t="shared" si="104"/>
        <v>16</v>
      </c>
      <c r="AI124" s="22">
        <f>IF(AI93&gt;0,VLOOKUP(AI93,'[3]2020_HVAC'!$EY$7:$KA$83,AH124),"")</f>
        <v>28.044207584571243</v>
      </c>
      <c r="AJ124" s="22" t="str">
        <f>IF(AJ93&gt;0,VLOOKUP(AJ93,'[3]2020_HVAC'!$EY$7:$KA$83,AH124),"")</f>
        <v/>
      </c>
      <c r="AK124" s="22">
        <f>IF(AK93&gt;0,VLOOKUP(AK93,'[3]2020_HVAC'!$EY$7:$KA$83,14),"")</f>
        <v>100.87764449999999</v>
      </c>
      <c r="AL124" s="22">
        <f>IF(AL93&gt;0,VLOOKUP(AL93,'[3]2020_HVAC'!$EY$7:$KA$83,14),"")</f>
        <v>3.9310182214285709</v>
      </c>
      <c r="AM124" s="22" t="str">
        <f>IF(AM93&gt;0,VLOOKUP(AM93,'[3]2020_HVAC'!$EY$7:$KA$83,14),"")</f>
        <v/>
      </c>
      <c r="AN124" s="22">
        <f>IF(AN93&gt;0,VLOOKUP(AN93,'[3]2020_HVAC'!$EY$7:$KA$83,14),"")</f>
        <v>32.131292908328199</v>
      </c>
      <c r="AO124" s="14">
        <f t="shared" si="127"/>
        <v>71723.959820212956</v>
      </c>
      <c r="AP124" s="23">
        <f>IF(AP93&gt;0,VLOOKUP(AP93,'[3]2020_Envelope'!$BH$6:$CR$128,3),"")</f>
        <v>9.041185293476703</v>
      </c>
      <c r="AQ124" s="23">
        <f>IF(AQ93&gt;0,VLOOKUP(AQ93,'[3]2020_Envelope'!$BH$6:$CR$128,3),"")</f>
        <v>40.201472789677418</v>
      </c>
      <c r="AR124" s="23">
        <f>IF(AR93&gt;0,VLOOKUP(AR93,'[3]2020_Envelope'!$BH$6:$CR$128,3),"")</f>
        <v>17.136084208458783</v>
      </c>
      <c r="AS124" s="23">
        <f>IF(AS93&gt;0,VLOOKUP(AS93,'[3]2020_Envelope'!$BH$6:$CR$128,3),"")</f>
        <v>39.544645079119618</v>
      </c>
      <c r="AT124" s="23">
        <f>IF(AT93&gt;0,VLOOKUP(AT93,'[3]2020_Envelope'!$BH$6:$CR$128,3),"")</f>
        <v>32.557746284848484</v>
      </c>
      <c r="AU124" s="23">
        <f>IF(AU93&gt;0,VLOOKUP(AU93,'[3]2020_Envelope'!$BH$6:$CR$128,3),"")</f>
        <v>14.797290119999998</v>
      </c>
      <c r="AV124" s="22" t="str">
        <f>IF(AV93&gt;0,VLOOKUP(AV93,'[3]2020_HVAC'!$EY$7:$KA$83,17),"")</f>
        <v/>
      </c>
      <c r="AW124" s="22" t="str">
        <f>IF(AW93&gt;0,VLOOKUP(AW93,'[3]2020_HVAC'!$EY$7:$KA$83,17),"")</f>
        <v/>
      </c>
      <c r="AX124" s="22" t="str">
        <f>IF(AX93&gt;0,VLOOKUP(AX93,'[3]2020_HVAC'!$EY$7:$KA$83,17),"")</f>
        <v/>
      </c>
      <c r="AY124" s="61">
        <f>VLOOKUP($C124,[1]Performance!$A$3:$K$36,8)</f>
        <v>2</v>
      </c>
      <c r="AZ124" s="61">
        <f t="shared" si="122"/>
        <v>18</v>
      </c>
      <c r="BA124" s="22">
        <f>IF(BA93&gt;0,VLOOKUP(BA93,'[3]2020_HVAC'!$EY$7:$KA$83,AZ124),"")</f>
        <v>30.889145626001763</v>
      </c>
      <c r="BB124" s="22" t="str">
        <f>IF(BB93&gt;0,VLOOKUP(BB93,'[3]2020_HVAC'!$EY$7:$KA$83,AZ124),"")</f>
        <v/>
      </c>
      <c r="BC124" s="22">
        <f>IF(BC93&gt;0,VLOOKUP(BC93,'[3]2020_HVAC'!$EY$7:$KA$83,17),"")</f>
        <v>91.721706999999995</v>
      </c>
      <c r="BD124" s="22">
        <f>IF(BD93&gt;0,VLOOKUP(BD93,'[3]2020_HVAC'!$EY$7:$KA$83,17),"")</f>
        <v>0.27795078333333328</v>
      </c>
      <c r="BE124" s="22" t="str">
        <f>IF(BE93&gt;0,VLOOKUP(BE93,'[3]2020_HVAC'!$EY$7:$KA$83,17),"")</f>
        <v/>
      </c>
      <c r="BF124" s="22">
        <f>IF(BF93&gt;0,VLOOKUP(BF93,'[3]2020_HVAC'!$EY$7:$KA$83,17),"")</f>
        <v>19.992804476293106</v>
      </c>
      <c r="BG124" s="14">
        <f t="shared" si="128"/>
        <v>293198.43134459708</v>
      </c>
      <c r="BH124" s="21">
        <f>IF($N124&gt;0,VLOOKUP($C124,[2]Rome!$AB$7:$AN$40,$N124))/((IF($P124=1,'3 PlantsCodes'!$D$26,IF($P124=2,'3 PlantsCodes'!$D$27,IF($P124=3,'3 PlantsCodes'!$D$28,IF($P124=4,'3 PlantsCodes'!$D$29)))))*IF($R124=1,'3 PlantsCodes'!$D$31,IF(IT_Rome!$R124=2,'3 PlantsCodes'!$D$32)))</f>
        <v>4.6264770186986155</v>
      </c>
      <c r="BI124" s="21">
        <f>(IF($O124=20,VLOOKUP($C124,[2]Rome!$AB$7:$AN$40,12),IF($O124&gt;0,VLOOKUP($C124,[2]Rome!$AB$7:$AN$40,$O124),0))/(IF($Q124=1,'3 PlantsCodes'!$E$26,IF($Q124=3,'3 PlantsCodes'!$E$28,IF($Q124=4,'3 PlantsCodes'!$E$29,1)))*IF($R124=1,'3 PlantsCodes'!$E$31,IF($R124=2,'3 PlantsCodes'!$E$32))))</f>
        <v>5.1071793935493304</v>
      </c>
      <c r="BJ124" s="21">
        <f>VLOOKUP($C124,[2]Rome!$AB$6:$AZ$40,$T124)</f>
        <v>5.9245810074841554</v>
      </c>
      <c r="BK124" s="21">
        <f>VLOOKUP($C124,[2]Rome!$B$7:$Y$40,18)</f>
        <v>11.353794285713454</v>
      </c>
      <c r="BL124" s="21">
        <f>VLOOKUP($C124,[2]Rome!$B$7:$AA$40,26)</f>
        <v>0.39372510392025395</v>
      </c>
      <c r="BM124" s="22">
        <f>IF($V124=1,-[4]SFH!$E$10,0)</f>
        <v>-21.035714285714285</v>
      </c>
      <c r="BN124" s="63" t="s">
        <v>38</v>
      </c>
      <c r="BO124" s="21">
        <f>IF($N124&gt;0,VLOOKUP($C124,[1]Rome!$AB$7:$AN$40,$N124))/((IF($P124=1,'3 PlantsCodes'!$D$26,IF($P124=2,'3 PlantsCodes'!$D$27,IF($P124=3,'3 PlantsCodes'!$D$28,IF($P124=4,'3 PlantsCodes'!$D$29)))))*IF($R124=1,'3 PlantsCodes'!$D$31,IF(IT_Rome!$R124=2,'3 PlantsCodes'!$D$32)))</f>
        <v>4.474591952318538</v>
      </c>
      <c r="BP124" s="21">
        <f>(IF($O124=20,VLOOKUP($C124,[1]Rome!$AB$7:$AN$40,12),IF($O124&gt;0,VLOOKUP($C124,[1]Rome!$AB$7:$AN$40,$O124),0))/(IF($Q124=1,'3 PlantsCodes'!$E$26,IF($Q124=3,'3 PlantsCodes'!$E$28,IF($Q124=4,'3 PlantsCodes'!$E$29,1)))*IF($R124=1,'3 PlantsCodes'!$E$31,IF($R124=2,'3 PlantsCodes'!$E$32))))</f>
        <v>2.7502580293318473</v>
      </c>
      <c r="BQ124" s="21">
        <f>VLOOKUP($C124,[1]Rome!$AB$6:$AZ$40,$T124)</f>
        <v>9.6646845349695329</v>
      </c>
      <c r="BR124" s="21">
        <f>VLOOKUP($C124,[1]Rome!$B$7:$Y$40,18)</f>
        <v>11.676460606061633</v>
      </c>
      <c r="BS124" s="21">
        <f>VLOOKUP($C124,[1]Rome!$B$7:$AA$40,26)</f>
        <v>0.37542478851030309</v>
      </c>
      <c r="BT124" s="22">
        <f>IF($V124=1,-[4]AB!$E$10,0)</f>
        <v>-13.26969696969697</v>
      </c>
      <c r="BU124" s="63" t="s">
        <v>38</v>
      </c>
    </row>
    <row r="125" spans="1:73" x14ac:dyDescent="0.25">
      <c r="A125" s="195"/>
      <c r="B125" s="18">
        <v>25</v>
      </c>
      <c r="C125" s="26">
        <f t="shared" ref="C125:V125" si="133">IF(C94="","",C94)</f>
        <v>25</v>
      </c>
      <c r="D125" s="55" t="str">
        <f t="shared" si="133"/>
        <v/>
      </c>
      <c r="E125" s="55" t="str">
        <f t="shared" si="133"/>
        <v/>
      </c>
      <c r="F125" s="54" t="str">
        <f t="shared" si="133"/>
        <v/>
      </c>
      <c r="G125" s="54" t="str">
        <f t="shared" si="133"/>
        <v/>
      </c>
      <c r="H125" s="54">
        <f t="shared" si="133"/>
        <v>1</v>
      </c>
      <c r="I125" s="54">
        <f t="shared" si="133"/>
        <v>3</v>
      </c>
      <c r="J125" s="54">
        <f t="shared" si="133"/>
        <v>3</v>
      </c>
      <c r="K125" s="54">
        <f t="shared" si="133"/>
        <v>1</v>
      </c>
      <c r="L125" s="54">
        <f t="shared" si="133"/>
        <v>2</v>
      </c>
      <c r="M125" s="54">
        <f t="shared" si="133"/>
        <v>3312</v>
      </c>
      <c r="N125" s="54">
        <f t="shared" si="133"/>
        <v>9</v>
      </c>
      <c r="O125" s="54">
        <f t="shared" si="133"/>
        <v>20</v>
      </c>
      <c r="P125" s="54">
        <f t="shared" si="133"/>
        <v>4</v>
      </c>
      <c r="Q125" s="54">
        <f t="shared" si="133"/>
        <v>4</v>
      </c>
      <c r="R125" s="54">
        <f t="shared" si="133"/>
        <v>2</v>
      </c>
      <c r="S125" s="54" t="str">
        <f t="shared" si="133"/>
        <v>o</v>
      </c>
      <c r="T125" s="26">
        <f t="shared" si="133"/>
        <v>24</v>
      </c>
      <c r="U125" s="54">
        <f t="shared" si="133"/>
        <v>1</v>
      </c>
      <c r="V125" s="54">
        <f t="shared" si="133"/>
        <v>1</v>
      </c>
      <c r="W125" s="19"/>
      <c r="X125" s="23">
        <f>IF(X94&gt;0,VLOOKUP(X94,'[3]2020_Envelope'!$BH$6:$CR$128,2),"")</f>
        <v>12.985520963364053</v>
      </c>
      <c r="Y125" s="23">
        <f>IF(Y94&gt;0,VLOOKUP(Y94,'[3]2020_Envelope'!$BH$6:$CR$128,2),"")</f>
        <v>86.754396158064523</v>
      </c>
      <c r="Z125" s="23">
        <f>IF(Z94&gt;0,VLOOKUP(Z94,'[3]2020_Envelope'!$BH$6:$CR$128,2),"")</f>
        <v>31.412266827096769</v>
      </c>
      <c r="AA125" s="23">
        <f>IF(AA94&gt;0,VLOOKUP(AA94,'[3]2020_Envelope'!$BH$6:$CR$128,2),"")</f>
        <v>89.171108476409785</v>
      </c>
      <c r="AB125" s="23" t="str">
        <f>IF(AB94&gt;0,VLOOKUP(AB94,'[3]2020_Envelope'!$BH$6:$CR$128,2),"")</f>
        <v/>
      </c>
      <c r="AC125" s="23">
        <f>IF(AC94&gt;0,VLOOKUP(AC94,'[3]2020_Envelope'!$BH$6:$CR$128,2),"")</f>
        <v>14.269945175357144</v>
      </c>
      <c r="AD125" s="22">
        <f>IF(AD94&gt;0,VLOOKUP(AD94,'[3]2020_HVAC'!$EY$7:$KA$83,14),"")</f>
        <v>15.673824375000001</v>
      </c>
      <c r="AE125" s="22">
        <f>IF(AE94&gt;0,VLOOKUP(AE94,'[3]2020_HVAC'!$EY$7:$KA$83,14),"")</f>
        <v>10.630117575</v>
      </c>
      <c r="AF125" s="22" t="str">
        <f>IF(AF94&gt;0,VLOOKUP(AF94,'[3]2020_HVAC'!$EY$7:$KA$83,14),"")</f>
        <v/>
      </c>
      <c r="AG125" s="61">
        <f>VLOOKUP($C125,[2]Performance!$A$3:$K$36,8)</f>
        <v>2</v>
      </c>
      <c r="AH125" s="61">
        <f t="shared" si="104"/>
        <v>16</v>
      </c>
      <c r="AI125" s="22">
        <f>IF(AI94&gt;0,VLOOKUP(AI94,'[3]2020_HVAC'!$EY$7:$KA$83,AH125),"")</f>
        <v>31.695714285714285</v>
      </c>
      <c r="AJ125" s="22">
        <f>IF(AJ94&gt;0,VLOOKUP(AJ94,'[3]2020_HVAC'!$EY$7:$KA$83,AH125),"")</f>
        <v>49.422045634782833</v>
      </c>
      <c r="AK125" s="22">
        <f>IF(AK94&gt;0,VLOOKUP(AK94,'[3]2020_HVAC'!$EY$7:$KA$83,14),"")</f>
        <v>114.93821549999998</v>
      </c>
      <c r="AL125" s="22">
        <f>IF(AL94&gt;0,VLOOKUP(AL94,'[3]2020_HVAC'!$EY$7:$KA$83,14),"")</f>
        <v>3.9310182214285709</v>
      </c>
      <c r="AM125" s="22">
        <f>IF(AM94&gt;0,VLOOKUP(AM94,'[3]2020_HVAC'!$EY$7:$KA$83,14),"")</f>
        <v>16.719508621714269</v>
      </c>
      <c r="AN125" s="22">
        <f>IF(AN94&gt;0,VLOOKUP(AN94,'[3]2020_HVAC'!$EY$7:$KA$83,14),"")</f>
        <v>32.131292908328199</v>
      </c>
      <c r="AO125" s="14">
        <f t="shared" si="127"/>
        <v>71362.896461116456</v>
      </c>
      <c r="AP125" s="23">
        <f>IF(AP94&gt;0,VLOOKUP(AP94,'[3]2020_Envelope'!$BH$6:$CR$128,3),"")</f>
        <v>6.2836735835125452</v>
      </c>
      <c r="AQ125" s="23">
        <f>IF(AQ94&gt;0,VLOOKUP(AQ94,'[3]2020_Envelope'!$BH$6:$CR$128,3),"")</f>
        <v>35.977064867096772</v>
      </c>
      <c r="AR125" s="23">
        <f>IF(AR94&gt;0,VLOOKUP(AR94,'[3]2020_Envelope'!$BH$6:$CR$128,3),"")</f>
        <v>15.200347511397849</v>
      </c>
      <c r="AS125" s="23">
        <f>IF(AS94&gt;0,VLOOKUP(AS94,'[3]2020_Envelope'!$BH$6:$CR$128,3),"")</f>
        <v>39.544645079119618</v>
      </c>
      <c r="AT125" s="23" t="str">
        <f>IF(AT94&gt;0,VLOOKUP(AT94,'[3]2020_Envelope'!$BH$6:$CR$128,3),"")</f>
        <v/>
      </c>
      <c r="AU125" s="23">
        <f>IF(AU94&gt;0,VLOOKUP(AU94,'[3]2020_Envelope'!$BH$6:$CR$128,3),"")</f>
        <v>6.2651300799999996</v>
      </c>
      <c r="AV125" s="22">
        <f>IF(AV94&gt;0,VLOOKUP(AV94,'[3]2020_HVAC'!$EY$7:$KA$83,17),"")</f>
        <v>15.680157233333334</v>
      </c>
      <c r="AW125" s="22">
        <f>IF(AW94&gt;0,VLOOKUP(AW94,'[3]2020_HVAC'!$EY$7:$KA$83,17),"")</f>
        <v>7.5714264266666671</v>
      </c>
      <c r="AX125" s="22" t="str">
        <f>IF(AX94&gt;0,VLOOKUP(AX94,'[3]2020_HVAC'!$EY$7:$KA$83,17),"")</f>
        <v/>
      </c>
      <c r="AY125" s="61">
        <f>VLOOKUP($C125,[1]Performance!$A$3:$K$36,8)</f>
        <v>2</v>
      </c>
      <c r="AZ125" s="61">
        <f t="shared" si="122"/>
        <v>18</v>
      </c>
      <c r="BA125" s="22">
        <f>IF(BA94&gt;0,VLOOKUP(BA94,'[3]2020_HVAC'!$EY$7:$KA$83,AZ125),"")</f>
        <v>6.5289405864381287</v>
      </c>
      <c r="BB125" s="22">
        <f>IF(BB94&gt;0,VLOOKUP(BB94,'[3]2020_HVAC'!$EY$7:$KA$83,AZ125),"")</f>
        <v>18.510903236023118</v>
      </c>
      <c r="BC125" s="22">
        <f>IF(BC94&gt;0,VLOOKUP(BC94,'[3]2020_HVAC'!$EY$7:$KA$83,17),"")</f>
        <v>90.491963999999996</v>
      </c>
      <c r="BD125" s="22">
        <f>IF(BD94&gt;0,VLOOKUP(BD94,'[3]2020_HVAC'!$EY$7:$KA$83,17),"")</f>
        <v>0.27795078333333328</v>
      </c>
      <c r="BE125" s="22">
        <f>IF(BE94&gt;0,VLOOKUP(BE94,'[3]2020_HVAC'!$EY$7:$KA$83,17),"")</f>
        <v>21.399043975757554</v>
      </c>
      <c r="BF125" s="22">
        <f>IF(BF94&gt;0,VLOOKUP(BF94,'[3]2020_HVAC'!$EY$7:$KA$83,17),"")</f>
        <v>19.992804476293106</v>
      </c>
      <c r="BG125" s="14">
        <f t="shared" si="128"/>
        <v>280886.81132058235</v>
      </c>
      <c r="BH125" s="21">
        <f>IF($N125&gt;0,VLOOKUP($C125,[2]Rome!$AB$7:$AN$40,$N125))/((IF($P125=1,'3 PlantsCodes'!$D$26,IF($P125=2,'3 PlantsCodes'!$D$27,IF($P125=3,'3 PlantsCodes'!$D$28,IF($P125=4,'3 PlantsCodes'!$D$29)))))*IF($R125=1,'3 PlantsCodes'!$D$31,IF(IT_Rome!$R125=2,'3 PlantsCodes'!$D$32)))</f>
        <v>10.770405035367192</v>
      </c>
      <c r="BI125" s="21">
        <f>(IF($O125=20,VLOOKUP($C125,[2]Rome!$AB$7:$AN$40,12),IF($O125&gt;0,VLOOKUP($C125,[2]Rome!$AB$7:$AN$40,$O125),0))/(IF($Q125=1,'3 PlantsCodes'!$E$26,IF($Q125=3,'3 PlantsCodes'!$E$28,IF($Q125=4,'3 PlantsCodes'!$E$29,1)))*IF($R125=1,'3 PlantsCodes'!$E$31,IF($R125=2,'3 PlantsCodes'!$E$32))))</f>
        <v>14.082855288190045</v>
      </c>
      <c r="BJ125" s="21">
        <f>VLOOKUP($C125,[2]Rome!$AB$6:$AZ$40,$T125)</f>
        <v>6.3314285714285727</v>
      </c>
      <c r="BK125" s="21">
        <f>VLOOKUP($C125,[2]Rome!$B$7:$Y$40,18)</f>
        <v>11.353794285713454</v>
      </c>
      <c r="BL125" s="21">
        <f>VLOOKUP($C125,[2]Rome!$B$7:$AA$40,26)</f>
        <v>5.0442592970559383</v>
      </c>
      <c r="BM125" s="22">
        <f>IF($V125=1,-[4]SFH!$E$10,0)</f>
        <v>-21.035714285714285</v>
      </c>
      <c r="BN125" s="63" t="s">
        <v>38</v>
      </c>
      <c r="BO125" s="21">
        <f>IF($N125&gt;0,VLOOKUP($C125,[1]Rome!$AB$7:$AN$40,$N125))/((IF($P125=1,'3 PlantsCodes'!$D$26,IF($P125=2,'3 PlantsCodes'!$D$27,IF($P125=3,'3 PlantsCodes'!$D$28,IF($P125=4,'3 PlantsCodes'!$D$29)))))*IF($R125=1,'3 PlantsCodes'!$D$31,IF(IT_Rome!$R125=2,'3 PlantsCodes'!$D$32)))</f>
        <v>8.1269576732631119</v>
      </c>
      <c r="BP125" s="21">
        <f>(IF($O125=20,VLOOKUP($C125,[1]Rome!$AB$7:$AN$40,12),IF($O125&gt;0,VLOOKUP($C125,[1]Rome!$AB$7:$AN$40,$O125),0))/(IF($Q125=1,'3 PlantsCodes'!$E$26,IF($Q125=3,'3 PlantsCodes'!$E$28,IF($Q125=4,'3 PlantsCodes'!$E$29,1)))*IF($R125=1,'3 PlantsCodes'!$E$31,IF($R125=2,'3 PlantsCodes'!$E$32))))</f>
        <v>9.1206008898381725</v>
      </c>
      <c r="BQ125" s="21">
        <f>VLOOKUP($C125,[1]Rome!$AB$6:$AZ$40,$T125)</f>
        <v>10.19161616161616</v>
      </c>
      <c r="BR125" s="21">
        <f>VLOOKUP($C125,[1]Rome!$B$7:$Y$40,18)</f>
        <v>11.676460606061633</v>
      </c>
      <c r="BS125" s="21">
        <f>VLOOKUP($C125,[1]Rome!$B$7:$AA$40,26)</f>
        <v>4.9962143084697086</v>
      </c>
      <c r="BT125" s="22">
        <f>IF($V125=1,-[4]AB!$E$10,0)</f>
        <v>-13.26969696969697</v>
      </c>
      <c r="BU125" s="63" t="s">
        <v>38</v>
      </c>
    </row>
    <row r="126" spans="1:73" x14ac:dyDescent="0.25">
      <c r="A126" s="195"/>
      <c r="B126" s="18">
        <v>26</v>
      </c>
      <c r="C126" s="26">
        <f t="shared" ref="C126:V126" si="134">IF(C95="","",C95)</f>
        <v>24</v>
      </c>
      <c r="D126" s="55" t="str">
        <f t="shared" si="134"/>
        <v/>
      </c>
      <c r="E126" s="55" t="str">
        <f t="shared" si="134"/>
        <v/>
      </c>
      <c r="F126" s="54" t="str">
        <f t="shared" si="134"/>
        <v/>
      </c>
      <c r="G126" s="54" t="str">
        <f t="shared" si="134"/>
        <v/>
      </c>
      <c r="H126" s="54">
        <f t="shared" si="134"/>
        <v>0</v>
      </c>
      <c r="I126" s="54">
        <f t="shared" si="134"/>
        <v>3</v>
      </c>
      <c r="J126" s="54">
        <f t="shared" si="134"/>
        <v>3</v>
      </c>
      <c r="K126" s="54">
        <f t="shared" si="134"/>
        <v>2</v>
      </c>
      <c r="L126" s="54">
        <f t="shared" si="134"/>
        <v>1</v>
      </c>
      <c r="M126" s="54">
        <f t="shared" si="134"/>
        <v>3321</v>
      </c>
      <c r="N126" s="54">
        <f t="shared" si="134"/>
        <v>9</v>
      </c>
      <c r="O126" s="54">
        <f t="shared" si="134"/>
        <v>20</v>
      </c>
      <c r="P126" s="54">
        <f t="shared" si="134"/>
        <v>4</v>
      </c>
      <c r="Q126" s="54">
        <f t="shared" si="134"/>
        <v>4</v>
      </c>
      <c r="R126" s="54">
        <f t="shared" si="134"/>
        <v>2</v>
      </c>
      <c r="S126" s="54" t="str">
        <f t="shared" si="134"/>
        <v>o</v>
      </c>
      <c r="T126" s="26">
        <f t="shared" si="134"/>
        <v>24</v>
      </c>
      <c r="U126" s="54">
        <f t="shared" si="134"/>
        <v>1</v>
      </c>
      <c r="V126" s="54">
        <f t="shared" si="134"/>
        <v>0</v>
      </c>
      <c r="W126" s="19"/>
      <c r="X126" s="23">
        <f>IF(X95&gt;0,VLOOKUP(X95,'[3]2020_Envelope'!$BH$6:$CR$128,2),"")</f>
        <v>12.985520963364053</v>
      </c>
      <c r="Y126" s="23">
        <f>IF(Y95&gt;0,VLOOKUP(Y95,'[3]2020_Envelope'!$BH$6:$CR$128,2),"")</f>
        <v>86.754396158064523</v>
      </c>
      <c r="Z126" s="23">
        <f>IF(Z95&gt;0,VLOOKUP(Z95,'[3]2020_Envelope'!$BH$6:$CR$128,2),"")</f>
        <v>31.412266827096769</v>
      </c>
      <c r="AA126" s="23">
        <f>IF(AA95&gt;0,VLOOKUP(AA95,'[3]2020_Envelope'!$BH$6:$CR$128,2),"")</f>
        <v>89.171108476409785</v>
      </c>
      <c r="AB126" s="23">
        <f>IF(AB95&gt;0,VLOOKUP(AB95,'[3]2020_Envelope'!$BH$6:$CR$128,2),"")</f>
        <v>73.415651615357163</v>
      </c>
      <c r="AC126" s="23">
        <f>IF(AC95&gt;0,VLOOKUP(AC95,'[3]2020_Envelope'!$BH$6:$CR$128,2),"")</f>
        <v>33.705407163214282</v>
      </c>
      <c r="AD126" s="22" t="str">
        <f>IF(AD95&gt;0,VLOOKUP(AD95,'[3]2020_HVAC'!$EY$7:$KA$83,14),"")</f>
        <v/>
      </c>
      <c r="AE126" s="22" t="str">
        <f>IF(AE95&gt;0,VLOOKUP(AE95,'[3]2020_HVAC'!$EY$7:$KA$83,14),"")</f>
        <v/>
      </c>
      <c r="AF126" s="22" t="str">
        <f>IF(AF95&gt;0,VLOOKUP(AF95,'[3]2020_HVAC'!$EY$7:$KA$83,14),"")</f>
        <v/>
      </c>
      <c r="AG126" s="61">
        <f>VLOOKUP($C126,[2]Performance!$A$3:$K$36,8)</f>
        <v>2</v>
      </c>
      <c r="AH126" s="61">
        <f t="shared" si="104"/>
        <v>16</v>
      </c>
      <c r="AI126" s="22">
        <f>IF(AI95&gt;0,VLOOKUP(AI95,'[3]2020_HVAC'!$EY$7:$KA$83,AH126),"")</f>
        <v>31.695714285714285</v>
      </c>
      <c r="AJ126" s="22">
        <f>IF(AJ95&gt;0,VLOOKUP(AJ95,'[3]2020_HVAC'!$EY$7:$KA$83,AH126),"")</f>
        <v>49.422045634782833</v>
      </c>
      <c r="AK126" s="22">
        <f>IF(AK95&gt;0,VLOOKUP(AK95,'[3]2020_HVAC'!$EY$7:$KA$83,14),"")</f>
        <v>114.93821549999998</v>
      </c>
      <c r="AL126" s="22">
        <f>IF(AL95&gt;0,VLOOKUP(AL95,'[3]2020_HVAC'!$EY$7:$KA$83,14),"")</f>
        <v>3.9310182214285709</v>
      </c>
      <c r="AM126" s="22">
        <f>IF(AM95&gt;0,VLOOKUP(AM95,'[3]2020_HVAC'!$EY$7:$KA$83,14),"")</f>
        <v>16.719508621714269</v>
      </c>
      <c r="AN126" s="22" t="str">
        <f>IF(AN95&gt;0,VLOOKUP(AN95,'[3]2020_HVAC'!$EY$7:$KA$83,14),"")</f>
        <v/>
      </c>
      <c r="AO126" s="14">
        <f t="shared" si="127"/>
        <v>76181.119485400501</v>
      </c>
      <c r="AP126" s="23">
        <f>IF(AP95&gt;0,VLOOKUP(AP95,'[3]2020_Envelope'!$BH$6:$CR$128,3),"")</f>
        <v>6.2836735835125452</v>
      </c>
      <c r="AQ126" s="23">
        <f>IF(AQ95&gt;0,VLOOKUP(AQ95,'[3]2020_Envelope'!$BH$6:$CR$128,3),"")</f>
        <v>35.977064867096772</v>
      </c>
      <c r="AR126" s="23">
        <f>IF(AR95&gt;0,VLOOKUP(AR95,'[3]2020_Envelope'!$BH$6:$CR$128,3),"")</f>
        <v>15.200347511397849</v>
      </c>
      <c r="AS126" s="23">
        <f>IF(AS95&gt;0,VLOOKUP(AS95,'[3]2020_Envelope'!$BH$6:$CR$128,3),"")</f>
        <v>39.544645079119618</v>
      </c>
      <c r="AT126" s="23">
        <f>IF(AT95&gt;0,VLOOKUP(AT95,'[3]2020_Envelope'!$BH$6:$CR$128,3),"")</f>
        <v>32.557746284848484</v>
      </c>
      <c r="AU126" s="23">
        <f>IF(AU95&gt;0,VLOOKUP(AU95,'[3]2020_Envelope'!$BH$6:$CR$128,3),"")</f>
        <v>14.797290119999998</v>
      </c>
      <c r="AV126" s="22" t="str">
        <f>IF(AV95&gt;0,VLOOKUP(AV95,'[3]2020_HVAC'!$EY$7:$KA$83,17),"")</f>
        <v/>
      </c>
      <c r="AW126" s="22" t="str">
        <f>IF(AW95&gt;0,VLOOKUP(AW95,'[3]2020_HVAC'!$EY$7:$KA$83,17),"")</f>
        <v/>
      </c>
      <c r="AX126" s="22" t="str">
        <f>IF(AX95&gt;0,VLOOKUP(AX95,'[3]2020_HVAC'!$EY$7:$KA$83,17),"")</f>
        <v/>
      </c>
      <c r="AY126" s="61">
        <f>VLOOKUP($C126,[1]Performance!$A$3:$K$36,8)</f>
        <v>2</v>
      </c>
      <c r="AZ126" s="61">
        <f t="shared" si="122"/>
        <v>18</v>
      </c>
      <c r="BA126" s="22">
        <f>IF(BA95&gt;0,VLOOKUP(BA95,'[3]2020_HVAC'!$EY$7:$KA$83,AZ126),"")</f>
        <v>6.5289405864381287</v>
      </c>
      <c r="BB126" s="22">
        <f>IF(BB95&gt;0,VLOOKUP(BB95,'[3]2020_HVAC'!$EY$7:$KA$83,AZ126),"")</f>
        <v>18.510903236023118</v>
      </c>
      <c r="BC126" s="22">
        <f>IF(BC95&gt;0,VLOOKUP(BC95,'[3]2020_HVAC'!$EY$7:$KA$83,17),"")</f>
        <v>90.491963999999996</v>
      </c>
      <c r="BD126" s="22">
        <f>IF(BD95&gt;0,VLOOKUP(BD95,'[3]2020_HVAC'!$EY$7:$KA$83,17),"")</f>
        <v>0.27795078333333328</v>
      </c>
      <c r="BE126" s="22">
        <f>IF(BE95&gt;0,VLOOKUP(BE95,'[3]2020_HVAC'!$EY$7:$KA$83,17),"")</f>
        <v>21.399043975757554</v>
      </c>
      <c r="BF126" s="22" t="str">
        <f>IF(BF95&gt;0,VLOOKUP(BF95,'[3]2020_HVAC'!$EY$7:$KA$83,17),"")</f>
        <v/>
      </c>
      <c r="BG126" s="14">
        <f t="shared" si="128"/>
        <v>278753.8743272521</v>
      </c>
      <c r="BH126" s="21">
        <f>IF($N126&gt;0,VLOOKUP($C126,[2]Rome!$AB$7:$AN$40,$N126))/((IF($P126=1,'3 PlantsCodes'!$D$26,IF($P126=2,'3 PlantsCodes'!$D$27,IF($P126=3,'3 PlantsCodes'!$D$28,IF($P126=4,'3 PlantsCodes'!$D$29)))))*IF($R126=1,'3 PlantsCodes'!$D$31,IF(IT_Rome!$R126=2,'3 PlantsCodes'!$D$32)))</f>
        <v>14.970510483608402</v>
      </c>
      <c r="BI126" s="21">
        <f>(IF($O126=20,VLOOKUP($C126,[2]Rome!$AB$7:$AN$40,12),IF($O126&gt;0,VLOOKUP($C126,[2]Rome!$AB$7:$AN$40,$O126),0))/(IF($Q126=1,'3 PlantsCodes'!$E$26,IF($Q126=3,'3 PlantsCodes'!$E$28,IF($Q126=4,'3 PlantsCodes'!$E$29,1)))*IF($R126=1,'3 PlantsCodes'!$E$31,IF($R126=2,'3 PlantsCodes'!$E$32))))</f>
        <v>5.0312088890485827</v>
      </c>
      <c r="BJ126" s="21">
        <f>VLOOKUP($C126,[2]Rome!$AB$6:$AZ$40,$T126)</f>
        <v>6.3314285714285727</v>
      </c>
      <c r="BK126" s="21">
        <f>VLOOKUP($C126,[2]Rome!$B$7:$Y$40,18)</f>
        <v>11.353794285713454</v>
      </c>
      <c r="BL126" s="21">
        <f>VLOOKUP($C126,[2]Rome!$B$7:$AA$40,26)</f>
        <v>0.40078794585416672</v>
      </c>
      <c r="BM126" s="22">
        <f>IF($V126=1,-[4]SFH!$E$10,0)</f>
        <v>0</v>
      </c>
      <c r="BN126" s="63" t="s">
        <v>38</v>
      </c>
      <c r="BO126" s="21">
        <f>IF($N126&gt;0,VLOOKUP($C126,[1]Rome!$AB$7:$AN$40,$N126))/((IF($P126=1,'3 PlantsCodes'!$D$26,IF($P126=2,'3 PlantsCodes'!$D$27,IF($P126=3,'3 PlantsCodes'!$D$28,IF($P126=4,'3 PlantsCodes'!$D$29)))))*IF($R126=1,'3 PlantsCodes'!$D$31,IF(IT_Rome!$R126=2,'3 PlantsCodes'!$D$32)))</f>
        <v>12.802206662193322</v>
      </c>
      <c r="BP126" s="21">
        <f>(IF($O126=20,VLOOKUP($C126,[1]Rome!$AB$7:$AN$40,12),IF($O126&gt;0,VLOOKUP($C126,[1]Rome!$AB$7:$AN$40,$O126),0))/(IF($Q126=1,'3 PlantsCodes'!$E$26,IF($Q126=3,'3 PlantsCodes'!$E$28,IF($Q126=4,'3 PlantsCodes'!$E$29,1)))*IF($R126=1,'3 PlantsCodes'!$E$31,IF($R126=2,'3 PlantsCodes'!$E$32))))</f>
        <v>2.8303277542871168</v>
      </c>
      <c r="BQ126" s="21">
        <f>VLOOKUP($C126,[1]Rome!$AB$6:$AZ$40,$T126)</f>
        <v>10.19161616161616</v>
      </c>
      <c r="BR126" s="21">
        <f>VLOOKUP($C126,[1]Rome!$B$7:$Y$40,18)</f>
        <v>11.676460606061633</v>
      </c>
      <c r="BS126" s="21">
        <f>VLOOKUP($C126,[1]Rome!$B$7:$AA$40,26)</f>
        <v>0.37860274495993262</v>
      </c>
      <c r="BT126" s="22">
        <f>IF($V126=1,-[4]AB!$E$10,0)</f>
        <v>0</v>
      </c>
      <c r="BU126" s="63" t="s">
        <v>38</v>
      </c>
    </row>
    <row r="127" spans="1:73" x14ac:dyDescent="0.25">
      <c r="A127" s="195"/>
      <c r="B127" s="18">
        <v>27</v>
      </c>
      <c r="C127" s="26">
        <f t="shared" ref="C127:V127" si="135">IF(C96="","",C96)</f>
        <v>32</v>
      </c>
      <c r="D127" s="55" t="str">
        <f t="shared" si="135"/>
        <v/>
      </c>
      <c r="E127" s="55" t="str">
        <f t="shared" si="135"/>
        <v/>
      </c>
      <c r="F127" s="54" t="str">
        <f t="shared" si="135"/>
        <v/>
      </c>
      <c r="G127" s="54" t="str">
        <f t="shared" si="135"/>
        <v/>
      </c>
      <c r="H127" s="54">
        <f t="shared" si="135"/>
        <v>0</v>
      </c>
      <c r="I127" s="54">
        <f t="shared" si="135"/>
        <v>4</v>
      </c>
      <c r="J127" s="54">
        <f t="shared" si="135"/>
        <v>3</v>
      </c>
      <c r="K127" s="54">
        <f t="shared" si="135"/>
        <v>2</v>
      </c>
      <c r="L127" s="54">
        <f t="shared" si="135"/>
        <v>1</v>
      </c>
      <c r="M127" s="54">
        <f t="shared" si="135"/>
        <v>4321</v>
      </c>
      <c r="N127" s="54">
        <f t="shared" si="135"/>
        <v>7</v>
      </c>
      <c r="O127" s="54">
        <f t="shared" si="135"/>
        <v>12</v>
      </c>
      <c r="P127" s="54">
        <f t="shared" si="135"/>
        <v>3</v>
      </c>
      <c r="Q127" s="54">
        <f t="shared" si="135"/>
        <v>3</v>
      </c>
      <c r="R127" s="54">
        <f t="shared" si="135"/>
        <v>2</v>
      </c>
      <c r="S127" s="54" t="str">
        <f t="shared" si="135"/>
        <v>o</v>
      </c>
      <c r="T127" s="26">
        <f t="shared" si="135"/>
        <v>16</v>
      </c>
      <c r="U127" s="54">
        <f t="shared" si="135"/>
        <v>0</v>
      </c>
      <c r="V127" s="54">
        <f t="shared" si="135"/>
        <v>1</v>
      </c>
      <c r="W127" s="19"/>
      <c r="X127" s="23">
        <f>IF(X96&gt;0,VLOOKUP(X96,'[3]2020_Envelope'!$BH$6:$CR$128,2),"")</f>
        <v>18.684054733548386</v>
      </c>
      <c r="Y127" s="23">
        <f>IF(Y96&gt;0,VLOOKUP(Y96,'[3]2020_Envelope'!$BH$6:$CR$128,2),"")</f>
        <v>96.941051456451618</v>
      </c>
      <c r="Z127" s="23">
        <f>IF(Z96&gt;0,VLOOKUP(Z96,'[3]2020_Envelope'!$BH$6:$CR$128,2),"")</f>
        <v>35.412562056497691</v>
      </c>
      <c r="AA127" s="23">
        <f>IF(AA96&gt;0,VLOOKUP(AA96,'[3]2020_Envelope'!$BH$6:$CR$128,2),"")</f>
        <v>89.171108476409785</v>
      </c>
      <c r="AB127" s="23">
        <f>IF(AB96&gt;0,VLOOKUP(AB96,'[3]2020_Envelope'!$BH$6:$CR$128,2),"")</f>
        <v>73.415651615357163</v>
      </c>
      <c r="AC127" s="23">
        <f>IF(AC96&gt;0,VLOOKUP(AC96,'[3]2020_Envelope'!$BH$6:$CR$128,2),"")</f>
        <v>33.705407163214282</v>
      </c>
      <c r="AD127" s="22" t="str">
        <f>IF(AD96&gt;0,VLOOKUP(AD96,'[3]2020_HVAC'!$EY$7:$KA$83,14),"")</f>
        <v/>
      </c>
      <c r="AE127" s="22" t="str">
        <f>IF(AE96&gt;0,VLOOKUP(AE96,'[3]2020_HVAC'!$EY$7:$KA$83,14),"")</f>
        <v/>
      </c>
      <c r="AF127" s="22" t="str">
        <f>IF(AF96&gt;0,VLOOKUP(AF96,'[3]2020_HVAC'!$EY$7:$KA$83,14),"")</f>
        <v/>
      </c>
      <c r="AG127" s="61">
        <f>VLOOKUP($C127,[2]Performance!$A$3:$K$36,8)</f>
        <v>2</v>
      </c>
      <c r="AH127" s="61">
        <f t="shared" si="104"/>
        <v>16</v>
      </c>
      <c r="AI127" s="22">
        <f>IF(AI96&gt;0,VLOOKUP(AI96,'[3]2020_HVAC'!$EY$7:$KA$83,AH127),"")</f>
        <v>28.044207584571243</v>
      </c>
      <c r="AJ127" s="22" t="str">
        <f>IF(AJ96&gt;0,VLOOKUP(AJ96,'[3]2020_HVAC'!$EY$7:$KA$83,AH127),"")</f>
        <v/>
      </c>
      <c r="AK127" s="22">
        <f>IF(AK96&gt;0,VLOOKUP(AK96,'[3]2020_HVAC'!$EY$7:$KA$83,14),"")</f>
        <v>100.87764449999999</v>
      </c>
      <c r="AL127" s="22">
        <f>IF(AL96&gt;0,VLOOKUP(AL96,'[3]2020_HVAC'!$EY$7:$KA$83,14),"")</f>
        <v>3.9310182214285709</v>
      </c>
      <c r="AM127" s="22" t="str">
        <f>IF(AM96&gt;0,VLOOKUP(AM96,'[3]2020_HVAC'!$EY$7:$KA$83,14),"")</f>
        <v/>
      </c>
      <c r="AN127" s="22">
        <f>IF(AN96&gt;0,VLOOKUP(AN96,'[3]2020_HVAC'!$EY$7:$KA$83,14),"")</f>
        <v>32.131292908328199</v>
      </c>
      <c r="AO127" s="14">
        <f t="shared" si="127"/>
        <v>71723.959820212956</v>
      </c>
      <c r="AP127" s="23">
        <f>IF(AP96&gt;0,VLOOKUP(AP96,'[3]2020_Envelope'!$BH$6:$CR$128,3),"")</f>
        <v>9.041185293476703</v>
      </c>
      <c r="AQ127" s="23">
        <f>IF(AQ96&gt;0,VLOOKUP(AQ96,'[3]2020_Envelope'!$BH$6:$CR$128,3),"")</f>
        <v>40.201472789677418</v>
      </c>
      <c r="AR127" s="23">
        <f>IF(AR96&gt;0,VLOOKUP(AR96,'[3]2020_Envelope'!$BH$6:$CR$128,3),"")</f>
        <v>17.136084208458783</v>
      </c>
      <c r="AS127" s="23">
        <f>IF(AS96&gt;0,VLOOKUP(AS96,'[3]2020_Envelope'!$BH$6:$CR$128,3),"")</f>
        <v>39.544645079119618</v>
      </c>
      <c r="AT127" s="23">
        <f>IF(AT96&gt;0,VLOOKUP(AT96,'[3]2020_Envelope'!$BH$6:$CR$128,3),"")</f>
        <v>32.557746284848484</v>
      </c>
      <c r="AU127" s="23">
        <f>IF(AU96&gt;0,VLOOKUP(AU96,'[3]2020_Envelope'!$BH$6:$CR$128,3),"")</f>
        <v>14.797290119999998</v>
      </c>
      <c r="AV127" s="22" t="str">
        <f>IF(AV96&gt;0,VLOOKUP(AV96,'[3]2020_HVAC'!$EY$7:$KA$83,17),"")</f>
        <v/>
      </c>
      <c r="AW127" s="22" t="str">
        <f>IF(AW96&gt;0,VLOOKUP(AW96,'[3]2020_HVAC'!$EY$7:$KA$83,17),"")</f>
        <v/>
      </c>
      <c r="AX127" s="22" t="str">
        <f>IF(AX96&gt;0,VLOOKUP(AX96,'[3]2020_HVAC'!$EY$7:$KA$83,17),"")</f>
        <v/>
      </c>
      <c r="AY127" s="61">
        <f>VLOOKUP($C127,[1]Performance!$A$3:$K$36,8)</f>
        <v>2</v>
      </c>
      <c r="AZ127" s="61">
        <f t="shared" si="122"/>
        <v>18</v>
      </c>
      <c r="BA127" s="22">
        <f>IF(BA96&gt;0,VLOOKUP(BA96,'[3]2020_HVAC'!$EY$7:$KA$83,AZ127),"")</f>
        <v>30.889145626001763</v>
      </c>
      <c r="BB127" s="22" t="str">
        <f>IF(BB96&gt;0,VLOOKUP(BB96,'[3]2020_HVAC'!$EY$7:$KA$83,AZ127),"")</f>
        <v/>
      </c>
      <c r="BC127" s="22">
        <f>IF(BC96&gt;0,VLOOKUP(BC96,'[3]2020_HVAC'!$EY$7:$KA$83,17),"")</f>
        <v>91.721706999999995</v>
      </c>
      <c r="BD127" s="22">
        <f>IF(BD96&gt;0,VLOOKUP(BD96,'[3]2020_HVAC'!$EY$7:$KA$83,17),"")</f>
        <v>0.27795078333333328</v>
      </c>
      <c r="BE127" s="22" t="str">
        <f>IF(BE96&gt;0,VLOOKUP(BE96,'[3]2020_HVAC'!$EY$7:$KA$83,17),"")</f>
        <v/>
      </c>
      <c r="BF127" s="22">
        <f>IF(BF96&gt;0,VLOOKUP(BF96,'[3]2020_HVAC'!$EY$7:$KA$83,17),"")</f>
        <v>19.992804476293106</v>
      </c>
      <c r="BG127" s="14">
        <f t="shared" si="128"/>
        <v>293198.43134459708</v>
      </c>
      <c r="BH127" s="21">
        <f>IF($N127&gt;0,VLOOKUP($C127,[2]Rome!$AB$7:$AN$40,$N127))/((IF($P127=1,'3 PlantsCodes'!$D$26,IF($P127=2,'3 PlantsCodes'!$D$27,IF($P127=3,'3 PlantsCodes'!$D$28,IF($P127=4,'3 PlantsCodes'!$D$29)))))*IF($R127=1,'3 PlantsCodes'!$D$31,IF(IT_Rome!$R127=2,'3 PlantsCodes'!$D$32)))</f>
        <v>4.6264770186986155</v>
      </c>
      <c r="BI127" s="21">
        <f>(IF($O127=20,VLOOKUP($C127,[2]Rome!$AB$7:$AN$40,12),IF($O127&gt;0,VLOOKUP($C127,[2]Rome!$AB$7:$AN$40,$O127),0))/(IF($Q127=1,'3 PlantsCodes'!$E$26,IF($Q127=3,'3 PlantsCodes'!$E$28,IF($Q127=4,'3 PlantsCodes'!$E$29,1)))*IF($R127=1,'3 PlantsCodes'!$E$31,IF($R127=2,'3 PlantsCodes'!$E$32))))</f>
        <v>5.1071793935493304</v>
      </c>
      <c r="BJ127" s="21">
        <f>VLOOKUP($C127,[2]Rome!$AB$6:$AZ$40,$T127)</f>
        <v>5.9245810074841554</v>
      </c>
      <c r="BK127" s="21">
        <f>VLOOKUP($C127,[2]Rome!$B$7:$Y$40,18)</f>
        <v>11.353794285713454</v>
      </c>
      <c r="BL127" s="21">
        <f>VLOOKUP($C127,[2]Rome!$B$7:$AA$40,26)</f>
        <v>0.39372510392025395</v>
      </c>
      <c r="BM127" s="22">
        <f>IF($V127=1,-[4]SFH!$E$10,0)</f>
        <v>-21.035714285714285</v>
      </c>
      <c r="BN127" s="63" t="s">
        <v>38</v>
      </c>
      <c r="BO127" s="21">
        <f>IF($N127&gt;0,VLOOKUP($C127,[1]Rome!$AB$7:$AN$40,$N127))/((IF($P127=1,'3 PlantsCodes'!$D$26,IF($P127=2,'3 PlantsCodes'!$D$27,IF($P127=3,'3 PlantsCodes'!$D$28,IF($P127=4,'3 PlantsCodes'!$D$29)))))*IF($R127=1,'3 PlantsCodes'!$D$31,IF(IT_Rome!$R127=2,'3 PlantsCodes'!$D$32)))</f>
        <v>4.474591952318538</v>
      </c>
      <c r="BP127" s="21">
        <f>(IF($O127=20,VLOOKUP($C127,[1]Rome!$AB$7:$AN$40,12),IF($O127&gt;0,VLOOKUP($C127,[1]Rome!$AB$7:$AN$40,$O127),0))/(IF($Q127=1,'3 PlantsCodes'!$E$26,IF($Q127=3,'3 PlantsCodes'!$E$28,IF($Q127=4,'3 PlantsCodes'!$E$29,1)))*IF($R127=1,'3 PlantsCodes'!$E$31,IF($R127=2,'3 PlantsCodes'!$E$32))))</f>
        <v>2.7502580293318473</v>
      </c>
      <c r="BQ127" s="21">
        <f>VLOOKUP($C127,[1]Rome!$AB$6:$AZ$40,$T127)</f>
        <v>9.6646845349695329</v>
      </c>
      <c r="BR127" s="21">
        <f>VLOOKUP($C127,[1]Rome!$B$7:$Y$40,18)</f>
        <v>11.676460606061633</v>
      </c>
      <c r="BS127" s="21">
        <f>VLOOKUP($C127,[1]Rome!$B$7:$AA$40,26)</f>
        <v>0.37542478851030309</v>
      </c>
      <c r="BT127" s="22">
        <f>IF($V127=1,-[4]AB!$E$10,0)</f>
        <v>-13.26969696969697</v>
      </c>
      <c r="BU127" s="63" t="s">
        <v>38</v>
      </c>
    </row>
    <row r="128" spans="1:73" x14ac:dyDescent="0.25">
      <c r="A128" s="196"/>
      <c r="B128" s="18">
        <v>28</v>
      </c>
      <c r="C128" s="26">
        <f t="shared" ref="C128:V128" si="136">IF(C97="","",C97)</f>
        <v>32</v>
      </c>
      <c r="D128" s="55" t="str">
        <f t="shared" si="136"/>
        <v/>
      </c>
      <c r="E128" s="55" t="str">
        <f t="shared" si="136"/>
        <v/>
      </c>
      <c r="F128" s="54" t="str">
        <f t="shared" si="136"/>
        <v/>
      </c>
      <c r="G128" s="54" t="str">
        <f t="shared" si="136"/>
        <v/>
      </c>
      <c r="H128" s="54">
        <f t="shared" si="136"/>
        <v>0</v>
      </c>
      <c r="I128" s="54">
        <f t="shared" si="136"/>
        <v>4</v>
      </c>
      <c r="J128" s="54">
        <f t="shared" si="136"/>
        <v>3</v>
      </c>
      <c r="K128" s="54">
        <f t="shared" si="136"/>
        <v>2</v>
      </c>
      <c r="L128" s="54">
        <f t="shared" si="136"/>
        <v>1</v>
      </c>
      <c r="M128" s="54">
        <f t="shared" si="136"/>
        <v>4321</v>
      </c>
      <c r="N128" s="54">
        <f t="shared" si="136"/>
        <v>7</v>
      </c>
      <c r="O128" s="54">
        <f t="shared" si="136"/>
        <v>12</v>
      </c>
      <c r="P128" s="54">
        <f t="shared" si="136"/>
        <v>3</v>
      </c>
      <c r="Q128" s="54">
        <f t="shared" si="136"/>
        <v>3</v>
      </c>
      <c r="R128" s="54">
        <f t="shared" si="136"/>
        <v>2</v>
      </c>
      <c r="S128" s="54" t="str">
        <f t="shared" si="136"/>
        <v>o</v>
      </c>
      <c r="T128" s="26">
        <f t="shared" si="136"/>
        <v>22</v>
      </c>
      <c r="U128" s="54">
        <f t="shared" si="136"/>
        <v>1</v>
      </c>
      <c r="V128" s="54">
        <f t="shared" si="136"/>
        <v>1</v>
      </c>
      <c r="W128" s="8"/>
      <c r="X128" s="23">
        <f>IF(X97&gt;0,VLOOKUP(X97,'[3]2020_Envelope'!$BH$6:$CR$128,2),"")</f>
        <v>18.684054733548386</v>
      </c>
      <c r="Y128" s="23">
        <f>IF(Y97&gt;0,VLOOKUP(Y97,'[3]2020_Envelope'!$BH$6:$CR$128,2),"")</f>
        <v>96.941051456451618</v>
      </c>
      <c r="Z128" s="23">
        <f>IF(Z97&gt;0,VLOOKUP(Z97,'[3]2020_Envelope'!$BH$6:$CR$128,2),"")</f>
        <v>35.412562056497691</v>
      </c>
      <c r="AA128" s="23">
        <f>IF(AA97&gt;0,VLOOKUP(AA97,'[3]2020_Envelope'!$BH$6:$CR$128,2),"")</f>
        <v>89.171108476409785</v>
      </c>
      <c r="AB128" s="23">
        <f>IF(AB97&gt;0,VLOOKUP(AB97,'[3]2020_Envelope'!$BH$6:$CR$128,2),"")</f>
        <v>73.415651615357163</v>
      </c>
      <c r="AC128" s="23">
        <f>IF(AC97&gt;0,VLOOKUP(AC97,'[3]2020_Envelope'!$BH$6:$CR$128,2),"")</f>
        <v>33.705407163214282</v>
      </c>
      <c r="AD128" s="22" t="str">
        <f>IF(AD97&gt;0,VLOOKUP(AD97,'[3]2020_HVAC'!$EY$7:$KA$83,14),"")</f>
        <v/>
      </c>
      <c r="AE128" s="22" t="str">
        <f>IF(AE97&gt;0,VLOOKUP(AE97,'[3]2020_HVAC'!$EY$7:$KA$83,14),"")</f>
        <v/>
      </c>
      <c r="AF128" s="22" t="str">
        <f>IF(AF97&gt;0,VLOOKUP(AF97,'[3]2020_HVAC'!$EY$7:$KA$83,14),"")</f>
        <v/>
      </c>
      <c r="AG128" s="61">
        <f>VLOOKUP($C128,[2]Performance!$A$3:$K$36,8)</f>
        <v>2</v>
      </c>
      <c r="AH128" s="61">
        <f t="shared" si="104"/>
        <v>16</v>
      </c>
      <c r="AI128" s="22">
        <f>IF(AI97&gt;0,VLOOKUP(AI97,'[3]2020_HVAC'!$EY$7:$KA$83,AH128),"")</f>
        <v>28.044207584571243</v>
      </c>
      <c r="AJ128" s="22" t="str">
        <f>IF(AJ97&gt;0,VLOOKUP(AJ97,'[3]2020_HVAC'!$EY$7:$KA$83,AH128),"")</f>
        <v/>
      </c>
      <c r="AK128" s="22">
        <f>IF(AK97&gt;0,VLOOKUP(AK97,'[3]2020_HVAC'!$EY$7:$KA$83,14),"")</f>
        <v>100.87764449999999</v>
      </c>
      <c r="AL128" s="22">
        <f>IF(AL97&gt;0,VLOOKUP(AL97,'[3]2020_HVAC'!$EY$7:$KA$83,14),"")</f>
        <v>3.9310182214285709</v>
      </c>
      <c r="AM128" s="22">
        <f>IF(AM97&gt;0,VLOOKUP(AM97,'[3]2020_HVAC'!$EY$7:$KA$83,14),"")</f>
        <v>16.719508621714269</v>
      </c>
      <c r="AN128" s="22">
        <f>IF(AN97&gt;0,VLOOKUP(AN97,'[3]2020_HVAC'!$EY$7:$KA$83,14),"")</f>
        <v>32.131292908328199</v>
      </c>
      <c r="AO128" s="14">
        <f t="shared" si="127"/>
        <v>74064.691027252949</v>
      </c>
      <c r="AP128" s="23">
        <f>IF(AP97&gt;0,VLOOKUP(AP97,'[3]2020_Envelope'!$BH$6:$CR$128,3),"")</f>
        <v>9.041185293476703</v>
      </c>
      <c r="AQ128" s="23">
        <f>IF(AQ97&gt;0,VLOOKUP(AQ97,'[3]2020_Envelope'!$BH$6:$CR$128,3),"")</f>
        <v>40.201472789677418</v>
      </c>
      <c r="AR128" s="23">
        <f>IF(AR97&gt;0,VLOOKUP(AR97,'[3]2020_Envelope'!$BH$6:$CR$128,3),"")</f>
        <v>17.136084208458783</v>
      </c>
      <c r="AS128" s="23">
        <f>IF(AS97&gt;0,VLOOKUP(AS97,'[3]2020_Envelope'!$BH$6:$CR$128,3),"")</f>
        <v>39.544645079119618</v>
      </c>
      <c r="AT128" s="23">
        <f>IF(AT97&gt;0,VLOOKUP(AT97,'[3]2020_Envelope'!$BH$6:$CR$128,3),"")</f>
        <v>32.557746284848484</v>
      </c>
      <c r="AU128" s="23">
        <f>IF(AU97&gt;0,VLOOKUP(AU97,'[3]2020_Envelope'!$BH$6:$CR$128,3),"")</f>
        <v>14.797290119999998</v>
      </c>
      <c r="AV128" s="22" t="str">
        <f>IF(AV97&gt;0,VLOOKUP(AV97,'[3]2020_HVAC'!$EY$7:$KA$83,17),"")</f>
        <v/>
      </c>
      <c r="AW128" s="22" t="str">
        <f>IF(AW97&gt;0,VLOOKUP(AW97,'[3]2020_HVAC'!$EY$7:$KA$83,17),"")</f>
        <v/>
      </c>
      <c r="AX128" s="22" t="str">
        <f>IF(AX97&gt;0,VLOOKUP(AX97,'[3]2020_HVAC'!$EY$7:$KA$83,17),"")</f>
        <v/>
      </c>
      <c r="AY128" s="61">
        <f>VLOOKUP($C128,[1]Performance!$A$3:$K$36,8)</f>
        <v>2</v>
      </c>
      <c r="AZ128" s="61">
        <f t="shared" si="122"/>
        <v>18</v>
      </c>
      <c r="BA128" s="22">
        <f>IF(BA97&gt;0,VLOOKUP(BA97,'[3]2020_HVAC'!$EY$7:$KA$83,AZ128),"")</f>
        <v>30.889145626001763</v>
      </c>
      <c r="BB128" s="22" t="str">
        <f>IF(BB97&gt;0,VLOOKUP(BB97,'[3]2020_HVAC'!$EY$7:$KA$83,AZ128),"")</f>
        <v/>
      </c>
      <c r="BC128" s="22">
        <f>IF(BC97&gt;0,VLOOKUP(BC97,'[3]2020_HVAC'!$EY$7:$KA$83,17),"")</f>
        <v>91.721706999999995</v>
      </c>
      <c r="BD128" s="22">
        <f>IF(BD97&gt;0,VLOOKUP(BD97,'[3]2020_HVAC'!$EY$7:$KA$83,17),"")</f>
        <v>0.27795078333333328</v>
      </c>
      <c r="BE128" s="22">
        <f>IF(BE97&gt;0,VLOOKUP(BE97,'[3]2020_HVAC'!$EY$7:$KA$83,17),"")</f>
        <v>21.399043975757554</v>
      </c>
      <c r="BF128" s="22">
        <f>IF(BF97&gt;0,VLOOKUP(BF97,'[3]2020_HVAC'!$EY$7:$KA$83,17),"")</f>
        <v>19.992804476293106</v>
      </c>
      <c r="BG128" s="14">
        <f t="shared" si="128"/>
        <v>314383.4848805971</v>
      </c>
      <c r="BH128" s="21">
        <f>IF($N128&gt;0,VLOOKUP($C128,[2]Rome!$AB$7:$AN$40,$N128))/((IF($P128=1,'3 PlantsCodes'!$D$26,IF($P128=2,'3 PlantsCodes'!$D$27,IF($P128=3,'3 PlantsCodes'!$D$28,IF($P128=4,'3 PlantsCodes'!$D$29)))))*IF($R128=1,'3 PlantsCodes'!$D$31,IF(IT_Rome!$R128=2,'3 PlantsCodes'!$D$32)))</f>
        <v>4.6264770186986155</v>
      </c>
      <c r="BI128" s="21">
        <f>(IF($O128=20,VLOOKUP($C128,[2]Rome!$AB$7:$AN$40,12),IF($O128&gt;0,VLOOKUP($C128,[2]Rome!$AB$7:$AN$40,$O128),0))/(IF($Q128=1,'3 PlantsCodes'!$E$26,IF($Q128=3,'3 PlantsCodes'!$E$28,IF($Q128=4,'3 PlantsCodes'!$E$29,1)))*IF($R128=1,'3 PlantsCodes'!$E$31,IF($R128=2,'3 PlantsCodes'!$E$32))))</f>
        <v>5.1071793935493304</v>
      </c>
      <c r="BJ128" s="21">
        <f>VLOOKUP($C128,[2]Rome!$AB$6:$AZ$40,$T128)</f>
        <v>2.5941259657350111</v>
      </c>
      <c r="BK128" s="21">
        <f>VLOOKUP($C128,[2]Rome!$B$7:$Y$40,18)</f>
        <v>11.353794285713454</v>
      </c>
      <c r="BL128" s="21">
        <f>VLOOKUP($C128,[2]Rome!$B$7:$AA$40,26)</f>
        <v>0.39372510392025395</v>
      </c>
      <c r="BM128" s="22">
        <f>IF($V128=1,-[4]SFH!$E$10,0)</f>
        <v>-21.035714285714285</v>
      </c>
      <c r="BN128" s="63" t="s">
        <v>38</v>
      </c>
      <c r="BO128" s="21">
        <f>IF($N128&gt;0,VLOOKUP($C128,[1]Rome!$AB$7:$AN$40,$N128))/((IF($P128=1,'3 PlantsCodes'!$D$26,IF($P128=2,'3 PlantsCodes'!$D$27,IF($P128=3,'3 PlantsCodes'!$D$28,IF($P128=4,'3 PlantsCodes'!$D$29)))))*IF($R128=1,'3 PlantsCodes'!$D$31,IF(IT_Rome!$R128=2,'3 PlantsCodes'!$D$32)))</f>
        <v>4.474591952318538</v>
      </c>
      <c r="BP128" s="21">
        <f>(IF($O128=20,VLOOKUP($C128,[1]Rome!$AB$7:$AN$40,12),IF($O128&gt;0,VLOOKUP($C128,[1]Rome!$AB$7:$AN$40,$O128),0))/(IF($Q128=1,'3 PlantsCodes'!$E$26,IF($Q128=3,'3 PlantsCodes'!$E$28,IF($Q128=4,'3 PlantsCodes'!$E$29,1)))*IF($R128=1,'3 PlantsCodes'!$E$31,IF($R128=2,'3 PlantsCodes'!$E$32))))</f>
        <v>2.7502580293318473</v>
      </c>
      <c r="BQ128" s="21">
        <f>VLOOKUP($C128,[1]Rome!$AB$6:$AZ$40,$T128)</f>
        <v>4.4110503852896228</v>
      </c>
      <c r="BR128" s="21">
        <f>VLOOKUP($C128,[1]Rome!$B$7:$Y$40,18)</f>
        <v>11.676460606061633</v>
      </c>
      <c r="BS128" s="21">
        <f>VLOOKUP($C128,[1]Rome!$B$7:$AA$40,26)</f>
        <v>0.37542478851030309</v>
      </c>
      <c r="BT128" s="22">
        <f>IF($V128=1,-[4]AB!$E$10,0)</f>
        <v>-13.26969696969697</v>
      </c>
      <c r="BU128" s="63" t="s">
        <v>38</v>
      </c>
    </row>
  </sheetData>
  <sheetProtection password="CC1A" sheet="1" objects="1" scenarios="1"/>
  <mergeCells count="27">
    <mergeCell ref="A6:A33"/>
    <mergeCell ref="BH35:BN35"/>
    <mergeCell ref="BO35:BU35"/>
    <mergeCell ref="A37:A64"/>
    <mergeCell ref="X2:BU2"/>
    <mergeCell ref="B3:W3"/>
    <mergeCell ref="X3:BG3"/>
    <mergeCell ref="BH3:BU3"/>
    <mergeCell ref="A4:A5"/>
    <mergeCell ref="D4:V4"/>
    <mergeCell ref="X4:AN4"/>
    <mergeCell ref="AP4:BF4"/>
    <mergeCell ref="BH4:BM4"/>
    <mergeCell ref="BO4:BT4"/>
    <mergeCell ref="A70:A97"/>
    <mergeCell ref="BH99:BN99"/>
    <mergeCell ref="BO99:BU99"/>
    <mergeCell ref="A101:A128"/>
    <mergeCell ref="B67:W67"/>
    <mergeCell ref="X67:BG67"/>
    <mergeCell ref="BH67:BU67"/>
    <mergeCell ref="A68:A69"/>
    <mergeCell ref="D68:V68"/>
    <mergeCell ref="X68:AN68"/>
    <mergeCell ref="AP68:BF68"/>
    <mergeCell ref="BH68:BM68"/>
    <mergeCell ref="BO68:BT68"/>
  </mergeCells>
  <conditionalFormatting sqref="I6:M6 J7:M12 I7:I24">
    <cfRule type="cellIs" dxfId="207" priority="53" operator="equal">
      <formula>4</formula>
    </cfRule>
    <cfRule type="cellIs" dxfId="206" priority="54" operator="equal">
      <formula>3</formula>
    </cfRule>
    <cfRule type="cellIs" dxfId="205" priority="55" operator="equal">
      <formula>2</formula>
    </cfRule>
    <cfRule type="cellIs" dxfId="204" priority="56" operator="equal">
      <formula>1</formula>
    </cfRule>
  </conditionalFormatting>
  <conditionalFormatting sqref="I37:M64">
    <cfRule type="cellIs" dxfId="203" priority="49" operator="equal">
      <formula>4</formula>
    </cfRule>
    <cfRule type="cellIs" dxfId="202" priority="50" operator="equal">
      <formula>3</formula>
    </cfRule>
    <cfRule type="cellIs" dxfId="201" priority="51" operator="equal">
      <formula>2</formula>
    </cfRule>
    <cfRule type="cellIs" dxfId="200" priority="52" operator="equal">
      <formula>1</formula>
    </cfRule>
  </conditionalFormatting>
  <conditionalFormatting sqref="J13:M16">
    <cfRule type="cellIs" dxfId="199" priority="45" operator="equal">
      <formula>4</formula>
    </cfRule>
    <cfRule type="cellIs" dxfId="198" priority="46" operator="equal">
      <formula>3</formula>
    </cfRule>
    <cfRule type="cellIs" dxfId="197" priority="47" operator="equal">
      <formula>2</formula>
    </cfRule>
    <cfRule type="cellIs" dxfId="196" priority="48" operator="equal">
      <formula>1</formula>
    </cfRule>
  </conditionalFormatting>
  <conditionalFormatting sqref="J17:M21">
    <cfRule type="cellIs" dxfId="195" priority="41" operator="equal">
      <formula>4</formula>
    </cfRule>
    <cfRule type="cellIs" dxfId="194" priority="42" operator="equal">
      <formula>3</formula>
    </cfRule>
    <cfRule type="cellIs" dxfId="193" priority="43" operator="equal">
      <formula>2</formula>
    </cfRule>
    <cfRule type="cellIs" dxfId="192" priority="44" operator="equal">
      <formula>1</formula>
    </cfRule>
  </conditionalFormatting>
  <conditionalFormatting sqref="J22:M24">
    <cfRule type="cellIs" dxfId="191" priority="37" operator="equal">
      <formula>4</formula>
    </cfRule>
    <cfRule type="cellIs" dxfId="190" priority="38" operator="equal">
      <formula>3</formula>
    </cfRule>
    <cfRule type="cellIs" dxfId="189" priority="39" operator="equal">
      <formula>2</formula>
    </cfRule>
    <cfRule type="cellIs" dxfId="188" priority="40" operator="equal">
      <formula>1</formula>
    </cfRule>
  </conditionalFormatting>
  <conditionalFormatting sqref="J25:M33">
    <cfRule type="cellIs" dxfId="187" priority="29" operator="equal">
      <formula>4</formula>
    </cfRule>
    <cfRule type="cellIs" dxfId="186" priority="30" operator="equal">
      <formula>3</formula>
    </cfRule>
    <cfRule type="cellIs" dxfId="185" priority="31" operator="equal">
      <formula>2</formula>
    </cfRule>
    <cfRule type="cellIs" dxfId="184" priority="32" operator="equal">
      <formula>1</formula>
    </cfRule>
  </conditionalFormatting>
  <conditionalFormatting sqref="I25:I33">
    <cfRule type="cellIs" dxfId="183" priority="33" operator="equal">
      <formula>4</formula>
    </cfRule>
    <cfRule type="cellIs" dxfId="182" priority="34" operator="equal">
      <formula>3</formula>
    </cfRule>
    <cfRule type="cellIs" dxfId="181" priority="35" operator="equal">
      <formula>2</formula>
    </cfRule>
    <cfRule type="cellIs" dxfId="180" priority="36" operator="equal">
      <formula>1</formula>
    </cfRule>
  </conditionalFormatting>
  <conditionalFormatting sqref="I70:M70 J71:M76 I71:I88">
    <cfRule type="cellIs" dxfId="179" priority="25" operator="equal">
      <formula>4</formula>
    </cfRule>
    <cfRule type="cellIs" dxfId="178" priority="26" operator="equal">
      <formula>3</formula>
    </cfRule>
    <cfRule type="cellIs" dxfId="177" priority="27" operator="equal">
      <formula>2</formula>
    </cfRule>
    <cfRule type="cellIs" dxfId="176" priority="28" operator="equal">
      <formula>1</formula>
    </cfRule>
  </conditionalFormatting>
  <conditionalFormatting sqref="I101:M128">
    <cfRule type="cellIs" dxfId="175" priority="21" operator="equal">
      <formula>4</formula>
    </cfRule>
    <cfRule type="cellIs" dxfId="174" priority="22" operator="equal">
      <formula>3</formula>
    </cfRule>
    <cfRule type="cellIs" dxfId="173" priority="23" operator="equal">
      <formula>2</formula>
    </cfRule>
    <cfRule type="cellIs" dxfId="172" priority="24" operator="equal">
      <formula>1</formula>
    </cfRule>
  </conditionalFormatting>
  <conditionalFormatting sqref="J77:M80">
    <cfRule type="cellIs" dxfId="171" priority="17" operator="equal">
      <formula>4</formula>
    </cfRule>
    <cfRule type="cellIs" dxfId="170" priority="18" operator="equal">
      <formula>3</formula>
    </cfRule>
    <cfRule type="cellIs" dxfId="169" priority="19" operator="equal">
      <formula>2</formula>
    </cfRule>
    <cfRule type="cellIs" dxfId="168" priority="20" operator="equal">
      <formula>1</formula>
    </cfRule>
  </conditionalFormatting>
  <conditionalFormatting sqref="J81:M85">
    <cfRule type="cellIs" dxfId="167" priority="13" operator="equal">
      <formula>4</formula>
    </cfRule>
    <cfRule type="cellIs" dxfId="166" priority="14" operator="equal">
      <formula>3</formula>
    </cfRule>
    <cfRule type="cellIs" dxfId="165" priority="15" operator="equal">
      <formula>2</formula>
    </cfRule>
    <cfRule type="cellIs" dxfId="164" priority="16" operator="equal">
      <formula>1</formula>
    </cfRule>
  </conditionalFormatting>
  <conditionalFormatting sqref="J86:M88">
    <cfRule type="cellIs" dxfId="163" priority="9" operator="equal">
      <formula>4</formula>
    </cfRule>
    <cfRule type="cellIs" dxfId="162" priority="10" operator="equal">
      <formula>3</formula>
    </cfRule>
    <cfRule type="cellIs" dxfId="161" priority="11" operator="equal">
      <formula>2</formula>
    </cfRule>
    <cfRule type="cellIs" dxfId="160" priority="12" operator="equal">
      <formula>1</formula>
    </cfRule>
  </conditionalFormatting>
  <conditionalFormatting sqref="J89:M97">
    <cfRule type="cellIs" dxfId="159" priority="1" operator="equal">
      <formula>4</formula>
    </cfRule>
    <cfRule type="cellIs" dxfId="158" priority="2" operator="equal">
      <formula>3</formula>
    </cfRule>
    <cfRule type="cellIs" dxfId="157" priority="3" operator="equal">
      <formula>2</formula>
    </cfRule>
    <cfRule type="cellIs" dxfId="156" priority="4" operator="equal">
      <formula>1</formula>
    </cfRule>
  </conditionalFormatting>
  <conditionalFormatting sqref="I89:I97">
    <cfRule type="cellIs" dxfId="155" priority="5" operator="equal">
      <formula>4</formula>
    </cfRule>
    <cfRule type="cellIs" dxfId="154" priority="6" operator="equal">
      <formula>3</formula>
    </cfRule>
    <cfRule type="cellIs" dxfId="153" priority="7" operator="equal">
      <formula>2</formula>
    </cfRule>
    <cfRule type="cellIs" dxfId="152" priority="8" operator="equal">
      <formula>1</formula>
    </cfRule>
  </conditionalFormatting>
  <pageMargins left="0.7" right="0.7" top="0.75" bottom="0.75" header="0.3" footer="0.3"/>
  <pageSetup paperSize="8"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4"/>
  <sheetViews>
    <sheetView showGridLines="0" zoomScale="60" zoomScaleNormal="60" workbookViewId="0">
      <pane xSplit="23" ySplit="5" topLeftCell="AO6" activePane="bottomRight" state="frozenSplit"/>
      <selection activeCell="AE52" sqref="AE52"/>
      <selection pane="topRight" activeCell="AE52" sqref="AE52"/>
      <selection pane="bottomLeft" activeCell="AE52" sqref="AE52"/>
      <selection pane="bottomRight" activeCell="I35" sqref="I35:L35"/>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9.2851562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64</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4"/>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42</v>
      </c>
      <c r="F6" s="54" t="s">
        <v>42</v>
      </c>
      <c r="G6" s="54" t="s">
        <v>42</v>
      </c>
      <c r="H6" s="54">
        <v>0</v>
      </c>
      <c r="I6" s="54">
        <f>IF(D6="-",1,IF(D6="o",2,IF(D6="o+",3,IF(D6="+",4))))</f>
        <v>1</v>
      </c>
      <c r="J6" s="54">
        <f>IF(E6="o",1,IF(E6="o+",2,IF(E6="+",3)))</f>
        <v>1</v>
      </c>
      <c r="K6" s="54">
        <f>IF(F6="o",1,IF(F6="+",2))</f>
        <v>1</v>
      </c>
      <c r="L6" s="54">
        <f>IF(H6=0,1,IF(H6=1,2))</f>
        <v>1</v>
      </c>
      <c r="M6" s="54">
        <f>I6*1000+J6*100+K6*10+L6*1</f>
        <v>1111</v>
      </c>
      <c r="N6" s="54">
        <v>2</v>
      </c>
      <c r="O6" s="54">
        <v>11</v>
      </c>
      <c r="P6" s="54">
        <v>2</v>
      </c>
      <c r="Q6" s="54">
        <v>3</v>
      </c>
      <c r="R6" s="54">
        <v>1</v>
      </c>
      <c r="S6" s="54" t="s">
        <v>42</v>
      </c>
      <c r="T6" s="26">
        <f>IF(U6=0,IF(OR(N6=2,N6=3),14,IF(N6=7,16,IF(N6=8,17,IF(N6=9,18,IF(N6=10,19,15))))),IF(U6=1,IF(OR(N6=2,N6=3),20,IF(N6=7,22,IF(N6=8,23,IF(N6=9,24,IF(N6=10,25,21)))))))</f>
        <v>14</v>
      </c>
      <c r="U6" s="54">
        <v>0</v>
      </c>
      <c r="V6" s="54">
        <v>0</v>
      </c>
      <c r="W6" s="7"/>
      <c r="X6" s="11">
        <f>VLOOKUP($C6,[2]Bucharest!$BB$7:$BK$40,5)</f>
        <v>1</v>
      </c>
      <c r="Y6" s="11">
        <f>VLOOKUP($C6,[2]Bucharest!$BB$7:$BK$40,6)</f>
        <v>23</v>
      </c>
      <c r="Z6" s="11">
        <f>VLOOKUP($C6,[2]Bucharest!$BB$7:$BK$40,7)</f>
        <v>0</v>
      </c>
      <c r="AA6" s="11">
        <f>VLOOKUP($C6,[2]Bucharest!$BB$7:$BK$40,8)</f>
        <v>80</v>
      </c>
      <c r="AB6" s="11">
        <f>VLOOKUP($C6,[2]Bucharest!$BB$7:$BK$40,9)</f>
        <v>0</v>
      </c>
      <c r="AC6" s="11">
        <f>VLOOKUP($C6,[2]Bucharest!$BB$7:$BK$40,10)</f>
        <v>102</v>
      </c>
      <c r="AD6" s="12">
        <f>IF($H6=1,169,0)</f>
        <v>0</v>
      </c>
      <c r="AE6" s="12">
        <f>IF($H6=1,167,0)</f>
        <v>0</v>
      </c>
      <c r="AF6" s="12">
        <v>0</v>
      </c>
      <c r="AG6" s="12" t="s">
        <v>38</v>
      </c>
      <c r="AH6" s="12" t="s">
        <v>38</v>
      </c>
      <c r="AI6" s="12">
        <f>IF($N6=2,145,IF($N6=3,118,IF(OR($N6=4,$N6=5,$N6=6),121,IF($N6=7,127,IF($N6=8,133,IF($N6=9,136,IF($N6=10,189,0)))))))</f>
        <v>145</v>
      </c>
      <c r="AJ6" s="12">
        <f>IF($O6=11,139,IF($O6=20,142,0))</f>
        <v>139</v>
      </c>
      <c r="AK6" s="12">
        <f>IF($P6=1,148,IF($P6=2,152,IF($P6=3,154,IF($P6=4,156,0))))</f>
        <v>152</v>
      </c>
      <c r="AL6" s="12">
        <f>IF($R6=1,160,IF($R6=2,162))</f>
        <v>160</v>
      </c>
      <c r="AM6" s="12">
        <f>IF($U6=1,185,0)</f>
        <v>0</v>
      </c>
      <c r="AN6" s="12">
        <f>IF($V6=1,184,0)</f>
        <v>0</v>
      </c>
      <c r="AO6" s="14">
        <f t="shared" ref="AO6:AO24" si="0">AO36/$AO$5</f>
        <v>83.855743390143601</v>
      </c>
      <c r="AP6" s="11">
        <f>VLOOKUP($C6,[1]Bucharest!$BB$7:$BK$40,5)</f>
        <v>1</v>
      </c>
      <c r="AQ6" s="11">
        <f>VLOOKUP($C6,[1]Bucharest!$BB$7:$BK$40,6)</f>
        <v>23</v>
      </c>
      <c r="AR6" s="11">
        <f>VLOOKUP($C6,[1]Bucharest!$BB$7:$BK$40,7)</f>
        <v>0</v>
      </c>
      <c r="AS6" s="11">
        <f>VLOOKUP($C6,[1]Bucharest!$BB$7:$BK$40,8)</f>
        <v>81</v>
      </c>
      <c r="AT6" s="11">
        <f>VLOOKUP($C6,[1]Bucharest!$BB$7:$BK$40,9)</f>
        <v>0</v>
      </c>
      <c r="AU6" s="11">
        <f>VLOOKUP($C6,[1]Bucharest!$BB$7:$BK$40,10)</f>
        <v>103</v>
      </c>
      <c r="AV6" s="12">
        <f>IF($H6=1,170,0)</f>
        <v>0</v>
      </c>
      <c r="AW6" s="12">
        <f>IF($H6=1,168,0)</f>
        <v>0</v>
      </c>
      <c r="AX6" s="12">
        <v>0</v>
      </c>
      <c r="AY6" s="12" t="s">
        <v>38</v>
      </c>
      <c r="AZ6" s="12" t="s">
        <v>38</v>
      </c>
      <c r="BA6" s="12">
        <f>IF($N6=2,146,IF($N6=3,119,IF(OR($N6=4,$N6=5,$N6=6),122,IF($N6=7,128,IF($N6=8,134,IF($N6=9,138,IF($N6=10,190,0)))))))</f>
        <v>146</v>
      </c>
      <c r="BB6" s="12">
        <f>IF($O6=11,140,IF($O6=20,143,0))</f>
        <v>140</v>
      </c>
      <c r="BC6" s="12">
        <f>IF($P6=1,149,IF($P6=2,153,IF($P6=3,155,IF($P6=4,157,0))))</f>
        <v>153</v>
      </c>
      <c r="BD6" s="12">
        <f>IF($R6=1,160,IF($R6=2,162))</f>
        <v>160</v>
      </c>
      <c r="BE6" s="12">
        <f>IF($U6=1,186,0)</f>
        <v>0</v>
      </c>
      <c r="BF6" s="12">
        <f>IF($V6=1,184,0)</f>
        <v>0</v>
      </c>
      <c r="BG6" s="14">
        <f t="shared" ref="BG6:BG24" si="1">BG36/$BG$5</f>
        <v>49.026042682102336</v>
      </c>
      <c r="BH6" s="21">
        <f>IF($N6=2,BH36*'4 PEF'!$I$4,IF(OR($N6=3,$N6=4,$N6=5,$N6=6),BH36*'4 PEF'!$I$5,IF(OR($N6=7,$N6=8),BH36*'4 PEF'!$I$8,IF($N6=9,BH36*'4 PEF'!$I$7,IF($N6=10,BH36*'4 PEF'!$I$6)))))</f>
        <v>283.73636520648478</v>
      </c>
      <c r="BI6" s="21">
        <f>BI36*'4 PEF'!$I$8</f>
        <v>31.988059765074542</v>
      </c>
      <c r="BJ6" s="21">
        <f>IF($N6=2,BJ36*'4 PEF'!$I$4,IF(OR($N6=3,$N6=4,$N6=5,$N6=6),BJ36*'4 PEF'!$I$5,IF(OR($N6=7,$N6=8),BJ36*'4 PEF'!$I$8,IF($N6=9,BJ36*'4 PEF'!$I$7,IF($N6=10,BJ36*'4 PEF'!$I$6)))))</f>
        <v>18.864000000000001</v>
      </c>
      <c r="BK6" s="21">
        <f>BK36*'4 PEF'!$I$8</f>
        <v>28.952175428569305</v>
      </c>
      <c r="BL6" s="21">
        <f>BL36*'4 PEF'!$I$8</f>
        <v>2.4775488854388992</v>
      </c>
      <c r="BM6" s="39">
        <f>BM36*'4 PEF'!$I$8</f>
        <v>0</v>
      </c>
      <c r="BN6" s="40">
        <f>SUM(BH6:BM6)</f>
        <v>366.01814928556752</v>
      </c>
      <c r="BO6" s="21">
        <f>IF($N6=2,BO36*'4 PEF'!$I$4,IF(OR($N6=3,$N6=4,$N6=5,$N6=6),BO36*'4 PEF'!$I$5,IF(OR($N6=7,$N6=8),BO36*'4 PEF'!$I$8,IF($N6=9,BO36*'4 PEF'!$I$7,IF($N6=10,BO36*'4 PEF'!$I$6)))))</f>
        <v>187.81392538889924</v>
      </c>
      <c r="BP6" s="21">
        <f>BP36*'4 PEF'!$I$8</f>
        <v>20.480800519617059</v>
      </c>
      <c r="BQ6" s="21">
        <f>IF($N6=2,BQ36*'4 PEF'!$I$4,IF(OR($N6=3,$N6=4,$N6=5,$N6=6),BQ36*'4 PEF'!$I$5,IF(OR($N6=7,$N6=8),BQ36*'4 PEF'!$I$8,IF($N6=9,BQ36*'4 PEF'!$I$7,IF($N6=10,BQ36*'4 PEF'!$I$6)))))</f>
        <v>29.123999999999999</v>
      </c>
      <c r="BR6" s="21">
        <f>BR36*'4 PEF'!$I$8</f>
        <v>29.774974545457162</v>
      </c>
      <c r="BS6" s="21">
        <f>BS36*'4 PEF'!$I$8</f>
        <v>1.6559763073304778</v>
      </c>
      <c r="BT6" s="39">
        <f>BT36*'4 PEF'!$I$8</f>
        <v>0</v>
      </c>
      <c r="BU6" s="40">
        <f>SUM(BO6:BT6)</f>
        <v>268.84967676130395</v>
      </c>
    </row>
    <row r="7" spans="1:73" ht="15" customHeight="1" x14ac:dyDescent="0.25">
      <c r="A7" s="195"/>
      <c r="B7" s="18">
        <v>2</v>
      </c>
      <c r="C7" s="26">
        <f>VLOOKUP(M7,[1]aux!$A$2:$B$35,2)</f>
        <v>7</v>
      </c>
      <c r="D7" s="55" t="s">
        <v>42</v>
      </c>
      <c r="E7" s="55" t="s">
        <v>42</v>
      </c>
      <c r="F7" s="54" t="s">
        <v>42</v>
      </c>
      <c r="G7" s="54" t="s">
        <v>42</v>
      </c>
      <c r="H7" s="54">
        <v>0</v>
      </c>
      <c r="I7" s="54">
        <f t="shared" ref="I7:I24" si="2">IF(D7="-",1,IF(D7="o",2,IF(D7="o+",3,IF(D7="+",4))))</f>
        <v>2</v>
      </c>
      <c r="J7" s="54">
        <f t="shared" ref="J7:J24" si="3">IF(E7="o",1,IF(E7="o+",2,IF(E7="+",3)))</f>
        <v>1</v>
      </c>
      <c r="K7" s="54">
        <f t="shared" ref="K7:K24" si="4">IF(F7="o",1,IF(F7="+",2))</f>
        <v>1</v>
      </c>
      <c r="L7" s="54">
        <f t="shared" ref="L7:L24" si="5">IF(H7=0,1,IF(H7=1,2))</f>
        <v>1</v>
      </c>
      <c r="M7" s="54">
        <f t="shared" ref="M7:M24" si="6">I7*1000+J7*100+K7*10+L7*1</f>
        <v>2111</v>
      </c>
      <c r="N7" s="54">
        <v>9</v>
      </c>
      <c r="O7" s="54">
        <v>11</v>
      </c>
      <c r="P7" s="54">
        <v>2</v>
      </c>
      <c r="Q7" s="54">
        <v>3</v>
      </c>
      <c r="R7" s="54">
        <v>1</v>
      </c>
      <c r="S7" s="54" t="s">
        <v>42</v>
      </c>
      <c r="T7" s="26">
        <f t="shared" ref="T7:T32" si="7">IF(U7=0,IF(OR(N7=2,N7=3),14,IF(N7=7,16,IF(N7=8,17,IF(N7=9,18,IF(N7=10,19,15))))),IF(U7=1,IF(OR(N7=2,N7=3),20,IF(N7=7,22,IF(N7=8,23,IF(N7=9,24,IF(N7=10,25,21)))))))</f>
        <v>18</v>
      </c>
      <c r="U7" s="54">
        <v>0</v>
      </c>
      <c r="V7" s="54">
        <v>0</v>
      </c>
      <c r="W7" s="19"/>
      <c r="X7" s="11">
        <f>VLOOKUP($C7,[2]Bucharest!$BB$7:$BK$40,5)</f>
        <v>13</v>
      </c>
      <c r="Y7" s="11">
        <f>VLOOKUP($C7,[2]Bucharest!$BB$7:$BK$40,6)</f>
        <v>33</v>
      </c>
      <c r="Z7" s="11">
        <f>VLOOKUP($C7,[2]Bucharest!$BB$7:$BK$40,7)</f>
        <v>63</v>
      </c>
      <c r="AA7" s="11">
        <f>VLOOKUP($C7,[2]Bucharest!$BB$7:$BK$40,8)</f>
        <v>80</v>
      </c>
      <c r="AB7" s="11">
        <f>VLOOKUP($C7,[2]Bucharest!$BB$7:$BK$40,9)</f>
        <v>0</v>
      </c>
      <c r="AC7" s="11">
        <f>VLOOKUP($C7,[2]Bucharest!$BB$7:$BK$40,10)</f>
        <v>102</v>
      </c>
      <c r="AD7" s="12">
        <f t="shared" ref="AD7:AD32" si="8">IF($H7=1,169,0)</f>
        <v>0</v>
      </c>
      <c r="AE7" s="12">
        <f t="shared" ref="AE7:AE32" si="9">IF($H7=1,167,0)</f>
        <v>0</v>
      </c>
      <c r="AF7" s="12">
        <v>0</v>
      </c>
      <c r="AG7" s="12" t="s">
        <v>38</v>
      </c>
      <c r="AH7" s="12" t="s">
        <v>38</v>
      </c>
      <c r="AI7" s="12">
        <f t="shared" ref="AI7:AI32" si="10">IF($N7=2,145,IF($N7=3,118,IF(OR($N7=4,$N7=5,$N7=6),121,IF($N7=7,127,IF($N7=8,133,IF($N7=9,136,IF($N7=10,189,0)))))))</f>
        <v>136</v>
      </c>
      <c r="AJ7" s="12">
        <f t="shared" ref="AJ7:AJ32" si="11">IF($O7=11,139,IF($O7=20,142,0))</f>
        <v>139</v>
      </c>
      <c r="AK7" s="12">
        <f t="shared" ref="AK7:AK32" si="12">IF($P7=1,148,IF($P7=2,152,IF($P7=3,154,IF($P7=4,156,0))))</f>
        <v>152</v>
      </c>
      <c r="AL7" s="12">
        <f t="shared" ref="AL7:AL32" si="13">IF($R7=1,160,IF($R7=2,162))</f>
        <v>160</v>
      </c>
      <c r="AM7" s="12">
        <f t="shared" ref="AM7:AM32" si="14">IF($U7=1,185,0)</f>
        <v>0</v>
      </c>
      <c r="AN7" s="12">
        <f t="shared" ref="AN7:AN32" si="15">IF($V7=1,184,0)</f>
        <v>0</v>
      </c>
      <c r="AO7" s="14">
        <f t="shared" si="0"/>
        <v>109.12856085714284</v>
      </c>
      <c r="AP7" s="11">
        <f>VLOOKUP($C7,[1]Bucharest!$BB$7:$BK$40,5)</f>
        <v>13</v>
      </c>
      <c r="AQ7" s="11">
        <f>VLOOKUP($C7,[1]Bucharest!$BB$7:$BK$40,6)</f>
        <v>33</v>
      </c>
      <c r="AR7" s="11">
        <f>VLOOKUP($C7,[1]Bucharest!$BB$7:$BK$40,7)</f>
        <v>63</v>
      </c>
      <c r="AS7" s="11">
        <f>VLOOKUP($C7,[1]Bucharest!$BB$7:$BK$40,8)</f>
        <v>81</v>
      </c>
      <c r="AT7" s="11">
        <f>VLOOKUP($C7,[1]Bucharest!$BB$7:$BK$40,9)</f>
        <v>0</v>
      </c>
      <c r="AU7" s="11">
        <f>VLOOKUP($C7,[1]Bucharest!$BB$7:$BK$40,10)</f>
        <v>103</v>
      </c>
      <c r="AV7" s="12">
        <f t="shared" ref="AV7:AV32" si="16">IF($H7=1,170,0)</f>
        <v>0</v>
      </c>
      <c r="AW7" s="12">
        <f t="shared" ref="AW7:AW32" si="17">IF($H7=1,168,0)</f>
        <v>0</v>
      </c>
      <c r="AX7" s="12">
        <v>0</v>
      </c>
      <c r="AY7" s="12" t="s">
        <v>38</v>
      </c>
      <c r="AZ7" s="12" t="s">
        <v>38</v>
      </c>
      <c r="BA7" s="12">
        <f t="shared" ref="BA7:BA32" si="18">IF($N7=2,146,IF($N7=3,119,IF(OR($N7=4,$N7=5,$N7=6),122,IF($N7=7,128,IF($N7=8,134,IF($N7=9,138,IF($N7=10,190,0)))))))</f>
        <v>138</v>
      </c>
      <c r="BB7" s="12">
        <f t="shared" ref="BB7:BB32" si="19">IF($O7=11,140,IF($O7=20,143,0))</f>
        <v>140</v>
      </c>
      <c r="BC7" s="12">
        <f t="shared" ref="BC7:BC32" si="20">IF($P7=1,149,IF($P7=2,153,IF($P7=3,155,IF($P7=4,157,0))))</f>
        <v>153</v>
      </c>
      <c r="BD7" s="12">
        <f t="shared" ref="BD7:BD32" si="21">IF($R7=1,160,IF($R7=2,162))</f>
        <v>160</v>
      </c>
      <c r="BE7" s="12">
        <f t="shared" ref="BE7:BE32" si="22">IF($U7=1,186,0)</f>
        <v>0</v>
      </c>
      <c r="BF7" s="12">
        <f t="shared" ref="BF7:BF32" si="23">IF($V7=1,184,0)</f>
        <v>0</v>
      </c>
      <c r="BG7" s="14">
        <f t="shared" si="1"/>
        <v>60.588043191919184</v>
      </c>
      <c r="BH7" s="21">
        <f>IF($N7=2,BH37*'4 PEF'!$I$4,IF(OR($N7=3,$N7=4,$N7=5,$N7=6),BH37*'4 PEF'!$I$5,IF(OR($N7=7,$N7=8),BH37*'4 PEF'!$I$8,IF($N7=9,BH37*'4 PEF'!$I$7,IF($N7=10,BH37*'4 PEF'!$I$6)))))</f>
        <v>141.98387384611823</v>
      </c>
      <c r="BI7" s="21">
        <f>BI37*'4 PEF'!$I$8</f>
        <v>24.767427458253405</v>
      </c>
      <c r="BJ7" s="21">
        <f>IF($N7=2,BJ37*'4 PEF'!$I$4,IF(OR($N7=3,$N7=4,$N7=5,$N7=6),BJ37*'4 PEF'!$I$5,IF(OR($N7=7,$N7=8),BJ37*'4 PEF'!$I$8,IF($N7=9,BJ37*'4 PEF'!$I$7,IF($N7=10,BJ37*'4 PEF'!$I$6)))))</f>
        <v>18.864000000000001</v>
      </c>
      <c r="BK7" s="21">
        <f>BK37*'4 PEF'!$I$8</f>
        <v>28.952175428569305</v>
      </c>
      <c r="BL7" s="21">
        <f>BL37*'4 PEF'!$I$8</f>
        <v>1.6266403598744315</v>
      </c>
      <c r="BM7" s="39">
        <f>BM37*'4 PEF'!$I$8</f>
        <v>0</v>
      </c>
      <c r="BN7" s="40">
        <f t="shared" ref="BN7:BN24" si="24">SUM(BH7:BM7)</f>
        <v>216.19411709281536</v>
      </c>
      <c r="BO7" s="21">
        <f>IF($N7=2,BO37*'4 PEF'!$I$4,IF(OR($N7=3,$N7=4,$N7=5,$N7=6),BO37*'4 PEF'!$I$5,IF(OR($N7=7,$N7=8),BO37*'4 PEF'!$I$8,IF($N7=9,BO37*'4 PEF'!$I$7,IF($N7=10,BO37*'4 PEF'!$I$6)))))</f>
        <v>112.69107952236455</v>
      </c>
      <c r="BP7" s="21">
        <f>BP37*'4 PEF'!$I$8</f>
        <v>19.060977478982799</v>
      </c>
      <c r="BQ7" s="21">
        <f>IF($N7=2,BQ37*'4 PEF'!$I$4,IF(OR($N7=3,$N7=4,$N7=5,$N7=6),BQ37*'4 PEF'!$I$5,IF(OR($N7=7,$N7=8),BQ37*'4 PEF'!$I$8,IF($N7=9,BQ37*'4 PEF'!$I$7,IF($N7=10,BQ37*'4 PEF'!$I$6)))))</f>
        <v>29.123999999999999</v>
      </c>
      <c r="BR7" s="21">
        <f>BR37*'4 PEF'!$I$8</f>
        <v>29.774974545457162</v>
      </c>
      <c r="BS7" s="21">
        <f>BS37*'4 PEF'!$I$8</f>
        <v>1.3131000591596733</v>
      </c>
      <c r="BT7" s="39">
        <f>BT37*'4 PEF'!$I$8</f>
        <v>0</v>
      </c>
      <c r="BU7" s="40">
        <f t="shared" ref="BU7:BU24" si="25">SUM(BO7:BT7)</f>
        <v>191.96413160596416</v>
      </c>
    </row>
    <row r="8" spans="1:73" ht="15" customHeight="1" x14ac:dyDescent="0.25">
      <c r="A8" s="195"/>
      <c r="B8" s="18">
        <v>3</v>
      </c>
      <c r="C8" s="26">
        <f>VLOOKUP(M8,[1]aux!$A$2:$B$35,2)</f>
        <v>17</v>
      </c>
      <c r="D8" s="55" t="s">
        <v>40</v>
      </c>
      <c r="E8" s="55" t="s">
        <v>42</v>
      </c>
      <c r="F8" s="54" t="s">
        <v>42</v>
      </c>
      <c r="G8" s="54" t="s">
        <v>42</v>
      </c>
      <c r="H8" s="54">
        <v>0</v>
      </c>
      <c r="I8" s="54">
        <f t="shared" si="2"/>
        <v>3</v>
      </c>
      <c r="J8" s="54">
        <f t="shared" si="3"/>
        <v>1</v>
      </c>
      <c r="K8" s="54">
        <f t="shared" si="4"/>
        <v>1</v>
      </c>
      <c r="L8" s="54">
        <f t="shared" si="5"/>
        <v>1</v>
      </c>
      <c r="M8" s="54">
        <f t="shared" si="6"/>
        <v>3111</v>
      </c>
      <c r="N8" s="54">
        <v>9</v>
      </c>
      <c r="O8" s="54">
        <v>11</v>
      </c>
      <c r="P8" s="54">
        <v>2</v>
      </c>
      <c r="Q8" s="54">
        <v>3</v>
      </c>
      <c r="R8" s="54">
        <v>1</v>
      </c>
      <c r="S8" s="54" t="s">
        <v>42</v>
      </c>
      <c r="T8" s="26">
        <f t="shared" si="7"/>
        <v>18</v>
      </c>
      <c r="U8" s="54">
        <v>0</v>
      </c>
      <c r="V8" s="54">
        <v>0</v>
      </c>
      <c r="W8" s="19"/>
      <c r="X8" s="11">
        <f>VLOOKUP($C8,[2]Bucharest!$BB$7:$BK$40,5)</f>
        <v>15</v>
      </c>
      <c r="Y8" s="11">
        <f>VLOOKUP($C8,[2]Bucharest!$BB$7:$BK$40,6)</f>
        <v>35</v>
      </c>
      <c r="Z8" s="11">
        <f>VLOOKUP($C8,[2]Bucharest!$BB$7:$BK$40,7)</f>
        <v>65</v>
      </c>
      <c r="AA8" s="11">
        <f>VLOOKUP($C8,[2]Bucharest!$BB$7:$BK$40,8)</f>
        <v>80</v>
      </c>
      <c r="AB8" s="11">
        <f>VLOOKUP($C8,[2]Bucharest!$BB$7:$BK$40,9)</f>
        <v>0</v>
      </c>
      <c r="AC8" s="11">
        <f>VLOOKUP($C8,[2]Bucharest!$BB$7:$BK$40,10)</f>
        <v>102</v>
      </c>
      <c r="AD8" s="12">
        <f t="shared" si="8"/>
        <v>0</v>
      </c>
      <c r="AE8" s="12">
        <f t="shared" si="9"/>
        <v>0</v>
      </c>
      <c r="AF8" s="12">
        <v>0</v>
      </c>
      <c r="AG8" s="12" t="s">
        <v>38</v>
      </c>
      <c r="AH8" s="12" t="s">
        <v>38</v>
      </c>
      <c r="AI8" s="12">
        <f t="shared" si="10"/>
        <v>136</v>
      </c>
      <c r="AJ8" s="12">
        <f t="shared" si="11"/>
        <v>139</v>
      </c>
      <c r="AK8" s="12">
        <f t="shared" si="12"/>
        <v>152</v>
      </c>
      <c r="AL8" s="12">
        <f t="shared" si="13"/>
        <v>160</v>
      </c>
      <c r="AM8" s="12">
        <f t="shared" si="14"/>
        <v>0</v>
      </c>
      <c r="AN8" s="12">
        <f t="shared" si="15"/>
        <v>0</v>
      </c>
      <c r="AO8" s="14">
        <f t="shared" si="0"/>
        <v>123.64394464285714</v>
      </c>
      <c r="AP8" s="11">
        <f>VLOOKUP($C8,[1]Bucharest!$BB$7:$BK$40,5)</f>
        <v>15</v>
      </c>
      <c r="AQ8" s="11">
        <f>VLOOKUP($C8,[1]Bucharest!$BB$7:$BK$40,6)</f>
        <v>35</v>
      </c>
      <c r="AR8" s="11">
        <f>VLOOKUP($C8,[1]Bucharest!$BB$7:$BK$40,7)</f>
        <v>65</v>
      </c>
      <c r="AS8" s="11">
        <f>VLOOKUP($C8,[1]Bucharest!$BB$7:$BK$40,8)</f>
        <v>81</v>
      </c>
      <c r="AT8" s="11">
        <f>VLOOKUP($C8,[1]Bucharest!$BB$7:$BK$40,9)</f>
        <v>0</v>
      </c>
      <c r="AU8" s="11">
        <f>VLOOKUP($C8,[1]Bucharest!$BB$7:$BK$40,10)</f>
        <v>103</v>
      </c>
      <c r="AV8" s="12">
        <f t="shared" si="16"/>
        <v>0</v>
      </c>
      <c r="AW8" s="12">
        <f t="shared" si="17"/>
        <v>0</v>
      </c>
      <c r="AX8" s="12">
        <v>0</v>
      </c>
      <c r="AY8" s="12" t="s">
        <v>38</v>
      </c>
      <c r="AZ8" s="12" t="s">
        <v>38</v>
      </c>
      <c r="BA8" s="12">
        <f t="shared" si="18"/>
        <v>138</v>
      </c>
      <c r="BB8" s="12">
        <f t="shared" si="19"/>
        <v>140</v>
      </c>
      <c r="BC8" s="12">
        <f t="shared" si="20"/>
        <v>153</v>
      </c>
      <c r="BD8" s="12">
        <f t="shared" si="21"/>
        <v>160</v>
      </c>
      <c r="BE8" s="12">
        <f t="shared" si="22"/>
        <v>0</v>
      </c>
      <c r="BF8" s="12">
        <f t="shared" si="23"/>
        <v>0</v>
      </c>
      <c r="BG8" s="14">
        <f t="shared" si="1"/>
        <v>66.467969191919195</v>
      </c>
      <c r="BH8" s="21">
        <f>IF($N8=2,BH38*'4 PEF'!$I$4,IF(OR($N8=3,$N8=4,$N8=5,$N8=6),BH38*'4 PEF'!$I$5,IF(OR($N8=7,$N8=8),BH38*'4 PEF'!$I$8,IF($N8=9,BH38*'4 PEF'!$I$7,IF($N8=10,BH38*'4 PEF'!$I$6)))))</f>
        <v>123.00054969133545</v>
      </c>
      <c r="BI8" s="21">
        <f>BI38*'4 PEF'!$I$8</f>
        <v>24.535815672552271</v>
      </c>
      <c r="BJ8" s="21">
        <f>IF($N8=2,BJ38*'4 PEF'!$I$4,IF(OR($N8=3,$N8=4,$N8=5,$N8=6),BJ38*'4 PEF'!$I$5,IF(OR($N8=7,$N8=8),BJ38*'4 PEF'!$I$8,IF($N8=9,BJ38*'4 PEF'!$I$7,IF($N8=10,BJ38*'4 PEF'!$I$6)))))</f>
        <v>18.864000000000001</v>
      </c>
      <c r="BK8" s="21">
        <f>BK38*'4 PEF'!$I$8</f>
        <v>28.952175428569305</v>
      </c>
      <c r="BL8" s="21">
        <f>BL38*'4 PEF'!$I$8</f>
        <v>1.5479203599203766</v>
      </c>
      <c r="BM8" s="39">
        <f>BM38*'4 PEF'!$I$8</f>
        <v>0</v>
      </c>
      <c r="BN8" s="40">
        <f t="shared" si="24"/>
        <v>196.9004611523774</v>
      </c>
      <c r="BO8" s="21">
        <f>IF($N8=2,BO38*'4 PEF'!$I$4,IF(OR($N8=3,$N8=4,$N8=5,$N8=6),BO38*'4 PEF'!$I$5,IF(OR($N8=7,$N8=8),BO38*'4 PEF'!$I$8,IF($N8=9,BO38*'4 PEF'!$I$7,IF($N8=10,BO38*'4 PEF'!$I$6)))))</f>
        <v>102.95472955279472</v>
      </c>
      <c r="BP8" s="21">
        <f>BP38*'4 PEF'!$I$8</f>
        <v>19.298127955233259</v>
      </c>
      <c r="BQ8" s="21">
        <f>IF($N8=2,BQ38*'4 PEF'!$I$4,IF(OR($N8=3,$N8=4,$N8=5,$N8=6),BQ38*'4 PEF'!$I$5,IF(OR($N8=7,$N8=8),BQ38*'4 PEF'!$I$8,IF($N8=9,BQ38*'4 PEF'!$I$7,IF($N8=10,BQ38*'4 PEF'!$I$6)))))</f>
        <v>29.123999999999999</v>
      </c>
      <c r="BR8" s="21">
        <f>BR38*'4 PEF'!$I$8</f>
        <v>29.774974545457162</v>
      </c>
      <c r="BS8" s="21">
        <f>BS38*'4 PEF'!$I$8</f>
        <v>1.283143698548614</v>
      </c>
      <c r="BT8" s="39">
        <f>BT38*'4 PEF'!$I$8</f>
        <v>0</v>
      </c>
      <c r="BU8" s="40">
        <f t="shared" si="25"/>
        <v>182.43497575203375</v>
      </c>
    </row>
    <row r="9" spans="1:73" ht="15" customHeight="1" x14ac:dyDescent="0.25">
      <c r="A9" s="195"/>
      <c r="B9" s="18">
        <v>4</v>
      </c>
      <c r="C9" s="26">
        <f>VLOOKUP(M9,[1]aux!$A$2:$B$35,2)</f>
        <v>19</v>
      </c>
      <c r="D9" s="55" t="s">
        <v>40</v>
      </c>
      <c r="E9" s="55" t="s">
        <v>40</v>
      </c>
      <c r="F9" s="54" t="s">
        <v>42</v>
      </c>
      <c r="G9" s="54" t="s">
        <v>42</v>
      </c>
      <c r="H9" s="54">
        <v>0</v>
      </c>
      <c r="I9" s="54">
        <f t="shared" si="2"/>
        <v>3</v>
      </c>
      <c r="J9" s="54">
        <f t="shared" si="3"/>
        <v>2</v>
      </c>
      <c r="K9" s="54">
        <f t="shared" si="4"/>
        <v>1</v>
      </c>
      <c r="L9" s="54">
        <f t="shared" si="5"/>
        <v>1</v>
      </c>
      <c r="M9" s="54">
        <f t="shared" si="6"/>
        <v>3211</v>
      </c>
      <c r="N9" s="54">
        <v>8</v>
      </c>
      <c r="O9" s="54">
        <v>13</v>
      </c>
      <c r="P9" s="54">
        <v>1</v>
      </c>
      <c r="Q9" s="54">
        <v>1</v>
      </c>
      <c r="R9" s="54">
        <v>1</v>
      </c>
      <c r="S9" s="54" t="s">
        <v>42</v>
      </c>
      <c r="T9" s="26">
        <f t="shared" si="7"/>
        <v>17</v>
      </c>
      <c r="U9" s="54">
        <v>0</v>
      </c>
      <c r="V9" s="54">
        <v>0</v>
      </c>
      <c r="W9" s="19"/>
      <c r="X9" s="11">
        <f>VLOOKUP($C9,[2]Bucharest!$BB$7:$BK$40,5)</f>
        <v>15</v>
      </c>
      <c r="Y9" s="11">
        <f>VLOOKUP($C9,[2]Bucharest!$BB$7:$BK$40,6)</f>
        <v>35</v>
      </c>
      <c r="Z9" s="11">
        <f>VLOOKUP($C9,[2]Bucharest!$BB$7:$BK$40,7)</f>
        <v>65</v>
      </c>
      <c r="AA9" s="11">
        <f>VLOOKUP($C9,[2]Bucharest!$BB$7:$BK$40,8)</f>
        <v>90</v>
      </c>
      <c r="AB9" s="11">
        <f>VLOOKUP($C9,[2]Bucharest!$BB$7:$BK$40,9)</f>
        <v>0</v>
      </c>
      <c r="AC9" s="11">
        <f>VLOOKUP($C9,[2]Bucharest!$BB$7:$BK$40,10)</f>
        <v>102</v>
      </c>
      <c r="AD9" s="12">
        <f t="shared" si="8"/>
        <v>0</v>
      </c>
      <c r="AE9" s="12">
        <f t="shared" si="9"/>
        <v>0</v>
      </c>
      <c r="AF9" s="12">
        <v>0</v>
      </c>
      <c r="AG9" s="12" t="s">
        <v>38</v>
      </c>
      <c r="AH9" s="12" t="s">
        <v>38</v>
      </c>
      <c r="AI9" s="12">
        <f t="shared" si="10"/>
        <v>133</v>
      </c>
      <c r="AJ9" s="12">
        <f t="shared" si="11"/>
        <v>0</v>
      </c>
      <c r="AK9" s="12">
        <f t="shared" si="12"/>
        <v>148</v>
      </c>
      <c r="AL9" s="12">
        <f t="shared" si="13"/>
        <v>160</v>
      </c>
      <c r="AM9" s="12">
        <f t="shared" si="14"/>
        <v>0</v>
      </c>
      <c r="AN9" s="12">
        <f t="shared" si="15"/>
        <v>0</v>
      </c>
      <c r="AO9" s="14">
        <f t="shared" si="0"/>
        <v>284.52150381374543</v>
      </c>
      <c r="AP9" s="11">
        <f>VLOOKUP($C9,[1]Bucharest!$BB$7:$BK$40,5)</f>
        <v>15</v>
      </c>
      <c r="AQ9" s="11">
        <f>VLOOKUP($C9,[1]Bucharest!$BB$7:$BK$40,6)</f>
        <v>35</v>
      </c>
      <c r="AR9" s="11">
        <f>VLOOKUP($C9,[1]Bucharest!$BB$7:$BK$40,7)</f>
        <v>65</v>
      </c>
      <c r="AS9" s="11">
        <f>VLOOKUP($C9,[1]Bucharest!$BB$7:$BK$40,8)</f>
        <v>91</v>
      </c>
      <c r="AT9" s="11">
        <f>VLOOKUP($C9,[1]Bucharest!$BB$7:$BK$40,9)</f>
        <v>0</v>
      </c>
      <c r="AU9" s="11">
        <f>VLOOKUP($C9,[1]Bucharest!$BB$7:$BK$40,10)</f>
        <v>103</v>
      </c>
      <c r="AV9" s="12">
        <f t="shared" si="16"/>
        <v>0</v>
      </c>
      <c r="AW9" s="12">
        <f t="shared" si="17"/>
        <v>0</v>
      </c>
      <c r="AX9" s="12">
        <v>0</v>
      </c>
      <c r="AY9" s="12" t="s">
        <v>38</v>
      </c>
      <c r="AZ9" s="12" t="s">
        <v>38</v>
      </c>
      <c r="BA9" s="12">
        <f t="shared" si="18"/>
        <v>134</v>
      </c>
      <c r="BB9" s="12">
        <f t="shared" si="19"/>
        <v>0</v>
      </c>
      <c r="BC9" s="12">
        <f t="shared" si="20"/>
        <v>149</v>
      </c>
      <c r="BD9" s="12">
        <f t="shared" si="21"/>
        <v>160</v>
      </c>
      <c r="BE9" s="12">
        <f t="shared" si="22"/>
        <v>0</v>
      </c>
      <c r="BF9" s="12">
        <f t="shared" si="23"/>
        <v>0</v>
      </c>
      <c r="BG9" s="14">
        <f t="shared" si="1"/>
        <v>185.64728104858582</v>
      </c>
      <c r="BH9" s="21">
        <f>IF($N9=2,BH39*'4 PEF'!$I$4,IF(OR($N9=3,$N9=4,$N9=5,$N9=6),BH39*'4 PEF'!$I$5,IF(OR($N9=7,$N9=8),BH39*'4 PEF'!$I$8,IF($N9=9,BH39*'4 PEF'!$I$7,IF($N9=10,BH39*'4 PEF'!$I$6)))))</f>
        <v>50.376442219906721</v>
      </c>
      <c r="BI9" s="21">
        <f>BI39*'4 PEF'!$I$8</f>
        <v>18.639990293847454</v>
      </c>
      <c r="BJ9" s="21">
        <f>IF($N9=2,BJ39*'4 PEF'!$I$4,IF(OR($N9=3,$N9=4,$N9=5,$N9=6),BJ39*'4 PEF'!$I$5,IF(OR($N9=7,$N9=8),BJ39*'4 PEF'!$I$8,IF($N9=9,BJ39*'4 PEF'!$I$7,IF($N9=10,BJ39*'4 PEF'!$I$6)))))</f>
        <v>11.548275175862958</v>
      </c>
      <c r="BK9" s="21">
        <f>BK39*'4 PEF'!$I$8</f>
        <v>28.952175428569305</v>
      </c>
      <c r="BL9" s="21">
        <f>BL39*'4 PEF'!$I$8</f>
        <v>1.4914156951509516</v>
      </c>
      <c r="BM9" s="39">
        <f>BM39*'4 PEF'!$I$8</f>
        <v>0</v>
      </c>
      <c r="BN9" s="40">
        <f t="shared" si="24"/>
        <v>111.00829881333739</v>
      </c>
      <c r="BO9" s="21">
        <f>IF($N9=2,BO39*'4 PEF'!$I$4,IF(OR($N9=3,$N9=4,$N9=5,$N9=6),BO39*'4 PEF'!$I$5,IF(OR($N9=7,$N9=8),BO39*'4 PEF'!$I$8,IF($N9=9,BO39*'4 PEF'!$I$7,IF($N9=10,BO39*'4 PEF'!$I$6)))))</f>
        <v>42.801603303840714</v>
      </c>
      <c r="BP9" s="21">
        <f>BP39*'4 PEF'!$I$8</f>
        <v>14.975439742524788</v>
      </c>
      <c r="BQ9" s="21">
        <f>IF($N9=2,BQ39*'4 PEF'!$I$4,IF(OR($N9=3,$N9=4,$N9=5,$N9=6),BQ39*'4 PEF'!$I$5,IF(OR($N9=7,$N9=8),BQ39*'4 PEF'!$I$8,IF($N9=9,BQ39*'4 PEF'!$I$7,IF($N9=10,BQ39*'4 PEF'!$I$6)))))</f>
        <v>17.679435038860639</v>
      </c>
      <c r="BR9" s="21">
        <f>BR39*'4 PEF'!$I$8</f>
        <v>29.774974545457162</v>
      </c>
      <c r="BS9" s="21">
        <f>BS39*'4 PEF'!$I$8</f>
        <v>1.2471539315442111</v>
      </c>
      <c r="BT9" s="39">
        <f>BT39*'4 PEF'!$I$8</f>
        <v>0</v>
      </c>
      <c r="BU9" s="40">
        <f t="shared" si="25"/>
        <v>106.4786065622275</v>
      </c>
    </row>
    <row r="10" spans="1:73" ht="15" customHeight="1" x14ac:dyDescent="0.25">
      <c r="A10" s="195"/>
      <c r="B10" s="18">
        <v>5</v>
      </c>
      <c r="C10" s="26">
        <f>VLOOKUP(M10,[1]aux!$A$2:$B$35,2)</f>
        <v>31</v>
      </c>
      <c r="D10" s="55" t="s">
        <v>41</v>
      </c>
      <c r="E10" s="55" t="s">
        <v>41</v>
      </c>
      <c r="F10" s="54" t="s">
        <v>42</v>
      </c>
      <c r="G10" s="54" t="s">
        <v>42</v>
      </c>
      <c r="H10" s="54">
        <v>0</v>
      </c>
      <c r="I10" s="54">
        <f t="shared" si="2"/>
        <v>4</v>
      </c>
      <c r="J10" s="54">
        <f t="shared" si="3"/>
        <v>3</v>
      </c>
      <c r="K10" s="54">
        <f t="shared" si="4"/>
        <v>1</v>
      </c>
      <c r="L10" s="54">
        <f t="shared" si="5"/>
        <v>1</v>
      </c>
      <c r="M10" s="54">
        <f t="shared" si="6"/>
        <v>4311</v>
      </c>
      <c r="N10" s="54">
        <v>8</v>
      </c>
      <c r="O10" s="54">
        <v>13</v>
      </c>
      <c r="P10" s="54">
        <v>1</v>
      </c>
      <c r="Q10" s="54">
        <v>1</v>
      </c>
      <c r="R10" s="54">
        <v>1</v>
      </c>
      <c r="S10" s="54" t="s">
        <v>42</v>
      </c>
      <c r="T10" s="26">
        <f t="shared" si="7"/>
        <v>17</v>
      </c>
      <c r="U10" s="54">
        <v>0</v>
      </c>
      <c r="V10" s="54">
        <v>0</v>
      </c>
      <c r="W10" s="19"/>
      <c r="X10" s="11">
        <f>VLOOKUP($C10,[2]Bucharest!$BB$7:$BK$40,5)</f>
        <v>17</v>
      </c>
      <c r="Y10" s="11">
        <f>VLOOKUP($C10,[2]Bucharest!$BB$7:$BK$40,6)</f>
        <v>37</v>
      </c>
      <c r="Z10" s="11">
        <f>VLOOKUP($C10,[2]Bucharest!$BB$7:$BK$40,7)</f>
        <v>67</v>
      </c>
      <c r="AA10" s="11">
        <f>VLOOKUP($C10,[2]Bucharest!$BB$7:$BK$40,8)</f>
        <v>92</v>
      </c>
      <c r="AB10" s="11">
        <f>VLOOKUP($C10,[2]Bucharest!$BB$7:$BK$40,9)</f>
        <v>0</v>
      </c>
      <c r="AC10" s="11">
        <f>VLOOKUP($C10,[2]Bucharest!$BB$7:$BK$40,10)</f>
        <v>102</v>
      </c>
      <c r="AD10" s="12">
        <f t="shared" si="8"/>
        <v>0</v>
      </c>
      <c r="AE10" s="12">
        <f t="shared" si="9"/>
        <v>0</v>
      </c>
      <c r="AF10" s="12">
        <v>0</v>
      </c>
      <c r="AG10" s="12" t="s">
        <v>38</v>
      </c>
      <c r="AH10" s="12" t="s">
        <v>38</v>
      </c>
      <c r="AI10" s="12">
        <f t="shared" si="10"/>
        <v>133</v>
      </c>
      <c r="AJ10" s="12">
        <f t="shared" si="11"/>
        <v>0</v>
      </c>
      <c r="AK10" s="12">
        <f t="shared" si="12"/>
        <v>148</v>
      </c>
      <c r="AL10" s="12">
        <f t="shared" si="13"/>
        <v>160</v>
      </c>
      <c r="AM10" s="12">
        <f t="shared" si="14"/>
        <v>0</v>
      </c>
      <c r="AN10" s="12">
        <f t="shared" si="15"/>
        <v>0</v>
      </c>
      <c r="AO10" s="14">
        <f t="shared" si="0"/>
        <v>306.75175188517397</v>
      </c>
      <c r="AP10" s="11">
        <f>VLOOKUP($C10,[1]Bucharest!$BB$7:$BK$40,5)</f>
        <v>17</v>
      </c>
      <c r="AQ10" s="11">
        <f>VLOOKUP($C10,[1]Bucharest!$BB$7:$BK$40,6)</f>
        <v>37</v>
      </c>
      <c r="AR10" s="11">
        <f>VLOOKUP($C10,[1]Bucharest!$BB$7:$BK$40,7)</f>
        <v>67</v>
      </c>
      <c r="AS10" s="11">
        <f>VLOOKUP($C10,[1]Bucharest!$BB$7:$BK$40,8)</f>
        <v>93</v>
      </c>
      <c r="AT10" s="11">
        <f>VLOOKUP($C10,[1]Bucharest!$BB$7:$BK$40,9)</f>
        <v>0</v>
      </c>
      <c r="AU10" s="11">
        <f>VLOOKUP($C10,[1]Bucharest!$BB$7:$BK$40,10)</f>
        <v>103</v>
      </c>
      <c r="AV10" s="12">
        <f t="shared" si="16"/>
        <v>0</v>
      </c>
      <c r="AW10" s="12">
        <f t="shared" si="17"/>
        <v>0</v>
      </c>
      <c r="AX10" s="12">
        <v>0</v>
      </c>
      <c r="AY10" s="12" t="s">
        <v>38</v>
      </c>
      <c r="AZ10" s="12" t="s">
        <v>38</v>
      </c>
      <c r="BA10" s="12">
        <f t="shared" si="18"/>
        <v>134</v>
      </c>
      <c r="BB10" s="12">
        <f t="shared" si="19"/>
        <v>0</v>
      </c>
      <c r="BC10" s="12">
        <f t="shared" si="20"/>
        <v>149</v>
      </c>
      <c r="BD10" s="12">
        <f t="shared" si="21"/>
        <v>160</v>
      </c>
      <c r="BE10" s="12">
        <f t="shared" si="22"/>
        <v>0</v>
      </c>
      <c r="BF10" s="12">
        <f t="shared" si="23"/>
        <v>0</v>
      </c>
      <c r="BG10" s="14">
        <f t="shared" si="1"/>
        <v>198.54760098797976</v>
      </c>
      <c r="BH10" s="21">
        <f>IF($N10=2,BH40*'4 PEF'!$I$4,IF(OR($N10=3,$N10=4,$N10=5,$N10=6),BH40*'4 PEF'!$I$5,IF(OR($N10=7,$N10=8),BH40*'4 PEF'!$I$8,IF($N10=9,BH40*'4 PEF'!$I$7,IF($N10=10,BH40*'4 PEF'!$I$6)))))</f>
        <v>41.791333966139774</v>
      </c>
      <c r="BI10" s="21">
        <f>BI40*'4 PEF'!$I$8</f>
        <v>16.805922325235002</v>
      </c>
      <c r="BJ10" s="21">
        <f>IF($N10=2,BJ40*'4 PEF'!$I$4,IF(OR($N10=3,$N10=4,$N10=5,$N10=6),BJ40*'4 PEF'!$I$5,IF(OR($N10=7,$N10=8),BJ40*'4 PEF'!$I$8,IF($N10=9,BJ40*'4 PEF'!$I$7,IF($N10=10,BJ40*'4 PEF'!$I$6)))))</f>
        <v>11.580119378612908</v>
      </c>
      <c r="BK10" s="21">
        <f>BK40*'4 PEF'!$I$8</f>
        <v>28.952175428569305</v>
      </c>
      <c r="BL10" s="21">
        <f>BL40*'4 PEF'!$I$8</f>
        <v>1.3809816467436162</v>
      </c>
      <c r="BM10" s="39">
        <f>BM40*'4 PEF'!$I$8</f>
        <v>0</v>
      </c>
      <c r="BN10" s="40">
        <f t="shared" si="24"/>
        <v>100.51053274530061</v>
      </c>
      <c r="BO10" s="21">
        <f>IF($N10=2,BO40*'4 PEF'!$I$4,IF(OR($N10=3,$N10=4,$N10=5,$N10=6),BO40*'4 PEF'!$I$5,IF(OR($N10=7,$N10=8),BO40*'4 PEF'!$I$8,IF($N10=9,BO40*'4 PEF'!$I$7,IF($N10=10,BO40*'4 PEF'!$I$6)))))</f>
        <v>37.018059470811323</v>
      </c>
      <c r="BP10" s="21">
        <f>BP40*'4 PEF'!$I$8</f>
        <v>13.651773192103333</v>
      </c>
      <c r="BQ10" s="21">
        <f>IF($N10=2,BQ40*'4 PEF'!$I$4,IF(OR($N10=3,$N10=4,$N10=5,$N10=6),BQ40*'4 PEF'!$I$5,IF(OR($N10=7,$N10=8),BQ40*'4 PEF'!$I$8,IF($N10=9,BQ40*'4 PEF'!$I$7,IF($N10=10,BQ40*'4 PEF'!$I$6)))))</f>
        <v>17.74013690389063</v>
      </c>
      <c r="BR10" s="21">
        <f>BR40*'4 PEF'!$I$8</f>
        <v>29.774974545457162</v>
      </c>
      <c r="BS10" s="21">
        <f>BS40*'4 PEF'!$I$8</f>
        <v>1.1784054926468828</v>
      </c>
      <c r="BT10" s="39">
        <f>BT40*'4 PEF'!$I$8</f>
        <v>0</v>
      </c>
      <c r="BU10" s="40">
        <f t="shared" si="25"/>
        <v>99.363349604909345</v>
      </c>
    </row>
    <row r="11" spans="1:73" ht="15" customHeight="1" x14ac:dyDescent="0.25">
      <c r="A11" s="195"/>
      <c r="B11" s="18">
        <v>6</v>
      </c>
      <c r="C11" s="26">
        <f>VLOOKUP(M11,[1]aux!$A$2:$B$35,2)</f>
        <v>32</v>
      </c>
      <c r="D11" s="55" t="s">
        <v>41</v>
      </c>
      <c r="E11" s="55" t="s">
        <v>41</v>
      </c>
      <c r="F11" s="54" t="s">
        <v>41</v>
      </c>
      <c r="G11" s="54" t="s">
        <v>42</v>
      </c>
      <c r="H11" s="54">
        <v>0</v>
      </c>
      <c r="I11" s="54">
        <f t="shared" si="2"/>
        <v>4</v>
      </c>
      <c r="J11" s="54">
        <f t="shared" si="3"/>
        <v>3</v>
      </c>
      <c r="K11" s="54">
        <f t="shared" si="4"/>
        <v>2</v>
      </c>
      <c r="L11" s="54">
        <f t="shared" si="5"/>
        <v>1</v>
      </c>
      <c r="M11" s="54">
        <f t="shared" si="6"/>
        <v>4321</v>
      </c>
      <c r="N11" s="54">
        <v>8</v>
      </c>
      <c r="O11" s="54">
        <v>13</v>
      </c>
      <c r="P11" s="54">
        <v>1</v>
      </c>
      <c r="Q11" s="54">
        <v>1</v>
      </c>
      <c r="R11" s="54">
        <v>1</v>
      </c>
      <c r="S11" s="54" t="s">
        <v>42</v>
      </c>
      <c r="T11" s="26">
        <f t="shared" si="7"/>
        <v>17</v>
      </c>
      <c r="U11" s="54">
        <v>0</v>
      </c>
      <c r="V11" s="54">
        <v>0</v>
      </c>
      <c r="W11" s="19"/>
      <c r="X11" s="11">
        <f>VLOOKUP($C11,[2]Bucharest!$BB$7:$BK$40,5)</f>
        <v>17</v>
      </c>
      <c r="Y11" s="11">
        <f>VLOOKUP($C11,[2]Bucharest!$BB$7:$BK$40,6)</f>
        <v>37</v>
      </c>
      <c r="Z11" s="11">
        <f>VLOOKUP($C11,[2]Bucharest!$BB$7:$BK$40,7)</f>
        <v>67</v>
      </c>
      <c r="AA11" s="11">
        <f>VLOOKUP($C11,[2]Bucharest!$BB$7:$BK$40,8)</f>
        <v>92</v>
      </c>
      <c r="AB11" s="11">
        <f>VLOOKUP($C11,[2]Bucharest!$BB$7:$BK$40,9)</f>
        <v>116</v>
      </c>
      <c r="AC11" s="11">
        <f>VLOOKUP($C11,[2]Bucharest!$BB$7:$BK$40,10)</f>
        <v>108</v>
      </c>
      <c r="AD11" s="12">
        <f t="shared" si="8"/>
        <v>0</v>
      </c>
      <c r="AE11" s="12">
        <f t="shared" si="9"/>
        <v>0</v>
      </c>
      <c r="AF11" s="12">
        <v>0</v>
      </c>
      <c r="AG11" s="12" t="s">
        <v>38</v>
      </c>
      <c r="AH11" s="12" t="s">
        <v>38</v>
      </c>
      <c r="AI11" s="12">
        <f t="shared" si="10"/>
        <v>133</v>
      </c>
      <c r="AJ11" s="12">
        <f t="shared" si="11"/>
        <v>0</v>
      </c>
      <c r="AK11" s="12">
        <f t="shared" si="12"/>
        <v>148</v>
      </c>
      <c r="AL11" s="12">
        <f t="shared" si="13"/>
        <v>160</v>
      </c>
      <c r="AM11" s="12">
        <f t="shared" si="14"/>
        <v>0</v>
      </c>
      <c r="AN11" s="12">
        <f t="shared" si="15"/>
        <v>0</v>
      </c>
      <c r="AO11" s="14">
        <f t="shared" si="0"/>
        <v>365.08504831374546</v>
      </c>
      <c r="AP11" s="11">
        <f>VLOOKUP($C11,[1]Bucharest!$BB$7:$BK$40,5)</f>
        <v>17</v>
      </c>
      <c r="AQ11" s="11">
        <f>VLOOKUP($C11,[1]Bucharest!$BB$7:$BK$40,6)</f>
        <v>37</v>
      </c>
      <c r="AR11" s="11">
        <f>VLOOKUP($C11,[1]Bucharest!$BB$7:$BK$40,7)</f>
        <v>67</v>
      </c>
      <c r="AS11" s="11">
        <f>VLOOKUP($C11,[1]Bucharest!$BB$7:$BK$40,8)</f>
        <v>93</v>
      </c>
      <c r="AT11" s="11">
        <f>VLOOKUP($C11,[1]Bucharest!$BB$7:$BK$40,9)</f>
        <v>117</v>
      </c>
      <c r="AU11" s="11">
        <f>VLOOKUP($C11,[1]Bucharest!$BB$7:$BK$40,10)</f>
        <v>109</v>
      </c>
      <c r="AV11" s="12">
        <f t="shared" si="16"/>
        <v>0</v>
      </c>
      <c r="AW11" s="12">
        <f t="shared" si="17"/>
        <v>0</v>
      </c>
      <c r="AX11" s="12">
        <v>0</v>
      </c>
      <c r="AY11" s="12" t="s">
        <v>38</v>
      </c>
      <c r="AZ11" s="12" t="s">
        <v>38</v>
      </c>
      <c r="BA11" s="12">
        <f t="shared" si="18"/>
        <v>134</v>
      </c>
      <c r="BB11" s="12">
        <f t="shared" si="19"/>
        <v>0</v>
      </c>
      <c r="BC11" s="12">
        <f t="shared" si="20"/>
        <v>149</v>
      </c>
      <c r="BD11" s="12">
        <f t="shared" si="21"/>
        <v>160</v>
      </c>
      <c r="BE11" s="12">
        <f t="shared" si="22"/>
        <v>0</v>
      </c>
      <c r="BF11" s="12">
        <f t="shared" si="23"/>
        <v>0</v>
      </c>
      <c r="BG11" s="14">
        <f t="shared" si="1"/>
        <v>250.39051007888884</v>
      </c>
      <c r="BH11" s="21">
        <f>IF($N11=2,BH41*'4 PEF'!$I$4,IF(OR($N11=3,$N11=4,$N11=5,$N11=6),BH41*'4 PEF'!$I$5,IF(OR($N11=7,$N11=8),BH41*'4 PEF'!$I$8,IF($N11=9,BH41*'4 PEF'!$I$7,IF($N11=10,BH41*'4 PEF'!$I$6)))))</f>
        <v>41.821256035928791</v>
      </c>
      <c r="BI11" s="21">
        <f>BI41*'4 PEF'!$I$8</f>
        <v>4.1181602930460155</v>
      </c>
      <c r="BJ11" s="21">
        <f>IF($N11=2,BJ41*'4 PEF'!$I$4,IF(OR($N11=3,$N11=4,$N11=5,$N11=6),BJ41*'4 PEF'!$I$5,IF(OR($N11=7,$N11=8),BJ41*'4 PEF'!$I$8,IF($N11=9,BJ41*'4 PEF'!$I$7,IF($N11=10,BJ41*'4 PEF'!$I$6)))))</f>
        <v>11.588618856430539</v>
      </c>
      <c r="BK11" s="21">
        <f>BK41*'4 PEF'!$I$8</f>
        <v>28.952175428569305</v>
      </c>
      <c r="BL11" s="21">
        <f>BL41*'4 PEF'!$I$8</f>
        <v>1.0728692971128269</v>
      </c>
      <c r="BM11" s="39">
        <f>BM41*'4 PEF'!$I$8</f>
        <v>0</v>
      </c>
      <c r="BN11" s="40">
        <f t="shared" si="24"/>
        <v>87.55307991108748</v>
      </c>
      <c r="BO11" s="21">
        <f>IF($N11=2,BO41*'4 PEF'!$I$4,IF(OR($N11=3,$N11=4,$N11=5,$N11=6),BO41*'4 PEF'!$I$5,IF(OR($N11=7,$N11=8),BO41*'4 PEF'!$I$8,IF($N11=9,BO41*'4 PEF'!$I$7,IF($N11=10,BO41*'4 PEF'!$I$6)))))</f>
        <v>37.088981730161315</v>
      </c>
      <c r="BP11" s="21">
        <f>BP41*'4 PEF'!$I$8</f>
        <v>1.8929869697757729</v>
      </c>
      <c r="BQ11" s="21">
        <f>IF($N11=2,BQ41*'4 PEF'!$I$4,IF(OR($N11=3,$N11=4,$N11=5,$N11=6),BQ41*'4 PEF'!$I$5,IF(OR($N11=7,$N11=8),BQ41*'4 PEF'!$I$8,IF($N11=9,BQ41*'4 PEF'!$I$7,IF($N11=10,BQ41*'4 PEF'!$I$6)))))</f>
        <v>17.771137287851481</v>
      </c>
      <c r="BR11" s="21">
        <f>BR41*'4 PEF'!$I$8</f>
        <v>29.774974545457162</v>
      </c>
      <c r="BS11" s="21">
        <f>BS41*'4 PEF'!$I$8</f>
        <v>0.95272862633543642</v>
      </c>
      <c r="BT11" s="39">
        <f>BT41*'4 PEF'!$I$8</f>
        <v>0</v>
      </c>
      <c r="BU11" s="40">
        <f t="shared" si="25"/>
        <v>87.48080915958117</v>
      </c>
    </row>
    <row r="12" spans="1:73" ht="15" customHeight="1" x14ac:dyDescent="0.25">
      <c r="A12" s="195"/>
      <c r="B12" s="18">
        <v>7</v>
      </c>
      <c r="C12" s="26">
        <f>VLOOKUP(M12,[1]aux!$A$2:$B$35,2)</f>
        <v>33</v>
      </c>
      <c r="D12" s="55" t="s">
        <v>41</v>
      </c>
      <c r="E12" s="55" t="s">
        <v>41</v>
      </c>
      <c r="F12" s="54" t="s">
        <v>42</v>
      </c>
      <c r="G12" s="54" t="s">
        <v>42</v>
      </c>
      <c r="H12" s="54">
        <v>1</v>
      </c>
      <c r="I12" s="54">
        <f t="shared" si="2"/>
        <v>4</v>
      </c>
      <c r="J12" s="54">
        <f t="shared" si="3"/>
        <v>3</v>
      </c>
      <c r="K12" s="54">
        <f t="shared" si="4"/>
        <v>1</v>
      </c>
      <c r="L12" s="54">
        <f t="shared" si="5"/>
        <v>2</v>
      </c>
      <c r="M12" s="54">
        <f t="shared" si="6"/>
        <v>4312</v>
      </c>
      <c r="N12" s="54">
        <v>8</v>
      </c>
      <c r="O12" s="54">
        <v>13</v>
      </c>
      <c r="P12" s="54">
        <v>1</v>
      </c>
      <c r="Q12" s="54">
        <v>1</v>
      </c>
      <c r="R12" s="54">
        <v>1</v>
      </c>
      <c r="S12" s="54" t="s">
        <v>42</v>
      </c>
      <c r="T12" s="26">
        <f t="shared" si="7"/>
        <v>17</v>
      </c>
      <c r="U12" s="54">
        <v>0</v>
      </c>
      <c r="V12" s="54">
        <v>0</v>
      </c>
      <c r="W12" s="19"/>
      <c r="X12" s="11">
        <f>VLOOKUP($C12,[2]Bucharest!$BB$7:$BK$40,5)</f>
        <v>17</v>
      </c>
      <c r="Y12" s="11">
        <f>VLOOKUP($C12,[2]Bucharest!$BB$7:$BK$40,6)</f>
        <v>37</v>
      </c>
      <c r="Z12" s="11">
        <f>VLOOKUP($C12,[2]Bucharest!$BB$7:$BK$40,7)</f>
        <v>67</v>
      </c>
      <c r="AA12" s="11">
        <f>VLOOKUP($C12,[2]Bucharest!$BB$7:$BK$40,8)</f>
        <v>92</v>
      </c>
      <c r="AB12" s="11">
        <f>VLOOKUP($C12,[2]Bucharest!$BB$7:$BK$40,9)</f>
        <v>0</v>
      </c>
      <c r="AC12" s="11">
        <f>VLOOKUP($C12,[2]Bucharest!$BB$7:$BK$40,10)</f>
        <v>102</v>
      </c>
      <c r="AD12" s="12">
        <f t="shared" si="8"/>
        <v>169</v>
      </c>
      <c r="AE12" s="12">
        <f t="shared" si="9"/>
        <v>167</v>
      </c>
      <c r="AF12" s="12">
        <v>0</v>
      </c>
      <c r="AG12" s="12" t="s">
        <v>38</v>
      </c>
      <c r="AH12" s="12" t="s">
        <v>38</v>
      </c>
      <c r="AI12" s="12">
        <f t="shared" si="10"/>
        <v>133</v>
      </c>
      <c r="AJ12" s="12">
        <f t="shared" si="11"/>
        <v>0</v>
      </c>
      <c r="AK12" s="12">
        <f t="shared" si="12"/>
        <v>148</v>
      </c>
      <c r="AL12" s="12">
        <f t="shared" si="13"/>
        <v>160</v>
      </c>
      <c r="AM12" s="12">
        <f t="shared" si="14"/>
        <v>0</v>
      </c>
      <c r="AN12" s="12">
        <f t="shared" si="15"/>
        <v>0</v>
      </c>
      <c r="AO12" s="14">
        <f t="shared" si="0"/>
        <v>328.51001839460798</v>
      </c>
      <c r="AP12" s="11">
        <f>VLOOKUP($C12,[1]Bucharest!$BB$7:$BK$40,5)</f>
        <v>17</v>
      </c>
      <c r="AQ12" s="11">
        <f>VLOOKUP($C12,[1]Bucharest!$BB$7:$BK$40,6)</f>
        <v>37</v>
      </c>
      <c r="AR12" s="11">
        <f>VLOOKUP($C12,[1]Bucharest!$BB$7:$BK$40,7)</f>
        <v>67</v>
      </c>
      <c r="AS12" s="11">
        <f>VLOOKUP($C12,[1]Bucharest!$BB$7:$BK$40,8)</f>
        <v>93</v>
      </c>
      <c r="AT12" s="11">
        <f>VLOOKUP($C12,[1]Bucharest!$BB$7:$BK$40,9)</f>
        <v>0</v>
      </c>
      <c r="AU12" s="11">
        <f>VLOOKUP($C12,[1]Bucharest!$BB$7:$BK$40,10)</f>
        <v>103</v>
      </c>
      <c r="AV12" s="12">
        <f t="shared" si="16"/>
        <v>170</v>
      </c>
      <c r="AW12" s="12">
        <f t="shared" si="17"/>
        <v>168</v>
      </c>
      <c r="AX12" s="12">
        <v>0</v>
      </c>
      <c r="AY12" s="12" t="s">
        <v>38</v>
      </c>
      <c r="AZ12" s="12" t="s">
        <v>38</v>
      </c>
      <c r="BA12" s="12">
        <f t="shared" si="18"/>
        <v>134</v>
      </c>
      <c r="BB12" s="12">
        <f t="shared" si="19"/>
        <v>0</v>
      </c>
      <c r="BC12" s="12">
        <f t="shared" si="20"/>
        <v>149</v>
      </c>
      <c r="BD12" s="12">
        <f t="shared" si="21"/>
        <v>160</v>
      </c>
      <c r="BE12" s="12">
        <f t="shared" si="22"/>
        <v>0</v>
      </c>
      <c r="BF12" s="12">
        <f t="shared" si="23"/>
        <v>0</v>
      </c>
      <c r="BG12" s="14">
        <f t="shared" si="1"/>
        <v>218.13351129101008</v>
      </c>
      <c r="BH12" s="21">
        <f>IF($N12=2,BH42*'4 PEF'!$I$4,IF(OR($N12=3,$N12=4,$N12=5,$N12=6),BH42*'4 PEF'!$I$5,IF(OR($N12=7,$N12=8),BH42*'4 PEF'!$I$8,IF($N12=9,BH42*'4 PEF'!$I$7,IF($N12=10,BH42*'4 PEF'!$I$6)))))</f>
        <v>29.682734480873634</v>
      </c>
      <c r="BI12" s="21">
        <f>BI42*'4 PEF'!$I$8</f>
        <v>16.330955514273583</v>
      </c>
      <c r="BJ12" s="21">
        <f>IF($N12=2,BJ42*'4 PEF'!$I$4,IF(OR($N12=3,$N12=4,$N12=5,$N12=6),BJ42*'4 PEF'!$I$5,IF(OR($N12=7,$N12=8),BJ42*'4 PEF'!$I$8,IF($N12=9,BJ42*'4 PEF'!$I$7,IF($N12=10,BJ42*'4 PEF'!$I$6)))))</f>
        <v>11.992595243549754</v>
      </c>
      <c r="BK12" s="21">
        <f>BK42*'4 PEF'!$I$8</f>
        <v>28.952175428569305</v>
      </c>
      <c r="BL12" s="21">
        <f>BL42*'4 PEF'!$I$8</f>
        <v>12.951806335682193</v>
      </c>
      <c r="BM12" s="39">
        <f>BM42*'4 PEF'!$I$8</f>
        <v>0</v>
      </c>
      <c r="BN12" s="40">
        <f t="shared" si="24"/>
        <v>99.910267002948473</v>
      </c>
      <c r="BO12" s="21">
        <f>IF($N12=2,BO42*'4 PEF'!$I$4,IF(OR($N12=3,$N12=4,$N12=5,$N12=6),BO42*'4 PEF'!$I$5,IF(OR($N12=7,$N12=8),BO42*'4 PEF'!$I$8,IF($N12=9,BO42*'4 PEF'!$I$7,IF($N12=10,BO42*'4 PEF'!$I$6)))))</f>
        <v>27.028274396392806</v>
      </c>
      <c r="BP12" s="21">
        <f>BP42*'4 PEF'!$I$8</f>
        <v>13.284607411610562</v>
      </c>
      <c r="BQ12" s="21">
        <f>IF($N12=2,BQ42*'4 PEF'!$I$4,IF(OR($N12=3,$N12=4,$N12=5,$N12=6),BQ42*'4 PEF'!$I$5,IF(OR($N12=7,$N12=8),BQ42*'4 PEF'!$I$8,IF($N12=9,BQ42*'4 PEF'!$I$7,IF($N12=10,BQ42*'4 PEF'!$I$6)))))</f>
        <v>18.90732398630454</v>
      </c>
      <c r="BR12" s="21">
        <f>BR42*'4 PEF'!$I$8</f>
        <v>29.774974545457162</v>
      </c>
      <c r="BS12" s="21">
        <f>BS42*'4 PEF'!$I$8</f>
        <v>12.382349390399661</v>
      </c>
      <c r="BT12" s="39">
        <f>BT42*'4 PEF'!$I$8</f>
        <v>0</v>
      </c>
      <c r="BU12" s="40">
        <f t="shared" si="25"/>
        <v>101.37752973016472</v>
      </c>
    </row>
    <row r="13" spans="1:73" ht="15" customHeight="1" x14ac:dyDescent="0.25">
      <c r="A13" s="195"/>
      <c r="B13" s="18">
        <v>8</v>
      </c>
      <c r="C13" s="26">
        <f>VLOOKUP(M13,[1]aux!$A$2:$B$35,2)</f>
        <v>34</v>
      </c>
      <c r="D13" s="55" t="s">
        <v>41</v>
      </c>
      <c r="E13" s="55" t="s">
        <v>41</v>
      </c>
      <c r="F13" s="54" t="s">
        <v>41</v>
      </c>
      <c r="G13" s="54" t="s">
        <v>42</v>
      </c>
      <c r="H13" s="54">
        <v>1</v>
      </c>
      <c r="I13" s="54">
        <f t="shared" si="2"/>
        <v>4</v>
      </c>
      <c r="J13" s="54">
        <f t="shared" si="3"/>
        <v>3</v>
      </c>
      <c r="K13" s="54">
        <f t="shared" si="4"/>
        <v>2</v>
      </c>
      <c r="L13" s="54">
        <f t="shared" si="5"/>
        <v>2</v>
      </c>
      <c r="M13" s="54">
        <f t="shared" si="6"/>
        <v>4322</v>
      </c>
      <c r="N13" s="54">
        <v>8</v>
      </c>
      <c r="O13" s="54">
        <v>13</v>
      </c>
      <c r="P13" s="54">
        <v>1</v>
      </c>
      <c r="Q13" s="54">
        <v>1</v>
      </c>
      <c r="R13" s="54">
        <v>1</v>
      </c>
      <c r="S13" s="54" t="s">
        <v>42</v>
      </c>
      <c r="T13" s="26">
        <f t="shared" si="7"/>
        <v>17</v>
      </c>
      <c r="U13" s="54">
        <v>0</v>
      </c>
      <c r="V13" s="54">
        <v>0</v>
      </c>
      <c r="W13" s="19"/>
      <c r="X13" s="11">
        <f>VLOOKUP($C13,[2]Bucharest!$BB$7:$BK$40,5)</f>
        <v>17</v>
      </c>
      <c r="Y13" s="11">
        <f>VLOOKUP($C13,[2]Bucharest!$BB$7:$BK$40,6)</f>
        <v>37</v>
      </c>
      <c r="Z13" s="11">
        <f>VLOOKUP($C13,[2]Bucharest!$BB$7:$BK$40,7)</f>
        <v>67</v>
      </c>
      <c r="AA13" s="11">
        <f>VLOOKUP($C13,[2]Bucharest!$BB$7:$BK$40,8)</f>
        <v>92</v>
      </c>
      <c r="AB13" s="11">
        <f>VLOOKUP($C13,[2]Bucharest!$BB$7:$BK$40,9)</f>
        <v>116</v>
      </c>
      <c r="AC13" s="11">
        <f>VLOOKUP($C13,[2]Bucharest!$BB$7:$BK$40,10)</f>
        <v>108</v>
      </c>
      <c r="AD13" s="12">
        <f t="shared" si="8"/>
        <v>169</v>
      </c>
      <c r="AE13" s="12">
        <f t="shared" si="9"/>
        <v>167</v>
      </c>
      <c r="AF13" s="12">
        <v>0</v>
      </c>
      <c r="AG13" s="12" t="s">
        <v>38</v>
      </c>
      <c r="AH13" s="12" t="s">
        <v>38</v>
      </c>
      <c r="AI13" s="12">
        <f t="shared" si="10"/>
        <v>133</v>
      </c>
      <c r="AJ13" s="12">
        <f t="shared" si="11"/>
        <v>0</v>
      </c>
      <c r="AK13" s="12">
        <f t="shared" si="12"/>
        <v>148</v>
      </c>
      <c r="AL13" s="12">
        <f t="shared" si="13"/>
        <v>160</v>
      </c>
      <c r="AM13" s="12">
        <f t="shared" si="14"/>
        <v>0</v>
      </c>
      <c r="AN13" s="12">
        <f t="shared" si="15"/>
        <v>0</v>
      </c>
      <c r="AO13" s="14">
        <f t="shared" si="0"/>
        <v>386.84331482317941</v>
      </c>
      <c r="AP13" s="11">
        <f>VLOOKUP($C13,[1]Bucharest!$BB$7:$BK$40,5)</f>
        <v>17</v>
      </c>
      <c r="AQ13" s="11">
        <f>VLOOKUP($C13,[1]Bucharest!$BB$7:$BK$40,6)</f>
        <v>37</v>
      </c>
      <c r="AR13" s="11">
        <f>VLOOKUP($C13,[1]Bucharest!$BB$7:$BK$40,7)</f>
        <v>67</v>
      </c>
      <c r="AS13" s="11">
        <f>VLOOKUP($C13,[1]Bucharest!$BB$7:$BK$40,8)</f>
        <v>93</v>
      </c>
      <c r="AT13" s="11">
        <f>VLOOKUP($C13,[1]Bucharest!$BB$7:$BK$40,9)</f>
        <v>117</v>
      </c>
      <c r="AU13" s="11">
        <f>VLOOKUP($C13,[1]Bucharest!$BB$7:$BK$40,10)</f>
        <v>109</v>
      </c>
      <c r="AV13" s="12">
        <f t="shared" si="16"/>
        <v>170</v>
      </c>
      <c r="AW13" s="12">
        <f t="shared" si="17"/>
        <v>168</v>
      </c>
      <c r="AX13" s="12">
        <v>0</v>
      </c>
      <c r="AY13" s="12" t="s">
        <v>38</v>
      </c>
      <c r="AZ13" s="12" t="s">
        <v>38</v>
      </c>
      <c r="BA13" s="12">
        <f t="shared" si="18"/>
        <v>134</v>
      </c>
      <c r="BB13" s="12">
        <f t="shared" si="19"/>
        <v>0</v>
      </c>
      <c r="BC13" s="12">
        <f t="shared" si="20"/>
        <v>149</v>
      </c>
      <c r="BD13" s="12">
        <f t="shared" si="21"/>
        <v>160</v>
      </c>
      <c r="BE13" s="12">
        <f t="shared" si="22"/>
        <v>0</v>
      </c>
      <c r="BF13" s="12">
        <f t="shared" si="23"/>
        <v>0</v>
      </c>
      <c r="BG13" s="14">
        <f t="shared" si="1"/>
        <v>269.97642038191913</v>
      </c>
      <c r="BH13" s="21">
        <f>IF($N13=2,BH43*'4 PEF'!$I$4,IF(OR($N13=3,$N13=4,$N13=5,$N13=6),BH43*'4 PEF'!$I$5,IF(OR($N13=7,$N13=8),BH43*'4 PEF'!$I$8,IF($N13=9,BH43*'4 PEF'!$I$7,IF($N13=10,BH43*'4 PEF'!$I$6)))))</f>
        <v>29.712699828294593</v>
      </c>
      <c r="BI13" s="21">
        <f>BI43*'4 PEF'!$I$8</f>
        <v>3.8273211572502586</v>
      </c>
      <c r="BJ13" s="21">
        <f>IF($N13=2,BJ43*'4 PEF'!$I$4,IF(OR($N13=3,$N13=4,$N13=5,$N13=6),BJ43*'4 PEF'!$I$5,IF(OR($N13=7,$N13=8),BJ43*'4 PEF'!$I$8,IF($N13=9,BJ43*'4 PEF'!$I$7,IF($N13=10,BJ43*'4 PEF'!$I$6)))))</f>
        <v>12.005016622620017</v>
      </c>
      <c r="BK13" s="21">
        <f>BK43*'4 PEF'!$I$8</f>
        <v>28.952175428569305</v>
      </c>
      <c r="BL13" s="21">
        <f>BL43*'4 PEF'!$I$8</f>
        <v>12.642363010767786</v>
      </c>
      <c r="BM13" s="39">
        <f>BM43*'4 PEF'!$I$8</f>
        <v>0</v>
      </c>
      <c r="BN13" s="40">
        <f t="shared" si="24"/>
        <v>87.139576047501947</v>
      </c>
      <c r="BO13" s="21">
        <f>IF($N13=2,BO43*'4 PEF'!$I$4,IF(OR($N13=3,$N13=4,$N13=5,$N13=6),BO43*'4 PEF'!$I$5,IF(OR($N13=7,$N13=8),BO43*'4 PEF'!$I$8,IF($N13=9,BO43*'4 PEF'!$I$7,IF($N13=10,BO43*'4 PEF'!$I$6)))))</f>
        <v>27.106593357071709</v>
      </c>
      <c r="BP13" s="21">
        <f>BP43*'4 PEF'!$I$8</f>
        <v>1.6074683667446541</v>
      </c>
      <c r="BQ13" s="21">
        <f>IF($N13=2,BQ43*'4 PEF'!$I$4,IF(OR($N13=3,$N13=4,$N13=5,$N13=6),BQ43*'4 PEF'!$I$5,IF(OR($N13=7,$N13=8),BQ43*'4 PEF'!$I$8,IF($N13=9,BQ43*'4 PEF'!$I$7,IF($N13=10,BQ43*'4 PEF'!$I$6)))))</f>
        <v>18.957308021332913</v>
      </c>
      <c r="BR13" s="21">
        <f>BR43*'4 PEF'!$I$8</f>
        <v>29.774974545457162</v>
      </c>
      <c r="BS13" s="21">
        <f>BS43*'4 PEF'!$I$8</f>
        <v>12.156481098138489</v>
      </c>
      <c r="BT13" s="39">
        <f>BT43*'4 PEF'!$I$8</f>
        <v>0</v>
      </c>
      <c r="BU13" s="40">
        <f t="shared" si="25"/>
        <v>89.602825388744932</v>
      </c>
    </row>
    <row r="14" spans="1:73" ht="15" customHeight="1" x14ac:dyDescent="0.25">
      <c r="A14" s="195"/>
      <c r="B14" s="18">
        <v>9</v>
      </c>
      <c r="C14" s="26">
        <f>VLOOKUP(M14,[1]aux!$A$2:$B$35,2)</f>
        <v>19</v>
      </c>
      <c r="D14" s="55" t="s">
        <v>40</v>
      </c>
      <c r="E14" s="55" t="s">
        <v>40</v>
      </c>
      <c r="F14" s="54" t="s">
        <v>42</v>
      </c>
      <c r="G14" s="54" t="s">
        <v>42</v>
      </c>
      <c r="H14" s="54">
        <v>0</v>
      </c>
      <c r="I14" s="54">
        <f t="shared" si="2"/>
        <v>3</v>
      </c>
      <c r="J14" s="54">
        <f t="shared" si="3"/>
        <v>2</v>
      </c>
      <c r="K14" s="54">
        <f t="shared" si="4"/>
        <v>1</v>
      </c>
      <c r="L14" s="54">
        <f t="shared" si="5"/>
        <v>1</v>
      </c>
      <c r="M14" s="54">
        <f t="shared" si="6"/>
        <v>3211</v>
      </c>
      <c r="N14" s="54">
        <v>6</v>
      </c>
      <c r="O14" s="54">
        <v>11</v>
      </c>
      <c r="P14" s="54">
        <v>1</v>
      </c>
      <c r="Q14" s="54">
        <v>3</v>
      </c>
      <c r="R14" s="54">
        <v>1</v>
      </c>
      <c r="S14" s="54" t="s">
        <v>42</v>
      </c>
      <c r="T14" s="26">
        <f t="shared" si="7"/>
        <v>15</v>
      </c>
      <c r="U14" s="54">
        <v>0</v>
      </c>
      <c r="V14" s="54">
        <v>0</v>
      </c>
      <c r="W14" s="19"/>
      <c r="X14" s="11">
        <f>VLOOKUP($C14,[2]Bucharest!$BB$7:$BK$40,5)</f>
        <v>15</v>
      </c>
      <c r="Y14" s="11">
        <f>VLOOKUP($C14,[2]Bucharest!$BB$7:$BK$40,6)</f>
        <v>35</v>
      </c>
      <c r="Z14" s="11">
        <f>VLOOKUP($C14,[2]Bucharest!$BB$7:$BK$40,7)</f>
        <v>65</v>
      </c>
      <c r="AA14" s="11">
        <f>VLOOKUP($C14,[2]Bucharest!$BB$7:$BK$40,8)</f>
        <v>90</v>
      </c>
      <c r="AB14" s="11">
        <f>VLOOKUP($C14,[2]Bucharest!$BB$7:$BK$40,9)</f>
        <v>0</v>
      </c>
      <c r="AC14" s="11">
        <f>VLOOKUP($C14,[2]Bucharest!$BB$7:$BK$40,10)</f>
        <v>102</v>
      </c>
      <c r="AD14" s="12">
        <f t="shared" si="8"/>
        <v>0</v>
      </c>
      <c r="AE14" s="12">
        <f t="shared" si="9"/>
        <v>0</v>
      </c>
      <c r="AF14" s="12">
        <v>0</v>
      </c>
      <c r="AG14" s="12" t="s">
        <v>38</v>
      </c>
      <c r="AH14" s="12" t="s">
        <v>38</v>
      </c>
      <c r="AI14" s="12">
        <f t="shared" si="10"/>
        <v>121</v>
      </c>
      <c r="AJ14" s="12">
        <f t="shared" si="11"/>
        <v>139</v>
      </c>
      <c r="AK14" s="12">
        <f t="shared" si="12"/>
        <v>148</v>
      </c>
      <c r="AL14" s="12">
        <f t="shared" si="13"/>
        <v>160</v>
      </c>
      <c r="AM14" s="12">
        <f t="shared" si="14"/>
        <v>0</v>
      </c>
      <c r="AN14" s="12">
        <f t="shared" si="15"/>
        <v>0</v>
      </c>
      <c r="AO14" s="14">
        <f t="shared" si="0"/>
        <v>211.06532176350834</v>
      </c>
      <c r="AP14" s="11">
        <f>VLOOKUP($C14,[1]Bucharest!$BB$7:$BK$40,5)</f>
        <v>15</v>
      </c>
      <c r="AQ14" s="11">
        <f>VLOOKUP($C14,[1]Bucharest!$BB$7:$BK$40,6)</f>
        <v>35</v>
      </c>
      <c r="AR14" s="11">
        <f>VLOOKUP($C14,[1]Bucharest!$BB$7:$BK$40,7)</f>
        <v>65</v>
      </c>
      <c r="AS14" s="11">
        <f>VLOOKUP($C14,[1]Bucharest!$BB$7:$BK$40,8)</f>
        <v>91</v>
      </c>
      <c r="AT14" s="11">
        <f>VLOOKUP($C14,[1]Bucharest!$BB$7:$BK$40,9)</f>
        <v>0</v>
      </c>
      <c r="AU14" s="11">
        <f>VLOOKUP($C14,[1]Bucharest!$BB$7:$BK$40,10)</f>
        <v>103</v>
      </c>
      <c r="AV14" s="12">
        <f t="shared" si="16"/>
        <v>0</v>
      </c>
      <c r="AW14" s="12">
        <f t="shared" si="17"/>
        <v>0</v>
      </c>
      <c r="AX14" s="12">
        <v>0</v>
      </c>
      <c r="AY14" s="12" t="s">
        <v>38</v>
      </c>
      <c r="AZ14" s="12" t="s">
        <v>38</v>
      </c>
      <c r="BA14" s="12">
        <f t="shared" si="18"/>
        <v>122</v>
      </c>
      <c r="BB14" s="12">
        <f t="shared" si="19"/>
        <v>140</v>
      </c>
      <c r="BC14" s="12">
        <f t="shared" si="20"/>
        <v>149</v>
      </c>
      <c r="BD14" s="12">
        <f t="shared" si="21"/>
        <v>160</v>
      </c>
      <c r="BE14" s="12">
        <f t="shared" si="22"/>
        <v>0</v>
      </c>
      <c r="BF14" s="12">
        <f t="shared" si="23"/>
        <v>0</v>
      </c>
      <c r="BG14" s="14">
        <f t="shared" si="1"/>
        <v>143.54056334009505</v>
      </c>
      <c r="BH14" s="21">
        <f>IF($N14=2,BH44*'4 PEF'!$I$4,IF(OR($N14=3,$N14=4,$N14=5,$N14=6),BH44*'4 PEF'!$I$5,IF(OR($N14=7,$N14=8),BH44*'4 PEF'!$I$8,IF($N14=9,BH44*'4 PEF'!$I$7,IF($N14=10,BH44*'4 PEF'!$I$6)))))</f>
        <v>69.267213321156248</v>
      </c>
      <c r="BI14" s="21">
        <f>BI44*'4 PEF'!$I$8</f>
        <v>28.210111688266547</v>
      </c>
      <c r="BJ14" s="21">
        <f>IF($N14=2,BJ44*'4 PEF'!$I$4,IF(OR($N14=3,$N14=4,$N14=5,$N14=6),BJ44*'4 PEF'!$I$5,IF(OR($N14=7,$N14=8),BJ44*'4 PEF'!$I$8,IF($N14=9,BJ44*'4 PEF'!$I$7,IF($N14=10,BJ44*'4 PEF'!$I$6)))))</f>
        <v>16.547368421052632</v>
      </c>
      <c r="BK14" s="21">
        <f>BK44*'4 PEF'!$I$8</f>
        <v>28.952175428569305</v>
      </c>
      <c r="BL14" s="21">
        <f>BL44*'4 PEF'!$I$8</f>
        <v>1.4914156951509516</v>
      </c>
      <c r="BM14" s="39">
        <f>BM44*'4 PEF'!$I$8</f>
        <v>0</v>
      </c>
      <c r="BN14" s="40">
        <f t="shared" si="24"/>
        <v>144.46828455419566</v>
      </c>
      <c r="BO14" s="21">
        <f>IF($N14=2,BO44*'4 PEF'!$I$4,IF(OR($N14=3,$N14=4,$N14=5,$N14=6),BO44*'4 PEF'!$I$5,IF(OR($N14=7,$N14=8),BO44*'4 PEF'!$I$8,IF($N14=9,BO44*'4 PEF'!$I$7,IF($N14=10,BO44*'4 PEF'!$I$6)))))</f>
        <v>59.3507534476445</v>
      </c>
      <c r="BP14" s="21">
        <f>BP44*'4 PEF'!$I$8</f>
        <v>23.201162184172006</v>
      </c>
      <c r="BQ14" s="21">
        <f>IF($N14=2,BQ44*'4 PEF'!$I$4,IF(OR($N14=3,$N14=4,$N14=5,$N14=6),BQ44*'4 PEF'!$I$5,IF(OR($N14=7,$N14=8),BQ44*'4 PEF'!$I$8,IF($N14=9,BQ44*'4 PEF'!$I$7,IF($N14=10,BQ44*'4 PEF'!$I$6)))))</f>
        <v>25.547368421052632</v>
      </c>
      <c r="BR14" s="21">
        <f>BR44*'4 PEF'!$I$8</f>
        <v>29.774974545457162</v>
      </c>
      <c r="BS14" s="21">
        <f>BS44*'4 PEF'!$I$8</f>
        <v>1.2471539315442111</v>
      </c>
      <c r="BT14" s="39">
        <f>BT44*'4 PEF'!$I$8</f>
        <v>0</v>
      </c>
      <c r="BU14" s="40">
        <f t="shared" si="25"/>
        <v>139.1214125298705</v>
      </c>
    </row>
    <row r="15" spans="1:73" ht="15" customHeight="1" x14ac:dyDescent="0.25">
      <c r="A15" s="195"/>
      <c r="B15" s="18">
        <v>10</v>
      </c>
      <c r="C15" s="26">
        <f>VLOOKUP(M15,[1]aux!$A$2:$B$35,2)</f>
        <v>31</v>
      </c>
      <c r="D15" s="55" t="s">
        <v>41</v>
      </c>
      <c r="E15" s="55" t="s">
        <v>41</v>
      </c>
      <c r="F15" s="54" t="s">
        <v>42</v>
      </c>
      <c r="G15" s="54" t="s">
        <v>42</v>
      </c>
      <c r="H15" s="54">
        <v>0</v>
      </c>
      <c r="I15" s="54">
        <f t="shared" si="2"/>
        <v>4</v>
      </c>
      <c r="J15" s="54">
        <f t="shared" si="3"/>
        <v>3</v>
      </c>
      <c r="K15" s="54">
        <f t="shared" si="4"/>
        <v>1</v>
      </c>
      <c r="L15" s="54">
        <f t="shared" si="5"/>
        <v>1</v>
      </c>
      <c r="M15" s="54">
        <f t="shared" si="6"/>
        <v>4311</v>
      </c>
      <c r="N15" s="54">
        <v>6</v>
      </c>
      <c r="O15" s="54">
        <v>11</v>
      </c>
      <c r="P15" s="54">
        <v>1</v>
      </c>
      <c r="Q15" s="54">
        <v>3</v>
      </c>
      <c r="R15" s="54">
        <v>1</v>
      </c>
      <c r="S15" s="54" t="s">
        <v>42</v>
      </c>
      <c r="T15" s="26">
        <f t="shared" si="7"/>
        <v>15</v>
      </c>
      <c r="U15" s="54">
        <v>0</v>
      </c>
      <c r="V15" s="54">
        <v>0</v>
      </c>
      <c r="W15" s="19"/>
      <c r="X15" s="11">
        <f>VLOOKUP($C15,[2]Bucharest!$BB$7:$BK$40,5)</f>
        <v>17</v>
      </c>
      <c r="Y15" s="11">
        <f>VLOOKUP($C15,[2]Bucharest!$BB$7:$BK$40,6)</f>
        <v>37</v>
      </c>
      <c r="Z15" s="11">
        <f>VLOOKUP($C15,[2]Bucharest!$BB$7:$BK$40,7)</f>
        <v>67</v>
      </c>
      <c r="AA15" s="11">
        <f>VLOOKUP($C15,[2]Bucharest!$BB$7:$BK$40,8)</f>
        <v>92</v>
      </c>
      <c r="AB15" s="11">
        <f>VLOOKUP($C15,[2]Bucharest!$BB$7:$BK$40,9)</f>
        <v>0</v>
      </c>
      <c r="AC15" s="11">
        <f>VLOOKUP($C15,[2]Bucharest!$BB$7:$BK$40,10)</f>
        <v>102</v>
      </c>
      <c r="AD15" s="12">
        <f t="shared" si="8"/>
        <v>0</v>
      </c>
      <c r="AE15" s="12">
        <f t="shared" si="9"/>
        <v>0</v>
      </c>
      <c r="AF15" s="12">
        <v>0</v>
      </c>
      <c r="AG15" s="12" t="s">
        <v>38</v>
      </c>
      <c r="AH15" s="12" t="s">
        <v>38</v>
      </c>
      <c r="AI15" s="12">
        <f t="shared" si="10"/>
        <v>121</v>
      </c>
      <c r="AJ15" s="12">
        <f t="shared" si="11"/>
        <v>139</v>
      </c>
      <c r="AK15" s="12">
        <f t="shared" si="12"/>
        <v>148</v>
      </c>
      <c r="AL15" s="12">
        <f t="shared" si="13"/>
        <v>160</v>
      </c>
      <c r="AM15" s="12">
        <f t="shared" si="14"/>
        <v>0</v>
      </c>
      <c r="AN15" s="12">
        <f t="shared" si="15"/>
        <v>0</v>
      </c>
      <c r="AO15" s="14">
        <f t="shared" si="0"/>
        <v>233.29556983493688</v>
      </c>
      <c r="AP15" s="11">
        <f>VLOOKUP($C15,[1]Bucharest!$BB$7:$BK$40,5)</f>
        <v>17</v>
      </c>
      <c r="AQ15" s="11">
        <f>VLOOKUP($C15,[1]Bucharest!$BB$7:$BK$40,6)</f>
        <v>37</v>
      </c>
      <c r="AR15" s="11">
        <f>VLOOKUP($C15,[1]Bucharest!$BB$7:$BK$40,7)</f>
        <v>67</v>
      </c>
      <c r="AS15" s="11">
        <f>VLOOKUP($C15,[1]Bucharest!$BB$7:$BK$40,8)</f>
        <v>93</v>
      </c>
      <c r="AT15" s="11">
        <f>VLOOKUP($C15,[1]Bucharest!$BB$7:$BK$40,9)</f>
        <v>0</v>
      </c>
      <c r="AU15" s="11">
        <f>VLOOKUP($C15,[1]Bucharest!$BB$7:$BK$40,10)</f>
        <v>103</v>
      </c>
      <c r="AV15" s="12">
        <f t="shared" si="16"/>
        <v>0</v>
      </c>
      <c r="AW15" s="12">
        <f t="shared" si="17"/>
        <v>0</v>
      </c>
      <c r="AX15" s="12">
        <v>0</v>
      </c>
      <c r="AY15" s="12" t="s">
        <v>38</v>
      </c>
      <c r="AZ15" s="12" t="s">
        <v>38</v>
      </c>
      <c r="BA15" s="12">
        <f t="shared" si="18"/>
        <v>122</v>
      </c>
      <c r="BB15" s="12">
        <f t="shared" si="19"/>
        <v>140</v>
      </c>
      <c r="BC15" s="12">
        <f t="shared" si="20"/>
        <v>149</v>
      </c>
      <c r="BD15" s="12">
        <f t="shared" si="21"/>
        <v>160</v>
      </c>
      <c r="BE15" s="12">
        <f t="shared" si="22"/>
        <v>0</v>
      </c>
      <c r="BF15" s="12">
        <f t="shared" si="23"/>
        <v>0</v>
      </c>
      <c r="BG15" s="14">
        <f t="shared" si="1"/>
        <v>156.44088327948896</v>
      </c>
      <c r="BH15" s="21">
        <f>IF($N15=2,BH45*'4 PEF'!$I$4,IF(OR($N15=3,$N15=4,$N15=5,$N15=6),BH45*'4 PEF'!$I$5,IF(OR($N15=7,$N15=8),BH45*'4 PEF'!$I$8,IF($N15=9,BH45*'4 PEF'!$I$7,IF($N15=10,BH45*'4 PEF'!$I$6)))))</f>
        <v>57.304739746077075</v>
      </c>
      <c r="BI15" s="21">
        <f>BI45*'4 PEF'!$I$8</f>
        <v>25.242139867350101</v>
      </c>
      <c r="BJ15" s="21">
        <f>IF($N15=2,BJ45*'4 PEF'!$I$4,IF(OR($N15=3,$N15=4,$N15=5,$N15=6),BJ45*'4 PEF'!$I$5,IF(OR($N15=7,$N15=8),BJ45*'4 PEF'!$I$8,IF($N15=9,BJ45*'4 PEF'!$I$7,IF($N15=10,BJ45*'4 PEF'!$I$6)))))</f>
        <v>16.547368421052632</v>
      </c>
      <c r="BK15" s="21">
        <f>BK45*'4 PEF'!$I$8</f>
        <v>28.952175428569305</v>
      </c>
      <c r="BL15" s="21">
        <f>BL45*'4 PEF'!$I$8</f>
        <v>1.3809816467436162</v>
      </c>
      <c r="BM15" s="39">
        <f>BM45*'4 PEF'!$I$8</f>
        <v>0</v>
      </c>
      <c r="BN15" s="40">
        <f t="shared" si="24"/>
        <v>129.42740510979272</v>
      </c>
      <c r="BO15" s="21">
        <f>IF($N15=2,BO45*'4 PEF'!$I$4,IF(OR($N15=3,$N15=4,$N15=5,$N15=6),BO45*'4 PEF'!$I$5,IF(OR($N15=7,$N15=8),BO45*'4 PEF'!$I$8,IF($N15=9,BO45*'4 PEF'!$I$7,IF($N15=10,BO45*'4 PEF'!$I$6)))))</f>
        <v>51.155373920750435</v>
      </c>
      <c r="BP15" s="21">
        <f>BP45*'4 PEF'!$I$8</f>
        <v>20.870098760086108</v>
      </c>
      <c r="BQ15" s="21">
        <f>IF($N15=2,BQ45*'4 PEF'!$I$4,IF(OR($N15=3,$N15=4,$N15=5,$N15=6),BQ45*'4 PEF'!$I$5,IF(OR($N15=7,$N15=8),BQ45*'4 PEF'!$I$8,IF($N15=9,BQ45*'4 PEF'!$I$7,IF($N15=10,BQ45*'4 PEF'!$I$6)))))</f>
        <v>25.547368421052632</v>
      </c>
      <c r="BR15" s="21">
        <f>BR45*'4 PEF'!$I$8</f>
        <v>29.774974545457162</v>
      </c>
      <c r="BS15" s="21">
        <f>BS45*'4 PEF'!$I$8</f>
        <v>1.1784054926468828</v>
      </c>
      <c r="BT15" s="39">
        <f>BT45*'4 PEF'!$I$8</f>
        <v>0</v>
      </c>
      <c r="BU15" s="40">
        <f t="shared" si="25"/>
        <v>128.5262211399932</v>
      </c>
    </row>
    <row r="16" spans="1:73" ht="15" customHeight="1" x14ac:dyDescent="0.25">
      <c r="A16" s="195"/>
      <c r="B16" s="18">
        <v>11</v>
      </c>
      <c r="C16" s="26">
        <f>VLOOKUP(M16,[1]aux!$A$2:$B$35,2)</f>
        <v>33</v>
      </c>
      <c r="D16" s="55" t="s">
        <v>41</v>
      </c>
      <c r="E16" s="55" t="s">
        <v>41</v>
      </c>
      <c r="F16" s="54" t="s">
        <v>42</v>
      </c>
      <c r="G16" s="54" t="s">
        <v>42</v>
      </c>
      <c r="H16" s="54">
        <v>1</v>
      </c>
      <c r="I16" s="54">
        <f t="shared" si="2"/>
        <v>4</v>
      </c>
      <c r="J16" s="54">
        <f t="shared" si="3"/>
        <v>3</v>
      </c>
      <c r="K16" s="54">
        <f t="shared" si="4"/>
        <v>1</v>
      </c>
      <c r="L16" s="54">
        <f t="shared" si="5"/>
        <v>2</v>
      </c>
      <c r="M16" s="54">
        <f t="shared" si="6"/>
        <v>4312</v>
      </c>
      <c r="N16" s="54">
        <v>6</v>
      </c>
      <c r="O16" s="54">
        <v>11</v>
      </c>
      <c r="P16" s="54">
        <v>1</v>
      </c>
      <c r="Q16" s="54">
        <v>3</v>
      </c>
      <c r="R16" s="54">
        <v>1</v>
      </c>
      <c r="S16" s="54" t="s">
        <v>42</v>
      </c>
      <c r="T16" s="26">
        <f t="shared" si="7"/>
        <v>15</v>
      </c>
      <c r="U16" s="54">
        <v>0</v>
      </c>
      <c r="V16" s="54">
        <v>0</v>
      </c>
      <c r="W16" s="19"/>
      <c r="X16" s="11">
        <f>VLOOKUP($C16,[2]Bucharest!$BB$7:$BK$40,5)</f>
        <v>17</v>
      </c>
      <c r="Y16" s="11">
        <f>VLOOKUP($C16,[2]Bucharest!$BB$7:$BK$40,6)</f>
        <v>37</v>
      </c>
      <c r="Z16" s="11">
        <f>VLOOKUP($C16,[2]Bucharest!$BB$7:$BK$40,7)</f>
        <v>67</v>
      </c>
      <c r="AA16" s="11">
        <f>VLOOKUP($C16,[2]Bucharest!$BB$7:$BK$40,8)</f>
        <v>92</v>
      </c>
      <c r="AB16" s="11">
        <f>VLOOKUP($C16,[2]Bucharest!$BB$7:$BK$40,9)</f>
        <v>0</v>
      </c>
      <c r="AC16" s="11">
        <f>VLOOKUP($C16,[2]Bucharest!$BB$7:$BK$40,10)</f>
        <v>102</v>
      </c>
      <c r="AD16" s="12">
        <f t="shared" si="8"/>
        <v>169</v>
      </c>
      <c r="AE16" s="12">
        <f t="shared" si="9"/>
        <v>167</v>
      </c>
      <c r="AF16" s="12">
        <v>0</v>
      </c>
      <c r="AG16" s="12" t="s">
        <v>38</v>
      </c>
      <c r="AH16" s="12" t="s">
        <v>38</v>
      </c>
      <c r="AI16" s="12">
        <f t="shared" si="10"/>
        <v>121</v>
      </c>
      <c r="AJ16" s="12">
        <f t="shared" si="11"/>
        <v>139</v>
      </c>
      <c r="AK16" s="12">
        <f t="shared" si="12"/>
        <v>148</v>
      </c>
      <c r="AL16" s="12">
        <f t="shared" si="13"/>
        <v>160</v>
      </c>
      <c r="AM16" s="12">
        <f t="shared" si="14"/>
        <v>0</v>
      </c>
      <c r="AN16" s="12">
        <f t="shared" si="15"/>
        <v>0</v>
      </c>
      <c r="AO16" s="14">
        <f t="shared" si="0"/>
        <v>255.05383634437089</v>
      </c>
      <c r="AP16" s="11">
        <f>VLOOKUP($C16,[1]Bucharest!$BB$7:$BK$40,5)</f>
        <v>17</v>
      </c>
      <c r="AQ16" s="11">
        <f>VLOOKUP($C16,[1]Bucharest!$BB$7:$BK$40,6)</f>
        <v>37</v>
      </c>
      <c r="AR16" s="11">
        <f>VLOOKUP($C16,[1]Bucharest!$BB$7:$BK$40,7)</f>
        <v>67</v>
      </c>
      <c r="AS16" s="11">
        <f>VLOOKUP($C16,[1]Bucharest!$BB$7:$BK$40,8)</f>
        <v>93</v>
      </c>
      <c r="AT16" s="11">
        <f>VLOOKUP($C16,[1]Bucharest!$BB$7:$BK$40,9)</f>
        <v>0</v>
      </c>
      <c r="AU16" s="11">
        <f>VLOOKUP($C16,[1]Bucharest!$BB$7:$BK$40,10)</f>
        <v>103</v>
      </c>
      <c r="AV16" s="12">
        <f t="shared" si="16"/>
        <v>170</v>
      </c>
      <c r="AW16" s="12">
        <f t="shared" si="17"/>
        <v>168</v>
      </c>
      <c r="AX16" s="12">
        <v>0</v>
      </c>
      <c r="AY16" s="12" t="s">
        <v>38</v>
      </c>
      <c r="AZ16" s="12" t="s">
        <v>38</v>
      </c>
      <c r="BA16" s="12">
        <f t="shared" si="18"/>
        <v>122</v>
      </c>
      <c r="BB16" s="12">
        <f t="shared" si="19"/>
        <v>140</v>
      </c>
      <c r="BC16" s="12">
        <f t="shared" si="20"/>
        <v>149</v>
      </c>
      <c r="BD16" s="12">
        <f t="shared" si="21"/>
        <v>160</v>
      </c>
      <c r="BE16" s="12">
        <f t="shared" si="22"/>
        <v>0</v>
      </c>
      <c r="BF16" s="12">
        <f t="shared" si="23"/>
        <v>0</v>
      </c>
      <c r="BG16" s="14">
        <f t="shared" si="1"/>
        <v>176.02679358251928</v>
      </c>
      <c r="BH16" s="21">
        <f>IF($N16=2,BH46*'4 PEF'!$I$4,IF(OR($N16=3,$N16=4,$N16=5,$N16=6),BH46*'4 PEF'!$I$5,IF(OR($N16=7,$N16=8),BH46*'4 PEF'!$I$8,IF($N16=9,BH46*'4 PEF'!$I$7,IF($N16=10,BH46*'4 PEF'!$I$6)))))</f>
        <v>39.301405151456187</v>
      </c>
      <c r="BI16" s="21">
        <f>BI46*'4 PEF'!$I$8</f>
        <v>24.484157975441587</v>
      </c>
      <c r="BJ16" s="21">
        <f>IF($N16=2,BJ46*'4 PEF'!$I$4,IF(OR($N16=3,$N16=4,$N16=5,$N16=6),BJ46*'4 PEF'!$I$5,IF(OR($N16=7,$N16=8),BJ46*'4 PEF'!$I$8,IF($N16=9,BJ46*'4 PEF'!$I$7,IF($N16=10,BJ46*'4 PEF'!$I$6)))))</f>
        <v>16.547368421052632</v>
      </c>
      <c r="BK16" s="21">
        <f>BK46*'4 PEF'!$I$8</f>
        <v>28.952175428569305</v>
      </c>
      <c r="BL16" s="21">
        <f>BL46*'4 PEF'!$I$8</f>
        <v>12.951806335682193</v>
      </c>
      <c r="BM16" s="39">
        <f>BM46*'4 PEF'!$I$8</f>
        <v>0</v>
      </c>
      <c r="BN16" s="40">
        <f t="shared" si="24"/>
        <v>122.23691331220191</v>
      </c>
      <c r="BO16" s="21">
        <f>IF($N16=2,BO46*'4 PEF'!$I$4,IF(OR($N16=3,$N16=4,$N16=5,$N16=6),BO46*'4 PEF'!$I$5,IF(OR($N16=7,$N16=8),BO46*'4 PEF'!$I$8,IF($N16=9,BO46*'4 PEF'!$I$7,IF($N16=10,BO46*'4 PEF'!$I$6)))))</f>
        <v>35.044739408951465</v>
      </c>
      <c r="BP16" s="21">
        <f>BP46*'4 PEF'!$I$8</f>
        <v>20.11908469072976</v>
      </c>
      <c r="BQ16" s="21">
        <f>IF($N16=2,BQ46*'4 PEF'!$I$4,IF(OR($N16=3,$N16=4,$N16=5,$N16=6),BQ46*'4 PEF'!$I$5,IF(OR($N16=7,$N16=8),BQ46*'4 PEF'!$I$8,IF($N16=9,BQ46*'4 PEF'!$I$7,IF($N16=10,BQ46*'4 PEF'!$I$6)))))</f>
        <v>25.547368421052632</v>
      </c>
      <c r="BR16" s="21">
        <f>BR46*'4 PEF'!$I$8</f>
        <v>29.774974545457162</v>
      </c>
      <c r="BS16" s="21">
        <f>BS46*'4 PEF'!$I$8</f>
        <v>12.382349390399661</v>
      </c>
      <c r="BT16" s="39">
        <f>BT46*'4 PEF'!$I$8</f>
        <v>0</v>
      </c>
      <c r="BU16" s="40">
        <f t="shared" si="25"/>
        <v>122.86851645659067</v>
      </c>
    </row>
    <row r="17" spans="1:73" ht="15" customHeight="1" x14ac:dyDescent="0.25">
      <c r="A17" s="195"/>
      <c r="B17" s="18">
        <v>12</v>
      </c>
      <c r="C17" s="26">
        <f>VLOOKUP(M17,[1]aux!$A$2:$B$35,2)</f>
        <v>17</v>
      </c>
      <c r="D17" s="55" t="s">
        <v>40</v>
      </c>
      <c r="E17" s="55" t="s">
        <v>42</v>
      </c>
      <c r="F17" s="54" t="s">
        <v>42</v>
      </c>
      <c r="G17" s="54" t="s">
        <v>42</v>
      </c>
      <c r="H17" s="54">
        <v>0</v>
      </c>
      <c r="I17" s="54">
        <f t="shared" si="2"/>
        <v>3</v>
      </c>
      <c r="J17" s="54">
        <f t="shared" si="3"/>
        <v>1</v>
      </c>
      <c r="K17" s="54">
        <f t="shared" si="4"/>
        <v>1</v>
      </c>
      <c r="L17" s="54">
        <f t="shared" si="5"/>
        <v>1</v>
      </c>
      <c r="M17" s="54">
        <f t="shared" si="6"/>
        <v>3111</v>
      </c>
      <c r="N17" s="54">
        <v>9</v>
      </c>
      <c r="O17" s="54">
        <v>11</v>
      </c>
      <c r="P17" s="54">
        <v>2</v>
      </c>
      <c r="Q17" s="54">
        <v>3</v>
      </c>
      <c r="R17" s="54">
        <v>1</v>
      </c>
      <c r="S17" s="54" t="s">
        <v>42</v>
      </c>
      <c r="T17" s="26">
        <f t="shared" si="7"/>
        <v>24</v>
      </c>
      <c r="U17" s="54">
        <v>1</v>
      </c>
      <c r="V17" s="54">
        <v>1</v>
      </c>
      <c r="W17" s="19"/>
      <c r="X17" s="11">
        <f>VLOOKUP($C17,[2]Bucharest!$BB$7:$BK$40,5)</f>
        <v>15</v>
      </c>
      <c r="Y17" s="11">
        <f>VLOOKUP($C17,[2]Bucharest!$BB$7:$BK$40,6)</f>
        <v>35</v>
      </c>
      <c r="Z17" s="11">
        <f>VLOOKUP($C17,[2]Bucharest!$BB$7:$BK$40,7)</f>
        <v>65</v>
      </c>
      <c r="AA17" s="11">
        <f>VLOOKUP($C17,[2]Bucharest!$BB$7:$BK$40,8)</f>
        <v>80</v>
      </c>
      <c r="AB17" s="11">
        <f>VLOOKUP($C17,[2]Bucharest!$BB$7:$BK$40,9)</f>
        <v>0</v>
      </c>
      <c r="AC17" s="11">
        <f>VLOOKUP($C17,[2]Bucharest!$BB$7:$BK$40,10)</f>
        <v>102</v>
      </c>
      <c r="AD17" s="12">
        <f t="shared" si="8"/>
        <v>0</v>
      </c>
      <c r="AE17" s="12">
        <f t="shared" si="9"/>
        <v>0</v>
      </c>
      <c r="AF17" s="12">
        <v>0</v>
      </c>
      <c r="AG17" s="12" t="s">
        <v>38</v>
      </c>
      <c r="AH17" s="12" t="s">
        <v>38</v>
      </c>
      <c r="AI17" s="12">
        <f t="shared" si="10"/>
        <v>136</v>
      </c>
      <c r="AJ17" s="12">
        <f t="shared" si="11"/>
        <v>139</v>
      </c>
      <c r="AK17" s="12">
        <f t="shared" si="12"/>
        <v>152</v>
      </c>
      <c r="AL17" s="12">
        <f t="shared" si="13"/>
        <v>160</v>
      </c>
      <c r="AM17" s="12">
        <f t="shared" si="14"/>
        <v>185</v>
      </c>
      <c r="AN17" s="12">
        <f t="shared" si="15"/>
        <v>184</v>
      </c>
      <c r="AO17" s="14">
        <f t="shared" si="0"/>
        <v>187.42157745640071</v>
      </c>
      <c r="AP17" s="11">
        <f>VLOOKUP($C17,[1]Bucharest!$BB$7:$BK$40,5)</f>
        <v>15</v>
      </c>
      <c r="AQ17" s="11">
        <f>VLOOKUP($C17,[1]Bucharest!$BB$7:$BK$40,6)</f>
        <v>35</v>
      </c>
      <c r="AR17" s="11">
        <f>VLOOKUP($C17,[1]Bucharest!$BB$7:$BK$40,7)</f>
        <v>65</v>
      </c>
      <c r="AS17" s="11">
        <f>VLOOKUP($C17,[1]Bucharest!$BB$7:$BK$40,8)</f>
        <v>81</v>
      </c>
      <c r="AT17" s="11">
        <f>VLOOKUP($C17,[1]Bucharest!$BB$7:$BK$40,9)</f>
        <v>0</v>
      </c>
      <c r="AU17" s="11">
        <f>VLOOKUP($C17,[1]Bucharest!$BB$7:$BK$40,10)</f>
        <v>103</v>
      </c>
      <c r="AV17" s="12">
        <f t="shared" si="16"/>
        <v>0</v>
      </c>
      <c r="AW17" s="12">
        <f t="shared" si="17"/>
        <v>0</v>
      </c>
      <c r="AX17" s="12">
        <v>0</v>
      </c>
      <c r="AY17" s="12" t="s">
        <v>38</v>
      </c>
      <c r="AZ17" s="12" t="s">
        <v>38</v>
      </c>
      <c r="BA17" s="12">
        <f t="shared" si="18"/>
        <v>138</v>
      </c>
      <c r="BB17" s="12">
        <f t="shared" si="19"/>
        <v>140</v>
      </c>
      <c r="BC17" s="12">
        <f t="shared" si="20"/>
        <v>153</v>
      </c>
      <c r="BD17" s="12">
        <f t="shared" si="21"/>
        <v>160</v>
      </c>
      <c r="BE17" s="12">
        <f t="shared" si="22"/>
        <v>186</v>
      </c>
      <c r="BF17" s="12">
        <f t="shared" si="23"/>
        <v>184</v>
      </c>
      <c r="BG17" s="14">
        <f t="shared" si="1"/>
        <v>111.43449223549783</v>
      </c>
      <c r="BH17" s="21">
        <f>IF($N17=2,BH47*'4 PEF'!$I$4,IF(OR($N17=3,$N17=4,$N17=5,$N17=6),BH47*'4 PEF'!$I$5,IF(OR($N17=7,$N17=8),BH47*'4 PEF'!$I$8,IF($N17=9,BH47*'4 PEF'!$I$7,IF($N17=10,BH47*'4 PEF'!$I$6)))))</f>
        <v>123.00054969133545</v>
      </c>
      <c r="BI17" s="21">
        <f>BI47*'4 PEF'!$I$8</f>
        <v>24.535815672552271</v>
      </c>
      <c r="BJ17" s="21">
        <f>IF($N17=2,BJ47*'4 PEF'!$I$4,IF(OR($N17=3,$N17=4,$N17=5,$N17=6),BJ47*'4 PEF'!$I$5,IF(OR($N17=7,$N17=8),BJ47*'4 PEF'!$I$8,IF($N17=9,BJ47*'4 PEF'!$I$7,IF($N17=10,BJ47*'4 PEF'!$I$6)))))</f>
        <v>9.1611428571428579</v>
      </c>
      <c r="BK17" s="21">
        <f>BK47*'4 PEF'!$I$8</f>
        <v>28.952175428569305</v>
      </c>
      <c r="BL17" s="21">
        <f>BL47*'4 PEF'!$I$8</f>
        <v>1.5479203599203766</v>
      </c>
      <c r="BM17" s="39">
        <f>BM47*'4 PEF'!$I$8</f>
        <v>-52.53</v>
      </c>
      <c r="BN17" s="40">
        <f t="shared" si="24"/>
        <v>134.66760400952023</v>
      </c>
      <c r="BO17" s="21">
        <f>IF($N17=2,BO47*'4 PEF'!$I$4,IF(OR($N17=3,$N17=4,$N17=5,$N17=6),BO47*'4 PEF'!$I$5,IF(OR($N17=7,$N17=8),BO47*'4 PEF'!$I$8,IF($N17=9,BO47*'4 PEF'!$I$7,IF($N17=10,BO47*'4 PEF'!$I$6)))))</f>
        <v>102.95472955279472</v>
      </c>
      <c r="BP17" s="21">
        <f>BP47*'4 PEF'!$I$8</f>
        <v>19.298127955233259</v>
      </c>
      <c r="BQ17" s="21">
        <f>IF($N17=2,BQ47*'4 PEF'!$I$4,IF(OR($N17=3,$N17=4,$N17=5,$N17=6),BQ47*'4 PEF'!$I$5,IF(OR($N17=7,$N17=8),BQ47*'4 PEF'!$I$8,IF($N17=9,BQ47*'4 PEF'!$I$7,IF($N17=10,BQ47*'4 PEF'!$I$6)))))</f>
        <v>14.660969696969694</v>
      </c>
      <c r="BR17" s="21">
        <f>BR47*'4 PEF'!$I$8</f>
        <v>29.774974545457162</v>
      </c>
      <c r="BS17" s="21">
        <f>BS47*'4 PEF'!$I$8</f>
        <v>1.283143698548614</v>
      </c>
      <c r="BT17" s="39">
        <f>BT47*'4 PEF'!$I$8</f>
        <v>-32.969696969696969</v>
      </c>
      <c r="BU17" s="40">
        <f t="shared" si="25"/>
        <v>135.00224847930647</v>
      </c>
    </row>
    <row r="18" spans="1:73" ht="15" customHeight="1" x14ac:dyDescent="0.25">
      <c r="A18" s="195"/>
      <c r="B18" s="18">
        <v>13</v>
      </c>
      <c r="C18" s="26">
        <f>VLOOKUP(M18,[1]aux!$A$2:$B$35,2)</f>
        <v>19</v>
      </c>
      <c r="D18" s="55" t="s">
        <v>40</v>
      </c>
      <c r="E18" s="55" t="s">
        <v>40</v>
      </c>
      <c r="F18" s="54" t="s">
        <v>42</v>
      </c>
      <c r="G18" s="54" t="s">
        <v>42</v>
      </c>
      <c r="H18" s="54">
        <v>0</v>
      </c>
      <c r="I18" s="54">
        <f t="shared" si="2"/>
        <v>3</v>
      </c>
      <c r="J18" s="54">
        <f t="shared" si="3"/>
        <v>2</v>
      </c>
      <c r="K18" s="54">
        <f t="shared" si="4"/>
        <v>1</v>
      </c>
      <c r="L18" s="54">
        <f t="shared" si="5"/>
        <v>1</v>
      </c>
      <c r="M18" s="54">
        <f t="shared" si="6"/>
        <v>3211</v>
      </c>
      <c r="N18" s="54">
        <v>8</v>
      </c>
      <c r="O18" s="54">
        <v>13</v>
      </c>
      <c r="P18" s="54">
        <v>1</v>
      </c>
      <c r="Q18" s="54">
        <v>1</v>
      </c>
      <c r="R18" s="54">
        <v>1</v>
      </c>
      <c r="S18" s="54" t="s">
        <v>42</v>
      </c>
      <c r="T18" s="26">
        <f t="shared" si="7"/>
        <v>23</v>
      </c>
      <c r="U18" s="54">
        <v>1</v>
      </c>
      <c r="V18" s="54">
        <v>1</v>
      </c>
      <c r="W18" s="19"/>
      <c r="X18" s="11">
        <f>VLOOKUP($C18,[2]Bucharest!$BB$7:$BK$40,5)</f>
        <v>15</v>
      </c>
      <c r="Y18" s="11">
        <f>VLOOKUP($C18,[2]Bucharest!$BB$7:$BK$40,6)</f>
        <v>35</v>
      </c>
      <c r="Z18" s="11">
        <f>VLOOKUP($C18,[2]Bucharest!$BB$7:$BK$40,7)</f>
        <v>65</v>
      </c>
      <c r="AA18" s="11">
        <f>VLOOKUP($C18,[2]Bucharest!$BB$7:$BK$40,8)</f>
        <v>90</v>
      </c>
      <c r="AB18" s="11">
        <f>VLOOKUP($C18,[2]Bucharest!$BB$7:$BK$40,9)</f>
        <v>0</v>
      </c>
      <c r="AC18" s="11">
        <f>VLOOKUP($C18,[2]Bucharest!$BB$7:$BK$40,10)</f>
        <v>102</v>
      </c>
      <c r="AD18" s="12">
        <f t="shared" si="8"/>
        <v>0</v>
      </c>
      <c r="AE18" s="12">
        <f t="shared" si="9"/>
        <v>0</v>
      </c>
      <c r="AF18" s="12">
        <v>0</v>
      </c>
      <c r="AG18" s="12" t="s">
        <v>38</v>
      </c>
      <c r="AH18" s="12" t="s">
        <v>38</v>
      </c>
      <c r="AI18" s="12">
        <f t="shared" si="10"/>
        <v>133</v>
      </c>
      <c r="AJ18" s="12">
        <f t="shared" si="11"/>
        <v>0</v>
      </c>
      <c r="AK18" s="12">
        <f t="shared" si="12"/>
        <v>148</v>
      </c>
      <c r="AL18" s="12">
        <f t="shared" si="13"/>
        <v>160</v>
      </c>
      <c r="AM18" s="12">
        <f t="shared" si="14"/>
        <v>185</v>
      </c>
      <c r="AN18" s="12">
        <f t="shared" si="15"/>
        <v>184</v>
      </c>
      <c r="AO18" s="14">
        <f t="shared" si="0"/>
        <v>348.29913662728899</v>
      </c>
      <c r="AP18" s="11">
        <f>VLOOKUP($C18,[1]Bucharest!$BB$7:$BK$40,5)</f>
        <v>15</v>
      </c>
      <c r="AQ18" s="11">
        <f>VLOOKUP($C18,[1]Bucharest!$BB$7:$BK$40,6)</f>
        <v>35</v>
      </c>
      <c r="AR18" s="11">
        <f>VLOOKUP($C18,[1]Bucharest!$BB$7:$BK$40,7)</f>
        <v>65</v>
      </c>
      <c r="AS18" s="11">
        <f>VLOOKUP($C18,[1]Bucharest!$BB$7:$BK$40,8)</f>
        <v>91</v>
      </c>
      <c r="AT18" s="11">
        <f>VLOOKUP($C18,[1]Bucharest!$BB$7:$BK$40,9)</f>
        <v>0</v>
      </c>
      <c r="AU18" s="11">
        <f>VLOOKUP($C18,[1]Bucharest!$BB$7:$BK$40,10)</f>
        <v>103</v>
      </c>
      <c r="AV18" s="12">
        <f t="shared" si="16"/>
        <v>0</v>
      </c>
      <c r="AW18" s="12">
        <f t="shared" si="17"/>
        <v>0</v>
      </c>
      <c r="AX18" s="12">
        <v>0</v>
      </c>
      <c r="AY18" s="12" t="s">
        <v>38</v>
      </c>
      <c r="AZ18" s="12" t="s">
        <v>38</v>
      </c>
      <c r="BA18" s="12">
        <f t="shared" si="18"/>
        <v>134</v>
      </c>
      <c r="BB18" s="12">
        <f t="shared" si="19"/>
        <v>0</v>
      </c>
      <c r="BC18" s="12">
        <f t="shared" si="20"/>
        <v>149</v>
      </c>
      <c r="BD18" s="12">
        <f t="shared" si="21"/>
        <v>160</v>
      </c>
      <c r="BE18" s="12">
        <f t="shared" si="22"/>
        <v>186</v>
      </c>
      <c r="BF18" s="12">
        <f t="shared" si="23"/>
        <v>184</v>
      </c>
      <c r="BG18" s="14">
        <f t="shared" si="1"/>
        <v>230.61380409216449</v>
      </c>
      <c r="BH18" s="21">
        <f>IF($N18=2,BH48*'4 PEF'!$I$4,IF(OR($N18=3,$N18=4,$N18=5,$N18=6),BH48*'4 PEF'!$I$5,IF(OR($N18=7,$N18=8),BH48*'4 PEF'!$I$8,IF($N18=9,BH48*'4 PEF'!$I$7,IF($N18=10,BH48*'4 PEF'!$I$6)))))</f>
        <v>50.376442219906721</v>
      </c>
      <c r="BI18" s="21">
        <f>BI48*'4 PEF'!$I$8</f>
        <v>18.639990293847454</v>
      </c>
      <c r="BJ18" s="21">
        <f>IF($N18=2,BJ48*'4 PEF'!$I$4,IF(OR($N18=3,$N18=4,$N18=5,$N18=6),BJ48*'4 PEF'!$I$5,IF(OR($N18=7,$N18=8),BJ48*'4 PEF'!$I$8,IF($N18=9,BJ48*'4 PEF'!$I$7,IF($N18=10,BJ48*'4 PEF'!$I$6)))))</f>
        <v>5.6083226590159629</v>
      </c>
      <c r="BK18" s="21">
        <f>BK48*'4 PEF'!$I$8</f>
        <v>28.952175428569305</v>
      </c>
      <c r="BL18" s="21">
        <f>BL48*'4 PEF'!$I$8</f>
        <v>1.4914156951509516</v>
      </c>
      <c r="BM18" s="39">
        <f>BM48*'4 PEF'!$I$8</f>
        <v>-52.53</v>
      </c>
      <c r="BN18" s="40">
        <f t="shared" si="24"/>
        <v>52.538346296490403</v>
      </c>
      <c r="BO18" s="21">
        <f>IF($N18=2,BO48*'4 PEF'!$I$4,IF(OR($N18=3,$N18=4,$N18=5,$N18=6),BO48*'4 PEF'!$I$5,IF(OR($N18=7,$N18=8),BO48*'4 PEF'!$I$8,IF($N18=9,BO48*'4 PEF'!$I$7,IF($N18=10,BO48*'4 PEF'!$I$6)))))</f>
        <v>42.801603303840714</v>
      </c>
      <c r="BP18" s="21">
        <f>BP48*'4 PEF'!$I$8</f>
        <v>14.975439742524788</v>
      </c>
      <c r="BQ18" s="21">
        <f>IF($N18=2,BQ48*'4 PEF'!$I$4,IF(OR($N18=3,$N18=4,$N18=5,$N18=6),BQ48*'4 PEF'!$I$5,IF(OR($N18=7,$N18=8),BQ48*'4 PEF'!$I$8,IF($N18=9,BQ48*'4 PEF'!$I$7,IF($N18=10,BQ48*'4 PEF'!$I$6)))))</f>
        <v>8.8997960913432248</v>
      </c>
      <c r="BR18" s="21">
        <f>BR48*'4 PEF'!$I$8</f>
        <v>29.774974545457162</v>
      </c>
      <c r="BS18" s="21">
        <f>BS48*'4 PEF'!$I$8</f>
        <v>1.2471539315442111</v>
      </c>
      <c r="BT18" s="39">
        <f>BT48*'4 PEF'!$I$8</f>
        <v>-32.969696969696969</v>
      </c>
      <c r="BU18" s="40">
        <f t="shared" si="25"/>
        <v>64.729270645013116</v>
      </c>
    </row>
    <row r="19" spans="1:73" ht="15" customHeight="1" x14ac:dyDescent="0.25">
      <c r="A19" s="195"/>
      <c r="B19" s="18">
        <v>14</v>
      </c>
      <c r="C19" s="26">
        <f>VLOOKUP(M19,[1]aux!$A$2:$B$35,2)</f>
        <v>31</v>
      </c>
      <c r="D19" s="55" t="s">
        <v>41</v>
      </c>
      <c r="E19" s="55" t="s">
        <v>41</v>
      </c>
      <c r="F19" s="54" t="s">
        <v>42</v>
      </c>
      <c r="G19" s="54" t="s">
        <v>42</v>
      </c>
      <c r="H19" s="54">
        <v>0</v>
      </c>
      <c r="I19" s="54">
        <f t="shared" si="2"/>
        <v>4</v>
      </c>
      <c r="J19" s="54">
        <f t="shared" si="3"/>
        <v>3</v>
      </c>
      <c r="K19" s="54">
        <f t="shared" si="4"/>
        <v>1</v>
      </c>
      <c r="L19" s="54">
        <f t="shared" si="5"/>
        <v>1</v>
      </c>
      <c r="M19" s="54">
        <f t="shared" si="6"/>
        <v>4311</v>
      </c>
      <c r="N19" s="54">
        <v>8</v>
      </c>
      <c r="O19" s="54">
        <v>13</v>
      </c>
      <c r="P19" s="54">
        <v>1</v>
      </c>
      <c r="Q19" s="54">
        <v>1</v>
      </c>
      <c r="R19" s="54">
        <v>1</v>
      </c>
      <c r="S19" s="54" t="s">
        <v>42</v>
      </c>
      <c r="T19" s="26">
        <f t="shared" si="7"/>
        <v>23</v>
      </c>
      <c r="U19" s="54">
        <v>1</v>
      </c>
      <c r="V19" s="54">
        <v>1</v>
      </c>
      <c r="W19" s="19"/>
      <c r="X19" s="11">
        <f>VLOOKUP($C19,[2]Bucharest!$BB$7:$BK$40,5)</f>
        <v>17</v>
      </c>
      <c r="Y19" s="11">
        <f>VLOOKUP($C19,[2]Bucharest!$BB$7:$BK$40,6)</f>
        <v>37</v>
      </c>
      <c r="Z19" s="11">
        <f>VLOOKUP($C19,[2]Bucharest!$BB$7:$BK$40,7)</f>
        <v>67</v>
      </c>
      <c r="AA19" s="11">
        <f>VLOOKUP($C19,[2]Bucharest!$BB$7:$BK$40,8)</f>
        <v>92</v>
      </c>
      <c r="AB19" s="11">
        <f>VLOOKUP($C19,[2]Bucharest!$BB$7:$BK$40,9)</f>
        <v>0</v>
      </c>
      <c r="AC19" s="11">
        <f>VLOOKUP($C19,[2]Bucharest!$BB$7:$BK$40,10)</f>
        <v>102</v>
      </c>
      <c r="AD19" s="12">
        <f t="shared" si="8"/>
        <v>0</v>
      </c>
      <c r="AE19" s="12">
        <f t="shared" si="9"/>
        <v>0</v>
      </c>
      <c r="AF19" s="12">
        <v>0</v>
      </c>
      <c r="AG19" s="12" t="s">
        <v>38</v>
      </c>
      <c r="AH19" s="12" t="s">
        <v>38</v>
      </c>
      <c r="AI19" s="12">
        <f t="shared" si="10"/>
        <v>133</v>
      </c>
      <c r="AJ19" s="12">
        <f t="shared" si="11"/>
        <v>0</v>
      </c>
      <c r="AK19" s="12">
        <f t="shared" si="12"/>
        <v>148</v>
      </c>
      <c r="AL19" s="12">
        <f t="shared" si="13"/>
        <v>160</v>
      </c>
      <c r="AM19" s="12">
        <f t="shared" si="14"/>
        <v>185</v>
      </c>
      <c r="AN19" s="12">
        <f t="shared" si="15"/>
        <v>184</v>
      </c>
      <c r="AO19" s="14">
        <f t="shared" si="0"/>
        <v>370.52938469871754</v>
      </c>
      <c r="AP19" s="11">
        <f>VLOOKUP($C19,[1]Bucharest!$BB$7:$BK$40,5)</f>
        <v>17</v>
      </c>
      <c r="AQ19" s="11">
        <f>VLOOKUP($C19,[1]Bucharest!$BB$7:$BK$40,6)</f>
        <v>37</v>
      </c>
      <c r="AR19" s="11">
        <f>VLOOKUP($C19,[1]Bucharest!$BB$7:$BK$40,7)</f>
        <v>67</v>
      </c>
      <c r="AS19" s="11">
        <f>VLOOKUP($C19,[1]Bucharest!$BB$7:$BK$40,8)</f>
        <v>93</v>
      </c>
      <c r="AT19" s="11">
        <f>VLOOKUP($C19,[1]Bucharest!$BB$7:$BK$40,9)</f>
        <v>0</v>
      </c>
      <c r="AU19" s="11">
        <f>VLOOKUP($C19,[1]Bucharest!$BB$7:$BK$40,10)</f>
        <v>103</v>
      </c>
      <c r="AV19" s="12">
        <f t="shared" si="16"/>
        <v>0</v>
      </c>
      <c r="AW19" s="12">
        <f t="shared" si="17"/>
        <v>0</v>
      </c>
      <c r="AX19" s="12">
        <v>0</v>
      </c>
      <c r="AY19" s="12" t="s">
        <v>38</v>
      </c>
      <c r="AZ19" s="12" t="s">
        <v>38</v>
      </c>
      <c r="BA19" s="12">
        <f t="shared" si="18"/>
        <v>134</v>
      </c>
      <c r="BB19" s="12">
        <f t="shared" si="19"/>
        <v>0</v>
      </c>
      <c r="BC19" s="12">
        <f t="shared" si="20"/>
        <v>149</v>
      </c>
      <c r="BD19" s="12">
        <f t="shared" si="21"/>
        <v>160</v>
      </c>
      <c r="BE19" s="12">
        <f t="shared" si="22"/>
        <v>186</v>
      </c>
      <c r="BF19" s="12">
        <f t="shared" si="23"/>
        <v>184</v>
      </c>
      <c r="BG19" s="14">
        <f t="shared" si="1"/>
        <v>243.51412403155842</v>
      </c>
      <c r="BH19" s="21">
        <f>IF($N19=2,BH49*'4 PEF'!$I$4,IF(OR($N19=3,$N19=4,$N19=5,$N19=6),BH49*'4 PEF'!$I$5,IF(OR($N19=7,$N19=8),BH49*'4 PEF'!$I$8,IF($N19=9,BH49*'4 PEF'!$I$7,IF($N19=10,BH49*'4 PEF'!$I$6)))))</f>
        <v>41.791333966139774</v>
      </c>
      <c r="BI19" s="21">
        <f>BI49*'4 PEF'!$I$8</f>
        <v>16.805922325235002</v>
      </c>
      <c r="BJ19" s="21">
        <f>IF($N19=2,BJ49*'4 PEF'!$I$4,IF(OR($N19=3,$N19=4,$N19=5,$N19=6),BJ49*'4 PEF'!$I$5,IF(OR($N19=7,$N19=8),BJ49*'4 PEF'!$I$8,IF($N19=9,BJ49*'4 PEF'!$I$7,IF($N19=10,BJ49*'4 PEF'!$I$6)))))</f>
        <v>5.6237875281086325</v>
      </c>
      <c r="BK19" s="21">
        <f>BK49*'4 PEF'!$I$8</f>
        <v>28.952175428569305</v>
      </c>
      <c r="BL19" s="21">
        <f>BL49*'4 PEF'!$I$8</f>
        <v>1.3809816467436162</v>
      </c>
      <c r="BM19" s="39">
        <f>BM49*'4 PEF'!$I$8</f>
        <v>-52.53</v>
      </c>
      <c r="BN19" s="40">
        <f t="shared" si="24"/>
        <v>42.024200894796337</v>
      </c>
      <c r="BO19" s="21">
        <f>IF($N19=2,BO49*'4 PEF'!$I$4,IF(OR($N19=3,$N19=4,$N19=5,$N19=6),BO49*'4 PEF'!$I$5,IF(OR($N19=7,$N19=8),BO49*'4 PEF'!$I$8,IF($N19=9,BO49*'4 PEF'!$I$7,IF($N19=10,BO49*'4 PEF'!$I$6)))))</f>
        <v>37.018059470811323</v>
      </c>
      <c r="BP19" s="21">
        <f>BP49*'4 PEF'!$I$8</f>
        <v>13.651773192103333</v>
      </c>
      <c r="BQ19" s="21">
        <f>IF($N19=2,BQ49*'4 PEF'!$I$4,IF(OR($N19=3,$N19=4,$N19=5,$N19=6),BQ49*'4 PEF'!$I$5,IF(OR($N19=7,$N19=8),BQ49*'4 PEF'!$I$8,IF($N19=9,BQ49*'4 PEF'!$I$7,IF($N19=10,BQ49*'4 PEF'!$I$6)))))</f>
        <v>8.9303533020201318</v>
      </c>
      <c r="BR19" s="21">
        <f>BR49*'4 PEF'!$I$8</f>
        <v>29.774974545457162</v>
      </c>
      <c r="BS19" s="21">
        <f>BS49*'4 PEF'!$I$8</f>
        <v>1.1784054926468828</v>
      </c>
      <c r="BT19" s="39">
        <f>BT49*'4 PEF'!$I$8</f>
        <v>-32.969696969696969</v>
      </c>
      <c r="BU19" s="40">
        <f t="shared" si="25"/>
        <v>57.58386903334187</v>
      </c>
    </row>
    <row r="20" spans="1:73" ht="15" customHeight="1" x14ac:dyDescent="0.25">
      <c r="A20" s="195"/>
      <c r="B20" s="18">
        <v>15</v>
      </c>
      <c r="C20" s="26">
        <f>VLOOKUP(M20,[1]aux!$A$2:$B$35,2)</f>
        <v>32</v>
      </c>
      <c r="D20" s="55" t="s">
        <v>41</v>
      </c>
      <c r="E20" s="55" t="s">
        <v>41</v>
      </c>
      <c r="F20" s="54" t="s">
        <v>41</v>
      </c>
      <c r="G20" s="54" t="s">
        <v>42</v>
      </c>
      <c r="H20" s="54">
        <v>0</v>
      </c>
      <c r="I20" s="54">
        <f t="shared" si="2"/>
        <v>4</v>
      </c>
      <c r="J20" s="54">
        <f t="shared" si="3"/>
        <v>3</v>
      </c>
      <c r="K20" s="54">
        <f t="shared" si="4"/>
        <v>2</v>
      </c>
      <c r="L20" s="54">
        <f t="shared" si="5"/>
        <v>1</v>
      </c>
      <c r="M20" s="54">
        <f t="shared" si="6"/>
        <v>4321</v>
      </c>
      <c r="N20" s="54">
        <v>8</v>
      </c>
      <c r="O20" s="54">
        <v>13</v>
      </c>
      <c r="P20" s="54">
        <v>1</v>
      </c>
      <c r="Q20" s="54">
        <v>1</v>
      </c>
      <c r="R20" s="54">
        <v>1</v>
      </c>
      <c r="S20" s="54" t="s">
        <v>42</v>
      </c>
      <c r="T20" s="26">
        <f t="shared" si="7"/>
        <v>23</v>
      </c>
      <c r="U20" s="54">
        <v>1</v>
      </c>
      <c r="V20" s="54">
        <v>1</v>
      </c>
      <c r="W20" s="19"/>
      <c r="X20" s="11">
        <f>VLOOKUP($C20,[2]Bucharest!$BB$7:$BK$40,5)</f>
        <v>17</v>
      </c>
      <c r="Y20" s="11">
        <f>VLOOKUP($C20,[2]Bucharest!$BB$7:$BK$40,6)</f>
        <v>37</v>
      </c>
      <c r="Z20" s="11">
        <f>VLOOKUP($C20,[2]Bucharest!$BB$7:$BK$40,7)</f>
        <v>67</v>
      </c>
      <c r="AA20" s="11">
        <f>VLOOKUP($C20,[2]Bucharest!$BB$7:$BK$40,8)</f>
        <v>92</v>
      </c>
      <c r="AB20" s="11">
        <f>VLOOKUP($C20,[2]Bucharest!$BB$7:$BK$40,9)</f>
        <v>116</v>
      </c>
      <c r="AC20" s="11">
        <f>VLOOKUP($C20,[2]Bucharest!$BB$7:$BK$40,10)</f>
        <v>108</v>
      </c>
      <c r="AD20" s="12">
        <f t="shared" si="8"/>
        <v>0</v>
      </c>
      <c r="AE20" s="12">
        <f t="shared" si="9"/>
        <v>0</v>
      </c>
      <c r="AF20" s="12">
        <v>0</v>
      </c>
      <c r="AG20" s="12" t="s">
        <v>38</v>
      </c>
      <c r="AH20" s="12" t="s">
        <v>38</v>
      </c>
      <c r="AI20" s="12">
        <f t="shared" si="10"/>
        <v>133</v>
      </c>
      <c r="AJ20" s="12">
        <f t="shared" si="11"/>
        <v>0</v>
      </c>
      <c r="AK20" s="12">
        <f t="shared" si="12"/>
        <v>148</v>
      </c>
      <c r="AL20" s="12">
        <f t="shared" si="13"/>
        <v>160</v>
      </c>
      <c r="AM20" s="12">
        <f t="shared" si="14"/>
        <v>185</v>
      </c>
      <c r="AN20" s="12">
        <f t="shared" si="15"/>
        <v>184</v>
      </c>
      <c r="AO20" s="14">
        <f t="shared" si="0"/>
        <v>428.86268112728902</v>
      </c>
      <c r="AP20" s="11">
        <f>VLOOKUP($C20,[1]Bucharest!$BB$7:$BK$40,5)</f>
        <v>17</v>
      </c>
      <c r="AQ20" s="11">
        <f>VLOOKUP($C20,[1]Bucharest!$BB$7:$BK$40,6)</f>
        <v>37</v>
      </c>
      <c r="AR20" s="11">
        <f>VLOOKUP($C20,[1]Bucharest!$BB$7:$BK$40,7)</f>
        <v>67</v>
      </c>
      <c r="AS20" s="11">
        <f>VLOOKUP($C20,[1]Bucharest!$BB$7:$BK$40,8)</f>
        <v>93</v>
      </c>
      <c r="AT20" s="11">
        <f>VLOOKUP($C20,[1]Bucharest!$BB$7:$BK$40,9)</f>
        <v>117</v>
      </c>
      <c r="AU20" s="11">
        <f>VLOOKUP($C20,[1]Bucharest!$BB$7:$BK$40,10)</f>
        <v>109</v>
      </c>
      <c r="AV20" s="12">
        <f t="shared" si="16"/>
        <v>0</v>
      </c>
      <c r="AW20" s="12">
        <f t="shared" si="17"/>
        <v>0</v>
      </c>
      <c r="AX20" s="12">
        <v>0</v>
      </c>
      <c r="AY20" s="12" t="s">
        <v>38</v>
      </c>
      <c r="AZ20" s="12" t="s">
        <v>38</v>
      </c>
      <c r="BA20" s="12">
        <f t="shared" si="18"/>
        <v>134</v>
      </c>
      <c r="BB20" s="12">
        <f t="shared" si="19"/>
        <v>0</v>
      </c>
      <c r="BC20" s="12">
        <f t="shared" si="20"/>
        <v>149</v>
      </c>
      <c r="BD20" s="12">
        <f t="shared" si="21"/>
        <v>160</v>
      </c>
      <c r="BE20" s="12">
        <f t="shared" si="22"/>
        <v>186</v>
      </c>
      <c r="BF20" s="12">
        <f t="shared" si="23"/>
        <v>184</v>
      </c>
      <c r="BG20" s="14">
        <f t="shared" si="1"/>
        <v>295.3570331224675</v>
      </c>
      <c r="BH20" s="21">
        <f>IF($N20=2,BH50*'4 PEF'!$I$4,IF(OR($N20=3,$N20=4,$N20=5,$N20=6),BH50*'4 PEF'!$I$5,IF(OR($N20=7,$N20=8),BH50*'4 PEF'!$I$8,IF($N20=9,BH50*'4 PEF'!$I$7,IF($N20=10,BH50*'4 PEF'!$I$6)))))</f>
        <v>41.821256035928791</v>
      </c>
      <c r="BI20" s="21">
        <f>BI50*'4 PEF'!$I$8</f>
        <v>4.1181602930460155</v>
      </c>
      <c r="BJ20" s="21">
        <f>IF($N20=2,BJ50*'4 PEF'!$I$4,IF(OR($N20=3,$N20=4,$N20=5,$N20=6),BJ50*'4 PEF'!$I$5,IF(OR($N20=7,$N20=8),BJ50*'4 PEF'!$I$8,IF($N20=9,BJ50*'4 PEF'!$I$7,IF($N20=10,BJ50*'4 PEF'!$I$6)))))</f>
        <v>5.6279152279866222</v>
      </c>
      <c r="BK20" s="21">
        <f>BK50*'4 PEF'!$I$8</f>
        <v>28.952175428569305</v>
      </c>
      <c r="BL20" s="21">
        <f>BL50*'4 PEF'!$I$8</f>
        <v>1.0728692971128269</v>
      </c>
      <c r="BM20" s="39">
        <f>BM50*'4 PEF'!$I$8</f>
        <v>-52.53</v>
      </c>
      <c r="BN20" s="40">
        <f t="shared" si="24"/>
        <v>29.062376282643569</v>
      </c>
      <c r="BO20" s="21">
        <f>IF($N20=2,BO50*'4 PEF'!$I$4,IF(OR($N20=3,$N20=4,$N20=5,$N20=6),BO50*'4 PEF'!$I$5,IF(OR($N20=7,$N20=8),BO50*'4 PEF'!$I$8,IF($N20=9,BO50*'4 PEF'!$I$7,IF($N20=10,BO50*'4 PEF'!$I$6)))))</f>
        <v>37.088981730161315</v>
      </c>
      <c r="BP20" s="21">
        <f>BP50*'4 PEF'!$I$8</f>
        <v>1.8929869697757729</v>
      </c>
      <c r="BQ20" s="21">
        <f>IF($N20=2,BQ50*'4 PEF'!$I$4,IF(OR($N20=3,$N20=4,$N20=5,$N20=6),BQ50*'4 PEF'!$I$5,IF(OR($N20=7,$N20=8),BQ50*'4 PEF'!$I$8,IF($N20=9,BQ50*'4 PEF'!$I$7,IF($N20=10,BQ50*'4 PEF'!$I$6)))))</f>
        <v>8.9459588400590153</v>
      </c>
      <c r="BR20" s="21">
        <f>BR50*'4 PEF'!$I$8</f>
        <v>29.774974545457162</v>
      </c>
      <c r="BS20" s="21">
        <f>BS50*'4 PEF'!$I$8</f>
        <v>0.95272862633543642</v>
      </c>
      <c r="BT20" s="39">
        <f>BT50*'4 PEF'!$I$8</f>
        <v>-32.969696969696969</v>
      </c>
      <c r="BU20" s="40">
        <f t="shared" si="25"/>
        <v>45.685933742091734</v>
      </c>
    </row>
    <row r="21" spans="1:73" ht="15" customHeight="1" x14ac:dyDescent="0.25">
      <c r="A21" s="195"/>
      <c r="B21" s="18">
        <v>16</v>
      </c>
      <c r="C21" s="26">
        <f>VLOOKUP(M21,[1]aux!$A$2:$B$35,2)</f>
        <v>33</v>
      </c>
      <c r="D21" s="55" t="s">
        <v>41</v>
      </c>
      <c r="E21" s="55" t="s">
        <v>41</v>
      </c>
      <c r="F21" s="54" t="s">
        <v>42</v>
      </c>
      <c r="G21" s="54" t="s">
        <v>42</v>
      </c>
      <c r="H21" s="54">
        <v>1</v>
      </c>
      <c r="I21" s="54">
        <f t="shared" si="2"/>
        <v>4</v>
      </c>
      <c r="J21" s="54">
        <f t="shared" si="3"/>
        <v>3</v>
      </c>
      <c r="K21" s="54">
        <f t="shared" si="4"/>
        <v>1</v>
      </c>
      <c r="L21" s="54">
        <f t="shared" si="5"/>
        <v>2</v>
      </c>
      <c r="M21" s="54">
        <f t="shared" si="6"/>
        <v>4312</v>
      </c>
      <c r="N21" s="54">
        <v>8</v>
      </c>
      <c r="O21" s="54">
        <v>13</v>
      </c>
      <c r="P21" s="54">
        <v>1</v>
      </c>
      <c r="Q21" s="54">
        <v>1</v>
      </c>
      <c r="R21" s="54">
        <v>1</v>
      </c>
      <c r="S21" s="54" t="s">
        <v>42</v>
      </c>
      <c r="T21" s="26">
        <f t="shared" si="7"/>
        <v>23</v>
      </c>
      <c r="U21" s="54">
        <v>1</v>
      </c>
      <c r="V21" s="54">
        <v>1</v>
      </c>
      <c r="W21" s="19"/>
      <c r="X21" s="11">
        <f>VLOOKUP($C21,[2]Bucharest!$BB$7:$BK$40,5)</f>
        <v>17</v>
      </c>
      <c r="Y21" s="11">
        <f>VLOOKUP($C21,[2]Bucharest!$BB$7:$BK$40,6)</f>
        <v>37</v>
      </c>
      <c r="Z21" s="11">
        <f>VLOOKUP($C21,[2]Bucharest!$BB$7:$BK$40,7)</f>
        <v>67</v>
      </c>
      <c r="AA21" s="11">
        <f>VLOOKUP($C21,[2]Bucharest!$BB$7:$BK$40,8)</f>
        <v>92</v>
      </c>
      <c r="AB21" s="11">
        <f>VLOOKUP($C21,[2]Bucharest!$BB$7:$BK$40,9)</f>
        <v>0</v>
      </c>
      <c r="AC21" s="11">
        <f>VLOOKUP($C21,[2]Bucharest!$BB$7:$BK$40,10)</f>
        <v>102</v>
      </c>
      <c r="AD21" s="12">
        <f t="shared" si="8"/>
        <v>169</v>
      </c>
      <c r="AE21" s="12">
        <f t="shared" si="9"/>
        <v>167</v>
      </c>
      <c r="AF21" s="12">
        <v>0</v>
      </c>
      <c r="AG21" s="12" t="s">
        <v>38</v>
      </c>
      <c r="AH21" s="12" t="s">
        <v>38</v>
      </c>
      <c r="AI21" s="12">
        <f t="shared" si="10"/>
        <v>133</v>
      </c>
      <c r="AJ21" s="12">
        <f t="shared" si="11"/>
        <v>0</v>
      </c>
      <c r="AK21" s="12">
        <f t="shared" si="12"/>
        <v>148</v>
      </c>
      <c r="AL21" s="12">
        <f t="shared" si="13"/>
        <v>160</v>
      </c>
      <c r="AM21" s="12">
        <f t="shared" si="14"/>
        <v>185</v>
      </c>
      <c r="AN21" s="12">
        <f t="shared" si="15"/>
        <v>184</v>
      </c>
      <c r="AO21" s="14">
        <f t="shared" si="0"/>
        <v>392.28765120815154</v>
      </c>
      <c r="AP21" s="11">
        <f>VLOOKUP($C21,[1]Bucharest!$BB$7:$BK$40,5)</f>
        <v>17</v>
      </c>
      <c r="AQ21" s="11">
        <f>VLOOKUP($C21,[1]Bucharest!$BB$7:$BK$40,6)</f>
        <v>37</v>
      </c>
      <c r="AR21" s="11">
        <f>VLOOKUP($C21,[1]Bucharest!$BB$7:$BK$40,7)</f>
        <v>67</v>
      </c>
      <c r="AS21" s="11">
        <f>VLOOKUP($C21,[1]Bucharest!$BB$7:$BK$40,8)</f>
        <v>93</v>
      </c>
      <c r="AT21" s="11">
        <f>VLOOKUP($C21,[1]Bucharest!$BB$7:$BK$40,9)</f>
        <v>0</v>
      </c>
      <c r="AU21" s="11">
        <f>VLOOKUP($C21,[1]Bucharest!$BB$7:$BK$40,10)</f>
        <v>103</v>
      </c>
      <c r="AV21" s="12">
        <f t="shared" si="16"/>
        <v>170</v>
      </c>
      <c r="AW21" s="12">
        <f t="shared" si="17"/>
        <v>168</v>
      </c>
      <c r="AX21" s="12">
        <v>0</v>
      </c>
      <c r="AY21" s="12" t="s">
        <v>38</v>
      </c>
      <c r="AZ21" s="12" t="s">
        <v>38</v>
      </c>
      <c r="BA21" s="12">
        <f t="shared" si="18"/>
        <v>134</v>
      </c>
      <c r="BB21" s="12">
        <f t="shared" si="19"/>
        <v>0</v>
      </c>
      <c r="BC21" s="12">
        <f t="shared" si="20"/>
        <v>149</v>
      </c>
      <c r="BD21" s="12">
        <f t="shared" si="21"/>
        <v>160</v>
      </c>
      <c r="BE21" s="12">
        <f t="shared" si="22"/>
        <v>186</v>
      </c>
      <c r="BF21" s="12">
        <f t="shared" si="23"/>
        <v>184</v>
      </c>
      <c r="BG21" s="14">
        <f t="shared" si="1"/>
        <v>263.10003433458871</v>
      </c>
      <c r="BH21" s="21">
        <f>IF($N21=2,BH51*'4 PEF'!$I$4,IF(OR($N21=3,$N21=4,$N21=5,$N21=6),BH51*'4 PEF'!$I$5,IF(OR($N21=7,$N21=8),BH51*'4 PEF'!$I$8,IF($N21=9,BH51*'4 PEF'!$I$7,IF($N21=10,BH51*'4 PEF'!$I$6)))))</f>
        <v>29.682734480873634</v>
      </c>
      <c r="BI21" s="21">
        <f>BI51*'4 PEF'!$I$8</f>
        <v>16.330955514273583</v>
      </c>
      <c r="BJ21" s="21">
        <f>IF($N21=2,BJ51*'4 PEF'!$I$4,IF(OR($N21=3,$N21=4,$N21=5,$N21=6),BJ51*'4 PEF'!$I$5,IF(OR($N21=7,$N21=8),BJ51*'4 PEF'!$I$8,IF($N21=9,BJ51*'4 PEF'!$I$7,IF($N21=10,BJ51*'4 PEF'!$I$6)))))</f>
        <v>5.8241029608805794</v>
      </c>
      <c r="BK21" s="21">
        <f>BK51*'4 PEF'!$I$8</f>
        <v>28.952175428569305</v>
      </c>
      <c r="BL21" s="21">
        <f>BL51*'4 PEF'!$I$8</f>
        <v>12.951806335682193</v>
      </c>
      <c r="BM21" s="39">
        <f>BM51*'4 PEF'!$I$8</f>
        <v>-52.53</v>
      </c>
      <c r="BN21" s="40">
        <f t="shared" si="24"/>
        <v>41.211774720279294</v>
      </c>
      <c r="BO21" s="21">
        <f>IF($N21=2,BO51*'4 PEF'!$I$4,IF(OR($N21=3,$N21=4,$N21=5,$N21=6),BO51*'4 PEF'!$I$5,IF(OR($N21=7,$N21=8),BO51*'4 PEF'!$I$8,IF($N21=9,BO51*'4 PEF'!$I$7,IF($N21=10,BO51*'4 PEF'!$I$6)))))</f>
        <v>27.028274396392806</v>
      </c>
      <c r="BP21" s="21">
        <f>BP51*'4 PEF'!$I$8</f>
        <v>13.284607411610562</v>
      </c>
      <c r="BQ21" s="21">
        <f>IF($N21=2,BQ51*'4 PEF'!$I$4,IF(OR($N21=3,$N21=4,$N21=5,$N21=6),BQ51*'4 PEF'!$I$5,IF(OR($N21=7,$N21=8),BQ51*'4 PEF'!$I$8,IF($N21=9,BQ51*'4 PEF'!$I$7,IF($N21=10,BQ51*'4 PEF'!$I$6)))))</f>
        <v>9.5179131992171104</v>
      </c>
      <c r="BR21" s="21">
        <f>BR51*'4 PEF'!$I$8</f>
        <v>29.774974545457162</v>
      </c>
      <c r="BS21" s="21">
        <f>BS51*'4 PEF'!$I$8</f>
        <v>12.382349390399661</v>
      </c>
      <c r="BT21" s="39">
        <f>BT51*'4 PEF'!$I$8</f>
        <v>-32.969696969696969</v>
      </c>
      <c r="BU21" s="40">
        <f t="shared" si="25"/>
        <v>59.018421973380327</v>
      </c>
    </row>
    <row r="22" spans="1:73" ht="15" customHeight="1" x14ac:dyDescent="0.25">
      <c r="A22" s="195"/>
      <c r="B22" s="18">
        <v>17</v>
      </c>
      <c r="C22" s="26">
        <f>VLOOKUP(M22,[1]aux!$A$2:$B$35,2)</f>
        <v>34</v>
      </c>
      <c r="D22" s="55" t="s">
        <v>41</v>
      </c>
      <c r="E22" s="55" t="s">
        <v>41</v>
      </c>
      <c r="F22" s="54" t="s">
        <v>41</v>
      </c>
      <c r="G22" s="54" t="s">
        <v>42</v>
      </c>
      <c r="H22" s="54">
        <v>1</v>
      </c>
      <c r="I22" s="54">
        <f t="shared" si="2"/>
        <v>4</v>
      </c>
      <c r="J22" s="54">
        <f t="shared" si="3"/>
        <v>3</v>
      </c>
      <c r="K22" s="54">
        <f t="shared" si="4"/>
        <v>2</v>
      </c>
      <c r="L22" s="54">
        <f t="shared" si="5"/>
        <v>2</v>
      </c>
      <c r="M22" s="54">
        <f t="shared" si="6"/>
        <v>4322</v>
      </c>
      <c r="N22" s="54">
        <v>8</v>
      </c>
      <c r="O22" s="54">
        <v>13</v>
      </c>
      <c r="P22" s="54">
        <v>1</v>
      </c>
      <c r="Q22" s="54">
        <v>1</v>
      </c>
      <c r="R22" s="54">
        <v>1</v>
      </c>
      <c r="S22" s="54" t="s">
        <v>42</v>
      </c>
      <c r="T22" s="26">
        <f t="shared" si="7"/>
        <v>23</v>
      </c>
      <c r="U22" s="54">
        <v>1</v>
      </c>
      <c r="V22" s="54">
        <v>1</v>
      </c>
      <c r="W22" s="19"/>
      <c r="X22" s="11">
        <f>VLOOKUP($C22,[2]Bucharest!$BB$7:$BK$40,5)</f>
        <v>17</v>
      </c>
      <c r="Y22" s="11">
        <f>VLOOKUP($C22,[2]Bucharest!$BB$7:$BK$40,6)</f>
        <v>37</v>
      </c>
      <c r="Z22" s="11">
        <f>VLOOKUP($C22,[2]Bucharest!$BB$7:$BK$40,7)</f>
        <v>67</v>
      </c>
      <c r="AA22" s="11">
        <f>VLOOKUP($C22,[2]Bucharest!$BB$7:$BK$40,8)</f>
        <v>92</v>
      </c>
      <c r="AB22" s="11">
        <f>VLOOKUP($C22,[2]Bucharest!$BB$7:$BK$40,9)</f>
        <v>116</v>
      </c>
      <c r="AC22" s="11">
        <f>VLOOKUP($C22,[2]Bucharest!$BB$7:$BK$40,10)</f>
        <v>108</v>
      </c>
      <c r="AD22" s="12">
        <f t="shared" si="8"/>
        <v>169</v>
      </c>
      <c r="AE22" s="12">
        <f t="shared" si="9"/>
        <v>167</v>
      </c>
      <c r="AF22" s="12">
        <v>0</v>
      </c>
      <c r="AG22" s="12" t="s">
        <v>38</v>
      </c>
      <c r="AH22" s="12" t="s">
        <v>38</v>
      </c>
      <c r="AI22" s="12">
        <f t="shared" si="10"/>
        <v>133</v>
      </c>
      <c r="AJ22" s="12">
        <f t="shared" si="11"/>
        <v>0</v>
      </c>
      <c r="AK22" s="12">
        <f t="shared" si="12"/>
        <v>148</v>
      </c>
      <c r="AL22" s="12">
        <f t="shared" si="13"/>
        <v>160</v>
      </c>
      <c r="AM22" s="12">
        <f t="shared" si="14"/>
        <v>185</v>
      </c>
      <c r="AN22" s="12">
        <f t="shared" si="15"/>
        <v>184</v>
      </c>
      <c r="AO22" s="14">
        <f t="shared" si="0"/>
        <v>450.62094763672303</v>
      </c>
      <c r="AP22" s="11">
        <f>VLOOKUP($C22,[1]Bucharest!$BB$7:$BK$40,5)</f>
        <v>17</v>
      </c>
      <c r="AQ22" s="11">
        <f>VLOOKUP($C22,[1]Bucharest!$BB$7:$BK$40,6)</f>
        <v>37</v>
      </c>
      <c r="AR22" s="11">
        <f>VLOOKUP($C22,[1]Bucharest!$BB$7:$BK$40,7)</f>
        <v>67</v>
      </c>
      <c r="AS22" s="11">
        <f>VLOOKUP($C22,[1]Bucharest!$BB$7:$BK$40,8)</f>
        <v>93</v>
      </c>
      <c r="AT22" s="11">
        <f>VLOOKUP($C22,[1]Bucharest!$BB$7:$BK$40,9)</f>
        <v>117</v>
      </c>
      <c r="AU22" s="11">
        <f>VLOOKUP($C22,[1]Bucharest!$BB$7:$BK$40,10)</f>
        <v>109</v>
      </c>
      <c r="AV22" s="12">
        <f t="shared" si="16"/>
        <v>170</v>
      </c>
      <c r="AW22" s="12">
        <f t="shared" si="17"/>
        <v>168</v>
      </c>
      <c r="AX22" s="12">
        <v>0</v>
      </c>
      <c r="AY22" s="12" t="s">
        <v>38</v>
      </c>
      <c r="AZ22" s="12" t="s">
        <v>38</v>
      </c>
      <c r="BA22" s="12">
        <f t="shared" si="18"/>
        <v>134</v>
      </c>
      <c r="BB22" s="12">
        <f t="shared" si="19"/>
        <v>0</v>
      </c>
      <c r="BC22" s="12">
        <f t="shared" si="20"/>
        <v>149</v>
      </c>
      <c r="BD22" s="12">
        <f t="shared" si="21"/>
        <v>160</v>
      </c>
      <c r="BE22" s="12">
        <f t="shared" si="22"/>
        <v>186</v>
      </c>
      <c r="BF22" s="12">
        <f t="shared" si="23"/>
        <v>184</v>
      </c>
      <c r="BG22" s="14">
        <f t="shared" si="1"/>
        <v>314.94294342549779</v>
      </c>
      <c r="BH22" s="21">
        <f>IF($N22=2,BH52*'4 PEF'!$I$4,IF(OR($N22=3,$N22=4,$N22=5,$N22=6),BH52*'4 PEF'!$I$5,IF(OR($N22=7,$N22=8),BH52*'4 PEF'!$I$8,IF($N22=9,BH52*'4 PEF'!$I$7,IF($N22=10,BH52*'4 PEF'!$I$6)))))</f>
        <v>29.712699828294593</v>
      </c>
      <c r="BI22" s="21">
        <f>BI52*'4 PEF'!$I$8</f>
        <v>3.8273211572502586</v>
      </c>
      <c r="BJ22" s="21">
        <f>IF($N22=2,BJ52*'4 PEF'!$I$4,IF(OR($N22=3,$N22=4,$N22=5,$N22=6),BJ52*'4 PEF'!$I$5,IF(OR($N22=7,$N22=8),BJ52*'4 PEF'!$I$8,IF($N22=9,BJ52*'4 PEF'!$I$7,IF($N22=10,BJ52*'4 PEF'!$I$6)))))</f>
        <v>5.830135299098635</v>
      </c>
      <c r="BK22" s="21">
        <f>BK52*'4 PEF'!$I$8</f>
        <v>28.952175428569305</v>
      </c>
      <c r="BL22" s="21">
        <f>BL52*'4 PEF'!$I$8</f>
        <v>12.642363010767786</v>
      </c>
      <c r="BM22" s="39">
        <f>BM52*'4 PEF'!$I$8</f>
        <v>-52.53</v>
      </c>
      <c r="BN22" s="40">
        <f t="shared" si="24"/>
        <v>28.43469472398057</v>
      </c>
      <c r="BO22" s="21">
        <f>IF($N22=2,BO52*'4 PEF'!$I$4,IF(OR($N22=3,$N22=4,$N22=5,$N22=6),BO52*'4 PEF'!$I$5,IF(OR($N22=7,$N22=8),BO52*'4 PEF'!$I$8,IF($N22=9,BO52*'4 PEF'!$I$7,IF($N22=10,BO52*'4 PEF'!$I$6)))))</f>
        <v>27.106593357071709</v>
      </c>
      <c r="BP22" s="21">
        <f>BP52*'4 PEF'!$I$8</f>
        <v>1.6074683667446541</v>
      </c>
      <c r="BQ22" s="21">
        <f>IF($N22=2,BQ52*'4 PEF'!$I$4,IF(OR($N22=3,$N22=4,$N22=5,$N22=6),BQ52*'4 PEF'!$I$5,IF(OR($N22=7,$N22=8),BQ52*'4 PEF'!$I$8,IF($N22=9,BQ52*'4 PEF'!$I$7,IF($N22=10,BQ52*'4 PEF'!$I$6)))))</f>
        <v>9.5430750733718721</v>
      </c>
      <c r="BR22" s="21">
        <f>BR52*'4 PEF'!$I$8</f>
        <v>29.774974545457162</v>
      </c>
      <c r="BS22" s="21">
        <f>BS52*'4 PEF'!$I$8</f>
        <v>12.156481098138489</v>
      </c>
      <c r="BT22" s="39">
        <f>BT52*'4 PEF'!$I$8</f>
        <v>-32.969696969696969</v>
      </c>
      <c r="BU22" s="40">
        <f t="shared" si="25"/>
        <v>47.218895471086924</v>
      </c>
    </row>
    <row r="23" spans="1:73" ht="15" customHeight="1" x14ac:dyDescent="0.25">
      <c r="A23" s="195"/>
      <c r="B23" s="18">
        <v>18</v>
      </c>
      <c r="C23" s="26">
        <f>VLOOKUP(M23,[1]aux!$A$2:$B$35,2)</f>
        <v>19</v>
      </c>
      <c r="D23" s="55" t="s">
        <v>40</v>
      </c>
      <c r="E23" s="55" t="s">
        <v>40</v>
      </c>
      <c r="F23" s="54" t="s">
        <v>42</v>
      </c>
      <c r="G23" s="54" t="s">
        <v>42</v>
      </c>
      <c r="H23" s="54">
        <v>0</v>
      </c>
      <c r="I23" s="54">
        <f t="shared" si="2"/>
        <v>3</v>
      </c>
      <c r="J23" s="54">
        <f t="shared" si="3"/>
        <v>2</v>
      </c>
      <c r="K23" s="54">
        <f t="shared" si="4"/>
        <v>1</v>
      </c>
      <c r="L23" s="54">
        <f t="shared" si="5"/>
        <v>1</v>
      </c>
      <c r="M23" s="54">
        <f t="shared" si="6"/>
        <v>3211</v>
      </c>
      <c r="N23" s="54">
        <v>6</v>
      </c>
      <c r="O23" s="54">
        <v>11</v>
      </c>
      <c r="P23" s="54">
        <v>1</v>
      </c>
      <c r="Q23" s="54">
        <v>3</v>
      </c>
      <c r="R23" s="54">
        <v>1</v>
      </c>
      <c r="S23" s="54" t="s">
        <v>42</v>
      </c>
      <c r="T23" s="26">
        <f t="shared" si="7"/>
        <v>21</v>
      </c>
      <c r="U23" s="54">
        <v>1</v>
      </c>
      <c r="V23" s="54">
        <v>1</v>
      </c>
      <c r="W23" s="19"/>
      <c r="X23" s="11">
        <f>VLOOKUP($C23,[2]Bucharest!$BB$7:$BK$40,5)</f>
        <v>15</v>
      </c>
      <c r="Y23" s="11">
        <f>VLOOKUP($C23,[2]Bucharest!$BB$7:$BK$40,6)</f>
        <v>35</v>
      </c>
      <c r="Z23" s="11">
        <f>VLOOKUP($C23,[2]Bucharest!$BB$7:$BK$40,7)</f>
        <v>65</v>
      </c>
      <c r="AA23" s="11">
        <f>VLOOKUP($C23,[2]Bucharest!$BB$7:$BK$40,8)</f>
        <v>90</v>
      </c>
      <c r="AB23" s="11">
        <f>VLOOKUP($C23,[2]Bucharest!$BB$7:$BK$40,9)</f>
        <v>0</v>
      </c>
      <c r="AC23" s="11">
        <f>VLOOKUP($C23,[2]Bucharest!$BB$7:$BK$40,10)</f>
        <v>102</v>
      </c>
      <c r="AD23" s="12">
        <f t="shared" si="8"/>
        <v>0</v>
      </c>
      <c r="AE23" s="12">
        <f t="shared" si="9"/>
        <v>0</v>
      </c>
      <c r="AF23" s="12">
        <v>0</v>
      </c>
      <c r="AG23" s="12" t="s">
        <v>38</v>
      </c>
      <c r="AH23" s="12" t="s">
        <v>38</v>
      </c>
      <c r="AI23" s="12">
        <f t="shared" si="10"/>
        <v>121</v>
      </c>
      <c r="AJ23" s="12">
        <f t="shared" si="11"/>
        <v>139</v>
      </c>
      <c r="AK23" s="12">
        <f t="shared" si="12"/>
        <v>148</v>
      </c>
      <c r="AL23" s="12">
        <f t="shared" si="13"/>
        <v>160</v>
      </c>
      <c r="AM23" s="12">
        <f t="shared" si="14"/>
        <v>185</v>
      </c>
      <c r="AN23" s="12">
        <f t="shared" si="15"/>
        <v>184</v>
      </c>
      <c r="AO23" s="14">
        <f t="shared" si="0"/>
        <v>274.84295457705196</v>
      </c>
      <c r="AP23" s="11">
        <f>VLOOKUP($C23,[1]Bucharest!$BB$7:$BK$40,5)</f>
        <v>15</v>
      </c>
      <c r="AQ23" s="11">
        <f>VLOOKUP($C23,[1]Bucharest!$BB$7:$BK$40,6)</f>
        <v>35</v>
      </c>
      <c r="AR23" s="11">
        <f>VLOOKUP($C23,[1]Bucharest!$BB$7:$BK$40,7)</f>
        <v>65</v>
      </c>
      <c r="AS23" s="11">
        <f>VLOOKUP($C23,[1]Bucharest!$BB$7:$BK$40,8)</f>
        <v>91</v>
      </c>
      <c r="AT23" s="11">
        <f>VLOOKUP($C23,[1]Bucharest!$BB$7:$BK$40,9)</f>
        <v>0</v>
      </c>
      <c r="AU23" s="11">
        <f>VLOOKUP($C23,[1]Bucharest!$BB$7:$BK$40,10)</f>
        <v>103</v>
      </c>
      <c r="AV23" s="12">
        <f t="shared" si="16"/>
        <v>0</v>
      </c>
      <c r="AW23" s="12">
        <f t="shared" si="17"/>
        <v>0</v>
      </c>
      <c r="AX23" s="12">
        <v>0</v>
      </c>
      <c r="AY23" s="12" t="s">
        <v>38</v>
      </c>
      <c r="AZ23" s="12" t="s">
        <v>38</v>
      </c>
      <c r="BA23" s="12">
        <f t="shared" si="18"/>
        <v>122</v>
      </c>
      <c r="BB23" s="12">
        <f t="shared" si="19"/>
        <v>140</v>
      </c>
      <c r="BC23" s="12">
        <f t="shared" si="20"/>
        <v>149</v>
      </c>
      <c r="BD23" s="12">
        <f t="shared" si="21"/>
        <v>160</v>
      </c>
      <c r="BE23" s="12">
        <f t="shared" si="22"/>
        <v>186</v>
      </c>
      <c r="BF23" s="12">
        <f t="shared" si="23"/>
        <v>184</v>
      </c>
      <c r="BG23" s="14">
        <f t="shared" si="1"/>
        <v>188.50708638367368</v>
      </c>
      <c r="BH23" s="21">
        <f>IF($N23=2,BH53*'4 PEF'!$I$4,IF(OR($N23=3,$N23=4,$N23=5,$N23=6),BH53*'4 PEF'!$I$5,IF(OR($N23=7,$N23=8),BH53*'4 PEF'!$I$8,IF($N23=9,BH53*'4 PEF'!$I$7,IF($N23=10,BH53*'4 PEF'!$I$6)))))</f>
        <v>69.267213321156248</v>
      </c>
      <c r="BI23" s="21">
        <f>BI53*'4 PEF'!$I$8</f>
        <v>28.210111688266547</v>
      </c>
      <c r="BJ23" s="21">
        <f>IF($N23=2,BJ53*'4 PEF'!$I$4,IF(OR($N23=3,$N23=4,$N23=5,$N23=6),BJ53*'4 PEF'!$I$5,IF(OR($N23=7,$N23=8),BJ53*'4 PEF'!$I$8,IF($N23=9,BJ53*'4 PEF'!$I$7,IF($N23=10,BJ53*'4 PEF'!$I$6)))))</f>
        <v>8.0360902255639104</v>
      </c>
      <c r="BK23" s="21">
        <f>BK53*'4 PEF'!$I$8</f>
        <v>28.952175428569305</v>
      </c>
      <c r="BL23" s="21">
        <f>BL53*'4 PEF'!$I$8</f>
        <v>1.4914156951509516</v>
      </c>
      <c r="BM23" s="39">
        <f>BM53*'4 PEF'!$I$8</f>
        <v>-52.53</v>
      </c>
      <c r="BN23" s="40">
        <f t="shared" si="24"/>
        <v>83.427006358706961</v>
      </c>
      <c r="BO23" s="21">
        <f>IF($N23=2,BO53*'4 PEF'!$I$4,IF(OR($N23=3,$N23=4,$N23=5,$N23=6),BO53*'4 PEF'!$I$5,IF(OR($N23=7,$N23=8),BO53*'4 PEF'!$I$8,IF($N23=9,BO53*'4 PEF'!$I$7,IF($N23=10,BO53*'4 PEF'!$I$6)))))</f>
        <v>59.3507534476445</v>
      </c>
      <c r="BP23" s="21">
        <f>BP53*'4 PEF'!$I$8</f>
        <v>23.201162184172006</v>
      </c>
      <c r="BQ23" s="21">
        <f>IF($N23=2,BQ53*'4 PEF'!$I$4,IF(OR($N23=3,$N23=4,$N23=5,$N23=6),BQ53*'4 PEF'!$I$5,IF(OR($N23=7,$N23=8),BQ53*'4 PEF'!$I$8,IF($N23=9,BQ53*'4 PEF'!$I$7,IF($N23=10,BQ53*'4 PEF'!$I$6)))))</f>
        <v>12.860499734183945</v>
      </c>
      <c r="BR23" s="21">
        <f>BR53*'4 PEF'!$I$8</f>
        <v>29.774974545457162</v>
      </c>
      <c r="BS23" s="21">
        <f>BS53*'4 PEF'!$I$8</f>
        <v>1.2471539315442111</v>
      </c>
      <c r="BT23" s="39">
        <f>BT53*'4 PEF'!$I$8</f>
        <v>-32.969696969696969</v>
      </c>
      <c r="BU23" s="40">
        <f t="shared" si="25"/>
        <v>93.46484687330485</v>
      </c>
    </row>
    <row r="24" spans="1:73" ht="15" customHeight="1" x14ac:dyDescent="0.25">
      <c r="A24" s="195"/>
      <c r="B24" s="18">
        <v>19</v>
      </c>
      <c r="C24" s="26">
        <f>VLOOKUP(M24,[1]aux!$A$2:$B$35,2)</f>
        <v>31</v>
      </c>
      <c r="D24" s="55" t="s">
        <v>41</v>
      </c>
      <c r="E24" s="55" t="s">
        <v>41</v>
      </c>
      <c r="F24" s="54" t="s">
        <v>42</v>
      </c>
      <c r="G24" s="54" t="s">
        <v>42</v>
      </c>
      <c r="H24" s="54">
        <v>0</v>
      </c>
      <c r="I24" s="54">
        <f t="shared" si="2"/>
        <v>4</v>
      </c>
      <c r="J24" s="54">
        <f t="shared" si="3"/>
        <v>3</v>
      </c>
      <c r="K24" s="54">
        <f t="shared" si="4"/>
        <v>1</v>
      </c>
      <c r="L24" s="54">
        <f t="shared" si="5"/>
        <v>1</v>
      </c>
      <c r="M24" s="54">
        <f t="shared" si="6"/>
        <v>4311</v>
      </c>
      <c r="N24" s="54">
        <v>6</v>
      </c>
      <c r="O24" s="54">
        <v>11</v>
      </c>
      <c r="P24" s="54">
        <v>1</v>
      </c>
      <c r="Q24" s="54">
        <v>3</v>
      </c>
      <c r="R24" s="54">
        <v>1</v>
      </c>
      <c r="S24" s="54" t="s">
        <v>42</v>
      </c>
      <c r="T24" s="26">
        <f t="shared" si="7"/>
        <v>21</v>
      </c>
      <c r="U24" s="54">
        <v>1</v>
      </c>
      <c r="V24" s="54">
        <v>1</v>
      </c>
      <c r="W24" s="19"/>
      <c r="X24" s="11">
        <f>VLOOKUP($C24,[2]Bucharest!$BB$7:$BK$40,5)</f>
        <v>17</v>
      </c>
      <c r="Y24" s="11">
        <f>VLOOKUP($C24,[2]Bucharest!$BB$7:$BK$40,6)</f>
        <v>37</v>
      </c>
      <c r="Z24" s="11">
        <f>VLOOKUP($C24,[2]Bucharest!$BB$7:$BK$40,7)</f>
        <v>67</v>
      </c>
      <c r="AA24" s="11">
        <f>VLOOKUP($C24,[2]Bucharest!$BB$7:$BK$40,8)</f>
        <v>92</v>
      </c>
      <c r="AB24" s="11">
        <f>VLOOKUP($C24,[2]Bucharest!$BB$7:$BK$40,9)</f>
        <v>0</v>
      </c>
      <c r="AC24" s="11">
        <f>VLOOKUP($C24,[2]Bucharest!$BB$7:$BK$40,10)</f>
        <v>102</v>
      </c>
      <c r="AD24" s="12">
        <f t="shared" si="8"/>
        <v>0</v>
      </c>
      <c r="AE24" s="12">
        <f t="shared" si="9"/>
        <v>0</v>
      </c>
      <c r="AF24" s="12">
        <v>0</v>
      </c>
      <c r="AG24" s="12" t="s">
        <v>38</v>
      </c>
      <c r="AH24" s="12" t="s">
        <v>38</v>
      </c>
      <c r="AI24" s="12">
        <f t="shared" si="10"/>
        <v>121</v>
      </c>
      <c r="AJ24" s="12">
        <f t="shared" si="11"/>
        <v>139</v>
      </c>
      <c r="AK24" s="12">
        <f t="shared" si="12"/>
        <v>148</v>
      </c>
      <c r="AL24" s="12">
        <f t="shared" si="13"/>
        <v>160</v>
      </c>
      <c r="AM24" s="12">
        <f t="shared" si="14"/>
        <v>185</v>
      </c>
      <c r="AN24" s="12">
        <f t="shared" si="15"/>
        <v>184</v>
      </c>
      <c r="AO24" s="14">
        <f t="shared" si="0"/>
        <v>297.0732026484805</v>
      </c>
      <c r="AP24" s="11">
        <f>VLOOKUP($C24,[1]Bucharest!$BB$7:$BK$40,5)</f>
        <v>17</v>
      </c>
      <c r="AQ24" s="11">
        <f>VLOOKUP($C24,[1]Bucharest!$BB$7:$BK$40,6)</f>
        <v>37</v>
      </c>
      <c r="AR24" s="11">
        <f>VLOOKUP($C24,[1]Bucharest!$BB$7:$BK$40,7)</f>
        <v>67</v>
      </c>
      <c r="AS24" s="11">
        <f>VLOOKUP($C24,[1]Bucharest!$BB$7:$BK$40,8)</f>
        <v>93</v>
      </c>
      <c r="AT24" s="11">
        <f>VLOOKUP($C24,[1]Bucharest!$BB$7:$BK$40,9)</f>
        <v>0</v>
      </c>
      <c r="AU24" s="11">
        <f>VLOOKUP($C24,[1]Bucharest!$BB$7:$BK$40,10)</f>
        <v>103</v>
      </c>
      <c r="AV24" s="12">
        <f t="shared" si="16"/>
        <v>0</v>
      </c>
      <c r="AW24" s="12">
        <f t="shared" si="17"/>
        <v>0</v>
      </c>
      <c r="AX24" s="12">
        <v>0</v>
      </c>
      <c r="AY24" s="12" t="s">
        <v>38</v>
      </c>
      <c r="AZ24" s="12" t="s">
        <v>38</v>
      </c>
      <c r="BA24" s="12">
        <f t="shared" si="18"/>
        <v>122</v>
      </c>
      <c r="BB24" s="12">
        <f t="shared" si="19"/>
        <v>140</v>
      </c>
      <c r="BC24" s="12">
        <f t="shared" si="20"/>
        <v>149</v>
      </c>
      <c r="BD24" s="12">
        <f t="shared" si="21"/>
        <v>160</v>
      </c>
      <c r="BE24" s="12">
        <f t="shared" si="22"/>
        <v>186</v>
      </c>
      <c r="BF24" s="12">
        <f t="shared" si="23"/>
        <v>184</v>
      </c>
      <c r="BG24" s="14">
        <f t="shared" si="1"/>
        <v>201.40740632306762</v>
      </c>
      <c r="BH24" s="21">
        <f>IF($N24=2,BH54*'4 PEF'!$I$4,IF(OR($N24=3,$N24=4,$N24=5,$N24=6),BH54*'4 PEF'!$I$5,IF(OR($N24=7,$N24=8),BH54*'4 PEF'!$I$8,IF($N24=9,BH54*'4 PEF'!$I$7,IF($N24=10,BH54*'4 PEF'!$I$6)))))</f>
        <v>57.304739746077075</v>
      </c>
      <c r="BI24" s="21">
        <f>BI54*'4 PEF'!$I$8</f>
        <v>25.242139867350101</v>
      </c>
      <c r="BJ24" s="21">
        <f>IF($N24=2,BJ54*'4 PEF'!$I$4,IF(OR($N24=3,$N24=4,$N24=5,$N24=6),BJ54*'4 PEF'!$I$5,IF(OR($N24=7,$N24=8),BJ54*'4 PEF'!$I$8,IF($N24=9,BJ54*'4 PEF'!$I$7,IF($N24=10,BJ54*'4 PEF'!$I$6)))))</f>
        <v>8.0360902255639104</v>
      </c>
      <c r="BK24" s="21">
        <f>BK54*'4 PEF'!$I$8</f>
        <v>28.952175428569305</v>
      </c>
      <c r="BL24" s="21">
        <f>BL54*'4 PEF'!$I$8</f>
        <v>1.3809816467436162</v>
      </c>
      <c r="BM24" s="39">
        <f>BM54*'4 PEF'!$I$8</f>
        <v>-52.53</v>
      </c>
      <c r="BN24" s="40">
        <f t="shared" si="24"/>
        <v>68.386126914304015</v>
      </c>
      <c r="BO24" s="21">
        <f>IF($N24=2,BO54*'4 PEF'!$I$4,IF(OR($N24=3,$N24=4,$N24=5,$N24=6),BO54*'4 PEF'!$I$5,IF(OR($N24=7,$N24=8),BO54*'4 PEF'!$I$8,IF($N24=9,BO54*'4 PEF'!$I$7,IF($N24=10,BO54*'4 PEF'!$I$6)))))</f>
        <v>51.155373920750435</v>
      </c>
      <c r="BP24" s="21">
        <f>BP54*'4 PEF'!$I$8</f>
        <v>20.870098760086108</v>
      </c>
      <c r="BQ24" s="21">
        <f>IF($N24=2,BQ54*'4 PEF'!$I$4,IF(OR($N24=3,$N24=4,$N24=5,$N24=6),BQ54*'4 PEF'!$I$5,IF(OR($N24=7,$N24=8),BQ54*'4 PEF'!$I$8,IF($N24=9,BQ54*'4 PEF'!$I$7,IF($N24=10,BQ54*'4 PEF'!$I$6)))))</f>
        <v>12.860499734183945</v>
      </c>
      <c r="BR24" s="21">
        <f>BR54*'4 PEF'!$I$8</f>
        <v>29.774974545457162</v>
      </c>
      <c r="BS24" s="21">
        <f>BS54*'4 PEF'!$I$8</f>
        <v>1.1784054926468828</v>
      </c>
      <c r="BT24" s="39">
        <f>BT54*'4 PEF'!$I$8</f>
        <v>-32.969696969696969</v>
      </c>
      <c r="BU24" s="40">
        <f t="shared" si="25"/>
        <v>82.869655483427564</v>
      </c>
    </row>
    <row r="25" spans="1:73" ht="15" customHeight="1" x14ac:dyDescent="0.25">
      <c r="A25" s="195"/>
      <c r="B25" s="38">
        <v>20</v>
      </c>
      <c r="C25" s="26">
        <f>VLOOKUP(M25,[1]aux!$A$2:$B$35,2)</f>
        <v>33</v>
      </c>
      <c r="D25" s="55" t="s">
        <v>41</v>
      </c>
      <c r="E25" s="55" t="s">
        <v>41</v>
      </c>
      <c r="F25" s="54" t="s">
        <v>42</v>
      </c>
      <c r="G25" s="54" t="s">
        <v>42</v>
      </c>
      <c r="H25" s="54">
        <v>1</v>
      </c>
      <c r="I25" s="54">
        <f t="shared" ref="I25" si="26">IF(D25="-",1,IF(D25="o",2,IF(D25="o+",3,IF(D25="+",4))))</f>
        <v>4</v>
      </c>
      <c r="J25" s="54">
        <f t="shared" ref="J25" si="27">IF(E25="o",1,IF(E25="o+",2,IF(E25="+",3)))</f>
        <v>3</v>
      </c>
      <c r="K25" s="54">
        <f t="shared" ref="K25" si="28">IF(F25="o",1,IF(F25="+",2))</f>
        <v>1</v>
      </c>
      <c r="L25" s="54">
        <f t="shared" ref="L25" si="29">IF(H25=0,1,IF(H25=1,2))</f>
        <v>2</v>
      </c>
      <c r="M25" s="54">
        <f t="shared" ref="M25:M32" si="30">I25*1000+J25*100+K25*10+L25*1</f>
        <v>4312</v>
      </c>
      <c r="N25" s="54">
        <v>6</v>
      </c>
      <c r="O25" s="54">
        <v>11</v>
      </c>
      <c r="P25" s="54">
        <v>1</v>
      </c>
      <c r="Q25" s="54">
        <v>3</v>
      </c>
      <c r="R25" s="54">
        <v>1</v>
      </c>
      <c r="S25" s="54" t="s">
        <v>42</v>
      </c>
      <c r="T25" s="26">
        <f t="shared" ref="T25:T31" si="31">IF(U25=0,IF(OR(N25=2,N25=3),14,IF(N25=7,16,IF(N25=8,17,IF(N25=9,18,IF(N25=10,19,15))))),IF(U25=1,IF(OR(N25=2,N25=3),20,IF(N25=7,22,IF(N25=8,23,IF(N25=9,24,IF(N25=10,25,21)))))))</f>
        <v>21</v>
      </c>
      <c r="U25" s="54">
        <v>1</v>
      </c>
      <c r="V25" s="54">
        <v>1</v>
      </c>
      <c r="W25" s="19"/>
      <c r="X25" s="11">
        <f>VLOOKUP($C25,[2]Bucharest!$BB$7:$BK$40,5)</f>
        <v>17</v>
      </c>
      <c r="Y25" s="11">
        <f>VLOOKUP($C25,[2]Bucharest!$BB$7:$BK$40,6)</f>
        <v>37</v>
      </c>
      <c r="Z25" s="11">
        <f>VLOOKUP($C25,[2]Bucharest!$BB$7:$BK$40,7)</f>
        <v>67</v>
      </c>
      <c r="AA25" s="11">
        <f>VLOOKUP($C25,[2]Bucharest!$BB$7:$BK$40,8)</f>
        <v>92</v>
      </c>
      <c r="AB25" s="11">
        <f>VLOOKUP($C25,[2]Bucharest!$BB$7:$BK$40,9)</f>
        <v>0</v>
      </c>
      <c r="AC25" s="11">
        <f>VLOOKUP($C25,[2]Bucharest!$BB$7:$BK$40,10)</f>
        <v>102</v>
      </c>
      <c r="AD25" s="12">
        <f t="shared" si="8"/>
        <v>169</v>
      </c>
      <c r="AE25" s="12">
        <f t="shared" si="9"/>
        <v>167</v>
      </c>
      <c r="AF25" s="12">
        <v>0</v>
      </c>
      <c r="AG25" s="12" t="s">
        <v>38</v>
      </c>
      <c r="AH25" s="12" t="s">
        <v>38</v>
      </c>
      <c r="AI25" s="12">
        <f t="shared" si="10"/>
        <v>121</v>
      </c>
      <c r="AJ25" s="12">
        <f t="shared" si="11"/>
        <v>139</v>
      </c>
      <c r="AK25" s="12">
        <f t="shared" si="12"/>
        <v>148</v>
      </c>
      <c r="AL25" s="12">
        <f t="shared" si="13"/>
        <v>160</v>
      </c>
      <c r="AM25" s="12">
        <f t="shared" si="14"/>
        <v>185</v>
      </c>
      <c r="AN25" s="12">
        <f t="shared" si="15"/>
        <v>184</v>
      </c>
      <c r="AO25" s="14">
        <f t="shared" ref="AO25:AO32" si="32">AO55/$AO$5</f>
        <v>318.83146915791451</v>
      </c>
      <c r="AP25" s="11">
        <f>VLOOKUP($C25,[1]Bucharest!$BB$7:$BK$40,5)</f>
        <v>17</v>
      </c>
      <c r="AQ25" s="11">
        <f>VLOOKUP($C25,[1]Bucharest!$BB$7:$BK$40,6)</f>
        <v>37</v>
      </c>
      <c r="AR25" s="11">
        <f>VLOOKUP($C25,[1]Bucharest!$BB$7:$BK$40,7)</f>
        <v>67</v>
      </c>
      <c r="AS25" s="11">
        <f>VLOOKUP($C25,[1]Bucharest!$BB$7:$BK$40,8)</f>
        <v>93</v>
      </c>
      <c r="AT25" s="11">
        <f>VLOOKUP($C25,[1]Bucharest!$BB$7:$BK$40,9)</f>
        <v>0</v>
      </c>
      <c r="AU25" s="11">
        <f>VLOOKUP($C25,[1]Bucharest!$BB$7:$BK$40,10)</f>
        <v>103</v>
      </c>
      <c r="AV25" s="12">
        <f t="shared" si="16"/>
        <v>170</v>
      </c>
      <c r="AW25" s="12">
        <f t="shared" si="17"/>
        <v>168</v>
      </c>
      <c r="AX25" s="12">
        <v>0</v>
      </c>
      <c r="AY25" s="12" t="s">
        <v>38</v>
      </c>
      <c r="AZ25" s="12" t="s">
        <v>38</v>
      </c>
      <c r="BA25" s="12">
        <f t="shared" si="18"/>
        <v>122</v>
      </c>
      <c r="BB25" s="12">
        <f t="shared" si="19"/>
        <v>140</v>
      </c>
      <c r="BC25" s="12">
        <f t="shared" si="20"/>
        <v>149</v>
      </c>
      <c r="BD25" s="12">
        <f t="shared" si="21"/>
        <v>160</v>
      </c>
      <c r="BE25" s="12">
        <f t="shared" si="22"/>
        <v>186</v>
      </c>
      <c r="BF25" s="12">
        <f t="shared" si="23"/>
        <v>184</v>
      </c>
      <c r="BG25" s="14">
        <f t="shared" ref="BG25:BG32" si="33">BG55/$BG$5</f>
        <v>220.99331662609794</v>
      </c>
      <c r="BH25" s="21">
        <f>IF($N25=2,BH55*'4 PEF'!$I$4,IF(OR($N25=3,$N25=4,$N25=5,$N25=6),BH55*'4 PEF'!$I$5,IF(OR($N25=7,$N25=8),BH55*'4 PEF'!$I$8,IF($N25=9,BH55*'4 PEF'!$I$7,IF($N25=10,BH55*'4 PEF'!$I$6)))))</f>
        <v>39.301405151456187</v>
      </c>
      <c r="BI25" s="21">
        <f>BI55*'4 PEF'!$I$8</f>
        <v>24.484157975441587</v>
      </c>
      <c r="BJ25" s="21">
        <f>IF($N25=2,BJ55*'4 PEF'!$I$4,IF(OR($N25=3,$N25=4,$N25=5,$N25=6),BJ55*'4 PEF'!$I$5,IF(OR($N25=7,$N25=8),BJ55*'4 PEF'!$I$8,IF($N25=9,BJ55*'4 PEF'!$I$7,IF($N25=10,BJ55*'4 PEF'!$I$6)))))</f>
        <v>8.0360902255639104</v>
      </c>
      <c r="BK25" s="21">
        <f>BK55*'4 PEF'!$I$8</f>
        <v>28.952175428569305</v>
      </c>
      <c r="BL25" s="21">
        <f>BL55*'4 PEF'!$I$8</f>
        <v>12.951806335682193</v>
      </c>
      <c r="BM25" s="39">
        <f>BM55*'4 PEF'!$I$8</f>
        <v>-52.53</v>
      </c>
      <c r="BN25" s="40">
        <f t="shared" ref="BN25:BN32" si="34">SUM(BH25:BM25)</f>
        <v>61.195635116713177</v>
      </c>
      <c r="BO25" s="21">
        <f>IF($N25=2,BO55*'4 PEF'!$I$4,IF(OR($N25=3,$N25=4,$N25=5,$N25=6),BO55*'4 PEF'!$I$5,IF(OR($N25=7,$N25=8),BO55*'4 PEF'!$I$8,IF($N25=9,BO55*'4 PEF'!$I$7,IF($N25=10,BO55*'4 PEF'!$I$6)))))</f>
        <v>35.044739408951465</v>
      </c>
      <c r="BP25" s="21">
        <f>BP55*'4 PEF'!$I$8</f>
        <v>20.11908469072976</v>
      </c>
      <c r="BQ25" s="21">
        <f>IF($N25=2,BQ55*'4 PEF'!$I$4,IF(OR($N25=3,$N25=4,$N25=5,$N25=6),BQ55*'4 PEF'!$I$5,IF(OR($N25=7,$N25=8),BQ55*'4 PEF'!$I$8,IF($N25=9,BQ55*'4 PEF'!$I$7,IF($N25=10,BQ55*'4 PEF'!$I$6)))))</f>
        <v>12.860499734183945</v>
      </c>
      <c r="BR25" s="21">
        <f>BR55*'4 PEF'!$I$8</f>
        <v>29.774974545457162</v>
      </c>
      <c r="BS25" s="21">
        <f>BS55*'4 PEF'!$I$8</f>
        <v>12.382349390399661</v>
      </c>
      <c r="BT25" s="39">
        <f>BT55*'4 PEF'!$I$8</f>
        <v>-32.969696969696969</v>
      </c>
      <c r="BU25" s="40">
        <f t="shared" ref="BU25:BU32" si="35">SUM(BO25:BT25)</f>
        <v>77.211950800025022</v>
      </c>
    </row>
    <row r="26" spans="1:73" ht="15" customHeight="1" x14ac:dyDescent="0.25">
      <c r="A26" s="195"/>
      <c r="B26" s="18">
        <v>21</v>
      </c>
      <c r="C26" s="26">
        <f>VLOOKUP(M26,[1]aux!$A$2:$B$35,2)</f>
        <v>23</v>
      </c>
      <c r="D26" s="55"/>
      <c r="E26" s="55"/>
      <c r="F26" s="54"/>
      <c r="G26" s="54"/>
      <c r="H26" s="37">
        <f>IF(L26=1,0,IF(L26=2,1))</f>
        <v>0</v>
      </c>
      <c r="I26" s="54">
        <v>3</v>
      </c>
      <c r="J26" s="54">
        <v>3</v>
      </c>
      <c r="K26" s="54">
        <v>1</v>
      </c>
      <c r="L26" s="54">
        <v>1</v>
      </c>
      <c r="M26" s="54">
        <f t="shared" si="30"/>
        <v>3311</v>
      </c>
      <c r="N26" s="54">
        <v>9</v>
      </c>
      <c r="O26" s="54">
        <v>20</v>
      </c>
      <c r="P26" s="54">
        <v>3</v>
      </c>
      <c r="Q26" s="54">
        <v>3</v>
      </c>
      <c r="R26" s="54">
        <v>2</v>
      </c>
      <c r="S26" s="54" t="s">
        <v>42</v>
      </c>
      <c r="T26" s="26">
        <f t="shared" si="7"/>
        <v>18</v>
      </c>
      <c r="U26" s="54">
        <v>0</v>
      </c>
      <c r="V26" s="54">
        <v>0</v>
      </c>
      <c r="W26" s="19"/>
      <c r="X26" s="11">
        <f>VLOOKUP($C26,[2]Bucharest!$BB$7:$BK$40,5)</f>
        <v>15</v>
      </c>
      <c r="Y26" s="11">
        <f>VLOOKUP($C26,[2]Bucharest!$BB$7:$BK$40,6)</f>
        <v>35</v>
      </c>
      <c r="Z26" s="11">
        <f>VLOOKUP($C26,[2]Bucharest!$BB$7:$BK$40,7)</f>
        <v>65</v>
      </c>
      <c r="AA26" s="11">
        <f>VLOOKUP($C26,[2]Bucharest!$BB$7:$BK$40,8)</f>
        <v>92</v>
      </c>
      <c r="AB26" s="11">
        <f>VLOOKUP($C26,[2]Bucharest!$BB$7:$BK$40,9)</f>
        <v>0</v>
      </c>
      <c r="AC26" s="11">
        <f>VLOOKUP($C26,[2]Bucharest!$BB$7:$BK$40,10)</f>
        <v>102</v>
      </c>
      <c r="AD26" s="12">
        <f t="shared" si="8"/>
        <v>0</v>
      </c>
      <c r="AE26" s="12">
        <f t="shared" si="9"/>
        <v>0</v>
      </c>
      <c r="AF26" s="12">
        <v>0</v>
      </c>
      <c r="AG26" s="12" t="s">
        <v>38</v>
      </c>
      <c r="AH26" s="12" t="s">
        <v>38</v>
      </c>
      <c r="AI26" s="12">
        <f t="shared" si="10"/>
        <v>136</v>
      </c>
      <c r="AJ26" s="12">
        <f t="shared" si="11"/>
        <v>142</v>
      </c>
      <c r="AK26" s="12">
        <f t="shared" si="12"/>
        <v>154</v>
      </c>
      <c r="AL26" s="12">
        <f t="shared" si="13"/>
        <v>162</v>
      </c>
      <c r="AM26" s="12">
        <f t="shared" si="14"/>
        <v>0</v>
      </c>
      <c r="AN26" s="12">
        <f t="shared" si="15"/>
        <v>0</v>
      </c>
      <c r="AO26" s="14">
        <f t="shared" si="32"/>
        <v>193.25462729462282</v>
      </c>
      <c r="AP26" s="11">
        <f>VLOOKUP($C26,[1]Bucharest!$BB$7:$BK$40,5)</f>
        <v>15</v>
      </c>
      <c r="AQ26" s="11">
        <f>VLOOKUP($C26,[1]Bucharest!$BB$7:$BK$40,6)</f>
        <v>35</v>
      </c>
      <c r="AR26" s="11">
        <f>VLOOKUP($C26,[1]Bucharest!$BB$7:$BK$40,7)</f>
        <v>65</v>
      </c>
      <c r="AS26" s="11">
        <f>VLOOKUP($C26,[1]Bucharest!$BB$7:$BK$40,8)</f>
        <v>93</v>
      </c>
      <c r="AT26" s="11">
        <f>VLOOKUP($C26,[1]Bucharest!$BB$7:$BK$40,9)</f>
        <v>0</v>
      </c>
      <c r="AU26" s="11">
        <f>VLOOKUP($C26,[1]Bucharest!$BB$7:$BK$40,10)</f>
        <v>103</v>
      </c>
      <c r="AV26" s="12">
        <f t="shared" si="16"/>
        <v>0</v>
      </c>
      <c r="AW26" s="12">
        <f t="shared" si="17"/>
        <v>0</v>
      </c>
      <c r="AX26" s="12">
        <v>0</v>
      </c>
      <c r="AY26" s="12" t="s">
        <v>38</v>
      </c>
      <c r="AZ26" s="12" t="s">
        <v>38</v>
      </c>
      <c r="BA26" s="12">
        <f t="shared" si="18"/>
        <v>138</v>
      </c>
      <c r="BB26" s="12">
        <f t="shared" si="19"/>
        <v>143</v>
      </c>
      <c r="BC26" s="12">
        <f t="shared" si="20"/>
        <v>155</v>
      </c>
      <c r="BD26" s="12">
        <f t="shared" si="21"/>
        <v>162</v>
      </c>
      <c r="BE26" s="12">
        <f t="shared" si="22"/>
        <v>0</v>
      </c>
      <c r="BF26" s="12">
        <f t="shared" si="23"/>
        <v>0</v>
      </c>
      <c r="BG26" s="14">
        <f t="shared" si="33"/>
        <v>119.85290491148729</v>
      </c>
      <c r="BH26" s="21">
        <f>IF($N26=2,BH56*'4 PEF'!$I$4,IF(OR($N26=3,$N26=4,$N26=5,$N26=6),BH56*'4 PEF'!$I$5,IF(OR($N26=7,$N26=8),BH56*'4 PEF'!$I$8,IF($N26=9,BH56*'4 PEF'!$I$7,IF($N26=10,BH56*'4 PEF'!$I$6)))))</f>
        <v>69.750911909044177</v>
      </c>
      <c r="BI26" s="21">
        <f>BI56*'4 PEF'!$I$8</f>
        <v>21.586991021930324</v>
      </c>
      <c r="BJ26" s="21">
        <f>IF($N26=2,BJ56*'4 PEF'!$I$4,IF(OR($N26=3,$N26=4,$N26=5,$N26=6),BJ56*'4 PEF'!$I$5,IF(OR($N26=7,$N26=8),BJ56*'4 PEF'!$I$8,IF($N26=9,BJ56*'4 PEF'!$I$7,IF($N26=10,BJ56*'4 PEF'!$I$6)))))</f>
        <v>18.864000000000001</v>
      </c>
      <c r="BK26" s="21">
        <f>BK56*'4 PEF'!$I$8</f>
        <v>28.952175428569305</v>
      </c>
      <c r="BL26" s="21">
        <f>BL56*'4 PEF'!$I$8</f>
        <v>1.4112404812665715</v>
      </c>
      <c r="BM26" s="39">
        <f>BM56*'4 PEF'!$I$8</f>
        <v>0</v>
      </c>
      <c r="BN26" s="40">
        <f t="shared" si="34"/>
        <v>140.56531884081036</v>
      </c>
      <c r="BO26" s="21">
        <f>IF($N26=2,BO56*'4 PEF'!$I$4,IF(OR($N26=3,$N26=4,$N26=5,$N26=6),BO56*'4 PEF'!$I$5,IF(OR($N26=7,$N26=8),BO56*'4 PEF'!$I$8,IF($N26=9,BO56*'4 PEF'!$I$7,IF($N26=10,BO56*'4 PEF'!$I$6)))))</f>
        <v>59.29122179846388</v>
      </c>
      <c r="BP26" s="21">
        <f>BP56*'4 PEF'!$I$8</f>
        <v>18.446416307177302</v>
      </c>
      <c r="BQ26" s="21">
        <f>IF($N26=2,BQ56*'4 PEF'!$I$4,IF(OR($N26=3,$N26=4,$N26=5,$N26=6),BQ56*'4 PEF'!$I$5,IF(OR($N26=7,$N26=8),BQ56*'4 PEF'!$I$8,IF($N26=9,BQ56*'4 PEF'!$I$7,IF($N26=10,BQ56*'4 PEF'!$I$6)))))</f>
        <v>29.123999999999999</v>
      </c>
      <c r="BR26" s="21">
        <f>BR56*'4 PEF'!$I$8</f>
        <v>29.774974545457162</v>
      </c>
      <c r="BS26" s="21">
        <f>BS56*'4 PEF'!$I$8</f>
        <v>1.1848657981189183</v>
      </c>
      <c r="BT26" s="39">
        <f>BT56*'4 PEF'!$I$8</f>
        <v>0</v>
      </c>
      <c r="BU26" s="40">
        <f t="shared" si="35"/>
        <v>137.82147844921727</v>
      </c>
    </row>
    <row r="27" spans="1:73" ht="15" customHeight="1" x14ac:dyDescent="0.25">
      <c r="A27" s="195"/>
      <c r="B27" s="18">
        <v>22</v>
      </c>
      <c r="C27" s="26">
        <f>VLOOKUP(M27,[1]aux!$A$2:$B$35,2)</f>
        <v>31</v>
      </c>
      <c r="D27" s="55"/>
      <c r="E27" s="55"/>
      <c r="F27" s="54"/>
      <c r="G27" s="54"/>
      <c r="H27" s="37">
        <f t="shared" ref="H27:H32" si="36">IF(L27=1,0,IF(L27=2,1))</f>
        <v>0</v>
      </c>
      <c r="I27" s="54">
        <v>4</v>
      </c>
      <c r="J27" s="54">
        <v>3</v>
      </c>
      <c r="K27" s="54">
        <v>1</v>
      </c>
      <c r="L27" s="54">
        <v>1</v>
      </c>
      <c r="M27" s="54">
        <f t="shared" si="30"/>
        <v>4311</v>
      </c>
      <c r="N27" s="54">
        <v>9</v>
      </c>
      <c r="O27" s="54">
        <v>20</v>
      </c>
      <c r="P27" s="54">
        <v>3</v>
      </c>
      <c r="Q27" s="54">
        <v>3</v>
      </c>
      <c r="R27" s="54">
        <v>2</v>
      </c>
      <c r="S27" s="54" t="s">
        <v>42</v>
      </c>
      <c r="T27" s="26">
        <f t="shared" si="31"/>
        <v>18</v>
      </c>
      <c r="U27" s="54">
        <v>0</v>
      </c>
      <c r="V27" s="54">
        <v>1</v>
      </c>
      <c r="W27" s="19"/>
      <c r="X27" s="11">
        <f>VLOOKUP($C27,[2]Bucharest!$BB$7:$BK$40,5)</f>
        <v>17</v>
      </c>
      <c r="Y27" s="11">
        <f>VLOOKUP($C27,[2]Bucharest!$BB$7:$BK$40,6)</f>
        <v>37</v>
      </c>
      <c r="Z27" s="11">
        <f>VLOOKUP($C27,[2]Bucharest!$BB$7:$BK$40,7)</f>
        <v>67</v>
      </c>
      <c r="AA27" s="11">
        <f>VLOOKUP($C27,[2]Bucharest!$BB$7:$BK$40,8)</f>
        <v>92</v>
      </c>
      <c r="AB27" s="11">
        <f>VLOOKUP($C27,[2]Bucharest!$BB$7:$BK$40,9)</f>
        <v>0</v>
      </c>
      <c r="AC27" s="11">
        <f>VLOOKUP($C27,[2]Bucharest!$BB$7:$BK$40,10)</f>
        <v>102</v>
      </c>
      <c r="AD27" s="12">
        <f t="shared" si="8"/>
        <v>0</v>
      </c>
      <c r="AE27" s="12">
        <f t="shared" si="9"/>
        <v>0</v>
      </c>
      <c r="AF27" s="12">
        <v>0</v>
      </c>
      <c r="AG27" s="12" t="s">
        <v>38</v>
      </c>
      <c r="AH27" s="12" t="s">
        <v>38</v>
      </c>
      <c r="AI27" s="12">
        <f t="shared" si="10"/>
        <v>136</v>
      </c>
      <c r="AJ27" s="12">
        <f t="shared" si="11"/>
        <v>142</v>
      </c>
      <c r="AK27" s="12">
        <f t="shared" si="12"/>
        <v>154</v>
      </c>
      <c r="AL27" s="12">
        <f t="shared" si="13"/>
        <v>162</v>
      </c>
      <c r="AM27" s="12">
        <f t="shared" si="14"/>
        <v>0</v>
      </c>
      <c r="AN27" s="12">
        <f t="shared" si="15"/>
        <v>184</v>
      </c>
      <c r="AO27" s="14">
        <f t="shared" si="32"/>
        <v>262.6998938938807</v>
      </c>
      <c r="AP27" s="11">
        <f>VLOOKUP($C27,[1]Bucharest!$BB$7:$BK$40,5)</f>
        <v>17</v>
      </c>
      <c r="AQ27" s="11">
        <f>VLOOKUP($C27,[1]Bucharest!$BB$7:$BK$40,6)</f>
        <v>37</v>
      </c>
      <c r="AR27" s="11">
        <f>VLOOKUP($C27,[1]Bucharest!$BB$7:$BK$40,7)</f>
        <v>67</v>
      </c>
      <c r="AS27" s="11">
        <f>VLOOKUP($C27,[1]Bucharest!$BB$7:$BK$40,8)</f>
        <v>93</v>
      </c>
      <c r="AT27" s="11">
        <f>VLOOKUP($C27,[1]Bucharest!$BB$7:$BK$40,9)</f>
        <v>0</v>
      </c>
      <c r="AU27" s="11">
        <f>VLOOKUP($C27,[1]Bucharest!$BB$7:$BK$40,10)</f>
        <v>103</v>
      </c>
      <c r="AV27" s="12">
        <f t="shared" si="16"/>
        <v>0</v>
      </c>
      <c r="AW27" s="12">
        <f t="shared" si="17"/>
        <v>0</v>
      </c>
      <c r="AX27" s="12">
        <v>0</v>
      </c>
      <c r="AY27" s="12" t="s">
        <v>38</v>
      </c>
      <c r="AZ27" s="12" t="s">
        <v>38</v>
      </c>
      <c r="BA27" s="12">
        <f t="shared" si="18"/>
        <v>138</v>
      </c>
      <c r="BB27" s="12">
        <f t="shared" si="19"/>
        <v>143</v>
      </c>
      <c r="BC27" s="12">
        <f t="shared" si="20"/>
        <v>155</v>
      </c>
      <c r="BD27" s="12">
        <f t="shared" si="21"/>
        <v>162</v>
      </c>
      <c r="BE27" s="12">
        <f t="shared" si="22"/>
        <v>0</v>
      </c>
      <c r="BF27" s="12">
        <f t="shared" si="23"/>
        <v>184</v>
      </c>
      <c r="BG27" s="14">
        <f t="shared" si="33"/>
        <v>159.91142466213665</v>
      </c>
      <c r="BH27" s="21">
        <f>IF($N27=2,BH57*'4 PEF'!$I$4,IF(OR($N27=3,$N27=4,$N27=5,$N27=6),BH57*'4 PEF'!$I$5,IF(OR($N27=7,$N27=8),BH57*'4 PEF'!$I$8,IF($N27=9,BH57*'4 PEF'!$I$7,IF($N27=10,BH57*'4 PEF'!$I$6)))))</f>
        <v>61.628533161865285</v>
      </c>
      <c r="BI27" s="21">
        <f>BI57*'4 PEF'!$I$8</f>
        <v>21.556696605807591</v>
      </c>
      <c r="BJ27" s="21">
        <f>IF($N27=2,BJ57*'4 PEF'!$I$4,IF(OR($N27=3,$N27=4,$N27=5,$N27=6),BJ57*'4 PEF'!$I$5,IF(OR($N27=7,$N27=8),BJ57*'4 PEF'!$I$8,IF($N27=9,BJ57*'4 PEF'!$I$7,IF($N27=10,BJ57*'4 PEF'!$I$6)))))</f>
        <v>18.864000000000001</v>
      </c>
      <c r="BK27" s="21">
        <f>BK57*'4 PEF'!$I$8</f>
        <v>28.952175428569305</v>
      </c>
      <c r="BL27" s="21">
        <f>BL57*'4 PEF'!$I$8</f>
        <v>1.3809816467436162</v>
      </c>
      <c r="BM27" s="39">
        <f>BM57*'4 PEF'!$I$8</f>
        <v>-52.53</v>
      </c>
      <c r="BN27" s="40">
        <f t="shared" si="34"/>
        <v>79.852386842985794</v>
      </c>
      <c r="BO27" s="21">
        <f>IF($N27=2,BO57*'4 PEF'!$I$4,IF(OR($N27=3,$N27=4,$N27=5,$N27=6),BO57*'4 PEF'!$I$5,IF(OR($N27=7,$N27=8),BO57*'4 PEF'!$I$8,IF($N27=9,BO57*'4 PEF'!$I$7,IF($N27=10,BO57*'4 PEF'!$I$6)))))</f>
        <v>55.015181502476104</v>
      </c>
      <c r="BP27" s="21">
        <f>BP57*'4 PEF'!$I$8</f>
        <v>18.561767076769925</v>
      </c>
      <c r="BQ27" s="21">
        <f>IF($N27=2,BQ57*'4 PEF'!$I$4,IF(OR($N27=3,$N27=4,$N27=5,$N27=6),BQ57*'4 PEF'!$I$5,IF(OR($N27=7,$N27=8),BQ57*'4 PEF'!$I$8,IF($N27=9,BQ57*'4 PEF'!$I$7,IF($N27=10,BQ57*'4 PEF'!$I$6)))))</f>
        <v>29.123999999999999</v>
      </c>
      <c r="BR27" s="21">
        <f>BR57*'4 PEF'!$I$8</f>
        <v>29.774974545457162</v>
      </c>
      <c r="BS27" s="21">
        <f>BS57*'4 PEF'!$I$8</f>
        <v>1.1784054926468828</v>
      </c>
      <c r="BT27" s="39">
        <f>BT57*'4 PEF'!$I$8</f>
        <v>-32.969696969696969</v>
      </c>
      <c r="BU27" s="40">
        <f t="shared" si="35"/>
        <v>100.68463164765308</v>
      </c>
    </row>
    <row r="28" spans="1:73" ht="15" customHeight="1" x14ac:dyDescent="0.25">
      <c r="A28" s="195"/>
      <c r="B28" s="18">
        <v>23</v>
      </c>
      <c r="C28" s="26">
        <f>VLOOKUP(M28,[1]aux!$A$2:$B$35,2)</f>
        <v>34</v>
      </c>
      <c r="D28" s="55"/>
      <c r="E28" s="55"/>
      <c r="F28" s="54"/>
      <c r="G28" s="54"/>
      <c r="H28" s="37">
        <f t="shared" si="36"/>
        <v>1</v>
      </c>
      <c r="I28" s="54">
        <v>4</v>
      </c>
      <c r="J28" s="54">
        <v>3</v>
      </c>
      <c r="K28" s="54">
        <v>2</v>
      </c>
      <c r="L28" s="54">
        <v>2</v>
      </c>
      <c r="M28" s="54">
        <f t="shared" si="30"/>
        <v>4322</v>
      </c>
      <c r="N28" s="54">
        <v>5</v>
      </c>
      <c r="O28" s="54">
        <v>20</v>
      </c>
      <c r="P28" s="54">
        <v>3</v>
      </c>
      <c r="Q28" s="54">
        <v>3</v>
      </c>
      <c r="R28" s="54">
        <v>2</v>
      </c>
      <c r="S28" s="54" t="s">
        <v>42</v>
      </c>
      <c r="T28" s="26">
        <f t="shared" si="7"/>
        <v>21</v>
      </c>
      <c r="U28" s="54">
        <v>1</v>
      </c>
      <c r="V28" s="54">
        <v>1</v>
      </c>
      <c r="W28" s="19"/>
      <c r="X28" s="11">
        <f>VLOOKUP($C28,[2]Bucharest!$BB$7:$BK$40,5)</f>
        <v>17</v>
      </c>
      <c r="Y28" s="11">
        <f>VLOOKUP($C28,[2]Bucharest!$BB$7:$BK$40,6)</f>
        <v>37</v>
      </c>
      <c r="Z28" s="11">
        <f>VLOOKUP($C28,[2]Bucharest!$BB$7:$BK$40,7)</f>
        <v>67</v>
      </c>
      <c r="AA28" s="11">
        <f>VLOOKUP($C28,[2]Bucharest!$BB$7:$BK$40,8)</f>
        <v>92</v>
      </c>
      <c r="AB28" s="11">
        <f>VLOOKUP($C28,[2]Bucharest!$BB$7:$BK$40,9)</f>
        <v>116</v>
      </c>
      <c r="AC28" s="11">
        <f>VLOOKUP($C28,[2]Bucharest!$BB$7:$BK$40,10)</f>
        <v>108</v>
      </c>
      <c r="AD28" s="12">
        <f t="shared" si="8"/>
        <v>169</v>
      </c>
      <c r="AE28" s="12">
        <f t="shared" si="9"/>
        <v>167</v>
      </c>
      <c r="AF28" s="12">
        <v>0</v>
      </c>
      <c r="AG28" s="12" t="s">
        <v>38</v>
      </c>
      <c r="AH28" s="12" t="s">
        <v>38</v>
      </c>
      <c r="AI28" s="12">
        <f t="shared" si="10"/>
        <v>121</v>
      </c>
      <c r="AJ28" s="12">
        <f t="shared" si="11"/>
        <v>142</v>
      </c>
      <c r="AK28" s="12">
        <f t="shared" si="12"/>
        <v>154</v>
      </c>
      <c r="AL28" s="12">
        <f t="shared" si="13"/>
        <v>162</v>
      </c>
      <c r="AM28" s="12">
        <f t="shared" si="14"/>
        <v>185</v>
      </c>
      <c r="AN28" s="12">
        <f t="shared" si="15"/>
        <v>184</v>
      </c>
      <c r="AO28" s="14">
        <f t="shared" si="32"/>
        <v>360.99072066682305</v>
      </c>
      <c r="AP28" s="11">
        <f>VLOOKUP($C28,[1]Bucharest!$BB$7:$BK$40,5)</f>
        <v>17</v>
      </c>
      <c r="AQ28" s="11">
        <f>VLOOKUP($C28,[1]Bucharest!$BB$7:$BK$40,6)</f>
        <v>37</v>
      </c>
      <c r="AR28" s="11">
        <f>VLOOKUP($C28,[1]Bucharest!$BB$7:$BK$40,7)</f>
        <v>67</v>
      </c>
      <c r="AS28" s="11">
        <f>VLOOKUP($C28,[1]Bucharest!$BB$7:$BK$40,8)</f>
        <v>93</v>
      </c>
      <c r="AT28" s="11">
        <f>VLOOKUP($C28,[1]Bucharest!$BB$7:$BK$40,9)</f>
        <v>117</v>
      </c>
      <c r="AU28" s="11">
        <f>VLOOKUP($C28,[1]Bucharest!$BB$7:$BK$40,10)</f>
        <v>109</v>
      </c>
      <c r="AV28" s="12">
        <f t="shared" si="16"/>
        <v>170</v>
      </c>
      <c r="AW28" s="12">
        <f t="shared" si="17"/>
        <v>168</v>
      </c>
      <c r="AX28" s="12">
        <v>0</v>
      </c>
      <c r="AY28" s="12" t="s">
        <v>38</v>
      </c>
      <c r="AZ28" s="12" t="s">
        <v>38</v>
      </c>
      <c r="BA28" s="12">
        <f t="shared" si="18"/>
        <v>122</v>
      </c>
      <c r="BB28" s="12">
        <f t="shared" si="19"/>
        <v>143</v>
      </c>
      <c r="BC28" s="12">
        <f t="shared" si="20"/>
        <v>155</v>
      </c>
      <c r="BD28" s="12">
        <f t="shared" si="21"/>
        <v>162</v>
      </c>
      <c r="BE28" s="12">
        <f t="shared" si="22"/>
        <v>186</v>
      </c>
      <c r="BF28" s="12">
        <f t="shared" si="23"/>
        <v>184</v>
      </c>
      <c r="BG28" s="14">
        <f t="shared" si="33"/>
        <v>243.176442345666</v>
      </c>
      <c r="BH28" s="21">
        <f>IF($N28=2,BH58*'4 PEF'!$I$4,IF(OR($N28=3,$N28=4,$N28=5,$N28=6),BH58*'4 PEF'!$I$5,IF(OR($N28=7,$N28=8),BH58*'4 PEF'!$I$8,IF($N28=9,BH58*'4 PEF'!$I$7,IF($N28=10,BH58*'4 PEF'!$I$6)))))</f>
        <v>36.310731924654448</v>
      </c>
      <c r="BI28" s="21">
        <f>BI58*'4 PEF'!$I$8</f>
        <v>4.9007417631574075</v>
      </c>
      <c r="BJ28" s="21">
        <f>IF($N28=2,BJ58*'4 PEF'!$I$4,IF(OR($N28=3,$N28=4,$N28=5,$N28=6),BJ58*'4 PEF'!$I$5,IF(OR($N28=7,$N28=8),BJ58*'4 PEF'!$I$8,IF($N28=9,BJ58*'4 PEF'!$I$7,IF($N28=10,BJ58*'4 PEF'!$I$6)))))</f>
        <v>8.0360902255639104</v>
      </c>
      <c r="BK28" s="21">
        <f>BK58*'4 PEF'!$I$8</f>
        <v>28.952175428569305</v>
      </c>
      <c r="BL28" s="21">
        <f>BL58*'4 PEF'!$I$8</f>
        <v>12.642363010767786</v>
      </c>
      <c r="BM28" s="39">
        <f>BM58*'4 PEF'!$I$8</f>
        <v>-52.53</v>
      </c>
      <c r="BN28" s="40">
        <f t="shared" si="34"/>
        <v>38.312102352712856</v>
      </c>
      <c r="BO28" s="21">
        <f>IF($N28=2,BO58*'4 PEF'!$I$4,IF(OR($N28=3,$N28=4,$N28=5,$N28=6),BO58*'4 PEF'!$I$5,IF(OR($N28=7,$N28=8),BO58*'4 PEF'!$I$8,IF($N28=9,BO58*'4 PEF'!$I$7,IF($N28=10,BO58*'4 PEF'!$I$6)))))</f>
        <v>32.387032873315441</v>
      </c>
      <c r="BP28" s="21">
        <f>BP58*'4 PEF'!$I$8</f>
        <v>2.2566482578573837</v>
      </c>
      <c r="BQ28" s="21">
        <f>IF($N28=2,BQ58*'4 PEF'!$I$4,IF(OR($N28=3,$N28=4,$N28=5,$N28=6),BQ58*'4 PEF'!$I$5,IF(OR($N28=7,$N28=8),BQ58*'4 PEF'!$I$8,IF($N28=9,BQ58*'4 PEF'!$I$7,IF($N28=10,BQ58*'4 PEF'!$I$6)))))</f>
        <v>12.860499734183945</v>
      </c>
      <c r="BR28" s="21">
        <f>BR58*'4 PEF'!$I$8</f>
        <v>29.774974545457162</v>
      </c>
      <c r="BS28" s="21">
        <f>BS58*'4 PEF'!$I$8</f>
        <v>12.156481098138489</v>
      </c>
      <c r="BT28" s="39">
        <f>BT58*'4 PEF'!$I$8</f>
        <v>-32.969696969696969</v>
      </c>
      <c r="BU28" s="40">
        <f t="shared" si="35"/>
        <v>56.465939539255444</v>
      </c>
    </row>
    <row r="29" spans="1:73" ht="15" customHeight="1" x14ac:dyDescent="0.25">
      <c r="A29" s="195"/>
      <c r="B29" s="18">
        <v>24</v>
      </c>
      <c r="C29" s="26">
        <f>VLOOKUP(M29,[1]aux!$A$2:$B$35,2)</f>
        <v>34</v>
      </c>
      <c r="D29" s="55"/>
      <c r="E29" s="55"/>
      <c r="F29" s="54"/>
      <c r="G29" s="54"/>
      <c r="H29" s="37">
        <f t="shared" si="36"/>
        <v>1</v>
      </c>
      <c r="I29" s="54">
        <v>4</v>
      </c>
      <c r="J29" s="54">
        <v>3</v>
      </c>
      <c r="K29" s="54">
        <v>2</v>
      </c>
      <c r="L29" s="54">
        <v>2</v>
      </c>
      <c r="M29" s="54">
        <f t="shared" si="30"/>
        <v>4322</v>
      </c>
      <c r="N29" s="54">
        <v>8</v>
      </c>
      <c r="O29" s="54">
        <v>13</v>
      </c>
      <c r="P29" s="54">
        <v>3</v>
      </c>
      <c r="Q29" s="54">
        <v>3</v>
      </c>
      <c r="R29" s="54">
        <v>2</v>
      </c>
      <c r="S29" s="54" t="s">
        <v>42</v>
      </c>
      <c r="T29" s="26">
        <f t="shared" si="31"/>
        <v>23</v>
      </c>
      <c r="U29" s="54">
        <v>1</v>
      </c>
      <c r="V29" s="54">
        <v>1</v>
      </c>
      <c r="W29" s="19"/>
      <c r="X29" s="11">
        <f>VLOOKUP($C29,[2]Bucharest!$BB$7:$BK$40,5)</f>
        <v>17</v>
      </c>
      <c r="Y29" s="11">
        <f>VLOOKUP($C29,[2]Bucharest!$BB$7:$BK$40,6)</f>
        <v>37</v>
      </c>
      <c r="Z29" s="11">
        <f>VLOOKUP($C29,[2]Bucharest!$BB$7:$BK$40,7)</f>
        <v>67</v>
      </c>
      <c r="AA29" s="11">
        <f>VLOOKUP($C29,[2]Bucharest!$BB$7:$BK$40,8)</f>
        <v>92</v>
      </c>
      <c r="AB29" s="11">
        <f>VLOOKUP($C29,[2]Bucharest!$BB$7:$BK$40,9)</f>
        <v>116</v>
      </c>
      <c r="AC29" s="11">
        <f>VLOOKUP($C29,[2]Bucharest!$BB$7:$BK$40,10)</f>
        <v>108</v>
      </c>
      <c r="AD29" s="12">
        <f t="shared" si="8"/>
        <v>169</v>
      </c>
      <c r="AE29" s="12">
        <f t="shared" si="9"/>
        <v>167</v>
      </c>
      <c r="AF29" s="12">
        <v>0</v>
      </c>
      <c r="AG29" s="12" t="s">
        <v>38</v>
      </c>
      <c r="AH29" s="12" t="s">
        <v>38</v>
      </c>
      <c r="AI29" s="12">
        <f t="shared" si="10"/>
        <v>133</v>
      </c>
      <c r="AJ29" s="12">
        <f t="shared" si="11"/>
        <v>0</v>
      </c>
      <c r="AK29" s="12">
        <f t="shared" si="12"/>
        <v>154</v>
      </c>
      <c r="AL29" s="12">
        <f t="shared" si="13"/>
        <v>162</v>
      </c>
      <c r="AM29" s="12">
        <f t="shared" si="14"/>
        <v>185</v>
      </c>
      <c r="AN29" s="12">
        <f t="shared" si="15"/>
        <v>184</v>
      </c>
      <c r="AO29" s="14">
        <f t="shared" si="32"/>
        <v>403.4544619224373</v>
      </c>
      <c r="AP29" s="11">
        <f>VLOOKUP($C29,[1]Bucharest!$BB$7:$BK$40,5)</f>
        <v>17</v>
      </c>
      <c r="AQ29" s="11">
        <f>VLOOKUP($C29,[1]Bucharest!$BB$7:$BK$40,6)</f>
        <v>37</v>
      </c>
      <c r="AR29" s="11">
        <f>VLOOKUP($C29,[1]Bucharest!$BB$7:$BK$40,7)</f>
        <v>67</v>
      </c>
      <c r="AS29" s="11">
        <f>VLOOKUP($C29,[1]Bucharest!$BB$7:$BK$40,8)</f>
        <v>93</v>
      </c>
      <c r="AT29" s="11">
        <f>VLOOKUP($C29,[1]Bucharest!$BB$7:$BK$40,9)</f>
        <v>117</v>
      </c>
      <c r="AU29" s="11">
        <f>VLOOKUP($C29,[1]Bucharest!$BB$7:$BK$40,10)</f>
        <v>109</v>
      </c>
      <c r="AV29" s="12">
        <f t="shared" si="16"/>
        <v>170</v>
      </c>
      <c r="AW29" s="12">
        <f t="shared" si="17"/>
        <v>168</v>
      </c>
      <c r="AX29" s="12">
        <v>0</v>
      </c>
      <c r="AY29" s="12" t="s">
        <v>38</v>
      </c>
      <c r="AZ29" s="12" t="s">
        <v>38</v>
      </c>
      <c r="BA29" s="12">
        <f t="shared" si="18"/>
        <v>134</v>
      </c>
      <c r="BB29" s="12">
        <f t="shared" si="19"/>
        <v>0</v>
      </c>
      <c r="BC29" s="12">
        <f t="shared" si="20"/>
        <v>155</v>
      </c>
      <c r="BD29" s="12">
        <f t="shared" si="21"/>
        <v>162</v>
      </c>
      <c r="BE29" s="12">
        <f t="shared" si="22"/>
        <v>186</v>
      </c>
      <c r="BF29" s="12">
        <f t="shared" si="23"/>
        <v>184</v>
      </c>
      <c r="BG29" s="14">
        <f t="shared" si="33"/>
        <v>269.10476564772</v>
      </c>
      <c r="BH29" s="21">
        <f>IF($N29=2,BH59*'4 PEF'!$I$4,IF(OR($N29=3,$N29=4,$N29=5,$N29=6),BH59*'4 PEF'!$I$5,IF(OR($N29=7,$N29=8),BH59*'4 PEF'!$I$8,IF($N29=9,BH59*'4 PEF'!$I$7,IF($N29=10,BH59*'4 PEF'!$I$6)))))</f>
        <v>26.897812476140373</v>
      </c>
      <c r="BI29" s="21">
        <f>BI59*'4 PEF'!$I$8</f>
        <v>3.4790205854638443</v>
      </c>
      <c r="BJ29" s="21">
        <f>IF($N29=2,BJ59*'4 PEF'!$I$4,IF(OR($N29=3,$N29=4,$N29=5,$N29=6),BJ59*'4 PEF'!$I$5,IF(OR($N29=7,$N29=8),BJ59*'4 PEF'!$I$8,IF($N29=9,BJ59*'4 PEF'!$I$7,IF($N29=10,BJ59*'4 PEF'!$I$6)))))</f>
        <v>5.830135299098635</v>
      </c>
      <c r="BK29" s="21">
        <f>BK59*'4 PEF'!$I$8</f>
        <v>28.952175428569305</v>
      </c>
      <c r="BL29" s="21">
        <f>BL59*'4 PEF'!$I$8</f>
        <v>12.642363010767786</v>
      </c>
      <c r="BM29" s="39">
        <f>BM59*'4 PEF'!$I$8</f>
        <v>-52.53</v>
      </c>
      <c r="BN29" s="40">
        <f t="shared" si="34"/>
        <v>25.27150680003993</v>
      </c>
      <c r="BO29" s="21">
        <f>IF($N29=2,BO59*'4 PEF'!$I$4,IF(OR($N29=3,$N29=4,$N29=5,$N29=6),BO59*'4 PEF'!$I$5,IF(OR($N29=7,$N29=8),BO59*'4 PEF'!$I$8,IF($N29=9,BO59*'4 PEF'!$I$7,IF($N29=10,BO59*'4 PEF'!$I$6)))))</f>
        <v>24.538600302191231</v>
      </c>
      <c r="BP29" s="21">
        <f>BP59*'4 PEF'!$I$8</f>
        <v>1.4611827198751386</v>
      </c>
      <c r="BQ29" s="21">
        <f>IF($N29=2,BQ59*'4 PEF'!$I$4,IF(OR($N29=3,$N29=4,$N29=5,$N29=6),BQ59*'4 PEF'!$I$5,IF(OR($N29=7,$N29=8),BQ59*'4 PEF'!$I$8,IF($N29=9,BQ59*'4 PEF'!$I$7,IF($N29=10,BQ59*'4 PEF'!$I$6)))))</f>
        <v>9.5430750733718721</v>
      </c>
      <c r="BR29" s="21">
        <f>BR59*'4 PEF'!$I$8</f>
        <v>29.774974545457162</v>
      </c>
      <c r="BS29" s="21">
        <f>BS59*'4 PEF'!$I$8</f>
        <v>12.156481098138489</v>
      </c>
      <c r="BT29" s="39">
        <f>BT59*'4 PEF'!$I$8</f>
        <v>-32.969696969696969</v>
      </c>
      <c r="BU29" s="40">
        <f t="shared" si="35"/>
        <v>44.50461676933692</v>
      </c>
    </row>
    <row r="30" spans="1:73" ht="15" customHeight="1" x14ac:dyDescent="0.25">
      <c r="A30" s="195"/>
      <c r="B30" s="18">
        <v>25</v>
      </c>
      <c r="C30" s="26">
        <f>VLOOKUP(M30,[1]aux!$A$2:$B$35,2)</f>
        <v>31</v>
      </c>
      <c r="D30" s="55"/>
      <c r="E30" s="55"/>
      <c r="F30" s="54"/>
      <c r="G30" s="54"/>
      <c r="H30" s="37">
        <f t="shared" si="36"/>
        <v>0</v>
      </c>
      <c r="I30" s="54">
        <v>4</v>
      </c>
      <c r="J30" s="54">
        <v>3</v>
      </c>
      <c r="K30" s="54">
        <v>1</v>
      </c>
      <c r="L30" s="54">
        <v>1</v>
      </c>
      <c r="M30" s="54">
        <f t="shared" si="30"/>
        <v>4311</v>
      </c>
      <c r="N30" s="54">
        <v>5</v>
      </c>
      <c r="O30" s="54">
        <v>20</v>
      </c>
      <c r="P30" s="54">
        <v>3</v>
      </c>
      <c r="Q30" s="54">
        <v>3</v>
      </c>
      <c r="R30" s="54">
        <v>2</v>
      </c>
      <c r="S30" s="54" t="s">
        <v>42</v>
      </c>
      <c r="T30" s="26">
        <f t="shared" si="7"/>
        <v>21</v>
      </c>
      <c r="U30" s="54">
        <v>1</v>
      </c>
      <c r="V30" s="54">
        <v>0</v>
      </c>
      <c r="W30" s="19"/>
      <c r="X30" s="11">
        <f>VLOOKUP($C30,[2]Bucharest!$BB$7:$BK$40,5)</f>
        <v>17</v>
      </c>
      <c r="Y30" s="11">
        <f>VLOOKUP($C30,[2]Bucharest!$BB$7:$BK$40,6)</f>
        <v>37</v>
      </c>
      <c r="Z30" s="11">
        <f>VLOOKUP($C30,[2]Bucharest!$BB$7:$BK$40,7)</f>
        <v>67</v>
      </c>
      <c r="AA30" s="11">
        <f>VLOOKUP($C30,[2]Bucharest!$BB$7:$BK$40,8)</f>
        <v>92</v>
      </c>
      <c r="AB30" s="11">
        <f>VLOOKUP($C30,[2]Bucharest!$BB$7:$BK$40,9)</f>
        <v>0</v>
      </c>
      <c r="AC30" s="11">
        <f>VLOOKUP($C30,[2]Bucharest!$BB$7:$BK$40,10)</f>
        <v>102</v>
      </c>
      <c r="AD30" s="12">
        <f t="shared" si="8"/>
        <v>0</v>
      </c>
      <c r="AE30" s="12">
        <f t="shared" si="9"/>
        <v>0</v>
      </c>
      <c r="AF30" s="12">
        <v>0</v>
      </c>
      <c r="AG30" s="12" t="s">
        <v>38</v>
      </c>
      <c r="AH30" s="12" t="s">
        <v>38</v>
      </c>
      <c r="AI30" s="12">
        <f t="shared" si="10"/>
        <v>121</v>
      </c>
      <c r="AJ30" s="12">
        <f t="shared" si="11"/>
        <v>142</v>
      </c>
      <c r="AK30" s="12">
        <f t="shared" si="12"/>
        <v>154</v>
      </c>
      <c r="AL30" s="12">
        <f t="shared" si="13"/>
        <v>162</v>
      </c>
      <c r="AM30" s="12">
        <f t="shared" si="14"/>
        <v>185</v>
      </c>
      <c r="AN30" s="12">
        <f t="shared" si="15"/>
        <v>0</v>
      </c>
      <c r="AO30" s="14">
        <f t="shared" si="32"/>
        <v>225.96927491527401</v>
      </c>
      <c r="AP30" s="11">
        <f>VLOOKUP($C30,[1]Bucharest!$BB$7:$BK$40,5)</f>
        <v>17</v>
      </c>
      <c r="AQ30" s="11">
        <f>VLOOKUP($C30,[1]Bucharest!$BB$7:$BK$40,6)</f>
        <v>37</v>
      </c>
      <c r="AR30" s="11">
        <f>VLOOKUP($C30,[1]Bucharest!$BB$7:$BK$40,7)</f>
        <v>67</v>
      </c>
      <c r="AS30" s="11">
        <f>VLOOKUP($C30,[1]Bucharest!$BB$7:$BK$40,8)</f>
        <v>93</v>
      </c>
      <c r="AT30" s="11">
        <f>VLOOKUP($C30,[1]Bucharest!$BB$7:$BK$40,9)</f>
        <v>0</v>
      </c>
      <c r="AU30" s="11">
        <f>VLOOKUP($C30,[1]Bucharest!$BB$7:$BK$40,10)</f>
        <v>103</v>
      </c>
      <c r="AV30" s="12">
        <f t="shared" si="16"/>
        <v>0</v>
      </c>
      <c r="AW30" s="12">
        <f t="shared" si="17"/>
        <v>0</v>
      </c>
      <c r="AX30" s="12">
        <v>0</v>
      </c>
      <c r="AY30" s="12" t="s">
        <v>38</v>
      </c>
      <c r="AZ30" s="12" t="s">
        <v>38</v>
      </c>
      <c r="BA30" s="12">
        <f t="shared" si="18"/>
        <v>122</v>
      </c>
      <c r="BB30" s="12">
        <f t="shared" si="19"/>
        <v>143</v>
      </c>
      <c r="BC30" s="12">
        <f t="shared" si="20"/>
        <v>155</v>
      </c>
      <c r="BD30" s="12">
        <f t="shared" si="21"/>
        <v>162</v>
      </c>
      <c r="BE30" s="12">
        <f t="shared" si="22"/>
        <v>186</v>
      </c>
      <c r="BF30" s="12">
        <f t="shared" si="23"/>
        <v>0</v>
      </c>
      <c r="BG30" s="14">
        <f t="shared" si="33"/>
        <v>137.56902920107729</v>
      </c>
      <c r="BH30" s="21">
        <f>IF($N30=2,BH60*'4 PEF'!$I$4,IF(OR($N30=3,$N30=4,$N30=5,$N30=6),BH60*'4 PEF'!$I$5,IF(OR($N30=7,$N30=8),BH60*'4 PEF'!$I$8,IF($N30=9,BH60*'4 PEF'!$I$7,IF($N30=10,BH60*'4 PEF'!$I$6)))))</f>
        <v>52.945475224970181</v>
      </c>
      <c r="BI30" s="21">
        <f>BI60*'4 PEF'!$I$8</f>
        <v>21.556696605807591</v>
      </c>
      <c r="BJ30" s="21">
        <f>IF($N30=2,BJ60*'4 PEF'!$I$4,IF(OR($N30=3,$N30=4,$N30=5,$N30=6),BJ60*'4 PEF'!$I$5,IF(OR($N30=7,$N30=8),BJ60*'4 PEF'!$I$8,IF($N30=9,BJ60*'4 PEF'!$I$7,IF($N30=10,BJ60*'4 PEF'!$I$6)))))</f>
        <v>8.0360902255639104</v>
      </c>
      <c r="BK30" s="21">
        <f>BK60*'4 PEF'!$I$8</f>
        <v>28.952175428569305</v>
      </c>
      <c r="BL30" s="21">
        <f>BL60*'4 PEF'!$I$8</f>
        <v>1.3809816467436162</v>
      </c>
      <c r="BM30" s="39">
        <f>BM60*'4 PEF'!$I$8</f>
        <v>0</v>
      </c>
      <c r="BN30" s="40">
        <f t="shared" si="34"/>
        <v>112.8714191316546</v>
      </c>
      <c r="BO30" s="21">
        <f>IF($N30=2,BO60*'4 PEF'!$I$4,IF(OR($N30=3,$N30=4,$N30=5,$N30=6),BO60*'4 PEF'!$I$5,IF(OR($N30=7,$N30=8),BO60*'4 PEF'!$I$8,IF($N30=9,BO60*'4 PEF'!$I$7,IF($N30=10,BO60*'4 PEF'!$I$6)))))</f>
        <v>47.263901634429644</v>
      </c>
      <c r="BP30" s="21">
        <f>BP60*'4 PEF'!$I$8</f>
        <v>18.561767076769925</v>
      </c>
      <c r="BQ30" s="21">
        <f>IF($N30=2,BQ60*'4 PEF'!$I$4,IF(OR($N30=3,$N30=4,$N30=5,$N30=6),BQ60*'4 PEF'!$I$5,IF(OR($N30=7,$N30=8),BQ60*'4 PEF'!$I$8,IF($N30=9,BQ60*'4 PEF'!$I$7,IF($N30=10,BQ60*'4 PEF'!$I$6)))))</f>
        <v>12.860499734183945</v>
      </c>
      <c r="BR30" s="21">
        <f>BR60*'4 PEF'!$I$8</f>
        <v>29.774974545457162</v>
      </c>
      <c r="BS30" s="21">
        <f>BS60*'4 PEF'!$I$8</f>
        <v>1.1784054926468828</v>
      </c>
      <c r="BT30" s="39">
        <f>BT60*'4 PEF'!$I$8</f>
        <v>0</v>
      </c>
      <c r="BU30" s="40">
        <f t="shared" si="35"/>
        <v>109.63954848348756</v>
      </c>
    </row>
    <row r="31" spans="1:73" ht="15" customHeight="1" x14ac:dyDescent="0.25">
      <c r="A31" s="195"/>
      <c r="B31" s="18">
        <v>26</v>
      </c>
      <c r="C31" s="26">
        <f>VLOOKUP(M31,[1]aux!$A$2:$B$35,2)</f>
        <v>31</v>
      </c>
      <c r="D31" s="55"/>
      <c r="E31" s="55"/>
      <c r="F31" s="54"/>
      <c r="G31" s="54"/>
      <c r="H31" s="37">
        <f t="shared" si="36"/>
        <v>0</v>
      </c>
      <c r="I31" s="54">
        <v>4</v>
      </c>
      <c r="J31" s="54">
        <v>3</v>
      </c>
      <c r="K31" s="54">
        <v>1</v>
      </c>
      <c r="L31" s="54">
        <v>1</v>
      </c>
      <c r="M31" s="54">
        <f t="shared" si="30"/>
        <v>4311</v>
      </c>
      <c r="N31" s="54">
        <v>5</v>
      </c>
      <c r="O31" s="54">
        <v>20</v>
      </c>
      <c r="P31" s="54">
        <v>3</v>
      </c>
      <c r="Q31" s="54">
        <v>3</v>
      </c>
      <c r="R31" s="54">
        <v>2</v>
      </c>
      <c r="S31" s="54" t="s">
        <v>42</v>
      </c>
      <c r="T31" s="26">
        <f t="shared" si="31"/>
        <v>21</v>
      </c>
      <c r="U31" s="54">
        <v>1</v>
      </c>
      <c r="V31" s="54">
        <v>1</v>
      </c>
      <c r="W31" s="19"/>
      <c r="X31" s="11">
        <f>VLOOKUP($C31,[2]Bucharest!$BB$7:$BK$40,5)</f>
        <v>17</v>
      </c>
      <c r="Y31" s="11">
        <f>VLOOKUP($C31,[2]Bucharest!$BB$7:$BK$40,6)</f>
        <v>37</v>
      </c>
      <c r="Z31" s="11">
        <f>VLOOKUP($C31,[2]Bucharest!$BB$7:$BK$40,7)</f>
        <v>67</v>
      </c>
      <c r="AA31" s="11">
        <f>VLOOKUP($C31,[2]Bucharest!$BB$7:$BK$40,8)</f>
        <v>92</v>
      </c>
      <c r="AB31" s="11">
        <f>VLOOKUP($C31,[2]Bucharest!$BB$7:$BK$40,9)</f>
        <v>0</v>
      </c>
      <c r="AC31" s="11">
        <f>VLOOKUP($C31,[2]Bucharest!$BB$7:$BK$40,10)</f>
        <v>102</v>
      </c>
      <c r="AD31" s="12">
        <f t="shared" si="8"/>
        <v>0</v>
      </c>
      <c r="AE31" s="12">
        <f t="shared" si="9"/>
        <v>0</v>
      </c>
      <c r="AF31" s="12">
        <v>0</v>
      </c>
      <c r="AG31" s="12" t="s">
        <v>38</v>
      </c>
      <c r="AH31" s="12" t="s">
        <v>38</v>
      </c>
      <c r="AI31" s="12">
        <f t="shared" si="10"/>
        <v>121</v>
      </c>
      <c r="AJ31" s="12">
        <f t="shared" si="11"/>
        <v>142</v>
      </c>
      <c r="AK31" s="12">
        <f t="shared" si="12"/>
        <v>154</v>
      </c>
      <c r="AL31" s="12">
        <f t="shared" si="13"/>
        <v>162</v>
      </c>
      <c r="AM31" s="12">
        <f t="shared" si="14"/>
        <v>185</v>
      </c>
      <c r="AN31" s="12">
        <f t="shared" si="15"/>
        <v>184</v>
      </c>
      <c r="AO31" s="14">
        <f t="shared" si="32"/>
        <v>280.89915772881761</v>
      </c>
      <c r="AP31" s="11">
        <f>VLOOKUP($C31,[1]Bucharest!$BB$7:$BK$40,5)</f>
        <v>17</v>
      </c>
      <c r="AQ31" s="11">
        <f>VLOOKUP($C31,[1]Bucharest!$BB$7:$BK$40,6)</f>
        <v>37</v>
      </c>
      <c r="AR31" s="11">
        <f>VLOOKUP($C31,[1]Bucharest!$BB$7:$BK$40,7)</f>
        <v>67</v>
      </c>
      <c r="AS31" s="11">
        <f>VLOOKUP($C31,[1]Bucharest!$BB$7:$BK$40,8)</f>
        <v>93</v>
      </c>
      <c r="AT31" s="11">
        <f>VLOOKUP($C31,[1]Bucharest!$BB$7:$BK$40,9)</f>
        <v>0</v>
      </c>
      <c r="AU31" s="11">
        <f>VLOOKUP($C31,[1]Bucharest!$BB$7:$BK$40,10)</f>
        <v>103</v>
      </c>
      <c r="AV31" s="12">
        <f t="shared" si="16"/>
        <v>0</v>
      </c>
      <c r="AW31" s="12">
        <f t="shared" si="17"/>
        <v>0</v>
      </c>
      <c r="AX31" s="12">
        <v>0</v>
      </c>
      <c r="AY31" s="12" t="s">
        <v>38</v>
      </c>
      <c r="AZ31" s="12" t="s">
        <v>38</v>
      </c>
      <c r="BA31" s="12">
        <f t="shared" si="18"/>
        <v>122</v>
      </c>
      <c r="BB31" s="12">
        <f t="shared" si="19"/>
        <v>143</v>
      </c>
      <c r="BC31" s="12">
        <f t="shared" si="20"/>
        <v>155</v>
      </c>
      <c r="BD31" s="12">
        <f t="shared" si="21"/>
        <v>162</v>
      </c>
      <c r="BE31" s="12">
        <f t="shared" si="22"/>
        <v>186</v>
      </c>
      <c r="BF31" s="12">
        <f t="shared" si="23"/>
        <v>184</v>
      </c>
      <c r="BG31" s="14">
        <f t="shared" si="33"/>
        <v>171.74762295172664</v>
      </c>
      <c r="BH31" s="21">
        <f>IF($N31=2,BH61*'4 PEF'!$I$4,IF(OR($N31=3,$N31=4,$N31=5,$N31=6),BH61*'4 PEF'!$I$5,IF(OR($N31=7,$N31=8),BH61*'4 PEF'!$I$8,IF($N31=9,BH61*'4 PEF'!$I$7,IF($N31=10,BH61*'4 PEF'!$I$6)))))</f>
        <v>52.945475224970181</v>
      </c>
      <c r="BI31" s="21">
        <f>BI61*'4 PEF'!$I$8</f>
        <v>21.556696605807591</v>
      </c>
      <c r="BJ31" s="21">
        <f>IF($N31=2,BJ61*'4 PEF'!$I$4,IF(OR($N31=3,$N31=4,$N31=5,$N31=6),BJ61*'4 PEF'!$I$5,IF(OR($N31=7,$N31=8),BJ61*'4 PEF'!$I$8,IF($N31=9,BJ61*'4 PEF'!$I$7,IF($N31=10,BJ61*'4 PEF'!$I$6)))))</f>
        <v>8.0360902255639104</v>
      </c>
      <c r="BK31" s="21">
        <f>BK61*'4 PEF'!$I$8</f>
        <v>28.952175428569305</v>
      </c>
      <c r="BL31" s="21">
        <f>BL61*'4 PEF'!$I$8</f>
        <v>1.3809816467436162</v>
      </c>
      <c r="BM31" s="39">
        <f>BM61*'4 PEF'!$I$8</f>
        <v>-52.53</v>
      </c>
      <c r="BN31" s="40">
        <f t="shared" si="34"/>
        <v>60.341419131654604</v>
      </c>
      <c r="BO31" s="21">
        <f>IF($N31=2,BO61*'4 PEF'!$I$4,IF(OR($N31=3,$N31=4,$N31=5,$N31=6),BO61*'4 PEF'!$I$5,IF(OR($N31=7,$N31=8),BO61*'4 PEF'!$I$8,IF($N31=9,BO61*'4 PEF'!$I$7,IF($N31=10,BO61*'4 PEF'!$I$6)))))</f>
        <v>47.263901634429644</v>
      </c>
      <c r="BP31" s="21">
        <f>BP61*'4 PEF'!$I$8</f>
        <v>18.561767076769925</v>
      </c>
      <c r="BQ31" s="21">
        <f>IF($N31=2,BQ61*'4 PEF'!$I$4,IF(OR($N31=3,$N31=4,$N31=5,$N31=6),BQ61*'4 PEF'!$I$5,IF(OR($N31=7,$N31=8),BQ61*'4 PEF'!$I$8,IF($N31=9,BQ61*'4 PEF'!$I$7,IF($N31=10,BQ61*'4 PEF'!$I$6)))))</f>
        <v>12.860499734183945</v>
      </c>
      <c r="BR31" s="21">
        <f>BR61*'4 PEF'!$I$8</f>
        <v>29.774974545457162</v>
      </c>
      <c r="BS31" s="21">
        <f>BS61*'4 PEF'!$I$8</f>
        <v>1.1784054926468828</v>
      </c>
      <c r="BT31" s="39">
        <f>BT61*'4 PEF'!$I$8</f>
        <v>-32.969696969696969</v>
      </c>
      <c r="BU31" s="40">
        <f t="shared" si="35"/>
        <v>76.66985151379059</v>
      </c>
    </row>
    <row r="32" spans="1:73" ht="15" customHeight="1" x14ac:dyDescent="0.25">
      <c r="A32" s="196"/>
      <c r="B32" s="18">
        <v>27</v>
      </c>
      <c r="C32" s="26">
        <f>VLOOKUP(M32,[1]aux!$A$2:$B$35,2)</f>
        <v>32</v>
      </c>
      <c r="D32" s="55"/>
      <c r="E32" s="55"/>
      <c r="F32" s="54"/>
      <c r="G32" s="54"/>
      <c r="H32" s="37">
        <f t="shared" si="36"/>
        <v>0</v>
      </c>
      <c r="I32" s="54">
        <v>4</v>
      </c>
      <c r="J32" s="54">
        <v>3</v>
      </c>
      <c r="K32" s="54">
        <v>2</v>
      </c>
      <c r="L32" s="54">
        <v>1</v>
      </c>
      <c r="M32" s="54">
        <f t="shared" si="30"/>
        <v>4321</v>
      </c>
      <c r="N32" s="54">
        <v>5</v>
      </c>
      <c r="O32" s="54">
        <v>20</v>
      </c>
      <c r="P32" s="54">
        <v>3</v>
      </c>
      <c r="Q32" s="54">
        <v>3</v>
      </c>
      <c r="R32" s="54">
        <v>2</v>
      </c>
      <c r="S32" s="54" t="s">
        <v>42</v>
      </c>
      <c r="T32" s="26">
        <f t="shared" si="7"/>
        <v>21</v>
      </c>
      <c r="U32" s="54">
        <v>1</v>
      </c>
      <c r="V32" s="54">
        <v>1</v>
      </c>
      <c r="W32" s="8"/>
      <c r="X32" s="11">
        <f>VLOOKUP($C32,[2]Bucharest!$BB$7:$BK$40,5)</f>
        <v>17</v>
      </c>
      <c r="Y32" s="11">
        <f>VLOOKUP($C32,[2]Bucharest!$BB$7:$BK$40,6)</f>
        <v>37</v>
      </c>
      <c r="Z32" s="11">
        <f>VLOOKUP($C32,[2]Bucharest!$BB$7:$BK$40,7)</f>
        <v>67</v>
      </c>
      <c r="AA32" s="11">
        <f>VLOOKUP($C32,[2]Bucharest!$BB$7:$BK$40,8)</f>
        <v>92</v>
      </c>
      <c r="AB32" s="11">
        <f>VLOOKUP($C32,[2]Bucharest!$BB$7:$BK$40,9)</f>
        <v>116</v>
      </c>
      <c r="AC32" s="11">
        <f>VLOOKUP($C32,[2]Bucharest!$BB$7:$BK$40,10)</f>
        <v>108</v>
      </c>
      <c r="AD32" s="12">
        <f t="shared" si="8"/>
        <v>0</v>
      </c>
      <c r="AE32" s="12">
        <f t="shared" si="9"/>
        <v>0</v>
      </c>
      <c r="AF32" s="12">
        <v>0</v>
      </c>
      <c r="AG32" s="12" t="s">
        <v>38</v>
      </c>
      <c r="AH32" s="12" t="s">
        <v>38</v>
      </c>
      <c r="AI32" s="12">
        <f t="shared" si="10"/>
        <v>121</v>
      </c>
      <c r="AJ32" s="12">
        <f t="shared" si="11"/>
        <v>142</v>
      </c>
      <c r="AK32" s="12">
        <f t="shared" si="12"/>
        <v>154</v>
      </c>
      <c r="AL32" s="12">
        <f t="shared" si="13"/>
        <v>162</v>
      </c>
      <c r="AM32" s="12">
        <f t="shared" si="14"/>
        <v>185</v>
      </c>
      <c r="AN32" s="12">
        <f t="shared" si="15"/>
        <v>184</v>
      </c>
      <c r="AO32" s="14">
        <f t="shared" si="32"/>
        <v>339.23245415738904</v>
      </c>
      <c r="AP32" s="11">
        <f>VLOOKUP($C32,[1]Bucharest!$BB$7:$BK$40,5)</f>
        <v>17</v>
      </c>
      <c r="AQ32" s="11">
        <f>VLOOKUP($C32,[1]Bucharest!$BB$7:$BK$40,6)</f>
        <v>37</v>
      </c>
      <c r="AR32" s="11">
        <f>VLOOKUP($C32,[1]Bucharest!$BB$7:$BK$40,7)</f>
        <v>67</v>
      </c>
      <c r="AS32" s="11">
        <f>VLOOKUP($C32,[1]Bucharest!$BB$7:$BK$40,8)</f>
        <v>93</v>
      </c>
      <c r="AT32" s="11">
        <f>VLOOKUP($C32,[1]Bucharest!$BB$7:$BK$40,9)</f>
        <v>117</v>
      </c>
      <c r="AU32" s="11">
        <f>VLOOKUP($C32,[1]Bucharest!$BB$7:$BK$40,10)</f>
        <v>109</v>
      </c>
      <c r="AV32" s="12">
        <f t="shared" si="16"/>
        <v>0</v>
      </c>
      <c r="AW32" s="12">
        <f t="shared" si="17"/>
        <v>0</v>
      </c>
      <c r="AX32" s="12">
        <v>0</v>
      </c>
      <c r="AY32" s="12" t="s">
        <v>38</v>
      </c>
      <c r="AZ32" s="12" t="s">
        <v>38</v>
      </c>
      <c r="BA32" s="12">
        <f t="shared" si="18"/>
        <v>122</v>
      </c>
      <c r="BB32" s="12">
        <f t="shared" si="19"/>
        <v>143</v>
      </c>
      <c r="BC32" s="12">
        <f t="shared" si="20"/>
        <v>155</v>
      </c>
      <c r="BD32" s="12">
        <f t="shared" si="21"/>
        <v>162</v>
      </c>
      <c r="BE32" s="12">
        <f t="shared" si="22"/>
        <v>186</v>
      </c>
      <c r="BF32" s="12">
        <f t="shared" si="23"/>
        <v>184</v>
      </c>
      <c r="BG32" s="14">
        <f t="shared" si="33"/>
        <v>223.59053204263572</v>
      </c>
      <c r="BH32" s="21">
        <f>IF($N32=2,BH62*'4 PEF'!$I$4,IF(OR($N32=3,$N32=4,$N32=5,$N32=6),BH62*'4 PEF'!$I$5,IF(OR($N32=7,$N32=8),BH62*'4 PEF'!$I$8,IF($N32=9,BH62*'4 PEF'!$I$7,IF($N32=10,BH62*'4 PEF'!$I$6)))))</f>
        <v>52.944523747139399</v>
      </c>
      <c r="BI32" s="21">
        <f>BI62*'4 PEF'!$I$8</f>
        <v>5.3678861646057099</v>
      </c>
      <c r="BJ32" s="21">
        <f>IF($N32=2,BJ62*'4 PEF'!$I$4,IF(OR($N32=3,$N32=4,$N32=5,$N32=6),BJ62*'4 PEF'!$I$5,IF(OR($N32=7,$N32=8),BJ62*'4 PEF'!$I$8,IF($N32=9,BJ62*'4 PEF'!$I$7,IF($N32=10,BJ62*'4 PEF'!$I$6)))))</f>
        <v>8.0360902255639104</v>
      </c>
      <c r="BK32" s="21">
        <f>BK62*'4 PEF'!$I$8</f>
        <v>28.952175428569305</v>
      </c>
      <c r="BL32" s="21">
        <f>BL62*'4 PEF'!$I$8</f>
        <v>1.0728692971128269</v>
      </c>
      <c r="BM32" s="39">
        <f>BM62*'4 PEF'!$I$8</f>
        <v>-52.53</v>
      </c>
      <c r="BN32" s="40">
        <f t="shared" si="34"/>
        <v>43.843544862991152</v>
      </c>
      <c r="BO32" s="21">
        <f>IF($N32=2,BO62*'4 PEF'!$I$4,IF(OR($N32=3,$N32=4,$N32=5,$N32=6),BO62*'4 PEF'!$I$5,IF(OR($N32=7,$N32=8),BO62*'4 PEF'!$I$8,IF($N32=9,BO62*'4 PEF'!$I$7,IF($N32=10,BO62*'4 PEF'!$I$6)))))</f>
        <v>47.271847518292837</v>
      </c>
      <c r="BP32" s="21">
        <f>BP62*'4 PEF'!$I$8</f>
        <v>2.6950962549642803</v>
      </c>
      <c r="BQ32" s="21">
        <f>IF($N32=2,BQ62*'4 PEF'!$I$4,IF(OR($N32=3,$N32=4,$N32=5,$N32=6),BQ62*'4 PEF'!$I$5,IF(OR($N32=7,$N32=8),BQ62*'4 PEF'!$I$8,IF($N32=9,BQ62*'4 PEF'!$I$7,IF($N32=10,BQ62*'4 PEF'!$I$6)))))</f>
        <v>12.860499734183945</v>
      </c>
      <c r="BR32" s="21">
        <f>BR62*'4 PEF'!$I$8</f>
        <v>29.774974545457162</v>
      </c>
      <c r="BS32" s="21">
        <f>BS62*'4 PEF'!$I$8</f>
        <v>0.95272862633543642</v>
      </c>
      <c r="BT32" s="39">
        <f>BT62*'4 PEF'!$I$8</f>
        <v>-32.969696969696969</v>
      </c>
      <c r="BU32" s="40">
        <f t="shared" si="35"/>
        <v>60.585449709536704</v>
      </c>
    </row>
    <row r="33" spans="1:73" ht="27" customHeight="1" x14ac:dyDescent="0.25">
      <c r="A33" s="30"/>
      <c r="B33" s="31"/>
      <c r="C33" s="31"/>
      <c r="D33" s="31"/>
      <c r="E33" s="31"/>
      <c r="F33" s="31"/>
      <c r="G33" s="31"/>
      <c r="H33" s="31"/>
      <c r="I33" s="31"/>
      <c r="J33" s="31"/>
      <c r="K33" s="31"/>
      <c r="L33" s="31"/>
      <c r="M33" s="31"/>
      <c r="N33" s="31"/>
      <c r="O33" s="31"/>
      <c r="P33" s="31"/>
      <c r="Q33" s="31"/>
      <c r="R33" s="31"/>
      <c r="S33" s="31"/>
      <c r="T33" s="31"/>
      <c r="U33" s="31"/>
      <c r="V33" s="31"/>
      <c r="W33" s="32"/>
      <c r="X33" s="31"/>
      <c r="Y33" s="31"/>
      <c r="Z33" s="31"/>
      <c r="AA33" s="31"/>
      <c r="AB33" s="31"/>
      <c r="AC33" s="31"/>
      <c r="AD33" s="31"/>
      <c r="AE33" s="31"/>
      <c r="AF33" s="31"/>
      <c r="AG33" s="31"/>
      <c r="AH33" s="31"/>
      <c r="AI33" s="31"/>
      <c r="AJ33" s="31"/>
      <c r="AK33" s="31"/>
      <c r="AL33" s="31"/>
      <c r="AM33" s="31"/>
      <c r="AN33" s="31"/>
      <c r="AO33" s="33"/>
      <c r="AP33" s="31"/>
      <c r="AQ33" s="31"/>
      <c r="AR33" s="31"/>
      <c r="AS33" s="31"/>
      <c r="AT33" s="31"/>
      <c r="AU33" s="31"/>
      <c r="AV33" s="31"/>
      <c r="AW33" s="31"/>
      <c r="AX33" s="31"/>
      <c r="AY33" s="31"/>
      <c r="AZ33" s="31"/>
      <c r="BA33" s="31"/>
      <c r="BB33" s="31"/>
      <c r="BC33" s="31"/>
      <c r="BD33" s="31"/>
      <c r="BE33" s="31"/>
      <c r="BF33" s="31"/>
      <c r="BG33" s="33"/>
      <c r="BH33" s="34"/>
      <c r="BI33" s="34"/>
      <c r="BJ33" s="34"/>
      <c r="BK33" s="34"/>
      <c r="BL33" s="34"/>
      <c r="BM33" s="34"/>
      <c r="BN33" s="34"/>
      <c r="BO33" s="34"/>
      <c r="BP33" s="34"/>
      <c r="BQ33" s="34"/>
      <c r="BR33" s="34"/>
      <c r="BS33" s="34"/>
      <c r="BT33" s="34"/>
      <c r="BU33" s="34"/>
    </row>
    <row r="34" spans="1:73" ht="15.75" thickBot="1" x14ac:dyDescent="0.3">
      <c r="BH34" s="178" t="s">
        <v>106</v>
      </c>
      <c r="BI34" s="179"/>
      <c r="BJ34" s="179"/>
      <c r="BK34" s="179"/>
      <c r="BL34" s="179"/>
      <c r="BM34" s="179"/>
      <c r="BN34" s="184"/>
      <c r="BO34" s="178" t="s">
        <v>107</v>
      </c>
      <c r="BP34" s="179"/>
      <c r="BQ34" s="179"/>
      <c r="BR34" s="179"/>
      <c r="BS34" s="179"/>
      <c r="BT34" s="179"/>
      <c r="BU34" s="184"/>
    </row>
    <row r="35" spans="1:73" ht="32.25" customHeight="1" thickTop="1" thickBot="1" x14ac:dyDescent="0.3">
      <c r="B35" s="28" t="s">
        <v>1</v>
      </c>
      <c r="C35" s="28" t="s">
        <v>51</v>
      </c>
      <c r="D35" s="29" t="s">
        <v>47</v>
      </c>
      <c r="E35" s="29" t="s">
        <v>48</v>
      </c>
      <c r="F35" s="29" t="s">
        <v>49</v>
      </c>
      <c r="G35" s="29" t="s">
        <v>24</v>
      </c>
      <c r="H35" s="29" t="s">
        <v>13</v>
      </c>
      <c r="I35" s="28" t="s">
        <v>19</v>
      </c>
      <c r="J35" s="28" t="s">
        <v>12</v>
      </c>
      <c r="K35" s="28" t="s">
        <v>34</v>
      </c>
      <c r="L35" s="28" t="s">
        <v>13</v>
      </c>
      <c r="M35" s="29"/>
      <c r="N35" s="29" t="s">
        <v>17</v>
      </c>
      <c r="O35" s="29" t="s">
        <v>18</v>
      </c>
      <c r="P35" s="29" t="s">
        <v>53</v>
      </c>
      <c r="Q35" s="29" t="s">
        <v>54</v>
      </c>
      <c r="R35" s="29" t="s">
        <v>34</v>
      </c>
      <c r="S35" s="29" t="s">
        <v>24</v>
      </c>
      <c r="T35" s="57" t="s">
        <v>20</v>
      </c>
      <c r="U35" s="57" t="s">
        <v>92</v>
      </c>
      <c r="V35" s="57" t="s">
        <v>93</v>
      </c>
      <c r="W35" s="10"/>
      <c r="X35" s="13" t="s">
        <v>11</v>
      </c>
      <c r="Y35" s="13" t="s">
        <v>12</v>
      </c>
      <c r="Z35" s="13" t="s">
        <v>14</v>
      </c>
      <c r="AA35" s="13" t="s">
        <v>15</v>
      </c>
      <c r="AB35" s="13" t="s">
        <v>21</v>
      </c>
      <c r="AC35" s="13" t="s">
        <v>23</v>
      </c>
      <c r="AD35" s="13" t="s">
        <v>100</v>
      </c>
      <c r="AE35" s="13" t="s">
        <v>101</v>
      </c>
      <c r="AF35" s="13" t="s">
        <v>24</v>
      </c>
      <c r="AG35" s="13" t="s">
        <v>108</v>
      </c>
      <c r="AH35" s="13" t="s">
        <v>109</v>
      </c>
      <c r="AI35" s="13" t="s">
        <v>17</v>
      </c>
      <c r="AJ35" s="13" t="s">
        <v>18</v>
      </c>
      <c r="AK35" s="13" t="s">
        <v>19</v>
      </c>
      <c r="AL35" s="13" t="s">
        <v>102</v>
      </c>
      <c r="AM35" s="13" t="s">
        <v>99</v>
      </c>
      <c r="AN35" s="13" t="s">
        <v>16</v>
      </c>
      <c r="AO35" s="16" t="s">
        <v>191</v>
      </c>
      <c r="AP35" s="13" t="s">
        <v>25</v>
      </c>
      <c r="AQ35" s="13" t="s">
        <v>26</v>
      </c>
      <c r="AR35" s="13" t="s">
        <v>27</v>
      </c>
      <c r="AS35" s="13" t="s">
        <v>28</v>
      </c>
      <c r="AT35" s="13" t="s">
        <v>21</v>
      </c>
      <c r="AU35" s="13" t="s">
        <v>23</v>
      </c>
      <c r="AV35" s="13" t="s">
        <v>116</v>
      </c>
      <c r="AW35" s="13" t="s">
        <v>117</v>
      </c>
      <c r="AX35" s="13" t="s">
        <v>24</v>
      </c>
      <c r="AY35" s="13"/>
      <c r="AZ35" s="13"/>
      <c r="BA35" s="13" t="s">
        <v>118</v>
      </c>
      <c r="BB35" s="13" t="s">
        <v>18</v>
      </c>
      <c r="BC35" s="13" t="s">
        <v>31</v>
      </c>
      <c r="BD35" s="13" t="s">
        <v>102</v>
      </c>
      <c r="BE35" s="13" t="s">
        <v>119</v>
      </c>
      <c r="BF35" s="13" t="s">
        <v>16</v>
      </c>
      <c r="BG35" s="16" t="s">
        <v>192</v>
      </c>
      <c r="BH35" s="62" t="s">
        <v>33</v>
      </c>
      <c r="BI35" s="62" t="s">
        <v>34</v>
      </c>
      <c r="BJ35" s="62" t="s">
        <v>20</v>
      </c>
      <c r="BK35" s="62" t="s">
        <v>24</v>
      </c>
      <c r="BL35" s="62" t="s">
        <v>35</v>
      </c>
      <c r="BM35" s="62" t="s">
        <v>36</v>
      </c>
      <c r="BN35" s="62" t="s">
        <v>38</v>
      </c>
      <c r="BO35" s="62" t="s">
        <v>33</v>
      </c>
      <c r="BP35" s="62" t="s">
        <v>34</v>
      </c>
      <c r="BQ35" s="62" t="s">
        <v>20</v>
      </c>
      <c r="BR35" s="62" t="s">
        <v>24</v>
      </c>
      <c r="BS35" s="62" t="s">
        <v>35</v>
      </c>
      <c r="BT35" s="62" t="s">
        <v>36</v>
      </c>
      <c r="BU35" s="62" t="s">
        <v>38</v>
      </c>
    </row>
    <row r="36" spans="1:73" ht="15" customHeight="1" x14ac:dyDescent="0.25">
      <c r="A36" s="194">
        <v>2010</v>
      </c>
      <c r="B36" s="17">
        <v>1</v>
      </c>
      <c r="C36" s="26">
        <f t="shared" ref="C36:W36" si="37">IF(C6="","",C6)</f>
        <v>1</v>
      </c>
      <c r="D36" s="54" t="str">
        <f t="shared" si="37"/>
        <v>-</v>
      </c>
      <c r="E36" s="54" t="str">
        <f t="shared" si="37"/>
        <v>o</v>
      </c>
      <c r="F36" s="54" t="str">
        <f t="shared" si="37"/>
        <v>o</v>
      </c>
      <c r="G36" s="54" t="str">
        <f t="shared" si="37"/>
        <v>o</v>
      </c>
      <c r="H36" s="54">
        <f t="shared" si="37"/>
        <v>0</v>
      </c>
      <c r="I36" s="54">
        <f t="shared" si="37"/>
        <v>1</v>
      </c>
      <c r="J36" s="54">
        <f t="shared" si="37"/>
        <v>1</v>
      </c>
      <c r="K36" s="54">
        <f t="shared" si="37"/>
        <v>1</v>
      </c>
      <c r="L36" s="54">
        <f t="shared" si="37"/>
        <v>1</v>
      </c>
      <c r="M36" s="54">
        <f t="shared" si="37"/>
        <v>1111</v>
      </c>
      <c r="N36" s="54">
        <f t="shared" si="37"/>
        <v>2</v>
      </c>
      <c r="O36" s="54">
        <f t="shared" si="37"/>
        <v>11</v>
      </c>
      <c r="P36" s="54">
        <f t="shared" si="37"/>
        <v>2</v>
      </c>
      <c r="Q36" s="54">
        <f t="shared" si="37"/>
        <v>3</v>
      </c>
      <c r="R36" s="54">
        <f t="shared" si="37"/>
        <v>1</v>
      </c>
      <c r="S36" s="54" t="str">
        <f t="shared" si="37"/>
        <v>o</v>
      </c>
      <c r="T36" s="26">
        <f t="shared" si="37"/>
        <v>14</v>
      </c>
      <c r="U36" s="54">
        <f t="shared" si="37"/>
        <v>0</v>
      </c>
      <c r="V36" s="54">
        <f t="shared" si="37"/>
        <v>0</v>
      </c>
      <c r="W36" s="7" t="str">
        <f t="shared" si="37"/>
        <v/>
      </c>
      <c r="X36" s="23">
        <f>IF(X6&gt;0,VLOOKUP(X6,'[3]2010_Envelope'!$BH$6:$CR$128,22),"")</f>
        <v>13.804910357142857</v>
      </c>
      <c r="Y36" s="23">
        <f>IF(Y6&gt;0,VLOOKUP(Y6,'[3]2010_Envelope'!$BH$6:$CR$128,22),"")</f>
        <v>16.0734125</v>
      </c>
      <c r="Z36" s="23" t="str">
        <f>IF(Z6&gt;0,VLOOKUP(Z6,'[3]2010_Envelope'!$BH$6:$CR$128,22),"")</f>
        <v/>
      </c>
      <c r="AA36" s="23">
        <f>IF(AA6&gt;0,VLOOKUP(AA6,'[3]2010_Envelope'!$BH$6:$CR$128,22),"")</f>
        <v>3.664151785714286</v>
      </c>
      <c r="AB36" s="23" t="str">
        <f>IF(AB6&gt;0,VLOOKUP(AB6,'[3]2010_Envelope'!$BH$6:$CR$128,22),"")</f>
        <v/>
      </c>
      <c r="AC36" s="23" t="str">
        <f>IF(AC6&gt;0,VLOOKUP(AC6,'[3]2010_Envelope'!$BH$6:$CR$128,22),"")</f>
        <v/>
      </c>
      <c r="AD36" s="22" t="str">
        <f>IF(AD6&gt;0,VLOOKUP(AD6,'[3]2010_HVAC'!$EY$7:$KA$83,86),"")</f>
        <v/>
      </c>
      <c r="AE36" s="22" t="str">
        <f>IF(AE6&gt;0,VLOOKUP(AE6,'[3]2010_HVAC'!$EY$7:$KA$83,86),"")</f>
        <v/>
      </c>
      <c r="AF36" s="22" t="str">
        <f>IF(AF6&gt;0,VLOOKUP(AF6,'[3]2010_HVAC'!$EY$7:$KA$83,86),"")</f>
        <v/>
      </c>
      <c r="AG36" s="61">
        <f>VLOOKUP($C36,[2]Performance!$A$3:$K$36,9)</f>
        <v>0</v>
      </c>
      <c r="AH36" s="61">
        <f>IF(AG36=0,86,IF(AG36=1,87,88))</f>
        <v>86</v>
      </c>
      <c r="AI36" s="22">
        <f>IF(AI6&gt;0,VLOOKUP(AI6,'[3]2010_HVAC'!$EY$7:$KA$83,AH36),"")</f>
        <v>17.50398303300074</v>
      </c>
      <c r="AJ36" s="22" t="str">
        <f>IF(AJ6&gt;0,VLOOKUP(AJ6,'[3]2010_HVAC'!$EY$7:$KA$83,AH36),"")</f>
        <v/>
      </c>
      <c r="AK36" s="22">
        <f>IF(AK6&gt;0,VLOOKUP(AK6,'[3]2010_HVAC'!$EY$7:$KA$83,86),"")</f>
        <v>28.865000000000002</v>
      </c>
      <c r="AL36" s="22">
        <f>IF(AL6&gt;0,VLOOKUP(AL6,'[3]2010_HVAC'!$EY$7:$KA$83,86),"")</f>
        <v>3.9442857142857144</v>
      </c>
      <c r="AM36" s="22" t="str">
        <f>IF(AM6&gt;0,VLOOKUP(AM6,'[3]2010_HVAC'!$EY$7:$KA$83,86),"")</f>
        <v/>
      </c>
      <c r="AN36" s="22" t="str">
        <f>IF(AN6&gt;0,VLOOKUP(AN6,'[3]2010_HVAC'!$EY$7:$KA$83,86),"")</f>
        <v/>
      </c>
      <c r="AO36" s="14">
        <f>(SUM(X36:AF36)+SUM(AI36:AN36))*$AO$5</f>
        <v>11739.804074620104</v>
      </c>
      <c r="AP36" s="23">
        <f>IF(AP6&gt;0,VLOOKUP(AP6,'[3]2010_Envelope'!$BH$6:$CR$128,23),"")</f>
        <v>6.6801748484848495</v>
      </c>
      <c r="AQ36" s="23">
        <f>IF(AQ6&gt;0,VLOOKUP(AQ6,'[3]2010_Envelope'!$BH$6:$CR$128,23),"")</f>
        <v>5.2838795959595961</v>
      </c>
      <c r="AR36" s="23" t="str">
        <f>IF(AR6&gt;0,VLOOKUP(AR6,'[3]2010_Envelope'!$BH$6:$CR$128,23),"")</f>
        <v/>
      </c>
      <c r="AS36" s="23">
        <f>IF(AS6&gt;0,VLOOKUP(AS6,'[3]2010_Envelope'!$BH$6:$CR$128,23),"")</f>
        <v>3.5101969696969699</v>
      </c>
      <c r="AT36" s="23" t="str">
        <f>IF(AT6&gt;0,VLOOKUP(AT6,'[3]2010_Envelope'!$BH$6:$CR$128,23),"")</f>
        <v/>
      </c>
      <c r="AU36" s="23" t="str">
        <f>IF(AU6&gt;0,VLOOKUP(AU6,'[3]2010_Envelope'!$BH$6:$CR$128,23),"")</f>
        <v/>
      </c>
      <c r="AV36" s="22" t="str">
        <f>IF(AV6&gt;0,VLOOKUP(AV6,'[3]2010_HVAC'!$EY$7:$KA$83,89),"")</f>
        <v/>
      </c>
      <c r="AW36" s="22" t="str">
        <f>IF(AW6&gt;0,VLOOKUP(AW6,'[3]2010_HVAC'!$EY$7:$KA$83,89),"")</f>
        <v/>
      </c>
      <c r="AX36" s="22" t="str">
        <f>IF(AX6&gt;0,VLOOKUP(AX6,'[3]2010_HVAC'!$EY$7:$KA$83,89),"")</f>
        <v/>
      </c>
      <c r="AY36" s="61">
        <f>VLOOKUP($C36,[1]Performance!$A$3:$K$36,9)</f>
        <v>0</v>
      </c>
      <c r="AZ36" s="61">
        <f>IF(AY36=0,89,IF(AY36=1,90,91))</f>
        <v>89</v>
      </c>
      <c r="BA36" s="22">
        <f>IF(BA6&gt;0,VLOOKUP(BA6,'[3]2010_HVAC'!$EY$7:$KA$83,AZ36),"")</f>
        <v>7.8940134901831476</v>
      </c>
      <c r="BB36" s="22" t="str">
        <f>IF(BB6&gt;0,VLOOKUP(BB6,'[3]2010_HVAC'!$EY$7:$KA$83,AZ36),"")</f>
        <v/>
      </c>
      <c r="BC36" s="22">
        <f>IF(BC6&gt;0,VLOOKUP(BC6,'[3]2010_HVAC'!$EY$7:$KA$83,89),"")</f>
        <v>25.1</v>
      </c>
      <c r="BD36" s="22">
        <f>IF(BD6&gt;0,VLOOKUP(BD6,'[3]2010_HVAC'!$EY$7:$KA$83,89),"")</f>
        <v>0.55777777777777782</v>
      </c>
      <c r="BE36" s="22" t="str">
        <f>IF(BE6&gt;0,VLOOKUP(BE6,'[3]2010_HVAC'!$EY$7:$KA$83,89),"")</f>
        <v/>
      </c>
      <c r="BF36" s="22" t="str">
        <f>IF(BF6&gt;0,VLOOKUP(BF6,'[3]2010_HVAC'!$EY$7:$KA$83,89),"")</f>
        <v/>
      </c>
      <c r="BG36" s="14">
        <f>(SUM(AP36:AX36)+SUM(BA36:BF36))*$BG$5</f>
        <v>48535.782255281316</v>
      </c>
      <c r="BH36" s="21">
        <f>IF($N36&gt;0,VLOOKUP($C36,[2]Bucharest!$AB$7:$AN$40,$N36))/((IF($P36=1,'3 PlantsCodes'!$D$26,IF($P36=2,'3 PlantsCodes'!$D$27,IF($P36=3,'3 PlantsCodes'!$D$28,IF($P36=4,'3 PlantsCodes'!#REF!)))))*IF($R36=1,'3 PlantsCodes'!$D$31,IF(RO_Bucharest!$R36=2,'3 PlantsCodes'!$D$32)))</f>
        <v>236.44697100540398</v>
      </c>
      <c r="BI36" s="21">
        <f>(IF($O36=20,VLOOKUP($C36,[2]Bucharest!$AB$7:$AN$40,12),IF($O36&gt;0,VLOOKUP($C36,[2]Bucharest!$AB$7:$AN$40,$O36),0))/(IF($Q36=1,'3 PlantsCodes'!$E$26,IF($Q36=3,'3 PlantsCodes'!$E$28,IF($Q36=4,'3 PlantsCodes'!$E$29,1)))*IF($R36=1,'3 PlantsCodes'!$E$31,IF($R36=2,'3 PlantsCodes'!$E$32))))</f>
        <v>12.544337162774331</v>
      </c>
      <c r="BJ36" s="21">
        <f>VLOOKUP($C36,[2]Bucharest!$AB$6:$AZ$40,$T36)</f>
        <v>15.72</v>
      </c>
      <c r="BK36" s="21">
        <f>VLOOKUP($C36,[2]Bucharest!$B$7:$Y$40,18)</f>
        <v>11.353794285713454</v>
      </c>
      <c r="BL36" s="21">
        <f>VLOOKUP($C36,[2]Bucharest!$B$7:$AA$40,26)</f>
        <v>0.97158779821133301</v>
      </c>
      <c r="BM36" s="22">
        <f>IF($V36=1,-[4]SFH!$E$11,0)</f>
        <v>0</v>
      </c>
      <c r="BN36" s="63" t="s">
        <v>38</v>
      </c>
      <c r="BO36" s="21">
        <f>IF($N36&gt;0,VLOOKUP($C36,[1]Bucharest!$AB$7:$AN$40,$N36))/((IF($P36=1,'3 PlantsCodes'!$D$26,IF($P36=2,'3 PlantsCodes'!$D$27,IF($P36=3,'3 PlantsCodes'!$D$28,IF($P36=4,'3 PlantsCodes'!D29)))))*IF($R36=1,'3 PlantsCodes'!$D$31,IF(RO_Bucharest!$R36=2,'3 PlantsCodes'!$D$32)))</f>
        <v>156.51160449074936</v>
      </c>
      <c r="BP36" s="21">
        <f>(IF($O36=20,VLOOKUP($C36,[1]Bucharest!$AB$7:$AN$40,12),IF($O36&gt;0,VLOOKUP($C36,[1]Bucharest!$AB$7:$AN$40,$O36),0))/(IF($Q36=1,'3 PlantsCodes'!$E$26,IF($Q36=3,'3 PlantsCodes'!$E$28,IF($Q36=4,'3 PlantsCodes'!$E$29,1)))*IF($R36=1,'3 PlantsCodes'!$E$31,IF($R36=2,'3 PlantsCodes'!$E$32))))</f>
        <v>8.0316864782812001</v>
      </c>
      <c r="BQ36" s="21">
        <f>VLOOKUP($C36,[1]Bucharest!$AB$6:$AZ$40,$T36)</f>
        <v>24.27</v>
      </c>
      <c r="BR36" s="21">
        <f>VLOOKUP($C36,[1]Bucharest!$B$7:$Y$40,18)</f>
        <v>11.676460606061633</v>
      </c>
      <c r="BS36" s="21">
        <f>VLOOKUP($C36,[1]Bucharest!$B$7:$AA$40,26)</f>
        <v>0.64940247346293256</v>
      </c>
      <c r="BT36" s="22">
        <f>IF($V36=1,-[4]AB!$E$11,0)</f>
        <v>0</v>
      </c>
      <c r="BU36" s="63" t="s">
        <v>38</v>
      </c>
    </row>
    <row r="37" spans="1:73" ht="15" customHeight="1" x14ac:dyDescent="0.25">
      <c r="A37" s="195"/>
      <c r="B37" s="18">
        <v>2</v>
      </c>
      <c r="C37" s="26">
        <f t="shared" ref="C37:W37" si="38">IF(C7="","",C7)</f>
        <v>7</v>
      </c>
      <c r="D37" s="55" t="str">
        <f t="shared" si="38"/>
        <v>o</v>
      </c>
      <c r="E37" s="55" t="str">
        <f t="shared" si="38"/>
        <v>o</v>
      </c>
      <c r="F37" s="54" t="str">
        <f t="shared" si="38"/>
        <v>o</v>
      </c>
      <c r="G37" s="54" t="str">
        <f t="shared" si="38"/>
        <v>o</v>
      </c>
      <c r="H37" s="54">
        <f t="shared" si="38"/>
        <v>0</v>
      </c>
      <c r="I37" s="54">
        <f t="shared" si="38"/>
        <v>2</v>
      </c>
      <c r="J37" s="54">
        <f t="shared" si="38"/>
        <v>1</v>
      </c>
      <c r="K37" s="54">
        <f t="shared" si="38"/>
        <v>1</v>
      </c>
      <c r="L37" s="54">
        <f t="shared" si="38"/>
        <v>1</v>
      </c>
      <c r="M37" s="54">
        <f t="shared" si="38"/>
        <v>2111</v>
      </c>
      <c r="N37" s="54">
        <f t="shared" si="38"/>
        <v>9</v>
      </c>
      <c r="O37" s="54">
        <f t="shared" si="38"/>
        <v>11</v>
      </c>
      <c r="P37" s="54">
        <f t="shared" si="38"/>
        <v>2</v>
      </c>
      <c r="Q37" s="54">
        <f t="shared" si="38"/>
        <v>3</v>
      </c>
      <c r="R37" s="54">
        <f t="shared" si="38"/>
        <v>1</v>
      </c>
      <c r="S37" s="54" t="str">
        <f t="shared" si="38"/>
        <v>o</v>
      </c>
      <c r="T37" s="26">
        <f t="shared" si="38"/>
        <v>18</v>
      </c>
      <c r="U37" s="54">
        <f t="shared" si="38"/>
        <v>0</v>
      </c>
      <c r="V37" s="54">
        <f t="shared" si="38"/>
        <v>0</v>
      </c>
      <c r="W37" s="19" t="str">
        <f t="shared" si="38"/>
        <v/>
      </c>
      <c r="X37" s="23">
        <f>IF(X7&gt;0,VLOOKUP(X7,'[3]2010_Envelope'!$BH$6:$CR$128,22),"")</f>
        <v>12.379051071428572</v>
      </c>
      <c r="Y37" s="23">
        <f>IF(Y7&gt;0,VLOOKUP(Y7,'[3]2010_Envelope'!$BH$6:$CR$128,22),"")</f>
        <v>42.026812499999998</v>
      </c>
      <c r="Z37" s="23">
        <f>IF(Z7&gt;0,VLOOKUP(Z7,'[3]2010_Envelope'!$BH$6:$CR$128,22),"")</f>
        <v>13.856759785714276</v>
      </c>
      <c r="AA37" s="23">
        <f>IF(AA7&gt;0,VLOOKUP(AA7,'[3]2010_Envelope'!$BH$6:$CR$128,22),"")</f>
        <v>3.664151785714286</v>
      </c>
      <c r="AB37" s="23" t="str">
        <f>IF(AB7&gt;0,VLOOKUP(AB7,'[3]2010_Envelope'!$BH$6:$CR$128,22),"")</f>
        <v/>
      </c>
      <c r="AC37" s="23" t="str">
        <f>IF(AC7&gt;0,VLOOKUP(AC7,'[3]2010_Envelope'!$BH$6:$CR$128,22),"")</f>
        <v/>
      </c>
      <c r="AD37" s="22" t="str">
        <f>IF(AD7&gt;0,VLOOKUP(AD7,'[3]2010_HVAC'!$EY$7:$KA$83,86),"")</f>
        <v/>
      </c>
      <c r="AE37" s="22" t="str">
        <f>IF(AE7&gt;0,VLOOKUP(AE7,'[3]2010_HVAC'!$EY$7:$KA$83,86),"")</f>
        <v/>
      </c>
      <c r="AF37" s="22" t="str">
        <f>IF(AF7&gt;0,VLOOKUP(AF7,'[3]2010_HVAC'!$EY$7:$KA$83,86),"")</f>
        <v/>
      </c>
      <c r="AG37" s="61">
        <f>VLOOKUP($C37,[2]Performance!$A$3:$K$36,9)</f>
        <v>1</v>
      </c>
      <c r="AH37" s="61">
        <f t="shared" ref="AH37:AH54" si="39">IF(AG37=0,86,IF(AG37=1,87,88))</f>
        <v>87</v>
      </c>
      <c r="AI37" s="22">
        <f>IF(AI7&gt;0,VLOOKUP(AI7,'[3]2010_HVAC'!$EY$7:$KA$83,AH37),"")</f>
        <v>4.3925000000000001</v>
      </c>
      <c r="AJ37" s="22" t="str">
        <f>IF(AJ7&gt;0,VLOOKUP(AJ7,'[3]2010_HVAC'!$EY$7:$KA$83,AH37),"")</f>
        <v/>
      </c>
      <c r="AK37" s="22">
        <f>IF(AK7&gt;0,VLOOKUP(AK7,'[3]2010_HVAC'!$EY$7:$KA$83,86),"")</f>
        <v>28.865000000000002</v>
      </c>
      <c r="AL37" s="22">
        <f>IF(AL7&gt;0,VLOOKUP(AL7,'[3]2010_HVAC'!$EY$7:$KA$83,86),"")</f>
        <v>3.9442857142857144</v>
      </c>
      <c r="AM37" s="22" t="str">
        <f>IF(AM7&gt;0,VLOOKUP(AM7,'[3]2010_HVAC'!$EY$7:$KA$83,86),"")</f>
        <v/>
      </c>
      <c r="AN37" s="22" t="str">
        <f>IF(AN7&gt;0,VLOOKUP(AN7,'[3]2010_HVAC'!$EY$7:$KA$83,86),"")</f>
        <v/>
      </c>
      <c r="AO37" s="14">
        <f t="shared" ref="AO37:AO54" si="40">(SUM(X37:AF37)+SUM(AI37:AN37))*$AO$5</f>
        <v>15277.998519999997</v>
      </c>
      <c r="AP37" s="23">
        <f>IF(AP7&gt;0,VLOOKUP(AP7,'[3]2010_Envelope'!$BH$6:$CR$128,23),"")</f>
        <v>5.9902037373737382</v>
      </c>
      <c r="AQ37" s="23">
        <f>IF(AQ7&gt;0,VLOOKUP(AQ7,'[3]2010_Envelope'!$BH$6:$CR$128,23),"")</f>
        <v>13.815648484848483</v>
      </c>
      <c r="AR37" s="23">
        <f>IF(AR7&gt;0,VLOOKUP(AR7,'[3]2010_Envelope'!$BH$6:$CR$128,23),"")</f>
        <v>6.705264707070703</v>
      </c>
      <c r="AS37" s="23">
        <f>IF(AS7&gt;0,VLOOKUP(AS7,'[3]2010_Envelope'!$BH$6:$CR$128,23),"")</f>
        <v>3.5101969696969699</v>
      </c>
      <c r="AT37" s="23" t="str">
        <f>IF(AT7&gt;0,VLOOKUP(AT7,'[3]2010_Envelope'!$BH$6:$CR$128,23),"")</f>
        <v/>
      </c>
      <c r="AU37" s="23" t="str">
        <f>IF(AU7&gt;0,VLOOKUP(AU7,'[3]2010_Envelope'!$BH$6:$CR$128,23),"")</f>
        <v/>
      </c>
      <c r="AV37" s="22" t="str">
        <f>IF(AV7&gt;0,VLOOKUP(AV7,'[3]2010_HVAC'!$EY$7:$KA$83,89),"")</f>
        <v/>
      </c>
      <c r="AW37" s="22" t="str">
        <f>IF(AW7&gt;0,VLOOKUP(AW7,'[3]2010_HVAC'!$EY$7:$KA$83,89),"")</f>
        <v/>
      </c>
      <c r="AX37" s="22" t="str">
        <f>IF(AX7&gt;0,VLOOKUP(AX7,'[3]2010_HVAC'!$EY$7:$KA$83,89),"")</f>
        <v/>
      </c>
      <c r="AY37" s="61">
        <f>VLOOKUP($C37,[1]Performance!$A$3:$K$36,9)</f>
        <v>1</v>
      </c>
      <c r="AZ37" s="61">
        <f t="shared" ref="AZ37:AZ54" si="41">IF(AY37=0,89,IF(AY37=1,90,91))</f>
        <v>90</v>
      </c>
      <c r="BA37" s="22">
        <f>IF(BA7&gt;0,VLOOKUP(BA7,'[3]2010_HVAC'!$EY$7:$KA$83,AZ37),"")</f>
        <v>4.9089515151515153</v>
      </c>
      <c r="BB37" s="22" t="str">
        <f>IF(BB7&gt;0,VLOOKUP(BB7,'[3]2010_HVAC'!$EY$7:$KA$83,AZ37),"")</f>
        <v/>
      </c>
      <c r="BC37" s="22">
        <f>IF(BC7&gt;0,VLOOKUP(BC7,'[3]2010_HVAC'!$EY$7:$KA$83,89),"")</f>
        <v>25.1</v>
      </c>
      <c r="BD37" s="22">
        <f>IF(BD7&gt;0,VLOOKUP(BD7,'[3]2010_HVAC'!$EY$7:$KA$83,89),"")</f>
        <v>0.55777777777777782</v>
      </c>
      <c r="BE37" s="22" t="str">
        <f>IF(BE7&gt;0,VLOOKUP(BE7,'[3]2010_HVAC'!$EY$7:$KA$83,89),"")</f>
        <v/>
      </c>
      <c r="BF37" s="22" t="str">
        <f>IF(BF7&gt;0,VLOOKUP(BF7,'[3]2010_HVAC'!$EY$7:$KA$83,89),"")</f>
        <v/>
      </c>
      <c r="BG37" s="14">
        <f t="shared" ref="BG37:BG54" si="42">(SUM(AP37:AX37)+SUM(BA37:BF37))*$BG$5</f>
        <v>59982.162759999992</v>
      </c>
      <c r="BH37" s="21">
        <f>IF($N37&gt;0,VLOOKUP($C37,[2]Bucharest!$AB$7:$AN$40,$N37))/((IF($P37=1,'3 PlantsCodes'!$D$26,IF($P37=2,'3 PlantsCodes'!$D$27,IF($P37=3,'3 PlantsCodes'!$D$28,IF($P37=4,'3 PlantsCodes'!#REF!)))))*IF($R37=1,'3 PlantsCodes'!$D$31,IF(RO_Bucharest!$R37=2,'3 PlantsCodes'!$D$32)))</f>
        <v>118.3198948717652</v>
      </c>
      <c r="BI37" s="21">
        <f>(IF($O37=20,VLOOKUP($C37,[2]Bucharest!$AB$7:$AN$40,12),IF($O37&gt;0,VLOOKUP($C37,[2]Bucharest!$AB$7:$AN$40,$O37),0))/(IF($Q37=1,'3 PlantsCodes'!$E$26,IF($Q37=3,'3 PlantsCodes'!$E$28,IF($Q37=4,'3 PlantsCodes'!$E$29,1)))*IF($R37=1,'3 PlantsCodes'!$E$31,IF($R37=2,'3 PlantsCodes'!$E$32))))</f>
        <v>9.7127166502954534</v>
      </c>
      <c r="BJ37" s="21">
        <f>VLOOKUP($C37,[2]Bucharest!$AB$6:$AZ$40,$T37)</f>
        <v>15.72</v>
      </c>
      <c r="BK37" s="21">
        <f>VLOOKUP($C37,[2]Bucharest!$B$7:$Y$40,18)</f>
        <v>11.353794285713454</v>
      </c>
      <c r="BL37" s="21">
        <f>VLOOKUP($C37,[2]Bucharest!$B$7:$AA$40,26)</f>
        <v>0.63789818034291434</v>
      </c>
      <c r="BM37" s="22">
        <f>IF($V37=1,-[4]SFH!$E$11,0)</f>
        <v>0</v>
      </c>
      <c r="BN37" s="63" t="s">
        <v>38</v>
      </c>
      <c r="BO37" s="21">
        <f>IF($N37&gt;0,VLOOKUP($C37,[1]Bucharest!$AB$7:$AN$40,$N37))/((IF($P37=1,'3 PlantsCodes'!$D$26,IF($P37=2,'3 PlantsCodes'!$D$27,IF($P37=3,'3 PlantsCodes'!$D$28,IF($P37=4,'3 PlantsCodes'!D30)))))*IF($R37=1,'3 PlantsCodes'!$D$31,IF(RO_Bucharest!$R37=2,'3 PlantsCodes'!$D$32)))</f>
        <v>93.909232935303791</v>
      </c>
      <c r="BP37" s="21">
        <f>(IF($O37=20,VLOOKUP($C37,[1]Bucharest!$AB$7:$AN$40,12),IF($O37&gt;0,VLOOKUP($C37,[1]Bucharest!$AB$7:$AN$40,$O37),0))/(IF($Q37=1,'3 PlantsCodes'!$E$26,IF($Q37=3,'3 PlantsCodes'!$E$28,IF($Q37=4,'3 PlantsCodes'!$E$29,1)))*IF($R37=1,'3 PlantsCodes'!$E$31,IF($R37=2,'3 PlantsCodes'!$E$32))))</f>
        <v>7.4748931290128633</v>
      </c>
      <c r="BQ37" s="21">
        <f>VLOOKUP($C37,[1]Bucharest!$AB$6:$AZ$40,$T37)</f>
        <v>24.27</v>
      </c>
      <c r="BR37" s="21">
        <f>VLOOKUP($C37,[1]Bucharest!$B$7:$Y$40,18)</f>
        <v>11.676460606061633</v>
      </c>
      <c r="BS37" s="21">
        <f>VLOOKUP($C37,[1]Bucharest!$B$7:$AA$40,26)</f>
        <v>0.51494119967046015</v>
      </c>
      <c r="BT37" s="22">
        <f>IF($V37=1,-[4]AB!$E$11,0)</f>
        <v>0</v>
      </c>
      <c r="BU37" s="63" t="s">
        <v>38</v>
      </c>
    </row>
    <row r="38" spans="1:73" ht="15" customHeight="1" x14ac:dyDescent="0.25">
      <c r="A38" s="195"/>
      <c r="B38" s="18">
        <v>3</v>
      </c>
      <c r="C38" s="26">
        <f t="shared" ref="C38:W38" si="43">IF(C8="","",C8)</f>
        <v>17</v>
      </c>
      <c r="D38" s="55" t="str">
        <f t="shared" si="43"/>
        <v>o+</v>
      </c>
      <c r="E38" s="55" t="str">
        <f t="shared" si="43"/>
        <v>o</v>
      </c>
      <c r="F38" s="54" t="str">
        <f t="shared" si="43"/>
        <v>o</v>
      </c>
      <c r="G38" s="54" t="str">
        <f t="shared" si="43"/>
        <v>o</v>
      </c>
      <c r="H38" s="54">
        <f t="shared" si="43"/>
        <v>0</v>
      </c>
      <c r="I38" s="54">
        <f t="shared" si="43"/>
        <v>3</v>
      </c>
      <c r="J38" s="54">
        <f t="shared" si="43"/>
        <v>1</v>
      </c>
      <c r="K38" s="54">
        <f t="shared" si="43"/>
        <v>1</v>
      </c>
      <c r="L38" s="54">
        <f t="shared" si="43"/>
        <v>1</v>
      </c>
      <c r="M38" s="54">
        <f t="shared" si="43"/>
        <v>3111</v>
      </c>
      <c r="N38" s="54">
        <f t="shared" si="43"/>
        <v>9</v>
      </c>
      <c r="O38" s="54">
        <f t="shared" si="43"/>
        <v>11</v>
      </c>
      <c r="P38" s="54">
        <f t="shared" si="43"/>
        <v>2</v>
      </c>
      <c r="Q38" s="54">
        <f t="shared" si="43"/>
        <v>3</v>
      </c>
      <c r="R38" s="54">
        <f t="shared" si="43"/>
        <v>1</v>
      </c>
      <c r="S38" s="54" t="str">
        <f t="shared" si="43"/>
        <v>o</v>
      </c>
      <c r="T38" s="26">
        <f t="shared" si="43"/>
        <v>18</v>
      </c>
      <c r="U38" s="54">
        <f t="shared" si="43"/>
        <v>0</v>
      </c>
      <c r="V38" s="54">
        <f t="shared" si="43"/>
        <v>0</v>
      </c>
      <c r="W38" s="19" t="str">
        <f t="shared" si="43"/>
        <v/>
      </c>
      <c r="X38" s="23">
        <f>IF(X8&gt;0,VLOOKUP(X8,'[3]2010_Envelope'!$BH$6:$CR$128,22),"")</f>
        <v>14.906710714285714</v>
      </c>
      <c r="Y38" s="23">
        <f>IF(Y8&gt;0,VLOOKUP(Y8,'[3]2010_Envelope'!$BH$6:$CR$128,22),"")</f>
        <v>49.399937500000007</v>
      </c>
      <c r="Z38" s="23">
        <f>IF(Z8&gt;0,VLOOKUP(Z8,'[3]2010_Envelope'!$BH$6:$CR$128,22),"")</f>
        <v>18.471358928571426</v>
      </c>
      <c r="AA38" s="23">
        <f>IF(AA8&gt;0,VLOOKUP(AA8,'[3]2010_Envelope'!$BH$6:$CR$128,22),"")</f>
        <v>3.664151785714286</v>
      </c>
      <c r="AB38" s="23" t="str">
        <f>IF(AB8&gt;0,VLOOKUP(AB8,'[3]2010_Envelope'!$BH$6:$CR$128,22),"")</f>
        <v/>
      </c>
      <c r="AC38" s="23" t="str">
        <f>IF(AC8&gt;0,VLOOKUP(AC8,'[3]2010_Envelope'!$BH$6:$CR$128,22),"")</f>
        <v/>
      </c>
      <c r="AD38" s="22" t="str">
        <f>IF(AD8&gt;0,VLOOKUP(AD8,'[3]2010_HVAC'!$EY$7:$KA$83,86),"")</f>
        <v/>
      </c>
      <c r="AE38" s="22" t="str">
        <f>IF(AE8&gt;0,VLOOKUP(AE8,'[3]2010_HVAC'!$EY$7:$KA$83,86),"")</f>
        <v/>
      </c>
      <c r="AF38" s="22" t="str">
        <f>IF(AF8&gt;0,VLOOKUP(AF8,'[3]2010_HVAC'!$EY$7:$KA$83,86),"")</f>
        <v/>
      </c>
      <c r="AG38" s="61">
        <f>VLOOKUP($C38,[2]Performance!$A$3:$K$36,9)</f>
        <v>2</v>
      </c>
      <c r="AH38" s="61">
        <f t="shared" si="39"/>
        <v>88</v>
      </c>
      <c r="AI38" s="22">
        <f>IF(AI8&gt;0,VLOOKUP(AI8,'[3]2010_HVAC'!$EY$7:$KA$83,AH38),"")</f>
        <v>4.3925000000000001</v>
      </c>
      <c r="AJ38" s="22" t="str">
        <f>IF(AJ8&gt;0,VLOOKUP(AJ8,'[3]2010_HVAC'!$EY$7:$KA$83,AH38),"")</f>
        <v/>
      </c>
      <c r="AK38" s="22">
        <f>IF(AK8&gt;0,VLOOKUP(AK8,'[3]2010_HVAC'!$EY$7:$KA$83,86),"")</f>
        <v>28.865000000000002</v>
      </c>
      <c r="AL38" s="22">
        <f>IF(AL8&gt;0,VLOOKUP(AL8,'[3]2010_HVAC'!$EY$7:$KA$83,86),"")</f>
        <v>3.9442857142857144</v>
      </c>
      <c r="AM38" s="22" t="str">
        <f>IF(AM8&gt;0,VLOOKUP(AM8,'[3]2010_HVAC'!$EY$7:$KA$83,86),"")</f>
        <v/>
      </c>
      <c r="AN38" s="22" t="str">
        <f>IF(AN8&gt;0,VLOOKUP(AN8,'[3]2010_HVAC'!$EY$7:$KA$83,86),"")</f>
        <v/>
      </c>
      <c r="AO38" s="14">
        <f t="shared" si="40"/>
        <v>17310.152249999999</v>
      </c>
      <c r="AP38" s="23">
        <f>IF(AP8&gt;0,VLOOKUP(AP8,'[3]2010_Envelope'!$BH$6:$CR$128,23),"")</f>
        <v>7.2133343434343438</v>
      </c>
      <c r="AQ38" s="23">
        <f>IF(AQ8&gt;0,VLOOKUP(AQ8,'[3]2010_Envelope'!$BH$6:$CR$128,23),"")</f>
        <v>16.239446464646463</v>
      </c>
      <c r="AR38" s="23">
        <f>IF(AR8&gt;0,VLOOKUP(AR8,'[3]2010_Envelope'!$BH$6:$CR$128,23),"")</f>
        <v>8.9382621212121212</v>
      </c>
      <c r="AS38" s="23">
        <f>IF(AS8&gt;0,VLOOKUP(AS8,'[3]2010_Envelope'!$BH$6:$CR$128,23),"")</f>
        <v>3.5101969696969699</v>
      </c>
      <c r="AT38" s="23" t="str">
        <f>IF(AT8&gt;0,VLOOKUP(AT8,'[3]2010_Envelope'!$BH$6:$CR$128,23),"")</f>
        <v/>
      </c>
      <c r="AU38" s="23" t="str">
        <f>IF(AU8&gt;0,VLOOKUP(AU8,'[3]2010_Envelope'!$BH$6:$CR$128,23),"")</f>
        <v/>
      </c>
      <c r="AV38" s="22" t="str">
        <f>IF(AV8&gt;0,VLOOKUP(AV8,'[3]2010_HVAC'!$EY$7:$KA$83,89),"")</f>
        <v/>
      </c>
      <c r="AW38" s="22" t="str">
        <f>IF(AW8&gt;0,VLOOKUP(AW8,'[3]2010_HVAC'!$EY$7:$KA$83,89),"")</f>
        <v/>
      </c>
      <c r="AX38" s="22" t="str">
        <f>IF(AX8&gt;0,VLOOKUP(AX8,'[3]2010_HVAC'!$EY$7:$KA$83,89),"")</f>
        <v/>
      </c>
      <c r="AY38" s="61">
        <f>VLOOKUP($C38,[1]Performance!$A$3:$K$36,9)</f>
        <v>1</v>
      </c>
      <c r="AZ38" s="61">
        <f t="shared" si="41"/>
        <v>90</v>
      </c>
      <c r="BA38" s="22">
        <f>IF(BA8&gt;0,VLOOKUP(BA8,'[3]2010_HVAC'!$EY$7:$KA$83,AZ38),"")</f>
        <v>4.9089515151515153</v>
      </c>
      <c r="BB38" s="22" t="str">
        <f>IF(BB8&gt;0,VLOOKUP(BB8,'[3]2010_HVAC'!$EY$7:$KA$83,AZ38),"")</f>
        <v/>
      </c>
      <c r="BC38" s="22">
        <f>IF(BC8&gt;0,VLOOKUP(BC8,'[3]2010_HVAC'!$EY$7:$KA$83,89),"")</f>
        <v>25.1</v>
      </c>
      <c r="BD38" s="22">
        <f>IF(BD8&gt;0,VLOOKUP(BD8,'[3]2010_HVAC'!$EY$7:$KA$83,89),"")</f>
        <v>0.55777777777777782</v>
      </c>
      <c r="BE38" s="22" t="str">
        <f>IF(BE8&gt;0,VLOOKUP(BE8,'[3]2010_HVAC'!$EY$7:$KA$83,89),"")</f>
        <v/>
      </c>
      <c r="BF38" s="22" t="str">
        <f>IF(BF8&gt;0,VLOOKUP(BF8,'[3]2010_HVAC'!$EY$7:$KA$83,89),"")</f>
        <v/>
      </c>
      <c r="BG38" s="14">
        <f t="shared" si="42"/>
        <v>65803.289499999999</v>
      </c>
      <c r="BH38" s="21">
        <f>IF($N38&gt;0,VLOOKUP($C38,[2]Bucharest!$AB$7:$AN$40,$N38))/((IF($P38=1,'3 PlantsCodes'!$D$26,IF($P38=2,'3 PlantsCodes'!$D$27,IF($P38=3,'3 PlantsCodes'!$D$28,IF($P38=4,'3 PlantsCodes'!#REF!)))))*IF($R38=1,'3 PlantsCodes'!$D$31,IF(RO_Bucharest!$R38=2,'3 PlantsCodes'!$D$32)))</f>
        <v>102.50045807611288</v>
      </c>
      <c r="BI38" s="21">
        <f>(IF($O38=20,VLOOKUP($C38,[2]Bucharest!$AB$7:$AN$40,12),IF($O38&gt;0,VLOOKUP($C38,[2]Bucharest!$AB$7:$AN$40,$O38),0))/(IF($Q38=1,'3 PlantsCodes'!$E$26,IF($Q38=3,'3 PlantsCodes'!$E$28,IF($Q38=4,'3 PlantsCodes'!$E$29,1)))*IF($R38=1,'3 PlantsCodes'!$E$31,IF($R38=2,'3 PlantsCodes'!$E$32))))</f>
        <v>9.6218884990401072</v>
      </c>
      <c r="BJ38" s="21">
        <f>VLOOKUP($C38,[2]Bucharest!$AB$6:$AZ$40,$T38)</f>
        <v>15.72</v>
      </c>
      <c r="BK38" s="21">
        <f>VLOOKUP($C38,[2]Bucharest!$B$7:$Y$40,18)</f>
        <v>11.353794285713454</v>
      </c>
      <c r="BL38" s="21">
        <f>VLOOKUP($C38,[2]Bucharest!$B$7:$AA$40,26)</f>
        <v>0.60702759212563795</v>
      </c>
      <c r="BM38" s="22">
        <f>IF($V38=1,-[4]SFH!$E$11,0)</f>
        <v>0</v>
      </c>
      <c r="BN38" s="63" t="s">
        <v>38</v>
      </c>
      <c r="BO38" s="21">
        <f>IF($N38&gt;0,VLOOKUP($C38,[1]Bucharest!$AB$7:$AN$40,$N38))/((IF($P38=1,'3 PlantsCodes'!$D$26,IF($P38=2,'3 PlantsCodes'!$D$27,IF($P38=3,'3 PlantsCodes'!$D$28,IF($P38=4,'3 PlantsCodes'!D31)))))*IF($R38=1,'3 PlantsCodes'!$D$31,IF(RO_Bucharest!$R38=2,'3 PlantsCodes'!$D$32)))</f>
        <v>85.795607960662267</v>
      </c>
      <c r="BP38" s="21">
        <f>(IF($O38=20,VLOOKUP($C38,[1]Bucharest!$AB$7:$AN$40,12),IF($O38&gt;0,VLOOKUP($C38,[1]Bucharest!$AB$7:$AN$40,$O38),0))/(IF($Q38=1,'3 PlantsCodes'!$E$26,IF($Q38=3,'3 PlantsCodes'!$E$28,IF($Q38=4,'3 PlantsCodes'!$E$29,1)))*IF($R38=1,'3 PlantsCodes'!$E$31,IF($R38=2,'3 PlantsCodes'!$E$32))))</f>
        <v>7.5678933157777495</v>
      </c>
      <c r="BQ38" s="21">
        <f>VLOOKUP($C38,[1]Bucharest!$AB$6:$AZ$40,$T38)</f>
        <v>24.27</v>
      </c>
      <c r="BR38" s="21">
        <f>VLOOKUP($C38,[1]Bucharest!$B$7:$Y$40,18)</f>
        <v>11.676460606061633</v>
      </c>
      <c r="BS38" s="21">
        <f>VLOOKUP($C38,[1]Bucharest!$B$7:$AA$40,26)</f>
        <v>0.50319360727396634</v>
      </c>
      <c r="BT38" s="22">
        <f>IF($V38=1,-[4]AB!$E$11,0)</f>
        <v>0</v>
      </c>
      <c r="BU38" s="63" t="s">
        <v>38</v>
      </c>
    </row>
    <row r="39" spans="1:73" ht="15" customHeight="1" x14ac:dyDescent="0.25">
      <c r="A39" s="195"/>
      <c r="B39" s="18">
        <v>4</v>
      </c>
      <c r="C39" s="26">
        <f t="shared" ref="C39:W39" si="44">IF(C9="","",C9)</f>
        <v>19</v>
      </c>
      <c r="D39" s="55" t="str">
        <f t="shared" si="44"/>
        <v>o+</v>
      </c>
      <c r="E39" s="55" t="str">
        <f t="shared" si="44"/>
        <v>o+</v>
      </c>
      <c r="F39" s="54" t="str">
        <f t="shared" si="44"/>
        <v>o</v>
      </c>
      <c r="G39" s="54" t="str">
        <f t="shared" si="44"/>
        <v>o</v>
      </c>
      <c r="H39" s="54">
        <f t="shared" si="44"/>
        <v>0</v>
      </c>
      <c r="I39" s="54">
        <f t="shared" si="44"/>
        <v>3</v>
      </c>
      <c r="J39" s="54">
        <f t="shared" si="44"/>
        <v>2</v>
      </c>
      <c r="K39" s="54">
        <f t="shared" si="44"/>
        <v>1</v>
      </c>
      <c r="L39" s="54">
        <f t="shared" si="44"/>
        <v>1</v>
      </c>
      <c r="M39" s="54">
        <f t="shared" si="44"/>
        <v>3211</v>
      </c>
      <c r="N39" s="54">
        <f t="shared" si="44"/>
        <v>8</v>
      </c>
      <c r="O39" s="54">
        <f t="shared" si="44"/>
        <v>13</v>
      </c>
      <c r="P39" s="54">
        <f t="shared" si="44"/>
        <v>1</v>
      </c>
      <c r="Q39" s="54">
        <f t="shared" si="44"/>
        <v>1</v>
      </c>
      <c r="R39" s="54">
        <f t="shared" si="44"/>
        <v>1</v>
      </c>
      <c r="S39" s="54" t="str">
        <f t="shared" si="44"/>
        <v>o</v>
      </c>
      <c r="T39" s="26">
        <f t="shared" si="44"/>
        <v>17</v>
      </c>
      <c r="U39" s="54">
        <f t="shared" si="44"/>
        <v>0</v>
      </c>
      <c r="V39" s="54">
        <f t="shared" si="44"/>
        <v>0</v>
      </c>
      <c r="W39" s="19" t="str">
        <f t="shared" si="44"/>
        <v/>
      </c>
      <c r="X39" s="23">
        <f>IF(X9&gt;0,VLOOKUP(X9,'[3]2010_Envelope'!$BH$6:$CR$128,22),"")</f>
        <v>14.906710714285714</v>
      </c>
      <c r="Y39" s="23">
        <f>IF(Y9&gt;0,VLOOKUP(Y9,'[3]2010_Envelope'!$BH$6:$CR$128,22),"")</f>
        <v>49.399937500000007</v>
      </c>
      <c r="Z39" s="23">
        <f>IF(Z9&gt;0,VLOOKUP(Z9,'[3]2010_Envelope'!$BH$6:$CR$128,22),"")</f>
        <v>18.471358928571426</v>
      </c>
      <c r="AA39" s="23">
        <f>IF(AA9&gt;0,VLOOKUP(AA9,'[3]2010_Envelope'!$BH$6:$CR$128,22),"")</f>
        <v>37.256815071428576</v>
      </c>
      <c r="AB39" s="23" t="str">
        <f>IF(AB9&gt;0,VLOOKUP(AB9,'[3]2010_Envelope'!$BH$6:$CR$128,22),"")</f>
        <v/>
      </c>
      <c r="AC39" s="23" t="str">
        <f>IF(AC9&gt;0,VLOOKUP(AC9,'[3]2010_Envelope'!$BH$6:$CR$128,22),"")</f>
        <v/>
      </c>
      <c r="AD39" s="22" t="str">
        <f>IF(AD9&gt;0,VLOOKUP(AD9,'[3]2010_HVAC'!$EY$7:$KA$83,86),"")</f>
        <v/>
      </c>
      <c r="AE39" s="22" t="str">
        <f>IF(AE9&gt;0,VLOOKUP(AE9,'[3]2010_HVAC'!$EY$7:$KA$83,86),"")</f>
        <v/>
      </c>
      <c r="AF39" s="22" t="str">
        <f>IF(AF9&gt;0,VLOOKUP(AF9,'[3]2010_HVAC'!$EY$7:$KA$83,86),"")</f>
        <v/>
      </c>
      <c r="AG39" s="61">
        <f>VLOOKUP($C39,[2]Performance!$A$3:$K$36,9)</f>
        <v>2</v>
      </c>
      <c r="AH39" s="61">
        <f t="shared" si="39"/>
        <v>88</v>
      </c>
      <c r="AI39" s="22">
        <f>IF(AI9&gt;0,VLOOKUP(AI9,'[3]2010_HVAC'!$EY$7:$KA$83,AH39),"")</f>
        <v>87.200195885173983</v>
      </c>
      <c r="AJ39" s="22" t="str">
        <f>IF(AJ9&gt;0,VLOOKUP(AJ9,'[3]2010_HVAC'!$EY$7:$KA$83,AH39),"")</f>
        <v/>
      </c>
      <c r="AK39" s="22">
        <f>IF(AK9&gt;0,VLOOKUP(AK9,'[3]2010_HVAC'!$EY$7:$KA$83,86),"")</f>
        <v>73.342199999999991</v>
      </c>
      <c r="AL39" s="22">
        <f>IF(AL9&gt;0,VLOOKUP(AL9,'[3]2010_HVAC'!$EY$7:$KA$83,86),"")</f>
        <v>3.9442857142857144</v>
      </c>
      <c r="AM39" s="22" t="str">
        <f>IF(AM9&gt;0,VLOOKUP(AM9,'[3]2010_HVAC'!$EY$7:$KA$83,86),"")</f>
        <v/>
      </c>
      <c r="AN39" s="22" t="str">
        <f>IF(AN9&gt;0,VLOOKUP(AN9,'[3]2010_HVAC'!$EY$7:$KA$83,86),"")</f>
        <v/>
      </c>
      <c r="AO39" s="14">
        <f t="shared" si="40"/>
        <v>39833.01053392436</v>
      </c>
      <c r="AP39" s="23">
        <f>IF(AP9&gt;0,VLOOKUP(AP9,'[3]2010_Envelope'!$BH$6:$CR$128,23),"")</f>
        <v>7.2133343434343438</v>
      </c>
      <c r="AQ39" s="23">
        <f>IF(AQ9&gt;0,VLOOKUP(AQ9,'[3]2010_Envelope'!$BH$6:$CR$128,23),"")</f>
        <v>16.239446464646463</v>
      </c>
      <c r="AR39" s="23">
        <f>IF(AR9&gt;0,VLOOKUP(AR9,'[3]2010_Envelope'!$BH$6:$CR$128,23),"")</f>
        <v>8.9382621212121212</v>
      </c>
      <c r="AS39" s="23">
        <f>IF(AS9&gt;0,VLOOKUP(AS9,'[3]2010_Envelope'!$BH$6:$CR$128,23),"")</f>
        <v>34.25412212121212</v>
      </c>
      <c r="AT39" s="23" t="str">
        <f>IF(AT9&gt;0,VLOOKUP(AT9,'[3]2010_Envelope'!$BH$6:$CR$128,23),"")</f>
        <v/>
      </c>
      <c r="AU39" s="23" t="str">
        <f>IF(AU9&gt;0,VLOOKUP(AU9,'[3]2010_Envelope'!$BH$6:$CR$128,23),"")</f>
        <v/>
      </c>
      <c r="AV39" s="22" t="str">
        <f>IF(AV9&gt;0,VLOOKUP(AV9,'[3]2010_HVAC'!$EY$7:$KA$83,89),"")</f>
        <v/>
      </c>
      <c r="AW39" s="22" t="str">
        <f>IF(AW9&gt;0,VLOOKUP(AW9,'[3]2010_HVAC'!$EY$7:$KA$83,89),"")</f>
        <v/>
      </c>
      <c r="AX39" s="22" t="str">
        <f>IF(AX9&gt;0,VLOOKUP(AX9,'[3]2010_HVAC'!$EY$7:$KA$83,89),"")</f>
        <v/>
      </c>
      <c r="AY39" s="61">
        <f>VLOOKUP($C39,[1]Performance!$A$3:$K$36,9)</f>
        <v>2</v>
      </c>
      <c r="AZ39" s="61">
        <f t="shared" si="41"/>
        <v>91</v>
      </c>
      <c r="BA39" s="22">
        <f>IF(BA9&gt;0,VLOOKUP(BA9,'[3]2010_HVAC'!$EY$7:$KA$83,AZ39),"")</f>
        <v>48.06393822030298</v>
      </c>
      <c r="BB39" s="22" t="str">
        <f>IF(BB9&gt;0,VLOOKUP(BB9,'[3]2010_HVAC'!$EY$7:$KA$83,AZ39),"")</f>
        <v/>
      </c>
      <c r="BC39" s="22">
        <f>IF(BC9&gt;0,VLOOKUP(BC9,'[3]2010_HVAC'!$EY$7:$KA$83,89),"")</f>
        <v>70.380400000000009</v>
      </c>
      <c r="BD39" s="22">
        <f>IF(BD9&gt;0,VLOOKUP(BD9,'[3]2010_HVAC'!$EY$7:$KA$83,89),"")</f>
        <v>0.55777777777777782</v>
      </c>
      <c r="BE39" s="22" t="str">
        <f>IF(BE9&gt;0,VLOOKUP(BE9,'[3]2010_HVAC'!$EY$7:$KA$83,89),"")</f>
        <v/>
      </c>
      <c r="BF39" s="22" t="str">
        <f>IF(BF9&gt;0,VLOOKUP(BF9,'[3]2010_HVAC'!$EY$7:$KA$83,89),"")</f>
        <v/>
      </c>
      <c r="BG39" s="14">
        <f t="shared" si="42"/>
        <v>183790.80823809997</v>
      </c>
      <c r="BH39" s="21">
        <f>IF($N39&gt;0,VLOOKUP($C39,[2]Bucharest!$AB$7:$AN$40,$N39))/((IF($P39=1,'3 PlantsCodes'!$D$26,IF($P39=2,'3 PlantsCodes'!$D$27,IF($P39=3,'3 PlantsCodes'!$D$28,IF($P39=4,'3 PlantsCodes'!#REF!)))))*IF($R39=1,'3 PlantsCodes'!$D$31,IF(RO_Bucharest!$R39=2,'3 PlantsCodes'!$D$32)))</f>
        <v>19.755467537218323</v>
      </c>
      <c r="BI39" s="21">
        <f>(IF($O39=20,VLOOKUP($C39,[2]Bucharest!$AB$7:$AN$40,12),IF($O39&gt;0,VLOOKUP($C39,[2]Bucharest!$AB$7:$AN$40,$O39),0))/(IF($Q39=1,'3 PlantsCodes'!$E$26,IF($Q39=3,'3 PlantsCodes'!$E$28,IF($Q39=4,'3 PlantsCodes'!$E$29,1)))*IF($R39=1,'3 PlantsCodes'!$E$31,IF($R39=2,'3 PlantsCodes'!$E$32))))</f>
        <v>7.309800115234296</v>
      </c>
      <c r="BJ39" s="21">
        <f>VLOOKUP($C39,[2]Bucharest!$AB$6:$AZ$40,$T39)</f>
        <v>4.5287353630835137</v>
      </c>
      <c r="BK39" s="21">
        <f>VLOOKUP($C39,[2]Bucharest!$B$7:$Y$40,18)</f>
        <v>11.353794285713454</v>
      </c>
      <c r="BL39" s="21">
        <f>VLOOKUP($C39,[2]Bucharest!$B$7:$AA$40,26)</f>
        <v>0.58486890005919678</v>
      </c>
      <c r="BM39" s="22">
        <f>IF($V39=1,-[4]SFH!$E$11,0)</f>
        <v>0</v>
      </c>
      <c r="BN39" s="63" t="s">
        <v>38</v>
      </c>
      <c r="BO39" s="21">
        <f>IF($N39&gt;0,VLOOKUP($C39,[1]Bucharest!$AB$7:$AN$40,$N39))/((IF($P39=1,'3 PlantsCodes'!$D$26,IF($P39=2,'3 PlantsCodes'!$D$27,IF($P39=3,'3 PlantsCodes'!$D$28,IF($P39=4,'3 PlantsCodes'!D32)))))*IF($R39=1,'3 PlantsCodes'!$D$31,IF(RO_Bucharest!$R39=2,'3 PlantsCodes'!$D$32)))</f>
        <v>16.7849424720944</v>
      </c>
      <c r="BP39" s="21">
        <f>(IF($O39=20,VLOOKUP($C39,[1]Bucharest!$AB$7:$AN$40,12),IF($O39&gt;0,VLOOKUP($C39,[1]Bucharest!$AB$7:$AN$40,$O39),0))/(IF($Q39=1,'3 PlantsCodes'!$E$26,IF($Q39=3,'3 PlantsCodes'!$E$28,IF($Q39=4,'3 PlantsCodes'!$E$29,1)))*IF($R39=1,'3 PlantsCodes'!$E$31,IF($R39=2,'3 PlantsCodes'!$E$32))))</f>
        <v>5.8727214676567803</v>
      </c>
      <c r="BQ39" s="21">
        <f>VLOOKUP($C39,[1]Bucharest!$AB$6:$AZ$40,$T39)</f>
        <v>6.9331117799453486</v>
      </c>
      <c r="BR39" s="21">
        <f>VLOOKUP($C39,[1]Bucharest!$B$7:$Y$40,18)</f>
        <v>11.676460606061633</v>
      </c>
      <c r="BS39" s="21">
        <f>VLOOKUP($C39,[1]Bucharest!$B$7:$AA$40,26)</f>
        <v>0.48907997315459262</v>
      </c>
      <c r="BT39" s="22">
        <f>IF($V39=1,-[4]AB!$E$11,0)</f>
        <v>0</v>
      </c>
      <c r="BU39" s="63" t="s">
        <v>38</v>
      </c>
    </row>
    <row r="40" spans="1:73" ht="15" customHeight="1" x14ac:dyDescent="0.25">
      <c r="A40" s="195"/>
      <c r="B40" s="18">
        <v>5</v>
      </c>
      <c r="C40" s="26">
        <f t="shared" ref="C40:W40" si="45">IF(C10="","",C10)</f>
        <v>31</v>
      </c>
      <c r="D40" s="55" t="str">
        <f t="shared" si="45"/>
        <v>+</v>
      </c>
      <c r="E40" s="55" t="str">
        <f t="shared" si="45"/>
        <v>+</v>
      </c>
      <c r="F40" s="54" t="str">
        <f t="shared" si="45"/>
        <v>o</v>
      </c>
      <c r="G40" s="54" t="str">
        <f t="shared" si="45"/>
        <v>o</v>
      </c>
      <c r="H40" s="54">
        <f t="shared" si="45"/>
        <v>0</v>
      </c>
      <c r="I40" s="54">
        <f t="shared" si="45"/>
        <v>4</v>
      </c>
      <c r="J40" s="54">
        <f t="shared" si="45"/>
        <v>3</v>
      </c>
      <c r="K40" s="54">
        <f t="shared" si="45"/>
        <v>1</v>
      </c>
      <c r="L40" s="54">
        <f t="shared" si="45"/>
        <v>1</v>
      </c>
      <c r="M40" s="54">
        <f t="shared" si="45"/>
        <v>4311</v>
      </c>
      <c r="N40" s="54">
        <f t="shared" si="45"/>
        <v>8</v>
      </c>
      <c r="O40" s="54">
        <f t="shared" si="45"/>
        <v>13</v>
      </c>
      <c r="P40" s="54">
        <f t="shared" si="45"/>
        <v>1</v>
      </c>
      <c r="Q40" s="54">
        <f t="shared" si="45"/>
        <v>1</v>
      </c>
      <c r="R40" s="54">
        <f t="shared" si="45"/>
        <v>1</v>
      </c>
      <c r="S40" s="54" t="str">
        <f t="shared" si="45"/>
        <v>o</v>
      </c>
      <c r="T40" s="26">
        <f t="shared" si="45"/>
        <v>17</v>
      </c>
      <c r="U40" s="54">
        <f t="shared" si="45"/>
        <v>0</v>
      </c>
      <c r="V40" s="54">
        <f t="shared" si="45"/>
        <v>0</v>
      </c>
      <c r="W40" s="19" t="str">
        <f t="shared" si="45"/>
        <v/>
      </c>
      <c r="X40" s="23">
        <f>IF(X10&gt;0,VLOOKUP(X10,'[3]2010_Envelope'!$BH$6:$CR$128,22),"")</f>
        <v>17.434370357142853</v>
      </c>
      <c r="Y40" s="23">
        <f>IF(Y10&gt;0,VLOOKUP(Y10,'[3]2010_Envelope'!$BH$6:$CR$128,22),"")</f>
        <v>56.773062500000002</v>
      </c>
      <c r="Z40" s="23">
        <f>IF(Z10&gt;0,VLOOKUP(Z10,'[3]2010_Envelope'!$BH$6:$CR$128,22),"")</f>
        <v>23.085958071428575</v>
      </c>
      <c r="AA40" s="23">
        <f>IF(AA10&gt;0,VLOOKUP(AA10,'[3]2010_Envelope'!$BH$6:$CR$128,22),"")</f>
        <v>44.971679357142861</v>
      </c>
      <c r="AB40" s="23" t="str">
        <f>IF(AB10&gt;0,VLOOKUP(AB10,'[3]2010_Envelope'!$BH$6:$CR$128,22),"")</f>
        <v/>
      </c>
      <c r="AC40" s="23" t="str">
        <f>IF(AC10&gt;0,VLOOKUP(AC10,'[3]2010_Envelope'!$BH$6:$CR$128,22),"")</f>
        <v/>
      </c>
      <c r="AD40" s="22" t="str">
        <f>IF(AD10&gt;0,VLOOKUP(AD10,'[3]2010_HVAC'!$EY$7:$KA$83,86),"")</f>
        <v/>
      </c>
      <c r="AE40" s="22" t="str">
        <f>IF(AE10&gt;0,VLOOKUP(AE10,'[3]2010_HVAC'!$EY$7:$KA$83,86),"")</f>
        <v/>
      </c>
      <c r="AF40" s="22" t="str">
        <f>IF(AF10&gt;0,VLOOKUP(AF10,'[3]2010_HVAC'!$EY$7:$KA$83,86),"")</f>
        <v/>
      </c>
      <c r="AG40" s="61">
        <f>VLOOKUP($C40,[2]Performance!$A$3:$K$36,9)</f>
        <v>2</v>
      </c>
      <c r="AH40" s="61">
        <f t="shared" si="39"/>
        <v>88</v>
      </c>
      <c r="AI40" s="22">
        <f>IF(AI10&gt;0,VLOOKUP(AI10,'[3]2010_HVAC'!$EY$7:$KA$83,AH40),"")</f>
        <v>87.200195885173983</v>
      </c>
      <c r="AJ40" s="22" t="str">
        <f>IF(AJ10&gt;0,VLOOKUP(AJ10,'[3]2010_HVAC'!$EY$7:$KA$83,AH40),"")</f>
        <v/>
      </c>
      <c r="AK40" s="22">
        <f>IF(AK10&gt;0,VLOOKUP(AK10,'[3]2010_HVAC'!$EY$7:$KA$83,86),"")</f>
        <v>73.342199999999991</v>
      </c>
      <c r="AL40" s="22">
        <f>IF(AL10&gt;0,VLOOKUP(AL10,'[3]2010_HVAC'!$EY$7:$KA$83,86),"")</f>
        <v>3.9442857142857144</v>
      </c>
      <c r="AM40" s="22" t="str">
        <f>IF(AM10&gt;0,VLOOKUP(AM10,'[3]2010_HVAC'!$EY$7:$KA$83,86),"")</f>
        <v/>
      </c>
      <c r="AN40" s="22" t="str">
        <f>IF(AN10&gt;0,VLOOKUP(AN10,'[3]2010_HVAC'!$EY$7:$KA$83,86),"")</f>
        <v/>
      </c>
      <c r="AO40" s="14">
        <f t="shared" si="40"/>
        <v>42945.245263924357</v>
      </c>
      <c r="AP40" s="23">
        <f>IF(AP10&gt;0,VLOOKUP(AP10,'[3]2010_Envelope'!$BH$6:$CR$128,23),"")</f>
        <v>8.4364649494949475</v>
      </c>
      <c r="AQ40" s="23">
        <f>IF(AQ10&gt;0,VLOOKUP(AQ10,'[3]2010_Envelope'!$BH$6:$CR$128,23),"")</f>
        <v>18.663244444444445</v>
      </c>
      <c r="AR40" s="23">
        <f>IF(AR10&gt;0,VLOOKUP(AR10,'[3]2010_Envelope'!$BH$6:$CR$128,23),"")</f>
        <v>11.171259535353537</v>
      </c>
      <c r="AS40" s="23">
        <f>IF(AS10&gt;0,VLOOKUP(AS10,'[3]2010_Envelope'!$BH$6:$CR$128,23),"")</f>
        <v>41.274516060606061</v>
      </c>
      <c r="AT40" s="23" t="str">
        <f>IF(AT10&gt;0,VLOOKUP(AT10,'[3]2010_Envelope'!$BH$6:$CR$128,23),"")</f>
        <v/>
      </c>
      <c r="AU40" s="23" t="str">
        <f>IF(AU10&gt;0,VLOOKUP(AU10,'[3]2010_Envelope'!$BH$6:$CR$128,23),"")</f>
        <v/>
      </c>
      <c r="AV40" s="22" t="str">
        <f>IF(AV10&gt;0,VLOOKUP(AV10,'[3]2010_HVAC'!$EY$7:$KA$83,89),"")</f>
        <v/>
      </c>
      <c r="AW40" s="22" t="str">
        <f>IF(AW10&gt;0,VLOOKUP(AW10,'[3]2010_HVAC'!$EY$7:$KA$83,89),"")</f>
        <v/>
      </c>
      <c r="AX40" s="22" t="str">
        <f>IF(AX10&gt;0,VLOOKUP(AX10,'[3]2010_HVAC'!$EY$7:$KA$83,89),"")</f>
        <v/>
      </c>
      <c r="AY40" s="61">
        <f>VLOOKUP($C40,[1]Performance!$A$3:$K$36,9)</f>
        <v>2</v>
      </c>
      <c r="AZ40" s="61">
        <f t="shared" si="41"/>
        <v>91</v>
      </c>
      <c r="BA40" s="22">
        <f>IF(BA10&gt;0,VLOOKUP(BA10,'[3]2010_HVAC'!$EY$7:$KA$83,AZ40),"")</f>
        <v>48.06393822030298</v>
      </c>
      <c r="BB40" s="22" t="str">
        <f>IF(BB10&gt;0,VLOOKUP(BB10,'[3]2010_HVAC'!$EY$7:$KA$83,AZ40),"")</f>
        <v/>
      </c>
      <c r="BC40" s="22">
        <f>IF(BC10&gt;0,VLOOKUP(BC10,'[3]2010_HVAC'!$EY$7:$KA$83,89),"")</f>
        <v>70.380400000000009</v>
      </c>
      <c r="BD40" s="22">
        <f>IF(BD10&gt;0,VLOOKUP(BD10,'[3]2010_HVAC'!$EY$7:$KA$83,89),"")</f>
        <v>0.55777777777777782</v>
      </c>
      <c r="BE40" s="22" t="str">
        <f>IF(BE10&gt;0,VLOOKUP(BE10,'[3]2010_HVAC'!$EY$7:$KA$83,89),"")</f>
        <v/>
      </c>
      <c r="BF40" s="22" t="str">
        <f>IF(BF10&gt;0,VLOOKUP(BF10,'[3]2010_HVAC'!$EY$7:$KA$83,89),"")</f>
        <v/>
      </c>
      <c r="BG40" s="14">
        <f t="shared" si="42"/>
        <v>196562.12497809998</v>
      </c>
      <c r="BH40" s="21">
        <f>IF($N40&gt;0,VLOOKUP($C40,[2]Bucharest!$AB$7:$AN$40,$N40))/((IF($P40=1,'3 PlantsCodes'!$D$26,IF($P40=2,'3 PlantsCodes'!$D$27,IF($P40=3,'3 PlantsCodes'!$D$28,IF($P40=4,'3 PlantsCodes'!#REF!)))))*IF($R40=1,'3 PlantsCodes'!$D$31,IF(RO_Bucharest!$R40=2,'3 PlantsCodes'!$D$32)))</f>
        <v>16.388758418094032</v>
      </c>
      <c r="BI40" s="21">
        <f>(IF($O40=20,VLOOKUP($C40,[2]Bucharest!$AB$7:$AN$40,12),IF($O40&gt;0,VLOOKUP($C40,[2]Bucharest!$AB$7:$AN$40,$O40),0))/(IF($Q40=1,'3 PlantsCodes'!$E$26,IF($Q40=3,'3 PlantsCodes'!$E$28,IF($Q40=4,'3 PlantsCodes'!$E$29,1)))*IF($R40=1,'3 PlantsCodes'!$E$31,IF($R40=2,'3 PlantsCodes'!$E$32))))</f>
        <v>6.5905577746019617</v>
      </c>
      <c r="BJ40" s="21">
        <f>VLOOKUP($C40,[2]Bucharest!$AB$6:$AZ$40,$T40)</f>
        <v>4.5412232857305526</v>
      </c>
      <c r="BK40" s="21">
        <f>VLOOKUP($C40,[2]Bucharest!$B$7:$Y$40,18)</f>
        <v>11.353794285713454</v>
      </c>
      <c r="BL40" s="21">
        <f>VLOOKUP($C40,[2]Bucharest!$B$7:$AA$40,26)</f>
        <v>0.54156143009553581</v>
      </c>
      <c r="BM40" s="22">
        <f>IF($V40=1,-[4]SFH!$E$11,0)</f>
        <v>0</v>
      </c>
      <c r="BN40" s="63" t="s">
        <v>38</v>
      </c>
      <c r="BO40" s="21">
        <f>IF($N40&gt;0,VLOOKUP($C40,[1]Bucharest!$AB$7:$AN$40,$N40))/((IF($P40=1,'3 PlantsCodes'!$D$26,IF($P40=2,'3 PlantsCodes'!$D$27,IF($P40=3,'3 PlantsCodes'!$D$28,IF($P40=4,'3 PlantsCodes'!D33)))))*IF($R40=1,'3 PlantsCodes'!$D$31,IF(RO_Bucharest!$R40=2,'3 PlantsCodes'!$D$32)))</f>
        <v>14.516886066984833</v>
      </c>
      <c r="BP40" s="21">
        <f>(IF($O40=20,VLOOKUP($C40,[1]Bucharest!$AB$7:$AN$40,12),IF($O40&gt;0,VLOOKUP($C40,[1]Bucharest!$AB$7:$AN$40,$O40),0))/(IF($Q40=1,'3 PlantsCodes'!$E$26,IF($Q40=3,'3 PlantsCodes'!$E$28,IF($Q40=4,'3 PlantsCodes'!$E$29,1)))*IF($R40=1,'3 PlantsCodes'!$E$31,IF($R40=2,'3 PlantsCodes'!$E$32))))</f>
        <v>5.3536365459228756</v>
      </c>
      <c r="BQ40" s="21">
        <f>VLOOKUP($C40,[1]Bucharest!$AB$6:$AZ$40,$T40)</f>
        <v>6.9569164328982867</v>
      </c>
      <c r="BR40" s="21">
        <f>VLOOKUP($C40,[1]Bucharest!$B$7:$Y$40,18)</f>
        <v>11.676460606061633</v>
      </c>
      <c r="BS40" s="21">
        <f>VLOOKUP($C40,[1]Bucharest!$B$7:$AA$40,26)</f>
        <v>0.46211980103799327</v>
      </c>
      <c r="BT40" s="22">
        <f>IF($V40=1,-[4]AB!$E$11,0)</f>
        <v>0</v>
      </c>
      <c r="BU40" s="63" t="s">
        <v>38</v>
      </c>
    </row>
    <row r="41" spans="1:73" ht="15" customHeight="1" x14ac:dyDescent="0.25">
      <c r="A41" s="195"/>
      <c r="B41" s="18">
        <v>6</v>
      </c>
      <c r="C41" s="26">
        <f t="shared" ref="C41:W41" si="46">IF(C11="","",C11)</f>
        <v>32</v>
      </c>
      <c r="D41" s="55" t="str">
        <f t="shared" si="46"/>
        <v>+</v>
      </c>
      <c r="E41" s="55" t="str">
        <f t="shared" si="46"/>
        <v>+</v>
      </c>
      <c r="F41" s="54" t="str">
        <f t="shared" si="46"/>
        <v>+</v>
      </c>
      <c r="G41" s="54" t="str">
        <f t="shared" si="46"/>
        <v>o</v>
      </c>
      <c r="H41" s="54">
        <f t="shared" si="46"/>
        <v>0</v>
      </c>
      <c r="I41" s="54">
        <f t="shared" si="46"/>
        <v>4</v>
      </c>
      <c r="J41" s="54">
        <f t="shared" si="46"/>
        <v>3</v>
      </c>
      <c r="K41" s="54">
        <f t="shared" si="46"/>
        <v>2</v>
      </c>
      <c r="L41" s="54">
        <f t="shared" si="46"/>
        <v>1</v>
      </c>
      <c r="M41" s="54">
        <f t="shared" si="46"/>
        <v>4321</v>
      </c>
      <c r="N41" s="54">
        <f t="shared" si="46"/>
        <v>8</v>
      </c>
      <c r="O41" s="54">
        <f t="shared" si="46"/>
        <v>13</v>
      </c>
      <c r="P41" s="54">
        <f t="shared" si="46"/>
        <v>1</v>
      </c>
      <c r="Q41" s="54">
        <f t="shared" si="46"/>
        <v>1</v>
      </c>
      <c r="R41" s="54">
        <f t="shared" si="46"/>
        <v>1</v>
      </c>
      <c r="S41" s="54" t="str">
        <f t="shared" si="46"/>
        <v>o</v>
      </c>
      <c r="T41" s="26">
        <f t="shared" si="46"/>
        <v>17</v>
      </c>
      <c r="U41" s="54">
        <f t="shared" si="46"/>
        <v>0</v>
      </c>
      <c r="V41" s="54">
        <f t="shared" si="46"/>
        <v>0</v>
      </c>
      <c r="W41" s="19" t="str">
        <f t="shared" si="46"/>
        <v/>
      </c>
      <c r="X41" s="23">
        <f>IF(X11&gt;0,VLOOKUP(X11,'[3]2010_Envelope'!$BH$6:$CR$128,22),"")</f>
        <v>17.434370357142853</v>
      </c>
      <c r="Y41" s="23">
        <f>IF(Y11&gt;0,VLOOKUP(Y11,'[3]2010_Envelope'!$BH$6:$CR$128,22),"")</f>
        <v>56.773062500000002</v>
      </c>
      <c r="Z41" s="23">
        <f>IF(Z11&gt;0,VLOOKUP(Z11,'[3]2010_Envelope'!$BH$6:$CR$128,22),"")</f>
        <v>23.085958071428575</v>
      </c>
      <c r="AA41" s="23">
        <f>IF(AA11&gt;0,VLOOKUP(AA11,'[3]2010_Envelope'!$BH$6:$CR$128,22),"")</f>
        <v>44.971679357142861</v>
      </c>
      <c r="AB41" s="23">
        <f>IF(AB11&gt;0,VLOOKUP(AB11,'[3]2010_Envelope'!$BH$6:$CR$128,22),"")</f>
        <v>38.986575000000009</v>
      </c>
      <c r="AC41" s="23">
        <f>IF(AC11&gt;0,VLOOKUP(AC11,'[3]2010_Envelope'!$BH$6:$CR$128,22),"")</f>
        <v>19.346721428571431</v>
      </c>
      <c r="AD41" s="22" t="str">
        <f>IF(AD11&gt;0,VLOOKUP(AD11,'[3]2010_HVAC'!$EY$7:$KA$83,86),"")</f>
        <v/>
      </c>
      <c r="AE41" s="22" t="str">
        <f>IF(AE11&gt;0,VLOOKUP(AE11,'[3]2010_HVAC'!$EY$7:$KA$83,86),"")</f>
        <v/>
      </c>
      <c r="AF41" s="22" t="str">
        <f>IF(AF11&gt;0,VLOOKUP(AF11,'[3]2010_HVAC'!$EY$7:$KA$83,86),"")</f>
        <v/>
      </c>
      <c r="AG41" s="61">
        <f>VLOOKUP($C41,[2]Performance!$A$3:$K$36,9)</f>
        <v>2</v>
      </c>
      <c r="AH41" s="61">
        <f t="shared" si="39"/>
        <v>88</v>
      </c>
      <c r="AI41" s="22">
        <f>IF(AI11&gt;0,VLOOKUP(AI11,'[3]2010_HVAC'!$EY$7:$KA$83,AH41),"")</f>
        <v>87.200195885173983</v>
      </c>
      <c r="AJ41" s="22" t="str">
        <f>IF(AJ11&gt;0,VLOOKUP(AJ11,'[3]2010_HVAC'!$EY$7:$KA$83,AH41),"")</f>
        <v/>
      </c>
      <c r="AK41" s="22">
        <f>IF(AK11&gt;0,VLOOKUP(AK11,'[3]2010_HVAC'!$EY$7:$KA$83,86),"")</f>
        <v>73.342199999999991</v>
      </c>
      <c r="AL41" s="22">
        <f>IF(AL11&gt;0,VLOOKUP(AL11,'[3]2010_HVAC'!$EY$7:$KA$83,86),"")</f>
        <v>3.9442857142857144</v>
      </c>
      <c r="AM41" s="22" t="str">
        <f>IF(AM11&gt;0,VLOOKUP(AM11,'[3]2010_HVAC'!$EY$7:$KA$83,86),"")</f>
        <v/>
      </c>
      <c r="AN41" s="22" t="str">
        <f>IF(AN11&gt;0,VLOOKUP(AN11,'[3]2010_HVAC'!$EY$7:$KA$83,86),"")</f>
        <v/>
      </c>
      <c r="AO41" s="14">
        <f t="shared" si="40"/>
        <v>51111.906763924366</v>
      </c>
      <c r="AP41" s="23">
        <f>IF(AP11&gt;0,VLOOKUP(AP11,'[3]2010_Envelope'!$BH$6:$CR$128,23),"")</f>
        <v>8.4364649494949475</v>
      </c>
      <c r="AQ41" s="23">
        <f>IF(AQ11&gt;0,VLOOKUP(AQ11,'[3]2010_Envelope'!$BH$6:$CR$128,23),"")</f>
        <v>18.663244444444445</v>
      </c>
      <c r="AR41" s="23">
        <f>IF(AR11&gt;0,VLOOKUP(AR11,'[3]2010_Envelope'!$BH$6:$CR$128,23),"")</f>
        <v>11.171259535353537</v>
      </c>
      <c r="AS41" s="23">
        <f>IF(AS11&gt;0,VLOOKUP(AS11,'[3]2010_Envelope'!$BH$6:$CR$128,23),"")</f>
        <v>41.274516060606061</v>
      </c>
      <c r="AT41" s="23">
        <f>IF(AT11&gt;0,VLOOKUP(AT11,'[3]2010_Envelope'!$BH$6:$CR$128,23),"")</f>
        <v>34.56193939393939</v>
      </c>
      <c r="AU41" s="23">
        <f>IF(AU11&gt;0,VLOOKUP(AU11,'[3]2010_Envelope'!$BH$6:$CR$128,23),"")</f>
        <v>17.280969696969695</v>
      </c>
      <c r="AV41" s="22" t="str">
        <f>IF(AV11&gt;0,VLOOKUP(AV11,'[3]2010_HVAC'!$EY$7:$KA$83,89),"")</f>
        <v/>
      </c>
      <c r="AW41" s="22" t="str">
        <f>IF(AW11&gt;0,VLOOKUP(AW11,'[3]2010_HVAC'!$EY$7:$KA$83,89),"")</f>
        <v/>
      </c>
      <c r="AX41" s="22" t="str">
        <f>IF(AX11&gt;0,VLOOKUP(AX11,'[3]2010_HVAC'!$EY$7:$KA$83,89),"")</f>
        <v/>
      </c>
      <c r="AY41" s="61">
        <f>VLOOKUP($C41,[1]Performance!$A$3:$K$36,9)</f>
        <v>2</v>
      </c>
      <c r="AZ41" s="61">
        <f t="shared" si="41"/>
        <v>91</v>
      </c>
      <c r="BA41" s="22">
        <f>IF(BA11&gt;0,VLOOKUP(BA11,'[3]2010_HVAC'!$EY$7:$KA$83,AZ41),"")</f>
        <v>48.06393822030298</v>
      </c>
      <c r="BB41" s="22" t="str">
        <f>IF(BB11&gt;0,VLOOKUP(BB11,'[3]2010_HVAC'!$EY$7:$KA$83,AZ41),"")</f>
        <v/>
      </c>
      <c r="BC41" s="22">
        <f>IF(BC11&gt;0,VLOOKUP(BC11,'[3]2010_HVAC'!$EY$7:$KA$83,89),"")</f>
        <v>70.380400000000009</v>
      </c>
      <c r="BD41" s="22">
        <f>IF(BD11&gt;0,VLOOKUP(BD11,'[3]2010_HVAC'!$EY$7:$KA$83,89),"")</f>
        <v>0.55777777777777782</v>
      </c>
      <c r="BE41" s="22" t="str">
        <f>IF(BE11&gt;0,VLOOKUP(BE11,'[3]2010_HVAC'!$EY$7:$KA$83,89),"")</f>
        <v/>
      </c>
      <c r="BF41" s="22" t="str">
        <f>IF(BF11&gt;0,VLOOKUP(BF11,'[3]2010_HVAC'!$EY$7:$KA$83,89),"")</f>
        <v/>
      </c>
      <c r="BG41" s="14">
        <f t="shared" si="42"/>
        <v>247886.60497809996</v>
      </c>
      <c r="BH41" s="21">
        <f>IF($N41&gt;0,VLOOKUP($C41,[2]Bucharest!$AB$7:$AN$40,$N41))/((IF($P41=1,'3 PlantsCodes'!$D$26,IF($P41=2,'3 PlantsCodes'!$D$27,IF($P41=3,'3 PlantsCodes'!$D$28,IF($P41=4,'3 PlantsCodes'!#REF!)))))*IF($R41=1,'3 PlantsCodes'!$D$31,IF(RO_Bucharest!$R41=2,'3 PlantsCodes'!$D$32)))</f>
        <v>16.400492563109331</v>
      </c>
      <c r="BI41" s="21">
        <f>(IF($O41=20,VLOOKUP($C41,[2]Bucharest!$AB$7:$AN$40,12),IF($O41&gt;0,VLOOKUP($C41,[2]Bucharest!$AB$7:$AN$40,$O41),0))/(IF($Q41=1,'3 PlantsCodes'!$E$26,IF($Q41=3,'3 PlantsCodes'!$E$28,IF($Q41=4,'3 PlantsCodes'!$E$29,1)))*IF($R41=1,'3 PlantsCodes'!$E$31,IF($R41=2,'3 PlantsCodes'!$E$32))))</f>
        <v>1.6149648208023593</v>
      </c>
      <c r="BJ41" s="21">
        <f>VLOOKUP($C41,[2]Bucharest!$AB$6:$AZ$40,$T41)</f>
        <v>4.544556414286486</v>
      </c>
      <c r="BK41" s="21">
        <f>VLOOKUP($C41,[2]Bucharest!$B$7:$Y$40,18)</f>
        <v>11.353794285713454</v>
      </c>
      <c r="BL41" s="21">
        <f>VLOOKUP($C41,[2]Bucharest!$B$7:$AA$40,26)</f>
        <v>0.4207330576913047</v>
      </c>
      <c r="BM41" s="22">
        <f>IF($V41=1,-[4]SFH!$E$11,0)</f>
        <v>0</v>
      </c>
      <c r="BN41" s="63" t="s">
        <v>38</v>
      </c>
      <c r="BO41" s="21">
        <f>IF($N41&gt;0,VLOOKUP($C41,[1]Bucharest!$AB$7:$AN$40,$N41))/((IF($P41=1,'3 PlantsCodes'!$D$26,IF($P41=2,'3 PlantsCodes'!$D$27,IF($P41=3,'3 PlantsCodes'!$D$28,IF($P41=4,'3 PlantsCodes'!D34)))))*IF($R41=1,'3 PlantsCodes'!$D$31,IF(RO_Bucharest!$R41=2,'3 PlantsCodes'!$D$32)))</f>
        <v>14.544698717710322</v>
      </c>
      <c r="BP41" s="21">
        <f>(IF($O41=20,VLOOKUP($C41,[1]Bucharest!$AB$7:$AN$40,12),IF($O41&gt;0,VLOOKUP($C41,[1]Bucharest!$AB$7:$AN$40,$O41),0))/(IF($Q41=1,'3 PlantsCodes'!$E$26,IF($Q41=3,'3 PlantsCodes'!$E$28,IF($Q41=4,'3 PlantsCodes'!$E$29,1)))*IF($R41=1,'3 PlantsCodes'!$E$31,IF($R41=2,'3 PlantsCodes'!$E$32))))</f>
        <v>0.7423478312846169</v>
      </c>
      <c r="BQ41" s="21">
        <f>VLOOKUP($C41,[1]Bucharest!$AB$6:$AZ$40,$T41)</f>
        <v>6.9690734462162673</v>
      </c>
      <c r="BR41" s="21">
        <f>VLOOKUP($C41,[1]Bucharest!$B$7:$Y$40,18)</f>
        <v>11.676460606061633</v>
      </c>
      <c r="BS41" s="21">
        <f>VLOOKUP($C41,[1]Bucharest!$B$7:$AA$40,26)</f>
        <v>0.37361906915115156</v>
      </c>
      <c r="BT41" s="22">
        <f>IF($V41=1,-[4]AB!$E$11,0)</f>
        <v>0</v>
      </c>
      <c r="BU41" s="63" t="s">
        <v>38</v>
      </c>
    </row>
    <row r="42" spans="1:73" ht="15" customHeight="1" x14ac:dyDescent="0.25">
      <c r="A42" s="195"/>
      <c r="B42" s="18">
        <v>7</v>
      </c>
      <c r="C42" s="26">
        <f t="shared" ref="C42:W42" si="47">IF(C12="","",C12)</f>
        <v>33</v>
      </c>
      <c r="D42" s="55" t="str">
        <f t="shared" si="47"/>
        <v>+</v>
      </c>
      <c r="E42" s="55" t="str">
        <f t="shared" si="47"/>
        <v>+</v>
      </c>
      <c r="F42" s="54" t="str">
        <f t="shared" si="47"/>
        <v>o</v>
      </c>
      <c r="G42" s="54" t="str">
        <f t="shared" si="47"/>
        <v>o</v>
      </c>
      <c r="H42" s="54">
        <f t="shared" si="47"/>
        <v>1</v>
      </c>
      <c r="I42" s="54">
        <f t="shared" si="47"/>
        <v>4</v>
      </c>
      <c r="J42" s="54">
        <f t="shared" si="47"/>
        <v>3</v>
      </c>
      <c r="K42" s="54">
        <f t="shared" si="47"/>
        <v>1</v>
      </c>
      <c r="L42" s="54">
        <f t="shared" si="47"/>
        <v>2</v>
      </c>
      <c r="M42" s="54">
        <f t="shared" si="47"/>
        <v>4312</v>
      </c>
      <c r="N42" s="54">
        <f t="shared" si="47"/>
        <v>8</v>
      </c>
      <c r="O42" s="54">
        <f t="shared" si="47"/>
        <v>13</v>
      </c>
      <c r="P42" s="54">
        <f t="shared" si="47"/>
        <v>1</v>
      </c>
      <c r="Q42" s="54">
        <f t="shared" si="47"/>
        <v>1</v>
      </c>
      <c r="R42" s="54">
        <f t="shared" si="47"/>
        <v>1</v>
      </c>
      <c r="S42" s="54" t="str">
        <f t="shared" si="47"/>
        <v>o</v>
      </c>
      <c r="T42" s="26">
        <f t="shared" si="47"/>
        <v>17</v>
      </c>
      <c r="U42" s="54">
        <f t="shared" si="47"/>
        <v>0</v>
      </c>
      <c r="V42" s="54">
        <f t="shared" si="47"/>
        <v>0</v>
      </c>
      <c r="W42" s="19" t="str">
        <f t="shared" si="47"/>
        <v/>
      </c>
      <c r="X42" s="23">
        <f>IF(X12&gt;0,VLOOKUP(X12,'[3]2010_Envelope'!$BH$6:$CR$128,22),"")</f>
        <v>17.434370357142853</v>
      </c>
      <c r="Y42" s="23">
        <f>IF(Y12&gt;0,VLOOKUP(Y12,'[3]2010_Envelope'!$BH$6:$CR$128,22),"")</f>
        <v>56.773062500000002</v>
      </c>
      <c r="Z42" s="23">
        <f>IF(Z12&gt;0,VLOOKUP(Z12,'[3]2010_Envelope'!$BH$6:$CR$128,22),"")</f>
        <v>23.085958071428575</v>
      </c>
      <c r="AA42" s="23">
        <f>IF(AA12&gt;0,VLOOKUP(AA12,'[3]2010_Envelope'!$BH$6:$CR$128,22),"")</f>
        <v>44.971679357142861</v>
      </c>
      <c r="AB42" s="23" t="str">
        <f>IF(AB12&gt;0,VLOOKUP(AB12,'[3]2010_Envelope'!$BH$6:$CR$128,22),"")</f>
        <v/>
      </c>
      <c r="AC42" s="23" t="str">
        <f>IF(AC12&gt;0,VLOOKUP(AC12,'[3]2010_Envelope'!$BH$6:$CR$128,22),"")</f>
        <v/>
      </c>
      <c r="AD42" s="22">
        <f>IF(AD12&gt;0,VLOOKUP(AD12,'[3]2010_HVAC'!$EY$7:$KA$83,86),"")</f>
        <v>10.196875</v>
      </c>
      <c r="AE42" s="22">
        <f>IF(AE12&gt;0,VLOOKUP(AE12,'[3]2010_HVAC'!$EY$7:$KA$83,86),"")</f>
        <v>11.561391509433966</v>
      </c>
      <c r="AF42" s="22" t="str">
        <f>IF(AF12&gt;0,VLOOKUP(AF12,'[3]2010_HVAC'!$EY$7:$KA$83,86),"")</f>
        <v/>
      </c>
      <c r="AG42" s="61">
        <f>VLOOKUP($C42,[2]Performance!$A$3:$K$36,9)</f>
        <v>2</v>
      </c>
      <c r="AH42" s="61">
        <f t="shared" si="39"/>
        <v>88</v>
      </c>
      <c r="AI42" s="22">
        <f>IF(AI12&gt;0,VLOOKUP(AI12,'[3]2010_HVAC'!$EY$7:$KA$83,AH42),"")</f>
        <v>87.200195885173983</v>
      </c>
      <c r="AJ42" s="22" t="str">
        <f>IF(AJ12&gt;0,VLOOKUP(AJ12,'[3]2010_HVAC'!$EY$7:$KA$83,AH42),"")</f>
        <v/>
      </c>
      <c r="AK42" s="22">
        <f>IF(AK12&gt;0,VLOOKUP(AK12,'[3]2010_HVAC'!$EY$7:$KA$83,86),"")</f>
        <v>73.342199999999991</v>
      </c>
      <c r="AL42" s="22">
        <f>IF(AL12&gt;0,VLOOKUP(AL12,'[3]2010_HVAC'!$EY$7:$KA$83,86),"")</f>
        <v>3.9442857142857144</v>
      </c>
      <c r="AM42" s="22" t="str">
        <f>IF(AM12&gt;0,VLOOKUP(AM12,'[3]2010_HVAC'!$EY$7:$KA$83,86),"")</f>
        <v/>
      </c>
      <c r="AN42" s="22" t="str">
        <f>IF(AN12&gt;0,VLOOKUP(AN12,'[3]2010_HVAC'!$EY$7:$KA$83,86),"")</f>
        <v/>
      </c>
      <c r="AO42" s="14">
        <f t="shared" si="40"/>
        <v>45991.40257524512</v>
      </c>
      <c r="AP42" s="23">
        <f>IF(AP12&gt;0,VLOOKUP(AP12,'[3]2010_Envelope'!$BH$6:$CR$128,23),"")</f>
        <v>8.4364649494949475</v>
      </c>
      <c r="AQ42" s="23">
        <f>IF(AQ12&gt;0,VLOOKUP(AQ12,'[3]2010_Envelope'!$BH$6:$CR$128,23),"")</f>
        <v>18.663244444444445</v>
      </c>
      <c r="AR42" s="23">
        <f>IF(AR12&gt;0,VLOOKUP(AR12,'[3]2010_Envelope'!$BH$6:$CR$128,23),"")</f>
        <v>11.171259535353537</v>
      </c>
      <c r="AS42" s="23">
        <f>IF(AS12&gt;0,VLOOKUP(AS12,'[3]2010_Envelope'!$BH$6:$CR$128,23),"")</f>
        <v>41.274516060606061</v>
      </c>
      <c r="AT42" s="23" t="str">
        <f>IF(AT12&gt;0,VLOOKUP(AT12,'[3]2010_Envelope'!$BH$6:$CR$128,23),"")</f>
        <v/>
      </c>
      <c r="AU42" s="23" t="str">
        <f>IF(AU12&gt;0,VLOOKUP(AU12,'[3]2010_Envelope'!$BH$6:$CR$128,23),"")</f>
        <v/>
      </c>
      <c r="AV42" s="22">
        <f>IF(AV12&gt;0,VLOOKUP(AV12,'[3]2010_HVAC'!$EY$7:$KA$83,89),"")</f>
        <v>9.7301797979797993</v>
      </c>
      <c r="AW42" s="22">
        <f>IF(AW12&gt;0,VLOOKUP(AW12,'[3]2010_HVAC'!$EY$7:$KA$83,89),"")</f>
        <v>9.8557305050505057</v>
      </c>
      <c r="AX42" s="22" t="str">
        <f>IF(AX12&gt;0,VLOOKUP(AX12,'[3]2010_HVAC'!$EY$7:$KA$83,89),"")</f>
        <v/>
      </c>
      <c r="AY42" s="61">
        <f>VLOOKUP($C42,[1]Performance!$A$3:$K$36,9)</f>
        <v>2</v>
      </c>
      <c r="AZ42" s="61">
        <f t="shared" si="41"/>
        <v>91</v>
      </c>
      <c r="BA42" s="22">
        <f>IF(BA12&gt;0,VLOOKUP(BA12,'[3]2010_HVAC'!$EY$7:$KA$83,AZ42),"")</f>
        <v>48.06393822030298</v>
      </c>
      <c r="BB42" s="22" t="str">
        <f>IF(BB12&gt;0,VLOOKUP(BB12,'[3]2010_HVAC'!$EY$7:$KA$83,AZ42),"")</f>
        <v/>
      </c>
      <c r="BC42" s="22">
        <f>IF(BC12&gt;0,VLOOKUP(BC12,'[3]2010_HVAC'!$EY$7:$KA$83,89),"")</f>
        <v>70.380400000000009</v>
      </c>
      <c r="BD42" s="22">
        <f>IF(BD12&gt;0,VLOOKUP(BD12,'[3]2010_HVAC'!$EY$7:$KA$83,89),"")</f>
        <v>0.55777777777777782</v>
      </c>
      <c r="BE42" s="22" t="str">
        <f>IF(BE12&gt;0,VLOOKUP(BE12,'[3]2010_HVAC'!$EY$7:$KA$83,89),"")</f>
        <v/>
      </c>
      <c r="BF42" s="22" t="str">
        <f>IF(BF12&gt;0,VLOOKUP(BF12,'[3]2010_HVAC'!$EY$7:$KA$83,89),"")</f>
        <v/>
      </c>
      <c r="BG42" s="14">
        <f t="shared" si="42"/>
        <v>215952.17617809997</v>
      </c>
      <c r="BH42" s="21">
        <f>IF($N42&gt;0,VLOOKUP($C42,[2]Bucharest!$AB$7:$AN$40,$N42))/((IF($P42=1,'3 PlantsCodes'!$D$26,IF($P42=2,'3 PlantsCodes'!$D$27,IF($P42=3,'3 PlantsCodes'!$D$28,IF($P42=4,'3 PlantsCodes'!#REF!)))))*IF($R42=1,'3 PlantsCodes'!$D$31,IF(RO_Bucharest!$R42=2,'3 PlantsCodes'!$D$32)))</f>
        <v>11.640288031715151</v>
      </c>
      <c r="BI42" s="21">
        <f>(IF($O42=20,VLOOKUP($C42,[2]Bucharest!$AB$7:$AN$40,12),IF($O42&gt;0,VLOOKUP($C42,[2]Bucharest!$AB$7:$AN$40,$O42),0))/(IF($Q42=1,'3 PlantsCodes'!$E$26,IF($Q42=3,'3 PlantsCodes'!$E$28,IF($Q42=4,'3 PlantsCodes'!$E$29,1)))*IF($R42=1,'3 PlantsCodes'!$E$31,IF($R42=2,'3 PlantsCodes'!$E$32))))</f>
        <v>6.404296280107288</v>
      </c>
      <c r="BJ42" s="21">
        <f>VLOOKUP($C42,[2]Bucharest!$AB$6:$AZ$40,$T42)</f>
        <v>4.7029785268822568</v>
      </c>
      <c r="BK42" s="21">
        <f>VLOOKUP($C42,[2]Bucharest!$B$7:$Y$40,18)</f>
        <v>11.353794285713454</v>
      </c>
      <c r="BL42" s="21">
        <f>VLOOKUP($C42,[2]Bucharest!$B$7:$AA$40,26)</f>
        <v>5.079139739483213</v>
      </c>
      <c r="BM42" s="22">
        <f>IF($V42=1,-[4]SFH!$E$11,0)</f>
        <v>0</v>
      </c>
      <c r="BN42" s="63" t="s">
        <v>38</v>
      </c>
      <c r="BO42" s="21">
        <f>IF($N42&gt;0,VLOOKUP($C42,[1]Bucharest!$AB$7:$AN$40,$N42))/((IF($P42=1,'3 PlantsCodes'!$D$26,IF($P42=2,'3 PlantsCodes'!$D$27,IF($P42=3,'3 PlantsCodes'!$D$28,IF($P42=4,'3 PlantsCodes'!D35)))))*IF($R42=1,'3 PlantsCodes'!$D$31,IF(RO_Bucharest!$R42=2,'3 PlantsCodes'!$D$32)))</f>
        <v>10.599323292703062</v>
      </c>
      <c r="BP42" s="21">
        <f>(IF($O42=20,VLOOKUP($C42,[1]Bucharest!$AB$7:$AN$40,12),IF($O42&gt;0,VLOOKUP($C42,[1]Bucharest!$AB$7:$AN$40,$O42),0))/(IF($Q42=1,'3 PlantsCodes'!$E$26,IF($Q42=3,'3 PlantsCodes'!$E$28,IF($Q42=4,'3 PlantsCodes'!$E$29,1)))*IF($R42=1,'3 PlantsCodes'!$E$31,IF($R42=2,'3 PlantsCodes'!$E$32))))</f>
        <v>5.2096499653374755</v>
      </c>
      <c r="BQ42" s="21">
        <f>VLOOKUP($C42,[1]Bucharest!$AB$6:$AZ$40,$T42)</f>
        <v>7.4146368573743295</v>
      </c>
      <c r="BR42" s="21">
        <f>VLOOKUP($C42,[1]Bucharest!$B$7:$Y$40,18)</f>
        <v>11.676460606061633</v>
      </c>
      <c r="BS42" s="21">
        <f>VLOOKUP($C42,[1]Bucharest!$B$7:$AA$40,26)</f>
        <v>4.8558232903528085</v>
      </c>
      <c r="BT42" s="22">
        <f>IF($V42=1,-[4]AB!$E$11,0)</f>
        <v>0</v>
      </c>
      <c r="BU42" s="63" t="s">
        <v>38</v>
      </c>
    </row>
    <row r="43" spans="1:73" ht="15" customHeight="1" x14ac:dyDescent="0.25">
      <c r="A43" s="195"/>
      <c r="B43" s="18">
        <v>8</v>
      </c>
      <c r="C43" s="26">
        <f t="shared" ref="C43:W43" si="48">IF(C13="","",C13)</f>
        <v>34</v>
      </c>
      <c r="D43" s="55" t="str">
        <f t="shared" si="48"/>
        <v>+</v>
      </c>
      <c r="E43" s="55" t="str">
        <f t="shared" si="48"/>
        <v>+</v>
      </c>
      <c r="F43" s="54" t="str">
        <f t="shared" si="48"/>
        <v>+</v>
      </c>
      <c r="G43" s="54" t="str">
        <f t="shared" si="48"/>
        <v>o</v>
      </c>
      <c r="H43" s="54">
        <f t="shared" si="48"/>
        <v>1</v>
      </c>
      <c r="I43" s="54">
        <f t="shared" si="48"/>
        <v>4</v>
      </c>
      <c r="J43" s="54">
        <f t="shared" si="48"/>
        <v>3</v>
      </c>
      <c r="K43" s="54">
        <f t="shared" si="48"/>
        <v>2</v>
      </c>
      <c r="L43" s="54">
        <f t="shared" si="48"/>
        <v>2</v>
      </c>
      <c r="M43" s="54">
        <f t="shared" si="48"/>
        <v>4322</v>
      </c>
      <c r="N43" s="54">
        <f t="shared" si="48"/>
        <v>8</v>
      </c>
      <c r="O43" s="54">
        <f t="shared" si="48"/>
        <v>13</v>
      </c>
      <c r="P43" s="54">
        <f t="shared" si="48"/>
        <v>1</v>
      </c>
      <c r="Q43" s="54">
        <f t="shared" si="48"/>
        <v>1</v>
      </c>
      <c r="R43" s="54">
        <f t="shared" si="48"/>
        <v>1</v>
      </c>
      <c r="S43" s="54" t="str">
        <f t="shared" si="48"/>
        <v>o</v>
      </c>
      <c r="T43" s="26">
        <f t="shared" si="48"/>
        <v>17</v>
      </c>
      <c r="U43" s="54">
        <f t="shared" si="48"/>
        <v>0</v>
      </c>
      <c r="V43" s="54">
        <f t="shared" si="48"/>
        <v>0</v>
      </c>
      <c r="W43" s="19" t="str">
        <f t="shared" si="48"/>
        <v/>
      </c>
      <c r="X43" s="23">
        <f>IF(X13&gt;0,VLOOKUP(X13,'[3]2010_Envelope'!$BH$6:$CR$128,22),"")</f>
        <v>17.434370357142853</v>
      </c>
      <c r="Y43" s="23">
        <f>IF(Y13&gt;0,VLOOKUP(Y13,'[3]2010_Envelope'!$BH$6:$CR$128,22),"")</f>
        <v>56.773062500000002</v>
      </c>
      <c r="Z43" s="23">
        <f>IF(Z13&gt;0,VLOOKUP(Z13,'[3]2010_Envelope'!$BH$6:$CR$128,22),"")</f>
        <v>23.085958071428575</v>
      </c>
      <c r="AA43" s="23">
        <f>IF(AA13&gt;0,VLOOKUP(AA13,'[3]2010_Envelope'!$BH$6:$CR$128,22),"")</f>
        <v>44.971679357142861</v>
      </c>
      <c r="AB43" s="23">
        <f>IF(AB13&gt;0,VLOOKUP(AB13,'[3]2010_Envelope'!$BH$6:$CR$128,22),"")</f>
        <v>38.986575000000009</v>
      </c>
      <c r="AC43" s="23">
        <f>IF(AC13&gt;0,VLOOKUP(AC13,'[3]2010_Envelope'!$BH$6:$CR$128,22),"")</f>
        <v>19.346721428571431</v>
      </c>
      <c r="AD43" s="22">
        <f>IF(AD13&gt;0,VLOOKUP(AD13,'[3]2010_HVAC'!$EY$7:$KA$83,86),"")</f>
        <v>10.196875</v>
      </c>
      <c r="AE43" s="22">
        <f>IF(AE13&gt;0,VLOOKUP(AE13,'[3]2010_HVAC'!$EY$7:$KA$83,86),"")</f>
        <v>11.561391509433966</v>
      </c>
      <c r="AF43" s="22" t="str">
        <f>IF(AF13&gt;0,VLOOKUP(AF13,'[3]2010_HVAC'!$EY$7:$KA$83,86),"")</f>
        <v/>
      </c>
      <c r="AG43" s="61">
        <f>VLOOKUP($C43,[2]Performance!$A$3:$K$36,9)</f>
        <v>2</v>
      </c>
      <c r="AH43" s="61">
        <f t="shared" si="39"/>
        <v>88</v>
      </c>
      <c r="AI43" s="22">
        <f>IF(AI13&gt;0,VLOOKUP(AI13,'[3]2010_HVAC'!$EY$7:$KA$83,AH43),"")</f>
        <v>87.200195885173983</v>
      </c>
      <c r="AJ43" s="22" t="str">
        <f>IF(AJ13&gt;0,VLOOKUP(AJ13,'[3]2010_HVAC'!$EY$7:$KA$83,AH43),"")</f>
        <v/>
      </c>
      <c r="AK43" s="22">
        <f>IF(AK13&gt;0,VLOOKUP(AK13,'[3]2010_HVAC'!$EY$7:$KA$83,86),"")</f>
        <v>73.342199999999991</v>
      </c>
      <c r="AL43" s="22">
        <f>IF(AL13&gt;0,VLOOKUP(AL13,'[3]2010_HVAC'!$EY$7:$KA$83,86),"")</f>
        <v>3.9442857142857144</v>
      </c>
      <c r="AM43" s="22" t="str">
        <f>IF(AM13&gt;0,VLOOKUP(AM13,'[3]2010_HVAC'!$EY$7:$KA$83,86),"")</f>
        <v/>
      </c>
      <c r="AN43" s="22" t="str">
        <f>IF(AN13&gt;0,VLOOKUP(AN13,'[3]2010_HVAC'!$EY$7:$KA$83,86),"")</f>
        <v/>
      </c>
      <c r="AO43" s="14">
        <f t="shared" si="40"/>
        <v>54158.064075245115</v>
      </c>
      <c r="AP43" s="23">
        <f>IF(AP13&gt;0,VLOOKUP(AP13,'[3]2010_Envelope'!$BH$6:$CR$128,23),"")</f>
        <v>8.4364649494949475</v>
      </c>
      <c r="AQ43" s="23">
        <f>IF(AQ13&gt;0,VLOOKUP(AQ13,'[3]2010_Envelope'!$BH$6:$CR$128,23),"")</f>
        <v>18.663244444444445</v>
      </c>
      <c r="AR43" s="23">
        <f>IF(AR13&gt;0,VLOOKUP(AR13,'[3]2010_Envelope'!$BH$6:$CR$128,23),"")</f>
        <v>11.171259535353537</v>
      </c>
      <c r="AS43" s="23">
        <f>IF(AS13&gt;0,VLOOKUP(AS13,'[3]2010_Envelope'!$BH$6:$CR$128,23),"")</f>
        <v>41.274516060606061</v>
      </c>
      <c r="AT43" s="23">
        <f>IF(AT13&gt;0,VLOOKUP(AT13,'[3]2010_Envelope'!$BH$6:$CR$128,23),"")</f>
        <v>34.56193939393939</v>
      </c>
      <c r="AU43" s="23">
        <f>IF(AU13&gt;0,VLOOKUP(AU13,'[3]2010_Envelope'!$BH$6:$CR$128,23),"")</f>
        <v>17.280969696969695</v>
      </c>
      <c r="AV43" s="22">
        <f>IF(AV13&gt;0,VLOOKUP(AV13,'[3]2010_HVAC'!$EY$7:$KA$83,89),"")</f>
        <v>9.7301797979797993</v>
      </c>
      <c r="AW43" s="22">
        <f>IF(AW13&gt;0,VLOOKUP(AW13,'[3]2010_HVAC'!$EY$7:$KA$83,89),"")</f>
        <v>9.8557305050505057</v>
      </c>
      <c r="AX43" s="22" t="str">
        <f>IF(AX13&gt;0,VLOOKUP(AX13,'[3]2010_HVAC'!$EY$7:$KA$83,89),"")</f>
        <v/>
      </c>
      <c r="AY43" s="61">
        <f>VLOOKUP($C43,[1]Performance!$A$3:$K$36,9)</f>
        <v>2</v>
      </c>
      <c r="AZ43" s="61">
        <f t="shared" si="41"/>
        <v>91</v>
      </c>
      <c r="BA43" s="22">
        <f>IF(BA13&gt;0,VLOOKUP(BA13,'[3]2010_HVAC'!$EY$7:$KA$83,AZ43),"")</f>
        <v>48.06393822030298</v>
      </c>
      <c r="BB43" s="22" t="str">
        <f>IF(BB13&gt;0,VLOOKUP(BB13,'[3]2010_HVAC'!$EY$7:$KA$83,AZ43),"")</f>
        <v/>
      </c>
      <c r="BC43" s="22">
        <f>IF(BC13&gt;0,VLOOKUP(BC13,'[3]2010_HVAC'!$EY$7:$KA$83,89),"")</f>
        <v>70.380400000000009</v>
      </c>
      <c r="BD43" s="22">
        <f>IF(BD13&gt;0,VLOOKUP(BD13,'[3]2010_HVAC'!$EY$7:$KA$83,89),"")</f>
        <v>0.55777777777777782</v>
      </c>
      <c r="BE43" s="22" t="str">
        <f>IF(BE13&gt;0,VLOOKUP(BE13,'[3]2010_HVAC'!$EY$7:$KA$83,89),"")</f>
        <v/>
      </c>
      <c r="BF43" s="22" t="str">
        <f>IF(BF13&gt;0,VLOOKUP(BF13,'[3]2010_HVAC'!$EY$7:$KA$83,89),"")</f>
        <v/>
      </c>
      <c r="BG43" s="14">
        <f t="shared" si="42"/>
        <v>267276.65617809992</v>
      </c>
      <c r="BH43" s="21">
        <f>IF($N43&gt;0,VLOOKUP($C43,[2]Bucharest!$AB$7:$AN$40,$N43))/((IF($P43=1,'3 PlantsCodes'!$D$26,IF($P43=2,'3 PlantsCodes'!$D$27,IF($P43=3,'3 PlantsCodes'!$D$28,IF($P43=4,'3 PlantsCodes'!#REF!)))))*IF($R43=1,'3 PlantsCodes'!$D$31,IF(RO_Bucharest!$R43=2,'3 PlantsCodes'!$D$32)))</f>
        <v>11.652039148350822</v>
      </c>
      <c r="BI43" s="21">
        <f>(IF($O43=20,VLOOKUP($C43,[2]Bucharest!$AB$7:$AN$40,12),IF($O43&gt;0,VLOOKUP($C43,[2]Bucharest!$AB$7:$AN$40,$O43),0))/(IF($Q43=1,'3 PlantsCodes'!$E$26,IF($Q43=3,'3 PlantsCodes'!$E$28,IF($Q43=4,'3 PlantsCodes'!$E$29,1)))*IF($R43=1,'3 PlantsCodes'!$E$31,IF($R43=2,'3 PlantsCodes'!$E$32))))</f>
        <v>1.5009102577451996</v>
      </c>
      <c r="BJ43" s="21">
        <f>VLOOKUP($C43,[2]Bucharest!$AB$6:$AZ$40,$T43)</f>
        <v>4.7078496559294187</v>
      </c>
      <c r="BK43" s="21">
        <f>VLOOKUP($C43,[2]Bucharest!$B$7:$Y$40,18)</f>
        <v>11.353794285713454</v>
      </c>
      <c r="BL43" s="21">
        <f>VLOOKUP($C43,[2]Bucharest!$B$7:$AA$40,26)</f>
        <v>4.9577894159873672</v>
      </c>
      <c r="BM43" s="22">
        <f>IF($V43=1,-[4]SFH!$E$11,0)</f>
        <v>0</v>
      </c>
      <c r="BN43" s="63" t="s">
        <v>38</v>
      </c>
      <c r="BO43" s="21">
        <f>IF($N43&gt;0,VLOOKUP($C43,[1]Bucharest!$AB$7:$AN$40,$N43))/((IF($P43=1,'3 PlantsCodes'!$D$26,IF($P43=2,'3 PlantsCodes'!$D$27,IF($P43=3,'3 PlantsCodes'!$D$28,IF($P43=4,'3 PlantsCodes'!D36)))))*IF($R43=1,'3 PlantsCodes'!$D$31,IF(RO_Bucharest!$R43=2,'3 PlantsCodes'!$D$32)))</f>
        <v>10.630036610616358</v>
      </c>
      <c r="BP43" s="21">
        <f>(IF($O43=20,VLOOKUP($C43,[1]Bucharest!$AB$7:$AN$40,12),IF($O43&gt;0,VLOOKUP($C43,[1]Bucharest!$AB$7:$AN$40,$O43),0))/(IF($Q43=1,'3 PlantsCodes'!$E$26,IF($Q43=3,'3 PlantsCodes'!$E$28,IF($Q43=4,'3 PlantsCodes'!$E$29,1)))*IF($R43=1,'3 PlantsCodes'!$E$31,IF($R43=2,'3 PlantsCodes'!$E$32))))</f>
        <v>0.63037975166457028</v>
      </c>
      <c r="BQ43" s="21">
        <f>VLOOKUP($C43,[1]Bucharest!$AB$6:$AZ$40,$T43)</f>
        <v>7.4342384397383983</v>
      </c>
      <c r="BR43" s="21">
        <f>VLOOKUP($C43,[1]Bucharest!$B$7:$Y$40,18)</f>
        <v>11.676460606061633</v>
      </c>
      <c r="BS43" s="21">
        <f>VLOOKUP($C43,[1]Bucharest!$B$7:$AA$40,26)</f>
        <v>4.7672474894660741</v>
      </c>
      <c r="BT43" s="22">
        <f>IF($V43=1,-[4]AB!$E$11,0)</f>
        <v>0</v>
      </c>
      <c r="BU43" s="63" t="s">
        <v>38</v>
      </c>
    </row>
    <row r="44" spans="1:73" ht="15" customHeight="1" x14ac:dyDescent="0.25">
      <c r="A44" s="195"/>
      <c r="B44" s="18">
        <v>9</v>
      </c>
      <c r="C44" s="26">
        <f t="shared" ref="C44:W44" si="49">IF(C14="","",C14)</f>
        <v>19</v>
      </c>
      <c r="D44" s="55" t="str">
        <f t="shared" si="49"/>
        <v>o+</v>
      </c>
      <c r="E44" s="55" t="str">
        <f t="shared" si="49"/>
        <v>o+</v>
      </c>
      <c r="F44" s="54" t="str">
        <f t="shared" si="49"/>
        <v>o</v>
      </c>
      <c r="G44" s="54" t="str">
        <f t="shared" si="49"/>
        <v>o</v>
      </c>
      <c r="H44" s="54">
        <f t="shared" si="49"/>
        <v>0</v>
      </c>
      <c r="I44" s="54">
        <f t="shared" si="49"/>
        <v>3</v>
      </c>
      <c r="J44" s="54">
        <f t="shared" si="49"/>
        <v>2</v>
      </c>
      <c r="K44" s="54">
        <f t="shared" si="49"/>
        <v>1</v>
      </c>
      <c r="L44" s="54">
        <f t="shared" si="49"/>
        <v>1</v>
      </c>
      <c r="M44" s="54">
        <f t="shared" si="49"/>
        <v>3211</v>
      </c>
      <c r="N44" s="54">
        <f t="shared" si="49"/>
        <v>6</v>
      </c>
      <c r="O44" s="54">
        <f t="shared" si="49"/>
        <v>11</v>
      </c>
      <c r="P44" s="54">
        <f t="shared" si="49"/>
        <v>1</v>
      </c>
      <c r="Q44" s="54">
        <f t="shared" si="49"/>
        <v>3</v>
      </c>
      <c r="R44" s="54">
        <f t="shared" si="49"/>
        <v>1</v>
      </c>
      <c r="S44" s="54" t="str">
        <f t="shared" si="49"/>
        <v>o</v>
      </c>
      <c r="T44" s="26">
        <f t="shared" si="49"/>
        <v>15</v>
      </c>
      <c r="U44" s="54">
        <f t="shared" si="49"/>
        <v>0</v>
      </c>
      <c r="V44" s="54">
        <f t="shared" si="49"/>
        <v>0</v>
      </c>
      <c r="W44" s="19" t="str">
        <f t="shared" si="49"/>
        <v/>
      </c>
      <c r="X44" s="23">
        <f>IF(X14&gt;0,VLOOKUP(X14,'[3]2010_Envelope'!$BH$6:$CR$128,22),"")</f>
        <v>14.906710714285714</v>
      </c>
      <c r="Y44" s="23">
        <f>IF(Y14&gt;0,VLOOKUP(Y14,'[3]2010_Envelope'!$BH$6:$CR$128,22),"")</f>
        <v>49.399937500000007</v>
      </c>
      <c r="Z44" s="23">
        <f>IF(Z14&gt;0,VLOOKUP(Z14,'[3]2010_Envelope'!$BH$6:$CR$128,22),"")</f>
        <v>18.471358928571426</v>
      </c>
      <c r="AA44" s="23">
        <f>IF(AA14&gt;0,VLOOKUP(AA14,'[3]2010_Envelope'!$BH$6:$CR$128,22),"")</f>
        <v>37.256815071428576</v>
      </c>
      <c r="AB44" s="23" t="str">
        <f>IF(AB14&gt;0,VLOOKUP(AB14,'[3]2010_Envelope'!$BH$6:$CR$128,22),"")</f>
        <v/>
      </c>
      <c r="AC44" s="23" t="str">
        <f>IF(AC14&gt;0,VLOOKUP(AC14,'[3]2010_Envelope'!$BH$6:$CR$128,22),"")</f>
        <v/>
      </c>
      <c r="AD44" s="22" t="str">
        <f>IF(AD14&gt;0,VLOOKUP(AD14,'[3]2010_HVAC'!$EY$7:$KA$83,86),"")</f>
        <v/>
      </c>
      <c r="AE44" s="22" t="str">
        <f>IF(AE14&gt;0,VLOOKUP(AE14,'[3]2010_HVAC'!$EY$7:$KA$83,86),"")</f>
        <v/>
      </c>
      <c r="AF44" s="22" t="str">
        <f>IF(AF14&gt;0,VLOOKUP(AF14,'[3]2010_HVAC'!$EY$7:$KA$83,86),"")</f>
        <v/>
      </c>
      <c r="AG44" s="61">
        <f>VLOOKUP($C44,[2]Performance!$A$3:$K$36,9)</f>
        <v>2</v>
      </c>
      <c r="AH44" s="61">
        <f t="shared" si="39"/>
        <v>88</v>
      </c>
      <c r="AI44" s="22">
        <f>IF(AI14&gt;0,VLOOKUP(AI14,'[3]2010_HVAC'!$EY$7:$KA$83,AH44),"")</f>
        <v>13.744013834936897</v>
      </c>
      <c r="AJ44" s="22" t="str">
        <f>IF(AJ14&gt;0,VLOOKUP(AJ14,'[3]2010_HVAC'!$EY$7:$KA$83,AH44),"")</f>
        <v/>
      </c>
      <c r="AK44" s="22">
        <f>IF(AK14&gt;0,VLOOKUP(AK14,'[3]2010_HVAC'!$EY$7:$KA$83,86),"")</f>
        <v>73.342199999999991</v>
      </c>
      <c r="AL44" s="22">
        <f>IF(AL14&gt;0,VLOOKUP(AL14,'[3]2010_HVAC'!$EY$7:$KA$83,86),"")</f>
        <v>3.9442857142857144</v>
      </c>
      <c r="AM44" s="22" t="str">
        <f>IF(AM14&gt;0,VLOOKUP(AM14,'[3]2010_HVAC'!$EY$7:$KA$83,86),"")</f>
        <v/>
      </c>
      <c r="AN44" s="22" t="str">
        <f>IF(AN14&gt;0,VLOOKUP(AN14,'[3]2010_HVAC'!$EY$7:$KA$83,86),"")</f>
        <v/>
      </c>
      <c r="AO44" s="14">
        <f t="shared" si="40"/>
        <v>29549.145046891168</v>
      </c>
      <c r="AP44" s="23">
        <f>IF(AP14&gt;0,VLOOKUP(AP14,'[3]2010_Envelope'!$BH$6:$CR$128,23),"")</f>
        <v>7.2133343434343438</v>
      </c>
      <c r="AQ44" s="23">
        <f>IF(AQ14&gt;0,VLOOKUP(AQ14,'[3]2010_Envelope'!$BH$6:$CR$128,23),"")</f>
        <v>16.239446464646463</v>
      </c>
      <c r="AR44" s="23">
        <f>IF(AR14&gt;0,VLOOKUP(AR14,'[3]2010_Envelope'!$BH$6:$CR$128,23),"")</f>
        <v>8.9382621212121212</v>
      </c>
      <c r="AS44" s="23">
        <f>IF(AS14&gt;0,VLOOKUP(AS14,'[3]2010_Envelope'!$BH$6:$CR$128,23),"")</f>
        <v>34.25412212121212</v>
      </c>
      <c r="AT44" s="23" t="str">
        <f>IF(AT14&gt;0,VLOOKUP(AT14,'[3]2010_Envelope'!$BH$6:$CR$128,23),"")</f>
        <v/>
      </c>
      <c r="AU44" s="23" t="str">
        <f>IF(AU14&gt;0,VLOOKUP(AU14,'[3]2010_Envelope'!$BH$6:$CR$128,23),"")</f>
        <v/>
      </c>
      <c r="AV44" s="22" t="str">
        <f>IF(AV14&gt;0,VLOOKUP(AV14,'[3]2010_HVAC'!$EY$7:$KA$83,89),"")</f>
        <v/>
      </c>
      <c r="AW44" s="22" t="str">
        <f>IF(AW14&gt;0,VLOOKUP(AW14,'[3]2010_HVAC'!$EY$7:$KA$83,89),"")</f>
        <v/>
      </c>
      <c r="AX44" s="22" t="str">
        <f>IF(AX14&gt;0,VLOOKUP(AX14,'[3]2010_HVAC'!$EY$7:$KA$83,89),"")</f>
        <v/>
      </c>
      <c r="AY44" s="61">
        <f>VLOOKUP($C44,[1]Performance!$A$3:$K$36,9)</f>
        <v>2</v>
      </c>
      <c r="AZ44" s="61">
        <f t="shared" si="41"/>
        <v>91</v>
      </c>
      <c r="BA44" s="22">
        <f>IF(BA14&gt;0,VLOOKUP(BA14,'[3]2010_HVAC'!$EY$7:$KA$83,AZ44),"")</f>
        <v>5.9572205118122001</v>
      </c>
      <c r="BB44" s="22" t="str">
        <f>IF(BB14&gt;0,VLOOKUP(BB14,'[3]2010_HVAC'!$EY$7:$KA$83,AZ44),"")</f>
        <v/>
      </c>
      <c r="BC44" s="22">
        <f>IF(BC14&gt;0,VLOOKUP(BC14,'[3]2010_HVAC'!$EY$7:$KA$83,89),"")</f>
        <v>70.380400000000009</v>
      </c>
      <c r="BD44" s="22">
        <f>IF(BD14&gt;0,VLOOKUP(BD14,'[3]2010_HVAC'!$EY$7:$KA$83,89),"")</f>
        <v>0.55777777777777782</v>
      </c>
      <c r="BE44" s="22" t="str">
        <f>IF(BE14&gt;0,VLOOKUP(BE14,'[3]2010_HVAC'!$EY$7:$KA$83,89),"")</f>
        <v/>
      </c>
      <c r="BF44" s="22" t="str">
        <f>IF(BF14&gt;0,VLOOKUP(BF14,'[3]2010_HVAC'!$EY$7:$KA$83,89),"")</f>
        <v/>
      </c>
      <c r="BG44" s="14">
        <f t="shared" si="42"/>
        <v>142105.1577066941</v>
      </c>
      <c r="BH44" s="21">
        <f>IF($N44&gt;0,VLOOKUP($C44,[2]Bucharest!$AB$7:$AN$40,$N44))/((IF($P44=1,'3 PlantsCodes'!$D$26,IF($P44=2,'3 PlantsCodes'!$D$27,IF($P44=3,'3 PlantsCodes'!$D$28,IF($P44=4,'3 PlantsCodes'!#REF!)))))*IF($R44=1,'3 PlantsCodes'!$D$31,IF(RO_Bucharest!$R44=2,'3 PlantsCodes'!$D$32)))</f>
        <v>69.267213321156248</v>
      </c>
      <c r="BI44" s="21">
        <f>(IF($O44=20,VLOOKUP($C44,[2]Bucharest!$AB$7:$AN$40,12),IF($O44&gt;0,VLOOKUP($C44,[2]Bucharest!$AB$7:$AN$40,$O44),0))/(IF($Q44=1,'3 PlantsCodes'!$E$26,IF($Q44=3,'3 PlantsCodes'!$E$28,IF($Q44=4,'3 PlantsCodes'!$E$29,1)))*IF($R44=1,'3 PlantsCodes'!$E$31,IF($R44=2,'3 PlantsCodes'!$E$32))))</f>
        <v>11.062788897359431</v>
      </c>
      <c r="BJ44" s="21">
        <f>VLOOKUP($C44,[2]Bucharest!$AB$6:$AZ$40,$T44)</f>
        <v>16.547368421052632</v>
      </c>
      <c r="BK44" s="21">
        <f>VLOOKUP($C44,[2]Bucharest!$B$7:$Y$40,18)</f>
        <v>11.353794285713454</v>
      </c>
      <c r="BL44" s="21">
        <f>VLOOKUP($C44,[2]Bucharest!$B$7:$AA$40,26)</f>
        <v>0.58486890005919678</v>
      </c>
      <c r="BM44" s="22">
        <f>IF($V44=1,-[4]SFH!$E$11,0)</f>
        <v>0</v>
      </c>
      <c r="BN44" s="63" t="s">
        <v>38</v>
      </c>
      <c r="BO44" s="21">
        <f>IF($N44&gt;0,VLOOKUP($C44,[1]Bucharest!$AB$7:$AN$40,$N44))/((IF($P44=1,'3 PlantsCodes'!$D$26,IF($P44=2,'3 PlantsCodes'!$D$27,IF($P44=3,'3 PlantsCodes'!$D$28,IF($P44=4,'3 PlantsCodes'!D37)))))*IF($R44=1,'3 PlantsCodes'!$D$31,IF(RO_Bucharest!$R44=2,'3 PlantsCodes'!$D$32)))</f>
        <v>59.3507534476445</v>
      </c>
      <c r="BP44" s="21">
        <f>(IF($O44=20,VLOOKUP($C44,[1]Bucharest!$AB$7:$AN$40,12),IF($O44&gt;0,VLOOKUP($C44,[1]Bucharest!$AB$7:$AN$40,$O44),0))/(IF($Q44=1,'3 PlantsCodes'!$E$26,IF($Q44=3,'3 PlantsCodes'!$E$28,IF($Q44=4,'3 PlantsCodes'!$E$29,1)))*IF($R44=1,'3 PlantsCodes'!$E$31,IF($R44=2,'3 PlantsCodes'!$E$32))))</f>
        <v>9.0984949741851011</v>
      </c>
      <c r="BQ44" s="21">
        <f>VLOOKUP($C44,[1]Bucharest!$AB$6:$AZ$40,$T44)</f>
        <v>25.547368421052632</v>
      </c>
      <c r="BR44" s="21">
        <f>VLOOKUP($C44,[1]Bucharest!$B$7:$Y$40,18)</f>
        <v>11.676460606061633</v>
      </c>
      <c r="BS44" s="21">
        <f>VLOOKUP($C44,[1]Bucharest!$B$7:$AA$40,26)</f>
        <v>0.48907997315459262</v>
      </c>
      <c r="BT44" s="22">
        <f>IF($V44=1,-[4]AB!$E$11,0)</f>
        <v>0</v>
      </c>
      <c r="BU44" s="63" t="s">
        <v>38</v>
      </c>
    </row>
    <row r="45" spans="1:73" ht="15" customHeight="1" x14ac:dyDescent="0.25">
      <c r="A45" s="195"/>
      <c r="B45" s="18">
        <v>10</v>
      </c>
      <c r="C45" s="26">
        <f t="shared" ref="C45:W45" si="50">IF(C15="","",C15)</f>
        <v>31</v>
      </c>
      <c r="D45" s="55" t="str">
        <f t="shared" si="50"/>
        <v>+</v>
      </c>
      <c r="E45" s="55" t="str">
        <f t="shared" si="50"/>
        <v>+</v>
      </c>
      <c r="F45" s="54" t="str">
        <f t="shared" si="50"/>
        <v>o</v>
      </c>
      <c r="G45" s="54" t="str">
        <f t="shared" si="50"/>
        <v>o</v>
      </c>
      <c r="H45" s="54">
        <f t="shared" si="50"/>
        <v>0</v>
      </c>
      <c r="I45" s="54">
        <f t="shared" si="50"/>
        <v>4</v>
      </c>
      <c r="J45" s="54">
        <f t="shared" si="50"/>
        <v>3</v>
      </c>
      <c r="K45" s="54">
        <f t="shared" si="50"/>
        <v>1</v>
      </c>
      <c r="L45" s="54">
        <f t="shared" si="50"/>
        <v>1</v>
      </c>
      <c r="M45" s="54">
        <f t="shared" si="50"/>
        <v>4311</v>
      </c>
      <c r="N45" s="54">
        <f t="shared" si="50"/>
        <v>6</v>
      </c>
      <c r="O45" s="54">
        <f t="shared" si="50"/>
        <v>11</v>
      </c>
      <c r="P45" s="54">
        <f t="shared" si="50"/>
        <v>1</v>
      </c>
      <c r="Q45" s="54">
        <f t="shared" si="50"/>
        <v>3</v>
      </c>
      <c r="R45" s="54">
        <f t="shared" si="50"/>
        <v>1</v>
      </c>
      <c r="S45" s="54" t="str">
        <f t="shared" si="50"/>
        <v>o</v>
      </c>
      <c r="T45" s="26">
        <f t="shared" si="50"/>
        <v>15</v>
      </c>
      <c r="U45" s="54">
        <f t="shared" si="50"/>
        <v>0</v>
      </c>
      <c r="V45" s="54">
        <f t="shared" si="50"/>
        <v>0</v>
      </c>
      <c r="W45" s="19" t="str">
        <f t="shared" si="50"/>
        <v/>
      </c>
      <c r="X45" s="23">
        <f>IF(X15&gt;0,VLOOKUP(X15,'[3]2010_Envelope'!$BH$6:$CR$128,22),"")</f>
        <v>17.434370357142853</v>
      </c>
      <c r="Y45" s="23">
        <f>IF(Y15&gt;0,VLOOKUP(Y15,'[3]2010_Envelope'!$BH$6:$CR$128,22),"")</f>
        <v>56.773062500000002</v>
      </c>
      <c r="Z45" s="23">
        <f>IF(Z15&gt;0,VLOOKUP(Z15,'[3]2010_Envelope'!$BH$6:$CR$128,22),"")</f>
        <v>23.085958071428575</v>
      </c>
      <c r="AA45" s="23">
        <f>IF(AA15&gt;0,VLOOKUP(AA15,'[3]2010_Envelope'!$BH$6:$CR$128,22),"")</f>
        <v>44.971679357142861</v>
      </c>
      <c r="AB45" s="23" t="str">
        <f>IF(AB15&gt;0,VLOOKUP(AB15,'[3]2010_Envelope'!$BH$6:$CR$128,22),"")</f>
        <v/>
      </c>
      <c r="AC45" s="23" t="str">
        <f>IF(AC15&gt;0,VLOOKUP(AC15,'[3]2010_Envelope'!$BH$6:$CR$128,22),"")</f>
        <v/>
      </c>
      <c r="AD45" s="22" t="str">
        <f>IF(AD15&gt;0,VLOOKUP(AD15,'[3]2010_HVAC'!$EY$7:$KA$83,86),"")</f>
        <v/>
      </c>
      <c r="AE45" s="22" t="str">
        <f>IF(AE15&gt;0,VLOOKUP(AE15,'[3]2010_HVAC'!$EY$7:$KA$83,86),"")</f>
        <v/>
      </c>
      <c r="AF45" s="22" t="str">
        <f>IF(AF15&gt;0,VLOOKUP(AF15,'[3]2010_HVAC'!$EY$7:$KA$83,86),"")</f>
        <v/>
      </c>
      <c r="AG45" s="61">
        <f>VLOOKUP($C45,[2]Performance!$A$3:$K$36,9)</f>
        <v>2</v>
      </c>
      <c r="AH45" s="61">
        <f t="shared" si="39"/>
        <v>88</v>
      </c>
      <c r="AI45" s="22">
        <f>IF(AI15&gt;0,VLOOKUP(AI15,'[3]2010_HVAC'!$EY$7:$KA$83,AH45),"")</f>
        <v>13.744013834936897</v>
      </c>
      <c r="AJ45" s="22" t="str">
        <f>IF(AJ15&gt;0,VLOOKUP(AJ15,'[3]2010_HVAC'!$EY$7:$KA$83,AH45),"")</f>
        <v/>
      </c>
      <c r="AK45" s="22">
        <f>IF(AK15&gt;0,VLOOKUP(AK15,'[3]2010_HVAC'!$EY$7:$KA$83,86),"")</f>
        <v>73.342199999999991</v>
      </c>
      <c r="AL45" s="22">
        <f>IF(AL15&gt;0,VLOOKUP(AL15,'[3]2010_HVAC'!$EY$7:$KA$83,86),"")</f>
        <v>3.9442857142857144</v>
      </c>
      <c r="AM45" s="22" t="str">
        <f>IF(AM15&gt;0,VLOOKUP(AM15,'[3]2010_HVAC'!$EY$7:$KA$83,86),"")</f>
        <v/>
      </c>
      <c r="AN45" s="22" t="str">
        <f>IF(AN15&gt;0,VLOOKUP(AN15,'[3]2010_HVAC'!$EY$7:$KA$83,86),"")</f>
        <v/>
      </c>
      <c r="AO45" s="14">
        <f t="shared" si="40"/>
        <v>32661.379776891165</v>
      </c>
      <c r="AP45" s="23">
        <f>IF(AP15&gt;0,VLOOKUP(AP15,'[3]2010_Envelope'!$BH$6:$CR$128,23),"")</f>
        <v>8.4364649494949475</v>
      </c>
      <c r="AQ45" s="23">
        <f>IF(AQ15&gt;0,VLOOKUP(AQ15,'[3]2010_Envelope'!$BH$6:$CR$128,23),"")</f>
        <v>18.663244444444445</v>
      </c>
      <c r="AR45" s="23">
        <f>IF(AR15&gt;0,VLOOKUP(AR15,'[3]2010_Envelope'!$BH$6:$CR$128,23),"")</f>
        <v>11.171259535353537</v>
      </c>
      <c r="AS45" s="23">
        <f>IF(AS15&gt;0,VLOOKUP(AS15,'[3]2010_Envelope'!$BH$6:$CR$128,23),"")</f>
        <v>41.274516060606061</v>
      </c>
      <c r="AT45" s="23" t="str">
        <f>IF(AT15&gt;0,VLOOKUP(AT15,'[3]2010_Envelope'!$BH$6:$CR$128,23),"")</f>
        <v/>
      </c>
      <c r="AU45" s="23" t="str">
        <f>IF(AU15&gt;0,VLOOKUP(AU15,'[3]2010_Envelope'!$BH$6:$CR$128,23),"")</f>
        <v/>
      </c>
      <c r="AV45" s="22" t="str">
        <f>IF(AV15&gt;0,VLOOKUP(AV15,'[3]2010_HVAC'!$EY$7:$KA$83,89),"")</f>
        <v/>
      </c>
      <c r="AW45" s="22" t="str">
        <f>IF(AW15&gt;0,VLOOKUP(AW15,'[3]2010_HVAC'!$EY$7:$KA$83,89),"")</f>
        <v/>
      </c>
      <c r="AX45" s="22" t="str">
        <f>IF(AX15&gt;0,VLOOKUP(AX15,'[3]2010_HVAC'!$EY$7:$KA$83,89),"")</f>
        <v/>
      </c>
      <c r="AY45" s="61">
        <f>VLOOKUP($C45,[1]Performance!$A$3:$K$36,9)</f>
        <v>2</v>
      </c>
      <c r="AZ45" s="61">
        <f t="shared" si="41"/>
        <v>91</v>
      </c>
      <c r="BA45" s="22">
        <f>IF(BA15&gt;0,VLOOKUP(BA15,'[3]2010_HVAC'!$EY$7:$KA$83,AZ45),"")</f>
        <v>5.9572205118122001</v>
      </c>
      <c r="BB45" s="22" t="str">
        <f>IF(BB15&gt;0,VLOOKUP(BB15,'[3]2010_HVAC'!$EY$7:$KA$83,AZ45),"")</f>
        <v/>
      </c>
      <c r="BC45" s="22">
        <f>IF(BC15&gt;0,VLOOKUP(BC15,'[3]2010_HVAC'!$EY$7:$KA$83,89),"")</f>
        <v>70.380400000000009</v>
      </c>
      <c r="BD45" s="22">
        <f>IF(BD15&gt;0,VLOOKUP(BD15,'[3]2010_HVAC'!$EY$7:$KA$83,89),"")</f>
        <v>0.55777777777777782</v>
      </c>
      <c r="BE45" s="22" t="str">
        <f>IF(BE15&gt;0,VLOOKUP(BE15,'[3]2010_HVAC'!$EY$7:$KA$83,89),"")</f>
        <v/>
      </c>
      <c r="BF45" s="22" t="str">
        <f>IF(BF15&gt;0,VLOOKUP(BF15,'[3]2010_HVAC'!$EY$7:$KA$83,89),"")</f>
        <v/>
      </c>
      <c r="BG45" s="14">
        <f t="shared" si="42"/>
        <v>154876.47444669408</v>
      </c>
      <c r="BH45" s="21">
        <f>IF($N45&gt;0,VLOOKUP($C45,[2]Bucharest!$AB$7:$AN$40,$N45))/((IF($P45=1,'3 PlantsCodes'!$D$26,IF($P45=2,'3 PlantsCodes'!$D$27,IF($P45=3,'3 PlantsCodes'!$D$28,IF($P45=4,'3 PlantsCodes'!#REF!)))))*IF($R45=1,'3 PlantsCodes'!$D$31,IF(RO_Bucharest!$R45=2,'3 PlantsCodes'!$D$32)))</f>
        <v>57.304739746077075</v>
      </c>
      <c r="BI45" s="21">
        <f>(IF($O45=20,VLOOKUP($C45,[2]Bucharest!$AB$7:$AN$40,12),IF($O45&gt;0,VLOOKUP($C45,[2]Bucharest!$AB$7:$AN$40,$O45),0))/(IF($Q45=1,'3 PlantsCodes'!$E$26,IF($Q45=3,'3 PlantsCodes'!$E$28,IF($Q45=4,'3 PlantsCodes'!$E$29,1)))*IF($R45=1,'3 PlantsCodes'!$E$31,IF($R45=2,'3 PlantsCodes'!$E$32))))</f>
        <v>9.8988783793529809</v>
      </c>
      <c r="BJ45" s="21">
        <f>VLOOKUP($C45,[2]Bucharest!$AB$6:$AZ$40,$T45)</f>
        <v>16.547368421052632</v>
      </c>
      <c r="BK45" s="21">
        <f>VLOOKUP($C45,[2]Bucharest!$B$7:$Y$40,18)</f>
        <v>11.353794285713454</v>
      </c>
      <c r="BL45" s="21">
        <f>VLOOKUP($C45,[2]Bucharest!$B$7:$AA$40,26)</f>
        <v>0.54156143009553581</v>
      </c>
      <c r="BM45" s="22">
        <f>IF($V45=1,-[4]SFH!$E$11,0)</f>
        <v>0</v>
      </c>
      <c r="BN45" s="63" t="s">
        <v>38</v>
      </c>
      <c r="BO45" s="21">
        <f>IF($N45&gt;0,VLOOKUP($C45,[1]Bucharest!$AB$7:$AN$40,$N45))/((IF($P45=1,'3 PlantsCodes'!$D$26,IF($P45=2,'3 PlantsCodes'!$D$27,IF($P45=3,'3 PlantsCodes'!$D$28,IF($P45=4,'3 PlantsCodes'!D38)))))*IF($R45=1,'3 PlantsCodes'!$D$31,IF(RO_Bucharest!$R45=2,'3 PlantsCodes'!$D$32)))</f>
        <v>51.155373920750435</v>
      </c>
      <c r="BP45" s="21">
        <f>(IF($O45=20,VLOOKUP($C45,[1]Bucharest!$AB$7:$AN$40,12),IF($O45&gt;0,VLOOKUP($C45,[1]Bucharest!$AB$7:$AN$40,$O45),0))/(IF($Q45=1,'3 PlantsCodes'!$E$26,IF($Q45=3,'3 PlantsCodes'!$E$28,IF($Q45=4,'3 PlantsCodes'!$E$29,1)))*IF($R45=1,'3 PlantsCodes'!$E$31,IF($R45=2,'3 PlantsCodes'!$E$32))))</f>
        <v>8.1843524549357287</v>
      </c>
      <c r="BQ45" s="21">
        <f>VLOOKUP($C45,[1]Bucharest!$AB$6:$AZ$40,$T45)</f>
        <v>25.547368421052632</v>
      </c>
      <c r="BR45" s="21">
        <f>VLOOKUP($C45,[1]Bucharest!$B$7:$Y$40,18)</f>
        <v>11.676460606061633</v>
      </c>
      <c r="BS45" s="21">
        <f>VLOOKUP($C45,[1]Bucharest!$B$7:$AA$40,26)</f>
        <v>0.46211980103799327</v>
      </c>
      <c r="BT45" s="22">
        <f>IF($V45=1,-[4]AB!$E$11,0)</f>
        <v>0</v>
      </c>
      <c r="BU45" s="63" t="s">
        <v>38</v>
      </c>
    </row>
    <row r="46" spans="1:73" ht="15" customHeight="1" x14ac:dyDescent="0.25">
      <c r="A46" s="195"/>
      <c r="B46" s="18">
        <v>11</v>
      </c>
      <c r="C46" s="26">
        <f t="shared" ref="C46:W46" si="51">IF(C16="","",C16)</f>
        <v>33</v>
      </c>
      <c r="D46" s="55" t="str">
        <f t="shared" si="51"/>
        <v>+</v>
      </c>
      <c r="E46" s="55" t="str">
        <f t="shared" si="51"/>
        <v>+</v>
      </c>
      <c r="F46" s="54" t="str">
        <f t="shared" si="51"/>
        <v>o</v>
      </c>
      <c r="G46" s="54" t="str">
        <f t="shared" si="51"/>
        <v>o</v>
      </c>
      <c r="H46" s="54">
        <f t="shared" si="51"/>
        <v>1</v>
      </c>
      <c r="I46" s="54">
        <f t="shared" si="51"/>
        <v>4</v>
      </c>
      <c r="J46" s="54">
        <f t="shared" si="51"/>
        <v>3</v>
      </c>
      <c r="K46" s="54">
        <f t="shared" si="51"/>
        <v>1</v>
      </c>
      <c r="L46" s="54">
        <f t="shared" si="51"/>
        <v>2</v>
      </c>
      <c r="M46" s="54">
        <f t="shared" si="51"/>
        <v>4312</v>
      </c>
      <c r="N46" s="54">
        <f t="shared" si="51"/>
        <v>6</v>
      </c>
      <c r="O46" s="54">
        <f t="shared" si="51"/>
        <v>11</v>
      </c>
      <c r="P46" s="54">
        <f t="shared" si="51"/>
        <v>1</v>
      </c>
      <c r="Q46" s="54">
        <f t="shared" si="51"/>
        <v>3</v>
      </c>
      <c r="R46" s="54">
        <f t="shared" si="51"/>
        <v>1</v>
      </c>
      <c r="S46" s="54" t="str">
        <f t="shared" si="51"/>
        <v>o</v>
      </c>
      <c r="T46" s="26">
        <f t="shared" si="51"/>
        <v>15</v>
      </c>
      <c r="U46" s="54">
        <f t="shared" si="51"/>
        <v>0</v>
      </c>
      <c r="V46" s="54">
        <f t="shared" si="51"/>
        <v>0</v>
      </c>
      <c r="W46" s="19" t="str">
        <f t="shared" si="51"/>
        <v/>
      </c>
      <c r="X46" s="23">
        <f>IF(X16&gt;0,VLOOKUP(X16,'[3]2010_Envelope'!$BH$6:$CR$128,22),"")</f>
        <v>17.434370357142853</v>
      </c>
      <c r="Y46" s="23">
        <f>IF(Y16&gt;0,VLOOKUP(Y16,'[3]2010_Envelope'!$BH$6:$CR$128,22),"")</f>
        <v>56.773062500000002</v>
      </c>
      <c r="Z46" s="23">
        <f>IF(Z16&gt;0,VLOOKUP(Z16,'[3]2010_Envelope'!$BH$6:$CR$128,22),"")</f>
        <v>23.085958071428575</v>
      </c>
      <c r="AA46" s="23">
        <f>IF(AA16&gt;0,VLOOKUP(AA16,'[3]2010_Envelope'!$BH$6:$CR$128,22),"")</f>
        <v>44.971679357142861</v>
      </c>
      <c r="AB46" s="23" t="str">
        <f>IF(AB16&gt;0,VLOOKUP(AB16,'[3]2010_Envelope'!$BH$6:$CR$128,22),"")</f>
        <v/>
      </c>
      <c r="AC46" s="23" t="str">
        <f>IF(AC16&gt;0,VLOOKUP(AC16,'[3]2010_Envelope'!$BH$6:$CR$128,22),"")</f>
        <v/>
      </c>
      <c r="AD46" s="22">
        <f>IF(AD16&gt;0,VLOOKUP(AD16,'[3]2010_HVAC'!$EY$7:$KA$83,86),"")</f>
        <v>10.196875</v>
      </c>
      <c r="AE46" s="22">
        <f>IF(AE16&gt;0,VLOOKUP(AE16,'[3]2010_HVAC'!$EY$7:$KA$83,86),"")</f>
        <v>11.561391509433966</v>
      </c>
      <c r="AF46" s="22" t="str">
        <f>IF(AF16&gt;0,VLOOKUP(AF16,'[3]2010_HVAC'!$EY$7:$KA$83,86),"")</f>
        <v/>
      </c>
      <c r="AG46" s="61">
        <f>VLOOKUP($C46,[2]Performance!$A$3:$K$36,9)</f>
        <v>2</v>
      </c>
      <c r="AH46" s="61">
        <f t="shared" si="39"/>
        <v>88</v>
      </c>
      <c r="AI46" s="22">
        <f>IF(AI16&gt;0,VLOOKUP(AI16,'[3]2010_HVAC'!$EY$7:$KA$83,AH46),"")</f>
        <v>13.744013834936897</v>
      </c>
      <c r="AJ46" s="22" t="str">
        <f>IF(AJ16&gt;0,VLOOKUP(AJ16,'[3]2010_HVAC'!$EY$7:$KA$83,AH46),"")</f>
        <v/>
      </c>
      <c r="AK46" s="22">
        <f>IF(AK16&gt;0,VLOOKUP(AK16,'[3]2010_HVAC'!$EY$7:$KA$83,86),"")</f>
        <v>73.342199999999991</v>
      </c>
      <c r="AL46" s="22">
        <f>IF(AL16&gt;0,VLOOKUP(AL16,'[3]2010_HVAC'!$EY$7:$KA$83,86),"")</f>
        <v>3.9442857142857144</v>
      </c>
      <c r="AM46" s="22" t="str">
        <f>IF(AM16&gt;0,VLOOKUP(AM16,'[3]2010_HVAC'!$EY$7:$KA$83,86),"")</f>
        <v/>
      </c>
      <c r="AN46" s="22" t="str">
        <f>IF(AN16&gt;0,VLOOKUP(AN16,'[3]2010_HVAC'!$EY$7:$KA$83,86),"")</f>
        <v/>
      </c>
      <c r="AO46" s="14">
        <f t="shared" si="40"/>
        <v>35707.537088211924</v>
      </c>
      <c r="AP46" s="23">
        <f>IF(AP16&gt;0,VLOOKUP(AP16,'[3]2010_Envelope'!$BH$6:$CR$128,23),"")</f>
        <v>8.4364649494949475</v>
      </c>
      <c r="AQ46" s="23">
        <f>IF(AQ16&gt;0,VLOOKUP(AQ16,'[3]2010_Envelope'!$BH$6:$CR$128,23),"")</f>
        <v>18.663244444444445</v>
      </c>
      <c r="AR46" s="23">
        <f>IF(AR16&gt;0,VLOOKUP(AR16,'[3]2010_Envelope'!$BH$6:$CR$128,23),"")</f>
        <v>11.171259535353537</v>
      </c>
      <c r="AS46" s="23">
        <f>IF(AS16&gt;0,VLOOKUP(AS16,'[3]2010_Envelope'!$BH$6:$CR$128,23),"")</f>
        <v>41.274516060606061</v>
      </c>
      <c r="AT46" s="23" t="str">
        <f>IF(AT16&gt;0,VLOOKUP(AT16,'[3]2010_Envelope'!$BH$6:$CR$128,23),"")</f>
        <v/>
      </c>
      <c r="AU46" s="23" t="str">
        <f>IF(AU16&gt;0,VLOOKUP(AU16,'[3]2010_Envelope'!$BH$6:$CR$128,23),"")</f>
        <v/>
      </c>
      <c r="AV46" s="22">
        <f>IF(AV16&gt;0,VLOOKUP(AV16,'[3]2010_HVAC'!$EY$7:$KA$83,89),"")</f>
        <v>9.7301797979797993</v>
      </c>
      <c r="AW46" s="22">
        <f>IF(AW16&gt;0,VLOOKUP(AW16,'[3]2010_HVAC'!$EY$7:$KA$83,89),"")</f>
        <v>9.8557305050505057</v>
      </c>
      <c r="AX46" s="22" t="str">
        <f>IF(AX16&gt;0,VLOOKUP(AX16,'[3]2010_HVAC'!$EY$7:$KA$83,89),"")</f>
        <v/>
      </c>
      <c r="AY46" s="61">
        <f>VLOOKUP($C46,[1]Performance!$A$3:$K$36,9)</f>
        <v>2</v>
      </c>
      <c r="AZ46" s="61">
        <f t="shared" si="41"/>
        <v>91</v>
      </c>
      <c r="BA46" s="22">
        <f>IF(BA16&gt;0,VLOOKUP(BA16,'[3]2010_HVAC'!$EY$7:$KA$83,AZ46),"")</f>
        <v>5.9572205118122001</v>
      </c>
      <c r="BB46" s="22" t="str">
        <f>IF(BB16&gt;0,VLOOKUP(BB16,'[3]2010_HVAC'!$EY$7:$KA$83,AZ46),"")</f>
        <v/>
      </c>
      <c r="BC46" s="22">
        <f>IF(BC16&gt;0,VLOOKUP(BC16,'[3]2010_HVAC'!$EY$7:$KA$83,89),"")</f>
        <v>70.380400000000009</v>
      </c>
      <c r="BD46" s="22">
        <f>IF(BD16&gt;0,VLOOKUP(BD16,'[3]2010_HVAC'!$EY$7:$KA$83,89),"")</f>
        <v>0.55777777777777782</v>
      </c>
      <c r="BE46" s="22" t="str">
        <f>IF(BE16&gt;0,VLOOKUP(BE16,'[3]2010_HVAC'!$EY$7:$KA$83,89),"")</f>
        <v/>
      </c>
      <c r="BF46" s="22" t="str">
        <f>IF(BF16&gt;0,VLOOKUP(BF16,'[3]2010_HVAC'!$EY$7:$KA$83,89),"")</f>
        <v/>
      </c>
      <c r="BG46" s="14">
        <f t="shared" si="42"/>
        <v>174266.52564669409</v>
      </c>
      <c r="BH46" s="21">
        <f>IF($N46&gt;0,VLOOKUP($C46,[2]Bucharest!$AB$7:$AN$40,$N46))/((IF($P46=1,'3 PlantsCodes'!$D$26,IF($P46=2,'3 PlantsCodes'!$D$27,IF($P46=3,'3 PlantsCodes'!$D$28,IF($P46=4,'3 PlantsCodes'!#REF!)))))*IF($R46=1,'3 PlantsCodes'!$D$31,IF(RO_Bucharest!$R46=2,'3 PlantsCodes'!$D$32)))</f>
        <v>39.301405151456187</v>
      </c>
      <c r="BI46" s="21">
        <f>(IF($O46=20,VLOOKUP($C46,[2]Bucharest!$AB$7:$AN$40,12),IF($O46&gt;0,VLOOKUP($C46,[2]Bucharest!$AB$7:$AN$40,$O46),0))/(IF($Q46=1,'3 PlantsCodes'!$E$26,IF($Q46=3,'3 PlantsCodes'!$E$28,IF($Q46=4,'3 PlantsCodes'!$E$29,1)))*IF($R46=1,'3 PlantsCodes'!$E$31,IF($R46=2,'3 PlantsCodes'!$E$32))))</f>
        <v>9.6016305786045439</v>
      </c>
      <c r="BJ46" s="21">
        <f>VLOOKUP($C46,[2]Bucharest!$AB$6:$AZ$40,$T46)</f>
        <v>16.547368421052632</v>
      </c>
      <c r="BK46" s="21">
        <f>VLOOKUP($C46,[2]Bucharest!$B$7:$Y$40,18)</f>
        <v>11.353794285713454</v>
      </c>
      <c r="BL46" s="21">
        <f>VLOOKUP($C46,[2]Bucharest!$B$7:$AA$40,26)</f>
        <v>5.079139739483213</v>
      </c>
      <c r="BM46" s="22">
        <f>IF($V46=1,-[4]SFH!$E$11,0)</f>
        <v>0</v>
      </c>
      <c r="BN46" s="63" t="s">
        <v>38</v>
      </c>
      <c r="BO46" s="21">
        <f>IF($N46&gt;0,VLOOKUP($C46,[1]Bucharest!$AB$7:$AN$40,$N46))/((IF($P46=1,'3 PlantsCodes'!$D$26,IF($P46=2,'3 PlantsCodes'!$D$27,IF($P46=3,'3 PlantsCodes'!$D$28,IF($P46=4,'3 PlantsCodes'!D39)))))*IF($R46=1,'3 PlantsCodes'!$D$31,IF(RO_Bucharest!$R46=2,'3 PlantsCodes'!$D$32)))</f>
        <v>35.044739408951465</v>
      </c>
      <c r="BP46" s="21">
        <f>(IF($O46=20,VLOOKUP($C46,[1]Bucharest!$AB$7:$AN$40,12),IF($O46&gt;0,VLOOKUP($C46,[1]Bucharest!$AB$7:$AN$40,$O46),0))/(IF($Q46=1,'3 PlantsCodes'!$E$26,IF($Q46=3,'3 PlantsCodes'!$E$28,IF($Q46=4,'3 PlantsCodes'!$E$29,1)))*IF($R46=1,'3 PlantsCodes'!$E$31,IF($R46=2,'3 PlantsCodes'!$E$32))))</f>
        <v>7.8898371336195146</v>
      </c>
      <c r="BQ46" s="21">
        <f>VLOOKUP($C46,[1]Bucharest!$AB$6:$AZ$40,$T46)</f>
        <v>25.547368421052632</v>
      </c>
      <c r="BR46" s="21">
        <f>VLOOKUP($C46,[1]Bucharest!$B$7:$Y$40,18)</f>
        <v>11.676460606061633</v>
      </c>
      <c r="BS46" s="21">
        <f>VLOOKUP($C46,[1]Bucharest!$B$7:$AA$40,26)</f>
        <v>4.8558232903528085</v>
      </c>
      <c r="BT46" s="22">
        <f>IF($V46=1,-[4]AB!$E$11,0)</f>
        <v>0</v>
      </c>
      <c r="BU46" s="63" t="s">
        <v>38</v>
      </c>
    </row>
    <row r="47" spans="1:73" ht="15" customHeight="1" x14ac:dyDescent="0.25">
      <c r="A47" s="195"/>
      <c r="B47" s="18">
        <v>12</v>
      </c>
      <c r="C47" s="26">
        <f t="shared" ref="C47:W47" si="52">IF(C17="","",C17)</f>
        <v>17</v>
      </c>
      <c r="D47" s="55" t="str">
        <f t="shared" si="52"/>
        <v>o+</v>
      </c>
      <c r="E47" s="55" t="str">
        <f t="shared" si="52"/>
        <v>o</v>
      </c>
      <c r="F47" s="54" t="str">
        <f t="shared" si="52"/>
        <v>o</v>
      </c>
      <c r="G47" s="54" t="str">
        <f t="shared" si="52"/>
        <v>o</v>
      </c>
      <c r="H47" s="54">
        <f t="shared" si="52"/>
        <v>0</v>
      </c>
      <c r="I47" s="54">
        <f t="shared" si="52"/>
        <v>3</v>
      </c>
      <c r="J47" s="54">
        <f t="shared" si="52"/>
        <v>1</v>
      </c>
      <c r="K47" s="54">
        <f t="shared" si="52"/>
        <v>1</v>
      </c>
      <c r="L47" s="54">
        <f t="shared" si="52"/>
        <v>1</v>
      </c>
      <c r="M47" s="54">
        <f t="shared" si="52"/>
        <v>3111</v>
      </c>
      <c r="N47" s="54">
        <f t="shared" si="52"/>
        <v>9</v>
      </c>
      <c r="O47" s="54">
        <f t="shared" si="52"/>
        <v>11</v>
      </c>
      <c r="P47" s="54">
        <f t="shared" si="52"/>
        <v>2</v>
      </c>
      <c r="Q47" s="54">
        <f t="shared" si="52"/>
        <v>3</v>
      </c>
      <c r="R47" s="54">
        <f t="shared" si="52"/>
        <v>1</v>
      </c>
      <c r="S47" s="54" t="str">
        <f t="shared" si="52"/>
        <v>o</v>
      </c>
      <c r="T47" s="26">
        <f t="shared" si="52"/>
        <v>24</v>
      </c>
      <c r="U47" s="54">
        <f t="shared" si="52"/>
        <v>1</v>
      </c>
      <c r="V47" s="54">
        <f t="shared" si="52"/>
        <v>1</v>
      </c>
      <c r="W47" s="19" t="str">
        <f t="shared" si="52"/>
        <v/>
      </c>
      <c r="X47" s="23">
        <f>IF(X17&gt;0,VLOOKUP(X17,'[3]2010_Envelope'!$BH$6:$CR$128,22),"")</f>
        <v>14.906710714285714</v>
      </c>
      <c r="Y47" s="23">
        <f>IF(Y17&gt;0,VLOOKUP(Y17,'[3]2010_Envelope'!$BH$6:$CR$128,22),"")</f>
        <v>49.399937500000007</v>
      </c>
      <c r="Z47" s="23">
        <f>IF(Z17&gt;0,VLOOKUP(Z17,'[3]2010_Envelope'!$BH$6:$CR$128,22),"")</f>
        <v>18.471358928571426</v>
      </c>
      <c r="AA47" s="23">
        <f>IF(AA17&gt;0,VLOOKUP(AA17,'[3]2010_Envelope'!$BH$6:$CR$128,22),"")</f>
        <v>3.664151785714286</v>
      </c>
      <c r="AB47" s="23" t="str">
        <f>IF(AB17&gt;0,VLOOKUP(AB17,'[3]2010_Envelope'!$BH$6:$CR$128,22),"")</f>
        <v/>
      </c>
      <c r="AC47" s="23" t="str">
        <f>IF(AC17&gt;0,VLOOKUP(AC17,'[3]2010_Envelope'!$BH$6:$CR$128,22),"")</f>
        <v/>
      </c>
      <c r="AD47" s="22" t="str">
        <f>IF(AD17&gt;0,VLOOKUP(AD17,'[3]2010_HVAC'!$EY$7:$KA$83,86),"")</f>
        <v/>
      </c>
      <c r="AE47" s="22" t="str">
        <f>IF(AE17&gt;0,VLOOKUP(AE17,'[3]2010_HVAC'!$EY$7:$KA$83,86),"")</f>
        <v/>
      </c>
      <c r="AF47" s="22" t="str">
        <f>IF(AF17&gt;0,VLOOKUP(AF17,'[3]2010_HVAC'!$EY$7:$KA$83,86),"")</f>
        <v/>
      </c>
      <c r="AG47" s="61">
        <f>VLOOKUP($C47,[2]Performance!$A$3:$K$36,9)</f>
        <v>2</v>
      </c>
      <c r="AH47" s="61">
        <f t="shared" si="39"/>
        <v>88</v>
      </c>
      <c r="AI47" s="22">
        <f>IF(AI17&gt;0,VLOOKUP(AI17,'[3]2010_HVAC'!$EY$7:$KA$83,AH47),"")</f>
        <v>4.3925000000000001</v>
      </c>
      <c r="AJ47" s="22" t="str">
        <f>IF(AJ17&gt;0,VLOOKUP(AJ17,'[3]2010_HVAC'!$EY$7:$KA$83,AH47),"")</f>
        <v/>
      </c>
      <c r="AK47" s="22">
        <f>IF(AK17&gt;0,VLOOKUP(AK17,'[3]2010_HVAC'!$EY$7:$KA$83,86),"")</f>
        <v>28.865000000000002</v>
      </c>
      <c r="AL47" s="22">
        <f>IF(AL17&gt;0,VLOOKUP(AL17,'[3]2010_HVAC'!$EY$7:$KA$83,86),"")</f>
        <v>3.9442857142857144</v>
      </c>
      <c r="AM47" s="22">
        <f>IF(AM17&gt;0,VLOOKUP(AM17,'[3]2010_HVAC'!$EY$7:$KA$83,86),"")</f>
        <v>8.8477499999999996</v>
      </c>
      <c r="AN47" s="22">
        <f>IF(AN17&gt;0,VLOOKUP(AN17,'[3]2010_HVAC'!$EY$7:$KA$83,86),"")</f>
        <v>54.929882813543593</v>
      </c>
      <c r="AO47" s="14">
        <f t="shared" si="40"/>
        <v>26239.020843896098</v>
      </c>
      <c r="AP47" s="23">
        <f>IF(AP17&gt;0,VLOOKUP(AP17,'[3]2010_Envelope'!$BH$6:$CR$128,23),"")</f>
        <v>7.2133343434343438</v>
      </c>
      <c r="AQ47" s="23">
        <f>IF(AQ17&gt;0,VLOOKUP(AQ17,'[3]2010_Envelope'!$BH$6:$CR$128,23),"")</f>
        <v>16.239446464646463</v>
      </c>
      <c r="AR47" s="23">
        <f>IF(AR17&gt;0,VLOOKUP(AR17,'[3]2010_Envelope'!$BH$6:$CR$128,23),"")</f>
        <v>8.9382621212121212</v>
      </c>
      <c r="AS47" s="23">
        <f>IF(AS17&gt;0,VLOOKUP(AS17,'[3]2010_Envelope'!$BH$6:$CR$128,23),"")</f>
        <v>3.5101969696969699</v>
      </c>
      <c r="AT47" s="23" t="str">
        <f>IF(AT17&gt;0,VLOOKUP(AT17,'[3]2010_Envelope'!$BH$6:$CR$128,23),"")</f>
        <v/>
      </c>
      <c r="AU47" s="23" t="str">
        <f>IF(AU17&gt;0,VLOOKUP(AU17,'[3]2010_Envelope'!$BH$6:$CR$128,23),"")</f>
        <v/>
      </c>
      <c r="AV47" s="22" t="str">
        <f>IF(AV17&gt;0,VLOOKUP(AV17,'[3]2010_HVAC'!$EY$7:$KA$83,89),"")</f>
        <v/>
      </c>
      <c r="AW47" s="22" t="str">
        <f>IF(AW17&gt;0,VLOOKUP(AW17,'[3]2010_HVAC'!$EY$7:$KA$83,89),"")</f>
        <v/>
      </c>
      <c r="AX47" s="22" t="str">
        <f>IF(AX17&gt;0,VLOOKUP(AX17,'[3]2010_HVAC'!$EY$7:$KA$83,89),"")</f>
        <v/>
      </c>
      <c r="AY47" s="61">
        <f>VLOOKUP($C47,[1]Performance!$A$3:$K$36,9)</f>
        <v>1</v>
      </c>
      <c r="AZ47" s="61">
        <f t="shared" si="41"/>
        <v>90</v>
      </c>
      <c r="BA47" s="22">
        <f>IF(BA17&gt;0,VLOOKUP(BA17,'[3]2010_HVAC'!$EY$7:$KA$83,AZ47),"")</f>
        <v>4.9089515151515153</v>
      </c>
      <c r="BB47" s="22" t="str">
        <f>IF(BB17&gt;0,VLOOKUP(BB17,'[3]2010_HVAC'!$EY$7:$KA$83,AZ47),"")</f>
        <v/>
      </c>
      <c r="BC47" s="22">
        <f>IF(BC17&gt;0,VLOOKUP(BC17,'[3]2010_HVAC'!$EY$7:$KA$83,89),"")</f>
        <v>25.1</v>
      </c>
      <c r="BD47" s="22">
        <f>IF(BD17&gt;0,VLOOKUP(BD17,'[3]2010_HVAC'!$EY$7:$KA$83,89),"")</f>
        <v>0.55777777777777782</v>
      </c>
      <c r="BE47" s="22">
        <f>IF(BE17&gt;0,VLOOKUP(BE17,'[3]2010_HVAC'!$EY$7:$KA$83,89),"")</f>
        <v>10.787929292929292</v>
      </c>
      <c r="BF47" s="22">
        <f>IF(BF17&gt;0,VLOOKUP(BF17,'[3]2010_HVAC'!$EY$7:$KA$83,89),"")</f>
        <v>34.178593750649348</v>
      </c>
      <c r="BG47" s="14">
        <f t="shared" si="42"/>
        <v>110320.14731314285</v>
      </c>
      <c r="BH47" s="21">
        <f>IF($N47&gt;0,VLOOKUP($C47,[2]Bucharest!$AB$7:$AN$40,$N47))/((IF($P47=1,'3 PlantsCodes'!$D$26,IF($P47=2,'3 PlantsCodes'!$D$27,IF($P47=3,'3 PlantsCodes'!$D$28,IF($P47=4,'3 PlantsCodes'!#REF!)))))*IF($R47=1,'3 PlantsCodes'!$D$31,IF(RO_Bucharest!$R47=2,'3 PlantsCodes'!$D$32)))</f>
        <v>102.50045807611288</v>
      </c>
      <c r="BI47" s="21">
        <f>(IF($O47=20,VLOOKUP($C47,[2]Bucharest!$AB$7:$AN$40,12),IF($O47&gt;0,VLOOKUP($C47,[2]Bucharest!$AB$7:$AN$40,$O47),0))/(IF($Q47=1,'3 PlantsCodes'!$E$26,IF($Q47=3,'3 PlantsCodes'!$E$28,IF($Q47=4,'3 PlantsCodes'!$E$29,1)))*IF($R47=1,'3 PlantsCodes'!$E$31,IF($R47=2,'3 PlantsCodes'!$E$32))))</f>
        <v>9.6218884990401072</v>
      </c>
      <c r="BJ47" s="21">
        <f>VLOOKUP($C47,[2]Bucharest!$AB$6:$AZ$40,$T47)</f>
        <v>7.6342857142857152</v>
      </c>
      <c r="BK47" s="21">
        <f>VLOOKUP($C47,[2]Bucharest!$B$7:$Y$40,18)</f>
        <v>11.353794285713454</v>
      </c>
      <c r="BL47" s="21">
        <f>VLOOKUP($C47,[2]Bucharest!$B$7:$AA$40,26)</f>
        <v>0.60702759212563795</v>
      </c>
      <c r="BM47" s="22">
        <f>IF($V47=1,-[4]SFH!$E$11,0)</f>
        <v>-20.6</v>
      </c>
      <c r="BN47" s="63" t="s">
        <v>38</v>
      </c>
      <c r="BO47" s="21">
        <f>IF($N47&gt;0,VLOOKUP($C47,[1]Bucharest!$AB$7:$AN$40,$N47))/((IF($P47=1,'3 PlantsCodes'!$D$26,IF($P47=2,'3 PlantsCodes'!$D$27,IF($P47=3,'3 PlantsCodes'!$D$28,IF($P47=4,'3 PlantsCodes'!D40)))))*IF($R47=1,'3 PlantsCodes'!$D$31,IF(RO_Bucharest!$R47=2,'3 PlantsCodes'!$D$32)))</f>
        <v>85.795607960662267</v>
      </c>
      <c r="BP47" s="21">
        <f>(IF($O47=20,VLOOKUP($C47,[1]Bucharest!$AB$7:$AN$40,12),IF($O47&gt;0,VLOOKUP($C47,[1]Bucharest!$AB$7:$AN$40,$O47),0))/(IF($Q47=1,'3 PlantsCodes'!$E$26,IF($Q47=3,'3 PlantsCodes'!$E$28,IF($Q47=4,'3 PlantsCodes'!$E$29,1)))*IF($R47=1,'3 PlantsCodes'!$E$31,IF($R47=2,'3 PlantsCodes'!$E$32))))</f>
        <v>7.5678933157777495</v>
      </c>
      <c r="BQ47" s="21">
        <f>VLOOKUP($C47,[1]Bucharest!$AB$6:$AZ$40,$T47)</f>
        <v>12.217474747474746</v>
      </c>
      <c r="BR47" s="21">
        <f>VLOOKUP($C47,[1]Bucharest!$B$7:$Y$40,18)</f>
        <v>11.676460606061633</v>
      </c>
      <c r="BS47" s="21">
        <f>VLOOKUP($C47,[1]Bucharest!$B$7:$AA$40,26)</f>
        <v>0.50319360727396634</v>
      </c>
      <c r="BT47" s="22">
        <f>IF($V47=1,-[4]AB!$E$11,0)</f>
        <v>-12.929292929292929</v>
      </c>
      <c r="BU47" s="63" t="s">
        <v>38</v>
      </c>
    </row>
    <row r="48" spans="1:73" ht="15" customHeight="1" x14ac:dyDescent="0.25">
      <c r="A48" s="195"/>
      <c r="B48" s="18">
        <v>13</v>
      </c>
      <c r="C48" s="26">
        <f t="shared" ref="C48:W48" si="53">IF(C18="","",C18)</f>
        <v>19</v>
      </c>
      <c r="D48" s="55" t="str">
        <f t="shared" si="53"/>
        <v>o+</v>
      </c>
      <c r="E48" s="55" t="str">
        <f t="shared" si="53"/>
        <v>o+</v>
      </c>
      <c r="F48" s="54" t="str">
        <f t="shared" si="53"/>
        <v>o</v>
      </c>
      <c r="G48" s="54" t="str">
        <f t="shared" si="53"/>
        <v>o</v>
      </c>
      <c r="H48" s="54">
        <f t="shared" si="53"/>
        <v>0</v>
      </c>
      <c r="I48" s="54">
        <f t="shared" si="53"/>
        <v>3</v>
      </c>
      <c r="J48" s="54">
        <f t="shared" si="53"/>
        <v>2</v>
      </c>
      <c r="K48" s="54">
        <f t="shared" si="53"/>
        <v>1</v>
      </c>
      <c r="L48" s="54">
        <f t="shared" si="53"/>
        <v>1</v>
      </c>
      <c r="M48" s="54">
        <f t="shared" si="53"/>
        <v>3211</v>
      </c>
      <c r="N48" s="54">
        <f t="shared" si="53"/>
        <v>8</v>
      </c>
      <c r="O48" s="54">
        <f t="shared" si="53"/>
        <v>13</v>
      </c>
      <c r="P48" s="54">
        <f t="shared" si="53"/>
        <v>1</v>
      </c>
      <c r="Q48" s="54">
        <f t="shared" si="53"/>
        <v>1</v>
      </c>
      <c r="R48" s="54">
        <f t="shared" si="53"/>
        <v>1</v>
      </c>
      <c r="S48" s="54" t="str">
        <f t="shared" si="53"/>
        <v>o</v>
      </c>
      <c r="T48" s="26">
        <f t="shared" si="53"/>
        <v>23</v>
      </c>
      <c r="U48" s="54">
        <f t="shared" si="53"/>
        <v>1</v>
      </c>
      <c r="V48" s="54">
        <f t="shared" si="53"/>
        <v>1</v>
      </c>
      <c r="W48" s="19" t="str">
        <f t="shared" si="53"/>
        <v/>
      </c>
      <c r="X48" s="23">
        <f>IF(X18&gt;0,VLOOKUP(X18,'[3]2010_Envelope'!$BH$6:$CR$128,22),"")</f>
        <v>14.906710714285714</v>
      </c>
      <c r="Y48" s="23">
        <f>IF(Y18&gt;0,VLOOKUP(Y18,'[3]2010_Envelope'!$BH$6:$CR$128,22),"")</f>
        <v>49.399937500000007</v>
      </c>
      <c r="Z48" s="23">
        <f>IF(Z18&gt;0,VLOOKUP(Z18,'[3]2010_Envelope'!$BH$6:$CR$128,22),"")</f>
        <v>18.471358928571426</v>
      </c>
      <c r="AA48" s="23">
        <f>IF(AA18&gt;0,VLOOKUP(AA18,'[3]2010_Envelope'!$BH$6:$CR$128,22),"")</f>
        <v>37.256815071428576</v>
      </c>
      <c r="AB48" s="23" t="str">
        <f>IF(AB18&gt;0,VLOOKUP(AB18,'[3]2010_Envelope'!$BH$6:$CR$128,22),"")</f>
        <v/>
      </c>
      <c r="AC48" s="23" t="str">
        <f>IF(AC18&gt;0,VLOOKUP(AC18,'[3]2010_Envelope'!$BH$6:$CR$128,22),"")</f>
        <v/>
      </c>
      <c r="AD48" s="22" t="str">
        <f>IF(AD18&gt;0,VLOOKUP(AD18,'[3]2010_HVAC'!$EY$7:$KA$83,86),"")</f>
        <v/>
      </c>
      <c r="AE48" s="22" t="str">
        <f>IF(AE18&gt;0,VLOOKUP(AE18,'[3]2010_HVAC'!$EY$7:$KA$83,86),"")</f>
        <v/>
      </c>
      <c r="AF48" s="22" t="str">
        <f>IF(AF18&gt;0,VLOOKUP(AF18,'[3]2010_HVAC'!$EY$7:$KA$83,86),"")</f>
        <v/>
      </c>
      <c r="AG48" s="61">
        <f>VLOOKUP($C48,[2]Performance!$A$3:$K$36,9)</f>
        <v>2</v>
      </c>
      <c r="AH48" s="61">
        <f t="shared" si="39"/>
        <v>88</v>
      </c>
      <c r="AI48" s="22">
        <f>IF(AI18&gt;0,VLOOKUP(AI18,'[3]2010_HVAC'!$EY$7:$KA$83,AH48),"")</f>
        <v>87.200195885173983</v>
      </c>
      <c r="AJ48" s="22" t="str">
        <f>IF(AJ18&gt;0,VLOOKUP(AJ18,'[3]2010_HVAC'!$EY$7:$KA$83,AH48),"")</f>
        <v/>
      </c>
      <c r="AK48" s="22">
        <f>IF(AK18&gt;0,VLOOKUP(AK18,'[3]2010_HVAC'!$EY$7:$KA$83,86),"")</f>
        <v>73.342199999999991</v>
      </c>
      <c r="AL48" s="22">
        <f>IF(AL18&gt;0,VLOOKUP(AL18,'[3]2010_HVAC'!$EY$7:$KA$83,86),"")</f>
        <v>3.9442857142857144</v>
      </c>
      <c r="AM48" s="22">
        <f>IF(AM18&gt;0,VLOOKUP(AM18,'[3]2010_HVAC'!$EY$7:$KA$83,86),"")</f>
        <v>8.8477499999999996</v>
      </c>
      <c r="AN48" s="22">
        <f>IF(AN18&gt;0,VLOOKUP(AN18,'[3]2010_HVAC'!$EY$7:$KA$83,86),"")</f>
        <v>54.929882813543593</v>
      </c>
      <c r="AO48" s="14">
        <f t="shared" si="40"/>
        <v>48761.879127820459</v>
      </c>
      <c r="AP48" s="23">
        <f>IF(AP18&gt;0,VLOOKUP(AP18,'[3]2010_Envelope'!$BH$6:$CR$128,23),"")</f>
        <v>7.2133343434343438</v>
      </c>
      <c r="AQ48" s="23">
        <f>IF(AQ18&gt;0,VLOOKUP(AQ18,'[3]2010_Envelope'!$BH$6:$CR$128,23),"")</f>
        <v>16.239446464646463</v>
      </c>
      <c r="AR48" s="23">
        <f>IF(AR18&gt;0,VLOOKUP(AR18,'[3]2010_Envelope'!$BH$6:$CR$128,23),"")</f>
        <v>8.9382621212121212</v>
      </c>
      <c r="AS48" s="23">
        <f>IF(AS18&gt;0,VLOOKUP(AS18,'[3]2010_Envelope'!$BH$6:$CR$128,23),"")</f>
        <v>34.25412212121212</v>
      </c>
      <c r="AT48" s="23" t="str">
        <f>IF(AT18&gt;0,VLOOKUP(AT18,'[3]2010_Envelope'!$BH$6:$CR$128,23),"")</f>
        <v/>
      </c>
      <c r="AU48" s="23" t="str">
        <f>IF(AU18&gt;0,VLOOKUP(AU18,'[3]2010_Envelope'!$BH$6:$CR$128,23),"")</f>
        <v/>
      </c>
      <c r="AV48" s="22" t="str">
        <f>IF(AV18&gt;0,VLOOKUP(AV18,'[3]2010_HVAC'!$EY$7:$KA$83,89),"")</f>
        <v/>
      </c>
      <c r="AW48" s="22" t="str">
        <f>IF(AW18&gt;0,VLOOKUP(AW18,'[3]2010_HVAC'!$EY$7:$KA$83,89),"")</f>
        <v/>
      </c>
      <c r="AX48" s="22" t="str">
        <f>IF(AX18&gt;0,VLOOKUP(AX18,'[3]2010_HVAC'!$EY$7:$KA$83,89),"")</f>
        <v/>
      </c>
      <c r="AY48" s="61">
        <f>VLOOKUP($C48,[1]Performance!$A$3:$K$36,9)</f>
        <v>2</v>
      </c>
      <c r="AZ48" s="61">
        <f t="shared" si="41"/>
        <v>91</v>
      </c>
      <c r="BA48" s="22">
        <f>IF(BA18&gt;0,VLOOKUP(BA18,'[3]2010_HVAC'!$EY$7:$KA$83,AZ48),"")</f>
        <v>48.06393822030298</v>
      </c>
      <c r="BB48" s="22" t="str">
        <f>IF(BB18&gt;0,VLOOKUP(BB18,'[3]2010_HVAC'!$EY$7:$KA$83,AZ48),"")</f>
        <v/>
      </c>
      <c r="BC48" s="22">
        <f>IF(BC18&gt;0,VLOOKUP(BC18,'[3]2010_HVAC'!$EY$7:$KA$83,89),"")</f>
        <v>70.380400000000009</v>
      </c>
      <c r="BD48" s="22">
        <f>IF(BD18&gt;0,VLOOKUP(BD18,'[3]2010_HVAC'!$EY$7:$KA$83,89),"")</f>
        <v>0.55777777777777782</v>
      </c>
      <c r="BE48" s="22">
        <f>IF(BE18&gt;0,VLOOKUP(BE18,'[3]2010_HVAC'!$EY$7:$KA$83,89),"")</f>
        <v>10.787929292929292</v>
      </c>
      <c r="BF48" s="22">
        <f>IF(BF18&gt;0,VLOOKUP(BF18,'[3]2010_HVAC'!$EY$7:$KA$83,89),"")</f>
        <v>34.178593750649348</v>
      </c>
      <c r="BG48" s="14">
        <f t="shared" si="42"/>
        <v>228307.66605124285</v>
      </c>
      <c r="BH48" s="21">
        <f>IF($N48&gt;0,VLOOKUP($C48,[2]Bucharest!$AB$7:$AN$40,$N48))/((IF($P48=1,'3 PlantsCodes'!$D$26,IF($P48=2,'3 PlantsCodes'!$D$27,IF($P48=3,'3 PlantsCodes'!$D$28,IF($P48=4,'3 PlantsCodes'!#REF!)))))*IF($R48=1,'3 PlantsCodes'!$D$31,IF(RO_Bucharest!$R48=2,'3 PlantsCodes'!$D$32)))</f>
        <v>19.755467537218323</v>
      </c>
      <c r="BI48" s="21">
        <f>(IF($O48=20,VLOOKUP($C48,[2]Bucharest!$AB$7:$AN$40,12),IF($O48&gt;0,VLOOKUP($C48,[2]Bucharest!$AB$7:$AN$40,$O48),0))/(IF($Q48=1,'3 PlantsCodes'!$E$26,IF($Q48=3,'3 PlantsCodes'!$E$28,IF($Q48=4,'3 PlantsCodes'!$E$29,1)))*IF($R48=1,'3 PlantsCodes'!$E$31,IF($R48=2,'3 PlantsCodes'!$E$32))))</f>
        <v>7.309800115234296</v>
      </c>
      <c r="BJ48" s="21">
        <f>VLOOKUP($C48,[2]Bucharest!$AB$6:$AZ$40,$T48)</f>
        <v>2.1993422192219465</v>
      </c>
      <c r="BK48" s="21">
        <f>VLOOKUP($C48,[2]Bucharest!$B$7:$Y$40,18)</f>
        <v>11.353794285713454</v>
      </c>
      <c r="BL48" s="21">
        <f>VLOOKUP($C48,[2]Bucharest!$B$7:$AA$40,26)</f>
        <v>0.58486890005919678</v>
      </c>
      <c r="BM48" s="22">
        <f>IF($V48=1,-[4]SFH!$E$11,0)</f>
        <v>-20.6</v>
      </c>
      <c r="BN48" s="63" t="s">
        <v>38</v>
      </c>
      <c r="BO48" s="21">
        <f>IF($N48&gt;0,VLOOKUP($C48,[1]Bucharest!$AB$7:$AN$40,$N48))/((IF($P48=1,'3 PlantsCodes'!$D$26,IF($P48=2,'3 PlantsCodes'!$D$27,IF($P48=3,'3 PlantsCodes'!$D$28,IF($P48=4,'3 PlantsCodes'!D41)))))*IF($R48=1,'3 PlantsCodes'!$D$31,IF(RO_Bucharest!$R48=2,'3 PlantsCodes'!$D$32)))</f>
        <v>16.7849424720944</v>
      </c>
      <c r="BP48" s="21">
        <f>(IF($O48=20,VLOOKUP($C48,[1]Bucharest!$AB$7:$AN$40,12),IF($O48&gt;0,VLOOKUP($C48,[1]Bucharest!$AB$7:$AN$40,$O48),0))/(IF($Q48=1,'3 PlantsCodes'!$E$26,IF($Q48=3,'3 PlantsCodes'!$E$28,IF($Q48=4,'3 PlantsCodes'!$E$29,1)))*IF($R48=1,'3 PlantsCodes'!$E$31,IF($R48=2,'3 PlantsCodes'!$E$32))))</f>
        <v>5.8727214676567803</v>
      </c>
      <c r="BQ48" s="21">
        <f>VLOOKUP($C48,[1]Bucharest!$AB$6:$AZ$40,$T48)</f>
        <v>3.490116114252245</v>
      </c>
      <c r="BR48" s="21">
        <f>VLOOKUP($C48,[1]Bucharest!$B$7:$Y$40,18)</f>
        <v>11.676460606061633</v>
      </c>
      <c r="BS48" s="21">
        <f>VLOOKUP($C48,[1]Bucharest!$B$7:$AA$40,26)</f>
        <v>0.48907997315459262</v>
      </c>
      <c r="BT48" s="22">
        <f>IF($V48=1,-[4]AB!$E$11,0)</f>
        <v>-12.929292929292929</v>
      </c>
      <c r="BU48" s="63" t="s">
        <v>38</v>
      </c>
    </row>
    <row r="49" spans="1:73" ht="15" customHeight="1" x14ac:dyDescent="0.25">
      <c r="A49" s="195"/>
      <c r="B49" s="18">
        <v>14</v>
      </c>
      <c r="C49" s="26">
        <f t="shared" ref="C49:W49" si="54">IF(C19="","",C19)</f>
        <v>31</v>
      </c>
      <c r="D49" s="55" t="str">
        <f t="shared" si="54"/>
        <v>+</v>
      </c>
      <c r="E49" s="55" t="str">
        <f t="shared" si="54"/>
        <v>+</v>
      </c>
      <c r="F49" s="54" t="str">
        <f t="shared" si="54"/>
        <v>o</v>
      </c>
      <c r="G49" s="54" t="str">
        <f t="shared" si="54"/>
        <v>o</v>
      </c>
      <c r="H49" s="54">
        <f t="shared" si="54"/>
        <v>0</v>
      </c>
      <c r="I49" s="54">
        <f t="shared" si="54"/>
        <v>4</v>
      </c>
      <c r="J49" s="54">
        <f t="shared" si="54"/>
        <v>3</v>
      </c>
      <c r="K49" s="54">
        <f t="shared" si="54"/>
        <v>1</v>
      </c>
      <c r="L49" s="54">
        <f t="shared" si="54"/>
        <v>1</v>
      </c>
      <c r="M49" s="54">
        <f t="shared" si="54"/>
        <v>4311</v>
      </c>
      <c r="N49" s="54">
        <f t="shared" si="54"/>
        <v>8</v>
      </c>
      <c r="O49" s="54">
        <f t="shared" si="54"/>
        <v>13</v>
      </c>
      <c r="P49" s="54">
        <f t="shared" si="54"/>
        <v>1</v>
      </c>
      <c r="Q49" s="54">
        <f t="shared" si="54"/>
        <v>1</v>
      </c>
      <c r="R49" s="54">
        <f t="shared" si="54"/>
        <v>1</v>
      </c>
      <c r="S49" s="54" t="str">
        <f t="shared" si="54"/>
        <v>o</v>
      </c>
      <c r="T49" s="26">
        <f t="shared" si="54"/>
        <v>23</v>
      </c>
      <c r="U49" s="54">
        <f t="shared" si="54"/>
        <v>1</v>
      </c>
      <c r="V49" s="54">
        <f t="shared" si="54"/>
        <v>1</v>
      </c>
      <c r="W49" s="19" t="str">
        <f t="shared" si="54"/>
        <v/>
      </c>
      <c r="X49" s="23">
        <f>IF(X19&gt;0,VLOOKUP(X19,'[3]2010_Envelope'!$BH$6:$CR$128,22),"")</f>
        <v>17.434370357142853</v>
      </c>
      <c r="Y49" s="23">
        <f>IF(Y19&gt;0,VLOOKUP(Y19,'[3]2010_Envelope'!$BH$6:$CR$128,22),"")</f>
        <v>56.773062500000002</v>
      </c>
      <c r="Z49" s="23">
        <f>IF(Z19&gt;0,VLOOKUP(Z19,'[3]2010_Envelope'!$BH$6:$CR$128,22),"")</f>
        <v>23.085958071428575</v>
      </c>
      <c r="AA49" s="23">
        <f>IF(AA19&gt;0,VLOOKUP(AA19,'[3]2010_Envelope'!$BH$6:$CR$128,22),"")</f>
        <v>44.971679357142861</v>
      </c>
      <c r="AB49" s="23" t="str">
        <f>IF(AB19&gt;0,VLOOKUP(AB19,'[3]2010_Envelope'!$BH$6:$CR$128,22),"")</f>
        <v/>
      </c>
      <c r="AC49" s="23" t="str">
        <f>IF(AC19&gt;0,VLOOKUP(AC19,'[3]2010_Envelope'!$BH$6:$CR$128,22),"")</f>
        <v/>
      </c>
      <c r="AD49" s="22" t="str">
        <f>IF(AD19&gt;0,VLOOKUP(AD19,'[3]2010_HVAC'!$EY$7:$KA$83,86),"")</f>
        <v/>
      </c>
      <c r="AE49" s="22" t="str">
        <f>IF(AE19&gt;0,VLOOKUP(AE19,'[3]2010_HVAC'!$EY$7:$KA$83,86),"")</f>
        <v/>
      </c>
      <c r="AF49" s="22" t="str">
        <f>IF(AF19&gt;0,VLOOKUP(AF19,'[3]2010_HVAC'!$EY$7:$KA$83,86),"")</f>
        <v/>
      </c>
      <c r="AG49" s="61">
        <f>VLOOKUP($C49,[2]Performance!$A$3:$K$36,9)</f>
        <v>2</v>
      </c>
      <c r="AH49" s="61">
        <f t="shared" si="39"/>
        <v>88</v>
      </c>
      <c r="AI49" s="22">
        <f>IF(AI19&gt;0,VLOOKUP(AI19,'[3]2010_HVAC'!$EY$7:$KA$83,AH49),"")</f>
        <v>87.200195885173983</v>
      </c>
      <c r="AJ49" s="22" t="str">
        <f>IF(AJ19&gt;0,VLOOKUP(AJ19,'[3]2010_HVAC'!$EY$7:$KA$83,AH49),"")</f>
        <v/>
      </c>
      <c r="AK49" s="22">
        <f>IF(AK19&gt;0,VLOOKUP(AK19,'[3]2010_HVAC'!$EY$7:$KA$83,86),"")</f>
        <v>73.342199999999991</v>
      </c>
      <c r="AL49" s="22">
        <f>IF(AL19&gt;0,VLOOKUP(AL19,'[3]2010_HVAC'!$EY$7:$KA$83,86),"")</f>
        <v>3.9442857142857144</v>
      </c>
      <c r="AM49" s="22">
        <f>IF(AM19&gt;0,VLOOKUP(AM19,'[3]2010_HVAC'!$EY$7:$KA$83,86),"")</f>
        <v>8.8477499999999996</v>
      </c>
      <c r="AN49" s="22">
        <f>IF(AN19&gt;0,VLOOKUP(AN19,'[3]2010_HVAC'!$EY$7:$KA$83,86),"")</f>
        <v>54.929882813543593</v>
      </c>
      <c r="AO49" s="14">
        <f t="shared" si="40"/>
        <v>51874.113857820455</v>
      </c>
      <c r="AP49" s="23">
        <f>IF(AP19&gt;0,VLOOKUP(AP19,'[3]2010_Envelope'!$BH$6:$CR$128,23),"")</f>
        <v>8.4364649494949475</v>
      </c>
      <c r="AQ49" s="23">
        <f>IF(AQ19&gt;0,VLOOKUP(AQ19,'[3]2010_Envelope'!$BH$6:$CR$128,23),"")</f>
        <v>18.663244444444445</v>
      </c>
      <c r="AR49" s="23">
        <f>IF(AR19&gt;0,VLOOKUP(AR19,'[3]2010_Envelope'!$BH$6:$CR$128,23),"")</f>
        <v>11.171259535353537</v>
      </c>
      <c r="AS49" s="23">
        <f>IF(AS19&gt;0,VLOOKUP(AS19,'[3]2010_Envelope'!$BH$6:$CR$128,23),"")</f>
        <v>41.274516060606061</v>
      </c>
      <c r="AT49" s="23" t="str">
        <f>IF(AT19&gt;0,VLOOKUP(AT19,'[3]2010_Envelope'!$BH$6:$CR$128,23),"")</f>
        <v/>
      </c>
      <c r="AU49" s="23" t="str">
        <f>IF(AU19&gt;0,VLOOKUP(AU19,'[3]2010_Envelope'!$BH$6:$CR$128,23),"")</f>
        <v/>
      </c>
      <c r="AV49" s="22" t="str">
        <f>IF(AV19&gt;0,VLOOKUP(AV19,'[3]2010_HVAC'!$EY$7:$KA$83,89),"")</f>
        <v/>
      </c>
      <c r="AW49" s="22" t="str">
        <f>IF(AW19&gt;0,VLOOKUP(AW19,'[3]2010_HVAC'!$EY$7:$KA$83,89),"")</f>
        <v/>
      </c>
      <c r="AX49" s="22" t="str">
        <f>IF(AX19&gt;0,VLOOKUP(AX19,'[3]2010_HVAC'!$EY$7:$KA$83,89),"")</f>
        <v/>
      </c>
      <c r="AY49" s="61">
        <f>VLOOKUP($C49,[1]Performance!$A$3:$K$36,9)</f>
        <v>2</v>
      </c>
      <c r="AZ49" s="61">
        <f t="shared" si="41"/>
        <v>91</v>
      </c>
      <c r="BA49" s="22">
        <f>IF(BA19&gt;0,VLOOKUP(BA19,'[3]2010_HVAC'!$EY$7:$KA$83,AZ49),"")</f>
        <v>48.06393822030298</v>
      </c>
      <c r="BB49" s="22" t="str">
        <f>IF(BB19&gt;0,VLOOKUP(BB19,'[3]2010_HVAC'!$EY$7:$KA$83,AZ49),"")</f>
        <v/>
      </c>
      <c r="BC49" s="22">
        <f>IF(BC19&gt;0,VLOOKUP(BC19,'[3]2010_HVAC'!$EY$7:$KA$83,89),"")</f>
        <v>70.380400000000009</v>
      </c>
      <c r="BD49" s="22">
        <f>IF(BD19&gt;0,VLOOKUP(BD19,'[3]2010_HVAC'!$EY$7:$KA$83,89),"")</f>
        <v>0.55777777777777782</v>
      </c>
      <c r="BE49" s="22">
        <f>IF(BE19&gt;0,VLOOKUP(BE19,'[3]2010_HVAC'!$EY$7:$KA$83,89),"")</f>
        <v>10.787929292929292</v>
      </c>
      <c r="BF49" s="22">
        <f>IF(BF19&gt;0,VLOOKUP(BF19,'[3]2010_HVAC'!$EY$7:$KA$83,89),"")</f>
        <v>34.178593750649348</v>
      </c>
      <c r="BG49" s="14">
        <f t="shared" si="42"/>
        <v>241078.98279124283</v>
      </c>
      <c r="BH49" s="21">
        <f>IF($N49&gt;0,VLOOKUP($C49,[2]Bucharest!$AB$7:$AN$40,$N49))/((IF($P49=1,'3 PlantsCodes'!$D$26,IF($P49=2,'3 PlantsCodes'!$D$27,IF($P49=3,'3 PlantsCodes'!$D$28,IF($P49=4,'3 PlantsCodes'!#REF!)))))*IF($R49=1,'3 PlantsCodes'!$D$31,IF(RO_Bucharest!$R49=2,'3 PlantsCodes'!$D$32)))</f>
        <v>16.388758418094032</v>
      </c>
      <c r="BI49" s="21">
        <f>(IF($O49=20,VLOOKUP($C49,[2]Bucharest!$AB$7:$AN$40,12),IF($O49&gt;0,VLOOKUP($C49,[2]Bucharest!$AB$7:$AN$40,$O49),0))/(IF($Q49=1,'3 PlantsCodes'!$E$26,IF($Q49=3,'3 PlantsCodes'!$E$28,IF($Q49=4,'3 PlantsCodes'!$E$29,1)))*IF($R49=1,'3 PlantsCodes'!$E$31,IF($R49=2,'3 PlantsCodes'!$E$32))))</f>
        <v>6.5905577746019617</v>
      </c>
      <c r="BJ49" s="21">
        <f>VLOOKUP($C49,[2]Bucharest!$AB$6:$AZ$40,$T49)</f>
        <v>2.2054068737680912</v>
      </c>
      <c r="BK49" s="21">
        <f>VLOOKUP($C49,[2]Bucharest!$B$7:$Y$40,18)</f>
        <v>11.353794285713454</v>
      </c>
      <c r="BL49" s="21">
        <f>VLOOKUP($C49,[2]Bucharest!$B$7:$AA$40,26)</f>
        <v>0.54156143009553581</v>
      </c>
      <c r="BM49" s="22">
        <f>IF($V49=1,-[4]SFH!$E$11,0)</f>
        <v>-20.6</v>
      </c>
      <c r="BN49" s="63" t="s">
        <v>38</v>
      </c>
      <c r="BO49" s="21">
        <f>IF($N49&gt;0,VLOOKUP($C49,[1]Bucharest!$AB$7:$AN$40,$N49))/((IF($P49=1,'3 PlantsCodes'!$D$26,IF($P49=2,'3 PlantsCodes'!$D$27,IF($P49=3,'3 PlantsCodes'!$D$28,IF($P49=4,'3 PlantsCodes'!D42)))))*IF($R49=1,'3 PlantsCodes'!$D$31,IF(RO_Bucharest!$R49=2,'3 PlantsCodes'!$D$32)))</f>
        <v>14.516886066984833</v>
      </c>
      <c r="BP49" s="21">
        <f>(IF($O49=20,VLOOKUP($C49,[1]Bucharest!$AB$7:$AN$40,12),IF($O49&gt;0,VLOOKUP($C49,[1]Bucharest!$AB$7:$AN$40,$O49),0))/(IF($Q49=1,'3 PlantsCodes'!$E$26,IF($Q49=3,'3 PlantsCodes'!$E$28,IF($Q49=4,'3 PlantsCodes'!$E$29,1)))*IF($R49=1,'3 PlantsCodes'!$E$31,IF($R49=2,'3 PlantsCodes'!$E$32))))</f>
        <v>5.3536365459228756</v>
      </c>
      <c r="BQ49" s="21">
        <f>VLOOKUP($C49,[1]Bucharest!$AB$6:$AZ$40,$T49)</f>
        <v>3.5020993341255422</v>
      </c>
      <c r="BR49" s="21">
        <f>VLOOKUP($C49,[1]Bucharest!$B$7:$Y$40,18)</f>
        <v>11.676460606061633</v>
      </c>
      <c r="BS49" s="21">
        <f>VLOOKUP($C49,[1]Bucharest!$B$7:$AA$40,26)</f>
        <v>0.46211980103799327</v>
      </c>
      <c r="BT49" s="22">
        <f>IF($V49=1,-[4]AB!$E$11,0)</f>
        <v>-12.929292929292929</v>
      </c>
      <c r="BU49" s="63" t="s">
        <v>38</v>
      </c>
    </row>
    <row r="50" spans="1:73" ht="15" customHeight="1" x14ac:dyDescent="0.25">
      <c r="A50" s="195"/>
      <c r="B50" s="18">
        <v>15</v>
      </c>
      <c r="C50" s="26">
        <f t="shared" ref="C50:W50" si="55">IF(C20="","",C20)</f>
        <v>32</v>
      </c>
      <c r="D50" s="55" t="str">
        <f t="shared" si="55"/>
        <v>+</v>
      </c>
      <c r="E50" s="55" t="str">
        <f t="shared" si="55"/>
        <v>+</v>
      </c>
      <c r="F50" s="54" t="str">
        <f t="shared" si="55"/>
        <v>+</v>
      </c>
      <c r="G50" s="54" t="str">
        <f t="shared" si="55"/>
        <v>o</v>
      </c>
      <c r="H50" s="54">
        <f t="shared" si="55"/>
        <v>0</v>
      </c>
      <c r="I50" s="54">
        <f t="shared" si="55"/>
        <v>4</v>
      </c>
      <c r="J50" s="54">
        <f t="shared" si="55"/>
        <v>3</v>
      </c>
      <c r="K50" s="54">
        <f t="shared" si="55"/>
        <v>2</v>
      </c>
      <c r="L50" s="54">
        <f t="shared" si="55"/>
        <v>1</v>
      </c>
      <c r="M50" s="54">
        <f t="shared" si="55"/>
        <v>4321</v>
      </c>
      <c r="N50" s="54">
        <f t="shared" si="55"/>
        <v>8</v>
      </c>
      <c r="O50" s="54">
        <f t="shared" si="55"/>
        <v>13</v>
      </c>
      <c r="P50" s="54">
        <f t="shared" si="55"/>
        <v>1</v>
      </c>
      <c r="Q50" s="54">
        <f t="shared" si="55"/>
        <v>1</v>
      </c>
      <c r="R50" s="54">
        <f t="shared" si="55"/>
        <v>1</v>
      </c>
      <c r="S50" s="54" t="str">
        <f t="shared" si="55"/>
        <v>o</v>
      </c>
      <c r="T50" s="26">
        <f t="shared" si="55"/>
        <v>23</v>
      </c>
      <c r="U50" s="54">
        <f t="shared" si="55"/>
        <v>1</v>
      </c>
      <c r="V50" s="54">
        <f t="shared" si="55"/>
        <v>1</v>
      </c>
      <c r="W50" s="19" t="str">
        <f t="shared" si="55"/>
        <v/>
      </c>
      <c r="X50" s="23">
        <f>IF(X20&gt;0,VLOOKUP(X20,'[3]2010_Envelope'!$BH$6:$CR$128,22),"")</f>
        <v>17.434370357142853</v>
      </c>
      <c r="Y50" s="23">
        <f>IF(Y20&gt;0,VLOOKUP(Y20,'[3]2010_Envelope'!$BH$6:$CR$128,22),"")</f>
        <v>56.773062500000002</v>
      </c>
      <c r="Z50" s="23">
        <f>IF(Z20&gt;0,VLOOKUP(Z20,'[3]2010_Envelope'!$BH$6:$CR$128,22),"")</f>
        <v>23.085958071428575</v>
      </c>
      <c r="AA50" s="23">
        <f>IF(AA20&gt;0,VLOOKUP(AA20,'[3]2010_Envelope'!$BH$6:$CR$128,22),"")</f>
        <v>44.971679357142861</v>
      </c>
      <c r="AB50" s="23">
        <f>IF(AB20&gt;0,VLOOKUP(AB20,'[3]2010_Envelope'!$BH$6:$CR$128,22),"")</f>
        <v>38.986575000000009</v>
      </c>
      <c r="AC50" s="23">
        <f>IF(AC20&gt;0,VLOOKUP(AC20,'[3]2010_Envelope'!$BH$6:$CR$128,22),"")</f>
        <v>19.346721428571431</v>
      </c>
      <c r="AD50" s="22" t="str">
        <f>IF(AD20&gt;0,VLOOKUP(AD20,'[3]2010_HVAC'!$EY$7:$KA$83,86),"")</f>
        <v/>
      </c>
      <c r="AE50" s="22" t="str">
        <f>IF(AE20&gt;0,VLOOKUP(AE20,'[3]2010_HVAC'!$EY$7:$KA$83,86),"")</f>
        <v/>
      </c>
      <c r="AF50" s="22" t="str">
        <f>IF(AF20&gt;0,VLOOKUP(AF20,'[3]2010_HVAC'!$EY$7:$KA$83,86),"")</f>
        <v/>
      </c>
      <c r="AG50" s="61">
        <f>VLOOKUP($C50,[2]Performance!$A$3:$K$36,9)</f>
        <v>2</v>
      </c>
      <c r="AH50" s="61">
        <f t="shared" si="39"/>
        <v>88</v>
      </c>
      <c r="AI50" s="22">
        <f>IF(AI20&gt;0,VLOOKUP(AI20,'[3]2010_HVAC'!$EY$7:$KA$83,AH50),"")</f>
        <v>87.200195885173983</v>
      </c>
      <c r="AJ50" s="22" t="str">
        <f>IF(AJ20&gt;0,VLOOKUP(AJ20,'[3]2010_HVAC'!$EY$7:$KA$83,AH50),"")</f>
        <v/>
      </c>
      <c r="AK50" s="22">
        <f>IF(AK20&gt;0,VLOOKUP(AK20,'[3]2010_HVAC'!$EY$7:$KA$83,86),"")</f>
        <v>73.342199999999991</v>
      </c>
      <c r="AL50" s="22">
        <f>IF(AL20&gt;0,VLOOKUP(AL20,'[3]2010_HVAC'!$EY$7:$KA$83,86),"")</f>
        <v>3.9442857142857144</v>
      </c>
      <c r="AM50" s="22">
        <f>IF(AM20&gt;0,VLOOKUP(AM20,'[3]2010_HVAC'!$EY$7:$KA$83,86),"")</f>
        <v>8.8477499999999996</v>
      </c>
      <c r="AN50" s="22">
        <f>IF(AN20&gt;0,VLOOKUP(AN20,'[3]2010_HVAC'!$EY$7:$KA$83,86),"")</f>
        <v>54.929882813543593</v>
      </c>
      <c r="AO50" s="14">
        <f t="shared" si="40"/>
        <v>60040.775357820465</v>
      </c>
      <c r="AP50" s="23">
        <f>IF(AP20&gt;0,VLOOKUP(AP20,'[3]2010_Envelope'!$BH$6:$CR$128,23),"")</f>
        <v>8.4364649494949475</v>
      </c>
      <c r="AQ50" s="23">
        <f>IF(AQ20&gt;0,VLOOKUP(AQ20,'[3]2010_Envelope'!$BH$6:$CR$128,23),"")</f>
        <v>18.663244444444445</v>
      </c>
      <c r="AR50" s="23">
        <f>IF(AR20&gt;0,VLOOKUP(AR20,'[3]2010_Envelope'!$BH$6:$CR$128,23),"")</f>
        <v>11.171259535353537</v>
      </c>
      <c r="AS50" s="23">
        <f>IF(AS20&gt;0,VLOOKUP(AS20,'[3]2010_Envelope'!$BH$6:$CR$128,23),"")</f>
        <v>41.274516060606061</v>
      </c>
      <c r="AT50" s="23">
        <f>IF(AT20&gt;0,VLOOKUP(AT20,'[3]2010_Envelope'!$BH$6:$CR$128,23),"")</f>
        <v>34.56193939393939</v>
      </c>
      <c r="AU50" s="23">
        <f>IF(AU20&gt;0,VLOOKUP(AU20,'[3]2010_Envelope'!$BH$6:$CR$128,23),"")</f>
        <v>17.280969696969695</v>
      </c>
      <c r="AV50" s="22" t="str">
        <f>IF(AV20&gt;0,VLOOKUP(AV20,'[3]2010_HVAC'!$EY$7:$KA$83,89),"")</f>
        <v/>
      </c>
      <c r="AW50" s="22" t="str">
        <f>IF(AW20&gt;0,VLOOKUP(AW20,'[3]2010_HVAC'!$EY$7:$KA$83,89),"")</f>
        <v/>
      </c>
      <c r="AX50" s="22" t="str">
        <f>IF(AX20&gt;0,VLOOKUP(AX20,'[3]2010_HVAC'!$EY$7:$KA$83,89),"")</f>
        <v/>
      </c>
      <c r="AY50" s="61">
        <f>VLOOKUP($C50,[1]Performance!$A$3:$K$36,9)</f>
        <v>2</v>
      </c>
      <c r="AZ50" s="61">
        <f t="shared" si="41"/>
        <v>91</v>
      </c>
      <c r="BA50" s="22">
        <f>IF(BA20&gt;0,VLOOKUP(BA20,'[3]2010_HVAC'!$EY$7:$KA$83,AZ50),"")</f>
        <v>48.06393822030298</v>
      </c>
      <c r="BB50" s="22" t="str">
        <f>IF(BB20&gt;0,VLOOKUP(BB20,'[3]2010_HVAC'!$EY$7:$KA$83,AZ50),"")</f>
        <v/>
      </c>
      <c r="BC50" s="22">
        <f>IF(BC20&gt;0,VLOOKUP(BC20,'[3]2010_HVAC'!$EY$7:$KA$83,89),"")</f>
        <v>70.380400000000009</v>
      </c>
      <c r="BD50" s="22">
        <f>IF(BD20&gt;0,VLOOKUP(BD20,'[3]2010_HVAC'!$EY$7:$KA$83,89),"")</f>
        <v>0.55777777777777782</v>
      </c>
      <c r="BE50" s="22">
        <f>IF(BE20&gt;0,VLOOKUP(BE20,'[3]2010_HVAC'!$EY$7:$KA$83,89),"")</f>
        <v>10.787929292929292</v>
      </c>
      <c r="BF50" s="22">
        <f>IF(BF20&gt;0,VLOOKUP(BF20,'[3]2010_HVAC'!$EY$7:$KA$83,89),"")</f>
        <v>34.178593750649348</v>
      </c>
      <c r="BG50" s="14">
        <f t="shared" si="42"/>
        <v>292403.46279124281</v>
      </c>
      <c r="BH50" s="21">
        <f>IF($N50&gt;0,VLOOKUP($C50,[2]Bucharest!$AB$7:$AN$40,$N50))/((IF($P50=1,'3 PlantsCodes'!$D$26,IF($P50=2,'3 PlantsCodes'!$D$27,IF($P50=3,'3 PlantsCodes'!$D$28,IF($P50=4,'3 PlantsCodes'!#REF!)))))*IF($R50=1,'3 PlantsCodes'!$D$31,IF(RO_Bucharest!$R50=2,'3 PlantsCodes'!$D$32)))</f>
        <v>16.400492563109331</v>
      </c>
      <c r="BI50" s="21">
        <f>(IF($O50=20,VLOOKUP($C50,[2]Bucharest!$AB$7:$AN$40,12),IF($O50&gt;0,VLOOKUP($C50,[2]Bucharest!$AB$7:$AN$40,$O50),0))/(IF($Q50=1,'3 PlantsCodes'!$E$26,IF($Q50=3,'3 PlantsCodes'!$E$28,IF($Q50=4,'3 PlantsCodes'!$E$29,1)))*IF($R50=1,'3 PlantsCodes'!$E$31,IF($R50=2,'3 PlantsCodes'!$E$32))))</f>
        <v>1.6149648208023593</v>
      </c>
      <c r="BJ50" s="21">
        <f>VLOOKUP($C50,[2]Bucharest!$AB$6:$AZ$40,$T50)</f>
        <v>2.2070255796025973</v>
      </c>
      <c r="BK50" s="21">
        <f>VLOOKUP($C50,[2]Bucharest!$B$7:$Y$40,18)</f>
        <v>11.353794285713454</v>
      </c>
      <c r="BL50" s="21">
        <f>VLOOKUP($C50,[2]Bucharest!$B$7:$AA$40,26)</f>
        <v>0.4207330576913047</v>
      </c>
      <c r="BM50" s="22">
        <f>IF($V50=1,-[4]SFH!$E$11,0)</f>
        <v>-20.6</v>
      </c>
      <c r="BN50" s="63" t="s">
        <v>38</v>
      </c>
      <c r="BO50" s="21">
        <f>IF($N50&gt;0,VLOOKUP($C50,[1]Bucharest!$AB$7:$AN$40,$N50))/((IF($P50=1,'3 PlantsCodes'!$D$26,IF($P50=2,'3 PlantsCodes'!$D$27,IF($P50=3,'3 PlantsCodes'!$D$28,IF($P50=4,'3 PlantsCodes'!D43)))))*IF($R50=1,'3 PlantsCodes'!$D$31,IF(RO_Bucharest!$R50=2,'3 PlantsCodes'!$D$32)))</f>
        <v>14.544698717710322</v>
      </c>
      <c r="BP50" s="21">
        <f>(IF($O50=20,VLOOKUP($C50,[1]Bucharest!$AB$7:$AN$40,12),IF($O50&gt;0,VLOOKUP($C50,[1]Bucharest!$AB$7:$AN$40,$O50),0))/(IF($Q50=1,'3 PlantsCodes'!$E$26,IF($Q50=3,'3 PlantsCodes'!$E$28,IF($Q50=4,'3 PlantsCodes'!$E$29,1)))*IF($R50=1,'3 PlantsCodes'!$E$31,IF($R50=2,'3 PlantsCodes'!$E$32))))</f>
        <v>0.7423478312846169</v>
      </c>
      <c r="BQ50" s="21">
        <f>VLOOKUP($C50,[1]Bucharest!$AB$6:$AZ$40,$T50)</f>
        <v>3.5082191529643203</v>
      </c>
      <c r="BR50" s="21">
        <f>VLOOKUP($C50,[1]Bucharest!$B$7:$Y$40,18)</f>
        <v>11.676460606061633</v>
      </c>
      <c r="BS50" s="21">
        <f>VLOOKUP($C50,[1]Bucharest!$B$7:$AA$40,26)</f>
        <v>0.37361906915115156</v>
      </c>
      <c r="BT50" s="22">
        <f>IF($V50=1,-[4]AB!$E$11,0)</f>
        <v>-12.929292929292929</v>
      </c>
      <c r="BU50" s="63" t="s">
        <v>38</v>
      </c>
    </row>
    <row r="51" spans="1:73" ht="15" customHeight="1" x14ac:dyDescent="0.25">
      <c r="A51" s="195"/>
      <c r="B51" s="18">
        <v>16</v>
      </c>
      <c r="C51" s="26">
        <f t="shared" ref="C51:W51" si="56">IF(C21="","",C21)</f>
        <v>33</v>
      </c>
      <c r="D51" s="55" t="str">
        <f t="shared" si="56"/>
        <v>+</v>
      </c>
      <c r="E51" s="55" t="str">
        <f t="shared" si="56"/>
        <v>+</v>
      </c>
      <c r="F51" s="54" t="str">
        <f t="shared" si="56"/>
        <v>o</v>
      </c>
      <c r="G51" s="54" t="str">
        <f t="shared" si="56"/>
        <v>o</v>
      </c>
      <c r="H51" s="54">
        <f t="shared" si="56"/>
        <v>1</v>
      </c>
      <c r="I51" s="54">
        <f t="shared" si="56"/>
        <v>4</v>
      </c>
      <c r="J51" s="54">
        <f t="shared" si="56"/>
        <v>3</v>
      </c>
      <c r="K51" s="54">
        <f t="shared" si="56"/>
        <v>1</v>
      </c>
      <c r="L51" s="54">
        <f t="shared" si="56"/>
        <v>2</v>
      </c>
      <c r="M51" s="54">
        <f t="shared" si="56"/>
        <v>4312</v>
      </c>
      <c r="N51" s="54">
        <f t="shared" si="56"/>
        <v>8</v>
      </c>
      <c r="O51" s="54">
        <f t="shared" si="56"/>
        <v>13</v>
      </c>
      <c r="P51" s="54">
        <f t="shared" si="56"/>
        <v>1</v>
      </c>
      <c r="Q51" s="54">
        <f t="shared" si="56"/>
        <v>1</v>
      </c>
      <c r="R51" s="54">
        <f t="shared" si="56"/>
        <v>1</v>
      </c>
      <c r="S51" s="54" t="str">
        <f t="shared" si="56"/>
        <v>o</v>
      </c>
      <c r="T51" s="26">
        <f t="shared" si="56"/>
        <v>23</v>
      </c>
      <c r="U51" s="54">
        <f t="shared" si="56"/>
        <v>1</v>
      </c>
      <c r="V51" s="54">
        <f t="shared" si="56"/>
        <v>1</v>
      </c>
      <c r="W51" s="19" t="str">
        <f t="shared" si="56"/>
        <v/>
      </c>
      <c r="X51" s="23">
        <f>IF(X21&gt;0,VLOOKUP(X21,'[3]2010_Envelope'!$BH$6:$CR$128,22),"")</f>
        <v>17.434370357142853</v>
      </c>
      <c r="Y51" s="23">
        <f>IF(Y21&gt;0,VLOOKUP(Y21,'[3]2010_Envelope'!$BH$6:$CR$128,22),"")</f>
        <v>56.773062500000002</v>
      </c>
      <c r="Z51" s="23">
        <f>IF(Z21&gt;0,VLOOKUP(Z21,'[3]2010_Envelope'!$BH$6:$CR$128,22),"")</f>
        <v>23.085958071428575</v>
      </c>
      <c r="AA51" s="23">
        <f>IF(AA21&gt;0,VLOOKUP(AA21,'[3]2010_Envelope'!$BH$6:$CR$128,22),"")</f>
        <v>44.971679357142861</v>
      </c>
      <c r="AB51" s="23" t="str">
        <f>IF(AB21&gt;0,VLOOKUP(AB21,'[3]2010_Envelope'!$BH$6:$CR$128,22),"")</f>
        <v/>
      </c>
      <c r="AC51" s="23" t="str">
        <f>IF(AC21&gt;0,VLOOKUP(AC21,'[3]2010_Envelope'!$BH$6:$CR$128,22),"")</f>
        <v/>
      </c>
      <c r="AD51" s="22">
        <f>IF(AD21&gt;0,VLOOKUP(AD21,'[3]2010_HVAC'!$EY$7:$KA$83,86),"")</f>
        <v>10.196875</v>
      </c>
      <c r="AE51" s="22">
        <f>IF(AE21&gt;0,VLOOKUP(AE21,'[3]2010_HVAC'!$EY$7:$KA$83,86),"")</f>
        <v>11.561391509433966</v>
      </c>
      <c r="AF51" s="22" t="str">
        <f>IF(AF21&gt;0,VLOOKUP(AF21,'[3]2010_HVAC'!$EY$7:$KA$83,86),"")</f>
        <v/>
      </c>
      <c r="AG51" s="61">
        <f>VLOOKUP($C51,[2]Performance!$A$3:$K$36,9)</f>
        <v>2</v>
      </c>
      <c r="AH51" s="61">
        <f t="shared" si="39"/>
        <v>88</v>
      </c>
      <c r="AI51" s="22">
        <f>IF(AI21&gt;0,VLOOKUP(AI21,'[3]2010_HVAC'!$EY$7:$KA$83,AH51),"")</f>
        <v>87.200195885173983</v>
      </c>
      <c r="AJ51" s="22" t="str">
        <f>IF(AJ21&gt;0,VLOOKUP(AJ21,'[3]2010_HVAC'!$EY$7:$KA$83,AH51),"")</f>
        <v/>
      </c>
      <c r="AK51" s="22">
        <f>IF(AK21&gt;0,VLOOKUP(AK21,'[3]2010_HVAC'!$EY$7:$KA$83,86),"")</f>
        <v>73.342199999999991</v>
      </c>
      <c r="AL51" s="22">
        <f>IF(AL21&gt;0,VLOOKUP(AL21,'[3]2010_HVAC'!$EY$7:$KA$83,86),"")</f>
        <v>3.9442857142857144</v>
      </c>
      <c r="AM51" s="22">
        <f>IF(AM21&gt;0,VLOOKUP(AM21,'[3]2010_HVAC'!$EY$7:$KA$83,86),"")</f>
        <v>8.8477499999999996</v>
      </c>
      <c r="AN51" s="22">
        <f>IF(AN21&gt;0,VLOOKUP(AN21,'[3]2010_HVAC'!$EY$7:$KA$83,86),"")</f>
        <v>54.929882813543593</v>
      </c>
      <c r="AO51" s="14">
        <f t="shared" si="40"/>
        <v>54920.271169141219</v>
      </c>
      <c r="AP51" s="23">
        <f>IF(AP21&gt;0,VLOOKUP(AP21,'[3]2010_Envelope'!$BH$6:$CR$128,23),"")</f>
        <v>8.4364649494949475</v>
      </c>
      <c r="AQ51" s="23">
        <f>IF(AQ21&gt;0,VLOOKUP(AQ21,'[3]2010_Envelope'!$BH$6:$CR$128,23),"")</f>
        <v>18.663244444444445</v>
      </c>
      <c r="AR51" s="23">
        <f>IF(AR21&gt;0,VLOOKUP(AR21,'[3]2010_Envelope'!$BH$6:$CR$128,23),"")</f>
        <v>11.171259535353537</v>
      </c>
      <c r="AS51" s="23">
        <f>IF(AS21&gt;0,VLOOKUP(AS21,'[3]2010_Envelope'!$BH$6:$CR$128,23),"")</f>
        <v>41.274516060606061</v>
      </c>
      <c r="AT51" s="23" t="str">
        <f>IF(AT21&gt;0,VLOOKUP(AT21,'[3]2010_Envelope'!$BH$6:$CR$128,23),"")</f>
        <v/>
      </c>
      <c r="AU51" s="23" t="str">
        <f>IF(AU21&gt;0,VLOOKUP(AU21,'[3]2010_Envelope'!$BH$6:$CR$128,23),"")</f>
        <v/>
      </c>
      <c r="AV51" s="22">
        <f>IF(AV21&gt;0,VLOOKUP(AV21,'[3]2010_HVAC'!$EY$7:$KA$83,89),"")</f>
        <v>9.7301797979797993</v>
      </c>
      <c r="AW51" s="22">
        <f>IF(AW21&gt;0,VLOOKUP(AW21,'[3]2010_HVAC'!$EY$7:$KA$83,89),"")</f>
        <v>9.8557305050505057</v>
      </c>
      <c r="AX51" s="22" t="str">
        <f>IF(AX21&gt;0,VLOOKUP(AX21,'[3]2010_HVAC'!$EY$7:$KA$83,89),"")</f>
        <v/>
      </c>
      <c r="AY51" s="61">
        <f>VLOOKUP($C51,[1]Performance!$A$3:$K$36,9)</f>
        <v>2</v>
      </c>
      <c r="AZ51" s="61">
        <f t="shared" si="41"/>
        <v>91</v>
      </c>
      <c r="BA51" s="22">
        <f>IF(BA21&gt;0,VLOOKUP(BA21,'[3]2010_HVAC'!$EY$7:$KA$83,AZ51),"")</f>
        <v>48.06393822030298</v>
      </c>
      <c r="BB51" s="22" t="str">
        <f>IF(BB21&gt;0,VLOOKUP(BB21,'[3]2010_HVAC'!$EY$7:$KA$83,AZ51),"")</f>
        <v/>
      </c>
      <c r="BC51" s="22">
        <f>IF(BC21&gt;0,VLOOKUP(BC21,'[3]2010_HVAC'!$EY$7:$KA$83,89),"")</f>
        <v>70.380400000000009</v>
      </c>
      <c r="BD51" s="22">
        <f>IF(BD21&gt;0,VLOOKUP(BD21,'[3]2010_HVAC'!$EY$7:$KA$83,89),"")</f>
        <v>0.55777777777777782</v>
      </c>
      <c r="BE51" s="22">
        <f>IF(BE21&gt;0,VLOOKUP(BE21,'[3]2010_HVAC'!$EY$7:$KA$83,89),"")</f>
        <v>10.787929292929292</v>
      </c>
      <c r="BF51" s="22">
        <f>IF(BF21&gt;0,VLOOKUP(BF21,'[3]2010_HVAC'!$EY$7:$KA$83,89),"")</f>
        <v>34.178593750649348</v>
      </c>
      <c r="BG51" s="14">
        <f t="shared" si="42"/>
        <v>260469.03399124282</v>
      </c>
      <c r="BH51" s="21">
        <f>IF($N51&gt;0,VLOOKUP($C51,[2]Bucharest!$AB$7:$AN$40,$N51))/((IF($P51=1,'3 PlantsCodes'!$D$26,IF($P51=2,'3 PlantsCodes'!$D$27,IF($P51=3,'3 PlantsCodes'!$D$28,IF($P51=4,'3 PlantsCodes'!#REF!)))))*IF($R51=1,'3 PlantsCodes'!$D$31,IF(RO_Bucharest!$R51=2,'3 PlantsCodes'!$D$32)))</f>
        <v>11.640288031715151</v>
      </c>
      <c r="BI51" s="21">
        <f>(IF($O51=20,VLOOKUP($C51,[2]Bucharest!$AB$7:$AN$40,12),IF($O51&gt;0,VLOOKUP($C51,[2]Bucharest!$AB$7:$AN$40,$O51),0))/(IF($Q51=1,'3 PlantsCodes'!$E$26,IF($Q51=3,'3 PlantsCodes'!$E$28,IF($Q51=4,'3 PlantsCodes'!$E$29,1)))*IF($R51=1,'3 PlantsCodes'!$E$31,IF($R51=2,'3 PlantsCodes'!$E$32))))</f>
        <v>6.404296280107288</v>
      </c>
      <c r="BJ51" s="21">
        <f>VLOOKUP($C51,[2]Bucharest!$AB$6:$AZ$40,$T51)</f>
        <v>2.2839619454433646</v>
      </c>
      <c r="BK51" s="21">
        <f>VLOOKUP($C51,[2]Bucharest!$B$7:$Y$40,18)</f>
        <v>11.353794285713454</v>
      </c>
      <c r="BL51" s="21">
        <f>VLOOKUP($C51,[2]Bucharest!$B$7:$AA$40,26)</f>
        <v>5.079139739483213</v>
      </c>
      <c r="BM51" s="22">
        <f>IF($V51=1,-[4]SFH!$E$11,0)</f>
        <v>-20.6</v>
      </c>
      <c r="BN51" s="63" t="s">
        <v>38</v>
      </c>
      <c r="BO51" s="21">
        <f>IF($N51&gt;0,VLOOKUP($C51,[1]Bucharest!$AB$7:$AN$40,$N51))/((IF($P51=1,'3 PlantsCodes'!$D$26,IF($P51=2,'3 PlantsCodes'!$D$27,IF($P51=3,'3 PlantsCodes'!$D$28,IF($P51=4,'3 PlantsCodes'!D44)))))*IF($R51=1,'3 PlantsCodes'!$D$31,IF(RO_Bucharest!$R51=2,'3 PlantsCodes'!$D$32)))</f>
        <v>10.599323292703062</v>
      </c>
      <c r="BP51" s="21">
        <f>(IF($O51=20,VLOOKUP($C51,[1]Bucharest!$AB$7:$AN$40,12),IF($O51&gt;0,VLOOKUP($C51,[1]Bucharest!$AB$7:$AN$40,$O51),0))/(IF($Q51=1,'3 PlantsCodes'!$E$26,IF($Q51=3,'3 PlantsCodes'!$E$28,IF($Q51=4,'3 PlantsCodes'!$E$29,1)))*IF($R51=1,'3 PlantsCodes'!$E$31,IF($R51=2,'3 PlantsCodes'!$E$32))))</f>
        <v>5.2096499653374755</v>
      </c>
      <c r="BQ51" s="21">
        <f>VLOOKUP($C51,[1]Bucharest!$AB$6:$AZ$40,$T51)</f>
        <v>3.7325149800851416</v>
      </c>
      <c r="BR51" s="21">
        <f>VLOOKUP($C51,[1]Bucharest!$B$7:$Y$40,18)</f>
        <v>11.676460606061633</v>
      </c>
      <c r="BS51" s="21">
        <f>VLOOKUP($C51,[1]Bucharest!$B$7:$AA$40,26)</f>
        <v>4.8558232903528085</v>
      </c>
      <c r="BT51" s="22">
        <f>IF($V51=1,-[4]AB!$E$11,0)</f>
        <v>-12.929292929292929</v>
      </c>
      <c r="BU51" s="63" t="s">
        <v>38</v>
      </c>
    </row>
    <row r="52" spans="1:73" ht="15" customHeight="1" x14ac:dyDescent="0.25">
      <c r="A52" s="195"/>
      <c r="B52" s="18">
        <v>17</v>
      </c>
      <c r="C52" s="26">
        <f t="shared" ref="C52:W52" si="57">IF(C22="","",C22)</f>
        <v>34</v>
      </c>
      <c r="D52" s="55" t="str">
        <f t="shared" si="57"/>
        <v>+</v>
      </c>
      <c r="E52" s="55" t="str">
        <f t="shared" si="57"/>
        <v>+</v>
      </c>
      <c r="F52" s="54" t="str">
        <f t="shared" si="57"/>
        <v>+</v>
      </c>
      <c r="G52" s="54" t="str">
        <f t="shared" si="57"/>
        <v>o</v>
      </c>
      <c r="H52" s="54">
        <f t="shared" si="57"/>
        <v>1</v>
      </c>
      <c r="I52" s="54">
        <f t="shared" si="57"/>
        <v>4</v>
      </c>
      <c r="J52" s="54">
        <f t="shared" si="57"/>
        <v>3</v>
      </c>
      <c r="K52" s="54">
        <f t="shared" si="57"/>
        <v>2</v>
      </c>
      <c r="L52" s="54">
        <f t="shared" si="57"/>
        <v>2</v>
      </c>
      <c r="M52" s="54">
        <f t="shared" si="57"/>
        <v>4322</v>
      </c>
      <c r="N52" s="54">
        <f t="shared" si="57"/>
        <v>8</v>
      </c>
      <c r="O52" s="54">
        <f t="shared" si="57"/>
        <v>13</v>
      </c>
      <c r="P52" s="54">
        <f t="shared" si="57"/>
        <v>1</v>
      </c>
      <c r="Q52" s="54">
        <f t="shared" si="57"/>
        <v>1</v>
      </c>
      <c r="R52" s="54">
        <f t="shared" si="57"/>
        <v>1</v>
      </c>
      <c r="S52" s="54" t="str">
        <f t="shared" si="57"/>
        <v>o</v>
      </c>
      <c r="T52" s="26">
        <f t="shared" si="57"/>
        <v>23</v>
      </c>
      <c r="U52" s="54">
        <f t="shared" si="57"/>
        <v>1</v>
      </c>
      <c r="V52" s="54">
        <f t="shared" si="57"/>
        <v>1</v>
      </c>
      <c r="W52" s="19" t="str">
        <f t="shared" si="57"/>
        <v/>
      </c>
      <c r="X52" s="23">
        <f>IF(X22&gt;0,VLOOKUP(X22,'[3]2010_Envelope'!$BH$6:$CR$128,22),"")</f>
        <v>17.434370357142853</v>
      </c>
      <c r="Y52" s="23">
        <f>IF(Y22&gt;0,VLOOKUP(Y22,'[3]2010_Envelope'!$BH$6:$CR$128,22),"")</f>
        <v>56.773062500000002</v>
      </c>
      <c r="Z52" s="23">
        <f>IF(Z22&gt;0,VLOOKUP(Z22,'[3]2010_Envelope'!$BH$6:$CR$128,22),"")</f>
        <v>23.085958071428575</v>
      </c>
      <c r="AA52" s="23">
        <f>IF(AA22&gt;0,VLOOKUP(AA22,'[3]2010_Envelope'!$BH$6:$CR$128,22),"")</f>
        <v>44.971679357142861</v>
      </c>
      <c r="AB52" s="23">
        <f>IF(AB22&gt;0,VLOOKUP(AB22,'[3]2010_Envelope'!$BH$6:$CR$128,22),"")</f>
        <v>38.986575000000009</v>
      </c>
      <c r="AC52" s="23">
        <f>IF(AC22&gt;0,VLOOKUP(AC22,'[3]2010_Envelope'!$BH$6:$CR$128,22),"")</f>
        <v>19.346721428571431</v>
      </c>
      <c r="AD52" s="22">
        <f>IF(AD22&gt;0,VLOOKUP(AD22,'[3]2010_HVAC'!$EY$7:$KA$83,86),"")</f>
        <v>10.196875</v>
      </c>
      <c r="AE52" s="22">
        <f>IF(AE22&gt;0,VLOOKUP(AE22,'[3]2010_HVAC'!$EY$7:$KA$83,86),"")</f>
        <v>11.561391509433966</v>
      </c>
      <c r="AF52" s="22" t="str">
        <f>IF(AF22&gt;0,VLOOKUP(AF22,'[3]2010_HVAC'!$EY$7:$KA$83,86),"")</f>
        <v/>
      </c>
      <c r="AG52" s="61">
        <f>VLOOKUP($C52,[2]Performance!$A$3:$K$36,9)</f>
        <v>2</v>
      </c>
      <c r="AH52" s="61">
        <f t="shared" si="39"/>
        <v>88</v>
      </c>
      <c r="AI52" s="22">
        <f>IF(AI22&gt;0,VLOOKUP(AI22,'[3]2010_HVAC'!$EY$7:$KA$83,AH52),"")</f>
        <v>87.200195885173983</v>
      </c>
      <c r="AJ52" s="22" t="str">
        <f>IF(AJ22&gt;0,VLOOKUP(AJ22,'[3]2010_HVAC'!$EY$7:$KA$83,AH52),"")</f>
        <v/>
      </c>
      <c r="AK52" s="22">
        <f>IF(AK22&gt;0,VLOOKUP(AK22,'[3]2010_HVAC'!$EY$7:$KA$83,86),"")</f>
        <v>73.342199999999991</v>
      </c>
      <c r="AL52" s="22">
        <f>IF(AL22&gt;0,VLOOKUP(AL22,'[3]2010_HVAC'!$EY$7:$KA$83,86),"")</f>
        <v>3.9442857142857144</v>
      </c>
      <c r="AM52" s="22">
        <f>IF(AM22&gt;0,VLOOKUP(AM22,'[3]2010_HVAC'!$EY$7:$KA$83,86),"")</f>
        <v>8.8477499999999996</v>
      </c>
      <c r="AN52" s="22">
        <f>IF(AN22&gt;0,VLOOKUP(AN22,'[3]2010_HVAC'!$EY$7:$KA$83,86),"")</f>
        <v>54.929882813543593</v>
      </c>
      <c r="AO52" s="14">
        <f t="shared" si="40"/>
        <v>63086.932669141228</v>
      </c>
      <c r="AP52" s="23">
        <f>IF(AP22&gt;0,VLOOKUP(AP22,'[3]2010_Envelope'!$BH$6:$CR$128,23),"")</f>
        <v>8.4364649494949475</v>
      </c>
      <c r="AQ52" s="23">
        <f>IF(AQ22&gt;0,VLOOKUP(AQ22,'[3]2010_Envelope'!$BH$6:$CR$128,23),"")</f>
        <v>18.663244444444445</v>
      </c>
      <c r="AR52" s="23">
        <f>IF(AR22&gt;0,VLOOKUP(AR22,'[3]2010_Envelope'!$BH$6:$CR$128,23),"")</f>
        <v>11.171259535353537</v>
      </c>
      <c r="AS52" s="23">
        <f>IF(AS22&gt;0,VLOOKUP(AS22,'[3]2010_Envelope'!$BH$6:$CR$128,23),"")</f>
        <v>41.274516060606061</v>
      </c>
      <c r="AT52" s="23">
        <f>IF(AT22&gt;0,VLOOKUP(AT22,'[3]2010_Envelope'!$BH$6:$CR$128,23),"")</f>
        <v>34.56193939393939</v>
      </c>
      <c r="AU52" s="23">
        <f>IF(AU22&gt;0,VLOOKUP(AU22,'[3]2010_Envelope'!$BH$6:$CR$128,23),"")</f>
        <v>17.280969696969695</v>
      </c>
      <c r="AV52" s="22">
        <f>IF(AV22&gt;0,VLOOKUP(AV22,'[3]2010_HVAC'!$EY$7:$KA$83,89),"")</f>
        <v>9.7301797979797993</v>
      </c>
      <c r="AW52" s="22">
        <f>IF(AW22&gt;0,VLOOKUP(AW22,'[3]2010_HVAC'!$EY$7:$KA$83,89),"")</f>
        <v>9.8557305050505057</v>
      </c>
      <c r="AX52" s="22" t="str">
        <f>IF(AX22&gt;0,VLOOKUP(AX22,'[3]2010_HVAC'!$EY$7:$KA$83,89),"")</f>
        <v/>
      </c>
      <c r="AY52" s="61">
        <f>VLOOKUP($C52,[1]Performance!$A$3:$K$36,9)</f>
        <v>2</v>
      </c>
      <c r="AZ52" s="61">
        <f t="shared" si="41"/>
        <v>91</v>
      </c>
      <c r="BA52" s="22">
        <f>IF(BA22&gt;0,VLOOKUP(BA22,'[3]2010_HVAC'!$EY$7:$KA$83,AZ52),"")</f>
        <v>48.06393822030298</v>
      </c>
      <c r="BB52" s="22" t="str">
        <f>IF(BB22&gt;0,VLOOKUP(BB22,'[3]2010_HVAC'!$EY$7:$KA$83,AZ52),"")</f>
        <v/>
      </c>
      <c r="BC52" s="22">
        <f>IF(BC22&gt;0,VLOOKUP(BC22,'[3]2010_HVAC'!$EY$7:$KA$83,89),"")</f>
        <v>70.380400000000009</v>
      </c>
      <c r="BD52" s="22">
        <f>IF(BD22&gt;0,VLOOKUP(BD22,'[3]2010_HVAC'!$EY$7:$KA$83,89),"")</f>
        <v>0.55777777777777782</v>
      </c>
      <c r="BE52" s="22">
        <f>IF(BE22&gt;0,VLOOKUP(BE22,'[3]2010_HVAC'!$EY$7:$KA$83,89),"")</f>
        <v>10.787929292929292</v>
      </c>
      <c r="BF52" s="22">
        <f>IF(BF22&gt;0,VLOOKUP(BF22,'[3]2010_HVAC'!$EY$7:$KA$83,89),"")</f>
        <v>34.178593750649348</v>
      </c>
      <c r="BG52" s="14">
        <f t="shared" si="42"/>
        <v>311793.5139912428</v>
      </c>
      <c r="BH52" s="21">
        <f>IF($N52&gt;0,VLOOKUP($C52,[2]Bucharest!$AB$7:$AN$40,$N52))/((IF($P52=1,'3 PlantsCodes'!$D$26,IF($P52=2,'3 PlantsCodes'!$D$27,IF($P52=3,'3 PlantsCodes'!$D$28,IF($P52=4,'3 PlantsCodes'!#REF!)))))*IF($R52=1,'3 PlantsCodes'!$D$31,IF(RO_Bucharest!$R52=2,'3 PlantsCodes'!$D$32)))</f>
        <v>11.652039148350822</v>
      </c>
      <c r="BI52" s="21">
        <f>(IF($O52=20,VLOOKUP($C52,[2]Bucharest!$AB$7:$AN$40,12),IF($O52&gt;0,VLOOKUP($C52,[2]Bucharest!$AB$7:$AN$40,$O52),0))/(IF($Q52=1,'3 PlantsCodes'!$E$26,IF($Q52=3,'3 PlantsCodes'!$E$28,IF($Q52=4,'3 PlantsCodes'!$E$29,1)))*IF($R52=1,'3 PlantsCodes'!$E$31,IF($R52=2,'3 PlantsCodes'!$E$32))))</f>
        <v>1.5009102577451996</v>
      </c>
      <c r="BJ52" s="21">
        <f>VLOOKUP($C52,[2]Bucharest!$AB$6:$AZ$40,$T52)</f>
        <v>2.2863275682739745</v>
      </c>
      <c r="BK52" s="21">
        <f>VLOOKUP($C52,[2]Bucharest!$B$7:$Y$40,18)</f>
        <v>11.353794285713454</v>
      </c>
      <c r="BL52" s="21">
        <f>VLOOKUP($C52,[2]Bucharest!$B$7:$AA$40,26)</f>
        <v>4.9577894159873672</v>
      </c>
      <c r="BM52" s="22">
        <f>IF($V52=1,-[4]SFH!$E$11,0)</f>
        <v>-20.6</v>
      </c>
      <c r="BN52" s="63" t="s">
        <v>38</v>
      </c>
      <c r="BO52" s="21">
        <f>IF($N52&gt;0,VLOOKUP($C52,[1]Bucharest!$AB$7:$AN$40,$N52))/((IF($P52=1,'3 PlantsCodes'!$D$26,IF($P52=2,'3 PlantsCodes'!$D$27,IF($P52=3,'3 PlantsCodes'!$D$28,IF($P52=4,'3 PlantsCodes'!D45)))))*IF($R52=1,'3 PlantsCodes'!$D$31,IF(RO_Bucharest!$R52=2,'3 PlantsCodes'!$D$32)))</f>
        <v>10.630036610616358</v>
      </c>
      <c r="BP52" s="21">
        <f>(IF($O52=20,VLOOKUP($C52,[1]Bucharest!$AB$7:$AN$40,12),IF($O52&gt;0,VLOOKUP($C52,[1]Bucharest!$AB$7:$AN$40,$O52),0))/(IF($Q52=1,'3 PlantsCodes'!$E$26,IF($Q52=3,'3 PlantsCodes'!$E$28,IF($Q52=4,'3 PlantsCodes'!$E$29,1)))*IF($R52=1,'3 PlantsCodes'!$E$31,IF($R52=2,'3 PlantsCodes'!$E$32))))</f>
        <v>0.63037975166457028</v>
      </c>
      <c r="BQ52" s="21">
        <f>VLOOKUP($C52,[1]Bucharest!$AB$6:$AZ$40,$T52)</f>
        <v>3.7423823817144597</v>
      </c>
      <c r="BR52" s="21">
        <f>VLOOKUP($C52,[1]Bucharest!$B$7:$Y$40,18)</f>
        <v>11.676460606061633</v>
      </c>
      <c r="BS52" s="21">
        <f>VLOOKUP($C52,[1]Bucharest!$B$7:$AA$40,26)</f>
        <v>4.7672474894660741</v>
      </c>
      <c r="BT52" s="22">
        <f>IF($V52=1,-[4]AB!$E$11,0)</f>
        <v>-12.929292929292929</v>
      </c>
      <c r="BU52" s="63" t="s">
        <v>38</v>
      </c>
    </row>
    <row r="53" spans="1:73" ht="15" customHeight="1" x14ac:dyDescent="0.25">
      <c r="A53" s="195"/>
      <c r="B53" s="18">
        <v>18</v>
      </c>
      <c r="C53" s="26">
        <f t="shared" ref="C53:W53" si="58">IF(C23="","",C23)</f>
        <v>19</v>
      </c>
      <c r="D53" s="55" t="str">
        <f t="shared" si="58"/>
        <v>o+</v>
      </c>
      <c r="E53" s="55" t="str">
        <f t="shared" si="58"/>
        <v>o+</v>
      </c>
      <c r="F53" s="54" t="str">
        <f t="shared" si="58"/>
        <v>o</v>
      </c>
      <c r="G53" s="54" t="str">
        <f t="shared" si="58"/>
        <v>o</v>
      </c>
      <c r="H53" s="54">
        <f t="shared" si="58"/>
        <v>0</v>
      </c>
      <c r="I53" s="54">
        <f t="shared" si="58"/>
        <v>3</v>
      </c>
      <c r="J53" s="54">
        <f t="shared" si="58"/>
        <v>2</v>
      </c>
      <c r="K53" s="54">
        <f t="shared" si="58"/>
        <v>1</v>
      </c>
      <c r="L53" s="54">
        <f t="shared" si="58"/>
        <v>1</v>
      </c>
      <c r="M53" s="54">
        <f t="shared" si="58"/>
        <v>3211</v>
      </c>
      <c r="N53" s="54">
        <f t="shared" si="58"/>
        <v>6</v>
      </c>
      <c r="O53" s="54">
        <f t="shared" si="58"/>
        <v>11</v>
      </c>
      <c r="P53" s="54">
        <f t="shared" si="58"/>
        <v>1</v>
      </c>
      <c r="Q53" s="54">
        <f t="shared" si="58"/>
        <v>3</v>
      </c>
      <c r="R53" s="54">
        <f t="shared" si="58"/>
        <v>1</v>
      </c>
      <c r="S53" s="54" t="str">
        <f t="shared" si="58"/>
        <v>o</v>
      </c>
      <c r="T53" s="26">
        <f t="shared" si="58"/>
        <v>21</v>
      </c>
      <c r="U53" s="54">
        <f t="shared" si="58"/>
        <v>1</v>
      </c>
      <c r="V53" s="54">
        <f t="shared" si="58"/>
        <v>1</v>
      </c>
      <c r="W53" s="19" t="str">
        <f t="shared" si="58"/>
        <v/>
      </c>
      <c r="X53" s="23">
        <f>IF(X23&gt;0,VLOOKUP(X23,'[3]2010_Envelope'!$BH$6:$CR$128,22),"")</f>
        <v>14.906710714285714</v>
      </c>
      <c r="Y53" s="23">
        <f>IF(Y23&gt;0,VLOOKUP(Y23,'[3]2010_Envelope'!$BH$6:$CR$128,22),"")</f>
        <v>49.399937500000007</v>
      </c>
      <c r="Z53" s="23">
        <f>IF(Z23&gt;0,VLOOKUP(Z23,'[3]2010_Envelope'!$BH$6:$CR$128,22),"")</f>
        <v>18.471358928571426</v>
      </c>
      <c r="AA53" s="23">
        <f>IF(AA23&gt;0,VLOOKUP(AA23,'[3]2010_Envelope'!$BH$6:$CR$128,22),"")</f>
        <v>37.256815071428576</v>
      </c>
      <c r="AB53" s="23" t="str">
        <f>IF(AB23&gt;0,VLOOKUP(AB23,'[3]2010_Envelope'!$BH$6:$CR$128,22),"")</f>
        <v/>
      </c>
      <c r="AC53" s="23" t="str">
        <f>IF(AC23&gt;0,VLOOKUP(AC23,'[3]2010_Envelope'!$BH$6:$CR$128,22),"")</f>
        <v/>
      </c>
      <c r="AD53" s="22" t="str">
        <f>IF(AD23&gt;0,VLOOKUP(AD23,'[3]2010_HVAC'!$EY$7:$KA$83,86),"")</f>
        <v/>
      </c>
      <c r="AE53" s="22" t="str">
        <f>IF(AE23&gt;0,VLOOKUP(AE23,'[3]2010_HVAC'!$EY$7:$KA$83,86),"")</f>
        <v/>
      </c>
      <c r="AF53" s="22" t="str">
        <f>IF(AF23&gt;0,VLOOKUP(AF23,'[3]2010_HVAC'!$EY$7:$KA$83,86),"")</f>
        <v/>
      </c>
      <c r="AG53" s="61">
        <f>VLOOKUP($C53,[2]Performance!$A$3:$K$36,9)</f>
        <v>2</v>
      </c>
      <c r="AH53" s="61">
        <f t="shared" si="39"/>
        <v>88</v>
      </c>
      <c r="AI53" s="22">
        <f>IF(AI23&gt;0,VLOOKUP(AI23,'[3]2010_HVAC'!$EY$7:$KA$83,AH53),"")</f>
        <v>13.744013834936897</v>
      </c>
      <c r="AJ53" s="22" t="str">
        <f>IF(AJ23&gt;0,VLOOKUP(AJ23,'[3]2010_HVAC'!$EY$7:$KA$83,AH53),"")</f>
        <v/>
      </c>
      <c r="AK53" s="22">
        <f>IF(AK23&gt;0,VLOOKUP(AK23,'[3]2010_HVAC'!$EY$7:$KA$83,86),"")</f>
        <v>73.342199999999991</v>
      </c>
      <c r="AL53" s="22">
        <f>IF(AL23&gt;0,VLOOKUP(AL23,'[3]2010_HVAC'!$EY$7:$KA$83,86),"")</f>
        <v>3.9442857142857144</v>
      </c>
      <c r="AM53" s="22">
        <f>IF(AM23&gt;0,VLOOKUP(AM23,'[3]2010_HVAC'!$EY$7:$KA$83,86),"")</f>
        <v>8.8477499999999996</v>
      </c>
      <c r="AN53" s="22">
        <f>IF(AN23&gt;0,VLOOKUP(AN23,'[3]2010_HVAC'!$EY$7:$KA$83,86),"")</f>
        <v>54.929882813543593</v>
      </c>
      <c r="AO53" s="14">
        <f t="shared" si="40"/>
        <v>38478.013640787271</v>
      </c>
      <c r="AP53" s="23">
        <f>IF(AP23&gt;0,VLOOKUP(AP23,'[3]2010_Envelope'!$BH$6:$CR$128,23),"")</f>
        <v>7.2133343434343438</v>
      </c>
      <c r="AQ53" s="23">
        <f>IF(AQ23&gt;0,VLOOKUP(AQ23,'[3]2010_Envelope'!$BH$6:$CR$128,23),"")</f>
        <v>16.239446464646463</v>
      </c>
      <c r="AR53" s="23">
        <f>IF(AR23&gt;0,VLOOKUP(AR23,'[3]2010_Envelope'!$BH$6:$CR$128,23),"")</f>
        <v>8.9382621212121212</v>
      </c>
      <c r="AS53" s="23">
        <f>IF(AS23&gt;0,VLOOKUP(AS23,'[3]2010_Envelope'!$BH$6:$CR$128,23),"")</f>
        <v>34.25412212121212</v>
      </c>
      <c r="AT53" s="23" t="str">
        <f>IF(AT23&gt;0,VLOOKUP(AT23,'[3]2010_Envelope'!$BH$6:$CR$128,23),"")</f>
        <v/>
      </c>
      <c r="AU53" s="23" t="str">
        <f>IF(AU23&gt;0,VLOOKUP(AU23,'[3]2010_Envelope'!$BH$6:$CR$128,23),"")</f>
        <v/>
      </c>
      <c r="AV53" s="22" t="str">
        <f>IF(AV23&gt;0,VLOOKUP(AV23,'[3]2010_HVAC'!$EY$7:$KA$83,89),"")</f>
        <v/>
      </c>
      <c r="AW53" s="22" t="str">
        <f>IF(AW23&gt;0,VLOOKUP(AW23,'[3]2010_HVAC'!$EY$7:$KA$83,89),"")</f>
        <v/>
      </c>
      <c r="AX53" s="22" t="str">
        <f>IF(AX23&gt;0,VLOOKUP(AX23,'[3]2010_HVAC'!$EY$7:$KA$83,89),"")</f>
        <v/>
      </c>
      <c r="AY53" s="61">
        <f>VLOOKUP($C53,[1]Performance!$A$3:$K$36,9)</f>
        <v>2</v>
      </c>
      <c r="AZ53" s="61">
        <f t="shared" si="41"/>
        <v>91</v>
      </c>
      <c r="BA53" s="22">
        <f>IF(BA23&gt;0,VLOOKUP(BA23,'[3]2010_HVAC'!$EY$7:$KA$83,AZ53),"")</f>
        <v>5.9572205118122001</v>
      </c>
      <c r="BB53" s="22" t="str">
        <f>IF(BB23&gt;0,VLOOKUP(BB23,'[3]2010_HVAC'!$EY$7:$KA$83,AZ53),"")</f>
        <v/>
      </c>
      <c r="BC53" s="22">
        <f>IF(BC23&gt;0,VLOOKUP(BC23,'[3]2010_HVAC'!$EY$7:$KA$83,89),"")</f>
        <v>70.380400000000009</v>
      </c>
      <c r="BD53" s="22">
        <f>IF(BD23&gt;0,VLOOKUP(BD23,'[3]2010_HVAC'!$EY$7:$KA$83,89),"")</f>
        <v>0.55777777777777782</v>
      </c>
      <c r="BE53" s="22">
        <f>IF(BE23&gt;0,VLOOKUP(BE23,'[3]2010_HVAC'!$EY$7:$KA$83,89),"")</f>
        <v>10.787929292929292</v>
      </c>
      <c r="BF53" s="22">
        <f>IF(BF23&gt;0,VLOOKUP(BF23,'[3]2010_HVAC'!$EY$7:$KA$83,89),"")</f>
        <v>34.178593750649348</v>
      </c>
      <c r="BG53" s="14">
        <f t="shared" si="42"/>
        <v>186622.01551983695</v>
      </c>
      <c r="BH53" s="21">
        <f>IF($N53&gt;0,VLOOKUP($C53,[2]Bucharest!$AB$7:$AN$40,$N53))/((IF($P53=1,'3 PlantsCodes'!$D$26,IF($P53=2,'3 PlantsCodes'!$D$27,IF($P53=3,'3 PlantsCodes'!$D$28,IF($P53=4,'3 PlantsCodes'!#REF!)))))*IF($R53=1,'3 PlantsCodes'!$D$31,IF(RO_Bucharest!$R53=2,'3 PlantsCodes'!$D$32)))</f>
        <v>69.267213321156248</v>
      </c>
      <c r="BI53" s="21">
        <f>(IF($O53=20,VLOOKUP($C53,[2]Bucharest!$AB$7:$AN$40,12),IF($O53&gt;0,VLOOKUP($C53,[2]Bucharest!$AB$7:$AN$40,$O53),0))/(IF($Q53=1,'3 PlantsCodes'!$E$26,IF($Q53=3,'3 PlantsCodes'!$E$28,IF($Q53=4,'3 PlantsCodes'!$E$29,1)))*IF($R53=1,'3 PlantsCodes'!$E$31,IF($R53=2,'3 PlantsCodes'!$E$32))))</f>
        <v>11.062788897359431</v>
      </c>
      <c r="BJ53" s="21">
        <f>VLOOKUP($C53,[2]Bucharest!$AB$6:$AZ$40,$T53)</f>
        <v>8.0360902255639104</v>
      </c>
      <c r="BK53" s="21">
        <f>VLOOKUP($C53,[2]Bucharest!$B$7:$Y$40,18)</f>
        <v>11.353794285713454</v>
      </c>
      <c r="BL53" s="21">
        <f>VLOOKUP($C53,[2]Bucharest!$B$7:$AA$40,26)</f>
        <v>0.58486890005919678</v>
      </c>
      <c r="BM53" s="22">
        <f>IF($V53=1,-[4]SFH!$E$11,0)</f>
        <v>-20.6</v>
      </c>
      <c r="BN53" s="63" t="s">
        <v>38</v>
      </c>
      <c r="BO53" s="21">
        <f>IF($N53&gt;0,VLOOKUP($C53,[1]Bucharest!$AB$7:$AN$40,$N53))/((IF($P53=1,'3 PlantsCodes'!$D$26,IF($P53=2,'3 PlantsCodes'!$D$27,IF($P53=3,'3 PlantsCodes'!$D$28,IF($P53=4,'3 PlantsCodes'!D46)))))*IF($R53=1,'3 PlantsCodes'!$D$31,IF(RO_Bucharest!$R53=2,'3 PlantsCodes'!$D$32)))</f>
        <v>59.3507534476445</v>
      </c>
      <c r="BP53" s="21">
        <f>(IF($O53=20,VLOOKUP($C53,[1]Bucharest!$AB$7:$AN$40,12),IF($O53&gt;0,VLOOKUP($C53,[1]Bucharest!$AB$7:$AN$40,$O53),0))/(IF($Q53=1,'3 PlantsCodes'!$E$26,IF($Q53=3,'3 PlantsCodes'!$E$28,IF($Q53=4,'3 PlantsCodes'!$E$29,1)))*IF($R53=1,'3 PlantsCodes'!$E$31,IF($R53=2,'3 PlantsCodes'!$E$32))))</f>
        <v>9.0984949741851011</v>
      </c>
      <c r="BQ53" s="21">
        <f>VLOOKUP($C53,[1]Bucharest!$AB$6:$AZ$40,$T53)</f>
        <v>12.860499734183945</v>
      </c>
      <c r="BR53" s="21">
        <f>VLOOKUP($C53,[1]Bucharest!$B$7:$Y$40,18)</f>
        <v>11.676460606061633</v>
      </c>
      <c r="BS53" s="21">
        <f>VLOOKUP($C53,[1]Bucharest!$B$7:$AA$40,26)</f>
        <v>0.48907997315459262</v>
      </c>
      <c r="BT53" s="22">
        <f>IF($V53=1,-[4]AB!$E$11,0)</f>
        <v>-12.929292929292929</v>
      </c>
      <c r="BU53" s="63" t="s">
        <v>38</v>
      </c>
    </row>
    <row r="54" spans="1:73" ht="15" customHeight="1" x14ac:dyDescent="0.25">
      <c r="A54" s="195"/>
      <c r="B54" s="18">
        <v>19</v>
      </c>
      <c r="C54" s="26">
        <f t="shared" ref="C54:W54" si="59">IF(C24="","",C24)</f>
        <v>31</v>
      </c>
      <c r="D54" s="55" t="str">
        <f t="shared" si="59"/>
        <v>+</v>
      </c>
      <c r="E54" s="55" t="str">
        <f t="shared" si="59"/>
        <v>+</v>
      </c>
      <c r="F54" s="54" t="str">
        <f t="shared" si="59"/>
        <v>o</v>
      </c>
      <c r="G54" s="54" t="str">
        <f t="shared" si="59"/>
        <v>o</v>
      </c>
      <c r="H54" s="54">
        <f t="shared" si="59"/>
        <v>0</v>
      </c>
      <c r="I54" s="54">
        <f t="shared" si="59"/>
        <v>4</v>
      </c>
      <c r="J54" s="54">
        <f t="shared" si="59"/>
        <v>3</v>
      </c>
      <c r="K54" s="54">
        <f t="shared" si="59"/>
        <v>1</v>
      </c>
      <c r="L54" s="54">
        <f t="shared" si="59"/>
        <v>1</v>
      </c>
      <c r="M54" s="54">
        <f t="shared" si="59"/>
        <v>4311</v>
      </c>
      <c r="N54" s="54">
        <f t="shared" si="59"/>
        <v>6</v>
      </c>
      <c r="O54" s="54">
        <f t="shared" si="59"/>
        <v>11</v>
      </c>
      <c r="P54" s="54">
        <f t="shared" si="59"/>
        <v>1</v>
      </c>
      <c r="Q54" s="54">
        <f t="shared" si="59"/>
        <v>3</v>
      </c>
      <c r="R54" s="54">
        <f t="shared" si="59"/>
        <v>1</v>
      </c>
      <c r="S54" s="54" t="str">
        <f t="shared" si="59"/>
        <v>o</v>
      </c>
      <c r="T54" s="26">
        <f t="shared" si="59"/>
        <v>21</v>
      </c>
      <c r="U54" s="54">
        <f t="shared" si="59"/>
        <v>1</v>
      </c>
      <c r="V54" s="54">
        <f t="shared" si="59"/>
        <v>1</v>
      </c>
      <c r="W54" s="19" t="str">
        <f t="shared" si="59"/>
        <v/>
      </c>
      <c r="X54" s="23">
        <f>IF(X24&gt;0,VLOOKUP(X24,'[3]2010_Envelope'!$BH$6:$CR$128,22),"")</f>
        <v>17.434370357142853</v>
      </c>
      <c r="Y54" s="23">
        <f>IF(Y24&gt;0,VLOOKUP(Y24,'[3]2010_Envelope'!$BH$6:$CR$128,22),"")</f>
        <v>56.773062500000002</v>
      </c>
      <c r="Z54" s="23">
        <f>IF(Z24&gt;0,VLOOKUP(Z24,'[3]2010_Envelope'!$BH$6:$CR$128,22),"")</f>
        <v>23.085958071428575</v>
      </c>
      <c r="AA54" s="23">
        <f>IF(AA24&gt;0,VLOOKUP(AA24,'[3]2010_Envelope'!$BH$6:$CR$128,22),"")</f>
        <v>44.971679357142861</v>
      </c>
      <c r="AB54" s="23" t="str">
        <f>IF(AB24&gt;0,VLOOKUP(AB24,'[3]2010_Envelope'!$BH$6:$CR$128,22),"")</f>
        <v/>
      </c>
      <c r="AC54" s="23" t="str">
        <f>IF(AC24&gt;0,VLOOKUP(AC24,'[3]2010_Envelope'!$BH$6:$CR$128,22),"")</f>
        <v/>
      </c>
      <c r="AD54" s="22" t="str">
        <f>IF(AD24&gt;0,VLOOKUP(AD24,'[3]2010_HVAC'!$EY$7:$KA$83,86),"")</f>
        <v/>
      </c>
      <c r="AE54" s="22" t="str">
        <f>IF(AE24&gt;0,VLOOKUP(AE24,'[3]2010_HVAC'!$EY$7:$KA$83,86),"")</f>
        <v/>
      </c>
      <c r="AF54" s="22" t="str">
        <f>IF(AF24&gt;0,VLOOKUP(AF24,'[3]2010_HVAC'!$EY$7:$KA$83,86),"")</f>
        <v/>
      </c>
      <c r="AG54" s="61">
        <f>VLOOKUP($C54,[2]Performance!$A$3:$K$36,9)</f>
        <v>2</v>
      </c>
      <c r="AH54" s="61">
        <f t="shared" si="39"/>
        <v>88</v>
      </c>
      <c r="AI54" s="22">
        <f>IF(AI24&gt;0,VLOOKUP(AI24,'[3]2010_HVAC'!$EY$7:$KA$83,AH54),"")</f>
        <v>13.744013834936897</v>
      </c>
      <c r="AJ54" s="22" t="str">
        <f>IF(AJ24&gt;0,VLOOKUP(AJ24,'[3]2010_HVAC'!$EY$7:$KA$83,AH54),"")</f>
        <v/>
      </c>
      <c r="AK54" s="22">
        <f>IF(AK24&gt;0,VLOOKUP(AK24,'[3]2010_HVAC'!$EY$7:$KA$83,86),"")</f>
        <v>73.342199999999991</v>
      </c>
      <c r="AL54" s="22">
        <f>IF(AL24&gt;0,VLOOKUP(AL24,'[3]2010_HVAC'!$EY$7:$KA$83,86),"")</f>
        <v>3.9442857142857144</v>
      </c>
      <c r="AM54" s="22">
        <f>IF(AM24&gt;0,VLOOKUP(AM24,'[3]2010_HVAC'!$EY$7:$KA$83,86),"")</f>
        <v>8.8477499999999996</v>
      </c>
      <c r="AN54" s="22">
        <f>IF(AN24&gt;0,VLOOKUP(AN24,'[3]2010_HVAC'!$EY$7:$KA$83,86),"")</f>
        <v>54.929882813543593</v>
      </c>
      <c r="AO54" s="14">
        <f t="shared" si="40"/>
        <v>41590.248370787267</v>
      </c>
      <c r="AP54" s="23">
        <f>IF(AP24&gt;0,VLOOKUP(AP24,'[3]2010_Envelope'!$BH$6:$CR$128,23),"")</f>
        <v>8.4364649494949475</v>
      </c>
      <c r="AQ54" s="23">
        <f>IF(AQ24&gt;0,VLOOKUP(AQ24,'[3]2010_Envelope'!$BH$6:$CR$128,23),"")</f>
        <v>18.663244444444445</v>
      </c>
      <c r="AR54" s="23">
        <f>IF(AR24&gt;0,VLOOKUP(AR24,'[3]2010_Envelope'!$BH$6:$CR$128,23),"")</f>
        <v>11.171259535353537</v>
      </c>
      <c r="AS54" s="23">
        <f>IF(AS24&gt;0,VLOOKUP(AS24,'[3]2010_Envelope'!$BH$6:$CR$128,23),"")</f>
        <v>41.274516060606061</v>
      </c>
      <c r="AT54" s="23" t="str">
        <f>IF(AT24&gt;0,VLOOKUP(AT24,'[3]2010_Envelope'!$BH$6:$CR$128,23),"")</f>
        <v/>
      </c>
      <c r="AU54" s="23" t="str">
        <f>IF(AU24&gt;0,VLOOKUP(AU24,'[3]2010_Envelope'!$BH$6:$CR$128,23),"")</f>
        <v/>
      </c>
      <c r="AV54" s="22" t="str">
        <f>IF(AV24&gt;0,VLOOKUP(AV24,'[3]2010_HVAC'!$EY$7:$KA$83,89),"")</f>
        <v/>
      </c>
      <c r="AW54" s="22" t="str">
        <f>IF(AW24&gt;0,VLOOKUP(AW24,'[3]2010_HVAC'!$EY$7:$KA$83,89),"")</f>
        <v/>
      </c>
      <c r="AX54" s="22" t="str">
        <f>IF(AX24&gt;0,VLOOKUP(AX24,'[3]2010_HVAC'!$EY$7:$KA$83,89),"")</f>
        <v/>
      </c>
      <c r="AY54" s="61">
        <f>VLOOKUP($C54,[1]Performance!$A$3:$K$36,9)</f>
        <v>2</v>
      </c>
      <c r="AZ54" s="61">
        <f t="shared" si="41"/>
        <v>91</v>
      </c>
      <c r="BA54" s="22">
        <f>IF(BA24&gt;0,VLOOKUP(BA24,'[3]2010_HVAC'!$EY$7:$KA$83,AZ54),"")</f>
        <v>5.9572205118122001</v>
      </c>
      <c r="BB54" s="22" t="str">
        <f>IF(BB24&gt;0,VLOOKUP(BB24,'[3]2010_HVAC'!$EY$7:$KA$83,AZ54),"")</f>
        <v/>
      </c>
      <c r="BC54" s="22">
        <f>IF(BC24&gt;0,VLOOKUP(BC24,'[3]2010_HVAC'!$EY$7:$KA$83,89),"")</f>
        <v>70.380400000000009</v>
      </c>
      <c r="BD54" s="22">
        <f>IF(BD24&gt;0,VLOOKUP(BD24,'[3]2010_HVAC'!$EY$7:$KA$83,89),"")</f>
        <v>0.55777777777777782</v>
      </c>
      <c r="BE54" s="22">
        <f>IF(BE24&gt;0,VLOOKUP(BE24,'[3]2010_HVAC'!$EY$7:$KA$83,89),"")</f>
        <v>10.787929292929292</v>
      </c>
      <c r="BF54" s="22">
        <f>IF(BF24&gt;0,VLOOKUP(BF24,'[3]2010_HVAC'!$EY$7:$KA$83,89),"")</f>
        <v>34.178593750649348</v>
      </c>
      <c r="BG54" s="14">
        <f t="shared" si="42"/>
        <v>199393.33225983696</v>
      </c>
      <c r="BH54" s="21">
        <f>IF($N54&gt;0,VLOOKUP($C54,[2]Bucharest!$AB$7:$AN$40,$N54))/((IF($P54=1,'3 PlantsCodes'!$D$26,IF($P54=2,'3 PlantsCodes'!$D$27,IF($P54=3,'3 PlantsCodes'!$D$28,IF($P54=4,'3 PlantsCodes'!#REF!)))))*IF($R54=1,'3 PlantsCodes'!$D$31,IF(RO_Bucharest!$R54=2,'3 PlantsCodes'!$D$32)))</f>
        <v>57.304739746077075</v>
      </c>
      <c r="BI54" s="21">
        <f>(IF($O54=20,VLOOKUP($C54,[2]Bucharest!$AB$7:$AN$40,12),IF($O54&gt;0,VLOOKUP($C54,[2]Bucharest!$AB$7:$AN$40,$O54),0))/(IF($Q54=1,'3 PlantsCodes'!$E$26,IF($Q54=3,'3 PlantsCodes'!$E$28,IF($Q54=4,'3 PlantsCodes'!$E$29,1)))*IF($R54=1,'3 PlantsCodes'!$E$31,IF($R54=2,'3 PlantsCodes'!$E$32))))</f>
        <v>9.8988783793529809</v>
      </c>
      <c r="BJ54" s="21">
        <f>VLOOKUP($C54,[2]Bucharest!$AB$6:$AZ$40,$T54)</f>
        <v>8.0360902255639104</v>
      </c>
      <c r="BK54" s="21">
        <f>VLOOKUP($C54,[2]Bucharest!$B$7:$Y$40,18)</f>
        <v>11.353794285713454</v>
      </c>
      <c r="BL54" s="21">
        <f>VLOOKUP($C54,[2]Bucharest!$B$7:$AA$40,26)</f>
        <v>0.54156143009553581</v>
      </c>
      <c r="BM54" s="22">
        <f>IF($V54=1,-[4]SFH!$E$11,0)</f>
        <v>-20.6</v>
      </c>
      <c r="BN54" s="63" t="s">
        <v>38</v>
      </c>
      <c r="BO54" s="21">
        <f>IF($N54&gt;0,VLOOKUP($C54,[1]Bucharest!$AB$7:$AN$40,$N54))/((IF($P54=1,'3 PlantsCodes'!$D$26,IF($P54=2,'3 PlantsCodes'!$D$27,IF($P54=3,'3 PlantsCodes'!$D$28,IF($P54=4,'3 PlantsCodes'!D47)))))*IF($R54=1,'3 PlantsCodes'!$D$31,IF(RO_Bucharest!$R54=2,'3 PlantsCodes'!$D$32)))</f>
        <v>51.155373920750435</v>
      </c>
      <c r="BP54" s="21">
        <f>(IF($O54=20,VLOOKUP($C54,[1]Bucharest!$AB$7:$AN$40,12),IF($O54&gt;0,VLOOKUP($C54,[1]Bucharest!$AB$7:$AN$40,$O54),0))/(IF($Q54=1,'3 PlantsCodes'!$E$26,IF($Q54=3,'3 PlantsCodes'!$E$28,IF($Q54=4,'3 PlantsCodes'!$E$29,1)))*IF($R54=1,'3 PlantsCodes'!$E$31,IF($R54=2,'3 PlantsCodes'!$E$32))))</f>
        <v>8.1843524549357287</v>
      </c>
      <c r="BQ54" s="21">
        <f>VLOOKUP($C54,[1]Bucharest!$AB$6:$AZ$40,$T54)</f>
        <v>12.860499734183945</v>
      </c>
      <c r="BR54" s="21">
        <f>VLOOKUP($C54,[1]Bucharest!$B$7:$Y$40,18)</f>
        <v>11.676460606061633</v>
      </c>
      <c r="BS54" s="21">
        <f>VLOOKUP($C54,[1]Bucharest!$B$7:$AA$40,26)</f>
        <v>0.46211980103799327</v>
      </c>
      <c r="BT54" s="22">
        <f>IF($V54=1,-[4]AB!$E$11,0)</f>
        <v>-12.929292929292929</v>
      </c>
      <c r="BU54" s="63" t="s">
        <v>38</v>
      </c>
    </row>
    <row r="55" spans="1:73" ht="15" customHeight="1" x14ac:dyDescent="0.25">
      <c r="A55" s="195"/>
      <c r="B55" s="38">
        <v>20</v>
      </c>
      <c r="C55" s="26">
        <f t="shared" ref="C55:V55" si="60">IF(C25="","",C25)</f>
        <v>33</v>
      </c>
      <c r="D55" s="55" t="str">
        <f t="shared" si="60"/>
        <v>+</v>
      </c>
      <c r="E55" s="55" t="str">
        <f t="shared" si="60"/>
        <v>+</v>
      </c>
      <c r="F55" s="54" t="str">
        <f t="shared" si="60"/>
        <v>o</v>
      </c>
      <c r="G55" s="54" t="str">
        <f t="shared" si="60"/>
        <v>o</v>
      </c>
      <c r="H55" s="54">
        <f t="shared" si="60"/>
        <v>1</v>
      </c>
      <c r="I55" s="54">
        <f t="shared" si="60"/>
        <v>4</v>
      </c>
      <c r="J55" s="54">
        <f t="shared" si="60"/>
        <v>3</v>
      </c>
      <c r="K55" s="54">
        <f t="shared" si="60"/>
        <v>1</v>
      </c>
      <c r="L55" s="54">
        <f t="shared" si="60"/>
        <v>2</v>
      </c>
      <c r="M55" s="54">
        <f t="shared" si="60"/>
        <v>4312</v>
      </c>
      <c r="N55" s="54">
        <f t="shared" si="60"/>
        <v>6</v>
      </c>
      <c r="O55" s="54">
        <f t="shared" si="60"/>
        <v>11</v>
      </c>
      <c r="P55" s="54">
        <f t="shared" si="60"/>
        <v>1</v>
      </c>
      <c r="Q55" s="54">
        <f t="shared" si="60"/>
        <v>3</v>
      </c>
      <c r="R55" s="54">
        <f t="shared" si="60"/>
        <v>1</v>
      </c>
      <c r="S55" s="54" t="str">
        <f t="shared" si="60"/>
        <v>o</v>
      </c>
      <c r="T55" s="26">
        <f t="shared" si="60"/>
        <v>21</v>
      </c>
      <c r="U55" s="54">
        <f t="shared" si="60"/>
        <v>1</v>
      </c>
      <c r="V55" s="54">
        <f t="shared" si="60"/>
        <v>1</v>
      </c>
      <c r="W55" s="19"/>
      <c r="X55" s="23">
        <f>IF(X25&gt;0,VLOOKUP(X25,'[3]2010_Envelope'!$BH$6:$CR$128,22),"")</f>
        <v>17.434370357142853</v>
      </c>
      <c r="Y55" s="23">
        <f>IF(Y25&gt;0,VLOOKUP(Y25,'[3]2010_Envelope'!$BH$6:$CR$128,22),"")</f>
        <v>56.773062500000002</v>
      </c>
      <c r="Z55" s="23">
        <f>IF(Z25&gt;0,VLOOKUP(Z25,'[3]2010_Envelope'!$BH$6:$CR$128,22),"")</f>
        <v>23.085958071428575</v>
      </c>
      <c r="AA55" s="23">
        <f>IF(AA25&gt;0,VLOOKUP(AA25,'[3]2010_Envelope'!$BH$6:$CR$128,22),"")</f>
        <v>44.971679357142861</v>
      </c>
      <c r="AB55" s="23" t="str">
        <f>IF(AB25&gt;0,VLOOKUP(AB25,'[3]2010_Envelope'!$BH$6:$CR$128,22),"")</f>
        <v/>
      </c>
      <c r="AC55" s="23" t="str">
        <f>IF(AC25&gt;0,VLOOKUP(AC25,'[3]2010_Envelope'!$BH$6:$CR$128,22),"")</f>
        <v/>
      </c>
      <c r="AD55" s="22">
        <f>IF(AD25&gt;0,VLOOKUP(AD25,'[3]2010_HVAC'!$EY$7:$KA$83,86),"")</f>
        <v>10.196875</v>
      </c>
      <c r="AE55" s="22">
        <f>IF(AE25&gt;0,VLOOKUP(AE25,'[3]2010_HVAC'!$EY$7:$KA$83,86),"")</f>
        <v>11.561391509433966</v>
      </c>
      <c r="AF55" s="22" t="str">
        <f>IF(AF25&gt;0,VLOOKUP(AF25,'[3]2010_HVAC'!$EY$7:$KA$83,86),"")</f>
        <v/>
      </c>
      <c r="AG55" s="61">
        <f>VLOOKUP($C55,[2]Performance!$A$3:$K$36,9)</f>
        <v>2</v>
      </c>
      <c r="AH55" s="61">
        <f t="shared" ref="AH55:AH62" si="61">IF(AG55=0,86,IF(AG55=1,87,88))</f>
        <v>88</v>
      </c>
      <c r="AI55" s="22">
        <f>IF(AI25&gt;0,VLOOKUP(AI25,'[3]2010_HVAC'!$EY$7:$KA$83,AH55),"")</f>
        <v>13.744013834936897</v>
      </c>
      <c r="AJ55" s="22" t="str">
        <f>IF(AJ25&gt;0,VLOOKUP(AJ25,'[3]2010_HVAC'!$EY$7:$KA$83,AH55),"")</f>
        <v/>
      </c>
      <c r="AK55" s="22">
        <f>IF(AK25&gt;0,VLOOKUP(AK25,'[3]2010_HVAC'!$EY$7:$KA$83,86),"")</f>
        <v>73.342199999999991</v>
      </c>
      <c r="AL55" s="22">
        <f>IF(AL25&gt;0,VLOOKUP(AL25,'[3]2010_HVAC'!$EY$7:$KA$83,86),"")</f>
        <v>3.9442857142857144</v>
      </c>
      <c r="AM55" s="22">
        <f>IF(AM25&gt;0,VLOOKUP(AM25,'[3]2010_HVAC'!$EY$7:$KA$83,86),"")</f>
        <v>8.8477499999999996</v>
      </c>
      <c r="AN55" s="22">
        <f>IF(AN25&gt;0,VLOOKUP(AN25,'[3]2010_HVAC'!$EY$7:$KA$83,86),"")</f>
        <v>54.929882813543593</v>
      </c>
      <c r="AO55" s="14">
        <f t="shared" ref="AO55:AO62" si="62">(SUM(X55:AF55)+SUM(AI55:AN55))*$AO$5</f>
        <v>44636.40568210803</v>
      </c>
      <c r="AP55" s="23">
        <f>IF(AP25&gt;0,VLOOKUP(AP25,'[3]2010_Envelope'!$BH$6:$CR$128,23),"")</f>
        <v>8.4364649494949475</v>
      </c>
      <c r="AQ55" s="23">
        <f>IF(AQ25&gt;0,VLOOKUP(AQ25,'[3]2010_Envelope'!$BH$6:$CR$128,23),"")</f>
        <v>18.663244444444445</v>
      </c>
      <c r="AR55" s="23">
        <f>IF(AR25&gt;0,VLOOKUP(AR25,'[3]2010_Envelope'!$BH$6:$CR$128,23),"")</f>
        <v>11.171259535353537</v>
      </c>
      <c r="AS55" s="23">
        <f>IF(AS25&gt;0,VLOOKUP(AS25,'[3]2010_Envelope'!$BH$6:$CR$128,23),"")</f>
        <v>41.274516060606061</v>
      </c>
      <c r="AT55" s="23" t="str">
        <f>IF(AT25&gt;0,VLOOKUP(AT25,'[3]2010_Envelope'!$BH$6:$CR$128,23),"")</f>
        <v/>
      </c>
      <c r="AU55" s="23" t="str">
        <f>IF(AU25&gt;0,VLOOKUP(AU25,'[3]2010_Envelope'!$BH$6:$CR$128,23),"")</f>
        <v/>
      </c>
      <c r="AV55" s="22">
        <f>IF(AV25&gt;0,VLOOKUP(AV25,'[3]2010_HVAC'!$EY$7:$KA$83,89),"")</f>
        <v>9.7301797979797993</v>
      </c>
      <c r="AW55" s="22">
        <f>IF(AW25&gt;0,VLOOKUP(AW25,'[3]2010_HVAC'!$EY$7:$KA$83,89),"")</f>
        <v>9.8557305050505057</v>
      </c>
      <c r="AX55" s="22" t="str">
        <f>IF(AX25&gt;0,VLOOKUP(AX25,'[3]2010_HVAC'!$EY$7:$KA$83,89),"")</f>
        <v/>
      </c>
      <c r="AY55" s="61">
        <f>VLOOKUP($C55,[1]Performance!$A$3:$K$36,9)</f>
        <v>2</v>
      </c>
      <c r="AZ55" s="61">
        <f t="shared" ref="AZ55:AZ62" si="63">IF(AY55=0,89,IF(AY55=1,90,91))</f>
        <v>91</v>
      </c>
      <c r="BA55" s="22">
        <f>IF(BA25&gt;0,VLOOKUP(BA25,'[3]2010_HVAC'!$EY$7:$KA$83,AZ55),"")</f>
        <v>5.9572205118122001</v>
      </c>
      <c r="BB55" s="22" t="str">
        <f>IF(BB25&gt;0,VLOOKUP(BB25,'[3]2010_HVAC'!$EY$7:$KA$83,AZ55),"")</f>
        <v/>
      </c>
      <c r="BC55" s="22">
        <f>IF(BC25&gt;0,VLOOKUP(BC25,'[3]2010_HVAC'!$EY$7:$KA$83,89),"")</f>
        <v>70.380400000000009</v>
      </c>
      <c r="BD55" s="22">
        <f>IF(BD25&gt;0,VLOOKUP(BD25,'[3]2010_HVAC'!$EY$7:$KA$83,89),"")</f>
        <v>0.55777777777777782</v>
      </c>
      <c r="BE55" s="22">
        <f>IF(BE25&gt;0,VLOOKUP(BE25,'[3]2010_HVAC'!$EY$7:$KA$83,89),"")</f>
        <v>10.787929292929292</v>
      </c>
      <c r="BF55" s="22">
        <f>IF(BF25&gt;0,VLOOKUP(BF25,'[3]2010_HVAC'!$EY$7:$KA$83,89),"")</f>
        <v>34.178593750649348</v>
      </c>
      <c r="BG55" s="14">
        <f t="shared" ref="BG55:BG62" si="64">(SUM(AP55:AX55)+SUM(BA55:BF55))*$BG$5</f>
        <v>218783.38345983694</v>
      </c>
      <c r="BH55" s="21">
        <f>IF($N55&gt;0,VLOOKUP($C55,[2]Bucharest!$AB$7:$AN$40,$N55))/((IF($P55=1,'3 PlantsCodes'!$D$26,IF($P55=2,'3 PlantsCodes'!$D$27,IF($P55=3,'3 PlantsCodes'!$D$28,IF($P55=4,'3 PlantsCodes'!#REF!)))))*IF($R55=1,'3 PlantsCodes'!$D$31,IF(RO_Bucharest!$R55=2,'3 PlantsCodes'!$D$32)))</f>
        <v>39.301405151456187</v>
      </c>
      <c r="BI55" s="21">
        <f>(IF($O55=20,VLOOKUP($C55,[2]Bucharest!$AB$7:$AN$40,12),IF($O55&gt;0,VLOOKUP($C55,[2]Bucharest!$AB$7:$AN$40,$O55),0))/(IF($Q55=1,'3 PlantsCodes'!$E$26,IF($Q55=3,'3 PlantsCodes'!$E$28,IF($Q55=4,'3 PlantsCodes'!$E$29,1)))*IF($R55=1,'3 PlantsCodes'!$E$31,IF($R55=2,'3 PlantsCodes'!$E$32))))</f>
        <v>9.6016305786045439</v>
      </c>
      <c r="BJ55" s="21">
        <f>VLOOKUP($C55,[2]Bucharest!$AB$6:$AZ$40,$T55)</f>
        <v>8.0360902255639104</v>
      </c>
      <c r="BK55" s="21">
        <f>VLOOKUP($C55,[2]Bucharest!$B$7:$Y$40,18)</f>
        <v>11.353794285713454</v>
      </c>
      <c r="BL55" s="21">
        <f>VLOOKUP($C55,[2]Bucharest!$B$7:$AA$40,26)</f>
        <v>5.079139739483213</v>
      </c>
      <c r="BM55" s="22">
        <f>IF($V55=1,-[4]SFH!$E$11,0)</f>
        <v>-20.6</v>
      </c>
      <c r="BN55" s="63" t="s">
        <v>38</v>
      </c>
      <c r="BO55" s="21">
        <f>IF($N55&gt;0,VLOOKUP($C55,[1]Bucharest!$AB$7:$AN$40,$N55))/((IF($P55=1,'3 PlantsCodes'!$D$26,IF($P55=2,'3 PlantsCodes'!$D$27,IF($P55=3,'3 PlantsCodes'!$D$28,IF($P55=4,'3 PlantsCodes'!D48)))))*IF($R55=1,'3 PlantsCodes'!$D$31,IF(RO_Bucharest!$R55=2,'3 PlantsCodes'!$D$32)))</f>
        <v>35.044739408951465</v>
      </c>
      <c r="BP55" s="21">
        <f>(IF($O55=20,VLOOKUP($C55,[1]Bucharest!$AB$7:$AN$40,12),IF($O55&gt;0,VLOOKUP($C55,[1]Bucharest!$AB$7:$AN$40,$O55),0))/(IF($Q55=1,'3 PlantsCodes'!$E$26,IF($Q55=3,'3 PlantsCodes'!$E$28,IF($Q55=4,'3 PlantsCodes'!$E$29,1)))*IF($R55=1,'3 PlantsCodes'!$E$31,IF($R55=2,'3 PlantsCodes'!$E$32))))</f>
        <v>7.8898371336195146</v>
      </c>
      <c r="BQ55" s="21">
        <f>VLOOKUP($C55,[1]Bucharest!$AB$6:$AZ$40,$T55)</f>
        <v>12.860499734183945</v>
      </c>
      <c r="BR55" s="21">
        <f>VLOOKUP($C55,[1]Bucharest!$B$7:$Y$40,18)</f>
        <v>11.676460606061633</v>
      </c>
      <c r="BS55" s="21">
        <f>VLOOKUP($C55,[1]Bucharest!$B$7:$AA$40,26)</f>
        <v>4.8558232903528085</v>
      </c>
      <c r="BT55" s="22">
        <f>IF($V55=1,-[4]AB!$E$11,0)</f>
        <v>-12.929292929292929</v>
      </c>
      <c r="BU55" s="63" t="s">
        <v>38</v>
      </c>
    </row>
    <row r="56" spans="1:73" ht="15" customHeight="1" x14ac:dyDescent="0.25">
      <c r="A56" s="195"/>
      <c r="B56" s="18">
        <v>21</v>
      </c>
      <c r="C56" s="26">
        <f t="shared" ref="C56:V56" si="65">IF(C26="","",C26)</f>
        <v>23</v>
      </c>
      <c r="D56" s="55" t="str">
        <f t="shared" si="65"/>
        <v/>
      </c>
      <c r="E56" s="55" t="str">
        <f t="shared" si="65"/>
        <v/>
      </c>
      <c r="F56" s="54" t="str">
        <f t="shared" si="65"/>
        <v/>
      </c>
      <c r="G56" s="54" t="str">
        <f t="shared" si="65"/>
        <v/>
      </c>
      <c r="H56" s="54">
        <f t="shared" si="65"/>
        <v>0</v>
      </c>
      <c r="I56" s="54">
        <f t="shared" si="65"/>
        <v>3</v>
      </c>
      <c r="J56" s="54">
        <f t="shared" si="65"/>
        <v>3</v>
      </c>
      <c r="K56" s="54">
        <f t="shared" si="65"/>
        <v>1</v>
      </c>
      <c r="L56" s="54">
        <f t="shared" si="65"/>
        <v>1</v>
      </c>
      <c r="M56" s="54">
        <f t="shared" si="65"/>
        <v>3311</v>
      </c>
      <c r="N56" s="54">
        <f t="shared" si="65"/>
        <v>9</v>
      </c>
      <c r="O56" s="54">
        <f t="shared" si="65"/>
        <v>20</v>
      </c>
      <c r="P56" s="54">
        <f t="shared" si="65"/>
        <v>3</v>
      </c>
      <c r="Q56" s="54">
        <f t="shared" si="65"/>
        <v>3</v>
      </c>
      <c r="R56" s="54">
        <f t="shared" si="65"/>
        <v>2</v>
      </c>
      <c r="S56" s="54" t="str">
        <f t="shared" si="65"/>
        <v>o</v>
      </c>
      <c r="T56" s="26">
        <f t="shared" si="65"/>
        <v>18</v>
      </c>
      <c r="U56" s="54">
        <f t="shared" si="65"/>
        <v>0</v>
      </c>
      <c r="V56" s="54">
        <f t="shared" si="65"/>
        <v>0</v>
      </c>
      <c r="W56" s="19"/>
      <c r="X56" s="23">
        <f>IF(X26&gt;0,VLOOKUP(X26,'[3]2010_Envelope'!$BH$6:$CR$128,22),"")</f>
        <v>14.906710714285714</v>
      </c>
      <c r="Y56" s="23">
        <f>IF(Y26&gt;0,VLOOKUP(Y26,'[3]2010_Envelope'!$BH$6:$CR$128,22),"")</f>
        <v>49.399937500000007</v>
      </c>
      <c r="Z56" s="23">
        <f>IF(Z26&gt;0,VLOOKUP(Z26,'[3]2010_Envelope'!$BH$6:$CR$128,22),"")</f>
        <v>18.471358928571426</v>
      </c>
      <c r="AA56" s="23">
        <f>IF(AA26&gt;0,VLOOKUP(AA26,'[3]2010_Envelope'!$BH$6:$CR$128,22),"")</f>
        <v>44.971679357142861</v>
      </c>
      <c r="AB56" s="23" t="str">
        <f>IF(AB26&gt;0,VLOOKUP(AB26,'[3]2010_Envelope'!$BH$6:$CR$128,22),"")</f>
        <v/>
      </c>
      <c r="AC56" s="23" t="str">
        <f>IF(AC26&gt;0,VLOOKUP(AC26,'[3]2010_Envelope'!$BH$6:$CR$128,22),"")</f>
        <v/>
      </c>
      <c r="AD56" s="22" t="str">
        <f>IF(AD26&gt;0,VLOOKUP(AD26,'[3]2010_HVAC'!$EY$7:$KA$83,86),"")</f>
        <v/>
      </c>
      <c r="AE56" s="22" t="str">
        <f>IF(AE26&gt;0,VLOOKUP(AE26,'[3]2010_HVAC'!$EY$7:$KA$83,86),"")</f>
        <v/>
      </c>
      <c r="AF56" s="22" t="str">
        <f>IF(AF26&gt;0,VLOOKUP(AF26,'[3]2010_HVAC'!$EY$7:$KA$83,86),"")</f>
        <v/>
      </c>
      <c r="AG56" s="61">
        <f>VLOOKUP($C56,[2]Performance!$A$3:$K$36,9)</f>
        <v>2</v>
      </c>
      <c r="AH56" s="61">
        <f t="shared" si="61"/>
        <v>88</v>
      </c>
      <c r="AI56" s="22">
        <f>IF(AI26&gt;0,VLOOKUP(AI26,'[3]2010_HVAC'!$EY$7:$KA$83,AH56),"")</f>
        <v>4.3925000000000001</v>
      </c>
      <c r="AJ56" s="22">
        <f>IF(AJ26&gt;0,VLOOKUP(AJ26,'[3]2010_HVAC'!$EY$7:$KA$83,AH56),"")</f>
        <v>30.992440794622812</v>
      </c>
      <c r="AK56" s="22">
        <f>IF(AK26&gt;0,VLOOKUP(AK26,'[3]2010_HVAC'!$EY$7:$KA$83,86),"")</f>
        <v>30.119999999999994</v>
      </c>
      <c r="AL56" s="22" t="str">
        <f>IF(AL26&gt;0,VLOOKUP(AL26,'[3]2010_HVAC'!$EY$7:$KA$83,86),"")</f>
        <v/>
      </c>
      <c r="AM56" s="22" t="str">
        <f>IF(AM26&gt;0,VLOOKUP(AM26,'[3]2010_HVAC'!$EY$7:$KA$83,86),"")</f>
        <v/>
      </c>
      <c r="AN56" s="22" t="str">
        <f>IF(AN26&gt;0,VLOOKUP(AN26,'[3]2010_HVAC'!$EY$7:$KA$83,86),"")</f>
        <v/>
      </c>
      <c r="AO56" s="14">
        <f t="shared" si="62"/>
        <v>27055.647821247196</v>
      </c>
      <c r="AP56" s="23">
        <f>IF(AP26&gt;0,VLOOKUP(AP26,'[3]2010_Envelope'!$BH$6:$CR$128,23),"")</f>
        <v>7.2133343434343438</v>
      </c>
      <c r="AQ56" s="23">
        <f>IF(AQ26&gt;0,VLOOKUP(AQ26,'[3]2010_Envelope'!$BH$6:$CR$128,23),"")</f>
        <v>16.239446464646463</v>
      </c>
      <c r="AR56" s="23">
        <f>IF(AR26&gt;0,VLOOKUP(AR26,'[3]2010_Envelope'!$BH$6:$CR$128,23),"")</f>
        <v>8.9382621212121212</v>
      </c>
      <c r="AS56" s="23">
        <f>IF(AS26&gt;0,VLOOKUP(AS26,'[3]2010_Envelope'!$BH$6:$CR$128,23),"")</f>
        <v>41.274516060606061</v>
      </c>
      <c r="AT56" s="23" t="str">
        <f>IF(AT26&gt;0,VLOOKUP(AT26,'[3]2010_Envelope'!$BH$6:$CR$128,23),"")</f>
        <v/>
      </c>
      <c r="AU56" s="23" t="str">
        <f>IF(AU26&gt;0,VLOOKUP(AU26,'[3]2010_Envelope'!$BH$6:$CR$128,23),"")</f>
        <v/>
      </c>
      <c r="AV56" s="22" t="str">
        <f>IF(AV26&gt;0,VLOOKUP(AV26,'[3]2010_HVAC'!$EY$7:$KA$83,89),"")</f>
        <v/>
      </c>
      <c r="AW56" s="22" t="str">
        <f>IF(AW26&gt;0,VLOOKUP(AW26,'[3]2010_HVAC'!$EY$7:$KA$83,89),"")</f>
        <v/>
      </c>
      <c r="AX56" s="22" t="str">
        <f>IF(AX26&gt;0,VLOOKUP(AX26,'[3]2010_HVAC'!$EY$7:$KA$83,89),"")</f>
        <v/>
      </c>
      <c r="AY56" s="61">
        <f>VLOOKUP($C56,[1]Performance!$A$3:$K$36,9)</f>
        <v>2</v>
      </c>
      <c r="AZ56" s="61">
        <f t="shared" si="63"/>
        <v>91</v>
      </c>
      <c r="BA56" s="22">
        <f>IF(BA26&gt;0,VLOOKUP(BA26,'[3]2010_HVAC'!$EY$7:$KA$83,AZ56),"")</f>
        <v>4.9089515151515153</v>
      </c>
      <c r="BB56" s="22">
        <f>IF(BB26&gt;0,VLOOKUP(BB26,'[3]2010_HVAC'!$EY$7:$KA$83,AZ56),"")</f>
        <v>16.178394406436794</v>
      </c>
      <c r="BC56" s="22">
        <f>IF(BC26&gt;0,VLOOKUP(BC26,'[3]2010_HVAC'!$EY$7:$KA$83,89),"")</f>
        <v>25.1</v>
      </c>
      <c r="BD56" s="22" t="str">
        <f>IF(BD26&gt;0,VLOOKUP(BD26,'[3]2010_HVAC'!$EY$7:$KA$83,89),"")</f>
        <v/>
      </c>
      <c r="BE56" s="22" t="str">
        <f>IF(BE26&gt;0,VLOOKUP(BE26,'[3]2010_HVAC'!$EY$7:$KA$83,89),"")</f>
        <v/>
      </c>
      <c r="BF56" s="22" t="str">
        <f>IF(BF26&gt;0,VLOOKUP(BF26,'[3]2010_HVAC'!$EY$7:$KA$83,89),"")</f>
        <v/>
      </c>
      <c r="BG56" s="14">
        <f t="shared" si="64"/>
        <v>118654.37586237241</v>
      </c>
      <c r="BH56" s="21">
        <f>IF($N56&gt;0,VLOOKUP($C56,[2]Bucharest!$AB$7:$AN$40,$N56))/((IF($P56=1,'3 PlantsCodes'!$D$26,IF($P56=2,'3 PlantsCodes'!$D$27,IF($P56=3,'3 PlantsCodes'!$D$28,IF($P56=4,'3 PlantsCodes'!#REF!)))))*IF($R56=1,'3 PlantsCodes'!$D$31,IF(RO_Bucharest!$R56=2,'3 PlantsCodes'!$D$32)))</f>
        <v>58.125759924203486</v>
      </c>
      <c r="BI56" s="21">
        <f>(IF($O56=20,VLOOKUP($C56,[2]Bucharest!$AB$7:$AN$40,12),IF($O56&gt;0,VLOOKUP($C56,[2]Bucharest!$AB$7:$AN$40,$O56),0))/(IF($Q56=1,'3 PlantsCodes'!$E$26,IF($Q56=3,'3 PlantsCodes'!$E$28,IF($Q56=4,'3 PlantsCodes'!$E$29,1)))*IF($R56=1,'3 PlantsCodes'!$E$31,IF($R56=2,'3 PlantsCodes'!$E$32))))</f>
        <v>8.4654866752667939</v>
      </c>
      <c r="BJ56" s="21">
        <f>VLOOKUP($C56,[2]Bucharest!$AB$6:$AZ$40,$T56)</f>
        <v>15.72</v>
      </c>
      <c r="BK56" s="21">
        <f>VLOOKUP($C56,[2]Bucharest!$B$7:$Y$40,18)</f>
        <v>11.353794285713454</v>
      </c>
      <c r="BL56" s="21">
        <f>VLOOKUP($C56,[2]Bucharest!$B$7:$AA$40,26)</f>
        <v>0.55342763971238107</v>
      </c>
      <c r="BM56" s="22">
        <f>IF($V56=1,-[4]SFH!$E$11,0)</f>
        <v>0</v>
      </c>
      <c r="BN56" s="63" t="s">
        <v>38</v>
      </c>
      <c r="BO56" s="21">
        <f>IF($N56&gt;0,VLOOKUP($C56,[1]Bucharest!$AB$7:$AN$40,$N56))/((IF($P56=1,'3 PlantsCodes'!$D$26,IF($P56=2,'3 PlantsCodes'!$D$27,IF($P56=3,'3 PlantsCodes'!$D$28,IF($P56=4,'3 PlantsCodes'!D49)))))*IF($R56=1,'3 PlantsCodes'!$D$31,IF(RO_Bucharest!$R56=2,'3 PlantsCodes'!$D$32)))</f>
        <v>49.4093514987199</v>
      </c>
      <c r="BP56" s="21">
        <f>(IF($O56=20,VLOOKUP($C56,[1]Bucharest!$AB$7:$AN$40,12),IF($O56&gt;0,VLOOKUP($C56,[1]Bucharest!$AB$7:$AN$40,$O56),0))/(IF($Q56=1,'3 PlantsCodes'!$E$26,IF($Q56=3,'3 PlantsCodes'!$E$28,IF($Q56=4,'3 PlantsCodes'!$E$29,1)))*IF($R56=1,'3 PlantsCodes'!$E$31,IF($R56=2,'3 PlantsCodes'!$E$32))))</f>
        <v>7.2338887479126672</v>
      </c>
      <c r="BQ56" s="21">
        <f>VLOOKUP($C56,[1]Bucharest!$AB$6:$AZ$40,$T56)</f>
        <v>24.27</v>
      </c>
      <c r="BR56" s="21">
        <f>VLOOKUP($C56,[1]Bucharest!$B$7:$Y$40,18)</f>
        <v>11.676460606061633</v>
      </c>
      <c r="BS56" s="21">
        <f>VLOOKUP($C56,[1]Bucharest!$B$7:$AA$40,26)</f>
        <v>0.46465325416428171</v>
      </c>
      <c r="BT56" s="22">
        <f>IF($V56=1,-[4]AB!$E$11,0)</f>
        <v>0</v>
      </c>
      <c r="BU56" s="63" t="s">
        <v>38</v>
      </c>
    </row>
    <row r="57" spans="1:73" ht="15" customHeight="1" x14ac:dyDescent="0.25">
      <c r="A57" s="195"/>
      <c r="B57" s="18">
        <v>22</v>
      </c>
      <c r="C57" s="26">
        <f t="shared" ref="C57:V57" si="66">IF(C27="","",C27)</f>
        <v>31</v>
      </c>
      <c r="D57" s="55" t="str">
        <f t="shared" si="66"/>
        <v/>
      </c>
      <c r="E57" s="55" t="str">
        <f t="shared" si="66"/>
        <v/>
      </c>
      <c r="F57" s="54" t="str">
        <f t="shared" si="66"/>
        <v/>
      </c>
      <c r="G57" s="54" t="str">
        <f t="shared" si="66"/>
        <v/>
      </c>
      <c r="H57" s="54">
        <f t="shared" si="66"/>
        <v>0</v>
      </c>
      <c r="I57" s="54">
        <f t="shared" si="66"/>
        <v>4</v>
      </c>
      <c r="J57" s="54">
        <f t="shared" si="66"/>
        <v>3</v>
      </c>
      <c r="K57" s="54">
        <f t="shared" si="66"/>
        <v>1</v>
      </c>
      <c r="L57" s="54">
        <f t="shared" si="66"/>
        <v>1</v>
      </c>
      <c r="M57" s="54">
        <f t="shared" si="66"/>
        <v>4311</v>
      </c>
      <c r="N57" s="54">
        <f t="shared" si="66"/>
        <v>9</v>
      </c>
      <c r="O57" s="54">
        <f t="shared" si="66"/>
        <v>20</v>
      </c>
      <c r="P57" s="54">
        <f t="shared" si="66"/>
        <v>3</v>
      </c>
      <c r="Q57" s="54">
        <f t="shared" si="66"/>
        <v>3</v>
      </c>
      <c r="R57" s="54">
        <f t="shared" si="66"/>
        <v>2</v>
      </c>
      <c r="S57" s="54" t="str">
        <f t="shared" si="66"/>
        <v>o</v>
      </c>
      <c r="T57" s="26">
        <f t="shared" si="66"/>
        <v>18</v>
      </c>
      <c r="U57" s="54">
        <f t="shared" si="66"/>
        <v>0</v>
      </c>
      <c r="V57" s="54">
        <f t="shared" si="66"/>
        <v>1</v>
      </c>
      <c r="W57" s="19"/>
      <c r="X57" s="23">
        <f>IF(X27&gt;0,VLOOKUP(X27,'[3]2010_Envelope'!$BH$6:$CR$128,22),"")</f>
        <v>17.434370357142853</v>
      </c>
      <c r="Y57" s="23">
        <f>IF(Y27&gt;0,VLOOKUP(Y27,'[3]2010_Envelope'!$BH$6:$CR$128,22),"")</f>
        <v>56.773062500000002</v>
      </c>
      <c r="Z57" s="23">
        <f>IF(Z27&gt;0,VLOOKUP(Z27,'[3]2010_Envelope'!$BH$6:$CR$128,22),"")</f>
        <v>23.085958071428575</v>
      </c>
      <c r="AA57" s="23">
        <f>IF(AA27&gt;0,VLOOKUP(AA27,'[3]2010_Envelope'!$BH$6:$CR$128,22),"")</f>
        <v>44.971679357142861</v>
      </c>
      <c r="AB57" s="23" t="str">
        <f>IF(AB27&gt;0,VLOOKUP(AB27,'[3]2010_Envelope'!$BH$6:$CR$128,22),"")</f>
        <v/>
      </c>
      <c r="AC57" s="23" t="str">
        <f>IF(AC27&gt;0,VLOOKUP(AC27,'[3]2010_Envelope'!$BH$6:$CR$128,22),"")</f>
        <v/>
      </c>
      <c r="AD57" s="22" t="str">
        <f>IF(AD27&gt;0,VLOOKUP(AD27,'[3]2010_HVAC'!$EY$7:$KA$83,86),"")</f>
        <v/>
      </c>
      <c r="AE57" s="22" t="str">
        <f>IF(AE27&gt;0,VLOOKUP(AE27,'[3]2010_HVAC'!$EY$7:$KA$83,86),"")</f>
        <v/>
      </c>
      <c r="AF57" s="22" t="str">
        <f>IF(AF27&gt;0,VLOOKUP(AF27,'[3]2010_HVAC'!$EY$7:$KA$83,86),"")</f>
        <v/>
      </c>
      <c r="AG57" s="61">
        <f>VLOOKUP($C57,[2]Performance!$A$3:$K$36,9)</f>
        <v>2</v>
      </c>
      <c r="AH57" s="61">
        <f t="shared" si="61"/>
        <v>88</v>
      </c>
      <c r="AI57" s="22">
        <f>IF(AI27&gt;0,VLOOKUP(AI27,'[3]2010_HVAC'!$EY$7:$KA$83,AH57),"")</f>
        <v>4.3925000000000001</v>
      </c>
      <c r="AJ57" s="22">
        <f>IF(AJ27&gt;0,VLOOKUP(AJ27,'[3]2010_HVAC'!$EY$7:$KA$83,AH57),"")</f>
        <v>30.992440794622812</v>
      </c>
      <c r="AK57" s="22">
        <f>IF(AK27&gt;0,VLOOKUP(AK27,'[3]2010_HVAC'!$EY$7:$KA$83,86),"")</f>
        <v>30.119999999999994</v>
      </c>
      <c r="AL57" s="22" t="str">
        <f>IF(AL27&gt;0,VLOOKUP(AL27,'[3]2010_HVAC'!$EY$7:$KA$83,86),"")</f>
        <v/>
      </c>
      <c r="AM57" s="22" t="str">
        <f>IF(AM27&gt;0,VLOOKUP(AM27,'[3]2010_HVAC'!$EY$7:$KA$83,86),"")</f>
        <v/>
      </c>
      <c r="AN57" s="22">
        <f>IF(AN27&gt;0,VLOOKUP(AN27,'[3]2010_HVAC'!$EY$7:$KA$83,86),"")</f>
        <v>54.929882813543593</v>
      </c>
      <c r="AO57" s="14">
        <f t="shared" si="62"/>
        <v>36777.985145143299</v>
      </c>
      <c r="AP57" s="23">
        <f>IF(AP27&gt;0,VLOOKUP(AP27,'[3]2010_Envelope'!$BH$6:$CR$128,23),"")</f>
        <v>8.4364649494949475</v>
      </c>
      <c r="AQ57" s="23">
        <f>IF(AQ27&gt;0,VLOOKUP(AQ27,'[3]2010_Envelope'!$BH$6:$CR$128,23),"")</f>
        <v>18.663244444444445</v>
      </c>
      <c r="AR57" s="23">
        <f>IF(AR27&gt;0,VLOOKUP(AR27,'[3]2010_Envelope'!$BH$6:$CR$128,23),"")</f>
        <v>11.171259535353537</v>
      </c>
      <c r="AS57" s="23">
        <f>IF(AS27&gt;0,VLOOKUP(AS27,'[3]2010_Envelope'!$BH$6:$CR$128,23),"")</f>
        <v>41.274516060606061</v>
      </c>
      <c r="AT57" s="23" t="str">
        <f>IF(AT27&gt;0,VLOOKUP(AT27,'[3]2010_Envelope'!$BH$6:$CR$128,23),"")</f>
        <v/>
      </c>
      <c r="AU57" s="23" t="str">
        <f>IF(AU27&gt;0,VLOOKUP(AU27,'[3]2010_Envelope'!$BH$6:$CR$128,23),"")</f>
        <v/>
      </c>
      <c r="AV57" s="22" t="str">
        <f>IF(AV27&gt;0,VLOOKUP(AV27,'[3]2010_HVAC'!$EY$7:$KA$83,89),"")</f>
        <v/>
      </c>
      <c r="AW57" s="22" t="str">
        <f>IF(AW27&gt;0,VLOOKUP(AW27,'[3]2010_HVAC'!$EY$7:$KA$83,89),"")</f>
        <v/>
      </c>
      <c r="AX57" s="22" t="str">
        <f>IF(AX27&gt;0,VLOOKUP(AX27,'[3]2010_HVAC'!$EY$7:$KA$83,89),"")</f>
        <v/>
      </c>
      <c r="AY57" s="61">
        <f>VLOOKUP($C57,[1]Performance!$A$3:$K$36,9)</f>
        <v>2</v>
      </c>
      <c r="AZ57" s="61">
        <f t="shared" si="63"/>
        <v>91</v>
      </c>
      <c r="BA57" s="22">
        <f>IF(BA27&gt;0,VLOOKUP(BA27,'[3]2010_HVAC'!$EY$7:$KA$83,AZ57),"")</f>
        <v>4.9089515151515153</v>
      </c>
      <c r="BB57" s="22">
        <f>IF(BB27&gt;0,VLOOKUP(BB27,'[3]2010_HVAC'!$EY$7:$KA$83,AZ57),"")</f>
        <v>16.178394406436794</v>
      </c>
      <c r="BC57" s="22">
        <f>IF(BC27&gt;0,VLOOKUP(BC27,'[3]2010_HVAC'!$EY$7:$KA$83,89),"")</f>
        <v>25.1</v>
      </c>
      <c r="BD57" s="22" t="str">
        <f>IF(BD27&gt;0,VLOOKUP(BD27,'[3]2010_HVAC'!$EY$7:$KA$83,89),"")</f>
        <v/>
      </c>
      <c r="BE57" s="22" t="str">
        <f>IF(BE27&gt;0,VLOOKUP(BE27,'[3]2010_HVAC'!$EY$7:$KA$83,89),"")</f>
        <v/>
      </c>
      <c r="BF57" s="22">
        <f>IF(BF27&gt;0,VLOOKUP(BF27,'[3]2010_HVAC'!$EY$7:$KA$83,89),"")</f>
        <v>34.178593750649348</v>
      </c>
      <c r="BG57" s="14">
        <f t="shared" si="64"/>
        <v>158312.3104155153</v>
      </c>
      <c r="BH57" s="21">
        <f>IF($N57&gt;0,VLOOKUP($C57,[2]Bucharest!$AB$7:$AN$40,$N57))/((IF($P57=1,'3 PlantsCodes'!$D$26,IF($P57=2,'3 PlantsCodes'!$D$27,IF($P57=3,'3 PlantsCodes'!$D$28,IF($P57=4,'3 PlantsCodes'!#REF!)))))*IF($R57=1,'3 PlantsCodes'!$D$31,IF(RO_Bucharest!$R57=2,'3 PlantsCodes'!$D$32)))</f>
        <v>51.357110968221072</v>
      </c>
      <c r="BI57" s="21">
        <f>(IF($O57=20,VLOOKUP($C57,[2]Bucharest!$AB$7:$AN$40,12),IF($O57&gt;0,VLOOKUP($C57,[2]Bucharest!$AB$7:$AN$40,$O57),0))/(IF($Q57=1,'3 PlantsCodes'!$E$26,IF($Q57=3,'3 PlantsCodes'!$E$28,IF($Q57=4,'3 PlantsCodes'!$E$29,1)))*IF($R57=1,'3 PlantsCodes'!$E$31,IF($R57=2,'3 PlantsCodes'!$E$32))))</f>
        <v>8.453606512081409</v>
      </c>
      <c r="BJ57" s="21">
        <f>VLOOKUP($C57,[2]Bucharest!$AB$6:$AZ$40,$T57)</f>
        <v>15.72</v>
      </c>
      <c r="BK57" s="21">
        <f>VLOOKUP($C57,[2]Bucharest!$B$7:$Y$40,18)</f>
        <v>11.353794285713454</v>
      </c>
      <c r="BL57" s="21">
        <f>VLOOKUP($C57,[2]Bucharest!$B$7:$AA$40,26)</f>
        <v>0.54156143009553581</v>
      </c>
      <c r="BM57" s="22">
        <f>IF($V57=1,-[4]SFH!$E$11,0)</f>
        <v>-20.6</v>
      </c>
      <c r="BN57" s="63" t="s">
        <v>38</v>
      </c>
      <c r="BO57" s="21">
        <f>IF($N57&gt;0,VLOOKUP($C57,[1]Bucharest!$AB$7:$AN$40,$N57))/((IF($P57=1,'3 PlantsCodes'!$D$26,IF($P57=2,'3 PlantsCodes'!$D$27,IF($P57=3,'3 PlantsCodes'!$D$28,IF($P57=4,'3 PlantsCodes'!D50)))))*IF($R57=1,'3 PlantsCodes'!$D$31,IF(RO_Bucharest!$R57=2,'3 PlantsCodes'!$D$32)))</f>
        <v>45.845984585396756</v>
      </c>
      <c r="BP57" s="21">
        <f>(IF($O57=20,VLOOKUP($C57,[1]Bucharest!$AB$7:$AN$40,12),IF($O57&gt;0,VLOOKUP($C57,[1]Bucharest!$AB$7:$AN$40,$O57),0))/(IF($Q57=1,'3 PlantsCodes'!$E$26,IF($Q57=3,'3 PlantsCodes'!$E$28,IF($Q57=4,'3 PlantsCodes'!$E$29,1)))*IF($R57=1,'3 PlantsCodes'!$E$31,IF($R57=2,'3 PlantsCodes'!$E$32))))</f>
        <v>7.2791243438313442</v>
      </c>
      <c r="BQ57" s="21">
        <f>VLOOKUP($C57,[1]Bucharest!$AB$6:$AZ$40,$T57)</f>
        <v>24.27</v>
      </c>
      <c r="BR57" s="21">
        <f>VLOOKUP($C57,[1]Bucharest!$B$7:$Y$40,18)</f>
        <v>11.676460606061633</v>
      </c>
      <c r="BS57" s="21">
        <f>VLOOKUP($C57,[1]Bucharest!$B$7:$AA$40,26)</f>
        <v>0.46211980103799327</v>
      </c>
      <c r="BT57" s="22">
        <f>IF($V57=1,-[4]AB!$E$11,0)</f>
        <v>-12.929292929292929</v>
      </c>
      <c r="BU57" s="63" t="s">
        <v>38</v>
      </c>
    </row>
    <row r="58" spans="1:73" ht="15" customHeight="1" x14ac:dyDescent="0.25">
      <c r="A58" s="195"/>
      <c r="B58" s="18">
        <v>23</v>
      </c>
      <c r="C58" s="26">
        <f t="shared" ref="C58:V58" si="67">IF(C28="","",C28)</f>
        <v>34</v>
      </c>
      <c r="D58" s="55" t="str">
        <f t="shared" si="67"/>
        <v/>
      </c>
      <c r="E58" s="55" t="str">
        <f t="shared" si="67"/>
        <v/>
      </c>
      <c r="F58" s="54" t="str">
        <f t="shared" si="67"/>
        <v/>
      </c>
      <c r="G58" s="54" t="str">
        <f t="shared" si="67"/>
        <v/>
      </c>
      <c r="H58" s="54">
        <f t="shared" si="67"/>
        <v>1</v>
      </c>
      <c r="I58" s="54">
        <f t="shared" si="67"/>
        <v>4</v>
      </c>
      <c r="J58" s="54">
        <f t="shared" si="67"/>
        <v>3</v>
      </c>
      <c r="K58" s="54">
        <f t="shared" si="67"/>
        <v>2</v>
      </c>
      <c r="L58" s="54">
        <f t="shared" si="67"/>
        <v>2</v>
      </c>
      <c r="M58" s="54">
        <f t="shared" si="67"/>
        <v>4322</v>
      </c>
      <c r="N58" s="54">
        <f t="shared" si="67"/>
        <v>5</v>
      </c>
      <c r="O58" s="54">
        <f t="shared" si="67"/>
        <v>20</v>
      </c>
      <c r="P58" s="54">
        <f t="shared" si="67"/>
        <v>3</v>
      </c>
      <c r="Q58" s="54">
        <f t="shared" si="67"/>
        <v>3</v>
      </c>
      <c r="R58" s="54">
        <f t="shared" si="67"/>
        <v>2</v>
      </c>
      <c r="S58" s="54" t="str">
        <f t="shared" si="67"/>
        <v>o</v>
      </c>
      <c r="T58" s="26">
        <f t="shared" si="67"/>
        <v>21</v>
      </c>
      <c r="U58" s="54">
        <f t="shared" si="67"/>
        <v>1</v>
      </c>
      <c r="V58" s="54">
        <f t="shared" si="67"/>
        <v>1</v>
      </c>
      <c r="W58" s="19"/>
      <c r="X58" s="23">
        <f>IF(X28&gt;0,VLOOKUP(X28,'[3]2010_Envelope'!$BH$6:$CR$128,22),"")</f>
        <v>17.434370357142853</v>
      </c>
      <c r="Y58" s="23">
        <f>IF(Y28&gt;0,VLOOKUP(Y28,'[3]2010_Envelope'!$BH$6:$CR$128,22),"")</f>
        <v>56.773062500000002</v>
      </c>
      <c r="Z58" s="23">
        <f>IF(Z28&gt;0,VLOOKUP(Z28,'[3]2010_Envelope'!$BH$6:$CR$128,22),"")</f>
        <v>23.085958071428575</v>
      </c>
      <c r="AA58" s="23">
        <f>IF(AA28&gt;0,VLOOKUP(AA28,'[3]2010_Envelope'!$BH$6:$CR$128,22),"")</f>
        <v>44.971679357142861</v>
      </c>
      <c r="AB58" s="23">
        <f>IF(AB28&gt;0,VLOOKUP(AB28,'[3]2010_Envelope'!$BH$6:$CR$128,22),"")</f>
        <v>38.986575000000009</v>
      </c>
      <c r="AC58" s="23">
        <f>IF(AC28&gt;0,VLOOKUP(AC28,'[3]2010_Envelope'!$BH$6:$CR$128,22),"")</f>
        <v>19.346721428571431</v>
      </c>
      <c r="AD58" s="22">
        <f>IF(AD28&gt;0,VLOOKUP(AD28,'[3]2010_HVAC'!$EY$7:$KA$83,86),"")</f>
        <v>10.196875</v>
      </c>
      <c r="AE58" s="22">
        <f>IF(AE28&gt;0,VLOOKUP(AE28,'[3]2010_HVAC'!$EY$7:$KA$83,86),"")</f>
        <v>11.561391509433966</v>
      </c>
      <c r="AF58" s="22" t="str">
        <f>IF(AF28&gt;0,VLOOKUP(AF28,'[3]2010_HVAC'!$EY$7:$KA$83,86),"")</f>
        <v/>
      </c>
      <c r="AG58" s="61">
        <f>VLOOKUP($C58,[2]Performance!$A$3:$K$36,9)</f>
        <v>2</v>
      </c>
      <c r="AH58" s="61">
        <f t="shared" si="61"/>
        <v>88</v>
      </c>
      <c r="AI58" s="22">
        <f>IF(AI28&gt;0,VLOOKUP(AI28,'[3]2010_HVAC'!$EY$7:$KA$83,AH58),"")</f>
        <v>13.744013834936897</v>
      </c>
      <c r="AJ58" s="22">
        <f>IF(AJ28&gt;0,VLOOKUP(AJ28,'[3]2010_HVAC'!$EY$7:$KA$83,AH58),"")</f>
        <v>30.992440794622812</v>
      </c>
      <c r="AK58" s="22">
        <f>IF(AK28&gt;0,VLOOKUP(AK28,'[3]2010_HVAC'!$EY$7:$KA$83,86),"")</f>
        <v>30.119999999999994</v>
      </c>
      <c r="AL58" s="22" t="str">
        <f>IF(AL28&gt;0,VLOOKUP(AL28,'[3]2010_HVAC'!$EY$7:$KA$83,86),"")</f>
        <v/>
      </c>
      <c r="AM58" s="22">
        <f>IF(AM28&gt;0,VLOOKUP(AM28,'[3]2010_HVAC'!$EY$7:$KA$83,86),"")</f>
        <v>8.8477499999999996</v>
      </c>
      <c r="AN58" s="22">
        <f>IF(AN28&gt;0,VLOOKUP(AN28,'[3]2010_HVAC'!$EY$7:$KA$83,86),"")</f>
        <v>54.929882813543593</v>
      </c>
      <c r="AO58" s="14">
        <f t="shared" si="62"/>
        <v>50538.700893355228</v>
      </c>
      <c r="AP58" s="23">
        <f>IF(AP28&gt;0,VLOOKUP(AP28,'[3]2010_Envelope'!$BH$6:$CR$128,23),"")</f>
        <v>8.4364649494949475</v>
      </c>
      <c r="AQ58" s="23">
        <f>IF(AQ28&gt;0,VLOOKUP(AQ28,'[3]2010_Envelope'!$BH$6:$CR$128,23),"")</f>
        <v>18.663244444444445</v>
      </c>
      <c r="AR58" s="23">
        <f>IF(AR28&gt;0,VLOOKUP(AR28,'[3]2010_Envelope'!$BH$6:$CR$128,23),"")</f>
        <v>11.171259535353537</v>
      </c>
      <c r="AS58" s="23">
        <f>IF(AS28&gt;0,VLOOKUP(AS28,'[3]2010_Envelope'!$BH$6:$CR$128,23),"")</f>
        <v>41.274516060606061</v>
      </c>
      <c r="AT58" s="23">
        <f>IF(AT28&gt;0,VLOOKUP(AT28,'[3]2010_Envelope'!$BH$6:$CR$128,23),"")</f>
        <v>34.56193939393939</v>
      </c>
      <c r="AU58" s="23">
        <f>IF(AU28&gt;0,VLOOKUP(AU28,'[3]2010_Envelope'!$BH$6:$CR$128,23),"")</f>
        <v>17.280969696969695</v>
      </c>
      <c r="AV58" s="22">
        <f>IF(AV28&gt;0,VLOOKUP(AV28,'[3]2010_HVAC'!$EY$7:$KA$83,89),"")</f>
        <v>9.7301797979797993</v>
      </c>
      <c r="AW58" s="22">
        <f>IF(AW28&gt;0,VLOOKUP(AW28,'[3]2010_HVAC'!$EY$7:$KA$83,89),"")</f>
        <v>9.8557305050505057</v>
      </c>
      <c r="AX58" s="22" t="str">
        <f>IF(AX28&gt;0,VLOOKUP(AX28,'[3]2010_HVAC'!$EY$7:$KA$83,89),"")</f>
        <v/>
      </c>
      <c r="AY58" s="61">
        <f>VLOOKUP($C58,[1]Performance!$A$3:$K$36,9)</f>
        <v>2</v>
      </c>
      <c r="AZ58" s="61">
        <f t="shared" si="63"/>
        <v>91</v>
      </c>
      <c r="BA58" s="22">
        <f>IF(BA28&gt;0,VLOOKUP(BA28,'[3]2010_HVAC'!$EY$7:$KA$83,AZ58),"")</f>
        <v>5.9572205118122001</v>
      </c>
      <c r="BB58" s="22">
        <f>IF(BB28&gt;0,VLOOKUP(BB28,'[3]2010_HVAC'!$EY$7:$KA$83,AZ58),"")</f>
        <v>16.178394406436794</v>
      </c>
      <c r="BC58" s="22">
        <f>IF(BC28&gt;0,VLOOKUP(BC28,'[3]2010_HVAC'!$EY$7:$KA$83,89),"")</f>
        <v>25.1</v>
      </c>
      <c r="BD58" s="22" t="str">
        <f>IF(BD28&gt;0,VLOOKUP(BD28,'[3]2010_HVAC'!$EY$7:$KA$83,89),"")</f>
        <v/>
      </c>
      <c r="BE58" s="22">
        <f>IF(BE28&gt;0,VLOOKUP(BE28,'[3]2010_HVAC'!$EY$7:$KA$83,89),"")</f>
        <v>10.787929292929292</v>
      </c>
      <c r="BF58" s="22">
        <f>IF(BF28&gt;0,VLOOKUP(BF28,'[3]2010_HVAC'!$EY$7:$KA$83,89),"")</f>
        <v>34.178593750649348</v>
      </c>
      <c r="BG58" s="14">
        <f t="shared" si="64"/>
        <v>240744.67792220935</v>
      </c>
      <c r="BH58" s="21">
        <f>IF($N58&gt;0,VLOOKUP($C58,[2]Bucharest!$AB$7:$AN$40,$N58))/((IF($P58=1,'3 PlantsCodes'!$D$26,IF($P58=2,'3 PlantsCodes'!$D$27,IF($P58=3,'3 PlantsCodes'!$D$28,IF($P58=4,'3 PlantsCodes'!#REF!)))))*IF($R58=1,'3 PlantsCodes'!$D$31,IF(RO_Bucharest!$R58=2,'3 PlantsCodes'!$D$32)))</f>
        <v>36.310731924654448</v>
      </c>
      <c r="BI58" s="21">
        <f>(IF($O58=20,VLOOKUP($C58,[2]Bucharest!$AB$7:$AN$40,12),IF($O58&gt;0,VLOOKUP($C58,[2]Bucharest!$AB$7:$AN$40,$O58),0))/(IF($Q58=1,'3 PlantsCodes'!$E$26,IF($Q58=3,'3 PlantsCodes'!$E$28,IF($Q58=4,'3 PlantsCodes'!$E$29,1)))*IF($R58=1,'3 PlantsCodes'!$E$31,IF($R58=2,'3 PlantsCodes'!$E$32))))</f>
        <v>1.9218595149636892</v>
      </c>
      <c r="BJ58" s="21">
        <f>VLOOKUP($C58,[2]Bucharest!$AB$6:$AZ$40,$T58)</f>
        <v>8.0360902255639104</v>
      </c>
      <c r="BK58" s="21">
        <f>VLOOKUP($C58,[2]Bucharest!$B$7:$Y$40,18)</f>
        <v>11.353794285713454</v>
      </c>
      <c r="BL58" s="21">
        <f>VLOOKUP($C58,[2]Bucharest!$B$7:$AA$40,26)</f>
        <v>4.9577894159873672</v>
      </c>
      <c r="BM58" s="22">
        <f>IF($V58=1,-[4]SFH!$E$11,0)</f>
        <v>-20.6</v>
      </c>
      <c r="BN58" s="63" t="s">
        <v>38</v>
      </c>
      <c r="BO58" s="21">
        <f>IF($N58&gt;0,VLOOKUP($C58,[1]Bucharest!$AB$7:$AN$40,$N58))/((IF($P58=1,'3 PlantsCodes'!$D$26,IF($P58=2,'3 PlantsCodes'!$D$27,IF($P58=3,'3 PlantsCodes'!$D$28,IF($P58=4,'3 PlantsCodes'!D51)))))*IF($R58=1,'3 PlantsCodes'!$D$31,IF(RO_Bucharest!$R58=2,'3 PlantsCodes'!$D$32)))</f>
        <v>32.387032873315441</v>
      </c>
      <c r="BP58" s="21">
        <f>(IF($O58=20,VLOOKUP($C58,[1]Bucharest!$AB$7:$AN$40,12),IF($O58&gt;0,VLOOKUP($C58,[1]Bucharest!$AB$7:$AN$40,$O58),0))/(IF($Q58=1,'3 PlantsCodes'!$E$26,IF($Q58=3,'3 PlantsCodes'!$E$28,IF($Q58=4,'3 PlantsCodes'!$E$29,1)))*IF($R58=1,'3 PlantsCodes'!$E$31,IF($R58=2,'3 PlantsCodes'!$E$32))))</f>
        <v>0.88496010112054269</v>
      </c>
      <c r="BQ58" s="21">
        <f>VLOOKUP($C58,[1]Bucharest!$AB$6:$AZ$40,$T58)</f>
        <v>12.860499734183945</v>
      </c>
      <c r="BR58" s="21">
        <f>VLOOKUP($C58,[1]Bucharest!$B$7:$Y$40,18)</f>
        <v>11.676460606061633</v>
      </c>
      <c r="BS58" s="21">
        <f>VLOOKUP($C58,[1]Bucharest!$B$7:$AA$40,26)</f>
        <v>4.7672474894660741</v>
      </c>
      <c r="BT58" s="22">
        <f>IF($V58=1,-[4]AB!$E$11,0)</f>
        <v>-12.929292929292929</v>
      </c>
      <c r="BU58" s="63" t="s">
        <v>38</v>
      </c>
    </row>
    <row r="59" spans="1:73" ht="15" customHeight="1" x14ac:dyDescent="0.25">
      <c r="A59" s="195"/>
      <c r="B59" s="18">
        <v>24</v>
      </c>
      <c r="C59" s="26">
        <f t="shared" ref="C59:V59" si="68">IF(C29="","",C29)</f>
        <v>34</v>
      </c>
      <c r="D59" s="55" t="str">
        <f t="shared" si="68"/>
        <v/>
      </c>
      <c r="E59" s="55" t="str">
        <f t="shared" si="68"/>
        <v/>
      </c>
      <c r="F59" s="54" t="str">
        <f t="shared" si="68"/>
        <v/>
      </c>
      <c r="G59" s="54" t="str">
        <f t="shared" si="68"/>
        <v/>
      </c>
      <c r="H59" s="54">
        <f t="shared" si="68"/>
        <v>1</v>
      </c>
      <c r="I59" s="54">
        <f t="shared" si="68"/>
        <v>4</v>
      </c>
      <c r="J59" s="54">
        <f t="shared" si="68"/>
        <v>3</v>
      </c>
      <c r="K59" s="54">
        <f t="shared" si="68"/>
        <v>2</v>
      </c>
      <c r="L59" s="54">
        <f t="shared" si="68"/>
        <v>2</v>
      </c>
      <c r="M59" s="54">
        <f t="shared" si="68"/>
        <v>4322</v>
      </c>
      <c r="N59" s="54">
        <f t="shared" si="68"/>
        <v>8</v>
      </c>
      <c r="O59" s="54">
        <f t="shared" si="68"/>
        <v>13</v>
      </c>
      <c r="P59" s="54">
        <f t="shared" si="68"/>
        <v>3</v>
      </c>
      <c r="Q59" s="54">
        <f t="shared" si="68"/>
        <v>3</v>
      </c>
      <c r="R59" s="54">
        <f t="shared" si="68"/>
        <v>2</v>
      </c>
      <c r="S59" s="54" t="str">
        <f t="shared" si="68"/>
        <v>o</v>
      </c>
      <c r="T59" s="26">
        <f t="shared" si="68"/>
        <v>23</v>
      </c>
      <c r="U59" s="54">
        <f t="shared" si="68"/>
        <v>1</v>
      </c>
      <c r="V59" s="54">
        <f t="shared" si="68"/>
        <v>1</v>
      </c>
      <c r="W59" s="19"/>
      <c r="X59" s="23">
        <f>IF(X29&gt;0,VLOOKUP(X29,'[3]2010_Envelope'!$BH$6:$CR$128,22),"")</f>
        <v>17.434370357142853</v>
      </c>
      <c r="Y59" s="23">
        <f>IF(Y29&gt;0,VLOOKUP(Y29,'[3]2010_Envelope'!$BH$6:$CR$128,22),"")</f>
        <v>56.773062500000002</v>
      </c>
      <c r="Z59" s="23">
        <f>IF(Z29&gt;0,VLOOKUP(Z29,'[3]2010_Envelope'!$BH$6:$CR$128,22),"")</f>
        <v>23.085958071428575</v>
      </c>
      <c r="AA59" s="23">
        <f>IF(AA29&gt;0,VLOOKUP(AA29,'[3]2010_Envelope'!$BH$6:$CR$128,22),"")</f>
        <v>44.971679357142861</v>
      </c>
      <c r="AB59" s="23">
        <f>IF(AB29&gt;0,VLOOKUP(AB29,'[3]2010_Envelope'!$BH$6:$CR$128,22),"")</f>
        <v>38.986575000000009</v>
      </c>
      <c r="AC59" s="23">
        <f>IF(AC29&gt;0,VLOOKUP(AC29,'[3]2010_Envelope'!$BH$6:$CR$128,22),"")</f>
        <v>19.346721428571431</v>
      </c>
      <c r="AD59" s="22">
        <f>IF(AD29&gt;0,VLOOKUP(AD29,'[3]2010_HVAC'!$EY$7:$KA$83,86),"")</f>
        <v>10.196875</v>
      </c>
      <c r="AE59" s="22">
        <f>IF(AE29&gt;0,VLOOKUP(AE29,'[3]2010_HVAC'!$EY$7:$KA$83,86),"")</f>
        <v>11.561391509433966</v>
      </c>
      <c r="AF59" s="22" t="str">
        <f>IF(AF29&gt;0,VLOOKUP(AF29,'[3]2010_HVAC'!$EY$7:$KA$83,86),"")</f>
        <v/>
      </c>
      <c r="AG59" s="61">
        <f>VLOOKUP($C59,[2]Performance!$A$3:$K$36,9)</f>
        <v>2</v>
      </c>
      <c r="AH59" s="61">
        <f t="shared" si="61"/>
        <v>88</v>
      </c>
      <c r="AI59" s="22">
        <f>IF(AI29&gt;0,VLOOKUP(AI29,'[3]2010_HVAC'!$EY$7:$KA$83,AH59),"")</f>
        <v>87.200195885173983</v>
      </c>
      <c r="AJ59" s="22" t="str">
        <f>IF(AJ29&gt;0,VLOOKUP(AJ29,'[3]2010_HVAC'!$EY$7:$KA$83,AH59),"")</f>
        <v/>
      </c>
      <c r="AK59" s="22">
        <f>IF(AK29&gt;0,VLOOKUP(AK29,'[3]2010_HVAC'!$EY$7:$KA$83,86),"")</f>
        <v>30.119999999999994</v>
      </c>
      <c r="AL59" s="22" t="str">
        <f>IF(AL29&gt;0,VLOOKUP(AL29,'[3]2010_HVAC'!$EY$7:$KA$83,86),"")</f>
        <v/>
      </c>
      <c r="AM59" s="22">
        <f>IF(AM29&gt;0,VLOOKUP(AM29,'[3]2010_HVAC'!$EY$7:$KA$83,86),"")</f>
        <v>8.8477499999999996</v>
      </c>
      <c r="AN59" s="22">
        <f>IF(AN29&gt;0,VLOOKUP(AN29,'[3]2010_HVAC'!$EY$7:$KA$83,86),"")</f>
        <v>54.929882813543593</v>
      </c>
      <c r="AO59" s="14">
        <f t="shared" si="62"/>
        <v>56483.624669141223</v>
      </c>
      <c r="AP59" s="23">
        <f>IF(AP29&gt;0,VLOOKUP(AP29,'[3]2010_Envelope'!$BH$6:$CR$128,23),"")</f>
        <v>8.4364649494949475</v>
      </c>
      <c r="AQ59" s="23">
        <f>IF(AQ29&gt;0,VLOOKUP(AQ29,'[3]2010_Envelope'!$BH$6:$CR$128,23),"")</f>
        <v>18.663244444444445</v>
      </c>
      <c r="AR59" s="23">
        <f>IF(AR29&gt;0,VLOOKUP(AR29,'[3]2010_Envelope'!$BH$6:$CR$128,23),"")</f>
        <v>11.171259535353537</v>
      </c>
      <c r="AS59" s="23">
        <f>IF(AS29&gt;0,VLOOKUP(AS29,'[3]2010_Envelope'!$BH$6:$CR$128,23),"")</f>
        <v>41.274516060606061</v>
      </c>
      <c r="AT59" s="23">
        <f>IF(AT29&gt;0,VLOOKUP(AT29,'[3]2010_Envelope'!$BH$6:$CR$128,23),"")</f>
        <v>34.56193939393939</v>
      </c>
      <c r="AU59" s="23">
        <f>IF(AU29&gt;0,VLOOKUP(AU29,'[3]2010_Envelope'!$BH$6:$CR$128,23),"")</f>
        <v>17.280969696969695</v>
      </c>
      <c r="AV59" s="22">
        <f>IF(AV29&gt;0,VLOOKUP(AV29,'[3]2010_HVAC'!$EY$7:$KA$83,89),"")</f>
        <v>9.7301797979797993</v>
      </c>
      <c r="AW59" s="22">
        <f>IF(AW29&gt;0,VLOOKUP(AW29,'[3]2010_HVAC'!$EY$7:$KA$83,89),"")</f>
        <v>9.8557305050505057</v>
      </c>
      <c r="AX59" s="22" t="str">
        <f>IF(AX29&gt;0,VLOOKUP(AX29,'[3]2010_HVAC'!$EY$7:$KA$83,89),"")</f>
        <v/>
      </c>
      <c r="AY59" s="61">
        <f>VLOOKUP($C59,[1]Performance!$A$3:$K$36,9)</f>
        <v>2</v>
      </c>
      <c r="AZ59" s="61">
        <f t="shared" si="63"/>
        <v>91</v>
      </c>
      <c r="BA59" s="22">
        <f>IF(BA29&gt;0,VLOOKUP(BA29,'[3]2010_HVAC'!$EY$7:$KA$83,AZ59),"")</f>
        <v>48.06393822030298</v>
      </c>
      <c r="BB59" s="22" t="str">
        <f>IF(BB29&gt;0,VLOOKUP(BB29,'[3]2010_HVAC'!$EY$7:$KA$83,AZ59),"")</f>
        <v/>
      </c>
      <c r="BC59" s="22">
        <f>IF(BC29&gt;0,VLOOKUP(BC29,'[3]2010_HVAC'!$EY$7:$KA$83,89),"")</f>
        <v>25.1</v>
      </c>
      <c r="BD59" s="22" t="str">
        <f>IF(BD29&gt;0,VLOOKUP(BD29,'[3]2010_HVAC'!$EY$7:$KA$83,89),"")</f>
        <v/>
      </c>
      <c r="BE59" s="22">
        <f>IF(BE29&gt;0,VLOOKUP(BE29,'[3]2010_HVAC'!$EY$7:$KA$83,89),"")</f>
        <v>10.787929292929292</v>
      </c>
      <c r="BF59" s="22">
        <f>IF(BF29&gt;0,VLOOKUP(BF29,'[3]2010_HVAC'!$EY$7:$KA$83,89),"")</f>
        <v>34.178593750649348</v>
      </c>
      <c r="BG59" s="14">
        <f t="shared" si="64"/>
        <v>266413.71799124283</v>
      </c>
      <c r="BH59" s="21">
        <f>IF($N59&gt;0,VLOOKUP($C59,[2]Bucharest!$AB$7:$AN$40,$N59))/((IF($P59=1,'3 PlantsCodes'!$D$26,IF($P59=2,'3 PlantsCodes'!$D$27,IF($P59=3,'3 PlantsCodes'!$D$28,IF($P59=4,'3 PlantsCodes'!#REF!)))))*IF($R59=1,'3 PlantsCodes'!$D$31,IF(RO_Bucharest!$R59=2,'3 PlantsCodes'!$D$32)))</f>
        <v>10.548161755349167</v>
      </c>
      <c r="BI59" s="21">
        <f>(IF($O59=20,VLOOKUP($C59,[2]Bucharest!$AB$7:$AN$40,12),IF($O59&gt;0,VLOOKUP($C59,[2]Bucharest!$AB$7:$AN$40,$O59),0))/(IF($Q59=1,'3 PlantsCodes'!$E$26,IF($Q59=3,'3 PlantsCodes'!$E$28,IF($Q59=4,'3 PlantsCodes'!$E$29,1)))*IF($R59=1,'3 PlantsCodes'!$E$31,IF($R59=2,'3 PlantsCodes'!$E$32))))</f>
        <v>1.3643217982211155</v>
      </c>
      <c r="BJ59" s="21">
        <f>VLOOKUP($C59,[2]Bucharest!$AB$6:$AZ$40,$T59)</f>
        <v>2.2863275682739745</v>
      </c>
      <c r="BK59" s="21">
        <f>VLOOKUP($C59,[2]Bucharest!$B$7:$Y$40,18)</f>
        <v>11.353794285713454</v>
      </c>
      <c r="BL59" s="21">
        <f>VLOOKUP($C59,[2]Bucharest!$B$7:$AA$40,26)</f>
        <v>4.9577894159873672</v>
      </c>
      <c r="BM59" s="22">
        <f>IF($V59=1,-[4]SFH!$E$11,0)</f>
        <v>-20.6</v>
      </c>
      <c r="BN59" s="63" t="s">
        <v>38</v>
      </c>
      <c r="BO59" s="21">
        <f>IF($N59&gt;0,VLOOKUP($C59,[1]Bucharest!$AB$7:$AN$40,$N59))/((IF($P59=1,'3 PlantsCodes'!$D$26,IF($P59=2,'3 PlantsCodes'!$D$27,IF($P59=3,'3 PlantsCodes'!$D$28,IF($P59=4,'3 PlantsCodes'!D52)))))*IF($R59=1,'3 PlantsCodes'!$D$31,IF(RO_Bucharest!$R59=2,'3 PlantsCodes'!$D$32)))</f>
        <v>9.6229805106632291</v>
      </c>
      <c r="BP59" s="21">
        <f>(IF($O59=20,VLOOKUP($C59,[1]Bucharest!$AB$7:$AN$40,12),IF($O59&gt;0,VLOOKUP($C59,[1]Bucharest!$AB$7:$AN$40,$O59),0))/(IF($Q59=1,'3 PlantsCodes'!$E$26,IF($Q59=3,'3 PlantsCodes'!$E$28,IF($Q59=4,'3 PlantsCodes'!$E$29,1)))*IF($R59=1,'3 PlantsCodes'!$E$31,IF($R59=2,'3 PlantsCodes'!$E$32))))</f>
        <v>0.57301283132358383</v>
      </c>
      <c r="BQ59" s="21">
        <f>VLOOKUP($C59,[1]Bucharest!$AB$6:$AZ$40,$T59)</f>
        <v>3.7423823817144597</v>
      </c>
      <c r="BR59" s="21">
        <f>VLOOKUP($C59,[1]Bucharest!$B$7:$Y$40,18)</f>
        <v>11.676460606061633</v>
      </c>
      <c r="BS59" s="21">
        <f>VLOOKUP($C59,[1]Bucharest!$B$7:$AA$40,26)</f>
        <v>4.7672474894660741</v>
      </c>
      <c r="BT59" s="22">
        <f>IF($V59=1,-[4]AB!$E$11,0)</f>
        <v>-12.929292929292929</v>
      </c>
      <c r="BU59" s="63" t="s">
        <v>38</v>
      </c>
    </row>
    <row r="60" spans="1:73" ht="15" customHeight="1" x14ac:dyDescent="0.25">
      <c r="A60" s="195"/>
      <c r="B60" s="18">
        <v>25</v>
      </c>
      <c r="C60" s="26">
        <f t="shared" ref="C60:V60" si="69">IF(C30="","",C30)</f>
        <v>31</v>
      </c>
      <c r="D60" s="55" t="str">
        <f t="shared" si="69"/>
        <v/>
      </c>
      <c r="E60" s="55" t="str">
        <f t="shared" si="69"/>
        <v/>
      </c>
      <c r="F60" s="54" t="str">
        <f t="shared" si="69"/>
        <v/>
      </c>
      <c r="G60" s="54" t="str">
        <f t="shared" si="69"/>
        <v/>
      </c>
      <c r="H60" s="54">
        <f t="shared" si="69"/>
        <v>0</v>
      </c>
      <c r="I60" s="54">
        <f t="shared" si="69"/>
        <v>4</v>
      </c>
      <c r="J60" s="54">
        <f t="shared" si="69"/>
        <v>3</v>
      </c>
      <c r="K60" s="54">
        <f t="shared" si="69"/>
        <v>1</v>
      </c>
      <c r="L60" s="54">
        <f t="shared" si="69"/>
        <v>1</v>
      </c>
      <c r="M60" s="54">
        <f t="shared" si="69"/>
        <v>4311</v>
      </c>
      <c r="N60" s="54">
        <f t="shared" si="69"/>
        <v>5</v>
      </c>
      <c r="O60" s="54">
        <f t="shared" si="69"/>
        <v>20</v>
      </c>
      <c r="P60" s="54">
        <f t="shared" si="69"/>
        <v>3</v>
      </c>
      <c r="Q60" s="54">
        <f t="shared" si="69"/>
        <v>3</v>
      </c>
      <c r="R60" s="54">
        <f t="shared" si="69"/>
        <v>2</v>
      </c>
      <c r="S60" s="54" t="str">
        <f t="shared" si="69"/>
        <v>o</v>
      </c>
      <c r="T60" s="26">
        <f t="shared" si="69"/>
        <v>21</v>
      </c>
      <c r="U60" s="54">
        <f t="shared" si="69"/>
        <v>1</v>
      </c>
      <c r="V60" s="54">
        <f t="shared" si="69"/>
        <v>0</v>
      </c>
      <c r="W60" s="19"/>
      <c r="X60" s="23">
        <f>IF(X30&gt;0,VLOOKUP(X30,'[3]2010_Envelope'!$BH$6:$CR$128,22),"")</f>
        <v>17.434370357142853</v>
      </c>
      <c r="Y60" s="23">
        <f>IF(Y30&gt;0,VLOOKUP(Y30,'[3]2010_Envelope'!$BH$6:$CR$128,22),"")</f>
        <v>56.773062500000002</v>
      </c>
      <c r="Z60" s="23">
        <f>IF(Z30&gt;0,VLOOKUP(Z30,'[3]2010_Envelope'!$BH$6:$CR$128,22),"")</f>
        <v>23.085958071428575</v>
      </c>
      <c r="AA60" s="23">
        <f>IF(AA30&gt;0,VLOOKUP(AA30,'[3]2010_Envelope'!$BH$6:$CR$128,22),"")</f>
        <v>44.971679357142861</v>
      </c>
      <c r="AB60" s="23" t="str">
        <f>IF(AB30&gt;0,VLOOKUP(AB30,'[3]2010_Envelope'!$BH$6:$CR$128,22),"")</f>
        <v/>
      </c>
      <c r="AC60" s="23" t="str">
        <f>IF(AC30&gt;0,VLOOKUP(AC30,'[3]2010_Envelope'!$BH$6:$CR$128,22),"")</f>
        <v/>
      </c>
      <c r="AD60" s="22" t="str">
        <f>IF(AD30&gt;0,VLOOKUP(AD30,'[3]2010_HVAC'!$EY$7:$KA$83,86),"")</f>
        <v/>
      </c>
      <c r="AE60" s="22" t="str">
        <f>IF(AE30&gt;0,VLOOKUP(AE30,'[3]2010_HVAC'!$EY$7:$KA$83,86),"")</f>
        <v/>
      </c>
      <c r="AF60" s="22" t="str">
        <f>IF(AF30&gt;0,VLOOKUP(AF30,'[3]2010_HVAC'!$EY$7:$KA$83,86),"")</f>
        <v/>
      </c>
      <c r="AG60" s="61">
        <f>VLOOKUP($C60,[2]Performance!$A$3:$K$36,9)</f>
        <v>2</v>
      </c>
      <c r="AH60" s="61">
        <f t="shared" si="61"/>
        <v>88</v>
      </c>
      <c r="AI60" s="22">
        <f>IF(AI30&gt;0,VLOOKUP(AI30,'[3]2010_HVAC'!$EY$7:$KA$83,AH60),"")</f>
        <v>13.744013834936897</v>
      </c>
      <c r="AJ60" s="22">
        <f>IF(AJ30&gt;0,VLOOKUP(AJ30,'[3]2010_HVAC'!$EY$7:$KA$83,AH60),"")</f>
        <v>30.992440794622812</v>
      </c>
      <c r="AK60" s="22">
        <f>IF(AK30&gt;0,VLOOKUP(AK30,'[3]2010_HVAC'!$EY$7:$KA$83,86),"")</f>
        <v>30.119999999999994</v>
      </c>
      <c r="AL60" s="22" t="str">
        <f>IF(AL30&gt;0,VLOOKUP(AL30,'[3]2010_HVAC'!$EY$7:$KA$83,86),"")</f>
        <v/>
      </c>
      <c r="AM60" s="22">
        <f>IF(AM30&gt;0,VLOOKUP(AM30,'[3]2010_HVAC'!$EY$7:$KA$83,86),"")</f>
        <v>8.8477499999999996</v>
      </c>
      <c r="AN60" s="22" t="str">
        <f>IF(AN30&gt;0,VLOOKUP(AN30,'[3]2010_HVAC'!$EY$7:$KA$83,86),"")</f>
        <v/>
      </c>
      <c r="AO60" s="14">
        <f t="shared" si="62"/>
        <v>31635.698488138361</v>
      </c>
      <c r="AP60" s="23">
        <f>IF(AP30&gt;0,VLOOKUP(AP30,'[3]2010_Envelope'!$BH$6:$CR$128,23),"")</f>
        <v>8.4364649494949475</v>
      </c>
      <c r="AQ60" s="23">
        <f>IF(AQ30&gt;0,VLOOKUP(AQ30,'[3]2010_Envelope'!$BH$6:$CR$128,23),"")</f>
        <v>18.663244444444445</v>
      </c>
      <c r="AR60" s="23">
        <f>IF(AR30&gt;0,VLOOKUP(AR30,'[3]2010_Envelope'!$BH$6:$CR$128,23),"")</f>
        <v>11.171259535353537</v>
      </c>
      <c r="AS60" s="23">
        <f>IF(AS30&gt;0,VLOOKUP(AS30,'[3]2010_Envelope'!$BH$6:$CR$128,23),"")</f>
        <v>41.274516060606061</v>
      </c>
      <c r="AT60" s="23" t="str">
        <f>IF(AT30&gt;0,VLOOKUP(AT30,'[3]2010_Envelope'!$BH$6:$CR$128,23),"")</f>
        <v/>
      </c>
      <c r="AU60" s="23" t="str">
        <f>IF(AU30&gt;0,VLOOKUP(AU30,'[3]2010_Envelope'!$BH$6:$CR$128,23),"")</f>
        <v/>
      </c>
      <c r="AV60" s="22" t="str">
        <f>IF(AV30&gt;0,VLOOKUP(AV30,'[3]2010_HVAC'!$EY$7:$KA$83,89),"")</f>
        <v/>
      </c>
      <c r="AW60" s="22" t="str">
        <f>IF(AW30&gt;0,VLOOKUP(AW30,'[3]2010_HVAC'!$EY$7:$KA$83,89),"")</f>
        <v/>
      </c>
      <c r="AX60" s="22" t="str">
        <f>IF(AX30&gt;0,VLOOKUP(AX30,'[3]2010_HVAC'!$EY$7:$KA$83,89),"")</f>
        <v/>
      </c>
      <c r="AY60" s="61">
        <f>VLOOKUP($C60,[1]Performance!$A$3:$K$36,9)</f>
        <v>2</v>
      </c>
      <c r="AZ60" s="61">
        <f t="shared" si="63"/>
        <v>91</v>
      </c>
      <c r="BA60" s="22">
        <f>IF(BA30&gt;0,VLOOKUP(BA30,'[3]2010_HVAC'!$EY$7:$KA$83,AZ60),"")</f>
        <v>5.9572205118122001</v>
      </c>
      <c r="BB60" s="22">
        <f>IF(BB30&gt;0,VLOOKUP(BB30,'[3]2010_HVAC'!$EY$7:$KA$83,AZ60),"")</f>
        <v>16.178394406436794</v>
      </c>
      <c r="BC60" s="22">
        <f>IF(BC30&gt;0,VLOOKUP(BC30,'[3]2010_HVAC'!$EY$7:$KA$83,89),"")</f>
        <v>25.1</v>
      </c>
      <c r="BD60" s="22" t="str">
        <f>IF(BD30&gt;0,VLOOKUP(BD30,'[3]2010_HVAC'!$EY$7:$KA$83,89),"")</f>
        <v/>
      </c>
      <c r="BE60" s="22">
        <f>IF(BE30&gt;0,VLOOKUP(BE30,'[3]2010_HVAC'!$EY$7:$KA$83,89),"")</f>
        <v>10.787929292929292</v>
      </c>
      <c r="BF60" s="22" t="str">
        <f>IF(BF30&gt;0,VLOOKUP(BF30,'[3]2010_HVAC'!$EY$7:$KA$83,89),"")</f>
        <v/>
      </c>
      <c r="BG60" s="14">
        <f t="shared" si="64"/>
        <v>136193.33890906652</v>
      </c>
      <c r="BH60" s="21">
        <f>IF($N60&gt;0,VLOOKUP($C60,[2]Bucharest!$AB$7:$AN$40,$N60))/((IF($P60=1,'3 PlantsCodes'!$D$26,IF($P60=2,'3 PlantsCodes'!$D$27,IF($P60=3,'3 PlantsCodes'!$D$28,IF($P60=4,'3 PlantsCodes'!#REF!)))))*IF($R60=1,'3 PlantsCodes'!$D$31,IF(RO_Bucharest!$R60=2,'3 PlantsCodes'!$D$32)))</f>
        <v>52.945475224970181</v>
      </c>
      <c r="BI60" s="21">
        <f>(IF($O60=20,VLOOKUP($C60,[2]Bucharest!$AB$7:$AN$40,12),IF($O60&gt;0,VLOOKUP($C60,[2]Bucharest!$AB$7:$AN$40,$O60),0))/(IF($Q60=1,'3 PlantsCodes'!$E$26,IF($Q60=3,'3 PlantsCodes'!$E$28,IF($Q60=4,'3 PlantsCodes'!$E$29,1)))*IF($R60=1,'3 PlantsCodes'!$E$31,IF($R60=2,'3 PlantsCodes'!$E$32))))</f>
        <v>8.453606512081409</v>
      </c>
      <c r="BJ60" s="21">
        <f>VLOOKUP($C60,[2]Bucharest!$AB$6:$AZ$40,$T60)</f>
        <v>8.0360902255639104</v>
      </c>
      <c r="BK60" s="21">
        <f>VLOOKUP($C60,[2]Bucharest!$B$7:$Y$40,18)</f>
        <v>11.353794285713454</v>
      </c>
      <c r="BL60" s="21">
        <f>VLOOKUP($C60,[2]Bucharest!$B$7:$AA$40,26)</f>
        <v>0.54156143009553581</v>
      </c>
      <c r="BM60" s="22">
        <f>IF($V60=1,-[4]SFH!$E$11,0)</f>
        <v>0</v>
      </c>
      <c r="BN60" s="63" t="s">
        <v>38</v>
      </c>
      <c r="BO60" s="21">
        <f>IF($N60&gt;0,VLOOKUP($C60,[1]Bucharest!$AB$7:$AN$40,$N60))/((IF($P60=1,'3 PlantsCodes'!$D$26,IF($P60=2,'3 PlantsCodes'!$D$27,IF($P60=3,'3 PlantsCodes'!$D$28,IF($P60=4,'3 PlantsCodes'!D53)))))*IF($R60=1,'3 PlantsCodes'!$D$31,IF(RO_Bucharest!$R60=2,'3 PlantsCodes'!$D$32)))</f>
        <v>47.263901634429644</v>
      </c>
      <c r="BP60" s="21">
        <f>(IF($O60=20,VLOOKUP($C60,[1]Bucharest!$AB$7:$AN$40,12),IF($O60&gt;0,VLOOKUP($C60,[1]Bucharest!$AB$7:$AN$40,$O60),0))/(IF($Q60=1,'3 PlantsCodes'!$E$26,IF($Q60=3,'3 PlantsCodes'!$E$28,IF($Q60=4,'3 PlantsCodes'!$E$29,1)))*IF($R60=1,'3 PlantsCodes'!$E$31,IF($R60=2,'3 PlantsCodes'!$E$32))))</f>
        <v>7.2791243438313442</v>
      </c>
      <c r="BQ60" s="21">
        <f>VLOOKUP($C60,[1]Bucharest!$AB$6:$AZ$40,$T60)</f>
        <v>12.860499734183945</v>
      </c>
      <c r="BR60" s="21">
        <f>VLOOKUP($C60,[1]Bucharest!$B$7:$Y$40,18)</f>
        <v>11.676460606061633</v>
      </c>
      <c r="BS60" s="21">
        <f>VLOOKUP($C60,[1]Bucharest!$B$7:$AA$40,26)</f>
        <v>0.46211980103799327</v>
      </c>
      <c r="BT60" s="22">
        <f>IF($V60=1,-[4]AB!$E$11,0)</f>
        <v>0</v>
      </c>
      <c r="BU60" s="63" t="s">
        <v>38</v>
      </c>
    </row>
    <row r="61" spans="1:73" ht="15" customHeight="1" x14ac:dyDescent="0.25">
      <c r="A61" s="195"/>
      <c r="B61" s="18">
        <v>26</v>
      </c>
      <c r="C61" s="26">
        <f t="shared" ref="C61:V61" si="70">IF(C31="","",C31)</f>
        <v>31</v>
      </c>
      <c r="D61" s="55" t="str">
        <f t="shared" si="70"/>
        <v/>
      </c>
      <c r="E61" s="55" t="str">
        <f t="shared" si="70"/>
        <v/>
      </c>
      <c r="F61" s="54" t="str">
        <f t="shared" si="70"/>
        <v/>
      </c>
      <c r="G61" s="54" t="str">
        <f t="shared" si="70"/>
        <v/>
      </c>
      <c r="H61" s="54">
        <f t="shared" si="70"/>
        <v>0</v>
      </c>
      <c r="I61" s="54">
        <f t="shared" si="70"/>
        <v>4</v>
      </c>
      <c r="J61" s="54">
        <f t="shared" si="70"/>
        <v>3</v>
      </c>
      <c r="K61" s="54">
        <f t="shared" si="70"/>
        <v>1</v>
      </c>
      <c r="L61" s="54">
        <f t="shared" si="70"/>
        <v>1</v>
      </c>
      <c r="M61" s="54">
        <f t="shared" si="70"/>
        <v>4311</v>
      </c>
      <c r="N61" s="54">
        <f t="shared" si="70"/>
        <v>5</v>
      </c>
      <c r="O61" s="54">
        <f t="shared" si="70"/>
        <v>20</v>
      </c>
      <c r="P61" s="54">
        <f t="shared" si="70"/>
        <v>3</v>
      </c>
      <c r="Q61" s="54">
        <f t="shared" si="70"/>
        <v>3</v>
      </c>
      <c r="R61" s="54">
        <f t="shared" si="70"/>
        <v>2</v>
      </c>
      <c r="S61" s="54" t="str">
        <f t="shared" si="70"/>
        <v>o</v>
      </c>
      <c r="T61" s="26">
        <f t="shared" si="70"/>
        <v>21</v>
      </c>
      <c r="U61" s="54">
        <f t="shared" si="70"/>
        <v>1</v>
      </c>
      <c r="V61" s="54">
        <f t="shared" si="70"/>
        <v>1</v>
      </c>
      <c r="W61" s="19"/>
      <c r="X61" s="23">
        <f>IF(X31&gt;0,VLOOKUP(X31,'[3]2010_Envelope'!$BH$6:$CR$128,22),"")</f>
        <v>17.434370357142853</v>
      </c>
      <c r="Y61" s="23">
        <f>IF(Y31&gt;0,VLOOKUP(Y31,'[3]2010_Envelope'!$BH$6:$CR$128,22),"")</f>
        <v>56.773062500000002</v>
      </c>
      <c r="Z61" s="23">
        <f>IF(Z31&gt;0,VLOOKUP(Z31,'[3]2010_Envelope'!$BH$6:$CR$128,22),"")</f>
        <v>23.085958071428575</v>
      </c>
      <c r="AA61" s="23">
        <f>IF(AA31&gt;0,VLOOKUP(AA31,'[3]2010_Envelope'!$BH$6:$CR$128,22),"")</f>
        <v>44.971679357142861</v>
      </c>
      <c r="AB61" s="23" t="str">
        <f>IF(AB31&gt;0,VLOOKUP(AB31,'[3]2010_Envelope'!$BH$6:$CR$128,22),"")</f>
        <v/>
      </c>
      <c r="AC61" s="23" t="str">
        <f>IF(AC31&gt;0,VLOOKUP(AC31,'[3]2010_Envelope'!$BH$6:$CR$128,22),"")</f>
        <v/>
      </c>
      <c r="AD61" s="22" t="str">
        <f>IF(AD31&gt;0,VLOOKUP(AD31,'[3]2010_HVAC'!$EY$7:$KA$83,86),"")</f>
        <v/>
      </c>
      <c r="AE61" s="22" t="str">
        <f>IF(AE31&gt;0,VLOOKUP(AE31,'[3]2010_HVAC'!$EY$7:$KA$83,86),"")</f>
        <v/>
      </c>
      <c r="AF61" s="22" t="str">
        <f>IF(AF31&gt;0,VLOOKUP(AF31,'[3]2010_HVAC'!$EY$7:$KA$83,86),"")</f>
        <v/>
      </c>
      <c r="AG61" s="61">
        <f>VLOOKUP($C61,[2]Performance!$A$3:$K$36,9)</f>
        <v>2</v>
      </c>
      <c r="AH61" s="61">
        <f t="shared" si="61"/>
        <v>88</v>
      </c>
      <c r="AI61" s="22">
        <f>IF(AI31&gt;0,VLOOKUP(AI31,'[3]2010_HVAC'!$EY$7:$KA$83,AH61),"")</f>
        <v>13.744013834936897</v>
      </c>
      <c r="AJ61" s="22">
        <f>IF(AJ31&gt;0,VLOOKUP(AJ31,'[3]2010_HVAC'!$EY$7:$KA$83,AH61),"")</f>
        <v>30.992440794622812</v>
      </c>
      <c r="AK61" s="22">
        <f>IF(AK31&gt;0,VLOOKUP(AK31,'[3]2010_HVAC'!$EY$7:$KA$83,86),"")</f>
        <v>30.119999999999994</v>
      </c>
      <c r="AL61" s="22" t="str">
        <f>IF(AL31&gt;0,VLOOKUP(AL31,'[3]2010_HVAC'!$EY$7:$KA$83,86),"")</f>
        <v/>
      </c>
      <c r="AM61" s="22">
        <f>IF(AM31&gt;0,VLOOKUP(AM31,'[3]2010_HVAC'!$EY$7:$KA$83,86),"")</f>
        <v>8.8477499999999996</v>
      </c>
      <c r="AN61" s="22">
        <f>IF(AN31&gt;0,VLOOKUP(AN31,'[3]2010_HVAC'!$EY$7:$KA$83,86),"")</f>
        <v>54.929882813543593</v>
      </c>
      <c r="AO61" s="14">
        <f t="shared" si="62"/>
        <v>39325.882082034463</v>
      </c>
      <c r="AP61" s="23">
        <f>IF(AP31&gt;0,VLOOKUP(AP31,'[3]2010_Envelope'!$BH$6:$CR$128,23),"")</f>
        <v>8.4364649494949475</v>
      </c>
      <c r="AQ61" s="23">
        <f>IF(AQ31&gt;0,VLOOKUP(AQ31,'[3]2010_Envelope'!$BH$6:$CR$128,23),"")</f>
        <v>18.663244444444445</v>
      </c>
      <c r="AR61" s="23">
        <f>IF(AR31&gt;0,VLOOKUP(AR31,'[3]2010_Envelope'!$BH$6:$CR$128,23),"")</f>
        <v>11.171259535353537</v>
      </c>
      <c r="AS61" s="23">
        <f>IF(AS31&gt;0,VLOOKUP(AS31,'[3]2010_Envelope'!$BH$6:$CR$128,23),"")</f>
        <v>41.274516060606061</v>
      </c>
      <c r="AT61" s="23" t="str">
        <f>IF(AT31&gt;0,VLOOKUP(AT31,'[3]2010_Envelope'!$BH$6:$CR$128,23),"")</f>
        <v/>
      </c>
      <c r="AU61" s="23" t="str">
        <f>IF(AU31&gt;0,VLOOKUP(AU31,'[3]2010_Envelope'!$BH$6:$CR$128,23),"")</f>
        <v/>
      </c>
      <c r="AV61" s="22" t="str">
        <f>IF(AV31&gt;0,VLOOKUP(AV31,'[3]2010_HVAC'!$EY$7:$KA$83,89),"")</f>
        <v/>
      </c>
      <c r="AW61" s="22" t="str">
        <f>IF(AW31&gt;0,VLOOKUP(AW31,'[3]2010_HVAC'!$EY$7:$KA$83,89),"")</f>
        <v/>
      </c>
      <c r="AX61" s="22" t="str">
        <f>IF(AX31&gt;0,VLOOKUP(AX31,'[3]2010_HVAC'!$EY$7:$KA$83,89),"")</f>
        <v/>
      </c>
      <c r="AY61" s="61">
        <f>VLOOKUP($C61,[1]Performance!$A$3:$K$36,9)</f>
        <v>2</v>
      </c>
      <c r="AZ61" s="61">
        <f t="shared" si="63"/>
        <v>91</v>
      </c>
      <c r="BA61" s="22">
        <f>IF(BA31&gt;0,VLOOKUP(BA31,'[3]2010_HVAC'!$EY$7:$KA$83,AZ61),"")</f>
        <v>5.9572205118122001</v>
      </c>
      <c r="BB61" s="22">
        <f>IF(BB31&gt;0,VLOOKUP(BB31,'[3]2010_HVAC'!$EY$7:$KA$83,AZ61),"")</f>
        <v>16.178394406436794</v>
      </c>
      <c r="BC61" s="22">
        <f>IF(BC31&gt;0,VLOOKUP(BC31,'[3]2010_HVAC'!$EY$7:$KA$83,89),"")</f>
        <v>25.1</v>
      </c>
      <c r="BD61" s="22" t="str">
        <f>IF(BD31&gt;0,VLOOKUP(BD31,'[3]2010_HVAC'!$EY$7:$KA$83,89),"")</f>
        <v/>
      </c>
      <c r="BE61" s="22">
        <f>IF(BE31&gt;0,VLOOKUP(BE31,'[3]2010_HVAC'!$EY$7:$KA$83,89),"")</f>
        <v>10.787929292929292</v>
      </c>
      <c r="BF61" s="22">
        <f>IF(BF31&gt;0,VLOOKUP(BF31,'[3]2010_HVAC'!$EY$7:$KA$83,89),"")</f>
        <v>34.178593750649348</v>
      </c>
      <c r="BG61" s="14">
        <f t="shared" si="64"/>
        <v>170030.14672220938</v>
      </c>
      <c r="BH61" s="21">
        <f>IF($N61&gt;0,VLOOKUP($C61,[2]Bucharest!$AB$7:$AN$40,$N61))/((IF($P61=1,'3 PlantsCodes'!$D$26,IF($P61=2,'3 PlantsCodes'!$D$27,IF($P61=3,'3 PlantsCodes'!$D$28,IF($P61=4,'3 PlantsCodes'!#REF!)))))*IF($R61=1,'3 PlantsCodes'!$D$31,IF(RO_Bucharest!$R61=2,'3 PlantsCodes'!$D$32)))</f>
        <v>52.945475224970181</v>
      </c>
      <c r="BI61" s="21">
        <f>(IF($O61=20,VLOOKUP($C61,[2]Bucharest!$AB$7:$AN$40,12),IF($O61&gt;0,VLOOKUP($C61,[2]Bucharest!$AB$7:$AN$40,$O61),0))/(IF($Q61=1,'3 PlantsCodes'!$E$26,IF($Q61=3,'3 PlantsCodes'!$E$28,IF($Q61=4,'3 PlantsCodes'!$E$29,1)))*IF($R61=1,'3 PlantsCodes'!$E$31,IF($R61=2,'3 PlantsCodes'!$E$32))))</f>
        <v>8.453606512081409</v>
      </c>
      <c r="BJ61" s="21">
        <f>VLOOKUP($C61,[2]Bucharest!$AB$6:$AZ$40,$T61)</f>
        <v>8.0360902255639104</v>
      </c>
      <c r="BK61" s="21">
        <f>VLOOKUP($C61,[2]Bucharest!$B$7:$Y$40,18)</f>
        <v>11.353794285713454</v>
      </c>
      <c r="BL61" s="21">
        <f>VLOOKUP($C61,[2]Bucharest!$B$7:$AA$40,26)</f>
        <v>0.54156143009553581</v>
      </c>
      <c r="BM61" s="22">
        <f>IF($V61=1,-[4]SFH!$E$11,0)</f>
        <v>-20.6</v>
      </c>
      <c r="BN61" s="63" t="s">
        <v>38</v>
      </c>
      <c r="BO61" s="21">
        <f>IF($N61&gt;0,VLOOKUP($C61,[1]Bucharest!$AB$7:$AN$40,$N61))/((IF($P61=1,'3 PlantsCodes'!$D$26,IF($P61=2,'3 PlantsCodes'!$D$27,IF($P61=3,'3 PlantsCodes'!$D$28,IF($P61=4,'3 PlantsCodes'!D54)))))*IF($R61=1,'3 PlantsCodes'!$D$31,IF(RO_Bucharest!$R61=2,'3 PlantsCodes'!$D$32)))</f>
        <v>47.263901634429644</v>
      </c>
      <c r="BP61" s="21">
        <f>(IF($O61=20,VLOOKUP($C61,[1]Bucharest!$AB$7:$AN$40,12),IF($O61&gt;0,VLOOKUP($C61,[1]Bucharest!$AB$7:$AN$40,$O61),0))/(IF($Q61=1,'3 PlantsCodes'!$E$26,IF($Q61=3,'3 PlantsCodes'!$E$28,IF($Q61=4,'3 PlantsCodes'!$E$29,1)))*IF($R61=1,'3 PlantsCodes'!$E$31,IF($R61=2,'3 PlantsCodes'!$E$32))))</f>
        <v>7.2791243438313442</v>
      </c>
      <c r="BQ61" s="21">
        <f>VLOOKUP($C61,[1]Bucharest!$AB$6:$AZ$40,$T61)</f>
        <v>12.860499734183945</v>
      </c>
      <c r="BR61" s="21">
        <f>VLOOKUP($C61,[1]Bucharest!$B$7:$Y$40,18)</f>
        <v>11.676460606061633</v>
      </c>
      <c r="BS61" s="21">
        <f>VLOOKUP($C61,[1]Bucharest!$B$7:$AA$40,26)</f>
        <v>0.46211980103799327</v>
      </c>
      <c r="BT61" s="22">
        <f>IF($V61=1,-[4]AB!$E$11,0)</f>
        <v>-12.929292929292929</v>
      </c>
      <c r="BU61" s="63" t="s">
        <v>38</v>
      </c>
    </row>
    <row r="62" spans="1:73" ht="15" customHeight="1" x14ac:dyDescent="0.25">
      <c r="A62" s="196"/>
      <c r="B62" s="18">
        <v>27</v>
      </c>
      <c r="C62" s="26">
        <f t="shared" ref="C62:V62" si="71">IF(C32="","",C32)</f>
        <v>32</v>
      </c>
      <c r="D62" s="55" t="str">
        <f t="shared" si="71"/>
        <v/>
      </c>
      <c r="E62" s="55" t="str">
        <f t="shared" si="71"/>
        <v/>
      </c>
      <c r="F62" s="54" t="str">
        <f t="shared" si="71"/>
        <v/>
      </c>
      <c r="G62" s="54" t="str">
        <f t="shared" si="71"/>
        <v/>
      </c>
      <c r="H62" s="54">
        <f t="shared" si="71"/>
        <v>0</v>
      </c>
      <c r="I62" s="54">
        <f t="shared" si="71"/>
        <v>4</v>
      </c>
      <c r="J62" s="54">
        <f t="shared" si="71"/>
        <v>3</v>
      </c>
      <c r="K62" s="54">
        <f t="shared" si="71"/>
        <v>2</v>
      </c>
      <c r="L62" s="54">
        <f t="shared" si="71"/>
        <v>1</v>
      </c>
      <c r="M62" s="54">
        <f t="shared" si="71"/>
        <v>4321</v>
      </c>
      <c r="N62" s="54">
        <f t="shared" si="71"/>
        <v>5</v>
      </c>
      <c r="O62" s="54">
        <f t="shared" si="71"/>
        <v>20</v>
      </c>
      <c r="P62" s="54">
        <f t="shared" si="71"/>
        <v>3</v>
      </c>
      <c r="Q62" s="54">
        <f t="shared" si="71"/>
        <v>3</v>
      </c>
      <c r="R62" s="54">
        <f t="shared" si="71"/>
        <v>2</v>
      </c>
      <c r="S62" s="54" t="str">
        <f t="shared" si="71"/>
        <v>o</v>
      </c>
      <c r="T62" s="26">
        <f t="shared" si="71"/>
        <v>21</v>
      </c>
      <c r="U62" s="54">
        <f t="shared" si="71"/>
        <v>1</v>
      </c>
      <c r="V62" s="54">
        <f t="shared" si="71"/>
        <v>1</v>
      </c>
      <c r="W62" s="8"/>
      <c r="X62" s="23">
        <f>IF(X32&gt;0,VLOOKUP(X32,'[3]2010_Envelope'!$BH$6:$CR$128,22),"")</f>
        <v>17.434370357142853</v>
      </c>
      <c r="Y62" s="23">
        <f>IF(Y32&gt;0,VLOOKUP(Y32,'[3]2010_Envelope'!$BH$6:$CR$128,22),"")</f>
        <v>56.773062500000002</v>
      </c>
      <c r="Z62" s="23">
        <f>IF(Z32&gt;0,VLOOKUP(Z32,'[3]2010_Envelope'!$BH$6:$CR$128,22),"")</f>
        <v>23.085958071428575</v>
      </c>
      <c r="AA62" s="23">
        <f>IF(AA32&gt;0,VLOOKUP(AA32,'[3]2010_Envelope'!$BH$6:$CR$128,22),"")</f>
        <v>44.971679357142861</v>
      </c>
      <c r="AB62" s="23">
        <f>IF(AB32&gt;0,VLOOKUP(AB32,'[3]2010_Envelope'!$BH$6:$CR$128,22),"")</f>
        <v>38.986575000000009</v>
      </c>
      <c r="AC62" s="23">
        <f>IF(AC32&gt;0,VLOOKUP(AC32,'[3]2010_Envelope'!$BH$6:$CR$128,22),"")</f>
        <v>19.346721428571431</v>
      </c>
      <c r="AD62" s="22" t="str">
        <f>IF(AD32&gt;0,VLOOKUP(AD32,'[3]2010_HVAC'!$EY$7:$KA$83,86),"")</f>
        <v/>
      </c>
      <c r="AE62" s="22" t="str">
        <f>IF(AE32&gt;0,VLOOKUP(AE32,'[3]2010_HVAC'!$EY$7:$KA$83,86),"")</f>
        <v/>
      </c>
      <c r="AF62" s="22" t="str">
        <f>IF(AF32&gt;0,VLOOKUP(AF32,'[3]2010_HVAC'!$EY$7:$KA$83,86),"")</f>
        <v/>
      </c>
      <c r="AG62" s="61">
        <f>VLOOKUP($C62,[2]Performance!$A$3:$K$36,9)</f>
        <v>2</v>
      </c>
      <c r="AH62" s="61">
        <f t="shared" si="61"/>
        <v>88</v>
      </c>
      <c r="AI62" s="22">
        <f>IF(AI32&gt;0,VLOOKUP(AI32,'[3]2010_HVAC'!$EY$7:$KA$83,AH62),"")</f>
        <v>13.744013834936897</v>
      </c>
      <c r="AJ62" s="22">
        <f>IF(AJ32&gt;0,VLOOKUP(AJ32,'[3]2010_HVAC'!$EY$7:$KA$83,AH62),"")</f>
        <v>30.992440794622812</v>
      </c>
      <c r="AK62" s="22">
        <f>IF(AK32&gt;0,VLOOKUP(AK32,'[3]2010_HVAC'!$EY$7:$KA$83,86),"")</f>
        <v>30.119999999999994</v>
      </c>
      <c r="AL62" s="22" t="str">
        <f>IF(AL32&gt;0,VLOOKUP(AL32,'[3]2010_HVAC'!$EY$7:$KA$83,86),"")</f>
        <v/>
      </c>
      <c r="AM62" s="22">
        <f>IF(AM32&gt;0,VLOOKUP(AM32,'[3]2010_HVAC'!$EY$7:$KA$83,86),"")</f>
        <v>8.8477499999999996</v>
      </c>
      <c r="AN62" s="22">
        <f>IF(AN32&gt;0,VLOOKUP(AN32,'[3]2010_HVAC'!$EY$7:$KA$83,86),"")</f>
        <v>54.929882813543593</v>
      </c>
      <c r="AO62" s="14">
        <f t="shared" si="62"/>
        <v>47492.543582034465</v>
      </c>
      <c r="AP62" s="23">
        <f>IF(AP32&gt;0,VLOOKUP(AP32,'[3]2010_Envelope'!$BH$6:$CR$128,23),"")</f>
        <v>8.4364649494949475</v>
      </c>
      <c r="AQ62" s="23">
        <f>IF(AQ32&gt;0,VLOOKUP(AQ32,'[3]2010_Envelope'!$BH$6:$CR$128,23),"")</f>
        <v>18.663244444444445</v>
      </c>
      <c r="AR62" s="23">
        <f>IF(AR32&gt;0,VLOOKUP(AR32,'[3]2010_Envelope'!$BH$6:$CR$128,23),"")</f>
        <v>11.171259535353537</v>
      </c>
      <c r="AS62" s="23">
        <f>IF(AS32&gt;0,VLOOKUP(AS32,'[3]2010_Envelope'!$BH$6:$CR$128,23),"")</f>
        <v>41.274516060606061</v>
      </c>
      <c r="AT62" s="23">
        <f>IF(AT32&gt;0,VLOOKUP(AT32,'[3]2010_Envelope'!$BH$6:$CR$128,23),"")</f>
        <v>34.56193939393939</v>
      </c>
      <c r="AU62" s="23">
        <f>IF(AU32&gt;0,VLOOKUP(AU32,'[3]2010_Envelope'!$BH$6:$CR$128,23),"")</f>
        <v>17.280969696969695</v>
      </c>
      <c r="AV62" s="22" t="str">
        <f>IF(AV32&gt;0,VLOOKUP(AV32,'[3]2010_HVAC'!$EY$7:$KA$83,89),"")</f>
        <v/>
      </c>
      <c r="AW62" s="22" t="str">
        <f>IF(AW32&gt;0,VLOOKUP(AW32,'[3]2010_HVAC'!$EY$7:$KA$83,89),"")</f>
        <v/>
      </c>
      <c r="AX62" s="22" t="str">
        <f>IF(AX32&gt;0,VLOOKUP(AX32,'[3]2010_HVAC'!$EY$7:$KA$83,89),"")</f>
        <v/>
      </c>
      <c r="AY62" s="61">
        <f>VLOOKUP($C62,[1]Performance!$A$3:$K$36,9)</f>
        <v>2</v>
      </c>
      <c r="AZ62" s="61">
        <f t="shared" si="63"/>
        <v>91</v>
      </c>
      <c r="BA62" s="22">
        <f>IF(BA32&gt;0,VLOOKUP(BA32,'[3]2010_HVAC'!$EY$7:$KA$83,AZ62),"")</f>
        <v>5.9572205118122001</v>
      </c>
      <c r="BB62" s="22">
        <f>IF(BB32&gt;0,VLOOKUP(BB32,'[3]2010_HVAC'!$EY$7:$KA$83,AZ62),"")</f>
        <v>16.178394406436794</v>
      </c>
      <c r="BC62" s="22">
        <f>IF(BC32&gt;0,VLOOKUP(BC32,'[3]2010_HVAC'!$EY$7:$KA$83,89),"")</f>
        <v>25.1</v>
      </c>
      <c r="BD62" s="22" t="str">
        <f>IF(BD32&gt;0,VLOOKUP(BD32,'[3]2010_HVAC'!$EY$7:$KA$83,89),"")</f>
        <v/>
      </c>
      <c r="BE62" s="22">
        <f>IF(BE32&gt;0,VLOOKUP(BE32,'[3]2010_HVAC'!$EY$7:$KA$83,89),"")</f>
        <v>10.787929292929292</v>
      </c>
      <c r="BF62" s="22">
        <f>IF(BF32&gt;0,VLOOKUP(BF32,'[3]2010_HVAC'!$EY$7:$KA$83,89),"")</f>
        <v>34.178593750649348</v>
      </c>
      <c r="BG62" s="14">
        <f t="shared" si="64"/>
        <v>221354.62672220936</v>
      </c>
      <c r="BH62" s="21">
        <f>IF($N62&gt;0,VLOOKUP($C62,[2]Bucharest!$AB$7:$AN$40,$N62))/((IF($P62=1,'3 PlantsCodes'!$D$26,IF($P62=2,'3 PlantsCodes'!$D$27,IF($P62=3,'3 PlantsCodes'!$D$28,IF($P62=4,'3 PlantsCodes'!#REF!)))))*IF($R62=1,'3 PlantsCodes'!$D$31,IF(RO_Bucharest!$R62=2,'3 PlantsCodes'!$D$32)))</f>
        <v>52.944523747139399</v>
      </c>
      <c r="BI62" s="21">
        <f>(IF($O62=20,VLOOKUP($C62,[2]Bucharest!$AB$7:$AN$40,12),IF($O62&gt;0,VLOOKUP($C62,[2]Bucharest!$AB$7:$AN$40,$O62),0))/(IF($Q62=1,'3 PlantsCodes'!$E$26,IF($Q62=3,'3 PlantsCodes'!$E$28,IF($Q62=4,'3 PlantsCodes'!$E$29,1)))*IF($R62=1,'3 PlantsCodes'!$E$31,IF($R62=2,'3 PlantsCodes'!$E$32))))</f>
        <v>2.1050533978845922</v>
      </c>
      <c r="BJ62" s="21">
        <f>VLOOKUP($C62,[2]Bucharest!$AB$6:$AZ$40,$T62)</f>
        <v>8.0360902255639104</v>
      </c>
      <c r="BK62" s="21">
        <f>VLOOKUP($C62,[2]Bucharest!$B$7:$Y$40,18)</f>
        <v>11.353794285713454</v>
      </c>
      <c r="BL62" s="21">
        <f>VLOOKUP($C62,[2]Bucharest!$B$7:$AA$40,26)</f>
        <v>0.4207330576913047</v>
      </c>
      <c r="BM62" s="22">
        <f>IF($V62=1,-[4]SFH!$E$11,0)</f>
        <v>-20.6</v>
      </c>
      <c r="BN62" s="63" t="s">
        <v>38</v>
      </c>
      <c r="BO62" s="21">
        <f>IF($N62&gt;0,VLOOKUP($C62,[1]Bucharest!$AB$7:$AN$40,$N62))/((IF($P62=1,'3 PlantsCodes'!$D$26,IF($P62=2,'3 PlantsCodes'!$D$27,IF($P62=3,'3 PlantsCodes'!$D$28,IF($P62=4,'3 PlantsCodes'!D55)))))*IF($R62=1,'3 PlantsCodes'!$D$31,IF(RO_Bucharest!$R62=2,'3 PlantsCodes'!$D$32)))</f>
        <v>47.271847518292837</v>
      </c>
      <c r="BP62" s="21">
        <f>(IF($O62=20,VLOOKUP($C62,[1]Bucharest!$AB$7:$AN$40,12),IF($O62&gt;0,VLOOKUP($C62,[1]Bucharest!$AB$7:$AN$40,$O62),0))/(IF($Q62=1,'3 PlantsCodes'!$E$26,IF($Q62=3,'3 PlantsCodes'!$E$28,IF($Q62=4,'3 PlantsCodes'!$E$29,1)))*IF($R62=1,'3 PlantsCodes'!$E$31,IF($R62=2,'3 PlantsCodes'!$E$32))))</f>
        <v>1.0569004921428551</v>
      </c>
      <c r="BQ62" s="21">
        <f>VLOOKUP($C62,[1]Bucharest!$AB$6:$AZ$40,$T62)</f>
        <v>12.860499734183945</v>
      </c>
      <c r="BR62" s="21">
        <f>VLOOKUP($C62,[1]Bucharest!$B$7:$Y$40,18)</f>
        <v>11.676460606061633</v>
      </c>
      <c r="BS62" s="21">
        <f>VLOOKUP($C62,[1]Bucharest!$B$7:$AA$40,26)</f>
        <v>0.37361906915115156</v>
      </c>
      <c r="BT62" s="22">
        <f>IF($V62=1,-[4]AB!$E$11,0)</f>
        <v>-12.929292929292929</v>
      </c>
      <c r="BU62" s="63" t="s">
        <v>38</v>
      </c>
    </row>
    <row r="64" spans="1:73" ht="15.75" thickBot="1" x14ac:dyDescent="0.3"/>
    <row r="65" spans="1:73" ht="56.25" customHeight="1" thickBot="1" x14ac:dyDescent="0.3">
      <c r="A65" s="56"/>
      <c r="B65" s="169" t="s">
        <v>32</v>
      </c>
      <c r="C65" s="170"/>
      <c r="D65" s="170"/>
      <c r="E65" s="170"/>
      <c r="F65" s="170"/>
      <c r="G65" s="170"/>
      <c r="H65" s="170"/>
      <c r="I65" s="170"/>
      <c r="J65" s="170"/>
      <c r="K65" s="170"/>
      <c r="L65" s="170"/>
      <c r="M65" s="170"/>
      <c r="N65" s="170"/>
      <c r="O65" s="170"/>
      <c r="P65" s="170"/>
      <c r="Q65" s="170"/>
      <c r="R65" s="170"/>
      <c r="S65" s="170"/>
      <c r="T65" s="170"/>
      <c r="U65" s="170"/>
      <c r="V65" s="170"/>
      <c r="W65" s="171"/>
      <c r="X65" s="172" t="s">
        <v>7</v>
      </c>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4"/>
      <c r="BH65" s="172" t="s">
        <v>52</v>
      </c>
      <c r="BI65" s="182"/>
      <c r="BJ65" s="182"/>
      <c r="BK65" s="182"/>
      <c r="BL65" s="182"/>
      <c r="BM65" s="182"/>
      <c r="BN65" s="182"/>
      <c r="BO65" s="182"/>
      <c r="BP65" s="182"/>
      <c r="BQ65" s="182"/>
      <c r="BR65" s="182"/>
      <c r="BS65" s="182"/>
      <c r="BT65" s="182"/>
      <c r="BU65" s="183"/>
    </row>
    <row r="66" spans="1:73" ht="15.75" thickBot="1" x14ac:dyDescent="0.3">
      <c r="A66" s="185" t="s">
        <v>0</v>
      </c>
      <c r="B66" s="2" t="s">
        <v>1</v>
      </c>
      <c r="C66" s="119"/>
      <c r="D66" s="178" t="s">
        <v>50</v>
      </c>
      <c r="E66" s="179"/>
      <c r="F66" s="179"/>
      <c r="G66" s="179"/>
      <c r="H66" s="180"/>
      <c r="I66" s="180"/>
      <c r="J66" s="180"/>
      <c r="K66" s="180"/>
      <c r="L66" s="180"/>
      <c r="M66" s="180"/>
      <c r="N66" s="180"/>
      <c r="O66" s="180"/>
      <c r="P66" s="180"/>
      <c r="Q66" s="180"/>
      <c r="R66" s="180"/>
      <c r="S66" s="180"/>
      <c r="T66" s="180"/>
      <c r="U66" s="180"/>
      <c r="V66" s="181"/>
      <c r="W66" s="3"/>
      <c r="X66" s="175" t="s">
        <v>22</v>
      </c>
      <c r="Y66" s="176"/>
      <c r="Z66" s="176"/>
      <c r="AA66" s="176"/>
      <c r="AB66" s="176"/>
      <c r="AC66" s="176"/>
      <c r="AD66" s="176"/>
      <c r="AE66" s="176"/>
      <c r="AF66" s="176"/>
      <c r="AG66" s="176"/>
      <c r="AH66" s="176"/>
      <c r="AI66" s="176"/>
      <c r="AJ66" s="176"/>
      <c r="AK66" s="176"/>
      <c r="AL66" s="176"/>
      <c r="AM66" s="176"/>
      <c r="AN66" s="177"/>
      <c r="AO66" s="4" t="s">
        <v>2</v>
      </c>
      <c r="AP66" s="175" t="s">
        <v>9</v>
      </c>
      <c r="AQ66" s="176"/>
      <c r="AR66" s="176"/>
      <c r="AS66" s="176"/>
      <c r="AT66" s="176"/>
      <c r="AU66" s="176"/>
      <c r="AV66" s="176"/>
      <c r="AW66" s="176"/>
      <c r="AX66" s="176"/>
      <c r="AY66" s="176"/>
      <c r="AZ66" s="176"/>
      <c r="BA66" s="176"/>
      <c r="BB66" s="176"/>
      <c r="BC66" s="176"/>
      <c r="BD66" s="176"/>
      <c r="BE66" s="176"/>
      <c r="BF66" s="177"/>
      <c r="BG66" s="4" t="s">
        <v>3</v>
      </c>
      <c r="BH66" s="178"/>
      <c r="BI66" s="179"/>
      <c r="BJ66" s="179"/>
      <c r="BK66" s="179"/>
      <c r="BL66" s="179"/>
      <c r="BM66" s="184"/>
      <c r="BN66" s="4" t="s">
        <v>2</v>
      </c>
      <c r="BO66" s="178"/>
      <c r="BP66" s="179"/>
      <c r="BQ66" s="179"/>
      <c r="BR66" s="179"/>
      <c r="BS66" s="179"/>
      <c r="BT66" s="179"/>
      <c r="BU66" s="4" t="s">
        <v>3</v>
      </c>
    </row>
    <row r="67" spans="1:73" ht="33.75" customHeight="1" thickTop="1" thickBot="1" x14ac:dyDescent="0.3">
      <c r="A67" s="186"/>
      <c r="B67" s="197"/>
      <c r="C67" s="198" t="s">
        <v>51</v>
      </c>
      <c r="D67" s="198" t="s">
        <v>47</v>
      </c>
      <c r="E67" s="198" t="s">
        <v>48</v>
      </c>
      <c r="F67" s="198" t="s">
        <v>49</v>
      </c>
      <c r="G67" s="198" t="s">
        <v>24</v>
      </c>
      <c r="H67" s="198" t="s">
        <v>13</v>
      </c>
      <c r="I67" s="198" t="s">
        <v>19</v>
      </c>
      <c r="J67" s="198" t="s">
        <v>12</v>
      </c>
      <c r="K67" s="198" t="s">
        <v>34</v>
      </c>
      <c r="L67" s="198" t="s">
        <v>13</v>
      </c>
      <c r="M67" s="198"/>
      <c r="N67" s="198" t="s">
        <v>17</v>
      </c>
      <c r="O67" s="198" t="s">
        <v>18</v>
      </c>
      <c r="P67" s="198" t="s">
        <v>53</v>
      </c>
      <c r="Q67" s="198" t="s">
        <v>54</v>
      </c>
      <c r="R67" s="198" t="s">
        <v>34</v>
      </c>
      <c r="S67" s="198" t="s">
        <v>24</v>
      </c>
      <c r="T67" s="199" t="s">
        <v>20</v>
      </c>
      <c r="U67" s="199" t="s">
        <v>92</v>
      </c>
      <c r="V67" s="199" t="s">
        <v>93</v>
      </c>
      <c r="W67" s="10"/>
      <c r="X67" s="13" t="s">
        <v>11</v>
      </c>
      <c r="Y67" s="13" t="s">
        <v>12</v>
      </c>
      <c r="Z67" s="13" t="s">
        <v>14</v>
      </c>
      <c r="AA67" s="13" t="s">
        <v>15</v>
      </c>
      <c r="AB67" s="13" t="s">
        <v>21</v>
      </c>
      <c r="AC67" s="13" t="s">
        <v>23</v>
      </c>
      <c r="AD67" s="13" t="s">
        <v>100</v>
      </c>
      <c r="AE67" s="13" t="s">
        <v>101</v>
      </c>
      <c r="AF67" s="13" t="s">
        <v>24</v>
      </c>
      <c r="AG67" s="13" t="s">
        <v>38</v>
      </c>
      <c r="AH67" s="13" t="s">
        <v>38</v>
      </c>
      <c r="AI67" s="13" t="s">
        <v>17</v>
      </c>
      <c r="AJ67" s="13" t="s">
        <v>18</v>
      </c>
      <c r="AK67" s="13" t="s">
        <v>19</v>
      </c>
      <c r="AL67" s="13" t="s">
        <v>102</v>
      </c>
      <c r="AM67" s="13" t="s">
        <v>99</v>
      </c>
      <c r="AN67" s="13" t="s">
        <v>16</v>
      </c>
      <c r="AO67" s="16">
        <v>140</v>
      </c>
      <c r="AP67" s="13" t="s">
        <v>11</v>
      </c>
      <c r="AQ67" s="13" t="s">
        <v>12</v>
      </c>
      <c r="AR67" s="13" t="s">
        <v>14</v>
      </c>
      <c r="AS67" s="13" t="s">
        <v>15</v>
      </c>
      <c r="AT67" s="13" t="s">
        <v>21</v>
      </c>
      <c r="AU67" s="13" t="s">
        <v>23</v>
      </c>
      <c r="AV67" s="13" t="s">
        <v>100</v>
      </c>
      <c r="AW67" s="13" t="s">
        <v>101</v>
      </c>
      <c r="AX67" s="13" t="s">
        <v>24</v>
      </c>
      <c r="AY67" s="13" t="s">
        <v>38</v>
      </c>
      <c r="AZ67" s="13" t="s">
        <v>38</v>
      </c>
      <c r="BA67" s="13" t="s">
        <v>17</v>
      </c>
      <c r="BB67" s="13" t="s">
        <v>18</v>
      </c>
      <c r="BC67" s="13" t="s">
        <v>19</v>
      </c>
      <c r="BD67" s="13" t="s">
        <v>102</v>
      </c>
      <c r="BE67" s="13" t="s">
        <v>99</v>
      </c>
      <c r="BF67" s="13" t="s">
        <v>16</v>
      </c>
      <c r="BG67" s="16">
        <v>990</v>
      </c>
      <c r="BH67" s="16" t="s">
        <v>33</v>
      </c>
      <c r="BI67" s="16" t="s">
        <v>34</v>
      </c>
      <c r="BJ67" s="16" t="s">
        <v>20</v>
      </c>
      <c r="BK67" s="16" t="s">
        <v>24</v>
      </c>
      <c r="BL67" s="16" t="s">
        <v>35</v>
      </c>
      <c r="BM67" s="16" t="s">
        <v>36</v>
      </c>
      <c r="BN67" s="16">
        <v>140</v>
      </c>
      <c r="BO67" s="16" t="s">
        <v>33</v>
      </c>
      <c r="BP67" s="16" t="s">
        <v>34</v>
      </c>
      <c r="BQ67" s="16" t="s">
        <v>20</v>
      </c>
      <c r="BR67" s="16" t="s">
        <v>24</v>
      </c>
      <c r="BS67" s="16" t="s">
        <v>35</v>
      </c>
      <c r="BT67" s="16" t="s">
        <v>36</v>
      </c>
      <c r="BU67" s="16">
        <v>990</v>
      </c>
    </row>
    <row r="68" spans="1:73" x14ac:dyDescent="0.25">
      <c r="A68" s="194">
        <v>2020</v>
      </c>
      <c r="B68" s="17">
        <v>1</v>
      </c>
      <c r="C68" s="58">
        <f>VLOOKUP(M68,[1]aux!$A$2:$B$35,2)</f>
        <v>1</v>
      </c>
      <c r="D68" s="54" t="s">
        <v>38</v>
      </c>
      <c r="E68" s="54" t="s">
        <v>42</v>
      </c>
      <c r="F68" s="54" t="s">
        <v>42</v>
      </c>
      <c r="G68" s="54" t="s">
        <v>42</v>
      </c>
      <c r="H68" s="54">
        <v>0</v>
      </c>
      <c r="I68" s="54">
        <f>IF(D68="-",1,IF(D68="o",2,IF(D68="o+",3,IF(D68="+",4))))</f>
        <v>1</v>
      </c>
      <c r="J68" s="54">
        <f>IF(E68="o",1,IF(E68="o+",2,IF(E68="+",3)))</f>
        <v>1</v>
      </c>
      <c r="K68" s="54">
        <f>IF(F68="o",1,IF(F68="+",2))</f>
        <v>1</v>
      </c>
      <c r="L68" s="54">
        <f>IF(H68=0,1,IF(H68=1,2))</f>
        <v>1</v>
      </c>
      <c r="M68" s="54">
        <f>I68*1000+J68*100+K68*10+L68*1</f>
        <v>1111</v>
      </c>
      <c r="N68" s="54">
        <v>2</v>
      </c>
      <c r="O68" s="54">
        <v>11</v>
      </c>
      <c r="P68" s="54">
        <v>2</v>
      </c>
      <c r="Q68" s="54">
        <v>3</v>
      </c>
      <c r="R68" s="54">
        <v>1</v>
      </c>
      <c r="S68" s="54" t="s">
        <v>42</v>
      </c>
      <c r="T68" s="26">
        <f>IF(U68=0,IF(OR(N68=2,N68=3),14,IF(N68=7,16,IF(N68=8,17,IF(N68=9,18,IF(N68=10,19,15))))),IF(U68=1,IF(OR(N68=2,N68=3),20,IF(N68=7,22,IF(N68=8,23,IF(N68=9,24,IF(N68=10,25,21)))))))</f>
        <v>14</v>
      </c>
      <c r="U68" s="54">
        <v>0</v>
      </c>
      <c r="V68" s="54">
        <v>0</v>
      </c>
      <c r="W68" s="7"/>
      <c r="X68" s="11">
        <f>VLOOKUP($C68,[2]Bucharest!$BB$7:$BK$40,5)</f>
        <v>1</v>
      </c>
      <c r="Y68" s="11">
        <f>VLOOKUP($C68,[2]Bucharest!$BB$7:$BK$40,6)</f>
        <v>23</v>
      </c>
      <c r="Z68" s="11">
        <f>VLOOKUP($C68,[2]Bucharest!$BB$7:$BK$40,7)</f>
        <v>0</v>
      </c>
      <c r="AA68" s="11">
        <f>VLOOKUP($C68,[2]Bucharest!$BB$7:$BK$40,8)</f>
        <v>80</v>
      </c>
      <c r="AB68" s="11">
        <f>VLOOKUP($C68,[2]Bucharest!$BB$7:$BK$40,9)</f>
        <v>0</v>
      </c>
      <c r="AC68" s="11">
        <f>VLOOKUP($C68,[2]Bucharest!$BB$7:$BK$40,10)</f>
        <v>102</v>
      </c>
      <c r="AD68" s="12">
        <f>IF($H68=1,169,0)</f>
        <v>0</v>
      </c>
      <c r="AE68" s="12">
        <f>IF($H68=1,167,0)</f>
        <v>0</v>
      </c>
      <c r="AF68" s="12">
        <v>0</v>
      </c>
      <c r="AG68" s="12" t="s">
        <v>38</v>
      </c>
      <c r="AH68" s="12" t="s">
        <v>38</v>
      </c>
      <c r="AI68" s="12">
        <f>IF($N68=2,145,IF($N68=3,118,IF(OR($N68=4,$N68=5,$N68=6),121,IF($N68=7,127,IF($N68=8,133,IF($N68=9,136,IF($N68=10,189,0)))))))</f>
        <v>145</v>
      </c>
      <c r="AJ68" s="12">
        <f>IF($O68=11,139,IF($O68=20,142,0))</f>
        <v>139</v>
      </c>
      <c r="AK68" s="12">
        <f>IF($P68=1,148,IF($P68=2,152,IF($P68=3,154,IF($P68=4,156,0))))</f>
        <v>152</v>
      </c>
      <c r="AL68" s="12">
        <f>IF($R68=1,160,IF($R68=2,162))</f>
        <v>160</v>
      </c>
      <c r="AM68" s="12">
        <f>IF($U68=1,185,0)</f>
        <v>0</v>
      </c>
      <c r="AN68" s="12">
        <f>IF($V68=1,184,0)</f>
        <v>0</v>
      </c>
      <c r="AO68" s="14">
        <f t="shared" ref="AO68:AO94" si="72">AO98/$AO$5</f>
        <v>82.172241908617195</v>
      </c>
      <c r="AP68" s="11">
        <f>VLOOKUP($C68,[1]Bucharest!$BB$7:$BK$40,5)</f>
        <v>1</v>
      </c>
      <c r="AQ68" s="11">
        <f>VLOOKUP($C68,[1]Bucharest!$BB$7:$BK$40,6)</f>
        <v>23</v>
      </c>
      <c r="AR68" s="11">
        <f>VLOOKUP($C68,[1]Bucharest!$BB$7:$BK$40,7)</f>
        <v>0</v>
      </c>
      <c r="AS68" s="11">
        <f>VLOOKUP($C68,[1]Bucharest!$BB$7:$BK$40,8)</f>
        <v>81</v>
      </c>
      <c r="AT68" s="11">
        <f>VLOOKUP($C68,[1]Bucharest!$BB$7:$BK$40,9)</f>
        <v>0</v>
      </c>
      <c r="AU68" s="11">
        <f>VLOOKUP($C68,[1]Bucharest!$BB$7:$BK$40,10)</f>
        <v>103</v>
      </c>
      <c r="AV68" s="12">
        <f>IF($H68=1,170,0)</f>
        <v>0</v>
      </c>
      <c r="AW68" s="12">
        <f>IF($H68=1,168,0)</f>
        <v>0</v>
      </c>
      <c r="AX68" s="12">
        <v>0</v>
      </c>
      <c r="AY68" s="12" t="s">
        <v>38</v>
      </c>
      <c r="AZ68" s="12" t="s">
        <v>38</v>
      </c>
      <c r="BA68" s="12">
        <f>IF($N68=2,146,IF($N68=3,119,IF(OR($N68=4,$N68=5,$N68=6),122,IF($N68=7,128,IF($N68=8,134,IF($N68=9,138,IF($N68=10,190,0)))))))</f>
        <v>146</v>
      </c>
      <c r="BB68" s="12">
        <f>IF($O68=11,140,IF($O68=20,143,0))</f>
        <v>140</v>
      </c>
      <c r="BC68" s="12">
        <f>IF($P68=1,149,IF($P68=2,153,IF($P68=3,155,IF($P68=4,157,0))))</f>
        <v>153</v>
      </c>
      <c r="BD68" s="12">
        <f>IF($R68=1,160,IF($R68=2,162))</f>
        <v>160</v>
      </c>
      <c r="BE68" s="12">
        <f>IF($U68=1,186,0)</f>
        <v>0</v>
      </c>
      <c r="BF68" s="12">
        <f>IF($V68=1,184,0)</f>
        <v>0</v>
      </c>
      <c r="BG68" s="14">
        <f t="shared" ref="BG68:BG94" si="73">BG98/$BG$5</f>
        <v>48.308915064957496</v>
      </c>
      <c r="BH68" s="21">
        <f>IF($N68=2,BH98*'4 PEF'!$I$4,IF(OR($N68=3,$N68=4,$N68=5,$N68=6),BH98*'4 PEF'!$I$5,IF(OR($N68=7,$N68=8),BH98*'4 PEF'!$I$10,IF($N68=9,BH98*'4 PEF'!$I$7,IF($N68=10,BH98*'4 PEF'!$I$6)))))</f>
        <v>283.73636520648478</v>
      </c>
      <c r="BI68" s="21">
        <f>BI98*'4 PEF'!$I$10</f>
        <v>27.346655014848043</v>
      </c>
      <c r="BJ68" s="21">
        <f>IF($N68=2,BJ98*'4 PEF'!$I$4,IF(OR($N68=3,$N68=4,$N68=5,$N68=6),BJ98*'4 PEF'!$I$5,IF(OR($N68=7,$N68=8),BJ98*'4 PEF'!$I$10,IF($N68=9,BJ98*'4 PEF'!$I$7,IF($N68=10,BJ98*'4 PEF'!$I$6)))))</f>
        <v>18.864000000000001</v>
      </c>
      <c r="BK68" s="21">
        <f>BK98*'4 PEF'!$I$10</f>
        <v>24.751271542855331</v>
      </c>
      <c r="BL68" s="21">
        <f>BL98*'4 PEF'!$I$10</f>
        <v>2.1180614001007063</v>
      </c>
      <c r="BM68" s="39">
        <f>BM98*'4 PEF'!$I$10</f>
        <v>0</v>
      </c>
      <c r="BN68" s="40">
        <f>SUM(BH68:BM68)</f>
        <v>356.81635316428884</v>
      </c>
      <c r="BO68" s="21">
        <f>IF($N68=2,BO98*'4 PEF'!$I$4,IF(OR($N68=3,$N68=4,$N68=5,$N68=6),BO98*'4 PEF'!$I$5,IF(OR($N68=7,$N68=8),BO98*'4 PEF'!$I$10,IF($N68=9,BO98*'4 PEF'!$I$7,IF($N68=10,BO98*'4 PEF'!$I$6)))))</f>
        <v>187.81392538889924</v>
      </c>
      <c r="BP68" s="21">
        <f>BP98*'4 PEF'!$I$10</f>
        <v>17.509076522653018</v>
      </c>
      <c r="BQ68" s="21">
        <f>IF($N68=2,BQ98*'4 PEF'!$I$4,IF(OR($N68=3,$N68=4,$N68=5,$N68=6),BQ98*'4 PEF'!$I$5,IF(OR($N68=7,$N68=8),BQ98*'4 PEF'!$I$10,IF($N68=9,BQ98*'4 PEF'!$I$7,IF($N68=10,BQ98*'4 PEF'!$I$6)))))</f>
        <v>29.123999999999999</v>
      </c>
      <c r="BR68" s="21">
        <f>BR98*'4 PEF'!$I$10</f>
        <v>25.454684121214363</v>
      </c>
      <c r="BS68" s="21">
        <f>BS98*'4 PEF'!$I$10</f>
        <v>1.4156973921491931</v>
      </c>
      <c r="BT68" s="39">
        <f>BT98*'4 PEF'!$I$10</f>
        <v>0</v>
      </c>
      <c r="BU68" s="40">
        <f>SUM(BO68:BT68)</f>
        <v>261.31738342491576</v>
      </c>
    </row>
    <row r="69" spans="1:73" x14ac:dyDescent="0.25">
      <c r="A69" s="195"/>
      <c r="B69" s="18">
        <v>2</v>
      </c>
      <c r="C69" s="26">
        <f>VLOOKUP(M69,[1]aux!$A$2:$B$35,2)</f>
        <v>7</v>
      </c>
      <c r="D69" s="55" t="s">
        <v>42</v>
      </c>
      <c r="E69" s="55" t="s">
        <v>42</v>
      </c>
      <c r="F69" s="54" t="s">
        <v>42</v>
      </c>
      <c r="G69" s="54" t="s">
        <v>42</v>
      </c>
      <c r="H69" s="54">
        <v>0</v>
      </c>
      <c r="I69" s="54">
        <f t="shared" ref="I69:I87" si="74">IF(D69="-",1,IF(D69="o",2,IF(D69="o+",3,IF(D69="+",4))))</f>
        <v>2</v>
      </c>
      <c r="J69" s="54">
        <f t="shared" ref="J69:J87" si="75">IF(E69="o",1,IF(E69="o+",2,IF(E69="+",3)))</f>
        <v>1</v>
      </c>
      <c r="K69" s="54">
        <f t="shared" ref="K69:K87" si="76">IF(F69="o",1,IF(F69="+",2))</f>
        <v>1</v>
      </c>
      <c r="L69" s="54">
        <f t="shared" ref="L69:L87" si="77">IF(H69=0,1,IF(H69=1,2))</f>
        <v>1</v>
      </c>
      <c r="M69" s="54">
        <f t="shared" ref="M69:M94" si="78">I69*1000+J69*100+K69*10+L69*1</f>
        <v>2111</v>
      </c>
      <c r="N69" s="54">
        <v>9</v>
      </c>
      <c r="O69" s="54">
        <v>11</v>
      </c>
      <c r="P69" s="54">
        <v>2</v>
      </c>
      <c r="Q69" s="54">
        <v>3</v>
      </c>
      <c r="R69" s="54">
        <v>1</v>
      </c>
      <c r="S69" s="54" t="s">
        <v>42</v>
      </c>
      <c r="T69" s="26">
        <f t="shared" ref="T69:T94" si="79">IF(U69=0,IF(OR(N69=2,N69=3),14,IF(N69=7,16,IF(N69=8,17,IF(N69=9,18,IF(N69=10,19,15))))),IF(U69=1,IF(OR(N69=2,N69=3),20,IF(N69=7,22,IF(N69=8,23,IF(N69=9,24,IF(N69=10,25,21)))))))</f>
        <v>18</v>
      </c>
      <c r="U69" s="54">
        <v>0</v>
      </c>
      <c r="V69" s="54">
        <v>0</v>
      </c>
      <c r="W69" s="19"/>
      <c r="X69" s="11">
        <f>VLOOKUP($C69,[2]Bucharest!$BB$7:$BK$40,5)</f>
        <v>13</v>
      </c>
      <c r="Y69" s="11">
        <f>VLOOKUP($C69,[2]Bucharest!$BB$7:$BK$40,6)</f>
        <v>33</v>
      </c>
      <c r="Z69" s="11">
        <f>VLOOKUP($C69,[2]Bucharest!$BB$7:$BK$40,7)</f>
        <v>63</v>
      </c>
      <c r="AA69" s="11">
        <f>VLOOKUP($C69,[2]Bucharest!$BB$7:$BK$40,8)</f>
        <v>80</v>
      </c>
      <c r="AB69" s="11">
        <f>VLOOKUP($C69,[2]Bucharest!$BB$7:$BK$40,9)</f>
        <v>0</v>
      </c>
      <c r="AC69" s="11">
        <f>VLOOKUP($C69,[2]Bucharest!$BB$7:$BK$40,10)</f>
        <v>102</v>
      </c>
      <c r="AD69" s="12">
        <f t="shared" ref="AD69:AD94" si="80">IF($H69=1,169,0)</f>
        <v>0</v>
      </c>
      <c r="AE69" s="12">
        <f t="shared" ref="AE69:AE94" si="81">IF($H69=1,167,0)</f>
        <v>0</v>
      </c>
      <c r="AF69" s="12">
        <v>0</v>
      </c>
      <c r="AG69" s="12" t="s">
        <v>38</v>
      </c>
      <c r="AH69" s="12" t="s">
        <v>38</v>
      </c>
      <c r="AI69" s="12">
        <f t="shared" ref="AI69:AI94" si="82">IF($N69=2,145,IF($N69=3,118,IF(OR($N69=4,$N69=5,$N69=6),121,IF($N69=7,127,IF($N69=8,133,IF($N69=9,136,IF($N69=10,189,0)))))))</f>
        <v>136</v>
      </c>
      <c r="AJ69" s="12">
        <f t="shared" ref="AJ69:AJ94" si="83">IF($O69=11,139,IF($O69=20,142,0))</f>
        <v>139</v>
      </c>
      <c r="AK69" s="12">
        <f t="shared" ref="AK69:AK94" si="84">IF($P69=1,148,IF($P69=2,152,IF($P69=3,154,IF($P69=4,156,0))))</f>
        <v>152</v>
      </c>
      <c r="AL69" s="12">
        <f t="shared" ref="AL69:AL94" si="85">IF($R69=1,160,IF($R69=2,162))</f>
        <v>160</v>
      </c>
      <c r="AM69" s="12">
        <f t="shared" ref="AM69:AM94" si="86">IF($U69=1,185,0)</f>
        <v>0</v>
      </c>
      <c r="AN69" s="12">
        <f t="shared" ref="AN69:AN94" si="87">IF($V69=1,184,0)</f>
        <v>0</v>
      </c>
      <c r="AO69" s="14">
        <f t="shared" si="72"/>
        <v>105.38138730572399</v>
      </c>
      <c r="AP69" s="11">
        <f>VLOOKUP($C69,[1]Bucharest!$BB$7:$BK$40,5)</f>
        <v>13</v>
      </c>
      <c r="AQ69" s="11">
        <f>VLOOKUP($C69,[1]Bucharest!$BB$7:$BK$40,6)</f>
        <v>33</v>
      </c>
      <c r="AR69" s="11">
        <f>VLOOKUP($C69,[1]Bucharest!$BB$7:$BK$40,7)</f>
        <v>63</v>
      </c>
      <c r="AS69" s="11">
        <f>VLOOKUP($C69,[1]Bucharest!$BB$7:$BK$40,8)</f>
        <v>81</v>
      </c>
      <c r="AT69" s="11">
        <f>VLOOKUP($C69,[1]Bucharest!$BB$7:$BK$40,9)</f>
        <v>0</v>
      </c>
      <c r="AU69" s="11">
        <f>VLOOKUP($C69,[1]Bucharest!$BB$7:$BK$40,10)</f>
        <v>103</v>
      </c>
      <c r="AV69" s="12">
        <f t="shared" ref="AV69:AV94" si="88">IF($H69=1,170,0)</f>
        <v>0</v>
      </c>
      <c r="AW69" s="12">
        <f t="shared" ref="AW69:AW94" si="89">IF($H69=1,168,0)</f>
        <v>0</v>
      </c>
      <c r="AX69" s="12">
        <v>0</v>
      </c>
      <c r="AY69" s="12" t="s">
        <v>38</v>
      </c>
      <c r="AZ69" s="12" t="s">
        <v>38</v>
      </c>
      <c r="BA69" s="12">
        <f t="shared" ref="BA69:BA94" si="90">IF($N69=2,146,IF($N69=3,119,IF(OR($N69=4,$N69=5,$N69=6),122,IF($N69=7,128,IF($N69=8,134,IF($N69=9,138,IF($N69=10,190,0)))))))</f>
        <v>138</v>
      </c>
      <c r="BB69" s="12">
        <f t="shared" ref="BB69:BB94" si="91">IF($O69=11,140,IF($O69=20,143,0))</f>
        <v>140</v>
      </c>
      <c r="BC69" s="12">
        <f t="shared" ref="BC69:BC94" si="92">IF($P69=1,149,IF($P69=2,153,IF($P69=3,155,IF($P69=4,157,0))))</f>
        <v>153</v>
      </c>
      <c r="BD69" s="12">
        <f t="shared" ref="BD69:BD94" si="93">IF($R69=1,160,IF($R69=2,162))</f>
        <v>160</v>
      </c>
      <c r="BE69" s="12">
        <f t="shared" ref="BE69:BE94" si="94">IF($U69=1,186,0)</f>
        <v>0</v>
      </c>
      <c r="BF69" s="12">
        <f t="shared" ref="BF69:BF94" si="95">IF($V69=1,184,0)</f>
        <v>0</v>
      </c>
      <c r="BG69" s="14">
        <f t="shared" si="73"/>
        <v>59.08881544118033</v>
      </c>
      <c r="BH69" s="21">
        <f>IF($N69=2,BH99*'4 PEF'!$I$4,IF(OR($N69=3,$N69=4,$N69=5,$N69=6),BH99*'4 PEF'!$I$5,IF(OR($N69=7,$N69=8),BH99*'4 PEF'!$I$10,IF($N69=9,BH99*'4 PEF'!$I$7,IF($N69=10,BH99*'4 PEF'!$I$6)))))</f>
        <v>141.98387384611823</v>
      </c>
      <c r="BI69" s="21">
        <f>BI99*'4 PEF'!$I$10</f>
        <v>21.17372229764409</v>
      </c>
      <c r="BJ69" s="21">
        <f>IF($N69=2,BJ99*'4 PEF'!$I$4,IF(OR($N69=3,$N69=4,$N69=5,$N69=6),BJ99*'4 PEF'!$I$5,IF(OR($N69=7,$N69=8),BJ99*'4 PEF'!$I$10,IF($N69=9,BJ99*'4 PEF'!$I$7,IF($N69=10,BJ99*'4 PEF'!$I$6)))))</f>
        <v>18.864000000000001</v>
      </c>
      <c r="BK69" s="21">
        <f>BK99*'4 PEF'!$I$10</f>
        <v>24.751271542855331</v>
      </c>
      <c r="BL69" s="21">
        <f>BL99*'4 PEF'!$I$10</f>
        <v>1.3906180331475533</v>
      </c>
      <c r="BM69" s="39">
        <f>BM99*'4 PEF'!$I$10</f>
        <v>0</v>
      </c>
      <c r="BN69" s="40">
        <f t="shared" ref="BN69:BN94" si="96">SUM(BH69:BM69)</f>
        <v>208.16348571976519</v>
      </c>
      <c r="BO69" s="21">
        <f>IF($N69=2,BO99*'4 PEF'!$I$4,IF(OR($N69=3,$N69=4,$N69=5,$N69=6),BO99*'4 PEF'!$I$5,IF(OR($N69=7,$N69=8),BO99*'4 PEF'!$I$10,IF($N69=9,BO99*'4 PEF'!$I$7,IF($N69=10,BO99*'4 PEF'!$I$6)))))</f>
        <v>112.69107952236455</v>
      </c>
      <c r="BP69" s="21">
        <f>BP99*'4 PEF'!$I$10</f>
        <v>16.295267021248044</v>
      </c>
      <c r="BQ69" s="21">
        <f>IF($N69=2,BQ99*'4 PEF'!$I$4,IF(OR($N69=3,$N69=4,$N69=5,$N69=6),BQ99*'4 PEF'!$I$5,IF(OR($N69=7,$N69=8),BQ99*'4 PEF'!$I$10,IF($N69=9,BQ99*'4 PEF'!$I$7,IF($N69=10,BQ99*'4 PEF'!$I$6)))))</f>
        <v>29.123999999999999</v>
      </c>
      <c r="BR69" s="21">
        <f>BR99*'4 PEF'!$I$10</f>
        <v>25.454684121214363</v>
      </c>
      <c r="BS69" s="21">
        <f>BS99*'4 PEF'!$I$10</f>
        <v>1.1225718152816031</v>
      </c>
      <c r="BT69" s="39">
        <f>BT99*'4 PEF'!$I$10</f>
        <v>0</v>
      </c>
      <c r="BU69" s="40">
        <f t="shared" ref="BU69:BU94" si="97">SUM(BO69:BT69)</f>
        <v>184.68760248010858</v>
      </c>
    </row>
    <row r="70" spans="1:73" x14ac:dyDescent="0.25">
      <c r="A70" s="195"/>
      <c r="B70" s="18">
        <v>3</v>
      </c>
      <c r="C70" s="26">
        <f>VLOOKUP(M70,[1]aux!$A$2:$B$35,2)</f>
        <v>17</v>
      </c>
      <c r="D70" s="55" t="s">
        <v>40</v>
      </c>
      <c r="E70" s="55" t="s">
        <v>42</v>
      </c>
      <c r="F70" s="54" t="s">
        <v>42</v>
      </c>
      <c r="G70" s="54" t="s">
        <v>42</v>
      </c>
      <c r="H70" s="54">
        <v>0</v>
      </c>
      <c r="I70" s="54">
        <f t="shared" si="74"/>
        <v>3</v>
      </c>
      <c r="J70" s="54">
        <f t="shared" si="75"/>
        <v>1</v>
      </c>
      <c r="K70" s="54">
        <f t="shared" si="76"/>
        <v>1</v>
      </c>
      <c r="L70" s="54">
        <f t="shared" si="77"/>
        <v>1</v>
      </c>
      <c r="M70" s="54">
        <f t="shared" si="78"/>
        <v>3111</v>
      </c>
      <c r="N70" s="54">
        <v>9</v>
      </c>
      <c r="O70" s="54">
        <v>11</v>
      </c>
      <c r="P70" s="54">
        <v>2</v>
      </c>
      <c r="Q70" s="54">
        <v>3</v>
      </c>
      <c r="R70" s="54">
        <v>1</v>
      </c>
      <c r="S70" s="54" t="s">
        <v>42</v>
      </c>
      <c r="T70" s="26">
        <f t="shared" si="79"/>
        <v>18</v>
      </c>
      <c r="U70" s="54">
        <v>0</v>
      </c>
      <c r="V70" s="54">
        <v>0</v>
      </c>
      <c r="W70" s="19"/>
      <c r="X70" s="11">
        <f>VLOOKUP($C70,[2]Bucharest!$BB$7:$BK$40,5)</f>
        <v>15</v>
      </c>
      <c r="Y70" s="11">
        <f>VLOOKUP($C70,[2]Bucharest!$BB$7:$BK$40,6)</f>
        <v>35</v>
      </c>
      <c r="Z70" s="11">
        <f>VLOOKUP($C70,[2]Bucharest!$BB$7:$BK$40,7)</f>
        <v>65</v>
      </c>
      <c r="AA70" s="11">
        <f>VLOOKUP($C70,[2]Bucharest!$BB$7:$BK$40,8)</f>
        <v>80</v>
      </c>
      <c r="AB70" s="11">
        <f>VLOOKUP($C70,[2]Bucharest!$BB$7:$BK$40,9)</f>
        <v>0</v>
      </c>
      <c r="AC70" s="11">
        <f>VLOOKUP($C70,[2]Bucharest!$BB$7:$BK$40,10)</f>
        <v>102</v>
      </c>
      <c r="AD70" s="12">
        <f t="shared" si="80"/>
        <v>0</v>
      </c>
      <c r="AE70" s="12">
        <f t="shared" si="81"/>
        <v>0</v>
      </c>
      <c r="AF70" s="12">
        <v>0</v>
      </c>
      <c r="AG70" s="12" t="s">
        <v>38</v>
      </c>
      <c r="AH70" s="12" t="s">
        <v>38</v>
      </c>
      <c r="AI70" s="12">
        <f t="shared" si="82"/>
        <v>136</v>
      </c>
      <c r="AJ70" s="12">
        <f t="shared" si="83"/>
        <v>139</v>
      </c>
      <c r="AK70" s="12">
        <f t="shared" si="84"/>
        <v>152</v>
      </c>
      <c r="AL70" s="12">
        <f t="shared" si="85"/>
        <v>160</v>
      </c>
      <c r="AM70" s="12">
        <f t="shared" si="86"/>
        <v>0</v>
      </c>
      <c r="AN70" s="12">
        <f t="shared" si="87"/>
        <v>0</v>
      </c>
      <c r="AO70" s="14">
        <f t="shared" si="72"/>
        <v>119.11637411371167</v>
      </c>
      <c r="AP70" s="11">
        <f>VLOOKUP($C70,[1]Bucharest!$BB$7:$BK$40,5)</f>
        <v>15</v>
      </c>
      <c r="AQ70" s="11">
        <f>VLOOKUP($C70,[1]Bucharest!$BB$7:$BK$40,6)</f>
        <v>35</v>
      </c>
      <c r="AR70" s="11">
        <f>VLOOKUP($C70,[1]Bucharest!$BB$7:$BK$40,7)</f>
        <v>65</v>
      </c>
      <c r="AS70" s="11">
        <f>VLOOKUP($C70,[1]Bucharest!$BB$7:$BK$40,8)</f>
        <v>81</v>
      </c>
      <c r="AT70" s="11">
        <f>VLOOKUP($C70,[1]Bucharest!$BB$7:$BK$40,9)</f>
        <v>0</v>
      </c>
      <c r="AU70" s="11">
        <f>VLOOKUP($C70,[1]Bucharest!$BB$7:$BK$40,10)</f>
        <v>103</v>
      </c>
      <c r="AV70" s="12">
        <f t="shared" si="88"/>
        <v>0</v>
      </c>
      <c r="AW70" s="12">
        <f t="shared" si="89"/>
        <v>0</v>
      </c>
      <c r="AX70" s="12">
        <v>0</v>
      </c>
      <c r="AY70" s="12" t="s">
        <v>38</v>
      </c>
      <c r="AZ70" s="12" t="s">
        <v>38</v>
      </c>
      <c r="BA70" s="12">
        <f t="shared" si="90"/>
        <v>138</v>
      </c>
      <c r="BB70" s="12">
        <f t="shared" si="91"/>
        <v>140</v>
      </c>
      <c r="BC70" s="12">
        <f t="shared" si="92"/>
        <v>153</v>
      </c>
      <c r="BD70" s="12">
        <f t="shared" si="93"/>
        <v>160</v>
      </c>
      <c r="BE70" s="12">
        <f t="shared" si="94"/>
        <v>0</v>
      </c>
      <c r="BF70" s="12">
        <f t="shared" si="95"/>
        <v>0</v>
      </c>
      <c r="BG70" s="14">
        <f t="shared" si="73"/>
        <v>64.652616387416899</v>
      </c>
      <c r="BH70" s="21">
        <f>IF($N70=2,BH100*'4 PEF'!$I$4,IF(OR($N70=3,$N70=4,$N70=5,$N70=6),BH100*'4 PEF'!$I$5,IF(OR($N70=7,$N70=8),BH100*'4 PEF'!$I$10,IF($N70=9,BH100*'4 PEF'!$I$7,IF($N70=10,BH100*'4 PEF'!$I$6)))))</f>
        <v>123.00054969133545</v>
      </c>
      <c r="BI70" s="21">
        <f>BI100*'4 PEF'!$I$10</f>
        <v>20.975716927907435</v>
      </c>
      <c r="BJ70" s="21">
        <f>IF($N70=2,BJ100*'4 PEF'!$I$4,IF(OR($N70=3,$N70=4,$N70=5,$N70=6),BJ100*'4 PEF'!$I$5,IF(OR($N70=7,$N70=8),BJ100*'4 PEF'!$I$10,IF($N70=9,BJ100*'4 PEF'!$I$7,IF($N70=10,BJ100*'4 PEF'!$I$6)))))</f>
        <v>18.864000000000001</v>
      </c>
      <c r="BK70" s="21">
        <f>BK100*'4 PEF'!$I$10</f>
        <v>24.751271542855331</v>
      </c>
      <c r="BL70" s="21">
        <f>BL100*'4 PEF'!$I$10</f>
        <v>1.3233201508338908</v>
      </c>
      <c r="BM70" s="39">
        <f>BM100*'4 PEF'!$I$10</f>
        <v>0</v>
      </c>
      <c r="BN70" s="40">
        <f t="shared" si="96"/>
        <v>188.91485831293213</v>
      </c>
      <c r="BO70" s="21">
        <f>IF($N70=2,BO100*'4 PEF'!$I$4,IF(OR($N70=3,$N70=4,$N70=5,$N70=6),BO100*'4 PEF'!$I$5,IF(OR($N70=7,$N70=8),BO100*'4 PEF'!$I$10,IF($N70=9,BO100*'4 PEF'!$I$7,IF($N70=10,BO100*'4 PEF'!$I$6)))))</f>
        <v>102.95472955279472</v>
      </c>
      <c r="BP70" s="21">
        <f>BP100*'4 PEF'!$I$10</f>
        <v>16.498007428395496</v>
      </c>
      <c r="BQ70" s="21">
        <f>IF($N70=2,BQ100*'4 PEF'!$I$4,IF(OR($N70=3,$N70=4,$N70=5,$N70=6),BQ100*'4 PEF'!$I$5,IF(OR($N70=7,$N70=8),BQ100*'4 PEF'!$I$10,IF($N70=9,BQ100*'4 PEF'!$I$7,IF($N70=10,BQ100*'4 PEF'!$I$6)))))</f>
        <v>29.123999999999999</v>
      </c>
      <c r="BR70" s="21">
        <f>BR100*'4 PEF'!$I$10</f>
        <v>25.454684121214363</v>
      </c>
      <c r="BS70" s="21">
        <f>BS100*'4 PEF'!$I$10</f>
        <v>1.0969620638572466</v>
      </c>
      <c r="BT70" s="39">
        <f>BT100*'4 PEF'!$I$10</f>
        <v>0</v>
      </c>
      <c r="BU70" s="40">
        <f t="shared" si="97"/>
        <v>175.12838316626181</v>
      </c>
    </row>
    <row r="71" spans="1:73" x14ac:dyDescent="0.25">
      <c r="A71" s="195"/>
      <c r="B71" s="18">
        <v>4</v>
      </c>
      <c r="C71" s="26">
        <f>VLOOKUP(M71,[1]aux!$A$2:$B$35,2)</f>
        <v>19</v>
      </c>
      <c r="D71" s="55" t="s">
        <v>40</v>
      </c>
      <c r="E71" s="55" t="s">
        <v>40</v>
      </c>
      <c r="F71" s="54" t="s">
        <v>42</v>
      </c>
      <c r="G71" s="54" t="s">
        <v>42</v>
      </c>
      <c r="H71" s="54">
        <v>0</v>
      </c>
      <c r="I71" s="54">
        <f t="shared" si="74"/>
        <v>3</v>
      </c>
      <c r="J71" s="54">
        <f t="shared" si="75"/>
        <v>2</v>
      </c>
      <c r="K71" s="54">
        <f t="shared" si="76"/>
        <v>1</v>
      </c>
      <c r="L71" s="54">
        <f t="shared" si="77"/>
        <v>1</v>
      </c>
      <c r="M71" s="54">
        <f t="shared" si="78"/>
        <v>3211</v>
      </c>
      <c r="N71" s="54">
        <v>8</v>
      </c>
      <c r="O71" s="54">
        <v>13</v>
      </c>
      <c r="P71" s="54">
        <v>1</v>
      </c>
      <c r="Q71" s="54">
        <v>1</v>
      </c>
      <c r="R71" s="54">
        <v>1</v>
      </c>
      <c r="S71" s="54" t="s">
        <v>42</v>
      </c>
      <c r="T71" s="26">
        <f t="shared" si="79"/>
        <v>17</v>
      </c>
      <c r="U71" s="54">
        <v>0</v>
      </c>
      <c r="V71" s="54">
        <v>0</v>
      </c>
      <c r="W71" s="19"/>
      <c r="X71" s="11">
        <f>VLOOKUP($C71,[2]Bucharest!$BB$7:$BK$40,5)</f>
        <v>15</v>
      </c>
      <c r="Y71" s="11">
        <f>VLOOKUP($C71,[2]Bucharest!$BB$7:$BK$40,6)</f>
        <v>35</v>
      </c>
      <c r="Z71" s="11">
        <f>VLOOKUP($C71,[2]Bucharest!$BB$7:$BK$40,7)</f>
        <v>65</v>
      </c>
      <c r="AA71" s="11">
        <f>VLOOKUP($C71,[2]Bucharest!$BB$7:$BK$40,8)</f>
        <v>90</v>
      </c>
      <c r="AB71" s="11">
        <f>VLOOKUP($C71,[2]Bucharest!$BB$7:$BK$40,9)</f>
        <v>0</v>
      </c>
      <c r="AC71" s="11">
        <f>VLOOKUP($C71,[2]Bucharest!$BB$7:$BK$40,10)</f>
        <v>102</v>
      </c>
      <c r="AD71" s="12">
        <f t="shared" si="80"/>
        <v>0</v>
      </c>
      <c r="AE71" s="12">
        <f t="shared" si="81"/>
        <v>0</v>
      </c>
      <c r="AF71" s="12">
        <v>0</v>
      </c>
      <c r="AG71" s="12" t="s">
        <v>38</v>
      </c>
      <c r="AH71" s="12" t="s">
        <v>38</v>
      </c>
      <c r="AI71" s="12">
        <f t="shared" si="82"/>
        <v>133</v>
      </c>
      <c r="AJ71" s="12">
        <f t="shared" si="83"/>
        <v>0</v>
      </c>
      <c r="AK71" s="12">
        <f t="shared" si="84"/>
        <v>148</v>
      </c>
      <c r="AL71" s="12">
        <f t="shared" si="85"/>
        <v>160</v>
      </c>
      <c r="AM71" s="12">
        <f t="shared" si="86"/>
        <v>0</v>
      </c>
      <c r="AN71" s="12">
        <f t="shared" si="87"/>
        <v>0</v>
      </c>
      <c r="AO71" s="14">
        <f t="shared" si="72"/>
        <v>274.6476688995989</v>
      </c>
      <c r="AP71" s="11">
        <f>VLOOKUP($C71,[1]Bucharest!$BB$7:$BK$40,5)</f>
        <v>15</v>
      </c>
      <c r="AQ71" s="11">
        <f>VLOOKUP($C71,[1]Bucharest!$BB$7:$BK$40,6)</f>
        <v>35</v>
      </c>
      <c r="AR71" s="11">
        <f>VLOOKUP($C71,[1]Bucharest!$BB$7:$BK$40,7)</f>
        <v>65</v>
      </c>
      <c r="AS71" s="11">
        <f>VLOOKUP($C71,[1]Bucharest!$BB$7:$BK$40,8)</f>
        <v>91</v>
      </c>
      <c r="AT71" s="11">
        <f>VLOOKUP($C71,[1]Bucharest!$BB$7:$BK$40,9)</f>
        <v>0</v>
      </c>
      <c r="AU71" s="11">
        <f>VLOOKUP($C71,[1]Bucharest!$BB$7:$BK$40,10)</f>
        <v>103</v>
      </c>
      <c r="AV71" s="12">
        <f t="shared" si="88"/>
        <v>0</v>
      </c>
      <c r="AW71" s="12">
        <f t="shared" si="89"/>
        <v>0</v>
      </c>
      <c r="AX71" s="12">
        <v>0</v>
      </c>
      <c r="AY71" s="12" t="s">
        <v>38</v>
      </c>
      <c r="AZ71" s="12" t="s">
        <v>38</v>
      </c>
      <c r="BA71" s="12">
        <f t="shared" si="90"/>
        <v>134</v>
      </c>
      <c r="BB71" s="12">
        <f t="shared" si="91"/>
        <v>0</v>
      </c>
      <c r="BC71" s="12">
        <f t="shared" si="92"/>
        <v>149</v>
      </c>
      <c r="BD71" s="12">
        <f t="shared" si="93"/>
        <v>160</v>
      </c>
      <c r="BE71" s="12">
        <f t="shared" si="94"/>
        <v>0</v>
      </c>
      <c r="BF71" s="12">
        <f t="shared" si="95"/>
        <v>0</v>
      </c>
      <c r="BG71" s="14">
        <f t="shared" si="73"/>
        <v>180.6276862012578</v>
      </c>
      <c r="BH71" s="21">
        <f>IF($N71=2,BH101*'4 PEF'!$I$4,IF(OR($N71=3,$N71=4,$N71=5,$N71=6),BH101*'4 PEF'!$I$5,IF(OR($N71=7,$N71=8),BH101*'4 PEF'!$I$10,IF($N71=9,BH101*'4 PEF'!$I$7,IF($N71=10,BH101*'4 PEF'!$I$6)))))</f>
        <v>43.066919231135948</v>
      </c>
      <c r="BI71" s="21">
        <f>BI101*'4 PEF'!$I$10</f>
        <v>15.935364251210766</v>
      </c>
      <c r="BJ71" s="21">
        <f>IF($N71=2,BJ101*'4 PEF'!$I$4,IF(OR($N71=3,$N71=4,$N71=5,$N71=6),BJ101*'4 PEF'!$I$5,IF(OR($N71=7,$N71=8),BJ101*'4 PEF'!$I$10,IF($N71=9,BJ101*'4 PEF'!$I$7,IF($N71=10,BJ101*'4 PEF'!$I$6)))))</f>
        <v>9.8726430915220611</v>
      </c>
      <c r="BK71" s="21">
        <f>BK101*'4 PEF'!$I$10</f>
        <v>24.751271542855331</v>
      </c>
      <c r="BL71" s="21">
        <f>BL101*'4 PEF'!$I$10</f>
        <v>1.2750142021290491</v>
      </c>
      <c r="BM71" s="39">
        <f>BM101*'4 PEF'!$I$10</f>
        <v>0</v>
      </c>
      <c r="BN71" s="40">
        <f t="shared" si="96"/>
        <v>94.901212318853155</v>
      </c>
      <c r="BO71" s="21">
        <f>IF($N71=2,BO101*'4 PEF'!$I$4,IF(OR($N71=3,$N71=4,$N71=5,$N71=6),BO101*'4 PEF'!$I$5,IF(OR($N71=7,$N71=8),BO101*'4 PEF'!$I$10,IF($N71=9,BO101*'4 PEF'!$I$7,IF($N71=10,BO101*'4 PEF'!$I$6)))))</f>
        <v>36.591174589165796</v>
      </c>
      <c r="BP71" s="21">
        <f>BP101*'4 PEF'!$I$10</f>
        <v>12.802532799491782</v>
      </c>
      <c r="BQ71" s="21">
        <f>IF($N71=2,BQ101*'4 PEF'!$I$4,IF(OR($N71=3,$N71=4,$N71=5,$N71=6),BQ101*'4 PEF'!$I$5,IF(OR($N71=7,$N71=8),BQ101*'4 PEF'!$I$10,IF($N71=9,BQ101*'4 PEF'!$I$7,IF($N71=10,BQ101*'4 PEF'!$I$6)))))</f>
        <v>15.114183680280862</v>
      </c>
      <c r="BR71" s="21">
        <f>BR101*'4 PEF'!$I$10</f>
        <v>25.454684121214363</v>
      </c>
      <c r="BS71" s="21">
        <f>BS101*'4 PEF'!$I$10</f>
        <v>1.0661943414770121</v>
      </c>
      <c r="BT71" s="39">
        <f>BT101*'4 PEF'!$I$10</f>
        <v>0</v>
      </c>
      <c r="BU71" s="40">
        <f t="shared" si="97"/>
        <v>91.028769531629806</v>
      </c>
    </row>
    <row r="72" spans="1:73" x14ac:dyDescent="0.25">
      <c r="A72" s="195"/>
      <c r="B72" s="18">
        <v>5</v>
      </c>
      <c r="C72" s="26">
        <f>VLOOKUP(M72,[1]aux!$A$2:$B$35,2)</f>
        <v>31</v>
      </c>
      <c r="D72" s="55" t="s">
        <v>41</v>
      </c>
      <c r="E72" s="55" t="s">
        <v>41</v>
      </c>
      <c r="F72" s="54" t="s">
        <v>42</v>
      </c>
      <c r="G72" s="54" t="s">
        <v>42</v>
      </c>
      <c r="H72" s="54">
        <v>0</v>
      </c>
      <c r="I72" s="54">
        <f t="shared" si="74"/>
        <v>4</v>
      </c>
      <c r="J72" s="54">
        <f t="shared" si="75"/>
        <v>3</v>
      </c>
      <c r="K72" s="54">
        <f t="shared" si="76"/>
        <v>1</v>
      </c>
      <c r="L72" s="54">
        <f t="shared" si="77"/>
        <v>1</v>
      </c>
      <c r="M72" s="54">
        <f t="shared" si="78"/>
        <v>4311</v>
      </c>
      <c r="N72" s="54">
        <v>8</v>
      </c>
      <c r="O72" s="54">
        <v>13</v>
      </c>
      <c r="P72" s="54">
        <v>1</v>
      </c>
      <c r="Q72" s="54">
        <v>1</v>
      </c>
      <c r="R72" s="54">
        <v>1</v>
      </c>
      <c r="S72" s="54" t="s">
        <v>42</v>
      </c>
      <c r="T72" s="26">
        <f t="shared" si="79"/>
        <v>17</v>
      </c>
      <c r="U72" s="54">
        <v>0</v>
      </c>
      <c r="V72" s="54">
        <v>0</v>
      </c>
      <c r="W72" s="19"/>
      <c r="X72" s="11">
        <f>VLOOKUP($C72,[2]Bucharest!$BB$7:$BK$40,5)</f>
        <v>17</v>
      </c>
      <c r="Y72" s="11">
        <f>VLOOKUP($C72,[2]Bucharest!$BB$7:$BK$40,6)</f>
        <v>37</v>
      </c>
      <c r="Z72" s="11">
        <f>VLOOKUP($C72,[2]Bucharest!$BB$7:$BK$40,7)</f>
        <v>67</v>
      </c>
      <c r="AA72" s="11">
        <f>VLOOKUP($C72,[2]Bucharest!$BB$7:$BK$40,8)</f>
        <v>92</v>
      </c>
      <c r="AB72" s="11">
        <f>VLOOKUP($C72,[2]Bucharest!$BB$7:$BK$40,9)</f>
        <v>0</v>
      </c>
      <c r="AC72" s="11">
        <f>VLOOKUP($C72,[2]Bucharest!$BB$7:$BK$40,10)</f>
        <v>102</v>
      </c>
      <c r="AD72" s="12">
        <f t="shared" si="80"/>
        <v>0</v>
      </c>
      <c r="AE72" s="12">
        <f t="shared" si="81"/>
        <v>0</v>
      </c>
      <c r="AF72" s="12">
        <v>0</v>
      </c>
      <c r="AG72" s="12" t="s">
        <v>38</v>
      </c>
      <c r="AH72" s="12" t="s">
        <v>38</v>
      </c>
      <c r="AI72" s="12">
        <f t="shared" si="82"/>
        <v>133</v>
      </c>
      <c r="AJ72" s="12">
        <f t="shared" si="83"/>
        <v>0</v>
      </c>
      <c r="AK72" s="12">
        <f t="shared" si="84"/>
        <v>148</v>
      </c>
      <c r="AL72" s="12">
        <f t="shared" si="85"/>
        <v>160</v>
      </c>
      <c r="AM72" s="12">
        <f t="shared" si="86"/>
        <v>0</v>
      </c>
      <c r="AN72" s="12">
        <f t="shared" si="87"/>
        <v>0</v>
      </c>
      <c r="AO72" s="14">
        <f t="shared" si="72"/>
        <v>295.93510179781219</v>
      </c>
      <c r="AP72" s="11">
        <f>VLOOKUP($C72,[1]Bucharest!$BB$7:$BK$40,5)</f>
        <v>17</v>
      </c>
      <c r="AQ72" s="11">
        <f>VLOOKUP($C72,[1]Bucharest!$BB$7:$BK$40,6)</f>
        <v>37</v>
      </c>
      <c r="AR72" s="11">
        <f>VLOOKUP($C72,[1]Bucharest!$BB$7:$BK$40,7)</f>
        <v>67</v>
      </c>
      <c r="AS72" s="11">
        <f>VLOOKUP($C72,[1]Bucharest!$BB$7:$BK$40,8)</f>
        <v>93</v>
      </c>
      <c r="AT72" s="11">
        <f>VLOOKUP($C72,[1]Bucharest!$BB$7:$BK$40,9)</f>
        <v>0</v>
      </c>
      <c r="AU72" s="11">
        <f>VLOOKUP($C72,[1]Bucharest!$BB$7:$BK$40,10)</f>
        <v>103</v>
      </c>
      <c r="AV72" s="12">
        <f t="shared" si="88"/>
        <v>0</v>
      </c>
      <c r="AW72" s="12">
        <f t="shared" si="89"/>
        <v>0</v>
      </c>
      <c r="AX72" s="12">
        <v>0</v>
      </c>
      <c r="AY72" s="12" t="s">
        <v>38</v>
      </c>
      <c r="AZ72" s="12" t="s">
        <v>38</v>
      </c>
      <c r="BA72" s="12">
        <f t="shared" si="90"/>
        <v>134</v>
      </c>
      <c r="BB72" s="12">
        <f t="shared" si="91"/>
        <v>0</v>
      </c>
      <c r="BC72" s="12">
        <f t="shared" si="92"/>
        <v>149</v>
      </c>
      <c r="BD72" s="12">
        <f t="shared" si="93"/>
        <v>160</v>
      </c>
      <c r="BE72" s="12">
        <f t="shared" si="94"/>
        <v>0</v>
      </c>
      <c r="BF72" s="12">
        <f t="shared" si="95"/>
        <v>0</v>
      </c>
      <c r="BG72" s="14">
        <f t="shared" si="73"/>
        <v>193.06408331974319</v>
      </c>
      <c r="BH72" s="21">
        <f>IF($N72=2,BH102*'4 PEF'!$I$4,IF(OR($N72=3,$N72=4,$N72=5,$N72=6),BH102*'4 PEF'!$I$5,IF(OR($N72=7,$N72=8),BH102*'4 PEF'!$I$10,IF($N72=9,BH102*'4 PEF'!$I$7,IF($N72=10,BH102*'4 PEF'!$I$6)))))</f>
        <v>35.727493351444991</v>
      </c>
      <c r="BI72" s="21">
        <f>BI102*'4 PEF'!$I$10</f>
        <v>14.367415948632278</v>
      </c>
      <c r="BJ72" s="21">
        <f>IF($N72=2,BJ102*'4 PEF'!$I$4,IF(OR($N72=3,$N72=4,$N72=5,$N72=6),BJ102*'4 PEF'!$I$5,IF(OR($N72=7,$N72=8),BJ102*'4 PEF'!$I$10,IF($N72=9,BJ102*'4 PEF'!$I$7,IF($N72=10,BJ102*'4 PEF'!$I$6)))))</f>
        <v>9.8998667628926054</v>
      </c>
      <c r="BK72" s="21">
        <f>BK102*'4 PEF'!$I$10</f>
        <v>24.751271542855331</v>
      </c>
      <c r="BL72" s="21">
        <f>BL102*'4 PEF'!$I$10</f>
        <v>1.1806039176082681</v>
      </c>
      <c r="BM72" s="39">
        <f>BM102*'4 PEF'!$I$10</f>
        <v>0</v>
      </c>
      <c r="BN72" s="40">
        <f t="shared" si="96"/>
        <v>85.926651523433478</v>
      </c>
      <c r="BO72" s="21">
        <f>IF($N72=2,BO102*'4 PEF'!$I$4,IF(OR($N72=3,$N72=4,$N72=5,$N72=6),BO102*'4 PEF'!$I$5,IF(OR($N72=7,$N72=8),BO102*'4 PEF'!$I$10,IF($N72=9,BO102*'4 PEF'!$I$7,IF($N72=10,BO102*'4 PEF'!$I$6)))))</f>
        <v>31.646811626026938</v>
      </c>
      <c r="BP72" s="21">
        <f>BP102*'4 PEF'!$I$10</f>
        <v>11.670927670111869</v>
      </c>
      <c r="BQ72" s="21">
        <f>IF($N72=2,BQ102*'4 PEF'!$I$4,IF(OR($N72=3,$N72=4,$N72=5,$N72=6),BQ102*'4 PEF'!$I$5,IF(OR($N72=7,$N72=8),BQ102*'4 PEF'!$I$10,IF($N72=9,BQ102*'4 PEF'!$I$7,IF($N72=10,BQ102*'4 PEF'!$I$6)))))</f>
        <v>15.166077823718267</v>
      </c>
      <c r="BR72" s="21">
        <f>BR102*'4 PEF'!$I$10</f>
        <v>25.454684121214363</v>
      </c>
      <c r="BS72" s="21">
        <f>BS102*'4 PEF'!$I$10</f>
        <v>1.0074211662628254</v>
      </c>
      <c r="BT72" s="39">
        <f>BT102*'4 PEF'!$I$10</f>
        <v>0</v>
      </c>
      <c r="BU72" s="40">
        <f t="shared" si="97"/>
        <v>84.945922407334265</v>
      </c>
    </row>
    <row r="73" spans="1:73" x14ac:dyDescent="0.25">
      <c r="A73" s="195"/>
      <c r="B73" s="18">
        <v>6</v>
      </c>
      <c r="C73" s="26">
        <f>VLOOKUP(M73,[1]aux!$A$2:$B$35,2)</f>
        <v>32</v>
      </c>
      <c r="D73" s="55" t="s">
        <v>41</v>
      </c>
      <c r="E73" s="55" t="s">
        <v>41</v>
      </c>
      <c r="F73" s="54" t="s">
        <v>41</v>
      </c>
      <c r="G73" s="54" t="s">
        <v>42</v>
      </c>
      <c r="H73" s="54">
        <v>0</v>
      </c>
      <c r="I73" s="54">
        <f t="shared" si="74"/>
        <v>4</v>
      </c>
      <c r="J73" s="54">
        <f t="shared" si="75"/>
        <v>3</v>
      </c>
      <c r="K73" s="54">
        <f t="shared" si="76"/>
        <v>2</v>
      </c>
      <c r="L73" s="54">
        <f t="shared" si="77"/>
        <v>1</v>
      </c>
      <c r="M73" s="54">
        <f t="shared" si="78"/>
        <v>4321</v>
      </c>
      <c r="N73" s="54">
        <v>8</v>
      </c>
      <c r="O73" s="54">
        <v>13</v>
      </c>
      <c r="P73" s="54">
        <v>1</v>
      </c>
      <c r="Q73" s="54">
        <v>1</v>
      </c>
      <c r="R73" s="54">
        <v>1</v>
      </c>
      <c r="S73" s="54" t="s">
        <v>42</v>
      </c>
      <c r="T73" s="26">
        <f t="shared" si="79"/>
        <v>17</v>
      </c>
      <c r="U73" s="54">
        <v>0</v>
      </c>
      <c r="V73" s="54">
        <v>0</v>
      </c>
      <c r="W73" s="19"/>
      <c r="X73" s="11">
        <f>VLOOKUP($C73,[2]Bucharest!$BB$7:$BK$40,5)</f>
        <v>17</v>
      </c>
      <c r="Y73" s="11">
        <f>VLOOKUP($C73,[2]Bucharest!$BB$7:$BK$40,6)</f>
        <v>37</v>
      </c>
      <c r="Z73" s="11">
        <f>VLOOKUP($C73,[2]Bucharest!$BB$7:$BK$40,7)</f>
        <v>67</v>
      </c>
      <c r="AA73" s="11">
        <f>VLOOKUP($C73,[2]Bucharest!$BB$7:$BK$40,8)</f>
        <v>92</v>
      </c>
      <c r="AB73" s="11">
        <f>VLOOKUP($C73,[2]Bucharest!$BB$7:$BK$40,9)</f>
        <v>116</v>
      </c>
      <c r="AC73" s="11">
        <f>VLOOKUP($C73,[2]Bucharest!$BB$7:$BK$40,10)</f>
        <v>108</v>
      </c>
      <c r="AD73" s="12">
        <f t="shared" si="80"/>
        <v>0</v>
      </c>
      <c r="AE73" s="12">
        <f t="shared" si="81"/>
        <v>0</v>
      </c>
      <c r="AF73" s="12">
        <v>0</v>
      </c>
      <c r="AG73" s="12" t="s">
        <v>38</v>
      </c>
      <c r="AH73" s="12" t="s">
        <v>38</v>
      </c>
      <c r="AI73" s="12">
        <f t="shared" si="82"/>
        <v>133</v>
      </c>
      <c r="AJ73" s="12">
        <f t="shared" si="83"/>
        <v>0</v>
      </c>
      <c r="AK73" s="12">
        <f t="shared" si="84"/>
        <v>148</v>
      </c>
      <c r="AL73" s="12">
        <f t="shared" si="85"/>
        <v>160</v>
      </c>
      <c r="AM73" s="12">
        <f t="shared" si="86"/>
        <v>0</v>
      </c>
      <c r="AN73" s="12">
        <f t="shared" si="87"/>
        <v>0</v>
      </c>
      <c r="AO73" s="14">
        <f t="shared" si="72"/>
        <v>354.26839822638362</v>
      </c>
      <c r="AP73" s="11">
        <f>VLOOKUP($C73,[1]Bucharest!$BB$7:$BK$40,5)</f>
        <v>17</v>
      </c>
      <c r="AQ73" s="11">
        <f>VLOOKUP($C73,[1]Bucharest!$BB$7:$BK$40,6)</f>
        <v>37</v>
      </c>
      <c r="AR73" s="11">
        <f>VLOOKUP($C73,[1]Bucharest!$BB$7:$BK$40,7)</f>
        <v>67</v>
      </c>
      <c r="AS73" s="11">
        <f>VLOOKUP($C73,[1]Bucharest!$BB$7:$BK$40,8)</f>
        <v>93</v>
      </c>
      <c r="AT73" s="11">
        <f>VLOOKUP($C73,[1]Bucharest!$BB$7:$BK$40,9)</f>
        <v>117</v>
      </c>
      <c r="AU73" s="11">
        <f>VLOOKUP($C73,[1]Bucharest!$BB$7:$BK$40,10)</f>
        <v>109</v>
      </c>
      <c r="AV73" s="12">
        <f t="shared" si="88"/>
        <v>0</v>
      </c>
      <c r="AW73" s="12">
        <f t="shared" si="89"/>
        <v>0</v>
      </c>
      <c r="AX73" s="12">
        <v>0</v>
      </c>
      <c r="AY73" s="12" t="s">
        <v>38</v>
      </c>
      <c r="AZ73" s="12" t="s">
        <v>38</v>
      </c>
      <c r="BA73" s="12">
        <f t="shared" si="90"/>
        <v>134</v>
      </c>
      <c r="BB73" s="12">
        <f t="shared" si="91"/>
        <v>0</v>
      </c>
      <c r="BC73" s="12">
        <f t="shared" si="92"/>
        <v>149</v>
      </c>
      <c r="BD73" s="12">
        <f t="shared" si="93"/>
        <v>160</v>
      </c>
      <c r="BE73" s="12">
        <f t="shared" si="94"/>
        <v>0</v>
      </c>
      <c r="BF73" s="12">
        <f t="shared" si="95"/>
        <v>0</v>
      </c>
      <c r="BG73" s="14">
        <f t="shared" si="73"/>
        <v>244.90699241065226</v>
      </c>
      <c r="BH73" s="21">
        <f>IF($N73=2,BH103*'4 PEF'!$I$4,IF(OR($N73=3,$N73=4,$N73=5,$N73=6),BH103*'4 PEF'!$I$5,IF(OR($N73=7,$N73=8),BH103*'4 PEF'!$I$10,IF($N73=9,BH103*'4 PEF'!$I$7,IF($N73=10,BH103*'4 PEF'!$I$6)))))</f>
        <v>35.753073787578344</v>
      </c>
      <c r="BI73" s="21">
        <f>BI103*'4 PEF'!$I$10</f>
        <v>3.5206233093491432</v>
      </c>
      <c r="BJ73" s="21">
        <f>IF($N73=2,BJ103*'4 PEF'!$I$4,IF(OR($N73=3,$N73=4,$N73=5,$N73=6),BJ103*'4 PEF'!$I$5,IF(OR($N73=7,$N73=8),BJ103*'4 PEF'!$I$10,IF($N73=9,BJ103*'4 PEF'!$I$7,IF($N73=10,BJ103*'4 PEF'!$I$6)))))</f>
        <v>9.9071329831445407</v>
      </c>
      <c r="BK73" s="21">
        <f>BK103*'4 PEF'!$I$10</f>
        <v>24.751271542855331</v>
      </c>
      <c r="BL73" s="21">
        <f>BL103*'4 PEF'!$I$10</f>
        <v>0.91719806576704432</v>
      </c>
      <c r="BM73" s="39">
        <f>BM103*'4 PEF'!$I$10</f>
        <v>0</v>
      </c>
      <c r="BN73" s="40">
        <f t="shared" si="96"/>
        <v>74.849299688694401</v>
      </c>
      <c r="BO73" s="21">
        <f>IF($N73=2,BO103*'4 PEF'!$I$4,IF(OR($N73=3,$N73=4,$N73=5,$N73=6),BO103*'4 PEF'!$I$5,IF(OR($N73=7,$N73=8),BO103*'4 PEF'!$I$10,IF($N73=9,BO103*'4 PEF'!$I$7,IF($N73=10,BO103*'4 PEF'!$I$6)))))</f>
        <v>31.707443204608502</v>
      </c>
      <c r="BP73" s="21">
        <f>BP103*'4 PEF'!$I$10</f>
        <v>1.618318272200465</v>
      </c>
      <c r="BQ73" s="21">
        <f>IF($N73=2,BQ103*'4 PEF'!$I$4,IF(OR($N73=3,$N73=4,$N73=5,$N73=6),BQ103*'4 PEF'!$I$5,IF(OR($N73=7,$N73=8),BQ103*'4 PEF'!$I$10,IF($N73=9,BQ103*'4 PEF'!$I$7,IF($N73=10,BQ103*'4 PEF'!$I$6)))))</f>
        <v>15.192580112751465</v>
      </c>
      <c r="BR73" s="21">
        <f>BR103*'4 PEF'!$I$10</f>
        <v>25.454684121214363</v>
      </c>
      <c r="BS73" s="21">
        <f>BS103*'4 PEF'!$I$10</f>
        <v>0.81448957074951045</v>
      </c>
      <c r="BT73" s="39">
        <f>BT103*'4 PEF'!$I$10</f>
        <v>0</v>
      </c>
      <c r="BU73" s="40">
        <f t="shared" si="97"/>
        <v>74.787515281524307</v>
      </c>
    </row>
    <row r="74" spans="1:73" x14ac:dyDescent="0.25">
      <c r="A74" s="195"/>
      <c r="B74" s="18">
        <v>7</v>
      </c>
      <c r="C74" s="26">
        <f>VLOOKUP(M74,[1]aux!$A$2:$B$35,2)</f>
        <v>33</v>
      </c>
      <c r="D74" s="55" t="s">
        <v>41</v>
      </c>
      <c r="E74" s="55" t="s">
        <v>41</v>
      </c>
      <c r="F74" s="54" t="s">
        <v>42</v>
      </c>
      <c r="G74" s="54" t="s">
        <v>42</v>
      </c>
      <c r="H74" s="54">
        <v>1</v>
      </c>
      <c r="I74" s="54">
        <f t="shared" si="74"/>
        <v>4</v>
      </c>
      <c r="J74" s="54">
        <f t="shared" si="75"/>
        <v>3</v>
      </c>
      <c r="K74" s="54">
        <f t="shared" si="76"/>
        <v>1</v>
      </c>
      <c r="L74" s="54">
        <f t="shared" si="77"/>
        <v>2</v>
      </c>
      <c r="M74" s="54">
        <f t="shared" si="78"/>
        <v>4312</v>
      </c>
      <c r="N74" s="54">
        <v>8</v>
      </c>
      <c r="O74" s="54">
        <v>13</v>
      </c>
      <c r="P74" s="54">
        <v>1</v>
      </c>
      <c r="Q74" s="54">
        <v>1</v>
      </c>
      <c r="R74" s="54">
        <v>1</v>
      </c>
      <c r="S74" s="54" t="s">
        <v>42</v>
      </c>
      <c r="T74" s="26">
        <f t="shared" si="79"/>
        <v>17</v>
      </c>
      <c r="U74" s="54">
        <v>0</v>
      </c>
      <c r="V74" s="54">
        <v>0</v>
      </c>
      <c r="W74" s="19"/>
      <c r="X74" s="11">
        <f>VLOOKUP($C74,[2]Bucharest!$BB$7:$BK$40,5)</f>
        <v>17</v>
      </c>
      <c r="Y74" s="11">
        <f>VLOOKUP($C74,[2]Bucharest!$BB$7:$BK$40,6)</f>
        <v>37</v>
      </c>
      <c r="Z74" s="11">
        <f>VLOOKUP($C74,[2]Bucharest!$BB$7:$BK$40,7)</f>
        <v>67</v>
      </c>
      <c r="AA74" s="11">
        <f>VLOOKUP($C74,[2]Bucharest!$BB$7:$BK$40,8)</f>
        <v>92</v>
      </c>
      <c r="AB74" s="11">
        <f>VLOOKUP($C74,[2]Bucharest!$BB$7:$BK$40,9)</f>
        <v>0</v>
      </c>
      <c r="AC74" s="11">
        <f>VLOOKUP($C74,[2]Bucharest!$BB$7:$BK$40,10)</f>
        <v>102</v>
      </c>
      <c r="AD74" s="12">
        <f t="shared" si="80"/>
        <v>169</v>
      </c>
      <c r="AE74" s="12">
        <f t="shared" si="81"/>
        <v>167</v>
      </c>
      <c r="AF74" s="12">
        <v>0</v>
      </c>
      <c r="AG74" s="12" t="s">
        <v>38</v>
      </c>
      <c r="AH74" s="12" t="s">
        <v>38</v>
      </c>
      <c r="AI74" s="12">
        <f t="shared" si="82"/>
        <v>133</v>
      </c>
      <c r="AJ74" s="12">
        <f t="shared" si="83"/>
        <v>0</v>
      </c>
      <c r="AK74" s="12">
        <f t="shared" si="84"/>
        <v>148</v>
      </c>
      <c r="AL74" s="12">
        <f t="shared" si="85"/>
        <v>160</v>
      </c>
      <c r="AM74" s="12">
        <f t="shared" si="86"/>
        <v>0</v>
      </c>
      <c r="AN74" s="12">
        <f t="shared" si="87"/>
        <v>0</v>
      </c>
      <c r="AO74" s="14">
        <f t="shared" si="72"/>
        <v>317.46214047705746</v>
      </c>
      <c r="AP74" s="11">
        <f>VLOOKUP($C74,[1]Bucharest!$BB$7:$BK$40,5)</f>
        <v>17</v>
      </c>
      <c r="AQ74" s="11">
        <f>VLOOKUP($C74,[1]Bucharest!$BB$7:$BK$40,6)</f>
        <v>37</v>
      </c>
      <c r="AR74" s="11">
        <f>VLOOKUP($C74,[1]Bucharest!$BB$7:$BK$40,7)</f>
        <v>67</v>
      </c>
      <c r="AS74" s="11">
        <f>VLOOKUP($C74,[1]Bucharest!$BB$7:$BK$40,8)</f>
        <v>93</v>
      </c>
      <c r="AT74" s="11">
        <f>VLOOKUP($C74,[1]Bucharest!$BB$7:$BK$40,9)</f>
        <v>0</v>
      </c>
      <c r="AU74" s="11">
        <f>VLOOKUP($C74,[1]Bucharest!$BB$7:$BK$40,10)</f>
        <v>103</v>
      </c>
      <c r="AV74" s="12">
        <f t="shared" si="88"/>
        <v>170</v>
      </c>
      <c r="AW74" s="12">
        <f t="shared" si="89"/>
        <v>168</v>
      </c>
      <c r="AX74" s="12">
        <v>0</v>
      </c>
      <c r="AY74" s="12" t="s">
        <v>38</v>
      </c>
      <c r="AZ74" s="12" t="s">
        <v>38</v>
      </c>
      <c r="BA74" s="12">
        <f t="shared" si="90"/>
        <v>134</v>
      </c>
      <c r="BB74" s="12">
        <f t="shared" si="91"/>
        <v>0</v>
      </c>
      <c r="BC74" s="12">
        <f t="shared" si="92"/>
        <v>149</v>
      </c>
      <c r="BD74" s="12">
        <f t="shared" si="93"/>
        <v>160</v>
      </c>
      <c r="BE74" s="12">
        <f t="shared" si="94"/>
        <v>0</v>
      </c>
      <c r="BF74" s="12">
        <f t="shared" si="95"/>
        <v>0</v>
      </c>
      <c r="BG74" s="14">
        <f t="shared" si="73"/>
        <v>212.45287901267247</v>
      </c>
      <c r="BH74" s="21">
        <f>IF($N74=2,BH104*'4 PEF'!$I$4,IF(OR($N74=3,$N74=4,$N74=5,$N74=6),BH104*'4 PEF'!$I$5,IF(OR($N74=7,$N74=8),BH104*'4 PEF'!$I$10,IF($N74=9,BH104*'4 PEF'!$I$7,IF($N74=10,BH104*'4 PEF'!$I$6)))))</f>
        <v>25.375827909139034</v>
      </c>
      <c r="BI74" s="21">
        <f>BI104*'4 PEF'!$I$10</f>
        <v>13.961365890633889</v>
      </c>
      <c r="BJ74" s="21">
        <f>IF($N74=2,BJ104*'4 PEF'!$I$4,IF(OR($N74=3,$N74=4,$N74=5,$N74=6),BJ104*'4 PEF'!$I$5,IF(OR($N74=7,$N74=8),BJ104*'4 PEF'!$I$10,IF($N74=9,BJ104*'4 PEF'!$I$7,IF($N74=10,BJ104*'4 PEF'!$I$6)))))</f>
        <v>10.252493188603321</v>
      </c>
      <c r="BK74" s="21">
        <f>BK104*'4 PEF'!$I$10</f>
        <v>24.751271542855331</v>
      </c>
      <c r="BL74" s="21">
        <f>BL104*'4 PEF'!$I$10</f>
        <v>11.072524632073405</v>
      </c>
      <c r="BM74" s="39">
        <f>BM104*'4 PEF'!$I$10</f>
        <v>0</v>
      </c>
      <c r="BN74" s="40">
        <f t="shared" si="96"/>
        <v>85.413483163304988</v>
      </c>
      <c r="BO74" s="21">
        <f>IF($N74=2,BO104*'4 PEF'!$I$4,IF(OR($N74=3,$N74=4,$N74=5,$N74=6),BO104*'4 PEF'!$I$5,IF(OR($N74=7,$N74=8),BO104*'4 PEF'!$I$10,IF($N74=9,BO104*'4 PEF'!$I$7,IF($N74=10,BO104*'4 PEF'!$I$6)))))</f>
        <v>23.106524778092677</v>
      </c>
      <c r="BP74" s="21">
        <f>BP104*'4 PEF'!$I$10</f>
        <v>11.357036924435697</v>
      </c>
      <c r="BQ74" s="21">
        <f>IF($N74=2,BQ104*'4 PEF'!$I$4,IF(OR($N74=3,$N74=4,$N74=5,$N74=6),BQ104*'4 PEF'!$I$5,IF(OR($N74=7,$N74=8),BQ104*'4 PEF'!$I$10,IF($N74=9,BQ104*'4 PEF'!$I$7,IF($N74=10,BQ104*'4 PEF'!$I$6)))))</f>
        <v>16.163908349076038</v>
      </c>
      <c r="BR74" s="21">
        <f>BR104*'4 PEF'!$I$10</f>
        <v>25.454684121214363</v>
      </c>
      <c r="BS74" s="21">
        <f>BS104*'4 PEF'!$I$10</f>
        <v>10.585694772969124</v>
      </c>
      <c r="BT74" s="39">
        <f>BT104*'4 PEF'!$I$10</f>
        <v>0</v>
      </c>
      <c r="BU74" s="40">
        <f t="shared" si="97"/>
        <v>86.667848945787895</v>
      </c>
    </row>
    <row r="75" spans="1:73" x14ac:dyDescent="0.25">
      <c r="A75" s="195"/>
      <c r="B75" s="18">
        <v>8</v>
      </c>
      <c r="C75" s="26">
        <f>VLOOKUP(M75,[1]aux!$A$2:$B$35,2)</f>
        <v>34</v>
      </c>
      <c r="D75" s="55" t="s">
        <v>41</v>
      </c>
      <c r="E75" s="55" t="s">
        <v>41</v>
      </c>
      <c r="F75" s="54" t="s">
        <v>41</v>
      </c>
      <c r="G75" s="54" t="s">
        <v>42</v>
      </c>
      <c r="H75" s="54">
        <v>1</v>
      </c>
      <c r="I75" s="54">
        <f t="shared" si="74"/>
        <v>4</v>
      </c>
      <c r="J75" s="54">
        <f t="shared" si="75"/>
        <v>3</v>
      </c>
      <c r="K75" s="54">
        <f t="shared" si="76"/>
        <v>2</v>
      </c>
      <c r="L75" s="54">
        <f t="shared" si="77"/>
        <v>2</v>
      </c>
      <c r="M75" s="54">
        <f t="shared" si="78"/>
        <v>4322</v>
      </c>
      <c r="N75" s="54">
        <v>8</v>
      </c>
      <c r="O75" s="54">
        <v>13</v>
      </c>
      <c r="P75" s="54">
        <v>1</v>
      </c>
      <c r="Q75" s="54">
        <v>1</v>
      </c>
      <c r="R75" s="54">
        <v>1</v>
      </c>
      <c r="S75" s="54" t="s">
        <v>42</v>
      </c>
      <c r="T75" s="26">
        <f t="shared" si="79"/>
        <v>17</v>
      </c>
      <c r="U75" s="54">
        <v>0</v>
      </c>
      <c r="V75" s="54">
        <v>0</v>
      </c>
      <c r="W75" s="19"/>
      <c r="X75" s="11">
        <f>VLOOKUP($C75,[2]Bucharest!$BB$7:$BK$40,5)</f>
        <v>17</v>
      </c>
      <c r="Y75" s="11">
        <f>VLOOKUP($C75,[2]Bucharest!$BB$7:$BK$40,6)</f>
        <v>37</v>
      </c>
      <c r="Z75" s="11">
        <f>VLOOKUP($C75,[2]Bucharest!$BB$7:$BK$40,7)</f>
        <v>67</v>
      </c>
      <c r="AA75" s="11">
        <f>VLOOKUP($C75,[2]Bucharest!$BB$7:$BK$40,8)</f>
        <v>92</v>
      </c>
      <c r="AB75" s="11">
        <f>VLOOKUP($C75,[2]Bucharest!$BB$7:$BK$40,9)</f>
        <v>116</v>
      </c>
      <c r="AC75" s="11">
        <f>VLOOKUP($C75,[2]Bucharest!$BB$7:$BK$40,10)</f>
        <v>108</v>
      </c>
      <c r="AD75" s="12">
        <f t="shared" si="80"/>
        <v>169</v>
      </c>
      <c r="AE75" s="12">
        <f t="shared" si="81"/>
        <v>167</v>
      </c>
      <c r="AF75" s="12">
        <v>0</v>
      </c>
      <c r="AG75" s="12" t="s">
        <v>38</v>
      </c>
      <c r="AH75" s="12" t="s">
        <v>38</v>
      </c>
      <c r="AI75" s="12">
        <f t="shared" si="82"/>
        <v>133</v>
      </c>
      <c r="AJ75" s="12">
        <f t="shared" si="83"/>
        <v>0</v>
      </c>
      <c r="AK75" s="12">
        <f t="shared" si="84"/>
        <v>148</v>
      </c>
      <c r="AL75" s="12">
        <f t="shared" si="85"/>
        <v>160</v>
      </c>
      <c r="AM75" s="12">
        <f t="shared" si="86"/>
        <v>0</v>
      </c>
      <c r="AN75" s="12">
        <f t="shared" si="87"/>
        <v>0</v>
      </c>
      <c r="AO75" s="14">
        <f t="shared" si="72"/>
        <v>375.79543690562895</v>
      </c>
      <c r="AP75" s="11">
        <f>VLOOKUP($C75,[1]Bucharest!$BB$7:$BK$40,5)</f>
        <v>17</v>
      </c>
      <c r="AQ75" s="11">
        <f>VLOOKUP($C75,[1]Bucharest!$BB$7:$BK$40,6)</f>
        <v>37</v>
      </c>
      <c r="AR75" s="11">
        <f>VLOOKUP($C75,[1]Bucharest!$BB$7:$BK$40,7)</f>
        <v>67</v>
      </c>
      <c r="AS75" s="11">
        <f>VLOOKUP($C75,[1]Bucharest!$BB$7:$BK$40,8)</f>
        <v>93</v>
      </c>
      <c r="AT75" s="11">
        <f>VLOOKUP($C75,[1]Bucharest!$BB$7:$BK$40,9)</f>
        <v>117</v>
      </c>
      <c r="AU75" s="11">
        <f>VLOOKUP($C75,[1]Bucharest!$BB$7:$BK$40,10)</f>
        <v>109</v>
      </c>
      <c r="AV75" s="12">
        <f t="shared" si="88"/>
        <v>170</v>
      </c>
      <c r="AW75" s="12">
        <f t="shared" si="89"/>
        <v>168</v>
      </c>
      <c r="AX75" s="12">
        <v>0</v>
      </c>
      <c r="AY75" s="12" t="s">
        <v>38</v>
      </c>
      <c r="AZ75" s="12" t="s">
        <v>38</v>
      </c>
      <c r="BA75" s="12">
        <f t="shared" si="90"/>
        <v>134</v>
      </c>
      <c r="BB75" s="12">
        <f t="shared" si="91"/>
        <v>0</v>
      </c>
      <c r="BC75" s="12">
        <f t="shared" si="92"/>
        <v>149</v>
      </c>
      <c r="BD75" s="12">
        <f t="shared" si="93"/>
        <v>160</v>
      </c>
      <c r="BE75" s="12">
        <f t="shared" si="94"/>
        <v>0</v>
      </c>
      <c r="BF75" s="12">
        <f t="shared" si="95"/>
        <v>0</v>
      </c>
      <c r="BG75" s="14">
        <f t="shared" si="73"/>
        <v>264.29578810358157</v>
      </c>
      <c r="BH75" s="21">
        <f>IF($N75=2,BH105*'4 PEF'!$I$4,IF(OR($N75=3,$N75=4,$N75=5,$N75=6),BH105*'4 PEF'!$I$5,IF(OR($N75=7,$N75=8),BH105*'4 PEF'!$I$10,IF($N75=9,BH105*'4 PEF'!$I$7,IF($N75=10,BH105*'4 PEF'!$I$6)))))</f>
        <v>25.401445343404792</v>
      </c>
      <c r="BI75" s="21">
        <f>BI105*'4 PEF'!$I$10</f>
        <v>3.2719843618845355</v>
      </c>
      <c r="BJ75" s="21">
        <f>IF($N75=2,BJ105*'4 PEF'!$I$4,IF(OR($N75=3,$N75=4,$N75=5,$N75=6),BJ105*'4 PEF'!$I$5,IF(OR($N75=7,$N75=8),BJ105*'4 PEF'!$I$10,IF($N75=9,BJ105*'4 PEF'!$I$7,IF($N75=10,BJ105*'4 PEF'!$I$6)))))</f>
        <v>10.263112249926134</v>
      </c>
      <c r="BK75" s="21">
        <f>BK105*'4 PEF'!$I$10</f>
        <v>24.751271542855331</v>
      </c>
      <c r="BL75" s="21">
        <f>BL105*'4 PEF'!$I$10</f>
        <v>10.807980926852462</v>
      </c>
      <c r="BM75" s="39">
        <f>BM105*'4 PEF'!$I$10</f>
        <v>0</v>
      </c>
      <c r="BN75" s="40">
        <f t="shared" si="96"/>
        <v>74.495794424923261</v>
      </c>
      <c r="BO75" s="21">
        <f>IF($N75=2,BO105*'4 PEF'!$I$4,IF(OR($N75=3,$N75=4,$N75=5,$N75=6),BO105*'4 PEF'!$I$5,IF(OR($N75=7,$N75=8),BO105*'4 PEF'!$I$10,IF($N75=9,BO105*'4 PEF'!$I$7,IF($N75=10,BO105*'4 PEF'!$I$6)))))</f>
        <v>23.173479811143661</v>
      </c>
      <c r="BP75" s="21">
        <f>BP105*'4 PEF'!$I$10</f>
        <v>1.3742278586287633</v>
      </c>
      <c r="BQ75" s="21">
        <f>IF($N75=2,BQ105*'4 PEF'!$I$4,IF(OR($N75=3,$N75=4,$N75=5,$N75=6),BQ105*'4 PEF'!$I$5,IF(OR($N75=7,$N75=8),BQ105*'4 PEF'!$I$10,IF($N75=9,BQ105*'4 PEF'!$I$7,IF($N75=10,BQ105*'4 PEF'!$I$6)))))</f>
        <v>16.206639798629709</v>
      </c>
      <c r="BR75" s="21">
        <f>BR105*'4 PEF'!$I$10</f>
        <v>25.454684121214363</v>
      </c>
      <c r="BS75" s="21">
        <f>BS105*'4 PEF'!$I$10</f>
        <v>10.392599527036042</v>
      </c>
      <c r="BT75" s="39">
        <f>BT105*'4 PEF'!$I$10</f>
        <v>0</v>
      </c>
      <c r="BU75" s="40">
        <f t="shared" si="97"/>
        <v>76.601631116652541</v>
      </c>
    </row>
    <row r="76" spans="1:73" x14ac:dyDescent="0.25">
      <c r="A76" s="195"/>
      <c r="B76" s="18">
        <v>9</v>
      </c>
      <c r="C76" s="26">
        <f>VLOOKUP(M76,[1]aux!$A$2:$B$35,2)</f>
        <v>19</v>
      </c>
      <c r="D76" s="55" t="s">
        <v>40</v>
      </c>
      <c r="E76" s="55" t="s">
        <v>40</v>
      </c>
      <c r="F76" s="54" t="s">
        <v>42</v>
      </c>
      <c r="G76" s="54" t="s">
        <v>42</v>
      </c>
      <c r="H76" s="54">
        <v>0</v>
      </c>
      <c r="I76" s="54">
        <f t="shared" si="74"/>
        <v>3</v>
      </c>
      <c r="J76" s="54">
        <f t="shared" si="75"/>
        <v>2</v>
      </c>
      <c r="K76" s="54">
        <f t="shared" si="76"/>
        <v>1</v>
      </c>
      <c r="L76" s="54">
        <f t="shared" si="77"/>
        <v>1</v>
      </c>
      <c r="M76" s="54">
        <f t="shared" si="78"/>
        <v>3211</v>
      </c>
      <c r="N76" s="54">
        <v>6</v>
      </c>
      <c r="O76" s="54">
        <v>11</v>
      </c>
      <c r="P76" s="54">
        <v>1</v>
      </c>
      <c r="Q76" s="54">
        <v>3</v>
      </c>
      <c r="R76" s="54">
        <v>1</v>
      </c>
      <c r="S76" s="54" t="s">
        <v>42</v>
      </c>
      <c r="T76" s="26">
        <f t="shared" si="79"/>
        <v>15</v>
      </c>
      <c r="U76" s="54">
        <v>0</v>
      </c>
      <c r="V76" s="54">
        <v>0</v>
      </c>
      <c r="W76" s="19"/>
      <c r="X76" s="11">
        <f>VLOOKUP($C76,[2]Bucharest!$BB$7:$BK$40,5)</f>
        <v>15</v>
      </c>
      <c r="Y76" s="11">
        <f>VLOOKUP($C76,[2]Bucharest!$BB$7:$BK$40,6)</f>
        <v>35</v>
      </c>
      <c r="Z76" s="11">
        <f>VLOOKUP($C76,[2]Bucharest!$BB$7:$BK$40,7)</f>
        <v>65</v>
      </c>
      <c r="AA76" s="11">
        <f>VLOOKUP($C76,[2]Bucharest!$BB$7:$BK$40,8)</f>
        <v>90</v>
      </c>
      <c r="AB76" s="11">
        <f>VLOOKUP($C76,[2]Bucharest!$BB$7:$BK$40,9)</f>
        <v>0</v>
      </c>
      <c r="AC76" s="11">
        <f>VLOOKUP($C76,[2]Bucharest!$BB$7:$BK$40,10)</f>
        <v>102</v>
      </c>
      <c r="AD76" s="12">
        <f t="shared" si="80"/>
        <v>0</v>
      </c>
      <c r="AE76" s="12">
        <f t="shared" si="81"/>
        <v>0</v>
      </c>
      <c r="AF76" s="12">
        <v>0</v>
      </c>
      <c r="AG76" s="12" t="s">
        <v>38</v>
      </c>
      <c r="AH76" s="12" t="s">
        <v>38</v>
      </c>
      <c r="AI76" s="12">
        <f t="shared" si="82"/>
        <v>121</v>
      </c>
      <c r="AJ76" s="12">
        <f t="shared" si="83"/>
        <v>139</v>
      </c>
      <c r="AK76" s="12">
        <f t="shared" si="84"/>
        <v>148</v>
      </c>
      <c r="AL76" s="12">
        <f t="shared" si="85"/>
        <v>160</v>
      </c>
      <c r="AM76" s="12">
        <f t="shared" si="86"/>
        <v>0</v>
      </c>
      <c r="AN76" s="12">
        <f t="shared" si="87"/>
        <v>0</v>
      </c>
      <c r="AO76" s="14">
        <f t="shared" si="72"/>
        <v>205.83053727045308</v>
      </c>
      <c r="AP76" s="11">
        <f>VLOOKUP($C76,[1]Bucharest!$BB$7:$BK$40,5)</f>
        <v>15</v>
      </c>
      <c r="AQ76" s="11">
        <f>VLOOKUP($C76,[1]Bucharest!$BB$7:$BK$40,6)</f>
        <v>35</v>
      </c>
      <c r="AR76" s="11">
        <f>VLOOKUP($C76,[1]Bucharest!$BB$7:$BK$40,7)</f>
        <v>65</v>
      </c>
      <c r="AS76" s="11">
        <f>VLOOKUP($C76,[1]Bucharest!$BB$7:$BK$40,8)</f>
        <v>91</v>
      </c>
      <c r="AT76" s="11">
        <f>VLOOKUP($C76,[1]Bucharest!$BB$7:$BK$40,9)</f>
        <v>0</v>
      </c>
      <c r="AU76" s="11">
        <f>VLOOKUP($C76,[1]Bucharest!$BB$7:$BK$40,10)</f>
        <v>103</v>
      </c>
      <c r="AV76" s="12">
        <f t="shared" si="88"/>
        <v>0</v>
      </c>
      <c r="AW76" s="12">
        <f t="shared" si="89"/>
        <v>0</v>
      </c>
      <c r="AX76" s="12">
        <v>0</v>
      </c>
      <c r="AY76" s="12" t="s">
        <v>38</v>
      </c>
      <c r="AZ76" s="12" t="s">
        <v>38</v>
      </c>
      <c r="BA76" s="12">
        <f t="shared" si="90"/>
        <v>122</v>
      </c>
      <c r="BB76" s="12">
        <f t="shared" si="91"/>
        <v>140</v>
      </c>
      <c r="BC76" s="12">
        <f t="shared" si="92"/>
        <v>149</v>
      </c>
      <c r="BD76" s="12">
        <f t="shared" si="93"/>
        <v>160</v>
      </c>
      <c r="BE76" s="12">
        <f t="shared" si="94"/>
        <v>0</v>
      </c>
      <c r="BF76" s="12">
        <f t="shared" si="95"/>
        <v>0</v>
      </c>
      <c r="BG76" s="14">
        <f t="shared" si="73"/>
        <v>141.07797000608716</v>
      </c>
      <c r="BH76" s="21">
        <f>IF($N76=2,BH106*'4 PEF'!$I$4,IF(OR($N76=3,$N76=4,$N76=5,$N76=6),BH106*'4 PEF'!$I$5,IF(OR($N76=7,$N76=8),BH106*'4 PEF'!$I$10,IF($N76=9,BH106*'4 PEF'!$I$7,IF($N76=10,BH106*'4 PEF'!$I$6)))))</f>
        <v>69.267213321156248</v>
      </c>
      <c r="BI76" s="21">
        <f>BI106*'4 PEF'!$I$10</f>
        <v>24.116879796243559</v>
      </c>
      <c r="BJ76" s="21">
        <f>IF($N76=2,BJ106*'4 PEF'!$I$4,IF(OR($N76=3,$N76=4,$N76=5,$N76=6),BJ106*'4 PEF'!$I$5,IF(OR($N76=7,$N76=8),BJ106*'4 PEF'!$I$10,IF($N76=9,BJ106*'4 PEF'!$I$7,IF($N76=10,BJ106*'4 PEF'!$I$6)))))</f>
        <v>16.547368421052632</v>
      </c>
      <c r="BK76" s="21">
        <f>BK106*'4 PEF'!$I$10</f>
        <v>24.751271542855331</v>
      </c>
      <c r="BL76" s="21">
        <f>BL106*'4 PEF'!$I$10</f>
        <v>1.2750142021290491</v>
      </c>
      <c r="BM76" s="39">
        <f>BM106*'4 PEF'!$I$10</f>
        <v>0</v>
      </c>
      <c r="BN76" s="40">
        <f t="shared" si="96"/>
        <v>135.95774728343682</v>
      </c>
      <c r="BO76" s="21">
        <f>IF($N76=2,BO106*'4 PEF'!$I$4,IF(OR($N76=3,$N76=4,$N76=5,$N76=6),BO106*'4 PEF'!$I$5,IF(OR($N76=7,$N76=8),BO106*'4 PEF'!$I$10,IF($N76=9,BO106*'4 PEF'!$I$7,IF($N76=10,BO106*'4 PEF'!$I$6)))))</f>
        <v>59.3507534476445</v>
      </c>
      <c r="BP76" s="21">
        <f>BP106*'4 PEF'!$I$10</f>
        <v>19.834719043723521</v>
      </c>
      <c r="BQ76" s="21">
        <f>IF($N76=2,BQ106*'4 PEF'!$I$4,IF(OR($N76=3,$N76=4,$N76=5,$N76=6),BQ106*'4 PEF'!$I$5,IF(OR($N76=7,$N76=8),BQ106*'4 PEF'!$I$10,IF($N76=9,BQ106*'4 PEF'!$I$7,IF($N76=10,BQ106*'4 PEF'!$I$6)))))</f>
        <v>25.547368421052632</v>
      </c>
      <c r="BR76" s="21">
        <f>BR106*'4 PEF'!$I$10</f>
        <v>25.454684121214363</v>
      </c>
      <c r="BS76" s="21">
        <f>BS106*'4 PEF'!$I$10</f>
        <v>1.0661943414770121</v>
      </c>
      <c r="BT76" s="39">
        <f>BT106*'4 PEF'!$I$10</f>
        <v>0</v>
      </c>
      <c r="BU76" s="40">
        <f t="shared" si="97"/>
        <v>131.25371937511201</v>
      </c>
    </row>
    <row r="77" spans="1:73" x14ac:dyDescent="0.25">
      <c r="A77" s="195"/>
      <c r="B77" s="18">
        <v>10</v>
      </c>
      <c r="C77" s="26">
        <f>VLOOKUP(M77,[1]aux!$A$2:$B$35,2)</f>
        <v>31</v>
      </c>
      <c r="D77" s="55" t="s">
        <v>41</v>
      </c>
      <c r="E77" s="55" t="s">
        <v>41</v>
      </c>
      <c r="F77" s="54" t="s">
        <v>42</v>
      </c>
      <c r="G77" s="54" t="s">
        <v>42</v>
      </c>
      <c r="H77" s="54">
        <v>0</v>
      </c>
      <c r="I77" s="54">
        <f t="shared" si="74"/>
        <v>4</v>
      </c>
      <c r="J77" s="54">
        <f t="shared" si="75"/>
        <v>3</v>
      </c>
      <c r="K77" s="54">
        <f t="shared" si="76"/>
        <v>1</v>
      </c>
      <c r="L77" s="54">
        <f t="shared" si="77"/>
        <v>1</v>
      </c>
      <c r="M77" s="54">
        <f t="shared" si="78"/>
        <v>4311</v>
      </c>
      <c r="N77" s="54">
        <v>6</v>
      </c>
      <c r="O77" s="54">
        <v>11</v>
      </c>
      <c r="P77" s="54">
        <v>1</v>
      </c>
      <c r="Q77" s="54">
        <v>3</v>
      </c>
      <c r="R77" s="54">
        <v>1</v>
      </c>
      <c r="S77" s="54" t="s">
        <v>42</v>
      </c>
      <c r="T77" s="26">
        <f t="shared" si="79"/>
        <v>15</v>
      </c>
      <c r="U77" s="54">
        <v>0</v>
      </c>
      <c r="V77" s="54">
        <v>0</v>
      </c>
      <c r="W77" s="19"/>
      <c r="X77" s="11">
        <f>VLOOKUP($C77,[2]Bucharest!$BB$7:$BK$40,5)</f>
        <v>17</v>
      </c>
      <c r="Y77" s="11">
        <f>VLOOKUP($C77,[2]Bucharest!$BB$7:$BK$40,6)</f>
        <v>37</v>
      </c>
      <c r="Z77" s="11">
        <f>VLOOKUP($C77,[2]Bucharest!$BB$7:$BK$40,7)</f>
        <v>67</v>
      </c>
      <c r="AA77" s="11">
        <f>VLOOKUP($C77,[2]Bucharest!$BB$7:$BK$40,8)</f>
        <v>92</v>
      </c>
      <c r="AB77" s="11">
        <f>VLOOKUP($C77,[2]Bucharest!$BB$7:$BK$40,9)</f>
        <v>0</v>
      </c>
      <c r="AC77" s="11">
        <f>VLOOKUP($C77,[2]Bucharest!$BB$7:$BK$40,10)</f>
        <v>102</v>
      </c>
      <c r="AD77" s="12">
        <f t="shared" si="80"/>
        <v>0</v>
      </c>
      <c r="AE77" s="12">
        <f t="shared" si="81"/>
        <v>0</v>
      </c>
      <c r="AF77" s="12">
        <v>0</v>
      </c>
      <c r="AG77" s="12" t="s">
        <v>38</v>
      </c>
      <c r="AH77" s="12" t="s">
        <v>38</v>
      </c>
      <c r="AI77" s="12">
        <f t="shared" si="82"/>
        <v>121</v>
      </c>
      <c r="AJ77" s="12">
        <f t="shared" si="83"/>
        <v>139</v>
      </c>
      <c r="AK77" s="12">
        <f t="shared" si="84"/>
        <v>148</v>
      </c>
      <c r="AL77" s="12">
        <f t="shared" si="85"/>
        <v>160</v>
      </c>
      <c r="AM77" s="12">
        <f t="shared" si="86"/>
        <v>0</v>
      </c>
      <c r="AN77" s="12">
        <f t="shared" si="87"/>
        <v>0</v>
      </c>
      <c r="AO77" s="14">
        <f t="shared" si="72"/>
        <v>227.11797016866637</v>
      </c>
      <c r="AP77" s="11">
        <f>VLOOKUP($C77,[1]Bucharest!$BB$7:$BK$40,5)</f>
        <v>17</v>
      </c>
      <c r="AQ77" s="11">
        <f>VLOOKUP($C77,[1]Bucharest!$BB$7:$BK$40,6)</f>
        <v>37</v>
      </c>
      <c r="AR77" s="11">
        <f>VLOOKUP($C77,[1]Bucharest!$BB$7:$BK$40,7)</f>
        <v>67</v>
      </c>
      <c r="AS77" s="11">
        <f>VLOOKUP($C77,[1]Bucharest!$BB$7:$BK$40,8)</f>
        <v>93</v>
      </c>
      <c r="AT77" s="11">
        <f>VLOOKUP($C77,[1]Bucharest!$BB$7:$BK$40,9)</f>
        <v>0</v>
      </c>
      <c r="AU77" s="11">
        <f>VLOOKUP($C77,[1]Bucharest!$BB$7:$BK$40,10)</f>
        <v>103</v>
      </c>
      <c r="AV77" s="12">
        <f t="shared" si="88"/>
        <v>0</v>
      </c>
      <c r="AW77" s="12">
        <f t="shared" si="89"/>
        <v>0</v>
      </c>
      <c r="AX77" s="12">
        <v>0</v>
      </c>
      <c r="AY77" s="12" t="s">
        <v>38</v>
      </c>
      <c r="AZ77" s="12" t="s">
        <v>38</v>
      </c>
      <c r="BA77" s="12">
        <f t="shared" si="90"/>
        <v>122</v>
      </c>
      <c r="BB77" s="12">
        <f t="shared" si="91"/>
        <v>140</v>
      </c>
      <c r="BC77" s="12">
        <f t="shared" si="92"/>
        <v>149</v>
      </c>
      <c r="BD77" s="12">
        <f t="shared" si="93"/>
        <v>160</v>
      </c>
      <c r="BE77" s="12">
        <f t="shared" si="94"/>
        <v>0</v>
      </c>
      <c r="BF77" s="12">
        <f t="shared" si="95"/>
        <v>0</v>
      </c>
      <c r="BG77" s="14">
        <f t="shared" si="73"/>
        <v>153.51436712457252</v>
      </c>
      <c r="BH77" s="21">
        <f>IF($N77=2,BH107*'4 PEF'!$I$4,IF(OR($N77=3,$N77=4,$N77=5,$N77=6),BH107*'4 PEF'!$I$5,IF(OR($N77=7,$N77=8),BH107*'4 PEF'!$I$10,IF($N77=9,BH107*'4 PEF'!$I$7,IF($N77=10,BH107*'4 PEF'!$I$6)))))</f>
        <v>57.304739746077075</v>
      </c>
      <c r="BI77" s="21">
        <f>BI107*'4 PEF'!$I$10</f>
        <v>21.579554866989501</v>
      </c>
      <c r="BJ77" s="21">
        <f>IF($N77=2,BJ107*'4 PEF'!$I$4,IF(OR($N77=3,$N77=4,$N77=5,$N77=6),BJ107*'4 PEF'!$I$5,IF(OR($N77=7,$N77=8),BJ107*'4 PEF'!$I$10,IF($N77=9,BJ107*'4 PEF'!$I$7,IF($N77=10,BJ107*'4 PEF'!$I$6)))))</f>
        <v>16.547368421052632</v>
      </c>
      <c r="BK77" s="21">
        <f>BK107*'4 PEF'!$I$10</f>
        <v>24.751271542855331</v>
      </c>
      <c r="BL77" s="21">
        <f>BL107*'4 PEF'!$I$10</f>
        <v>1.1806039176082681</v>
      </c>
      <c r="BM77" s="39">
        <f>BM107*'4 PEF'!$I$10</f>
        <v>0</v>
      </c>
      <c r="BN77" s="40">
        <f t="shared" si="96"/>
        <v>121.3635384945828</v>
      </c>
      <c r="BO77" s="21">
        <f>IF($N77=2,BO107*'4 PEF'!$I$4,IF(OR($N77=3,$N77=4,$N77=5,$N77=6),BO107*'4 PEF'!$I$5,IF(OR($N77=7,$N77=8),BO107*'4 PEF'!$I$10,IF($N77=9,BO107*'4 PEF'!$I$7,IF($N77=10,BO107*'4 PEF'!$I$6)))))</f>
        <v>51.155373920750435</v>
      </c>
      <c r="BP77" s="21">
        <f>BP107*'4 PEF'!$I$10</f>
        <v>17.841888351759891</v>
      </c>
      <c r="BQ77" s="21">
        <f>IF($N77=2,BQ107*'4 PEF'!$I$4,IF(OR($N77=3,$N77=4,$N77=5,$N77=6),BQ107*'4 PEF'!$I$5,IF(OR($N77=7,$N77=8),BQ107*'4 PEF'!$I$10,IF($N77=9,BQ107*'4 PEF'!$I$7,IF($N77=10,BQ107*'4 PEF'!$I$6)))))</f>
        <v>25.547368421052632</v>
      </c>
      <c r="BR77" s="21">
        <f>BR107*'4 PEF'!$I$10</f>
        <v>25.454684121214363</v>
      </c>
      <c r="BS77" s="21">
        <f>BS107*'4 PEF'!$I$10</f>
        <v>1.0074211662628254</v>
      </c>
      <c r="BT77" s="39">
        <f>BT107*'4 PEF'!$I$10</f>
        <v>0</v>
      </c>
      <c r="BU77" s="40">
        <f t="shared" si="97"/>
        <v>121.00673598104017</v>
      </c>
    </row>
    <row r="78" spans="1:73" x14ac:dyDescent="0.25">
      <c r="A78" s="195"/>
      <c r="B78" s="18">
        <v>11</v>
      </c>
      <c r="C78" s="26">
        <f>VLOOKUP(M78,[1]aux!$A$2:$B$35,2)</f>
        <v>33</v>
      </c>
      <c r="D78" s="55" t="s">
        <v>41</v>
      </c>
      <c r="E78" s="55" t="s">
        <v>41</v>
      </c>
      <c r="F78" s="54" t="s">
        <v>42</v>
      </c>
      <c r="G78" s="54" t="s">
        <v>42</v>
      </c>
      <c r="H78" s="54">
        <v>1</v>
      </c>
      <c r="I78" s="54">
        <f t="shared" si="74"/>
        <v>4</v>
      </c>
      <c r="J78" s="54">
        <f t="shared" si="75"/>
        <v>3</v>
      </c>
      <c r="K78" s="54">
        <f t="shared" si="76"/>
        <v>1</v>
      </c>
      <c r="L78" s="54">
        <f t="shared" si="77"/>
        <v>2</v>
      </c>
      <c r="M78" s="54">
        <f t="shared" si="78"/>
        <v>4312</v>
      </c>
      <c r="N78" s="54">
        <v>6</v>
      </c>
      <c r="O78" s="54">
        <v>11</v>
      </c>
      <c r="P78" s="54">
        <v>1</v>
      </c>
      <c r="Q78" s="54">
        <v>3</v>
      </c>
      <c r="R78" s="54">
        <v>1</v>
      </c>
      <c r="S78" s="54" t="s">
        <v>42</v>
      </c>
      <c r="T78" s="26">
        <f t="shared" si="79"/>
        <v>15</v>
      </c>
      <c r="U78" s="54">
        <v>0</v>
      </c>
      <c r="V78" s="54">
        <v>0</v>
      </c>
      <c r="W78" s="19"/>
      <c r="X78" s="11">
        <f>VLOOKUP($C78,[2]Bucharest!$BB$7:$BK$40,5)</f>
        <v>17</v>
      </c>
      <c r="Y78" s="11">
        <f>VLOOKUP($C78,[2]Bucharest!$BB$7:$BK$40,6)</f>
        <v>37</v>
      </c>
      <c r="Z78" s="11">
        <f>VLOOKUP($C78,[2]Bucharest!$BB$7:$BK$40,7)</f>
        <v>67</v>
      </c>
      <c r="AA78" s="11">
        <f>VLOOKUP($C78,[2]Bucharest!$BB$7:$BK$40,8)</f>
        <v>92</v>
      </c>
      <c r="AB78" s="11">
        <f>VLOOKUP($C78,[2]Bucharest!$BB$7:$BK$40,9)</f>
        <v>0</v>
      </c>
      <c r="AC78" s="11">
        <f>VLOOKUP($C78,[2]Bucharest!$BB$7:$BK$40,10)</f>
        <v>102</v>
      </c>
      <c r="AD78" s="12">
        <f t="shared" si="80"/>
        <v>169</v>
      </c>
      <c r="AE78" s="12">
        <f t="shared" si="81"/>
        <v>167</v>
      </c>
      <c r="AF78" s="12">
        <v>0</v>
      </c>
      <c r="AG78" s="12" t="s">
        <v>38</v>
      </c>
      <c r="AH78" s="12" t="s">
        <v>38</v>
      </c>
      <c r="AI78" s="12">
        <f t="shared" si="82"/>
        <v>121</v>
      </c>
      <c r="AJ78" s="12">
        <f t="shared" si="83"/>
        <v>139</v>
      </c>
      <c r="AK78" s="12">
        <f t="shared" si="84"/>
        <v>148</v>
      </c>
      <c r="AL78" s="12">
        <f t="shared" si="85"/>
        <v>160</v>
      </c>
      <c r="AM78" s="12">
        <f t="shared" si="86"/>
        <v>0</v>
      </c>
      <c r="AN78" s="12">
        <f t="shared" si="87"/>
        <v>0</v>
      </c>
      <c r="AO78" s="14">
        <f t="shared" si="72"/>
        <v>248.64500884791164</v>
      </c>
      <c r="AP78" s="11">
        <f>VLOOKUP($C78,[1]Bucharest!$BB$7:$BK$40,5)</f>
        <v>17</v>
      </c>
      <c r="AQ78" s="11">
        <f>VLOOKUP($C78,[1]Bucharest!$BB$7:$BK$40,6)</f>
        <v>37</v>
      </c>
      <c r="AR78" s="11">
        <f>VLOOKUP($C78,[1]Bucharest!$BB$7:$BK$40,7)</f>
        <v>67</v>
      </c>
      <c r="AS78" s="11">
        <f>VLOOKUP($C78,[1]Bucharest!$BB$7:$BK$40,8)</f>
        <v>93</v>
      </c>
      <c r="AT78" s="11">
        <f>VLOOKUP($C78,[1]Bucharest!$BB$7:$BK$40,9)</f>
        <v>0</v>
      </c>
      <c r="AU78" s="11">
        <f>VLOOKUP($C78,[1]Bucharest!$BB$7:$BK$40,10)</f>
        <v>103</v>
      </c>
      <c r="AV78" s="12">
        <f t="shared" si="88"/>
        <v>170</v>
      </c>
      <c r="AW78" s="12">
        <f t="shared" si="89"/>
        <v>168</v>
      </c>
      <c r="AX78" s="12">
        <v>0</v>
      </c>
      <c r="AY78" s="12" t="s">
        <v>38</v>
      </c>
      <c r="AZ78" s="12" t="s">
        <v>38</v>
      </c>
      <c r="BA78" s="12">
        <f t="shared" si="90"/>
        <v>122</v>
      </c>
      <c r="BB78" s="12">
        <f t="shared" si="91"/>
        <v>140</v>
      </c>
      <c r="BC78" s="12">
        <f t="shared" si="92"/>
        <v>149</v>
      </c>
      <c r="BD78" s="12">
        <f t="shared" si="93"/>
        <v>160</v>
      </c>
      <c r="BE78" s="12">
        <f t="shared" si="94"/>
        <v>0</v>
      </c>
      <c r="BF78" s="12">
        <f t="shared" si="95"/>
        <v>0</v>
      </c>
      <c r="BG78" s="14">
        <f t="shared" si="73"/>
        <v>172.90316281750182</v>
      </c>
      <c r="BH78" s="21">
        <f>IF($N78=2,BH108*'4 PEF'!$I$4,IF(OR($N78=3,$N78=4,$N78=5,$N78=6),BH108*'4 PEF'!$I$5,IF(OR($N78=7,$N78=8),BH108*'4 PEF'!$I$10,IF($N78=9,BH108*'4 PEF'!$I$7,IF($N78=10,BH108*'4 PEF'!$I$6)))))</f>
        <v>39.301405151456187</v>
      </c>
      <c r="BI78" s="21">
        <f>BI108*'4 PEF'!$I$10</f>
        <v>20.931554661357907</v>
      </c>
      <c r="BJ78" s="21">
        <f>IF($N78=2,BJ108*'4 PEF'!$I$4,IF(OR($N78=3,$N78=4,$N78=5,$N78=6),BJ108*'4 PEF'!$I$5,IF(OR($N78=7,$N78=8),BJ108*'4 PEF'!$I$10,IF($N78=9,BJ108*'4 PEF'!$I$7,IF($N78=10,BJ108*'4 PEF'!$I$6)))))</f>
        <v>16.547368421052632</v>
      </c>
      <c r="BK78" s="21">
        <f>BK108*'4 PEF'!$I$10</f>
        <v>24.751271542855331</v>
      </c>
      <c r="BL78" s="21">
        <f>BL108*'4 PEF'!$I$10</f>
        <v>11.072524632073405</v>
      </c>
      <c r="BM78" s="39">
        <f>BM108*'4 PEF'!$I$10</f>
        <v>0</v>
      </c>
      <c r="BN78" s="40">
        <f t="shared" si="96"/>
        <v>112.60412440879547</v>
      </c>
      <c r="BO78" s="21">
        <f>IF($N78=2,BO108*'4 PEF'!$I$4,IF(OR($N78=3,$N78=4,$N78=5,$N78=6),BO108*'4 PEF'!$I$5,IF(OR($N78=7,$N78=8),BO108*'4 PEF'!$I$10,IF($N78=9,BO108*'4 PEF'!$I$7,IF($N78=10,BO108*'4 PEF'!$I$6)))))</f>
        <v>35.044739408951465</v>
      </c>
      <c r="BP78" s="21">
        <f>BP108*'4 PEF'!$I$10</f>
        <v>17.199844951290544</v>
      </c>
      <c r="BQ78" s="21">
        <f>IF($N78=2,BQ108*'4 PEF'!$I$4,IF(OR($N78=3,$N78=4,$N78=5,$N78=6),BQ108*'4 PEF'!$I$5,IF(OR($N78=7,$N78=8),BQ108*'4 PEF'!$I$10,IF($N78=9,BQ108*'4 PEF'!$I$7,IF($N78=10,BQ108*'4 PEF'!$I$6)))))</f>
        <v>25.547368421052632</v>
      </c>
      <c r="BR78" s="21">
        <f>BR108*'4 PEF'!$I$10</f>
        <v>25.454684121214363</v>
      </c>
      <c r="BS78" s="21">
        <f>BS108*'4 PEF'!$I$10</f>
        <v>10.585694772969124</v>
      </c>
      <c r="BT78" s="39">
        <f>BT108*'4 PEF'!$I$10</f>
        <v>0</v>
      </c>
      <c r="BU78" s="40">
        <f t="shared" si="97"/>
        <v>113.83233167547813</v>
      </c>
    </row>
    <row r="79" spans="1:73" x14ac:dyDescent="0.25">
      <c r="A79" s="195"/>
      <c r="B79" s="18">
        <v>12</v>
      </c>
      <c r="C79" s="26">
        <f>VLOOKUP(M79,[1]aux!$A$2:$B$35,2)</f>
        <v>17</v>
      </c>
      <c r="D79" s="55" t="s">
        <v>40</v>
      </c>
      <c r="E79" s="55" t="s">
        <v>42</v>
      </c>
      <c r="F79" s="54" t="s">
        <v>42</v>
      </c>
      <c r="G79" s="54" t="s">
        <v>42</v>
      </c>
      <c r="H79" s="54">
        <v>0</v>
      </c>
      <c r="I79" s="54">
        <f t="shared" si="74"/>
        <v>3</v>
      </c>
      <c r="J79" s="54">
        <f t="shared" si="75"/>
        <v>1</v>
      </c>
      <c r="K79" s="54">
        <f t="shared" si="76"/>
        <v>1</v>
      </c>
      <c r="L79" s="54">
        <f t="shared" si="77"/>
        <v>1</v>
      </c>
      <c r="M79" s="54">
        <f t="shared" si="78"/>
        <v>3111</v>
      </c>
      <c r="N79" s="54">
        <v>9</v>
      </c>
      <c r="O79" s="54">
        <v>11</v>
      </c>
      <c r="P79" s="54">
        <v>2</v>
      </c>
      <c r="Q79" s="54">
        <v>3</v>
      </c>
      <c r="R79" s="54">
        <v>1</v>
      </c>
      <c r="S79" s="54" t="s">
        <v>42</v>
      </c>
      <c r="T79" s="26">
        <f t="shared" si="79"/>
        <v>24</v>
      </c>
      <c r="U79" s="54">
        <v>1</v>
      </c>
      <c r="V79" s="54">
        <v>1</v>
      </c>
      <c r="W79" s="19"/>
      <c r="X79" s="11">
        <f>VLOOKUP($C79,[2]Bucharest!$BB$7:$BK$40,5)</f>
        <v>15</v>
      </c>
      <c r="Y79" s="11">
        <f>VLOOKUP($C79,[2]Bucharest!$BB$7:$BK$40,6)</f>
        <v>35</v>
      </c>
      <c r="Z79" s="11">
        <f>VLOOKUP($C79,[2]Bucharest!$BB$7:$BK$40,7)</f>
        <v>65</v>
      </c>
      <c r="AA79" s="11">
        <f>VLOOKUP($C79,[2]Bucharest!$BB$7:$BK$40,8)</f>
        <v>80</v>
      </c>
      <c r="AB79" s="11">
        <f>VLOOKUP($C79,[2]Bucharest!$BB$7:$BK$40,9)</f>
        <v>0</v>
      </c>
      <c r="AC79" s="11">
        <f>VLOOKUP($C79,[2]Bucharest!$BB$7:$BK$40,10)</f>
        <v>102</v>
      </c>
      <c r="AD79" s="12">
        <f t="shared" si="80"/>
        <v>0</v>
      </c>
      <c r="AE79" s="12">
        <f t="shared" si="81"/>
        <v>0</v>
      </c>
      <c r="AF79" s="12">
        <v>0</v>
      </c>
      <c r="AG79" s="12" t="s">
        <v>38</v>
      </c>
      <c r="AH79" s="12" t="s">
        <v>38</v>
      </c>
      <c r="AI79" s="12">
        <f t="shared" si="82"/>
        <v>136</v>
      </c>
      <c r="AJ79" s="12">
        <f t="shared" si="83"/>
        <v>139</v>
      </c>
      <c r="AK79" s="12">
        <f t="shared" si="84"/>
        <v>152</v>
      </c>
      <c r="AL79" s="12">
        <f t="shared" si="85"/>
        <v>160</v>
      </c>
      <c r="AM79" s="12">
        <f t="shared" si="86"/>
        <v>185</v>
      </c>
      <c r="AN79" s="12">
        <f t="shared" si="87"/>
        <v>184</v>
      </c>
      <c r="AO79" s="14">
        <f t="shared" si="72"/>
        <v>154.83838878421821</v>
      </c>
      <c r="AP79" s="11">
        <f>VLOOKUP($C79,[1]Bucharest!$BB$7:$BK$40,5)</f>
        <v>15</v>
      </c>
      <c r="AQ79" s="11">
        <f>VLOOKUP($C79,[1]Bucharest!$BB$7:$BK$40,6)</f>
        <v>35</v>
      </c>
      <c r="AR79" s="11">
        <f>VLOOKUP($C79,[1]Bucharest!$BB$7:$BK$40,7)</f>
        <v>65</v>
      </c>
      <c r="AS79" s="11">
        <f>VLOOKUP($C79,[1]Bucharest!$BB$7:$BK$40,8)</f>
        <v>81</v>
      </c>
      <c r="AT79" s="11">
        <f>VLOOKUP($C79,[1]Bucharest!$BB$7:$BK$40,9)</f>
        <v>0</v>
      </c>
      <c r="AU79" s="11">
        <f>VLOOKUP($C79,[1]Bucharest!$BB$7:$BK$40,10)</f>
        <v>103</v>
      </c>
      <c r="AV79" s="12">
        <f t="shared" si="88"/>
        <v>0</v>
      </c>
      <c r="AW79" s="12">
        <f t="shared" si="89"/>
        <v>0</v>
      </c>
      <c r="AX79" s="12">
        <v>0</v>
      </c>
      <c r="AY79" s="12" t="s">
        <v>38</v>
      </c>
      <c r="AZ79" s="12" t="s">
        <v>38</v>
      </c>
      <c r="BA79" s="12">
        <f t="shared" si="90"/>
        <v>138</v>
      </c>
      <c r="BB79" s="12">
        <f t="shared" si="91"/>
        <v>140</v>
      </c>
      <c r="BC79" s="12">
        <f t="shared" si="92"/>
        <v>153</v>
      </c>
      <c r="BD79" s="12">
        <f t="shared" si="93"/>
        <v>160</v>
      </c>
      <c r="BE79" s="12">
        <f t="shared" si="94"/>
        <v>186</v>
      </c>
      <c r="BF79" s="12">
        <f t="shared" si="95"/>
        <v>184</v>
      </c>
      <c r="BG79" s="14">
        <f t="shared" si="73"/>
        <v>91.951003859166406</v>
      </c>
      <c r="BH79" s="21">
        <f>IF($N79=2,BH109*'4 PEF'!$I$4,IF(OR($N79=3,$N79=4,$N79=5,$N79=6),BH109*'4 PEF'!$I$5,IF(OR($N79=7,$N79=8),BH109*'4 PEF'!$I$10,IF($N79=9,BH109*'4 PEF'!$I$7,IF($N79=10,BH109*'4 PEF'!$I$6)))))</f>
        <v>123.00054969133545</v>
      </c>
      <c r="BI79" s="21">
        <f>BI109*'4 PEF'!$I$10</f>
        <v>20.975716927907435</v>
      </c>
      <c r="BJ79" s="21">
        <f>IF($N79=2,BJ109*'4 PEF'!$I$4,IF(OR($N79=3,$N79=4,$N79=5,$N79=6),BJ109*'4 PEF'!$I$5,IF(OR($N79=7,$N79=8),BJ109*'4 PEF'!$I$10,IF($N79=9,BJ109*'4 PEF'!$I$7,IF($N79=10,BJ109*'4 PEF'!$I$6)))))</f>
        <v>9.1611428571428579</v>
      </c>
      <c r="BK79" s="21">
        <f>BK109*'4 PEF'!$I$10</f>
        <v>24.751271542855331</v>
      </c>
      <c r="BL79" s="21">
        <f>BL109*'4 PEF'!$I$10</f>
        <v>1.3233201508338908</v>
      </c>
      <c r="BM79" s="39">
        <f>BM109*'4 PEF'!$I$10</f>
        <v>-44.908000000000008</v>
      </c>
      <c r="BN79" s="40">
        <f t="shared" si="96"/>
        <v>134.30400117007497</v>
      </c>
      <c r="BO79" s="21">
        <f>IF($N79=2,BO109*'4 PEF'!$I$4,IF(OR($N79=3,$N79=4,$N79=5,$N79=6),BO109*'4 PEF'!$I$5,IF(OR($N79=7,$N79=8),BO109*'4 PEF'!$I$10,IF($N79=9,BO109*'4 PEF'!$I$7,IF($N79=10,BO109*'4 PEF'!$I$6)))))</f>
        <v>102.95472955279472</v>
      </c>
      <c r="BP79" s="21">
        <f>BP109*'4 PEF'!$I$10</f>
        <v>16.498007428395496</v>
      </c>
      <c r="BQ79" s="21">
        <f>IF($N79=2,BQ109*'4 PEF'!$I$4,IF(OR($N79=3,$N79=4,$N79=5,$N79=6),BQ109*'4 PEF'!$I$5,IF(OR($N79=7,$N79=8),BQ109*'4 PEF'!$I$10,IF($N79=9,BQ109*'4 PEF'!$I$7,IF($N79=10,BQ109*'4 PEF'!$I$6)))))</f>
        <v>14.660969696969694</v>
      </c>
      <c r="BR79" s="21">
        <f>BR109*'4 PEF'!$I$10</f>
        <v>25.454684121214363</v>
      </c>
      <c r="BS79" s="21">
        <f>BS109*'4 PEF'!$I$10</f>
        <v>1.0969620638572466</v>
      </c>
      <c r="BT79" s="39">
        <f>BT109*'4 PEF'!$I$10</f>
        <v>-28.185858585858586</v>
      </c>
      <c r="BU79" s="40">
        <f t="shared" si="97"/>
        <v>132.47949427737291</v>
      </c>
    </row>
    <row r="80" spans="1:73" x14ac:dyDescent="0.25">
      <c r="A80" s="195"/>
      <c r="B80" s="18">
        <v>13</v>
      </c>
      <c r="C80" s="26">
        <f>VLOOKUP(M80,[1]aux!$A$2:$B$35,2)</f>
        <v>19</v>
      </c>
      <c r="D80" s="55" t="s">
        <v>40</v>
      </c>
      <c r="E80" s="55" t="s">
        <v>40</v>
      </c>
      <c r="F80" s="54" t="s">
        <v>42</v>
      </c>
      <c r="G80" s="54" t="s">
        <v>42</v>
      </c>
      <c r="H80" s="54">
        <v>0</v>
      </c>
      <c r="I80" s="54">
        <f t="shared" si="74"/>
        <v>3</v>
      </c>
      <c r="J80" s="54">
        <f t="shared" si="75"/>
        <v>2</v>
      </c>
      <c r="K80" s="54">
        <f t="shared" si="76"/>
        <v>1</v>
      </c>
      <c r="L80" s="54">
        <f t="shared" si="77"/>
        <v>1</v>
      </c>
      <c r="M80" s="54">
        <f t="shared" si="78"/>
        <v>3211</v>
      </c>
      <c r="N80" s="54">
        <v>8</v>
      </c>
      <c r="O80" s="54">
        <v>13</v>
      </c>
      <c r="P80" s="54">
        <v>1</v>
      </c>
      <c r="Q80" s="54">
        <v>1</v>
      </c>
      <c r="R80" s="54">
        <v>1</v>
      </c>
      <c r="S80" s="54" t="s">
        <v>42</v>
      </c>
      <c r="T80" s="26">
        <f t="shared" si="79"/>
        <v>23</v>
      </c>
      <c r="U80" s="54">
        <v>1</v>
      </c>
      <c r="V80" s="54">
        <v>1</v>
      </c>
      <c r="W80" s="19"/>
      <c r="X80" s="11">
        <f>VLOOKUP($C80,[2]Bucharest!$BB$7:$BK$40,5)</f>
        <v>15</v>
      </c>
      <c r="Y80" s="11">
        <f>VLOOKUP($C80,[2]Bucharest!$BB$7:$BK$40,6)</f>
        <v>35</v>
      </c>
      <c r="Z80" s="11">
        <f>VLOOKUP($C80,[2]Bucharest!$BB$7:$BK$40,7)</f>
        <v>65</v>
      </c>
      <c r="AA80" s="11">
        <f>VLOOKUP($C80,[2]Bucharest!$BB$7:$BK$40,8)</f>
        <v>90</v>
      </c>
      <c r="AB80" s="11">
        <f>VLOOKUP($C80,[2]Bucharest!$BB$7:$BK$40,9)</f>
        <v>0</v>
      </c>
      <c r="AC80" s="11">
        <f>VLOOKUP($C80,[2]Bucharest!$BB$7:$BK$40,10)</f>
        <v>102</v>
      </c>
      <c r="AD80" s="12">
        <f t="shared" si="80"/>
        <v>0</v>
      </c>
      <c r="AE80" s="12">
        <f t="shared" si="81"/>
        <v>0</v>
      </c>
      <c r="AF80" s="12">
        <v>0</v>
      </c>
      <c r="AG80" s="12" t="s">
        <v>38</v>
      </c>
      <c r="AH80" s="12" t="s">
        <v>38</v>
      </c>
      <c r="AI80" s="12">
        <f t="shared" si="82"/>
        <v>133</v>
      </c>
      <c r="AJ80" s="12">
        <f t="shared" si="83"/>
        <v>0</v>
      </c>
      <c r="AK80" s="12">
        <f t="shared" si="84"/>
        <v>148</v>
      </c>
      <c r="AL80" s="12">
        <f t="shared" si="85"/>
        <v>160</v>
      </c>
      <c r="AM80" s="12">
        <f t="shared" si="86"/>
        <v>185</v>
      </c>
      <c r="AN80" s="12">
        <f t="shared" si="87"/>
        <v>184</v>
      </c>
      <c r="AO80" s="14">
        <f t="shared" si="72"/>
        <v>310.36968357010539</v>
      </c>
      <c r="AP80" s="11">
        <f>VLOOKUP($C80,[1]Bucharest!$BB$7:$BK$40,5)</f>
        <v>15</v>
      </c>
      <c r="AQ80" s="11">
        <f>VLOOKUP($C80,[1]Bucharest!$BB$7:$BK$40,6)</f>
        <v>35</v>
      </c>
      <c r="AR80" s="11">
        <f>VLOOKUP($C80,[1]Bucharest!$BB$7:$BK$40,7)</f>
        <v>65</v>
      </c>
      <c r="AS80" s="11">
        <f>VLOOKUP($C80,[1]Bucharest!$BB$7:$BK$40,8)</f>
        <v>91</v>
      </c>
      <c r="AT80" s="11">
        <f>VLOOKUP($C80,[1]Bucharest!$BB$7:$BK$40,9)</f>
        <v>0</v>
      </c>
      <c r="AU80" s="11">
        <f>VLOOKUP($C80,[1]Bucharest!$BB$7:$BK$40,10)</f>
        <v>103</v>
      </c>
      <c r="AV80" s="12">
        <f t="shared" si="88"/>
        <v>0</v>
      </c>
      <c r="AW80" s="12">
        <f t="shared" si="89"/>
        <v>0</v>
      </c>
      <c r="AX80" s="12">
        <v>0</v>
      </c>
      <c r="AY80" s="12" t="s">
        <v>38</v>
      </c>
      <c r="AZ80" s="12" t="s">
        <v>38</v>
      </c>
      <c r="BA80" s="12">
        <f t="shared" si="90"/>
        <v>134</v>
      </c>
      <c r="BB80" s="12">
        <f t="shared" si="91"/>
        <v>0</v>
      </c>
      <c r="BC80" s="12">
        <f t="shared" si="92"/>
        <v>149</v>
      </c>
      <c r="BD80" s="12">
        <f t="shared" si="93"/>
        <v>160</v>
      </c>
      <c r="BE80" s="12">
        <f t="shared" si="94"/>
        <v>186</v>
      </c>
      <c r="BF80" s="12">
        <f t="shared" si="95"/>
        <v>184</v>
      </c>
      <c r="BG80" s="14">
        <f t="shared" si="73"/>
        <v>207.92607367300735</v>
      </c>
      <c r="BH80" s="21">
        <f>IF($N80=2,BH110*'4 PEF'!$I$4,IF(OR($N80=3,$N80=4,$N80=5,$N80=6),BH110*'4 PEF'!$I$5,IF(OR($N80=7,$N80=8),BH110*'4 PEF'!$I$10,IF($N80=9,BH110*'4 PEF'!$I$7,IF($N80=10,BH110*'4 PEF'!$I$6)))))</f>
        <v>43.066919231135948</v>
      </c>
      <c r="BI80" s="21">
        <f>BI110*'4 PEF'!$I$10</f>
        <v>15.935364251210766</v>
      </c>
      <c r="BJ80" s="21">
        <f>IF($N80=2,BJ110*'4 PEF'!$I$4,IF(OR($N80=3,$N80=4,$N80=5,$N80=6),BJ110*'4 PEF'!$I$5,IF(OR($N80=7,$N80=8),BJ110*'4 PEF'!$I$10,IF($N80=9,BJ110*'4 PEF'!$I$7,IF($N80=10,BJ110*'4 PEF'!$I$6)))))</f>
        <v>4.7945660379038442</v>
      </c>
      <c r="BK80" s="21">
        <f>BK110*'4 PEF'!$I$10</f>
        <v>24.751271542855331</v>
      </c>
      <c r="BL80" s="21">
        <f>BL110*'4 PEF'!$I$10</f>
        <v>1.2750142021290491</v>
      </c>
      <c r="BM80" s="39">
        <f>BM110*'4 PEF'!$I$10</f>
        <v>-44.908000000000008</v>
      </c>
      <c r="BN80" s="40">
        <f t="shared" si="96"/>
        <v>44.915135265234916</v>
      </c>
      <c r="BO80" s="21">
        <f>IF($N80=2,BO110*'4 PEF'!$I$4,IF(OR($N80=3,$N80=4,$N80=5,$N80=6),BO110*'4 PEF'!$I$5,IF(OR($N80=7,$N80=8),BO110*'4 PEF'!$I$10,IF($N80=9,BO110*'4 PEF'!$I$7,IF($N80=10,BO110*'4 PEF'!$I$6)))))</f>
        <v>36.591174589165796</v>
      </c>
      <c r="BP80" s="21">
        <f>BP110*'4 PEF'!$I$10</f>
        <v>12.802532799491782</v>
      </c>
      <c r="BQ80" s="21">
        <f>IF($N80=2,BQ110*'4 PEF'!$I$4,IF(OR($N80=3,$N80=4,$N80=5,$N80=6),BQ110*'4 PEF'!$I$5,IF(OR($N80=7,$N80=8),BQ110*'4 PEF'!$I$10,IF($N80=9,BQ110*'4 PEF'!$I$7,IF($N80=10,BQ110*'4 PEF'!$I$6)))))</f>
        <v>7.6084531290698942</v>
      </c>
      <c r="BR80" s="21">
        <f>BR110*'4 PEF'!$I$10</f>
        <v>25.454684121214363</v>
      </c>
      <c r="BS80" s="21">
        <f>BS110*'4 PEF'!$I$10</f>
        <v>1.0661943414770121</v>
      </c>
      <c r="BT80" s="39">
        <f>BT110*'4 PEF'!$I$10</f>
        <v>-28.185858585858586</v>
      </c>
      <c r="BU80" s="40">
        <f t="shared" si="97"/>
        <v>55.337180394560264</v>
      </c>
    </row>
    <row r="81" spans="1:73" x14ac:dyDescent="0.25">
      <c r="A81" s="195"/>
      <c r="B81" s="18">
        <v>14</v>
      </c>
      <c r="C81" s="26">
        <f>VLOOKUP(M81,[1]aux!$A$2:$B$35,2)</f>
        <v>31</v>
      </c>
      <c r="D81" s="55" t="s">
        <v>41</v>
      </c>
      <c r="E81" s="55" t="s">
        <v>41</v>
      </c>
      <c r="F81" s="54" t="s">
        <v>42</v>
      </c>
      <c r="G81" s="54" t="s">
        <v>42</v>
      </c>
      <c r="H81" s="54">
        <v>0</v>
      </c>
      <c r="I81" s="54">
        <f t="shared" si="74"/>
        <v>4</v>
      </c>
      <c r="J81" s="54">
        <f t="shared" si="75"/>
        <v>3</v>
      </c>
      <c r="K81" s="54">
        <f t="shared" si="76"/>
        <v>1</v>
      </c>
      <c r="L81" s="54">
        <f t="shared" si="77"/>
        <v>1</v>
      </c>
      <c r="M81" s="54">
        <f t="shared" si="78"/>
        <v>4311</v>
      </c>
      <c r="N81" s="54">
        <v>8</v>
      </c>
      <c r="O81" s="54">
        <v>13</v>
      </c>
      <c r="P81" s="54">
        <v>1</v>
      </c>
      <c r="Q81" s="54">
        <v>1</v>
      </c>
      <c r="R81" s="54">
        <v>1</v>
      </c>
      <c r="S81" s="54" t="s">
        <v>42</v>
      </c>
      <c r="T81" s="26">
        <f t="shared" si="79"/>
        <v>23</v>
      </c>
      <c r="U81" s="54">
        <v>1</v>
      </c>
      <c r="V81" s="54">
        <v>1</v>
      </c>
      <c r="W81" s="19"/>
      <c r="X81" s="11">
        <f>VLOOKUP($C81,[2]Bucharest!$BB$7:$BK$40,5)</f>
        <v>17</v>
      </c>
      <c r="Y81" s="11">
        <f>VLOOKUP($C81,[2]Bucharest!$BB$7:$BK$40,6)</f>
        <v>37</v>
      </c>
      <c r="Z81" s="11">
        <f>VLOOKUP($C81,[2]Bucharest!$BB$7:$BK$40,7)</f>
        <v>67</v>
      </c>
      <c r="AA81" s="11">
        <f>VLOOKUP($C81,[2]Bucharest!$BB$7:$BK$40,8)</f>
        <v>92</v>
      </c>
      <c r="AB81" s="11">
        <f>VLOOKUP($C81,[2]Bucharest!$BB$7:$BK$40,9)</f>
        <v>0</v>
      </c>
      <c r="AC81" s="11">
        <f>VLOOKUP($C81,[2]Bucharest!$BB$7:$BK$40,10)</f>
        <v>102</v>
      </c>
      <c r="AD81" s="12">
        <f t="shared" si="80"/>
        <v>0</v>
      </c>
      <c r="AE81" s="12">
        <f t="shared" si="81"/>
        <v>0</v>
      </c>
      <c r="AF81" s="12">
        <v>0</v>
      </c>
      <c r="AG81" s="12" t="s">
        <v>38</v>
      </c>
      <c r="AH81" s="12" t="s">
        <v>38</v>
      </c>
      <c r="AI81" s="12">
        <f t="shared" si="82"/>
        <v>133</v>
      </c>
      <c r="AJ81" s="12">
        <f t="shared" si="83"/>
        <v>0</v>
      </c>
      <c r="AK81" s="12">
        <f t="shared" si="84"/>
        <v>148</v>
      </c>
      <c r="AL81" s="12">
        <f t="shared" si="85"/>
        <v>160</v>
      </c>
      <c r="AM81" s="12">
        <f t="shared" si="86"/>
        <v>185</v>
      </c>
      <c r="AN81" s="12">
        <f t="shared" si="87"/>
        <v>184</v>
      </c>
      <c r="AO81" s="14">
        <f t="shared" si="72"/>
        <v>331.65711646831869</v>
      </c>
      <c r="AP81" s="11">
        <f>VLOOKUP($C81,[1]Bucharest!$BB$7:$BK$40,5)</f>
        <v>17</v>
      </c>
      <c r="AQ81" s="11">
        <f>VLOOKUP($C81,[1]Bucharest!$BB$7:$BK$40,6)</f>
        <v>37</v>
      </c>
      <c r="AR81" s="11">
        <f>VLOOKUP($C81,[1]Bucharest!$BB$7:$BK$40,7)</f>
        <v>67</v>
      </c>
      <c r="AS81" s="11">
        <f>VLOOKUP($C81,[1]Bucharest!$BB$7:$BK$40,8)</f>
        <v>93</v>
      </c>
      <c r="AT81" s="11">
        <f>VLOOKUP($C81,[1]Bucharest!$BB$7:$BK$40,9)</f>
        <v>0</v>
      </c>
      <c r="AU81" s="11">
        <f>VLOOKUP($C81,[1]Bucharest!$BB$7:$BK$40,10)</f>
        <v>103</v>
      </c>
      <c r="AV81" s="12">
        <f t="shared" si="88"/>
        <v>0</v>
      </c>
      <c r="AW81" s="12">
        <f t="shared" si="89"/>
        <v>0</v>
      </c>
      <c r="AX81" s="12">
        <v>0</v>
      </c>
      <c r="AY81" s="12" t="s">
        <v>38</v>
      </c>
      <c r="AZ81" s="12" t="s">
        <v>38</v>
      </c>
      <c r="BA81" s="12">
        <f t="shared" si="90"/>
        <v>134</v>
      </c>
      <c r="BB81" s="12">
        <f t="shared" si="91"/>
        <v>0</v>
      </c>
      <c r="BC81" s="12">
        <f t="shared" si="92"/>
        <v>149</v>
      </c>
      <c r="BD81" s="12">
        <f t="shared" si="93"/>
        <v>160</v>
      </c>
      <c r="BE81" s="12">
        <f t="shared" si="94"/>
        <v>186</v>
      </c>
      <c r="BF81" s="12">
        <f t="shared" si="95"/>
        <v>184</v>
      </c>
      <c r="BG81" s="14">
        <f t="shared" si="73"/>
        <v>220.36247079149268</v>
      </c>
      <c r="BH81" s="21">
        <f>IF($N81=2,BH111*'4 PEF'!$I$4,IF(OR($N81=3,$N81=4,$N81=5,$N81=6),BH111*'4 PEF'!$I$5,IF(OR($N81=7,$N81=8),BH111*'4 PEF'!$I$10,IF($N81=9,BH111*'4 PEF'!$I$7,IF($N81=10,BH111*'4 PEF'!$I$6)))))</f>
        <v>35.727493351444991</v>
      </c>
      <c r="BI81" s="21">
        <f>BI111*'4 PEF'!$I$10</f>
        <v>14.367415948632278</v>
      </c>
      <c r="BJ81" s="21">
        <f>IF($N81=2,BJ111*'4 PEF'!$I$4,IF(OR($N81=3,$N81=4,$N81=5,$N81=6),BJ111*'4 PEF'!$I$5,IF(OR($N81=7,$N81=8),BJ111*'4 PEF'!$I$10,IF($N81=9,BJ111*'4 PEF'!$I$7,IF($N81=10,BJ111*'4 PEF'!$I$6)))))</f>
        <v>4.807786984814439</v>
      </c>
      <c r="BK81" s="21">
        <f>BK111*'4 PEF'!$I$10</f>
        <v>24.751271542855331</v>
      </c>
      <c r="BL81" s="21">
        <f>BL111*'4 PEF'!$I$10</f>
        <v>1.1806039176082681</v>
      </c>
      <c r="BM81" s="39">
        <f>BM111*'4 PEF'!$I$10</f>
        <v>-44.908000000000008</v>
      </c>
      <c r="BN81" s="40">
        <f t="shared" si="96"/>
        <v>35.926571745355297</v>
      </c>
      <c r="BO81" s="21">
        <f>IF($N81=2,BO111*'4 PEF'!$I$4,IF(OR($N81=3,$N81=4,$N81=5,$N81=6),BO111*'4 PEF'!$I$5,IF(OR($N81=7,$N81=8),BO111*'4 PEF'!$I$10,IF($N81=9,BO111*'4 PEF'!$I$7,IF($N81=10,BO111*'4 PEF'!$I$6)))))</f>
        <v>31.646811626026938</v>
      </c>
      <c r="BP81" s="21">
        <f>BP111*'4 PEF'!$I$10</f>
        <v>11.670927670111869</v>
      </c>
      <c r="BQ81" s="21">
        <f>IF($N81=2,BQ111*'4 PEF'!$I$4,IF(OR($N81=3,$N81=4,$N81=5,$N81=6),BQ111*'4 PEF'!$I$5,IF(OR($N81=7,$N81=8),BQ111*'4 PEF'!$I$10,IF($N81=9,BQ111*'4 PEF'!$I$7,IF($N81=10,BQ111*'4 PEF'!$I$6)))))</f>
        <v>7.6345765483936825</v>
      </c>
      <c r="BR81" s="21">
        <f>BR111*'4 PEF'!$I$10</f>
        <v>25.454684121214363</v>
      </c>
      <c r="BS81" s="21">
        <f>BS111*'4 PEF'!$I$10</f>
        <v>1.0074211662628254</v>
      </c>
      <c r="BT81" s="39">
        <f>BT111*'4 PEF'!$I$10</f>
        <v>-28.185858585858586</v>
      </c>
      <c r="BU81" s="40">
        <f t="shared" si="97"/>
        <v>49.228562546151096</v>
      </c>
    </row>
    <row r="82" spans="1:73" x14ac:dyDescent="0.25">
      <c r="A82" s="195"/>
      <c r="B82" s="18">
        <v>15</v>
      </c>
      <c r="C82" s="26">
        <f>VLOOKUP(M82,[1]aux!$A$2:$B$35,2)</f>
        <v>32</v>
      </c>
      <c r="D82" s="55" t="s">
        <v>41</v>
      </c>
      <c r="E82" s="55" t="s">
        <v>41</v>
      </c>
      <c r="F82" s="54" t="s">
        <v>41</v>
      </c>
      <c r="G82" s="54" t="s">
        <v>42</v>
      </c>
      <c r="H82" s="54">
        <v>0</v>
      </c>
      <c r="I82" s="54">
        <f t="shared" si="74"/>
        <v>4</v>
      </c>
      <c r="J82" s="54">
        <f t="shared" si="75"/>
        <v>3</v>
      </c>
      <c r="K82" s="54">
        <f t="shared" si="76"/>
        <v>2</v>
      </c>
      <c r="L82" s="54">
        <f t="shared" si="77"/>
        <v>1</v>
      </c>
      <c r="M82" s="54">
        <f t="shared" si="78"/>
        <v>4321</v>
      </c>
      <c r="N82" s="54">
        <v>8</v>
      </c>
      <c r="O82" s="54">
        <v>13</v>
      </c>
      <c r="P82" s="54">
        <v>1</v>
      </c>
      <c r="Q82" s="54">
        <v>1</v>
      </c>
      <c r="R82" s="54">
        <v>1</v>
      </c>
      <c r="S82" s="54" t="s">
        <v>42</v>
      </c>
      <c r="T82" s="26">
        <f t="shared" si="79"/>
        <v>23</v>
      </c>
      <c r="U82" s="54">
        <v>1</v>
      </c>
      <c r="V82" s="54">
        <v>1</v>
      </c>
      <c r="W82" s="19"/>
      <c r="X82" s="11">
        <f>VLOOKUP($C82,[2]Bucharest!$BB$7:$BK$40,5)</f>
        <v>17</v>
      </c>
      <c r="Y82" s="11">
        <f>VLOOKUP($C82,[2]Bucharest!$BB$7:$BK$40,6)</f>
        <v>37</v>
      </c>
      <c r="Z82" s="11">
        <f>VLOOKUP($C82,[2]Bucharest!$BB$7:$BK$40,7)</f>
        <v>67</v>
      </c>
      <c r="AA82" s="11">
        <f>VLOOKUP($C82,[2]Bucharest!$BB$7:$BK$40,8)</f>
        <v>92</v>
      </c>
      <c r="AB82" s="11">
        <f>VLOOKUP($C82,[2]Bucharest!$BB$7:$BK$40,9)</f>
        <v>116</v>
      </c>
      <c r="AC82" s="11">
        <f>VLOOKUP($C82,[2]Bucharest!$BB$7:$BK$40,10)</f>
        <v>108</v>
      </c>
      <c r="AD82" s="12">
        <f t="shared" si="80"/>
        <v>0</v>
      </c>
      <c r="AE82" s="12">
        <f t="shared" si="81"/>
        <v>0</v>
      </c>
      <c r="AF82" s="12">
        <v>0</v>
      </c>
      <c r="AG82" s="12" t="s">
        <v>38</v>
      </c>
      <c r="AH82" s="12" t="s">
        <v>38</v>
      </c>
      <c r="AI82" s="12">
        <f t="shared" si="82"/>
        <v>133</v>
      </c>
      <c r="AJ82" s="12">
        <f t="shared" si="83"/>
        <v>0</v>
      </c>
      <c r="AK82" s="12">
        <f t="shared" si="84"/>
        <v>148</v>
      </c>
      <c r="AL82" s="12">
        <f t="shared" si="85"/>
        <v>160</v>
      </c>
      <c r="AM82" s="12">
        <f t="shared" si="86"/>
        <v>185</v>
      </c>
      <c r="AN82" s="12">
        <f t="shared" si="87"/>
        <v>184</v>
      </c>
      <c r="AO82" s="14">
        <f t="shared" si="72"/>
        <v>389.99041289689012</v>
      </c>
      <c r="AP82" s="11">
        <f>VLOOKUP($C82,[1]Bucharest!$BB$7:$BK$40,5)</f>
        <v>17</v>
      </c>
      <c r="AQ82" s="11">
        <f>VLOOKUP($C82,[1]Bucharest!$BB$7:$BK$40,6)</f>
        <v>37</v>
      </c>
      <c r="AR82" s="11">
        <f>VLOOKUP($C82,[1]Bucharest!$BB$7:$BK$40,7)</f>
        <v>67</v>
      </c>
      <c r="AS82" s="11">
        <f>VLOOKUP($C82,[1]Bucharest!$BB$7:$BK$40,8)</f>
        <v>93</v>
      </c>
      <c r="AT82" s="11">
        <f>VLOOKUP($C82,[1]Bucharest!$BB$7:$BK$40,9)</f>
        <v>117</v>
      </c>
      <c r="AU82" s="11">
        <f>VLOOKUP($C82,[1]Bucharest!$BB$7:$BK$40,10)</f>
        <v>109</v>
      </c>
      <c r="AV82" s="12">
        <f t="shared" si="88"/>
        <v>0</v>
      </c>
      <c r="AW82" s="12">
        <f t="shared" si="89"/>
        <v>0</v>
      </c>
      <c r="AX82" s="12">
        <v>0</v>
      </c>
      <c r="AY82" s="12" t="s">
        <v>38</v>
      </c>
      <c r="AZ82" s="12" t="s">
        <v>38</v>
      </c>
      <c r="BA82" s="12">
        <f t="shared" si="90"/>
        <v>134</v>
      </c>
      <c r="BB82" s="12">
        <f t="shared" si="91"/>
        <v>0</v>
      </c>
      <c r="BC82" s="12">
        <f t="shared" si="92"/>
        <v>149</v>
      </c>
      <c r="BD82" s="12">
        <f t="shared" si="93"/>
        <v>160</v>
      </c>
      <c r="BE82" s="12">
        <f t="shared" si="94"/>
        <v>186</v>
      </c>
      <c r="BF82" s="12">
        <f t="shared" si="95"/>
        <v>184</v>
      </c>
      <c r="BG82" s="14">
        <f t="shared" si="73"/>
        <v>272.20537988240176</v>
      </c>
      <c r="BH82" s="21">
        <f>IF($N82=2,BH112*'4 PEF'!$I$4,IF(OR($N82=3,$N82=4,$N82=5,$N82=6),BH112*'4 PEF'!$I$5,IF(OR($N82=7,$N82=8),BH112*'4 PEF'!$I$10,IF($N82=9,BH112*'4 PEF'!$I$7,IF($N82=10,BH112*'4 PEF'!$I$6)))))</f>
        <v>35.753073787578344</v>
      </c>
      <c r="BI82" s="21">
        <f>BI112*'4 PEF'!$I$10</f>
        <v>3.5206233093491432</v>
      </c>
      <c r="BJ82" s="21">
        <f>IF($N82=2,BJ112*'4 PEF'!$I$4,IF(OR($N82=3,$N82=4,$N82=5,$N82=6),BJ112*'4 PEF'!$I$5,IF(OR($N82=7,$N82=8),BJ112*'4 PEF'!$I$10,IF($N82=9,BJ112*'4 PEF'!$I$7,IF($N82=10,BJ112*'4 PEF'!$I$6)))))</f>
        <v>4.8113157635336625</v>
      </c>
      <c r="BK82" s="21">
        <f>BK112*'4 PEF'!$I$10</f>
        <v>24.751271542855331</v>
      </c>
      <c r="BL82" s="21">
        <f>BL112*'4 PEF'!$I$10</f>
        <v>0.91719806576704432</v>
      </c>
      <c r="BM82" s="39">
        <f>BM112*'4 PEF'!$I$10</f>
        <v>-44.908000000000008</v>
      </c>
      <c r="BN82" s="40">
        <f t="shared" si="96"/>
        <v>24.845482469083514</v>
      </c>
      <c r="BO82" s="21">
        <f>IF($N82=2,BO112*'4 PEF'!$I$4,IF(OR($N82=3,$N82=4,$N82=5,$N82=6),BO112*'4 PEF'!$I$5,IF(OR($N82=7,$N82=8),BO112*'4 PEF'!$I$10,IF($N82=9,BO112*'4 PEF'!$I$7,IF($N82=10,BO112*'4 PEF'!$I$6)))))</f>
        <v>31.707443204608502</v>
      </c>
      <c r="BP82" s="21">
        <f>BP112*'4 PEF'!$I$10</f>
        <v>1.618318272200465</v>
      </c>
      <c r="BQ82" s="21">
        <f>IF($N82=2,BQ112*'4 PEF'!$I$4,IF(OR($N82=3,$N82=4,$N82=5,$N82=6),BQ112*'4 PEF'!$I$5,IF(OR($N82=7,$N82=8),BQ112*'4 PEF'!$I$10,IF($N82=9,BQ112*'4 PEF'!$I$7,IF($N82=10,BQ112*'4 PEF'!$I$6)))))</f>
        <v>7.6479177534622185</v>
      </c>
      <c r="BR82" s="21">
        <f>BR112*'4 PEF'!$I$10</f>
        <v>25.454684121214363</v>
      </c>
      <c r="BS82" s="21">
        <f>BS112*'4 PEF'!$I$10</f>
        <v>0.81448957074951045</v>
      </c>
      <c r="BT82" s="39">
        <f>BT112*'4 PEF'!$I$10</f>
        <v>-28.185858585858586</v>
      </c>
      <c r="BU82" s="40">
        <f t="shared" si="97"/>
        <v>39.056994336376476</v>
      </c>
    </row>
    <row r="83" spans="1:73" x14ac:dyDescent="0.25">
      <c r="A83" s="195"/>
      <c r="B83" s="18">
        <v>16</v>
      </c>
      <c r="C83" s="26">
        <f>VLOOKUP(M83,[1]aux!$A$2:$B$35,2)</f>
        <v>33</v>
      </c>
      <c r="D83" s="55" t="s">
        <v>41</v>
      </c>
      <c r="E83" s="55" t="s">
        <v>41</v>
      </c>
      <c r="F83" s="54" t="s">
        <v>42</v>
      </c>
      <c r="G83" s="54" t="s">
        <v>42</v>
      </c>
      <c r="H83" s="54">
        <v>1</v>
      </c>
      <c r="I83" s="54">
        <f t="shared" si="74"/>
        <v>4</v>
      </c>
      <c r="J83" s="54">
        <f t="shared" si="75"/>
        <v>3</v>
      </c>
      <c r="K83" s="54">
        <f t="shared" si="76"/>
        <v>1</v>
      </c>
      <c r="L83" s="54">
        <f t="shared" si="77"/>
        <v>2</v>
      </c>
      <c r="M83" s="54">
        <f t="shared" si="78"/>
        <v>4312</v>
      </c>
      <c r="N83" s="54">
        <v>8</v>
      </c>
      <c r="O83" s="54">
        <v>13</v>
      </c>
      <c r="P83" s="54">
        <v>1</v>
      </c>
      <c r="Q83" s="54">
        <v>1</v>
      </c>
      <c r="R83" s="54">
        <v>1</v>
      </c>
      <c r="S83" s="54" t="s">
        <v>42</v>
      </c>
      <c r="T83" s="26">
        <f t="shared" si="79"/>
        <v>23</v>
      </c>
      <c r="U83" s="54">
        <v>1</v>
      </c>
      <c r="V83" s="54">
        <v>1</v>
      </c>
      <c r="W83" s="19"/>
      <c r="X83" s="11">
        <f>VLOOKUP($C83,[2]Bucharest!$BB$7:$BK$40,5)</f>
        <v>17</v>
      </c>
      <c r="Y83" s="11">
        <f>VLOOKUP($C83,[2]Bucharest!$BB$7:$BK$40,6)</f>
        <v>37</v>
      </c>
      <c r="Z83" s="11">
        <f>VLOOKUP($C83,[2]Bucharest!$BB$7:$BK$40,7)</f>
        <v>67</v>
      </c>
      <c r="AA83" s="11">
        <f>VLOOKUP($C83,[2]Bucharest!$BB$7:$BK$40,8)</f>
        <v>92</v>
      </c>
      <c r="AB83" s="11">
        <f>VLOOKUP($C83,[2]Bucharest!$BB$7:$BK$40,9)</f>
        <v>0</v>
      </c>
      <c r="AC83" s="11">
        <f>VLOOKUP($C83,[2]Bucharest!$BB$7:$BK$40,10)</f>
        <v>102</v>
      </c>
      <c r="AD83" s="12">
        <f t="shared" si="80"/>
        <v>169</v>
      </c>
      <c r="AE83" s="12">
        <f t="shared" si="81"/>
        <v>167</v>
      </c>
      <c r="AF83" s="12">
        <v>0</v>
      </c>
      <c r="AG83" s="12" t="s">
        <v>38</v>
      </c>
      <c r="AH83" s="12" t="s">
        <v>38</v>
      </c>
      <c r="AI83" s="12">
        <f t="shared" si="82"/>
        <v>133</v>
      </c>
      <c r="AJ83" s="12">
        <f t="shared" si="83"/>
        <v>0</v>
      </c>
      <c r="AK83" s="12">
        <f t="shared" si="84"/>
        <v>148</v>
      </c>
      <c r="AL83" s="12">
        <f t="shared" si="85"/>
        <v>160</v>
      </c>
      <c r="AM83" s="12">
        <f t="shared" si="86"/>
        <v>185</v>
      </c>
      <c r="AN83" s="12">
        <f t="shared" si="87"/>
        <v>184</v>
      </c>
      <c r="AO83" s="14">
        <f t="shared" si="72"/>
        <v>353.18415514756396</v>
      </c>
      <c r="AP83" s="11">
        <f>VLOOKUP($C83,[1]Bucharest!$BB$7:$BK$40,5)</f>
        <v>17</v>
      </c>
      <c r="AQ83" s="11">
        <f>VLOOKUP($C83,[1]Bucharest!$BB$7:$BK$40,6)</f>
        <v>37</v>
      </c>
      <c r="AR83" s="11">
        <f>VLOOKUP($C83,[1]Bucharest!$BB$7:$BK$40,7)</f>
        <v>67</v>
      </c>
      <c r="AS83" s="11">
        <f>VLOOKUP($C83,[1]Bucharest!$BB$7:$BK$40,8)</f>
        <v>93</v>
      </c>
      <c r="AT83" s="11">
        <f>VLOOKUP($C83,[1]Bucharest!$BB$7:$BK$40,9)</f>
        <v>0</v>
      </c>
      <c r="AU83" s="11">
        <f>VLOOKUP($C83,[1]Bucharest!$BB$7:$BK$40,10)</f>
        <v>103</v>
      </c>
      <c r="AV83" s="12">
        <f t="shared" si="88"/>
        <v>170</v>
      </c>
      <c r="AW83" s="12">
        <f t="shared" si="89"/>
        <v>168</v>
      </c>
      <c r="AX83" s="12">
        <v>0</v>
      </c>
      <c r="AY83" s="12" t="s">
        <v>38</v>
      </c>
      <c r="AZ83" s="12" t="s">
        <v>38</v>
      </c>
      <c r="BA83" s="12">
        <f t="shared" si="90"/>
        <v>134</v>
      </c>
      <c r="BB83" s="12">
        <f t="shared" si="91"/>
        <v>0</v>
      </c>
      <c r="BC83" s="12">
        <f t="shared" si="92"/>
        <v>149</v>
      </c>
      <c r="BD83" s="12">
        <f t="shared" si="93"/>
        <v>160</v>
      </c>
      <c r="BE83" s="12">
        <f t="shared" si="94"/>
        <v>186</v>
      </c>
      <c r="BF83" s="12">
        <f t="shared" si="95"/>
        <v>184</v>
      </c>
      <c r="BG83" s="14">
        <f t="shared" si="73"/>
        <v>239.75126648442199</v>
      </c>
      <c r="BH83" s="21">
        <f>IF($N83=2,BH113*'4 PEF'!$I$4,IF(OR($N83=3,$N83=4,$N83=5,$N83=6),BH113*'4 PEF'!$I$5,IF(OR($N83=7,$N83=8),BH113*'4 PEF'!$I$10,IF($N83=9,BH113*'4 PEF'!$I$7,IF($N83=10,BH113*'4 PEF'!$I$6)))))</f>
        <v>25.375827909139034</v>
      </c>
      <c r="BI83" s="21">
        <f>BI113*'4 PEF'!$I$10</f>
        <v>13.961365890633889</v>
      </c>
      <c r="BJ83" s="21">
        <f>IF($N83=2,BJ113*'4 PEF'!$I$4,IF(OR($N83=3,$N83=4,$N83=5,$N83=6),BJ113*'4 PEF'!$I$5,IF(OR($N83=7,$N83=8),BJ113*'4 PEF'!$I$10,IF($N83=9,BJ113*'4 PEF'!$I$7,IF($N83=10,BJ113*'4 PEF'!$I$6)))))</f>
        <v>4.979037041066535</v>
      </c>
      <c r="BK83" s="21">
        <f>BK113*'4 PEF'!$I$10</f>
        <v>24.751271542855331</v>
      </c>
      <c r="BL83" s="21">
        <f>BL113*'4 PEF'!$I$10</f>
        <v>11.072524632073405</v>
      </c>
      <c r="BM83" s="39">
        <f>BM113*'4 PEF'!$I$10</f>
        <v>-44.908000000000008</v>
      </c>
      <c r="BN83" s="40">
        <f t="shared" si="96"/>
        <v>35.232027015768189</v>
      </c>
      <c r="BO83" s="21">
        <f>IF($N83=2,BO113*'4 PEF'!$I$4,IF(OR($N83=3,$N83=4,$N83=5,$N83=6),BO113*'4 PEF'!$I$5,IF(OR($N83=7,$N83=8),BO113*'4 PEF'!$I$10,IF($N83=9,BO113*'4 PEF'!$I$7,IF($N83=10,BO113*'4 PEF'!$I$6)))))</f>
        <v>23.106524778092677</v>
      </c>
      <c r="BP83" s="21">
        <f>BP113*'4 PEF'!$I$10</f>
        <v>11.357036924435697</v>
      </c>
      <c r="BQ83" s="21">
        <f>IF($N83=2,BQ113*'4 PEF'!$I$4,IF(OR($N83=3,$N83=4,$N83=5,$N83=6),BQ113*'4 PEF'!$I$5,IF(OR($N83=7,$N83=8),BQ113*'4 PEF'!$I$10,IF($N83=9,BQ113*'4 PEF'!$I$7,IF($N83=10,BQ113*'4 PEF'!$I$6)))))</f>
        <v>8.1368826565856089</v>
      </c>
      <c r="BR83" s="21">
        <f>BR113*'4 PEF'!$I$10</f>
        <v>25.454684121214363</v>
      </c>
      <c r="BS83" s="21">
        <f>BS113*'4 PEF'!$I$10</f>
        <v>10.585694772969124</v>
      </c>
      <c r="BT83" s="39">
        <f>BT113*'4 PEF'!$I$10</f>
        <v>-28.185858585858586</v>
      </c>
      <c r="BU83" s="40">
        <f t="shared" si="97"/>
        <v>50.454964667438873</v>
      </c>
    </row>
    <row r="84" spans="1:73" x14ac:dyDescent="0.25">
      <c r="A84" s="195"/>
      <c r="B84" s="18">
        <v>17</v>
      </c>
      <c r="C84" s="26">
        <f>VLOOKUP(M84,[1]aux!$A$2:$B$35,2)</f>
        <v>34</v>
      </c>
      <c r="D84" s="55" t="s">
        <v>41</v>
      </c>
      <c r="E84" s="55" t="s">
        <v>41</v>
      </c>
      <c r="F84" s="54" t="s">
        <v>41</v>
      </c>
      <c r="G84" s="54" t="s">
        <v>42</v>
      </c>
      <c r="H84" s="54">
        <v>1</v>
      </c>
      <c r="I84" s="54">
        <f t="shared" si="74"/>
        <v>4</v>
      </c>
      <c r="J84" s="54">
        <f t="shared" si="75"/>
        <v>3</v>
      </c>
      <c r="K84" s="54">
        <f t="shared" si="76"/>
        <v>2</v>
      </c>
      <c r="L84" s="54">
        <f t="shared" si="77"/>
        <v>2</v>
      </c>
      <c r="M84" s="54">
        <f t="shared" si="78"/>
        <v>4322</v>
      </c>
      <c r="N84" s="54">
        <v>8</v>
      </c>
      <c r="O84" s="54">
        <v>13</v>
      </c>
      <c r="P84" s="54">
        <v>1</v>
      </c>
      <c r="Q84" s="54">
        <v>1</v>
      </c>
      <c r="R84" s="54">
        <v>1</v>
      </c>
      <c r="S84" s="54" t="s">
        <v>42</v>
      </c>
      <c r="T84" s="26">
        <f t="shared" si="79"/>
        <v>23</v>
      </c>
      <c r="U84" s="54">
        <v>1</v>
      </c>
      <c r="V84" s="54">
        <v>1</v>
      </c>
      <c r="W84" s="19"/>
      <c r="X84" s="11">
        <f>VLOOKUP($C84,[2]Bucharest!$BB$7:$BK$40,5)</f>
        <v>17</v>
      </c>
      <c r="Y84" s="11">
        <f>VLOOKUP($C84,[2]Bucharest!$BB$7:$BK$40,6)</f>
        <v>37</v>
      </c>
      <c r="Z84" s="11">
        <f>VLOOKUP($C84,[2]Bucharest!$BB$7:$BK$40,7)</f>
        <v>67</v>
      </c>
      <c r="AA84" s="11">
        <f>VLOOKUP($C84,[2]Bucharest!$BB$7:$BK$40,8)</f>
        <v>92</v>
      </c>
      <c r="AB84" s="11">
        <f>VLOOKUP($C84,[2]Bucharest!$BB$7:$BK$40,9)</f>
        <v>116</v>
      </c>
      <c r="AC84" s="11">
        <f>VLOOKUP($C84,[2]Bucharest!$BB$7:$BK$40,10)</f>
        <v>108</v>
      </c>
      <c r="AD84" s="12">
        <f t="shared" si="80"/>
        <v>169</v>
      </c>
      <c r="AE84" s="12">
        <f t="shared" si="81"/>
        <v>167</v>
      </c>
      <c r="AF84" s="12">
        <v>0</v>
      </c>
      <c r="AG84" s="12" t="s">
        <v>38</v>
      </c>
      <c r="AH84" s="12" t="s">
        <v>38</v>
      </c>
      <c r="AI84" s="12">
        <f t="shared" si="82"/>
        <v>133</v>
      </c>
      <c r="AJ84" s="12">
        <f t="shared" si="83"/>
        <v>0</v>
      </c>
      <c r="AK84" s="12">
        <f t="shared" si="84"/>
        <v>148</v>
      </c>
      <c r="AL84" s="12">
        <f t="shared" si="85"/>
        <v>160</v>
      </c>
      <c r="AM84" s="12">
        <f t="shared" si="86"/>
        <v>185</v>
      </c>
      <c r="AN84" s="12">
        <f t="shared" si="87"/>
        <v>184</v>
      </c>
      <c r="AO84" s="14">
        <f t="shared" si="72"/>
        <v>411.51745157613544</v>
      </c>
      <c r="AP84" s="11">
        <f>VLOOKUP($C84,[1]Bucharest!$BB$7:$BK$40,5)</f>
        <v>17</v>
      </c>
      <c r="AQ84" s="11">
        <f>VLOOKUP($C84,[1]Bucharest!$BB$7:$BK$40,6)</f>
        <v>37</v>
      </c>
      <c r="AR84" s="11">
        <f>VLOOKUP($C84,[1]Bucharest!$BB$7:$BK$40,7)</f>
        <v>67</v>
      </c>
      <c r="AS84" s="11">
        <f>VLOOKUP($C84,[1]Bucharest!$BB$7:$BK$40,8)</f>
        <v>93</v>
      </c>
      <c r="AT84" s="11">
        <f>VLOOKUP($C84,[1]Bucharest!$BB$7:$BK$40,9)</f>
        <v>117</v>
      </c>
      <c r="AU84" s="11">
        <f>VLOOKUP($C84,[1]Bucharest!$BB$7:$BK$40,10)</f>
        <v>109</v>
      </c>
      <c r="AV84" s="12">
        <f t="shared" si="88"/>
        <v>170</v>
      </c>
      <c r="AW84" s="12">
        <f t="shared" si="89"/>
        <v>168</v>
      </c>
      <c r="AX84" s="12">
        <v>0</v>
      </c>
      <c r="AY84" s="12" t="s">
        <v>38</v>
      </c>
      <c r="AZ84" s="12" t="s">
        <v>38</v>
      </c>
      <c r="BA84" s="12">
        <f t="shared" si="90"/>
        <v>134</v>
      </c>
      <c r="BB84" s="12">
        <f t="shared" si="91"/>
        <v>0</v>
      </c>
      <c r="BC84" s="12">
        <f t="shared" si="92"/>
        <v>149</v>
      </c>
      <c r="BD84" s="12">
        <f t="shared" si="93"/>
        <v>160</v>
      </c>
      <c r="BE84" s="12">
        <f t="shared" si="94"/>
        <v>186</v>
      </c>
      <c r="BF84" s="12">
        <f t="shared" si="95"/>
        <v>184</v>
      </c>
      <c r="BG84" s="14">
        <f t="shared" si="73"/>
        <v>291.59417557533106</v>
      </c>
      <c r="BH84" s="21">
        <f>IF($N84=2,BH114*'4 PEF'!$I$4,IF(OR($N84=3,$N84=4,$N84=5,$N84=6),BH114*'4 PEF'!$I$5,IF(OR($N84=7,$N84=8),BH114*'4 PEF'!$I$10,IF($N84=9,BH114*'4 PEF'!$I$7,IF($N84=10,BH114*'4 PEF'!$I$6)))))</f>
        <v>25.401445343404792</v>
      </c>
      <c r="BI84" s="21">
        <f>BI114*'4 PEF'!$I$10</f>
        <v>3.2719843618845355</v>
      </c>
      <c r="BJ84" s="21">
        <f>IF($N84=2,BJ114*'4 PEF'!$I$4,IF(OR($N84=3,$N84=4,$N84=5,$N84=6),BJ114*'4 PEF'!$I$5,IF(OR($N84=7,$N84=8),BJ114*'4 PEF'!$I$10,IF($N84=9,BJ114*'4 PEF'!$I$7,IF($N84=10,BJ114*'4 PEF'!$I$6)))))</f>
        <v>4.9841940988372651</v>
      </c>
      <c r="BK84" s="21">
        <f>BK114*'4 PEF'!$I$10</f>
        <v>24.751271542855331</v>
      </c>
      <c r="BL84" s="21">
        <f>BL114*'4 PEF'!$I$10</f>
        <v>10.807980926852462</v>
      </c>
      <c r="BM84" s="39">
        <f>BM114*'4 PEF'!$I$10</f>
        <v>-44.908000000000008</v>
      </c>
      <c r="BN84" s="40">
        <f t="shared" si="96"/>
        <v>24.308876273834379</v>
      </c>
      <c r="BO84" s="21">
        <f>IF($N84=2,BO114*'4 PEF'!$I$4,IF(OR($N84=3,$N84=4,$N84=5,$N84=6),BO114*'4 PEF'!$I$5,IF(OR($N84=7,$N84=8),BO114*'4 PEF'!$I$10,IF($N84=9,BO114*'4 PEF'!$I$7,IF($N84=10,BO114*'4 PEF'!$I$6)))))</f>
        <v>23.173479811143661</v>
      </c>
      <c r="BP84" s="21">
        <f>BP114*'4 PEF'!$I$10</f>
        <v>1.3742278586287633</v>
      </c>
      <c r="BQ84" s="21">
        <f>IF($N84=2,BQ114*'4 PEF'!$I$4,IF(OR($N84=3,$N84=4,$N84=5,$N84=6),BQ114*'4 PEF'!$I$5,IF(OR($N84=7,$N84=8),BQ114*'4 PEF'!$I$10,IF($N84=9,BQ114*'4 PEF'!$I$7,IF($N84=10,BQ114*'4 PEF'!$I$6)))))</f>
        <v>8.1583935921375232</v>
      </c>
      <c r="BR84" s="21">
        <f>BR114*'4 PEF'!$I$10</f>
        <v>25.454684121214363</v>
      </c>
      <c r="BS84" s="21">
        <f>BS114*'4 PEF'!$I$10</f>
        <v>10.392599527036042</v>
      </c>
      <c r="BT84" s="39">
        <f>BT114*'4 PEF'!$I$10</f>
        <v>-28.185858585858586</v>
      </c>
      <c r="BU84" s="40">
        <f t="shared" si="97"/>
        <v>40.367526324301778</v>
      </c>
    </row>
    <row r="85" spans="1:73" x14ac:dyDescent="0.25">
      <c r="A85" s="195"/>
      <c r="B85" s="18">
        <v>18</v>
      </c>
      <c r="C85" s="26">
        <f>VLOOKUP(M85,[1]aux!$A$2:$B$35,2)</f>
        <v>19</v>
      </c>
      <c r="D85" s="55" t="s">
        <v>40</v>
      </c>
      <c r="E85" s="55" t="s">
        <v>40</v>
      </c>
      <c r="F85" s="54" t="s">
        <v>42</v>
      </c>
      <c r="G85" s="54" t="s">
        <v>42</v>
      </c>
      <c r="H85" s="54">
        <v>0</v>
      </c>
      <c r="I85" s="54">
        <f t="shared" si="74"/>
        <v>3</v>
      </c>
      <c r="J85" s="54">
        <f t="shared" si="75"/>
        <v>2</v>
      </c>
      <c r="K85" s="54">
        <f t="shared" si="76"/>
        <v>1</v>
      </c>
      <c r="L85" s="54">
        <f t="shared" si="77"/>
        <v>1</v>
      </c>
      <c r="M85" s="54">
        <f t="shared" si="78"/>
        <v>3211</v>
      </c>
      <c r="N85" s="54">
        <v>6</v>
      </c>
      <c r="O85" s="54">
        <v>11</v>
      </c>
      <c r="P85" s="54">
        <v>1</v>
      </c>
      <c r="Q85" s="54">
        <v>3</v>
      </c>
      <c r="R85" s="54">
        <v>1</v>
      </c>
      <c r="S85" s="54" t="s">
        <v>42</v>
      </c>
      <c r="T85" s="26">
        <f t="shared" si="79"/>
        <v>21</v>
      </c>
      <c r="U85" s="54">
        <v>1</v>
      </c>
      <c r="V85" s="54">
        <v>1</v>
      </c>
      <c r="W85" s="19"/>
      <c r="X85" s="11">
        <f>VLOOKUP($C85,[2]Bucharest!$BB$7:$BK$40,5)</f>
        <v>15</v>
      </c>
      <c r="Y85" s="11">
        <f>VLOOKUP($C85,[2]Bucharest!$BB$7:$BK$40,6)</f>
        <v>35</v>
      </c>
      <c r="Z85" s="11">
        <f>VLOOKUP($C85,[2]Bucharest!$BB$7:$BK$40,7)</f>
        <v>65</v>
      </c>
      <c r="AA85" s="11">
        <f>VLOOKUP($C85,[2]Bucharest!$BB$7:$BK$40,8)</f>
        <v>90</v>
      </c>
      <c r="AB85" s="11">
        <f>VLOOKUP($C85,[2]Bucharest!$BB$7:$BK$40,9)</f>
        <v>0</v>
      </c>
      <c r="AC85" s="11">
        <f>VLOOKUP($C85,[2]Bucharest!$BB$7:$BK$40,10)</f>
        <v>102</v>
      </c>
      <c r="AD85" s="12">
        <f t="shared" si="80"/>
        <v>0</v>
      </c>
      <c r="AE85" s="12">
        <f t="shared" si="81"/>
        <v>0</v>
      </c>
      <c r="AF85" s="12">
        <v>0</v>
      </c>
      <c r="AG85" s="12" t="s">
        <v>38</v>
      </c>
      <c r="AH85" s="12" t="s">
        <v>38</v>
      </c>
      <c r="AI85" s="12">
        <f t="shared" si="82"/>
        <v>121</v>
      </c>
      <c r="AJ85" s="12">
        <f t="shared" si="83"/>
        <v>139</v>
      </c>
      <c r="AK85" s="12">
        <f t="shared" si="84"/>
        <v>148</v>
      </c>
      <c r="AL85" s="12">
        <f t="shared" si="85"/>
        <v>160</v>
      </c>
      <c r="AM85" s="12">
        <f t="shared" si="86"/>
        <v>185</v>
      </c>
      <c r="AN85" s="12">
        <f t="shared" si="87"/>
        <v>184</v>
      </c>
      <c r="AO85" s="14">
        <f t="shared" si="72"/>
        <v>241.55255194095957</v>
      </c>
      <c r="AP85" s="11">
        <f>VLOOKUP($C85,[1]Bucharest!$BB$7:$BK$40,5)</f>
        <v>15</v>
      </c>
      <c r="AQ85" s="11">
        <f>VLOOKUP($C85,[1]Bucharest!$BB$7:$BK$40,6)</f>
        <v>35</v>
      </c>
      <c r="AR85" s="11">
        <f>VLOOKUP($C85,[1]Bucharest!$BB$7:$BK$40,7)</f>
        <v>65</v>
      </c>
      <c r="AS85" s="11">
        <f>VLOOKUP($C85,[1]Bucharest!$BB$7:$BK$40,8)</f>
        <v>91</v>
      </c>
      <c r="AT85" s="11">
        <f>VLOOKUP($C85,[1]Bucharest!$BB$7:$BK$40,9)</f>
        <v>0</v>
      </c>
      <c r="AU85" s="11">
        <f>VLOOKUP($C85,[1]Bucharest!$BB$7:$BK$40,10)</f>
        <v>103</v>
      </c>
      <c r="AV85" s="12">
        <f t="shared" si="88"/>
        <v>0</v>
      </c>
      <c r="AW85" s="12">
        <f t="shared" si="89"/>
        <v>0</v>
      </c>
      <c r="AX85" s="12">
        <v>0</v>
      </c>
      <c r="AY85" s="12" t="s">
        <v>38</v>
      </c>
      <c r="AZ85" s="12" t="s">
        <v>38</v>
      </c>
      <c r="BA85" s="12">
        <f t="shared" si="90"/>
        <v>122</v>
      </c>
      <c r="BB85" s="12">
        <f t="shared" si="91"/>
        <v>140</v>
      </c>
      <c r="BC85" s="12">
        <f t="shared" si="92"/>
        <v>149</v>
      </c>
      <c r="BD85" s="12">
        <f t="shared" si="93"/>
        <v>160</v>
      </c>
      <c r="BE85" s="12">
        <f t="shared" si="94"/>
        <v>186</v>
      </c>
      <c r="BF85" s="12">
        <f t="shared" si="95"/>
        <v>184</v>
      </c>
      <c r="BG85" s="14">
        <f t="shared" si="73"/>
        <v>168.37635747783671</v>
      </c>
      <c r="BH85" s="21">
        <f>IF($N85=2,BH115*'4 PEF'!$I$4,IF(OR($N85=3,$N85=4,$N85=5,$N85=6),BH115*'4 PEF'!$I$5,IF(OR($N85=7,$N85=8),BH115*'4 PEF'!$I$10,IF($N85=9,BH115*'4 PEF'!$I$7,IF($N85=10,BH115*'4 PEF'!$I$6)))))</f>
        <v>69.267213321156248</v>
      </c>
      <c r="BI85" s="21">
        <f>BI115*'4 PEF'!$I$10</f>
        <v>24.116879796243559</v>
      </c>
      <c r="BJ85" s="21">
        <f>IF($N85=2,BJ115*'4 PEF'!$I$4,IF(OR($N85=3,$N85=4,$N85=5,$N85=6),BJ115*'4 PEF'!$I$5,IF(OR($N85=7,$N85=8),BJ115*'4 PEF'!$I$10,IF($N85=9,BJ115*'4 PEF'!$I$7,IF($N85=10,BJ115*'4 PEF'!$I$6)))))</f>
        <v>8.0360902255639104</v>
      </c>
      <c r="BK85" s="21">
        <f>BK115*'4 PEF'!$I$10</f>
        <v>24.751271542855331</v>
      </c>
      <c r="BL85" s="21">
        <f>BL115*'4 PEF'!$I$10</f>
        <v>1.2750142021290491</v>
      </c>
      <c r="BM85" s="39">
        <f>BM115*'4 PEF'!$I$10</f>
        <v>-44.908000000000008</v>
      </c>
      <c r="BN85" s="40">
        <f t="shared" si="96"/>
        <v>82.538469087948073</v>
      </c>
      <c r="BO85" s="21">
        <f>IF($N85=2,BO115*'4 PEF'!$I$4,IF(OR($N85=3,$N85=4,$N85=5,$N85=6),BO115*'4 PEF'!$I$5,IF(OR($N85=7,$N85=8),BO115*'4 PEF'!$I$10,IF($N85=9,BO115*'4 PEF'!$I$7,IF($N85=10,BO115*'4 PEF'!$I$6)))))</f>
        <v>59.3507534476445</v>
      </c>
      <c r="BP85" s="21">
        <f>BP115*'4 PEF'!$I$10</f>
        <v>19.834719043723521</v>
      </c>
      <c r="BQ85" s="21">
        <f>IF($N85=2,BQ115*'4 PEF'!$I$4,IF(OR($N85=3,$N85=4,$N85=5,$N85=6),BQ115*'4 PEF'!$I$5,IF(OR($N85=7,$N85=8),BQ115*'4 PEF'!$I$10,IF($N85=9,BQ115*'4 PEF'!$I$7,IF($N85=10,BQ115*'4 PEF'!$I$6)))))</f>
        <v>12.860499734183945</v>
      </c>
      <c r="BR85" s="21">
        <f>BR115*'4 PEF'!$I$10</f>
        <v>25.454684121214363</v>
      </c>
      <c r="BS85" s="21">
        <f>BS115*'4 PEF'!$I$10</f>
        <v>1.0661943414770121</v>
      </c>
      <c r="BT85" s="39">
        <f>BT115*'4 PEF'!$I$10</f>
        <v>-28.185858585858586</v>
      </c>
      <c r="BU85" s="40">
        <f t="shared" si="97"/>
        <v>90.380992102384766</v>
      </c>
    </row>
    <row r="86" spans="1:73" x14ac:dyDescent="0.25">
      <c r="A86" s="195"/>
      <c r="B86" s="18">
        <v>19</v>
      </c>
      <c r="C86" s="26">
        <f>VLOOKUP(M86,[1]aux!$A$2:$B$35,2)</f>
        <v>31</v>
      </c>
      <c r="D86" s="55" t="s">
        <v>41</v>
      </c>
      <c r="E86" s="55" t="s">
        <v>41</v>
      </c>
      <c r="F86" s="54" t="s">
        <v>42</v>
      </c>
      <c r="G86" s="54" t="s">
        <v>42</v>
      </c>
      <c r="H86" s="54">
        <v>0</v>
      </c>
      <c r="I86" s="54">
        <f t="shared" si="74"/>
        <v>4</v>
      </c>
      <c r="J86" s="54">
        <f t="shared" si="75"/>
        <v>3</v>
      </c>
      <c r="K86" s="54">
        <f t="shared" si="76"/>
        <v>1</v>
      </c>
      <c r="L86" s="54">
        <f t="shared" si="77"/>
        <v>1</v>
      </c>
      <c r="M86" s="54">
        <f t="shared" si="78"/>
        <v>4311</v>
      </c>
      <c r="N86" s="54">
        <v>6</v>
      </c>
      <c r="O86" s="54">
        <v>11</v>
      </c>
      <c r="P86" s="54">
        <v>1</v>
      </c>
      <c r="Q86" s="54">
        <v>3</v>
      </c>
      <c r="R86" s="54">
        <v>1</v>
      </c>
      <c r="S86" s="54" t="s">
        <v>42</v>
      </c>
      <c r="T86" s="26">
        <f t="shared" si="79"/>
        <v>21</v>
      </c>
      <c r="U86" s="54">
        <v>1</v>
      </c>
      <c r="V86" s="54">
        <v>1</v>
      </c>
      <c r="W86" s="19"/>
      <c r="X86" s="11">
        <f>VLOOKUP($C86,[2]Bucharest!$BB$7:$BK$40,5)</f>
        <v>17</v>
      </c>
      <c r="Y86" s="11">
        <f>VLOOKUP($C86,[2]Bucharest!$BB$7:$BK$40,6)</f>
        <v>37</v>
      </c>
      <c r="Z86" s="11">
        <f>VLOOKUP($C86,[2]Bucharest!$BB$7:$BK$40,7)</f>
        <v>67</v>
      </c>
      <c r="AA86" s="11">
        <f>VLOOKUP($C86,[2]Bucharest!$BB$7:$BK$40,8)</f>
        <v>92</v>
      </c>
      <c r="AB86" s="11">
        <f>VLOOKUP($C86,[2]Bucharest!$BB$7:$BK$40,9)</f>
        <v>0</v>
      </c>
      <c r="AC86" s="11">
        <f>VLOOKUP($C86,[2]Bucharest!$BB$7:$BK$40,10)</f>
        <v>102</v>
      </c>
      <c r="AD86" s="12">
        <f t="shared" si="80"/>
        <v>0</v>
      </c>
      <c r="AE86" s="12">
        <f t="shared" si="81"/>
        <v>0</v>
      </c>
      <c r="AF86" s="12">
        <v>0</v>
      </c>
      <c r="AG86" s="12" t="s">
        <v>38</v>
      </c>
      <c r="AH86" s="12" t="s">
        <v>38</v>
      </c>
      <c r="AI86" s="12">
        <f t="shared" si="82"/>
        <v>121</v>
      </c>
      <c r="AJ86" s="12">
        <f t="shared" si="83"/>
        <v>139</v>
      </c>
      <c r="AK86" s="12">
        <f t="shared" si="84"/>
        <v>148</v>
      </c>
      <c r="AL86" s="12">
        <f t="shared" si="85"/>
        <v>160</v>
      </c>
      <c r="AM86" s="12">
        <f t="shared" si="86"/>
        <v>185</v>
      </c>
      <c r="AN86" s="12">
        <f t="shared" si="87"/>
        <v>184</v>
      </c>
      <c r="AO86" s="14">
        <f t="shared" si="72"/>
        <v>262.83998483917287</v>
      </c>
      <c r="AP86" s="11">
        <f>VLOOKUP($C86,[1]Bucharest!$BB$7:$BK$40,5)</f>
        <v>17</v>
      </c>
      <c r="AQ86" s="11">
        <f>VLOOKUP($C86,[1]Bucharest!$BB$7:$BK$40,6)</f>
        <v>37</v>
      </c>
      <c r="AR86" s="11">
        <f>VLOOKUP($C86,[1]Bucharest!$BB$7:$BK$40,7)</f>
        <v>67</v>
      </c>
      <c r="AS86" s="11">
        <f>VLOOKUP($C86,[1]Bucharest!$BB$7:$BK$40,8)</f>
        <v>93</v>
      </c>
      <c r="AT86" s="11">
        <f>VLOOKUP($C86,[1]Bucharest!$BB$7:$BK$40,9)</f>
        <v>0</v>
      </c>
      <c r="AU86" s="11">
        <f>VLOOKUP($C86,[1]Bucharest!$BB$7:$BK$40,10)</f>
        <v>103</v>
      </c>
      <c r="AV86" s="12">
        <f t="shared" si="88"/>
        <v>0</v>
      </c>
      <c r="AW86" s="12">
        <f t="shared" si="89"/>
        <v>0</v>
      </c>
      <c r="AX86" s="12">
        <v>0</v>
      </c>
      <c r="AY86" s="12" t="s">
        <v>38</v>
      </c>
      <c r="AZ86" s="12" t="s">
        <v>38</v>
      </c>
      <c r="BA86" s="12">
        <f t="shared" si="90"/>
        <v>122</v>
      </c>
      <c r="BB86" s="12">
        <f t="shared" si="91"/>
        <v>140</v>
      </c>
      <c r="BC86" s="12">
        <f t="shared" si="92"/>
        <v>149</v>
      </c>
      <c r="BD86" s="12">
        <f t="shared" si="93"/>
        <v>160</v>
      </c>
      <c r="BE86" s="12">
        <f t="shared" si="94"/>
        <v>186</v>
      </c>
      <c r="BF86" s="12">
        <f t="shared" si="95"/>
        <v>184</v>
      </c>
      <c r="BG86" s="14">
        <f t="shared" si="73"/>
        <v>180.81275459632201</v>
      </c>
      <c r="BH86" s="21">
        <f>IF($N86=2,BH116*'4 PEF'!$I$4,IF(OR($N86=3,$N86=4,$N86=5,$N86=6),BH116*'4 PEF'!$I$5,IF(OR($N86=7,$N86=8),BH116*'4 PEF'!$I$10,IF($N86=9,BH116*'4 PEF'!$I$7,IF($N86=10,BH116*'4 PEF'!$I$6)))))</f>
        <v>57.304739746077075</v>
      </c>
      <c r="BI86" s="21">
        <f>BI116*'4 PEF'!$I$10</f>
        <v>21.579554866989501</v>
      </c>
      <c r="BJ86" s="21">
        <f>IF($N86=2,BJ116*'4 PEF'!$I$4,IF(OR($N86=3,$N86=4,$N86=5,$N86=6),BJ116*'4 PEF'!$I$5,IF(OR($N86=7,$N86=8),BJ116*'4 PEF'!$I$10,IF($N86=9,BJ116*'4 PEF'!$I$7,IF($N86=10,BJ116*'4 PEF'!$I$6)))))</f>
        <v>8.0360902255639104</v>
      </c>
      <c r="BK86" s="21">
        <f>BK116*'4 PEF'!$I$10</f>
        <v>24.751271542855331</v>
      </c>
      <c r="BL86" s="21">
        <f>BL116*'4 PEF'!$I$10</f>
        <v>1.1806039176082681</v>
      </c>
      <c r="BM86" s="39">
        <f>BM116*'4 PEF'!$I$10</f>
        <v>-44.908000000000008</v>
      </c>
      <c r="BN86" s="40">
        <f t="shared" si="96"/>
        <v>67.944260299094083</v>
      </c>
      <c r="BO86" s="21">
        <f>IF($N86=2,BO116*'4 PEF'!$I$4,IF(OR($N86=3,$N86=4,$N86=5,$N86=6),BO116*'4 PEF'!$I$5,IF(OR($N86=7,$N86=8),BO116*'4 PEF'!$I$10,IF($N86=9,BO116*'4 PEF'!$I$7,IF($N86=10,BO116*'4 PEF'!$I$6)))))</f>
        <v>51.155373920750435</v>
      </c>
      <c r="BP86" s="21">
        <f>BP116*'4 PEF'!$I$10</f>
        <v>17.841888351759891</v>
      </c>
      <c r="BQ86" s="21">
        <f>IF($N86=2,BQ116*'4 PEF'!$I$4,IF(OR($N86=3,$N86=4,$N86=5,$N86=6),BQ116*'4 PEF'!$I$5,IF(OR($N86=7,$N86=8),BQ116*'4 PEF'!$I$10,IF($N86=9,BQ116*'4 PEF'!$I$7,IF($N86=10,BQ116*'4 PEF'!$I$6)))))</f>
        <v>12.860499734183945</v>
      </c>
      <c r="BR86" s="21">
        <f>BR116*'4 PEF'!$I$10</f>
        <v>25.454684121214363</v>
      </c>
      <c r="BS86" s="21">
        <f>BS116*'4 PEF'!$I$10</f>
        <v>1.0074211662628254</v>
      </c>
      <c r="BT86" s="39">
        <f>BT116*'4 PEF'!$I$10</f>
        <v>-28.185858585858586</v>
      </c>
      <c r="BU86" s="40">
        <f t="shared" si="97"/>
        <v>80.134008708312876</v>
      </c>
    </row>
    <row r="87" spans="1:73" x14ac:dyDescent="0.25">
      <c r="A87" s="195"/>
      <c r="B87" s="38">
        <v>20</v>
      </c>
      <c r="C87" s="26">
        <f>VLOOKUP(M87,[1]aux!$A$2:$B$35,2)</f>
        <v>33</v>
      </c>
      <c r="D87" s="55" t="s">
        <v>41</v>
      </c>
      <c r="E87" s="55" t="s">
        <v>41</v>
      </c>
      <c r="F87" s="54" t="s">
        <v>42</v>
      </c>
      <c r="G87" s="54" t="s">
        <v>42</v>
      </c>
      <c r="H87" s="54">
        <v>1</v>
      </c>
      <c r="I87" s="54">
        <f t="shared" si="74"/>
        <v>4</v>
      </c>
      <c r="J87" s="54">
        <f t="shared" si="75"/>
        <v>3</v>
      </c>
      <c r="K87" s="54">
        <f t="shared" si="76"/>
        <v>1</v>
      </c>
      <c r="L87" s="54">
        <f t="shared" si="77"/>
        <v>2</v>
      </c>
      <c r="M87" s="54">
        <f t="shared" si="78"/>
        <v>4312</v>
      </c>
      <c r="N87" s="54">
        <v>6</v>
      </c>
      <c r="O87" s="54">
        <v>11</v>
      </c>
      <c r="P87" s="54">
        <v>1</v>
      </c>
      <c r="Q87" s="54">
        <v>3</v>
      </c>
      <c r="R87" s="54">
        <v>1</v>
      </c>
      <c r="S87" s="54" t="s">
        <v>42</v>
      </c>
      <c r="T87" s="26">
        <f t="shared" si="79"/>
        <v>21</v>
      </c>
      <c r="U87" s="54">
        <v>1</v>
      </c>
      <c r="V87" s="54">
        <v>1</v>
      </c>
      <c r="W87" s="19"/>
      <c r="X87" s="11">
        <f>VLOOKUP($C87,[2]Bucharest!$BB$7:$BK$40,5)</f>
        <v>17</v>
      </c>
      <c r="Y87" s="11">
        <f>VLOOKUP($C87,[2]Bucharest!$BB$7:$BK$40,6)</f>
        <v>37</v>
      </c>
      <c r="Z87" s="11">
        <f>VLOOKUP($C87,[2]Bucharest!$BB$7:$BK$40,7)</f>
        <v>67</v>
      </c>
      <c r="AA87" s="11">
        <f>VLOOKUP($C87,[2]Bucharest!$BB$7:$BK$40,8)</f>
        <v>92</v>
      </c>
      <c r="AB87" s="11">
        <f>VLOOKUP($C87,[2]Bucharest!$BB$7:$BK$40,9)</f>
        <v>0</v>
      </c>
      <c r="AC87" s="11">
        <f>VLOOKUP($C87,[2]Bucharest!$BB$7:$BK$40,10)</f>
        <v>102</v>
      </c>
      <c r="AD87" s="12">
        <f t="shared" si="80"/>
        <v>169</v>
      </c>
      <c r="AE87" s="12">
        <f t="shared" si="81"/>
        <v>167</v>
      </c>
      <c r="AF87" s="12">
        <v>0</v>
      </c>
      <c r="AG87" s="12" t="s">
        <v>38</v>
      </c>
      <c r="AH87" s="12" t="s">
        <v>38</v>
      </c>
      <c r="AI87" s="12">
        <f t="shared" si="82"/>
        <v>121</v>
      </c>
      <c r="AJ87" s="12">
        <f t="shared" si="83"/>
        <v>139</v>
      </c>
      <c r="AK87" s="12">
        <f t="shared" si="84"/>
        <v>148</v>
      </c>
      <c r="AL87" s="12">
        <f t="shared" si="85"/>
        <v>160</v>
      </c>
      <c r="AM87" s="12">
        <f t="shared" si="86"/>
        <v>185</v>
      </c>
      <c r="AN87" s="12">
        <f t="shared" si="87"/>
        <v>184</v>
      </c>
      <c r="AO87" s="14">
        <f t="shared" si="72"/>
        <v>284.36702351841814</v>
      </c>
      <c r="AP87" s="11">
        <f>VLOOKUP($C87,[1]Bucharest!$BB$7:$BK$40,5)</f>
        <v>17</v>
      </c>
      <c r="AQ87" s="11">
        <f>VLOOKUP($C87,[1]Bucharest!$BB$7:$BK$40,6)</f>
        <v>37</v>
      </c>
      <c r="AR87" s="11">
        <f>VLOOKUP($C87,[1]Bucharest!$BB$7:$BK$40,7)</f>
        <v>67</v>
      </c>
      <c r="AS87" s="11">
        <f>VLOOKUP($C87,[1]Bucharest!$BB$7:$BK$40,8)</f>
        <v>93</v>
      </c>
      <c r="AT87" s="11">
        <f>VLOOKUP($C87,[1]Bucharest!$BB$7:$BK$40,9)</f>
        <v>0</v>
      </c>
      <c r="AU87" s="11">
        <f>VLOOKUP($C87,[1]Bucharest!$BB$7:$BK$40,10)</f>
        <v>103</v>
      </c>
      <c r="AV87" s="12">
        <f t="shared" si="88"/>
        <v>170</v>
      </c>
      <c r="AW87" s="12">
        <f t="shared" si="89"/>
        <v>168</v>
      </c>
      <c r="AX87" s="12">
        <v>0</v>
      </c>
      <c r="AY87" s="12" t="s">
        <v>38</v>
      </c>
      <c r="AZ87" s="12" t="s">
        <v>38</v>
      </c>
      <c r="BA87" s="12">
        <f t="shared" si="90"/>
        <v>122</v>
      </c>
      <c r="BB87" s="12">
        <f t="shared" si="91"/>
        <v>140</v>
      </c>
      <c r="BC87" s="12">
        <f t="shared" si="92"/>
        <v>149</v>
      </c>
      <c r="BD87" s="12">
        <f t="shared" si="93"/>
        <v>160</v>
      </c>
      <c r="BE87" s="12">
        <f t="shared" si="94"/>
        <v>186</v>
      </c>
      <c r="BF87" s="12">
        <f t="shared" si="95"/>
        <v>184</v>
      </c>
      <c r="BG87" s="14">
        <f t="shared" si="73"/>
        <v>200.20155028925132</v>
      </c>
      <c r="BH87" s="21">
        <f>IF($N87=2,BH117*'4 PEF'!$I$4,IF(OR($N87=3,$N87=4,$N87=5,$N87=6),BH117*'4 PEF'!$I$5,IF(OR($N87=7,$N87=8),BH117*'4 PEF'!$I$10,IF($N87=9,BH117*'4 PEF'!$I$7,IF($N87=10,BH117*'4 PEF'!$I$6)))))</f>
        <v>39.301405151456187</v>
      </c>
      <c r="BI87" s="21">
        <f>BI117*'4 PEF'!$I$10</f>
        <v>20.931554661357907</v>
      </c>
      <c r="BJ87" s="21">
        <f>IF($N87=2,BJ117*'4 PEF'!$I$4,IF(OR($N87=3,$N87=4,$N87=5,$N87=6),BJ117*'4 PEF'!$I$5,IF(OR($N87=7,$N87=8),BJ117*'4 PEF'!$I$10,IF($N87=9,BJ117*'4 PEF'!$I$7,IF($N87=10,BJ117*'4 PEF'!$I$6)))))</f>
        <v>8.0360902255639104</v>
      </c>
      <c r="BK87" s="21">
        <f>BK117*'4 PEF'!$I$10</f>
        <v>24.751271542855331</v>
      </c>
      <c r="BL87" s="21">
        <f>BL117*'4 PEF'!$I$10</f>
        <v>11.072524632073405</v>
      </c>
      <c r="BM87" s="39">
        <f>BM117*'4 PEF'!$I$10</f>
        <v>-44.908000000000008</v>
      </c>
      <c r="BN87" s="40">
        <f t="shared" si="96"/>
        <v>59.184846213306734</v>
      </c>
      <c r="BO87" s="21">
        <f>IF($N87=2,BO117*'4 PEF'!$I$4,IF(OR($N87=3,$N87=4,$N87=5,$N87=6),BO117*'4 PEF'!$I$5,IF(OR($N87=7,$N87=8),BO117*'4 PEF'!$I$10,IF($N87=9,BO117*'4 PEF'!$I$7,IF($N87=10,BO117*'4 PEF'!$I$6)))))</f>
        <v>35.044739408951465</v>
      </c>
      <c r="BP87" s="21">
        <f>BP117*'4 PEF'!$I$10</f>
        <v>17.199844951290544</v>
      </c>
      <c r="BQ87" s="21">
        <f>IF($N87=2,BQ117*'4 PEF'!$I$4,IF(OR($N87=3,$N87=4,$N87=5,$N87=6),BQ117*'4 PEF'!$I$5,IF(OR($N87=7,$N87=8),BQ117*'4 PEF'!$I$10,IF($N87=9,BQ117*'4 PEF'!$I$7,IF($N87=10,BQ117*'4 PEF'!$I$6)))))</f>
        <v>12.860499734183945</v>
      </c>
      <c r="BR87" s="21">
        <f>BR117*'4 PEF'!$I$10</f>
        <v>25.454684121214363</v>
      </c>
      <c r="BS87" s="21">
        <f>BS117*'4 PEF'!$I$10</f>
        <v>10.585694772969124</v>
      </c>
      <c r="BT87" s="39">
        <f>BT117*'4 PEF'!$I$10</f>
        <v>-28.185858585858586</v>
      </c>
      <c r="BU87" s="40">
        <f t="shared" si="97"/>
        <v>72.959604402750841</v>
      </c>
    </row>
    <row r="88" spans="1:73" x14ac:dyDescent="0.25">
      <c r="A88" s="195"/>
      <c r="B88" s="18">
        <v>21</v>
      </c>
      <c r="C88" s="26">
        <f>VLOOKUP(M88,[1]aux!$A$2:$B$35,2)</f>
        <v>23</v>
      </c>
      <c r="D88" s="55"/>
      <c r="E88" s="55"/>
      <c r="F88" s="54"/>
      <c r="G88" s="54"/>
      <c r="H88" s="37">
        <f>IF(L88=1,0,IF(L88=2,1))</f>
        <v>0</v>
      </c>
      <c r="I88" s="54">
        <v>3</v>
      </c>
      <c r="J88" s="54">
        <v>3</v>
      </c>
      <c r="K88" s="54">
        <v>1</v>
      </c>
      <c r="L88" s="54">
        <v>1</v>
      </c>
      <c r="M88" s="54">
        <f t="shared" si="78"/>
        <v>3311</v>
      </c>
      <c r="N88" s="54">
        <v>9</v>
      </c>
      <c r="O88" s="54">
        <v>20</v>
      </c>
      <c r="P88" s="54">
        <v>3</v>
      </c>
      <c r="Q88" s="54">
        <v>3</v>
      </c>
      <c r="R88" s="54">
        <v>2</v>
      </c>
      <c r="S88" s="54" t="s">
        <v>42</v>
      </c>
      <c r="T88" s="26">
        <f t="shared" si="79"/>
        <v>18</v>
      </c>
      <c r="U88" s="54">
        <v>0</v>
      </c>
      <c r="V88" s="54">
        <v>0</v>
      </c>
      <c r="W88" s="19"/>
      <c r="X88" s="11">
        <f>VLOOKUP($C88,[2]Bucharest!$BB$7:$BK$40,5)</f>
        <v>15</v>
      </c>
      <c r="Y88" s="11">
        <f>VLOOKUP($C88,[2]Bucharest!$BB$7:$BK$40,6)</f>
        <v>35</v>
      </c>
      <c r="Z88" s="11">
        <f>VLOOKUP($C88,[2]Bucharest!$BB$7:$BK$40,7)</f>
        <v>65</v>
      </c>
      <c r="AA88" s="11">
        <f>VLOOKUP($C88,[2]Bucharest!$BB$7:$BK$40,8)</f>
        <v>92</v>
      </c>
      <c r="AB88" s="11">
        <f>VLOOKUP($C88,[2]Bucharest!$BB$7:$BK$40,9)</f>
        <v>0</v>
      </c>
      <c r="AC88" s="11">
        <f>VLOOKUP($C88,[2]Bucharest!$BB$7:$BK$40,10)</f>
        <v>102</v>
      </c>
      <c r="AD88" s="12">
        <f t="shared" si="80"/>
        <v>0</v>
      </c>
      <c r="AE88" s="12">
        <f t="shared" si="81"/>
        <v>0</v>
      </c>
      <c r="AF88" s="12">
        <v>0</v>
      </c>
      <c r="AG88" s="12" t="s">
        <v>38</v>
      </c>
      <c r="AH88" s="12" t="s">
        <v>38</v>
      </c>
      <c r="AI88" s="12">
        <f t="shared" si="82"/>
        <v>136</v>
      </c>
      <c r="AJ88" s="12">
        <f t="shared" si="83"/>
        <v>142</v>
      </c>
      <c r="AK88" s="12">
        <f t="shared" si="84"/>
        <v>154</v>
      </c>
      <c r="AL88" s="12">
        <f t="shared" si="85"/>
        <v>162</v>
      </c>
      <c r="AM88" s="12">
        <f t="shared" si="86"/>
        <v>0</v>
      </c>
      <c r="AN88" s="12">
        <f t="shared" si="87"/>
        <v>0</v>
      </c>
      <c r="AO88" s="14">
        <f t="shared" si="72"/>
        <v>187.85742460607887</v>
      </c>
      <c r="AP88" s="11">
        <f>VLOOKUP($C88,[1]Bucharest!$BB$7:$BK$40,5)</f>
        <v>15</v>
      </c>
      <c r="AQ88" s="11">
        <f>VLOOKUP($C88,[1]Bucharest!$BB$7:$BK$40,6)</f>
        <v>35</v>
      </c>
      <c r="AR88" s="11">
        <f>VLOOKUP($C88,[1]Bucharest!$BB$7:$BK$40,7)</f>
        <v>65</v>
      </c>
      <c r="AS88" s="11">
        <f>VLOOKUP($C88,[1]Bucharest!$BB$7:$BK$40,8)</f>
        <v>93</v>
      </c>
      <c r="AT88" s="11">
        <f>VLOOKUP($C88,[1]Bucharest!$BB$7:$BK$40,9)</f>
        <v>0</v>
      </c>
      <c r="AU88" s="11">
        <f>VLOOKUP($C88,[1]Bucharest!$BB$7:$BK$40,10)</f>
        <v>103</v>
      </c>
      <c r="AV88" s="12">
        <f t="shared" si="88"/>
        <v>0</v>
      </c>
      <c r="AW88" s="12">
        <f t="shared" si="89"/>
        <v>0</v>
      </c>
      <c r="AX88" s="12">
        <v>0</v>
      </c>
      <c r="AY88" s="12" t="s">
        <v>38</v>
      </c>
      <c r="AZ88" s="12" t="s">
        <v>38</v>
      </c>
      <c r="BA88" s="12">
        <f t="shared" si="90"/>
        <v>138</v>
      </c>
      <c r="BB88" s="12">
        <f t="shared" si="91"/>
        <v>143</v>
      </c>
      <c r="BC88" s="12">
        <f t="shared" si="92"/>
        <v>155</v>
      </c>
      <c r="BD88" s="12">
        <f t="shared" si="93"/>
        <v>162</v>
      </c>
      <c r="BE88" s="12">
        <f t="shared" si="94"/>
        <v>0</v>
      </c>
      <c r="BF88" s="12">
        <f t="shared" si="95"/>
        <v>0</v>
      </c>
      <c r="BG88" s="14">
        <f t="shared" si="73"/>
        <v>117.24251381033429</v>
      </c>
      <c r="BH88" s="21">
        <f>IF($N88=2,BH118*'4 PEF'!$I$4,IF(OR($N88=3,$N88=4,$N88=5,$N88=6),BH118*'4 PEF'!$I$5,IF(OR($N88=7,$N88=8),BH118*'4 PEF'!$I$10,IF($N88=9,BH118*'4 PEF'!$I$7,IF($N88=10,BH118*'4 PEF'!$I$6)))))</f>
        <v>69.750911909044177</v>
      </c>
      <c r="BI88" s="21">
        <f>BI118*'4 PEF'!$I$10</f>
        <v>18.45476095208161</v>
      </c>
      <c r="BJ88" s="21">
        <f>IF($N88=2,BJ118*'4 PEF'!$I$4,IF(OR($N88=3,$N88=4,$N88=5,$N88=6),BJ118*'4 PEF'!$I$5,IF(OR($N88=7,$N88=8),BJ118*'4 PEF'!$I$10,IF($N88=9,BJ118*'4 PEF'!$I$7,IF($N88=10,BJ118*'4 PEF'!$I$6)))))</f>
        <v>18.864000000000001</v>
      </c>
      <c r="BK88" s="21">
        <f>BK118*'4 PEF'!$I$10</f>
        <v>24.751271542855331</v>
      </c>
      <c r="BL88" s="21">
        <f>BL118*'4 PEF'!$I$10</f>
        <v>1.2064722545729909</v>
      </c>
      <c r="BM88" s="39">
        <f>BM118*'4 PEF'!$I$10</f>
        <v>0</v>
      </c>
      <c r="BN88" s="40">
        <f t="shared" si="96"/>
        <v>133.0274166585541</v>
      </c>
      <c r="BO88" s="21">
        <f>IF($N88=2,BO118*'4 PEF'!$I$4,IF(OR($N88=3,$N88=4,$N88=5,$N88=6),BO118*'4 PEF'!$I$5,IF(OR($N88=7,$N88=8),BO118*'4 PEF'!$I$10,IF($N88=9,BO118*'4 PEF'!$I$7,IF($N88=10,BO118*'4 PEF'!$I$6)))))</f>
        <v>59.29122179846388</v>
      </c>
      <c r="BP88" s="21">
        <f>BP118*'4 PEF'!$I$10</f>
        <v>15.769877470449616</v>
      </c>
      <c r="BQ88" s="21">
        <f>IF($N88=2,BQ118*'4 PEF'!$I$4,IF(OR($N88=3,$N88=4,$N88=5,$N88=6),BQ118*'4 PEF'!$I$5,IF(OR($N88=7,$N88=8),BQ118*'4 PEF'!$I$10,IF($N88=9,BQ118*'4 PEF'!$I$7,IF($N88=10,BQ118*'4 PEF'!$I$6)))))</f>
        <v>29.123999999999999</v>
      </c>
      <c r="BR88" s="21">
        <f>BR118*'4 PEF'!$I$10</f>
        <v>25.454684121214363</v>
      </c>
      <c r="BS88" s="21">
        <f>BS118*'4 PEF'!$I$10</f>
        <v>1.0129440940781342</v>
      </c>
      <c r="BT88" s="39">
        <f>BT118*'4 PEF'!$I$10</f>
        <v>0</v>
      </c>
      <c r="BU88" s="40">
        <f t="shared" si="97"/>
        <v>130.652727484206</v>
      </c>
    </row>
    <row r="89" spans="1:73" x14ac:dyDescent="0.25">
      <c r="A89" s="195"/>
      <c r="B89" s="18">
        <v>22</v>
      </c>
      <c r="C89" s="26">
        <f>VLOOKUP(M89,[1]aux!$A$2:$B$35,2)</f>
        <v>31</v>
      </c>
      <c r="D89" s="55"/>
      <c r="E89" s="55"/>
      <c r="F89" s="54"/>
      <c r="G89" s="54"/>
      <c r="H89" s="37">
        <f t="shared" ref="H89:H94" si="98">IF(L89=1,0,IF(L89=2,1))</f>
        <v>0</v>
      </c>
      <c r="I89" s="54">
        <v>4</v>
      </c>
      <c r="J89" s="54">
        <v>3</v>
      </c>
      <c r="K89" s="54">
        <v>1</v>
      </c>
      <c r="L89" s="54">
        <v>1</v>
      </c>
      <c r="M89" s="54">
        <f t="shared" si="78"/>
        <v>4311</v>
      </c>
      <c r="N89" s="54">
        <v>9</v>
      </c>
      <c r="O89" s="54">
        <v>20</v>
      </c>
      <c r="P89" s="54">
        <v>3</v>
      </c>
      <c r="Q89" s="54">
        <v>3</v>
      </c>
      <c r="R89" s="54">
        <v>2</v>
      </c>
      <c r="S89" s="54" t="s">
        <v>42</v>
      </c>
      <c r="T89" s="26">
        <f t="shared" si="79"/>
        <v>18</v>
      </c>
      <c r="U89" s="54">
        <v>0</v>
      </c>
      <c r="V89" s="54">
        <v>1</v>
      </c>
      <c r="W89" s="19"/>
      <c r="X89" s="11">
        <f>VLOOKUP($C89,[2]Bucharest!$BB$7:$BK$40,5)</f>
        <v>17</v>
      </c>
      <c r="Y89" s="11">
        <f>VLOOKUP($C89,[2]Bucharest!$BB$7:$BK$40,6)</f>
        <v>37</v>
      </c>
      <c r="Z89" s="11">
        <f>VLOOKUP($C89,[2]Bucharest!$BB$7:$BK$40,7)</f>
        <v>67</v>
      </c>
      <c r="AA89" s="11">
        <f>VLOOKUP($C89,[2]Bucharest!$BB$7:$BK$40,8)</f>
        <v>92</v>
      </c>
      <c r="AB89" s="11">
        <f>VLOOKUP($C89,[2]Bucharest!$BB$7:$BK$40,9)</f>
        <v>0</v>
      </c>
      <c r="AC89" s="11">
        <f>VLOOKUP($C89,[2]Bucharest!$BB$7:$BK$40,10)</f>
        <v>102</v>
      </c>
      <c r="AD89" s="12">
        <f t="shared" si="80"/>
        <v>0</v>
      </c>
      <c r="AE89" s="12">
        <f t="shared" si="81"/>
        <v>0</v>
      </c>
      <c r="AF89" s="12">
        <v>0</v>
      </c>
      <c r="AG89" s="12" t="s">
        <v>38</v>
      </c>
      <c r="AH89" s="12" t="s">
        <v>38</v>
      </c>
      <c r="AI89" s="12">
        <f t="shared" si="82"/>
        <v>136</v>
      </c>
      <c r="AJ89" s="12">
        <f t="shared" si="83"/>
        <v>142</v>
      </c>
      <c r="AK89" s="12">
        <f t="shared" si="84"/>
        <v>154</v>
      </c>
      <c r="AL89" s="12">
        <f t="shared" si="85"/>
        <v>162</v>
      </c>
      <c r="AM89" s="12">
        <f t="shared" si="86"/>
        <v>0</v>
      </c>
      <c r="AN89" s="12">
        <f t="shared" si="87"/>
        <v>184</v>
      </c>
      <c r="AO89" s="14">
        <f t="shared" si="72"/>
        <v>228.82058608457311</v>
      </c>
      <c r="AP89" s="11">
        <f>VLOOKUP($C89,[1]Bucharest!$BB$7:$BK$40,5)</f>
        <v>17</v>
      </c>
      <c r="AQ89" s="11">
        <f>VLOOKUP($C89,[1]Bucharest!$BB$7:$BK$40,6)</f>
        <v>37</v>
      </c>
      <c r="AR89" s="11">
        <f>VLOOKUP($C89,[1]Bucharest!$BB$7:$BK$40,7)</f>
        <v>67</v>
      </c>
      <c r="AS89" s="11">
        <f>VLOOKUP($C89,[1]Bucharest!$BB$7:$BK$40,8)</f>
        <v>93</v>
      </c>
      <c r="AT89" s="11">
        <f>VLOOKUP($C89,[1]Bucharest!$BB$7:$BK$40,9)</f>
        <v>0</v>
      </c>
      <c r="AU89" s="11">
        <f>VLOOKUP($C89,[1]Bucharest!$BB$7:$BK$40,10)</f>
        <v>103</v>
      </c>
      <c r="AV89" s="12">
        <f t="shared" si="88"/>
        <v>0</v>
      </c>
      <c r="AW89" s="12">
        <f t="shared" si="89"/>
        <v>0</v>
      </c>
      <c r="AX89" s="12">
        <v>0</v>
      </c>
      <c r="AY89" s="12" t="s">
        <v>38</v>
      </c>
      <c r="AZ89" s="12" t="s">
        <v>38</v>
      </c>
      <c r="BA89" s="12">
        <f t="shared" si="90"/>
        <v>138</v>
      </c>
      <c r="BB89" s="12">
        <f t="shared" si="91"/>
        <v>143</v>
      </c>
      <c r="BC89" s="12">
        <f t="shared" si="92"/>
        <v>155</v>
      </c>
      <c r="BD89" s="12">
        <f t="shared" si="93"/>
        <v>162</v>
      </c>
      <c r="BE89" s="12">
        <f t="shared" si="94"/>
        <v>0</v>
      </c>
      <c r="BF89" s="12">
        <f t="shared" si="95"/>
        <v>184</v>
      </c>
      <c r="BG89" s="14">
        <f t="shared" si="73"/>
        <v>139.74829010710823</v>
      </c>
      <c r="BH89" s="21">
        <f>IF($N89=2,BH119*'4 PEF'!$I$4,IF(OR($N89=3,$N89=4,$N89=5,$N89=6),BH119*'4 PEF'!$I$5,IF(OR($N89=7,$N89=8),BH119*'4 PEF'!$I$10,IF($N89=9,BH119*'4 PEF'!$I$7,IF($N89=10,BH119*'4 PEF'!$I$6)))))</f>
        <v>61.628533161865285</v>
      </c>
      <c r="BI89" s="21">
        <f>BI119*'4 PEF'!$I$10</f>
        <v>18.428862196337473</v>
      </c>
      <c r="BJ89" s="21">
        <f>IF($N89=2,BJ119*'4 PEF'!$I$4,IF(OR($N89=3,$N89=4,$N89=5,$N89=6),BJ119*'4 PEF'!$I$5,IF(OR($N89=7,$N89=8),BJ119*'4 PEF'!$I$10,IF($N89=9,BJ119*'4 PEF'!$I$7,IF($N89=10,BJ119*'4 PEF'!$I$6)))))</f>
        <v>18.864000000000001</v>
      </c>
      <c r="BK89" s="21">
        <f>BK119*'4 PEF'!$I$10</f>
        <v>24.751271542855331</v>
      </c>
      <c r="BL89" s="21">
        <f>BL119*'4 PEF'!$I$10</f>
        <v>1.1806039176082681</v>
      </c>
      <c r="BM89" s="39">
        <f>BM119*'4 PEF'!$I$10</f>
        <v>-44.908000000000008</v>
      </c>
      <c r="BN89" s="40">
        <f t="shared" si="96"/>
        <v>79.945270818666359</v>
      </c>
      <c r="BO89" s="21">
        <f>IF($N89=2,BO119*'4 PEF'!$I$4,IF(OR($N89=3,$N89=4,$N89=5,$N89=6),BO119*'4 PEF'!$I$5,IF(OR($N89=7,$N89=8),BO119*'4 PEF'!$I$10,IF($N89=9,BO119*'4 PEF'!$I$7,IF($N89=10,BO119*'4 PEF'!$I$6)))))</f>
        <v>55.015181502476104</v>
      </c>
      <c r="BP89" s="21">
        <f>BP119*'4 PEF'!$I$10</f>
        <v>15.868491069552331</v>
      </c>
      <c r="BQ89" s="21">
        <f>IF($N89=2,BQ119*'4 PEF'!$I$4,IF(OR($N89=3,$N89=4,$N89=5,$N89=6),BQ119*'4 PEF'!$I$5,IF(OR($N89=7,$N89=8),BQ119*'4 PEF'!$I$10,IF($N89=9,BQ119*'4 PEF'!$I$7,IF($N89=10,BQ119*'4 PEF'!$I$6)))))</f>
        <v>29.123999999999999</v>
      </c>
      <c r="BR89" s="21">
        <f>BR119*'4 PEF'!$I$10</f>
        <v>25.454684121214363</v>
      </c>
      <c r="BS89" s="21">
        <f>BS119*'4 PEF'!$I$10</f>
        <v>1.0074211662628254</v>
      </c>
      <c r="BT89" s="39">
        <f>BT119*'4 PEF'!$I$10</f>
        <v>-28.185858585858586</v>
      </c>
      <c r="BU89" s="40">
        <f t="shared" si="97"/>
        <v>98.28391927364703</v>
      </c>
    </row>
    <row r="90" spans="1:73" x14ac:dyDescent="0.25">
      <c r="A90" s="195"/>
      <c r="B90" s="18">
        <v>23</v>
      </c>
      <c r="C90" s="26">
        <f>VLOOKUP(M90,[1]aux!$A$2:$B$35,2)</f>
        <v>34</v>
      </c>
      <c r="D90" s="55"/>
      <c r="E90" s="55"/>
      <c r="F90" s="54"/>
      <c r="G90" s="54"/>
      <c r="H90" s="37">
        <f t="shared" si="98"/>
        <v>1</v>
      </c>
      <c r="I90" s="54">
        <v>4</v>
      </c>
      <c r="J90" s="54">
        <v>3</v>
      </c>
      <c r="K90" s="54">
        <v>2</v>
      </c>
      <c r="L90" s="54">
        <v>2</v>
      </c>
      <c r="M90" s="54">
        <f t="shared" si="78"/>
        <v>4322</v>
      </c>
      <c r="N90" s="54">
        <v>5</v>
      </c>
      <c r="O90" s="54">
        <v>20</v>
      </c>
      <c r="P90" s="54">
        <v>3</v>
      </c>
      <c r="Q90" s="54">
        <v>3</v>
      </c>
      <c r="R90" s="54">
        <v>2</v>
      </c>
      <c r="S90" s="54" t="s">
        <v>42</v>
      </c>
      <c r="T90" s="26">
        <f t="shared" si="79"/>
        <v>21</v>
      </c>
      <c r="U90" s="54">
        <v>1</v>
      </c>
      <c r="V90" s="54">
        <v>1</v>
      </c>
      <c r="W90" s="19"/>
      <c r="X90" s="11">
        <f>VLOOKUP($C90,[2]Bucharest!$BB$7:$BK$40,5)</f>
        <v>17</v>
      </c>
      <c r="Y90" s="11">
        <f>VLOOKUP($C90,[2]Bucharest!$BB$7:$BK$40,6)</f>
        <v>37</v>
      </c>
      <c r="Z90" s="11">
        <f>VLOOKUP($C90,[2]Bucharest!$BB$7:$BK$40,7)</f>
        <v>67</v>
      </c>
      <c r="AA90" s="11">
        <f>VLOOKUP($C90,[2]Bucharest!$BB$7:$BK$40,8)</f>
        <v>92</v>
      </c>
      <c r="AB90" s="11">
        <f>VLOOKUP($C90,[2]Bucharest!$BB$7:$BK$40,9)</f>
        <v>116</v>
      </c>
      <c r="AC90" s="11">
        <f>VLOOKUP($C90,[2]Bucharest!$BB$7:$BK$40,10)</f>
        <v>108</v>
      </c>
      <c r="AD90" s="12">
        <f t="shared" si="80"/>
        <v>169</v>
      </c>
      <c r="AE90" s="12">
        <f t="shared" si="81"/>
        <v>167</v>
      </c>
      <c r="AF90" s="12">
        <v>0</v>
      </c>
      <c r="AG90" s="12" t="s">
        <v>38</v>
      </c>
      <c r="AH90" s="12" t="s">
        <v>38</v>
      </c>
      <c r="AI90" s="12">
        <f t="shared" si="82"/>
        <v>121</v>
      </c>
      <c r="AJ90" s="12">
        <f t="shared" si="83"/>
        <v>142</v>
      </c>
      <c r="AK90" s="12">
        <f t="shared" si="84"/>
        <v>154</v>
      </c>
      <c r="AL90" s="12">
        <f t="shared" si="85"/>
        <v>162</v>
      </c>
      <c r="AM90" s="12">
        <f t="shared" si="86"/>
        <v>185</v>
      </c>
      <c r="AN90" s="12">
        <f t="shared" si="87"/>
        <v>184</v>
      </c>
      <c r="AO90" s="14">
        <f t="shared" si="72"/>
        <v>326.52627502732673</v>
      </c>
      <c r="AP90" s="11">
        <f>VLOOKUP($C90,[1]Bucharest!$BB$7:$BK$40,5)</f>
        <v>17</v>
      </c>
      <c r="AQ90" s="11">
        <f>VLOOKUP($C90,[1]Bucharest!$BB$7:$BK$40,6)</f>
        <v>37</v>
      </c>
      <c r="AR90" s="11">
        <f>VLOOKUP($C90,[1]Bucharest!$BB$7:$BK$40,7)</f>
        <v>67</v>
      </c>
      <c r="AS90" s="11">
        <f>VLOOKUP($C90,[1]Bucharest!$BB$7:$BK$40,8)</f>
        <v>93</v>
      </c>
      <c r="AT90" s="11">
        <f>VLOOKUP($C90,[1]Bucharest!$BB$7:$BK$40,9)</f>
        <v>117</v>
      </c>
      <c r="AU90" s="11">
        <f>VLOOKUP($C90,[1]Bucharest!$BB$7:$BK$40,10)</f>
        <v>109</v>
      </c>
      <c r="AV90" s="12">
        <f t="shared" si="88"/>
        <v>170</v>
      </c>
      <c r="AW90" s="12">
        <f t="shared" si="89"/>
        <v>168</v>
      </c>
      <c r="AX90" s="12">
        <v>0</v>
      </c>
      <c r="AY90" s="12" t="s">
        <v>38</v>
      </c>
      <c r="AZ90" s="12" t="s">
        <v>38</v>
      </c>
      <c r="BA90" s="12">
        <f t="shared" si="90"/>
        <v>122</v>
      </c>
      <c r="BB90" s="12">
        <f t="shared" si="91"/>
        <v>143</v>
      </c>
      <c r="BC90" s="12">
        <f t="shared" si="92"/>
        <v>155</v>
      </c>
      <c r="BD90" s="12">
        <f t="shared" si="93"/>
        <v>162</v>
      </c>
      <c r="BE90" s="12">
        <f t="shared" si="94"/>
        <v>186</v>
      </c>
      <c r="BF90" s="12">
        <f t="shared" si="95"/>
        <v>184</v>
      </c>
      <c r="BG90" s="14">
        <f t="shared" si="73"/>
        <v>222.38467600881941</v>
      </c>
      <c r="BH90" s="21">
        <f>IF($N90=2,BH120*'4 PEF'!$I$4,IF(OR($N90=3,$N90=4,$N90=5,$N90=6),BH120*'4 PEF'!$I$5,IF(OR($N90=7,$N90=8),BH120*'4 PEF'!$I$10,IF($N90=9,BH120*'4 PEF'!$I$7,IF($N90=10,BH120*'4 PEF'!$I$6)))))</f>
        <v>36.310731924654448</v>
      </c>
      <c r="BI90" s="21">
        <f>BI120*'4 PEF'!$I$10</f>
        <v>4.1896537426208429</v>
      </c>
      <c r="BJ90" s="21">
        <f>IF($N90=2,BJ120*'4 PEF'!$I$4,IF(OR($N90=3,$N90=4,$N90=5,$N90=6),BJ120*'4 PEF'!$I$5,IF(OR($N90=7,$N90=8),BJ120*'4 PEF'!$I$10,IF($N90=9,BJ120*'4 PEF'!$I$7,IF($N90=10,BJ120*'4 PEF'!$I$6)))))</f>
        <v>8.0360902255639104</v>
      </c>
      <c r="BK90" s="21">
        <f>BK120*'4 PEF'!$I$10</f>
        <v>24.751271542855331</v>
      </c>
      <c r="BL90" s="21">
        <f>BL120*'4 PEF'!$I$10</f>
        <v>10.807980926852462</v>
      </c>
      <c r="BM90" s="39">
        <f>BM120*'4 PEF'!$I$10</f>
        <v>-44.908000000000008</v>
      </c>
      <c r="BN90" s="40">
        <f t="shared" si="96"/>
        <v>39.187728362546984</v>
      </c>
      <c r="BO90" s="21">
        <f>IF($N90=2,BO120*'4 PEF'!$I$4,IF(OR($N90=3,$N90=4,$N90=5,$N90=6),BO120*'4 PEF'!$I$5,IF(OR($N90=7,$N90=8),BO120*'4 PEF'!$I$10,IF($N90=9,BO120*'4 PEF'!$I$7,IF($N90=10,BO120*'4 PEF'!$I$6)))))</f>
        <v>32.387032873315441</v>
      </c>
      <c r="BP90" s="21">
        <f>BP120*'4 PEF'!$I$10</f>
        <v>1.9292130204427831</v>
      </c>
      <c r="BQ90" s="21">
        <f>IF($N90=2,BQ120*'4 PEF'!$I$4,IF(OR($N90=3,$N90=4,$N90=5,$N90=6),BQ120*'4 PEF'!$I$5,IF(OR($N90=7,$N90=8),BQ120*'4 PEF'!$I$10,IF($N90=9,BQ120*'4 PEF'!$I$7,IF($N90=10,BQ120*'4 PEF'!$I$6)))))</f>
        <v>12.860499734183945</v>
      </c>
      <c r="BR90" s="21">
        <f>BR120*'4 PEF'!$I$10</f>
        <v>25.454684121214363</v>
      </c>
      <c r="BS90" s="21">
        <f>BS120*'4 PEF'!$I$10</f>
        <v>10.392599527036042</v>
      </c>
      <c r="BT90" s="39">
        <f>BT120*'4 PEF'!$I$10</f>
        <v>-28.185858585858586</v>
      </c>
      <c r="BU90" s="40">
        <f t="shared" si="97"/>
        <v>54.838170690333982</v>
      </c>
    </row>
    <row r="91" spans="1:73" x14ac:dyDescent="0.25">
      <c r="A91" s="195"/>
      <c r="B91" s="18">
        <v>24</v>
      </c>
      <c r="C91" s="26">
        <f>VLOOKUP(M91,[1]aux!$A$2:$B$35,2)</f>
        <v>34</v>
      </c>
      <c r="D91" s="55"/>
      <c r="E91" s="55"/>
      <c r="F91" s="54"/>
      <c r="G91" s="54"/>
      <c r="H91" s="37">
        <f t="shared" si="98"/>
        <v>1</v>
      </c>
      <c r="I91" s="54">
        <v>4</v>
      </c>
      <c r="J91" s="54">
        <v>3</v>
      </c>
      <c r="K91" s="54">
        <v>2</v>
      </c>
      <c r="L91" s="54">
        <v>2</v>
      </c>
      <c r="M91" s="54">
        <f t="shared" si="78"/>
        <v>4322</v>
      </c>
      <c r="N91" s="54">
        <v>8</v>
      </c>
      <c r="O91" s="54">
        <v>13</v>
      </c>
      <c r="P91" s="54">
        <v>3</v>
      </c>
      <c r="Q91" s="54">
        <v>3</v>
      </c>
      <c r="R91" s="54">
        <v>2</v>
      </c>
      <c r="S91" s="54" t="s">
        <v>42</v>
      </c>
      <c r="T91" s="26">
        <f t="shared" si="79"/>
        <v>23</v>
      </c>
      <c r="U91" s="54">
        <v>1</v>
      </c>
      <c r="V91" s="54">
        <v>1</v>
      </c>
      <c r="W91" s="19"/>
      <c r="X91" s="11">
        <f>VLOOKUP($C91,[2]Bucharest!$BB$7:$BK$40,5)</f>
        <v>17</v>
      </c>
      <c r="Y91" s="11">
        <f>VLOOKUP($C91,[2]Bucharest!$BB$7:$BK$40,6)</f>
        <v>37</v>
      </c>
      <c r="Z91" s="11">
        <f>VLOOKUP($C91,[2]Bucharest!$BB$7:$BK$40,7)</f>
        <v>67</v>
      </c>
      <c r="AA91" s="11">
        <f>VLOOKUP($C91,[2]Bucharest!$BB$7:$BK$40,8)</f>
        <v>92</v>
      </c>
      <c r="AB91" s="11">
        <f>VLOOKUP($C91,[2]Bucharest!$BB$7:$BK$40,9)</f>
        <v>116</v>
      </c>
      <c r="AC91" s="11">
        <f>VLOOKUP($C91,[2]Bucharest!$BB$7:$BK$40,10)</f>
        <v>108</v>
      </c>
      <c r="AD91" s="12">
        <f t="shared" si="80"/>
        <v>169</v>
      </c>
      <c r="AE91" s="12">
        <f t="shared" si="81"/>
        <v>167</v>
      </c>
      <c r="AF91" s="12">
        <v>0</v>
      </c>
      <c r="AG91" s="12" t="s">
        <v>38</v>
      </c>
      <c r="AH91" s="12" t="s">
        <v>38</v>
      </c>
      <c r="AI91" s="12">
        <f t="shared" si="82"/>
        <v>133</v>
      </c>
      <c r="AJ91" s="12">
        <f t="shared" si="83"/>
        <v>0</v>
      </c>
      <c r="AK91" s="12">
        <f t="shared" si="84"/>
        <v>154</v>
      </c>
      <c r="AL91" s="12">
        <f t="shared" si="85"/>
        <v>162</v>
      </c>
      <c r="AM91" s="12">
        <f t="shared" si="86"/>
        <v>185</v>
      </c>
      <c r="AN91" s="12">
        <f t="shared" si="87"/>
        <v>184</v>
      </c>
      <c r="AO91" s="14">
        <f t="shared" si="72"/>
        <v>364.35096586184977</v>
      </c>
      <c r="AP91" s="11">
        <f>VLOOKUP($C91,[1]Bucharest!$BB$7:$BK$40,5)</f>
        <v>17</v>
      </c>
      <c r="AQ91" s="11">
        <f>VLOOKUP($C91,[1]Bucharest!$BB$7:$BK$40,6)</f>
        <v>37</v>
      </c>
      <c r="AR91" s="11">
        <f>VLOOKUP($C91,[1]Bucharest!$BB$7:$BK$40,7)</f>
        <v>67</v>
      </c>
      <c r="AS91" s="11">
        <f>VLOOKUP($C91,[1]Bucharest!$BB$7:$BK$40,8)</f>
        <v>93</v>
      </c>
      <c r="AT91" s="11">
        <f>VLOOKUP($C91,[1]Bucharest!$BB$7:$BK$40,9)</f>
        <v>117</v>
      </c>
      <c r="AU91" s="11">
        <f>VLOOKUP($C91,[1]Bucharest!$BB$7:$BK$40,10)</f>
        <v>109</v>
      </c>
      <c r="AV91" s="12">
        <f t="shared" si="88"/>
        <v>170</v>
      </c>
      <c r="AW91" s="12">
        <f t="shared" si="89"/>
        <v>168</v>
      </c>
      <c r="AX91" s="12">
        <v>0</v>
      </c>
      <c r="AY91" s="12" t="s">
        <v>38</v>
      </c>
      <c r="AZ91" s="12" t="s">
        <v>38</v>
      </c>
      <c r="BA91" s="12">
        <f t="shared" si="90"/>
        <v>134</v>
      </c>
      <c r="BB91" s="12">
        <f t="shared" si="91"/>
        <v>0</v>
      </c>
      <c r="BC91" s="12">
        <f t="shared" si="92"/>
        <v>155</v>
      </c>
      <c r="BD91" s="12">
        <f t="shared" si="93"/>
        <v>162</v>
      </c>
      <c r="BE91" s="12">
        <f t="shared" si="94"/>
        <v>186</v>
      </c>
      <c r="BF91" s="12">
        <f t="shared" si="95"/>
        <v>184</v>
      </c>
      <c r="BG91" s="14">
        <f t="shared" si="73"/>
        <v>245.75599779755328</v>
      </c>
      <c r="BH91" s="21">
        <f>IF($N91=2,BH121*'4 PEF'!$I$4,IF(OR($N91=3,$N91=4,$N91=5,$N91=6),BH121*'4 PEF'!$I$5,IF(OR($N91=7,$N91=8),BH121*'4 PEF'!$I$10,IF($N91=9,BH121*'4 PEF'!$I$7,IF($N91=10,BH121*'4 PEF'!$I$6)))))</f>
        <v>22.994992626661183</v>
      </c>
      <c r="BI91" s="21">
        <f>BI121*'4 PEF'!$I$10</f>
        <v>2.9742215201220321</v>
      </c>
      <c r="BJ91" s="21">
        <f>IF($N91=2,BJ121*'4 PEF'!$I$4,IF(OR($N91=3,$N91=4,$N91=5,$N91=6),BJ121*'4 PEF'!$I$5,IF(OR($N91=7,$N91=8),BJ121*'4 PEF'!$I$10,IF($N91=9,BJ121*'4 PEF'!$I$7,IF($N91=10,BJ121*'4 PEF'!$I$6)))))</f>
        <v>4.9841940988372651</v>
      </c>
      <c r="BK91" s="21">
        <f>BK121*'4 PEF'!$I$10</f>
        <v>24.751271542855331</v>
      </c>
      <c r="BL91" s="21">
        <f>BL121*'4 PEF'!$I$10</f>
        <v>10.807980926852462</v>
      </c>
      <c r="BM91" s="39">
        <f>BM121*'4 PEF'!$I$10</f>
        <v>-44.908000000000008</v>
      </c>
      <c r="BN91" s="40">
        <f t="shared" si="96"/>
        <v>21.604660715328272</v>
      </c>
      <c r="BO91" s="21">
        <f>IF($N91=2,BO121*'4 PEF'!$I$4,IF(OR($N91=3,$N91=4,$N91=5,$N91=6),BO121*'4 PEF'!$I$5,IF(OR($N91=7,$N91=8),BO121*'4 PEF'!$I$10,IF($N91=9,BO121*'4 PEF'!$I$7,IF($N91=10,BO121*'4 PEF'!$I$6)))))</f>
        <v>20.978097513245842</v>
      </c>
      <c r="BP91" s="21">
        <f>BP121*'4 PEF'!$I$10</f>
        <v>1.2491679722854128</v>
      </c>
      <c r="BQ91" s="21">
        <f>IF($N91=2,BQ121*'4 PEF'!$I$4,IF(OR($N91=3,$N91=4,$N91=5,$N91=6),BQ121*'4 PEF'!$I$5,IF(OR($N91=7,$N91=8),BQ121*'4 PEF'!$I$10,IF($N91=9,BQ121*'4 PEF'!$I$7,IF($N91=10,BQ121*'4 PEF'!$I$6)))))</f>
        <v>8.1583935921375232</v>
      </c>
      <c r="BR91" s="21">
        <f>BR121*'4 PEF'!$I$10</f>
        <v>25.454684121214363</v>
      </c>
      <c r="BS91" s="21">
        <f>BS121*'4 PEF'!$I$10</f>
        <v>10.392599527036042</v>
      </c>
      <c r="BT91" s="39">
        <f>BT121*'4 PEF'!$I$10</f>
        <v>-28.185858585858586</v>
      </c>
      <c r="BU91" s="40">
        <f t="shared" si="97"/>
        <v>38.047084140060605</v>
      </c>
    </row>
    <row r="92" spans="1:73" x14ac:dyDescent="0.25">
      <c r="A92" s="195"/>
      <c r="B92" s="18">
        <v>25</v>
      </c>
      <c r="C92" s="26">
        <f>VLOOKUP(M92,[1]aux!$A$2:$B$35,2)</f>
        <v>31</v>
      </c>
      <c r="D92" s="55"/>
      <c r="E92" s="55"/>
      <c r="F92" s="54"/>
      <c r="G92" s="54"/>
      <c r="H92" s="37">
        <f t="shared" si="98"/>
        <v>0</v>
      </c>
      <c r="I92" s="54">
        <v>4</v>
      </c>
      <c r="J92" s="54">
        <v>3</v>
      </c>
      <c r="K92" s="54">
        <v>1</v>
      </c>
      <c r="L92" s="54">
        <v>1</v>
      </c>
      <c r="M92" s="54">
        <f t="shared" si="78"/>
        <v>4311</v>
      </c>
      <c r="N92" s="54">
        <v>5</v>
      </c>
      <c r="O92" s="54">
        <v>20</v>
      </c>
      <c r="P92" s="54">
        <v>3</v>
      </c>
      <c r="Q92" s="54">
        <v>3</v>
      </c>
      <c r="R92" s="54">
        <v>2</v>
      </c>
      <c r="S92" s="54" t="s">
        <v>42</v>
      </c>
      <c r="T92" s="26">
        <f t="shared" si="79"/>
        <v>21</v>
      </c>
      <c r="U92" s="54">
        <v>1</v>
      </c>
      <c r="V92" s="54">
        <v>0</v>
      </c>
      <c r="W92" s="19"/>
      <c r="X92" s="11">
        <f>VLOOKUP($C92,[2]Bucharest!$BB$7:$BK$40,5)</f>
        <v>17</v>
      </c>
      <c r="Y92" s="11">
        <f>VLOOKUP($C92,[2]Bucharest!$BB$7:$BK$40,6)</f>
        <v>37</v>
      </c>
      <c r="Z92" s="11">
        <f>VLOOKUP($C92,[2]Bucharest!$BB$7:$BK$40,7)</f>
        <v>67</v>
      </c>
      <c r="AA92" s="11">
        <f>VLOOKUP($C92,[2]Bucharest!$BB$7:$BK$40,8)</f>
        <v>92</v>
      </c>
      <c r="AB92" s="11">
        <f>VLOOKUP($C92,[2]Bucharest!$BB$7:$BK$40,9)</f>
        <v>0</v>
      </c>
      <c r="AC92" s="11">
        <f>VLOOKUP($C92,[2]Bucharest!$BB$7:$BK$40,10)</f>
        <v>102</v>
      </c>
      <c r="AD92" s="12">
        <f t="shared" si="80"/>
        <v>0</v>
      </c>
      <c r="AE92" s="12">
        <f t="shared" si="81"/>
        <v>0</v>
      </c>
      <c r="AF92" s="12">
        <v>0</v>
      </c>
      <c r="AG92" s="12" t="s">
        <v>38</v>
      </c>
      <c r="AH92" s="12" t="s">
        <v>38</v>
      </c>
      <c r="AI92" s="12">
        <f t="shared" si="82"/>
        <v>121</v>
      </c>
      <c r="AJ92" s="12">
        <f t="shared" si="83"/>
        <v>142</v>
      </c>
      <c r="AK92" s="12">
        <f t="shared" si="84"/>
        <v>154</v>
      </c>
      <c r="AL92" s="12">
        <f t="shared" si="85"/>
        <v>162</v>
      </c>
      <c r="AM92" s="12">
        <f t="shared" si="86"/>
        <v>185</v>
      </c>
      <c r="AN92" s="12">
        <f t="shared" si="87"/>
        <v>0</v>
      </c>
      <c r="AO92" s="14">
        <f t="shared" si="72"/>
        <v>219.43776524900346</v>
      </c>
      <c r="AP92" s="11">
        <f>VLOOKUP($C92,[1]Bucharest!$BB$7:$BK$40,5)</f>
        <v>17</v>
      </c>
      <c r="AQ92" s="11">
        <f>VLOOKUP($C92,[1]Bucharest!$BB$7:$BK$40,6)</f>
        <v>37</v>
      </c>
      <c r="AR92" s="11">
        <f>VLOOKUP($C92,[1]Bucharest!$BB$7:$BK$40,7)</f>
        <v>67</v>
      </c>
      <c r="AS92" s="11">
        <f>VLOOKUP($C92,[1]Bucharest!$BB$7:$BK$40,8)</f>
        <v>93</v>
      </c>
      <c r="AT92" s="11">
        <f>VLOOKUP($C92,[1]Bucharest!$BB$7:$BK$40,9)</f>
        <v>0</v>
      </c>
      <c r="AU92" s="11">
        <f>VLOOKUP($C92,[1]Bucharest!$BB$7:$BK$40,10)</f>
        <v>103</v>
      </c>
      <c r="AV92" s="12">
        <f t="shared" si="88"/>
        <v>0</v>
      </c>
      <c r="AW92" s="12">
        <f t="shared" si="89"/>
        <v>0</v>
      </c>
      <c r="AX92" s="12">
        <v>0</v>
      </c>
      <c r="AY92" s="12" t="s">
        <v>38</v>
      </c>
      <c r="AZ92" s="12" t="s">
        <v>38</v>
      </c>
      <c r="BA92" s="12">
        <f t="shared" si="90"/>
        <v>122</v>
      </c>
      <c r="BB92" s="12">
        <f t="shared" si="91"/>
        <v>143</v>
      </c>
      <c r="BC92" s="12">
        <f t="shared" si="92"/>
        <v>155</v>
      </c>
      <c r="BD92" s="12">
        <f t="shared" si="93"/>
        <v>162</v>
      </c>
      <c r="BE92" s="12">
        <f t="shared" si="94"/>
        <v>186</v>
      </c>
      <c r="BF92" s="12">
        <f t="shared" si="95"/>
        <v>0</v>
      </c>
      <c r="BG92" s="14">
        <f t="shared" si="73"/>
        <v>134.21099587444365</v>
      </c>
      <c r="BH92" s="21">
        <f>IF($N92=2,BH122*'4 PEF'!$I$4,IF(OR($N92=3,$N92=4,$N92=5,$N92=6),BH122*'4 PEF'!$I$5,IF(OR($N92=7,$N92=8),BH122*'4 PEF'!$I$10,IF($N92=9,BH122*'4 PEF'!$I$7,IF($N92=10,BH122*'4 PEF'!$I$6)))))</f>
        <v>52.945475224970181</v>
      </c>
      <c r="BI92" s="21">
        <f>BI122*'4 PEF'!$I$10</f>
        <v>18.428862196337473</v>
      </c>
      <c r="BJ92" s="21">
        <f>IF($N92=2,BJ122*'4 PEF'!$I$4,IF(OR($N92=3,$N92=4,$N92=5,$N92=6),BJ122*'4 PEF'!$I$5,IF(OR($N92=7,$N92=8),BJ122*'4 PEF'!$I$10,IF($N92=9,BJ122*'4 PEF'!$I$7,IF($N92=10,BJ122*'4 PEF'!$I$6)))))</f>
        <v>8.0360902255639104</v>
      </c>
      <c r="BK92" s="21">
        <f>BK122*'4 PEF'!$I$10</f>
        <v>24.751271542855331</v>
      </c>
      <c r="BL92" s="21">
        <f>BL122*'4 PEF'!$I$10</f>
        <v>1.1806039176082681</v>
      </c>
      <c r="BM92" s="39">
        <f>BM122*'4 PEF'!$I$10</f>
        <v>0</v>
      </c>
      <c r="BN92" s="40">
        <f t="shared" si="96"/>
        <v>105.34230310733517</v>
      </c>
      <c r="BO92" s="21">
        <f>IF($N92=2,BO122*'4 PEF'!$I$4,IF(OR($N92=3,$N92=4,$N92=5,$N92=6),BO122*'4 PEF'!$I$5,IF(OR($N92=7,$N92=8),BO122*'4 PEF'!$I$10,IF($N92=9,BO122*'4 PEF'!$I$7,IF($N92=10,BO122*'4 PEF'!$I$6)))))</f>
        <v>47.263901634429644</v>
      </c>
      <c r="BP92" s="21">
        <f>BP122*'4 PEF'!$I$10</f>
        <v>15.868491069552331</v>
      </c>
      <c r="BQ92" s="21">
        <f>IF($N92=2,BQ122*'4 PEF'!$I$4,IF(OR($N92=3,$N92=4,$N92=5,$N92=6),BQ122*'4 PEF'!$I$5,IF(OR($N92=7,$N92=8),BQ122*'4 PEF'!$I$10,IF($N92=9,BQ122*'4 PEF'!$I$7,IF($N92=10,BQ122*'4 PEF'!$I$6)))))</f>
        <v>12.860499734183945</v>
      </c>
      <c r="BR92" s="21">
        <f>BR122*'4 PEF'!$I$10</f>
        <v>25.454684121214363</v>
      </c>
      <c r="BS92" s="21">
        <f>BS122*'4 PEF'!$I$10</f>
        <v>1.0074211662628254</v>
      </c>
      <c r="BT92" s="39">
        <f>BT122*'4 PEF'!$I$10</f>
        <v>0</v>
      </c>
      <c r="BU92" s="40">
        <f t="shared" si="97"/>
        <v>102.45499772564311</v>
      </c>
    </row>
    <row r="93" spans="1:73" x14ac:dyDescent="0.25">
      <c r="A93" s="195"/>
      <c r="B93" s="18">
        <v>26</v>
      </c>
      <c r="C93" s="26">
        <f>VLOOKUP(M93,[1]aux!$A$2:$B$35,2)</f>
        <v>31</v>
      </c>
      <c r="D93" s="55"/>
      <c r="E93" s="55"/>
      <c r="F93" s="54"/>
      <c r="G93" s="54"/>
      <c r="H93" s="37">
        <f t="shared" si="98"/>
        <v>0</v>
      </c>
      <c r="I93" s="54">
        <v>4</v>
      </c>
      <c r="J93" s="54">
        <v>3</v>
      </c>
      <c r="K93" s="54">
        <v>1</v>
      </c>
      <c r="L93" s="54">
        <v>1</v>
      </c>
      <c r="M93" s="54">
        <f t="shared" si="78"/>
        <v>4311</v>
      </c>
      <c r="N93" s="54">
        <v>5</v>
      </c>
      <c r="O93" s="54">
        <v>20</v>
      </c>
      <c r="P93" s="54">
        <v>3</v>
      </c>
      <c r="Q93" s="54">
        <v>3</v>
      </c>
      <c r="R93" s="54">
        <v>2</v>
      </c>
      <c r="S93" s="54" t="s">
        <v>42</v>
      </c>
      <c r="T93" s="26">
        <f t="shared" si="79"/>
        <v>21</v>
      </c>
      <c r="U93" s="54">
        <v>1</v>
      </c>
      <c r="V93" s="54">
        <v>1</v>
      </c>
      <c r="W93" s="19"/>
      <c r="X93" s="11">
        <f>VLOOKUP($C93,[2]Bucharest!$BB$7:$BK$40,5)</f>
        <v>17</v>
      </c>
      <c r="Y93" s="11">
        <f>VLOOKUP($C93,[2]Bucharest!$BB$7:$BK$40,6)</f>
        <v>37</v>
      </c>
      <c r="Z93" s="11">
        <f>VLOOKUP($C93,[2]Bucharest!$BB$7:$BK$40,7)</f>
        <v>67</v>
      </c>
      <c r="AA93" s="11">
        <f>VLOOKUP($C93,[2]Bucharest!$BB$7:$BK$40,8)</f>
        <v>92</v>
      </c>
      <c r="AB93" s="11">
        <f>VLOOKUP($C93,[2]Bucharest!$BB$7:$BK$40,9)</f>
        <v>0</v>
      </c>
      <c r="AC93" s="11">
        <f>VLOOKUP($C93,[2]Bucharest!$BB$7:$BK$40,10)</f>
        <v>102</v>
      </c>
      <c r="AD93" s="12">
        <f t="shared" si="80"/>
        <v>0</v>
      </c>
      <c r="AE93" s="12">
        <f t="shared" si="81"/>
        <v>0</v>
      </c>
      <c r="AF93" s="12">
        <v>0</v>
      </c>
      <c r="AG93" s="12" t="s">
        <v>38</v>
      </c>
      <c r="AH93" s="12" t="s">
        <v>38</v>
      </c>
      <c r="AI93" s="12">
        <f t="shared" si="82"/>
        <v>121</v>
      </c>
      <c r="AJ93" s="12">
        <f t="shared" si="83"/>
        <v>142</v>
      </c>
      <c r="AK93" s="12">
        <f t="shared" si="84"/>
        <v>154</v>
      </c>
      <c r="AL93" s="12">
        <f t="shared" si="85"/>
        <v>162</v>
      </c>
      <c r="AM93" s="12">
        <f t="shared" si="86"/>
        <v>185</v>
      </c>
      <c r="AN93" s="12">
        <f t="shared" si="87"/>
        <v>184</v>
      </c>
      <c r="AO93" s="14">
        <f t="shared" si="72"/>
        <v>246.66593991950998</v>
      </c>
      <c r="AP93" s="11">
        <f>VLOOKUP($C93,[1]Bucharest!$BB$7:$BK$40,5)</f>
        <v>17</v>
      </c>
      <c r="AQ93" s="11">
        <f>VLOOKUP($C93,[1]Bucharest!$BB$7:$BK$40,6)</f>
        <v>37</v>
      </c>
      <c r="AR93" s="11">
        <f>VLOOKUP($C93,[1]Bucharest!$BB$7:$BK$40,7)</f>
        <v>67</v>
      </c>
      <c r="AS93" s="11">
        <f>VLOOKUP($C93,[1]Bucharest!$BB$7:$BK$40,8)</f>
        <v>93</v>
      </c>
      <c r="AT93" s="11">
        <f>VLOOKUP($C93,[1]Bucharest!$BB$7:$BK$40,9)</f>
        <v>0</v>
      </c>
      <c r="AU93" s="11">
        <f>VLOOKUP($C93,[1]Bucharest!$BB$7:$BK$40,10)</f>
        <v>103</v>
      </c>
      <c r="AV93" s="12">
        <f t="shared" si="88"/>
        <v>0</v>
      </c>
      <c r="AW93" s="12">
        <f t="shared" si="89"/>
        <v>0</v>
      </c>
      <c r="AX93" s="12">
        <v>0</v>
      </c>
      <c r="AY93" s="12" t="s">
        <v>38</v>
      </c>
      <c r="AZ93" s="12" t="s">
        <v>38</v>
      </c>
      <c r="BA93" s="12">
        <f t="shared" si="90"/>
        <v>122</v>
      </c>
      <c r="BB93" s="12">
        <f t="shared" si="91"/>
        <v>143</v>
      </c>
      <c r="BC93" s="12">
        <f t="shared" si="92"/>
        <v>155</v>
      </c>
      <c r="BD93" s="12">
        <f t="shared" si="93"/>
        <v>162</v>
      </c>
      <c r="BE93" s="12">
        <f t="shared" si="94"/>
        <v>186</v>
      </c>
      <c r="BF93" s="12">
        <f t="shared" si="95"/>
        <v>184</v>
      </c>
      <c r="BG93" s="14">
        <f t="shared" si="73"/>
        <v>151.15297122498106</v>
      </c>
      <c r="BH93" s="21">
        <f>IF($N93=2,BH123*'4 PEF'!$I$4,IF(OR($N93=3,$N93=4,$N93=5,$N93=6),BH123*'4 PEF'!$I$5,IF(OR($N93=7,$N93=8),BH123*'4 PEF'!$I$10,IF($N93=9,BH123*'4 PEF'!$I$7,IF($N93=10,BH123*'4 PEF'!$I$6)))))</f>
        <v>52.945475224970181</v>
      </c>
      <c r="BI93" s="21">
        <f>BI123*'4 PEF'!$I$10</f>
        <v>18.428862196337473</v>
      </c>
      <c r="BJ93" s="21">
        <f>IF($N93=2,BJ123*'4 PEF'!$I$4,IF(OR($N93=3,$N93=4,$N93=5,$N93=6),BJ123*'4 PEF'!$I$5,IF(OR($N93=7,$N93=8),BJ123*'4 PEF'!$I$10,IF($N93=9,BJ123*'4 PEF'!$I$7,IF($N93=10,BJ123*'4 PEF'!$I$6)))))</f>
        <v>8.0360902255639104</v>
      </c>
      <c r="BK93" s="21">
        <f>BK123*'4 PEF'!$I$10</f>
        <v>24.751271542855331</v>
      </c>
      <c r="BL93" s="21">
        <f>BL123*'4 PEF'!$I$10</f>
        <v>1.1806039176082681</v>
      </c>
      <c r="BM93" s="39">
        <f>BM123*'4 PEF'!$I$10</f>
        <v>-44.908000000000008</v>
      </c>
      <c r="BN93" s="40">
        <f t="shared" si="96"/>
        <v>60.434303107335161</v>
      </c>
      <c r="BO93" s="21">
        <f>IF($N93=2,BO123*'4 PEF'!$I$4,IF(OR($N93=3,$N93=4,$N93=5,$N93=6),BO123*'4 PEF'!$I$5,IF(OR($N93=7,$N93=8),BO123*'4 PEF'!$I$10,IF($N93=9,BO123*'4 PEF'!$I$7,IF($N93=10,BO123*'4 PEF'!$I$6)))))</f>
        <v>47.263901634429644</v>
      </c>
      <c r="BP93" s="21">
        <f>BP123*'4 PEF'!$I$10</f>
        <v>15.868491069552331</v>
      </c>
      <c r="BQ93" s="21">
        <f>IF($N93=2,BQ123*'4 PEF'!$I$4,IF(OR($N93=3,$N93=4,$N93=5,$N93=6),BQ123*'4 PEF'!$I$5,IF(OR($N93=7,$N93=8),BQ123*'4 PEF'!$I$10,IF($N93=9,BQ123*'4 PEF'!$I$7,IF($N93=10,BQ123*'4 PEF'!$I$6)))))</f>
        <v>12.860499734183945</v>
      </c>
      <c r="BR93" s="21">
        <f>BR123*'4 PEF'!$I$10</f>
        <v>25.454684121214363</v>
      </c>
      <c r="BS93" s="21">
        <f>BS123*'4 PEF'!$I$10</f>
        <v>1.0074211662628254</v>
      </c>
      <c r="BT93" s="39">
        <f>BT123*'4 PEF'!$I$10</f>
        <v>-28.185858585858586</v>
      </c>
      <c r="BU93" s="40">
        <f t="shared" si="97"/>
        <v>74.269139139784528</v>
      </c>
    </row>
    <row r="94" spans="1:73" x14ac:dyDescent="0.25">
      <c r="A94" s="196"/>
      <c r="B94" s="18">
        <v>27</v>
      </c>
      <c r="C94" s="26">
        <f>VLOOKUP(M94,[1]aux!$A$2:$B$35,2)</f>
        <v>32</v>
      </c>
      <c r="D94" s="55"/>
      <c r="E94" s="55"/>
      <c r="F94" s="54"/>
      <c r="G94" s="54"/>
      <c r="H94" s="37">
        <f t="shared" si="98"/>
        <v>0</v>
      </c>
      <c r="I94" s="54">
        <v>4</v>
      </c>
      <c r="J94" s="54">
        <v>3</v>
      </c>
      <c r="K94" s="54">
        <v>2</v>
      </c>
      <c r="L94" s="54">
        <v>1</v>
      </c>
      <c r="M94" s="54">
        <f t="shared" si="78"/>
        <v>4321</v>
      </c>
      <c r="N94" s="54">
        <v>5</v>
      </c>
      <c r="O94" s="54">
        <v>20</v>
      </c>
      <c r="P94" s="54">
        <v>3</v>
      </c>
      <c r="Q94" s="54">
        <v>3</v>
      </c>
      <c r="R94" s="54">
        <v>2</v>
      </c>
      <c r="S94" s="54" t="s">
        <v>42</v>
      </c>
      <c r="T94" s="26">
        <f t="shared" si="79"/>
        <v>21</v>
      </c>
      <c r="U94" s="54">
        <v>1</v>
      </c>
      <c r="V94" s="54">
        <v>1</v>
      </c>
      <c r="W94" s="8"/>
      <c r="X94" s="11">
        <f>VLOOKUP($C94,[2]Bucharest!$BB$7:$BK$40,5)</f>
        <v>17</v>
      </c>
      <c r="Y94" s="11">
        <f>VLOOKUP($C94,[2]Bucharest!$BB$7:$BK$40,6)</f>
        <v>37</v>
      </c>
      <c r="Z94" s="11">
        <f>VLOOKUP($C94,[2]Bucharest!$BB$7:$BK$40,7)</f>
        <v>67</v>
      </c>
      <c r="AA94" s="11">
        <f>VLOOKUP($C94,[2]Bucharest!$BB$7:$BK$40,8)</f>
        <v>92</v>
      </c>
      <c r="AB94" s="11">
        <f>VLOOKUP($C94,[2]Bucharest!$BB$7:$BK$40,9)</f>
        <v>116</v>
      </c>
      <c r="AC94" s="11">
        <f>VLOOKUP($C94,[2]Bucharest!$BB$7:$BK$40,10)</f>
        <v>108</v>
      </c>
      <c r="AD94" s="12">
        <f t="shared" si="80"/>
        <v>0</v>
      </c>
      <c r="AE94" s="12">
        <f t="shared" si="81"/>
        <v>0</v>
      </c>
      <c r="AF94" s="12">
        <v>0</v>
      </c>
      <c r="AG94" s="12" t="s">
        <v>38</v>
      </c>
      <c r="AH94" s="12" t="s">
        <v>38</v>
      </c>
      <c r="AI94" s="12">
        <f t="shared" si="82"/>
        <v>121</v>
      </c>
      <c r="AJ94" s="12">
        <f t="shared" si="83"/>
        <v>142</v>
      </c>
      <c r="AK94" s="12">
        <f t="shared" si="84"/>
        <v>154</v>
      </c>
      <c r="AL94" s="12">
        <f t="shared" si="85"/>
        <v>162</v>
      </c>
      <c r="AM94" s="12">
        <f t="shared" si="86"/>
        <v>185</v>
      </c>
      <c r="AN94" s="12">
        <f t="shared" si="87"/>
        <v>184</v>
      </c>
      <c r="AO94" s="14">
        <f t="shared" si="72"/>
        <v>304.99923634808147</v>
      </c>
      <c r="AP94" s="11">
        <f>VLOOKUP($C94,[1]Bucharest!$BB$7:$BK$40,5)</f>
        <v>17</v>
      </c>
      <c r="AQ94" s="11">
        <f>VLOOKUP($C94,[1]Bucharest!$BB$7:$BK$40,6)</f>
        <v>37</v>
      </c>
      <c r="AR94" s="11">
        <f>VLOOKUP($C94,[1]Bucharest!$BB$7:$BK$40,7)</f>
        <v>67</v>
      </c>
      <c r="AS94" s="11">
        <f>VLOOKUP($C94,[1]Bucharest!$BB$7:$BK$40,8)</f>
        <v>93</v>
      </c>
      <c r="AT94" s="11">
        <f>VLOOKUP($C94,[1]Bucharest!$BB$7:$BK$40,9)</f>
        <v>117</v>
      </c>
      <c r="AU94" s="11">
        <f>VLOOKUP($C94,[1]Bucharest!$BB$7:$BK$40,10)</f>
        <v>109</v>
      </c>
      <c r="AV94" s="12">
        <f t="shared" si="88"/>
        <v>0</v>
      </c>
      <c r="AW94" s="12">
        <f t="shared" si="89"/>
        <v>0</v>
      </c>
      <c r="AX94" s="12">
        <v>0</v>
      </c>
      <c r="AY94" s="12" t="s">
        <v>38</v>
      </c>
      <c r="AZ94" s="12" t="s">
        <v>38</v>
      </c>
      <c r="BA94" s="12">
        <f t="shared" si="90"/>
        <v>122</v>
      </c>
      <c r="BB94" s="12">
        <f t="shared" si="91"/>
        <v>143</v>
      </c>
      <c r="BC94" s="12">
        <f t="shared" si="92"/>
        <v>155</v>
      </c>
      <c r="BD94" s="12">
        <f t="shared" si="93"/>
        <v>162</v>
      </c>
      <c r="BE94" s="12">
        <f t="shared" si="94"/>
        <v>186</v>
      </c>
      <c r="BF94" s="12">
        <f t="shared" si="95"/>
        <v>184</v>
      </c>
      <c r="BG94" s="14">
        <f t="shared" si="73"/>
        <v>202.99588031589013</v>
      </c>
      <c r="BH94" s="21">
        <f>IF($N94=2,BH124*'4 PEF'!$I$4,IF(OR($N94=3,$N94=4,$N94=5,$N94=6),BH124*'4 PEF'!$I$5,IF(OR($N94=7,$N94=8),BH124*'4 PEF'!$I$10,IF($N94=9,BH124*'4 PEF'!$I$7,IF($N94=10,BH124*'4 PEF'!$I$6)))))</f>
        <v>52.944523747139399</v>
      </c>
      <c r="BI94" s="21">
        <f>BI124*'4 PEF'!$I$10</f>
        <v>4.589016407388411</v>
      </c>
      <c r="BJ94" s="21">
        <f>IF($N94=2,BJ124*'4 PEF'!$I$4,IF(OR($N94=3,$N94=4,$N94=5,$N94=6),BJ124*'4 PEF'!$I$5,IF(OR($N94=7,$N94=8),BJ124*'4 PEF'!$I$10,IF($N94=9,BJ124*'4 PEF'!$I$7,IF($N94=10,BJ124*'4 PEF'!$I$6)))))</f>
        <v>8.0360902255639104</v>
      </c>
      <c r="BK94" s="21">
        <f>BK124*'4 PEF'!$I$10</f>
        <v>24.751271542855331</v>
      </c>
      <c r="BL94" s="21">
        <f>BL124*'4 PEF'!$I$10</f>
        <v>0.91719806576704432</v>
      </c>
      <c r="BM94" s="39">
        <f>BM124*'4 PEF'!$I$10</f>
        <v>-44.908000000000008</v>
      </c>
      <c r="BN94" s="40">
        <f t="shared" si="96"/>
        <v>46.330099988714089</v>
      </c>
      <c r="BO94" s="21">
        <f>IF($N94=2,BO124*'4 PEF'!$I$4,IF(OR($N94=3,$N94=4,$N94=5,$N94=6),BO124*'4 PEF'!$I$5,IF(OR($N94=7,$N94=8),BO124*'4 PEF'!$I$10,IF($N94=9,BO124*'4 PEF'!$I$7,IF($N94=10,BO124*'4 PEF'!$I$6)))))</f>
        <v>47.271847518292837</v>
      </c>
      <c r="BP94" s="21">
        <f>BP124*'4 PEF'!$I$10</f>
        <v>2.3040430728714241</v>
      </c>
      <c r="BQ94" s="21">
        <f>IF($N94=2,BQ124*'4 PEF'!$I$4,IF(OR($N94=3,$N94=4,$N94=5,$N94=6),BQ124*'4 PEF'!$I$5,IF(OR($N94=7,$N94=8),BQ124*'4 PEF'!$I$10,IF($N94=9,BQ124*'4 PEF'!$I$7,IF($N94=10,BQ124*'4 PEF'!$I$6)))))</f>
        <v>12.860499734183945</v>
      </c>
      <c r="BR94" s="21">
        <f>BR124*'4 PEF'!$I$10</f>
        <v>25.454684121214363</v>
      </c>
      <c r="BS94" s="21">
        <f>BS124*'4 PEF'!$I$10</f>
        <v>0.81448957074951045</v>
      </c>
      <c r="BT94" s="39">
        <f>BT124*'4 PEF'!$I$10</f>
        <v>-28.185858585858586</v>
      </c>
      <c r="BU94" s="40">
        <f t="shared" si="97"/>
        <v>60.519705431453502</v>
      </c>
    </row>
    <row r="95" spans="1:73" x14ac:dyDescent="0.25">
      <c r="A95" s="30"/>
      <c r="B95" s="31"/>
      <c r="C95" s="31"/>
      <c r="D95" s="31"/>
      <c r="E95" s="31"/>
      <c r="F95" s="31"/>
      <c r="G95" s="31"/>
      <c r="H95" s="31"/>
      <c r="I95" s="31"/>
      <c r="J95" s="31"/>
      <c r="K95" s="31"/>
      <c r="L95" s="31"/>
      <c r="M95" s="31"/>
      <c r="N95" s="31"/>
      <c r="O95" s="31"/>
      <c r="P95" s="31"/>
      <c r="Q95" s="31"/>
      <c r="R95" s="31"/>
      <c r="S95" s="31"/>
      <c r="T95" s="31"/>
      <c r="U95" s="31"/>
      <c r="V95" s="31"/>
      <c r="W95" s="32"/>
      <c r="X95" s="31"/>
      <c r="Y95" s="31"/>
      <c r="Z95" s="31"/>
      <c r="AA95" s="31"/>
      <c r="AB95" s="31"/>
      <c r="AC95" s="31"/>
      <c r="AD95" s="31"/>
      <c r="AE95" s="31"/>
      <c r="AF95" s="31"/>
      <c r="AG95" s="31"/>
      <c r="AH95" s="31"/>
      <c r="AI95" s="31"/>
      <c r="AJ95" s="31"/>
      <c r="AK95" s="31"/>
      <c r="AL95" s="31"/>
      <c r="AM95" s="31"/>
      <c r="AN95" s="31"/>
      <c r="AO95" s="33"/>
      <c r="AP95" s="31"/>
      <c r="AQ95" s="31"/>
      <c r="AR95" s="31"/>
      <c r="AS95" s="31"/>
      <c r="AT95" s="31"/>
      <c r="AU95" s="31"/>
      <c r="AV95" s="31"/>
      <c r="AW95" s="31"/>
      <c r="AX95" s="31"/>
      <c r="AY95" s="31"/>
      <c r="AZ95" s="31"/>
      <c r="BA95" s="31"/>
      <c r="BB95" s="31"/>
      <c r="BC95" s="31"/>
      <c r="BD95" s="31"/>
      <c r="BE95" s="31"/>
      <c r="BF95" s="31"/>
      <c r="BG95" s="33"/>
      <c r="BH95" s="34"/>
      <c r="BI95" s="34"/>
      <c r="BJ95" s="34"/>
      <c r="BK95" s="34"/>
      <c r="BL95" s="34"/>
      <c r="BM95" s="34"/>
      <c r="BN95" s="34"/>
      <c r="BO95" s="34"/>
      <c r="BP95" s="34"/>
      <c r="BQ95" s="34"/>
      <c r="BR95" s="34"/>
      <c r="BS95" s="34"/>
      <c r="BT95" s="34"/>
      <c r="BU95" s="34"/>
    </row>
    <row r="96" spans="1:73" ht="15.75" thickBot="1" x14ac:dyDescent="0.3">
      <c r="BH96" s="178" t="s">
        <v>106</v>
      </c>
      <c r="BI96" s="179"/>
      <c r="BJ96" s="179"/>
      <c r="BK96" s="179"/>
      <c r="BL96" s="179"/>
      <c r="BM96" s="179"/>
      <c r="BN96" s="184"/>
      <c r="BO96" s="178" t="s">
        <v>107</v>
      </c>
      <c r="BP96" s="179"/>
      <c r="BQ96" s="179"/>
      <c r="BR96" s="179"/>
      <c r="BS96" s="179"/>
      <c r="BT96" s="179"/>
      <c r="BU96" s="184"/>
    </row>
    <row r="97" spans="1:73" ht="36.75" customHeight="1" thickTop="1" thickBot="1" x14ac:dyDescent="0.3">
      <c r="B97" s="28" t="s">
        <v>1</v>
      </c>
      <c r="C97" s="28" t="s">
        <v>51</v>
      </c>
      <c r="D97" s="29" t="s">
        <v>47</v>
      </c>
      <c r="E97" s="29" t="s">
        <v>48</v>
      </c>
      <c r="F97" s="29" t="s">
        <v>49</v>
      </c>
      <c r="G97" s="29" t="s">
        <v>24</v>
      </c>
      <c r="H97" s="29" t="s">
        <v>13</v>
      </c>
      <c r="I97" s="28" t="s">
        <v>19</v>
      </c>
      <c r="J97" s="28" t="s">
        <v>12</v>
      </c>
      <c r="K97" s="28" t="s">
        <v>34</v>
      </c>
      <c r="L97" s="28" t="s">
        <v>13</v>
      </c>
      <c r="M97" s="29"/>
      <c r="N97" s="29" t="s">
        <v>17</v>
      </c>
      <c r="O97" s="29" t="s">
        <v>18</v>
      </c>
      <c r="P97" s="29" t="s">
        <v>53</v>
      </c>
      <c r="Q97" s="29" t="s">
        <v>54</v>
      </c>
      <c r="R97" s="29" t="s">
        <v>34</v>
      </c>
      <c r="S97" s="29" t="s">
        <v>24</v>
      </c>
      <c r="T97" s="57" t="s">
        <v>20</v>
      </c>
      <c r="U97" s="57" t="s">
        <v>92</v>
      </c>
      <c r="V97" s="57" t="s">
        <v>93</v>
      </c>
      <c r="W97" s="10"/>
      <c r="X97" s="13" t="s">
        <v>11</v>
      </c>
      <c r="Y97" s="13" t="s">
        <v>12</v>
      </c>
      <c r="Z97" s="13" t="s">
        <v>14</v>
      </c>
      <c r="AA97" s="13" t="s">
        <v>15</v>
      </c>
      <c r="AB97" s="13" t="s">
        <v>21</v>
      </c>
      <c r="AC97" s="13" t="s">
        <v>23</v>
      </c>
      <c r="AD97" s="13" t="s">
        <v>100</v>
      </c>
      <c r="AE97" s="13" t="s">
        <v>101</v>
      </c>
      <c r="AF97" s="13" t="s">
        <v>24</v>
      </c>
      <c r="AG97" s="13" t="s">
        <v>108</v>
      </c>
      <c r="AH97" s="13" t="s">
        <v>109</v>
      </c>
      <c r="AI97" s="13" t="s">
        <v>17</v>
      </c>
      <c r="AJ97" s="13" t="s">
        <v>18</v>
      </c>
      <c r="AK97" s="13" t="s">
        <v>19</v>
      </c>
      <c r="AL97" s="13" t="s">
        <v>102</v>
      </c>
      <c r="AM97" s="13" t="s">
        <v>99</v>
      </c>
      <c r="AN97" s="13" t="s">
        <v>16</v>
      </c>
      <c r="AO97" s="16" t="s">
        <v>191</v>
      </c>
      <c r="AP97" s="13" t="s">
        <v>25</v>
      </c>
      <c r="AQ97" s="13" t="s">
        <v>26</v>
      </c>
      <c r="AR97" s="13" t="s">
        <v>27</v>
      </c>
      <c r="AS97" s="13" t="s">
        <v>28</v>
      </c>
      <c r="AT97" s="13" t="s">
        <v>21</v>
      </c>
      <c r="AU97" s="13" t="s">
        <v>23</v>
      </c>
      <c r="AV97" s="13" t="s">
        <v>116</v>
      </c>
      <c r="AW97" s="13" t="s">
        <v>117</v>
      </c>
      <c r="AX97" s="13" t="s">
        <v>24</v>
      </c>
      <c r="AY97" s="13"/>
      <c r="AZ97" s="13"/>
      <c r="BA97" s="13" t="s">
        <v>118</v>
      </c>
      <c r="BB97" s="13" t="s">
        <v>18</v>
      </c>
      <c r="BC97" s="13" t="s">
        <v>31</v>
      </c>
      <c r="BD97" s="13" t="s">
        <v>102</v>
      </c>
      <c r="BE97" s="13" t="s">
        <v>119</v>
      </c>
      <c r="BF97" s="13" t="s">
        <v>16</v>
      </c>
      <c r="BG97" s="16" t="s">
        <v>192</v>
      </c>
      <c r="BH97" s="62" t="s">
        <v>33</v>
      </c>
      <c r="BI97" s="62" t="s">
        <v>34</v>
      </c>
      <c r="BJ97" s="62" t="s">
        <v>20</v>
      </c>
      <c r="BK97" s="62" t="s">
        <v>24</v>
      </c>
      <c r="BL97" s="62" t="s">
        <v>35</v>
      </c>
      <c r="BM97" s="62" t="s">
        <v>36</v>
      </c>
      <c r="BN97" s="62" t="s">
        <v>38</v>
      </c>
      <c r="BO97" s="62" t="s">
        <v>33</v>
      </c>
      <c r="BP97" s="62" t="s">
        <v>34</v>
      </c>
      <c r="BQ97" s="62" t="s">
        <v>20</v>
      </c>
      <c r="BR97" s="62" t="s">
        <v>24</v>
      </c>
      <c r="BS97" s="62" t="s">
        <v>35</v>
      </c>
      <c r="BT97" s="62" t="s">
        <v>36</v>
      </c>
      <c r="BU97" s="62" t="s">
        <v>38</v>
      </c>
    </row>
    <row r="98" spans="1:73" x14ac:dyDescent="0.25">
      <c r="A98" s="194">
        <v>2020</v>
      </c>
      <c r="B98" s="17">
        <v>1</v>
      </c>
      <c r="C98" s="26">
        <f t="shared" ref="C98:W98" si="99">IF(C68="","",C68)</f>
        <v>1</v>
      </c>
      <c r="D98" s="54" t="str">
        <f t="shared" si="99"/>
        <v>-</v>
      </c>
      <c r="E98" s="54" t="str">
        <f t="shared" si="99"/>
        <v>o</v>
      </c>
      <c r="F98" s="54" t="str">
        <f t="shared" si="99"/>
        <v>o</v>
      </c>
      <c r="G98" s="54" t="str">
        <f t="shared" si="99"/>
        <v>o</v>
      </c>
      <c r="H98" s="54">
        <f t="shared" si="99"/>
        <v>0</v>
      </c>
      <c r="I98" s="54">
        <f t="shared" si="99"/>
        <v>1</v>
      </c>
      <c r="J98" s="54">
        <f t="shared" si="99"/>
        <v>1</v>
      </c>
      <c r="K98" s="54">
        <f t="shared" si="99"/>
        <v>1</v>
      </c>
      <c r="L98" s="54">
        <f t="shared" si="99"/>
        <v>1</v>
      </c>
      <c r="M98" s="54">
        <f t="shared" si="99"/>
        <v>1111</v>
      </c>
      <c r="N98" s="54">
        <f t="shared" si="99"/>
        <v>2</v>
      </c>
      <c r="O98" s="54">
        <f t="shared" si="99"/>
        <v>11</v>
      </c>
      <c r="P98" s="54">
        <f t="shared" si="99"/>
        <v>2</v>
      </c>
      <c r="Q98" s="54">
        <f t="shared" si="99"/>
        <v>3</v>
      </c>
      <c r="R98" s="54">
        <f t="shared" si="99"/>
        <v>1</v>
      </c>
      <c r="S98" s="54" t="str">
        <f t="shared" si="99"/>
        <v>o</v>
      </c>
      <c r="T98" s="26">
        <f t="shared" si="99"/>
        <v>14</v>
      </c>
      <c r="U98" s="54">
        <f t="shared" si="99"/>
        <v>0</v>
      </c>
      <c r="V98" s="54">
        <f t="shared" si="99"/>
        <v>0</v>
      </c>
      <c r="W98" s="7" t="str">
        <f t="shared" si="99"/>
        <v/>
      </c>
      <c r="X98" s="23">
        <f>IF(X68&gt;0,VLOOKUP(X68,'[3]2020_Envelope'!$BH$6:$CR$128,22),"")</f>
        <v>13.062710875576036</v>
      </c>
      <c r="Y98" s="23">
        <f>IF(Y68&gt;0,VLOOKUP(Y68,'[3]2020_Envelope'!$BH$6:$CR$128,22),"")</f>
        <v>15.209250537634407</v>
      </c>
      <c r="Z98" s="23" t="str">
        <f>IF(Z68&gt;0,VLOOKUP(Z68,'[3]2020_Envelope'!$BH$6:$CR$128,22),"")</f>
        <v/>
      </c>
      <c r="AA98" s="23">
        <f>IF(AA68&gt;0,VLOOKUP(AA68,'[3]2020_Envelope'!$BH$6:$CR$128,22),"")</f>
        <v>3.5870117481203017</v>
      </c>
      <c r="AB98" s="23" t="str">
        <f>IF(AB68&gt;0,VLOOKUP(AB68,'[3]2020_Envelope'!$BH$6:$CR$128,22),"")</f>
        <v/>
      </c>
      <c r="AC98" s="23" t="str">
        <f>IF(AC68&gt;0,VLOOKUP(AC68,'[3]2020_Envelope'!$BH$6:$CR$128,22),"")</f>
        <v/>
      </c>
      <c r="AD98" s="22" t="str">
        <f>IF(AD68&gt;0,VLOOKUP(AD68,'[3]2020_HVAC'!$EY$7:$KA$83,86),"")</f>
        <v/>
      </c>
      <c r="AE98" s="22" t="str">
        <f>IF(AE68&gt;0,VLOOKUP(AE68,'[3]2020_HVAC'!$EY$7:$KA$83,86),"")</f>
        <v/>
      </c>
      <c r="AF98" s="22" t="str">
        <f>IF(AF68&gt;0,VLOOKUP(AF68,'[3]2020_HVAC'!$EY$7:$KA$83,86),"")</f>
        <v/>
      </c>
      <c r="AG98" s="61">
        <f>VLOOKUP($C98,[2]Performance!$A$3:$K$36,9)</f>
        <v>0</v>
      </c>
      <c r="AH98" s="61">
        <f>IF(AG98=0,86,IF(AG98=1,87,88))</f>
        <v>86</v>
      </c>
      <c r="AI98" s="22">
        <f>IF(AI68&gt;0,VLOOKUP(AI68,'[3]2020_HVAC'!$EY$7:$KA$83,AH98),"")</f>
        <v>17.50398303300074</v>
      </c>
      <c r="AJ98" s="22" t="str">
        <f>IF(AJ68&gt;0,VLOOKUP(AJ68,'[3]2020_HVAC'!$EY$7:$KA$83,AH98),"")</f>
        <v/>
      </c>
      <c r="AK98" s="22">
        <f>IF(AK68&gt;0,VLOOKUP(AK68,'[3]2020_HVAC'!$EY$7:$KA$83,86),"")</f>
        <v>28.865000000000002</v>
      </c>
      <c r="AL98" s="22">
        <f>IF(AL68&gt;0,VLOOKUP(AL68,'[3]2020_HVAC'!$EY$7:$KA$83,86),"")</f>
        <v>3.9442857142857144</v>
      </c>
      <c r="AM98" s="22" t="str">
        <f>IF(AM68&gt;0,VLOOKUP(AM68,'[3]2020_HVAC'!$EY$7:$KA$83,86),"")</f>
        <v/>
      </c>
      <c r="AN98" s="22" t="str">
        <f>IF(AN68&gt;0,VLOOKUP(AN68,'[3]2020_HVAC'!$EY$7:$KA$83,86),"")</f>
        <v/>
      </c>
      <c r="AO98" s="14">
        <f>(SUM(X98:AF98)+SUM(AI98:AN98))*$AO$5</f>
        <v>11504.113867206408</v>
      </c>
      <c r="AP98" s="23">
        <f>IF(AP68&gt;0,VLOOKUP(AP68,'[3]2020_Envelope'!$BH$6:$CR$128,23),"")</f>
        <v>6.3210256630824375</v>
      </c>
      <c r="AQ98" s="23">
        <f>IF(AQ68&gt;0,VLOOKUP(AQ68,'[3]2020_Envelope'!$BH$6:$CR$128,23),"")</f>
        <v>4.9998000477897246</v>
      </c>
      <c r="AR98" s="23" t="str">
        <f>IF(AR68&gt;0,VLOOKUP(AR68,'[3]2020_Envelope'!$BH$6:$CR$128,23),"")</f>
        <v/>
      </c>
      <c r="AS98" s="23">
        <f>IF(AS68&gt;0,VLOOKUP(AS68,'[3]2020_Envelope'!$BH$6:$CR$128,23),"")</f>
        <v>3.4362980861244021</v>
      </c>
      <c r="AT98" s="23" t="str">
        <f>IF(AT68&gt;0,VLOOKUP(AT68,'[3]2020_Envelope'!$BH$6:$CR$128,23),"")</f>
        <v/>
      </c>
      <c r="AU98" s="23" t="str">
        <f>IF(AU68&gt;0,VLOOKUP(AU68,'[3]2020_Envelope'!$BH$6:$CR$128,23),"")</f>
        <v/>
      </c>
      <c r="AV98" s="22" t="str">
        <f>IF(AV68&gt;0,VLOOKUP(AV68,'[3]2020_HVAC'!$EY$7:$KA$83,89),"")</f>
        <v/>
      </c>
      <c r="AW98" s="22" t="str">
        <f>IF(AW68&gt;0,VLOOKUP(AW68,'[3]2020_HVAC'!$EY$7:$KA$83,89),"")</f>
        <v/>
      </c>
      <c r="AX98" s="22" t="str">
        <f>IF(AX68&gt;0,VLOOKUP(AX68,'[3]2020_HVAC'!$EY$7:$KA$83,89),"")</f>
        <v/>
      </c>
      <c r="AY98" s="61">
        <f>VLOOKUP($C98,[1]Performance!$A$3:$K$36,9)</f>
        <v>0</v>
      </c>
      <c r="AZ98" s="61">
        <f>IF(AY98=0,89,IF(AY98=1,90,91))</f>
        <v>89</v>
      </c>
      <c r="BA98" s="22">
        <f>IF(BA68&gt;0,VLOOKUP(BA68,'[3]2020_HVAC'!$EY$7:$KA$83,AZ98),"")</f>
        <v>7.8940134901831476</v>
      </c>
      <c r="BB98" s="22" t="str">
        <f>IF(BB68&gt;0,VLOOKUP(BB68,'[3]2020_HVAC'!$EY$7:$KA$83,AZ98),"")</f>
        <v/>
      </c>
      <c r="BC98" s="22">
        <f>IF(BC68&gt;0,VLOOKUP(BC68,'[3]2020_HVAC'!$EY$7:$KA$83,89),"")</f>
        <v>25.1</v>
      </c>
      <c r="BD98" s="22">
        <f>IF(BD68&gt;0,VLOOKUP(BD68,'[3]2020_HVAC'!$EY$7:$KA$83,89),"")</f>
        <v>0.55777777777777782</v>
      </c>
      <c r="BE98" s="22" t="str">
        <f>IF(BE68&gt;0,VLOOKUP(BE68,'[3]2020_HVAC'!$EY$7:$KA$83,89),"")</f>
        <v/>
      </c>
      <c r="BF98" s="22" t="str">
        <f>IF(BF68&gt;0,VLOOKUP(BF68,'[3]2020_HVAC'!$EY$7:$KA$83,89),"")</f>
        <v/>
      </c>
      <c r="BG98" s="14">
        <f>(SUM(AP98:AX98)+SUM(BA98:BF98))*$BG$5</f>
        <v>47825.825914307919</v>
      </c>
      <c r="BH98" s="21">
        <f>IF($N98&gt;0,VLOOKUP($C98,[2]Bucharest!$AB$7:$AN$40,$N98))/((IF($P98=1,'3 PlantsCodes'!$D$26,IF($P98=2,'3 PlantsCodes'!$D$27,IF($P98=3,'3 PlantsCodes'!$D$28,IF($P98=4,'3 PlantsCodes'!#REF!)))))*IF($R98=1,'3 PlantsCodes'!$D$31,IF(RO_Bucharest!$R98=2,'3 PlantsCodes'!$D$32)))</f>
        <v>236.44697100540398</v>
      </c>
      <c r="BI98" s="21">
        <f>(IF($O98=20,VLOOKUP($C98,[2]Bucharest!$AB$7:$AN$40,12),IF($O98&gt;0,VLOOKUP($C98,[2]Bucharest!$AB$7:$AN$40,$O98),0))/(IF($Q98=1,'3 PlantsCodes'!$E$26,IF($Q98=3,'3 PlantsCodes'!$E$28,IF($Q98=4,'3 PlantsCodes'!$E$29,1)))*IF($R98=1,'3 PlantsCodes'!$E$31,IF($R98=2,'3 PlantsCodes'!$E$32))))</f>
        <v>12.544337162774331</v>
      </c>
      <c r="BJ98" s="21">
        <f>VLOOKUP($C98,[2]Bucharest!$AB$6:$AZ$40,$T98)</f>
        <v>15.72</v>
      </c>
      <c r="BK98" s="21">
        <f>VLOOKUP($C98,[2]Bucharest!$B$7:$Y$40,18)</f>
        <v>11.353794285713454</v>
      </c>
      <c r="BL98" s="21">
        <f>VLOOKUP($C98,[2]Bucharest!$B$7:$AA$40,26)</f>
        <v>0.97158779821133301</v>
      </c>
      <c r="BM98" s="22">
        <f>IF($V98=1,-[4]SFH!$E$11,0)</f>
        <v>0</v>
      </c>
      <c r="BN98" s="63" t="s">
        <v>38</v>
      </c>
      <c r="BO98" s="21">
        <f>IF($N98&gt;0,VLOOKUP($C98,[1]Bucharest!$AB$7:$AN$40,$N98))/((IF($P98=1,'3 PlantsCodes'!$D$26,IF($P98=2,'3 PlantsCodes'!$D$27,IF($P98=3,'3 PlantsCodes'!$D$28,IF($P98=4,'3 PlantsCodes'!D91)))))*IF($R98=1,'3 PlantsCodes'!$D$31,IF(RO_Bucharest!$R98=2,'3 PlantsCodes'!$D$32)))</f>
        <v>156.51160449074936</v>
      </c>
      <c r="BP98" s="21">
        <f>(IF($O98=20,VLOOKUP($C98,[1]Bucharest!$AB$7:$AN$40,12),IF($O98&gt;0,VLOOKUP($C98,[1]Bucharest!$AB$7:$AN$40,$O98),0))/(IF($Q98=1,'3 PlantsCodes'!$E$26,IF($Q98=3,'3 PlantsCodes'!$E$28,IF($Q98=4,'3 PlantsCodes'!$E$29,1)))*IF($R98=1,'3 PlantsCodes'!$E$31,IF($R98=2,'3 PlantsCodes'!$E$32))))</f>
        <v>8.0316864782812001</v>
      </c>
      <c r="BQ98" s="21">
        <f>VLOOKUP($C98,[1]Bucharest!$AB$6:$AZ$40,$T98)</f>
        <v>24.27</v>
      </c>
      <c r="BR98" s="21">
        <f>VLOOKUP($C98,[1]Bucharest!$B$7:$Y$40,18)</f>
        <v>11.676460606061633</v>
      </c>
      <c r="BS98" s="21">
        <f>VLOOKUP($C98,[1]Bucharest!$B$7:$AA$40,26)</f>
        <v>0.64940247346293256</v>
      </c>
      <c r="BT98" s="22">
        <f>IF($V98=1,-[4]AB!$E$11,0)</f>
        <v>0</v>
      </c>
      <c r="BU98" s="63" t="s">
        <v>38</v>
      </c>
    </row>
    <row r="99" spans="1:73" x14ac:dyDescent="0.25">
      <c r="A99" s="195"/>
      <c r="B99" s="18">
        <v>2</v>
      </c>
      <c r="C99" s="26">
        <f t="shared" ref="C99:W99" si="100">IF(C69="","",C69)</f>
        <v>7</v>
      </c>
      <c r="D99" s="55" t="str">
        <f t="shared" si="100"/>
        <v>o</v>
      </c>
      <c r="E99" s="55" t="str">
        <f t="shared" si="100"/>
        <v>o</v>
      </c>
      <c r="F99" s="54" t="str">
        <f t="shared" si="100"/>
        <v>o</v>
      </c>
      <c r="G99" s="54" t="str">
        <f t="shared" si="100"/>
        <v>o</v>
      </c>
      <c r="H99" s="54">
        <f t="shared" si="100"/>
        <v>0</v>
      </c>
      <c r="I99" s="54">
        <f t="shared" si="100"/>
        <v>2</v>
      </c>
      <c r="J99" s="54">
        <f t="shared" si="100"/>
        <v>1</v>
      </c>
      <c r="K99" s="54">
        <f t="shared" si="100"/>
        <v>1</v>
      </c>
      <c r="L99" s="54">
        <f t="shared" si="100"/>
        <v>1</v>
      </c>
      <c r="M99" s="54">
        <f t="shared" si="100"/>
        <v>2111</v>
      </c>
      <c r="N99" s="54">
        <f t="shared" si="100"/>
        <v>9</v>
      </c>
      <c r="O99" s="54">
        <f t="shared" si="100"/>
        <v>11</v>
      </c>
      <c r="P99" s="54">
        <f t="shared" si="100"/>
        <v>2</v>
      </c>
      <c r="Q99" s="54">
        <f t="shared" si="100"/>
        <v>3</v>
      </c>
      <c r="R99" s="54">
        <f t="shared" si="100"/>
        <v>1</v>
      </c>
      <c r="S99" s="54" t="str">
        <f t="shared" si="100"/>
        <v>o</v>
      </c>
      <c r="T99" s="26">
        <f t="shared" si="100"/>
        <v>18</v>
      </c>
      <c r="U99" s="54">
        <f t="shared" si="100"/>
        <v>0</v>
      </c>
      <c r="V99" s="54">
        <f t="shared" si="100"/>
        <v>0</v>
      </c>
      <c r="W99" s="19" t="str">
        <f t="shared" si="100"/>
        <v/>
      </c>
      <c r="X99" s="23">
        <f>IF(X69&gt;0,VLOOKUP(X69,'[3]2020_Envelope'!$BH$6:$CR$128,22),"")</f>
        <v>11.713510691244238</v>
      </c>
      <c r="Y99" s="23">
        <f>IF(Y69&gt;0,VLOOKUP(Y69,'[3]2020_Envelope'!$BH$6:$CR$128,22),"")</f>
        <v>39.767306451612903</v>
      </c>
      <c r="Z99" s="23">
        <f>IF(Z69&gt;0,VLOOKUP(Z69,'[3]2020_Envelope'!$BH$6:$CR$128,22),"")</f>
        <v>13.11177270046082</v>
      </c>
      <c r="AA99" s="23">
        <f>IF(AA69&gt;0,VLOOKUP(AA69,'[3]2020_Envelope'!$BH$6:$CR$128,22),"")</f>
        <v>3.5870117481203017</v>
      </c>
      <c r="AB99" s="23" t="str">
        <f>IF(AB69&gt;0,VLOOKUP(AB69,'[3]2020_Envelope'!$BH$6:$CR$128,22),"")</f>
        <v/>
      </c>
      <c r="AC99" s="23" t="str">
        <f>IF(AC69&gt;0,VLOOKUP(AC69,'[3]2020_Envelope'!$BH$6:$CR$128,22),"")</f>
        <v/>
      </c>
      <c r="AD99" s="22" t="str">
        <f>IF(AD69&gt;0,VLOOKUP(AD69,'[3]2020_HVAC'!$EY$7:$KA$83,86),"")</f>
        <v/>
      </c>
      <c r="AE99" s="22" t="str">
        <f>IF(AE69&gt;0,VLOOKUP(AE69,'[3]2020_HVAC'!$EY$7:$KA$83,86),"")</f>
        <v/>
      </c>
      <c r="AF99" s="22" t="str">
        <f>IF(AF69&gt;0,VLOOKUP(AF69,'[3]2020_HVAC'!$EY$7:$KA$83,86),"")</f>
        <v/>
      </c>
      <c r="AG99" s="61">
        <f>VLOOKUP($C99,[2]Performance!$A$3:$K$36,9)</f>
        <v>1</v>
      </c>
      <c r="AH99" s="61">
        <f t="shared" ref="AH99:AH124" si="101">IF(AG99=0,86,IF(AG99=1,87,88))</f>
        <v>87</v>
      </c>
      <c r="AI99" s="22">
        <f>IF(AI69&gt;0,VLOOKUP(AI69,'[3]2020_HVAC'!$EY$7:$KA$83,AH99),"")</f>
        <v>4.3925000000000001</v>
      </c>
      <c r="AJ99" s="22" t="str">
        <f>IF(AJ69&gt;0,VLOOKUP(AJ69,'[3]2020_HVAC'!$EY$7:$KA$83,AH99),"")</f>
        <v/>
      </c>
      <c r="AK99" s="22">
        <f>IF(AK69&gt;0,VLOOKUP(AK69,'[3]2020_HVAC'!$EY$7:$KA$83,86),"")</f>
        <v>28.865000000000002</v>
      </c>
      <c r="AL99" s="22">
        <f>IF(AL69&gt;0,VLOOKUP(AL69,'[3]2020_HVAC'!$EY$7:$KA$83,86),"")</f>
        <v>3.9442857142857144</v>
      </c>
      <c r="AM99" s="22" t="str">
        <f>IF(AM69&gt;0,VLOOKUP(AM69,'[3]2020_HVAC'!$EY$7:$KA$83,86),"")</f>
        <v/>
      </c>
      <c r="AN99" s="22" t="str">
        <f>IF(AN69&gt;0,VLOOKUP(AN69,'[3]2020_HVAC'!$EY$7:$KA$83,86),"")</f>
        <v/>
      </c>
      <c r="AO99" s="14">
        <f t="shared" ref="AO99:AO116" si="102">(SUM(X99:AF99)+SUM(AI99:AN99))*$AO$5</f>
        <v>14753.394222801358</v>
      </c>
      <c r="AP99" s="23">
        <f>IF(AP69&gt;0,VLOOKUP(AP69,'[3]2020_Envelope'!$BH$6:$CR$128,23),"")</f>
        <v>5.668149772998806</v>
      </c>
      <c r="AQ99" s="23">
        <f>IF(AQ69&gt;0,VLOOKUP(AQ69,'[3]2020_Envelope'!$BH$6:$CR$128,23),"")</f>
        <v>13.072871684587813</v>
      </c>
      <c r="AR99" s="23">
        <f>IF(AR69&gt;0,VLOOKUP(AR69,'[3]2020_Envelope'!$BH$6:$CR$128,23),"")</f>
        <v>6.3447666045400197</v>
      </c>
      <c r="AS99" s="23">
        <f>IF(AS69&gt;0,VLOOKUP(AS69,'[3]2020_Envelope'!$BH$6:$CR$128,23),"")</f>
        <v>3.4362980861244021</v>
      </c>
      <c r="AT99" s="23" t="str">
        <f>IF(AT69&gt;0,VLOOKUP(AT69,'[3]2020_Envelope'!$BH$6:$CR$128,23),"")</f>
        <v/>
      </c>
      <c r="AU99" s="23" t="str">
        <f>IF(AU69&gt;0,VLOOKUP(AU69,'[3]2020_Envelope'!$BH$6:$CR$128,23),"")</f>
        <v/>
      </c>
      <c r="AV99" s="22" t="str">
        <f>IF(AV69&gt;0,VLOOKUP(AV69,'[3]2020_HVAC'!$EY$7:$KA$83,89),"")</f>
        <v/>
      </c>
      <c r="AW99" s="22" t="str">
        <f>IF(AW69&gt;0,VLOOKUP(AW69,'[3]2020_HVAC'!$EY$7:$KA$83,89),"")</f>
        <v/>
      </c>
      <c r="AX99" s="22" t="str">
        <f>IF(AX69&gt;0,VLOOKUP(AX69,'[3]2020_HVAC'!$EY$7:$KA$83,89),"")</f>
        <v/>
      </c>
      <c r="AY99" s="61">
        <f>VLOOKUP($C99,[1]Performance!$A$3:$K$36,9)</f>
        <v>1</v>
      </c>
      <c r="AZ99" s="61">
        <f t="shared" ref="AZ99:AZ124" si="103">IF(AY99=0,89,IF(AY99=1,90,91))</f>
        <v>90</v>
      </c>
      <c r="BA99" s="22">
        <f>IF(BA69&gt;0,VLOOKUP(BA69,'[3]2020_HVAC'!$EY$7:$KA$83,AZ99),"")</f>
        <v>4.9089515151515153</v>
      </c>
      <c r="BB99" s="22" t="str">
        <f>IF(BB69&gt;0,VLOOKUP(BB69,'[3]2020_HVAC'!$EY$7:$KA$83,AZ99),"")</f>
        <v/>
      </c>
      <c r="BC99" s="22">
        <f>IF(BC69&gt;0,VLOOKUP(BC69,'[3]2020_HVAC'!$EY$7:$KA$83,89),"")</f>
        <v>25.1</v>
      </c>
      <c r="BD99" s="22">
        <f>IF(BD69&gt;0,VLOOKUP(BD69,'[3]2020_HVAC'!$EY$7:$KA$83,89),"")</f>
        <v>0.55777777777777782</v>
      </c>
      <c r="BE99" s="22" t="str">
        <f>IF(BE69&gt;0,VLOOKUP(BE69,'[3]2020_HVAC'!$EY$7:$KA$83,89),"")</f>
        <v/>
      </c>
      <c r="BF99" s="22" t="str">
        <f>IF(BF69&gt;0,VLOOKUP(BF69,'[3]2020_HVAC'!$EY$7:$KA$83,89),"")</f>
        <v/>
      </c>
      <c r="BG99" s="14">
        <f t="shared" ref="BG99:BG116" si="104">(SUM(AP99:AX99)+SUM(BA99:BF99))*$BG$5</f>
        <v>58497.927286768529</v>
      </c>
      <c r="BH99" s="21">
        <f>IF($N99&gt;0,VLOOKUP($C99,[2]Bucharest!$AB$7:$AN$40,$N99))/((IF($P99=1,'3 PlantsCodes'!$D$26,IF($P99=2,'3 PlantsCodes'!$D$27,IF($P99=3,'3 PlantsCodes'!$D$28,IF($P99=4,'3 PlantsCodes'!#REF!)))))*IF($R99=1,'3 PlantsCodes'!$D$31,IF(RO_Bucharest!$R99=2,'3 PlantsCodes'!$D$32)))</f>
        <v>118.3198948717652</v>
      </c>
      <c r="BI99" s="21">
        <f>(IF($O99=20,VLOOKUP($C99,[2]Bucharest!$AB$7:$AN$40,12),IF($O99&gt;0,VLOOKUP($C99,[2]Bucharest!$AB$7:$AN$40,$O99),0))/(IF($Q99=1,'3 PlantsCodes'!$E$26,IF($Q99=3,'3 PlantsCodes'!$E$28,IF($Q99=4,'3 PlantsCodes'!$E$29,1)))*IF($R99=1,'3 PlantsCodes'!$E$31,IF($R99=2,'3 PlantsCodes'!$E$32))))</f>
        <v>9.7127166502954534</v>
      </c>
      <c r="BJ99" s="21">
        <f>VLOOKUP($C99,[2]Bucharest!$AB$6:$AZ$40,$T99)</f>
        <v>15.72</v>
      </c>
      <c r="BK99" s="21">
        <f>VLOOKUP($C99,[2]Bucharest!$B$7:$Y$40,18)</f>
        <v>11.353794285713454</v>
      </c>
      <c r="BL99" s="21">
        <f>VLOOKUP($C99,[2]Bucharest!$B$7:$AA$40,26)</f>
        <v>0.63789818034291434</v>
      </c>
      <c r="BM99" s="22">
        <f>IF($V99=1,-[4]SFH!$E$11,0)</f>
        <v>0</v>
      </c>
      <c r="BN99" s="63" t="s">
        <v>38</v>
      </c>
      <c r="BO99" s="21">
        <f>IF($N99&gt;0,VLOOKUP($C99,[1]Bucharest!$AB$7:$AN$40,$N99))/((IF($P99=1,'3 PlantsCodes'!$D$26,IF($P99=2,'3 PlantsCodes'!$D$27,IF($P99=3,'3 PlantsCodes'!$D$28,IF($P99=4,'3 PlantsCodes'!D92)))))*IF($R99=1,'3 PlantsCodes'!$D$31,IF(RO_Bucharest!$R99=2,'3 PlantsCodes'!$D$32)))</f>
        <v>93.909232935303791</v>
      </c>
      <c r="BP99" s="21">
        <f>(IF($O99=20,VLOOKUP($C99,[1]Bucharest!$AB$7:$AN$40,12),IF($O99&gt;0,VLOOKUP($C99,[1]Bucharest!$AB$7:$AN$40,$O99),0))/(IF($Q99=1,'3 PlantsCodes'!$E$26,IF($Q99=3,'3 PlantsCodes'!$E$28,IF($Q99=4,'3 PlantsCodes'!$E$29,1)))*IF($R99=1,'3 PlantsCodes'!$E$31,IF($R99=2,'3 PlantsCodes'!$E$32))))</f>
        <v>7.4748931290128633</v>
      </c>
      <c r="BQ99" s="21">
        <f>VLOOKUP($C99,[1]Bucharest!$AB$6:$AZ$40,$T99)</f>
        <v>24.27</v>
      </c>
      <c r="BR99" s="21">
        <f>VLOOKUP($C99,[1]Bucharest!$B$7:$Y$40,18)</f>
        <v>11.676460606061633</v>
      </c>
      <c r="BS99" s="21">
        <f>VLOOKUP($C99,[1]Bucharest!$B$7:$AA$40,26)</f>
        <v>0.51494119967046015</v>
      </c>
      <c r="BT99" s="22">
        <f>IF($V99=1,-[4]AB!$E$11,0)</f>
        <v>0</v>
      </c>
      <c r="BU99" s="63" t="s">
        <v>38</v>
      </c>
    </row>
    <row r="100" spans="1:73" x14ac:dyDescent="0.25">
      <c r="A100" s="195"/>
      <c r="B100" s="18">
        <v>3</v>
      </c>
      <c r="C100" s="26">
        <f t="shared" ref="C100:W100" si="105">IF(C70="","",C70)</f>
        <v>17</v>
      </c>
      <c r="D100" s="55" t="str">
        <f t="shared" si="105"/>
        <v>o+</v>
      </c>
      <c r="E100" s="55" t="str">
        <f t="shared" si="105"/>
        <v>o</v>
      </c>
      <c r="F100" s="54" t="str">
        <f t="shared" si="105"/>
        <v>o</v>
      </c>
      <c r="G100" s="54" t="str">
        <f t="shared" si="105"/>
        <v>o</v>
      </c>
      <c r="H100" s="54">
        <f t="shared" si="105"/>
        <v>0</v>
      </c>
      <c r="I100" s="54">
        <f t="shared" si="105"/>
        <v>3</v>
      </c>
      <c r="J100" s="54">
        <f t="shared" si="105"/>
        <v>1</v>
      </c>
      <c r="K100" s="54">
        <f t="shared" si="105"/>
        <v>1</v>
      </c>
      <c r="L100" s="54">
        <f t="shared" si="105"/>
        <v>1</v>
      </c>
      <c r="M100" s="54">
        <f t="shared" si="105"/>
        <v>3111</v>
      </c>
      <c r="N100" s="54">
        <f t="shared" si="105"/>
        <v>9</v>
      </c>
      <c r="O100" s="54">
        <f t="shared" si="105"/>
        <v>11</v>
      </c>
      <c r="P100" s="54">
        <f t="shared" si="105"/>
        <v>2</v>
      </c>
      <c r="Q100" s="54">
        <f t="shared" si="105"/>
        <v>3</v>
      </c>
      <c r="R100" s="54">
        <f t="shared" si="105"/>
        <v>1</v>
      </c>
      <c r="S100" s="54" t="str">
        <f t="shared" si="105"/>
        <v>o</v>
      </c>
      <c r="T100" s="26">
        <f t="shared" si="105"/>
        <v>18</v>
      </c>
      <c r="U100" s="54">
        <f t="shared" si="105"/>
        <v>0</v>
      </c>
      <c r="V100" s="54">
        <f t="shared" si="105"/>
        <v>0</v>
      </c>
      <c r="W100" s="19" t="str">
        <f t="shared" si="105"/>
        <v/>
      </c>
      <c r="X100" s="23">
        <f>IF(X70&gt;0,VLOOKUP(X70,'[3]2020_Envelope'!$BH$6:$CR$128,22),"")</f>
        <v>14.105274654377878</v>
      </c>
      <c r="Y100" s="23">
        <f>IF(Y70&gt;0,VLOOKUP(Y70,'[3]2020_Envelope'!$BH$6:$CR$128,22),"")</f>
        <v>46.74402688172043</v>
      </c>
      <c r="Z100" s="23">
        <f>IF(Z70&gt;0,VLOOKUP(Z70,'[3]2020_Envelope'!$BH$6:$CR$128,22),"")</f>
        <v>17.478275115207371</v>
      </c>
      <c r="AA100" s="23">
        <f>IF(AA70&gt;0,VLOOKUP(AA70,'[3]2020_Envelope'!$BH$6:$CR$128,22),"")</f>
        <v>3.5870117481203017</v>
      </c>
      <c r="AB100" s="23" t="str">
        <f>IF(AB70&gt;0,VLOOKUP(AB70,'[3]2020_Envelope'!$BH$6:$CR$128,22),"")</f>
        <v/>
      </c>
      <c r="AC100" s="23" t="str">
        <f>IF(AC70&gt;0,VLOOKUP(AC70,'[3]2020_Envelope'!$BH$6:$CR$128,22),"")</f>
        <v/>
      </c>
      <c r="AD100" s="22" t="str">
        <f>IF(AD70&gt;0,VLOOKUP(AD70,'[3]2020_HVAC'!$EY$7:$KA$83,86),"")</f>
        <v/>
      </c>
      <c r="AE100" s="22" t="str">
        <f>IF(AE70&gt;0,VLOOKUP(AE70,'[3]2020_HVAC'!$EY$7:$KA$83,86),"")</f>
        <v/>
      </c>
      <c r="AF100" s="22" t="str">
        <f>IF(AF70&gt;0,VLOOKUP(AF70,'[3]2020_HVAC'!$EY$7:$KA$83,86),"")</f>
        <v/>
      </c>
      <c r="AG100" s="61">
        <f>VLOOKUP($C100,[2]Performance!$A$3:$K$36,9)</f>
        <v>2</v>
      </c>
      <c r="AH100" s="61">
        <f t="shared" si="101"/>
        <v>88</v>
      </c>
      <c r="AI100" s="22">
        <f>IF(AI70&gt;0,VLOOKUP(AI70,'[3]2020_HVAC'!$EY$7:$KA$83,AH100),"")</f>
        <v>4.3925000000000001</v>
      </c>
      <c r="AJ100" s="22" t="str">
        <f>IF(AJ70&gt;0,VLOOKUP(AJ70,'[3]2020_HVAC'!$EY$7:$KA$83,AH100),"")</f>
        <v/>
      </c>
      <c r="AK100" s="22">
        <f>IF(AK70&gt;0,VLOOKUP(AK70,'[3]2020_HVAC'!$EY$7:$KA$83,86),"")</f>
        <v>28.865000000000002</v>
      </c>
      <c r="AL100" s="22">
        <f>IF(AL70&gt;0,VLOOKUP(AL70,'[3]2020_HVAC'!$EY$7:$KA$83,86),"")</f>
        <v>3.9442857142857144</v>
      </c>
      <c r="AM100" s="22" t="str">
        <f>IF(AM70&gt;0,VLOOKUP(AM70,'[3]2020_HVAC'!$EY$7:$KA$83,86),"")</f>
        <v/>
      </c>
      <c r="AN100" s="22" t="str">
        <f>IF(AN70&gt;0,VLOOKUP(AN70,'[3]2020_HVAC'!$EY$7:$KA$83,86),"")</f>
        <v/>
      </c>
      <c r="AO100" s="14">
        <f t="shared" si="102"/>
        <v>16676.292375919635</v>
      </c>
      <c r="AP100" s="23">
        <f>IF(AP70&gt;0,VLOOKUP(AP70,'[3]2020_Envelope'!$BH$6:$CR$128,23),"")</f>
        <v>6.8255206690561527</v>
      </c>
      <c r="AQ100" s="23">
        <f>IF(AQ70&gt;0,VLOOKUP(AQ70,'[3]2020_Envelope'!$BH$6:$CR$128,23),"")</f>
        <v>15.366357945041814</v>
      </c>
      <c r="AR100" s="23">
        <f>IF(AR70&gt;0,VLOOKUP(AR70,'[3]2020_Envelope'!$BH$6:$CR$128,23),"")</f>
        <v>8.4577103942652343</v>
      </c>
      <c r="AS100" s="23">
        <f>IF(AS70&gt;0,VLOOKUP(AS70,'[3]2020_Envelope'!$BH$6:$CR$128,23),"")</f>
        <v>3.4362980861244021</v>
      </c>
      <c r="AT100" s="23" t="str">
        <f>IF(AT70&gt;0,VLOOKUP(AT70,'[3]2020_Envelope'!$BH$6:$CR$128,23),"")</f>
        <v/>
      </c>
      <c r="AU100" s="23" t="str">
        <f>IF(AU70&gt;0,VLOOKUP(AU70,'[3]2020_Envelope'!$BH$6:$CR$128,23),"")</f>
        <v/>
      </c>
      <c r="AV100" s="22" t="str">
        <f>IF(AV70&gt;0,VLOOKUP(AV70,'[3]2020_HVAC'!$EY$7:$KA$83,89),"")</f>
        <v/>
      </c>
      <c r="AW100" s="22" t="str">
        <f>IF(AW70&gt;0,VLOOKUP(AW70,'[3]2020_HVAC'!$EY$7:$KA$83,89),"")</f>
        <v/>
      </c>
      <c r="AX100" s="22" t="str">
        <f>IF(AX70&gt;0,VLOOKUP(AX70,'[3]2020_HVAC'!$EY$7:$KA$83,89),"")</f>
        <v/>
      </c>
      <c r="AY100" s="61">
        <f>VLOOKUP($C100,[1]Performance!$A$3:$K$36,9)</f>
        <v>1</v>
      </c>
      <c r="AZ100" s="61">
        <f t="shared" si="103"/>
        <v>90</v>
      </c>
      <c r="BA100" s="22">
        <f>IF(BA70&gt;0,VLOOKUP(BA70,'[3]2020_HVAC'!$EY$7:$KA$83,AZ100),"")</f>
        <v>4.9089515151515153</v>
      </c>
      <c r="BB100" s="22" t="str">
        <f>IF(BB70&gt;0,VLOOKUP(BB70,'[3]2020_HVAC'!$EY$7:$KA$83,AZ100),"")</f>
        <v/>
      </c>
      <c r="BC100" s="22">
        <f>IF(BC70&gt;0,VLOOKUP(BC70,'[3]2020_HVAC'!$EY$7:$KA$83,89),"")</f>
        <v>25.1</v>
      </c>
      <c r="BD100" s="22">
        <f>IF(BD70&gt;0,VLOOKUP(BD70,'[3]2020_HVAC'!$EY$7:$KA$83,89),"")</f>
        <v>0.55777777777777782</v>
      </c>
      <c r="BE100" s="22" t="str">
        <f>IF(BE70&gt;0,VLOOKUP(BE70,'[3]2020_HVAC'!$EY$7:$KA$83,89),"")</f>
        <v/>
      </c>
      <c r="BF100" s="22" t="str">
        <f>IF(BF70&gt;0,VLOOKUP(BF70,'[3]2020_HVAC'!$EY$7:$KA$83,89),"")</f>
        <v/>
      </c>
      <c r="BG100" s="14">
        <f t="shared" si="104"/>
        <v>64006.090223542727</v>
      </c>
      <c r="BH100" s="21">
        <f>IF($N100&gt;0,VLOOKUP($C100,[2]Bucharest!$AB$7:$AN$40,$N100))/((IF($P100=1,'3 PlantsCodes'!$D$26,IF($P100=2,'3 PlantsCodes'!$D$27,IF($P100=3,'3 PlantsCodes'!$D$28,IF($P100=4,'3 PlantsCodes'!#REF!)))))*IF($R100=1,'3 PlantsCodes'!$D$31,IF(RO_Bucharest!$R100=2,'3 PlantsCodes'!$D$32)))</f>
        <v>102.50045807611288</v>
      </c>
      <c r="BI100" s="21">
        <f>(IF($O100=20,VLOOKUP($C100,[2]Bucharest!$AB$7:$AN$40,12),IF($O100&gt;0,VLOOKUP($C100,[2]Bucharest!$AB$7:$AN$40,$O100),0))/(IF($Q100=1,'3 PlantsCodes'!$E$26,IF($Q100=3,'3 PlantsCodes'!$E$28,IF($Q100=4,'3 PlantsCodes'!$E$29,1)))*IF($R100=1,'3 PlantsCodes'!$E$31,IF($R100=2,'3 PlantsCodes'!$E$32))))</f>
        <v>9.6218884990401072</v>
      </c>
      <c r="BJ100" s="21">
        <f>VLOOKUP($C100,[2]Bucharest!$AB$6:$AZ$40,$T100)</f>
        <v>15.72</v>
      </c>
      <c r="BK100" s="21">
        <f>VLOOKUP($C100,[2]Bucharest!$B$7:$Y$40,18)</f>
        <v>11.353794285713454</v>
      </c>
      <c r="BL100" s="21">
        <f>VLOOKUP($C100,[2]Bucharest!$B$7:$AA$40,26)</f>
        <v>0.60702759212563795</v>
      </c>
      <c r="BM100" s="22">
        <f>IF($V100=1,-[4]SFH!$E$11,0)</f>
        <v>0</v>
      </c>
      <c r="BN100" s="63" t="s">
        <v>38</v>
      </c>
      <c r="BO100" s="21">
        <f>IF($N100&gt;0,VLOOKUP($C100,[1]Bucharest!$AB$7:$AN$40,$N100))/((IF($P100=1,'3 PlantsCodes'!$D$26,IF($P100=2,'3 PlantsCodes'!$D$27,IF($P100=3,'3 PlantsCodes'!$D$28,IF($P100=4,'3 PlantsCodes'!D93)))))*IF($R100=1,'3 PlantsCodes'!$D$31,IF(RO_Bucharest!$R100=2,'3 PlantsCodes'!$D$32)))</f>
        <v>85.795607960662267</v>
      </c>
      <c r="BP100" s="21">
        <f>(IF($O100=20,VLOOKUP($C100,[1]Bucharest!$AB$7:$AN$40,12),IF($O100&gt;0,VLOOKUP($C100,[1]Bucharest!$AB$7:$AN$40,$O100),0))/(IF($Q100=1,'3 PlantsCodes'!$E$26,IF($Q100=3,'3 PlantsCodes'!$E$28,IF($Q100=4,'3 PlantsCodes'!$E$29,1)))*IF($R100=1,'3 PlantsCodes'!$E$31,IF($R100=2,'3 PlantsCodes'!$E$32))))</f>
        <v>7.5678933157777495</v>
      </c>
      <c r="BQ100" s="21">
        <f>VLOOKUP($C100,[1]Bucharest!$AB$6:$AZ$40,$T100)</f>
        <v>24.27</v>
      </c>
      <c r="BR100" s="21">
        <f>VLOOKUP($C100,[1]Bucharest!$B$7:$Y$40,18)</f>
        <v>11.676460606061633</v>
      </c>
      <c r="BS100" s="21">
        <f>VLOOKUP($C100,[1]Bucharest!$B$7:$AA$40,26)</f>
        <v>0.50319360727396634</v>
      </c>
      <c r="BT100" s="22">
        <f>IF($V100=1,-[4]AB!$E$11,0)</f>
        <v>0</v>
      </c>
      <c r="BU100" s="63" t="s">
        <v>38</v>
      </c>
    </row>
    <row r="101" spans="1:73" x14ac:dyDescent="0.25">
      <c r="A101" s="195"/>
      <c r="B101" s="18">
        <v>4</v>
      </c>
      <c r="C101" s="26">
        <f t="shared" ref="C101:W101" si="106">IF(C71="","",C71)</f>
        <v>19</v>
      </c>
      <c r="D101" s="55" t="str">
        <f t="shared" si="106"/>
        <v>o+</v>
      </c>
      <c r="E101" s="55" t="str">
        <f t="shared" si="106"/>
        <v>o+</v>
      </c>
      <c r="F101" s="54" t="str">
        <f t="shared" si="106"/>
        <v>o</v>
      </c>
      <c r="G101" s="54" t="str">
        <f t="shared" si="106"/>
        <v>o</v>
      </c>
      <c r="H101" s="54">
        <f t="shared" si="106"/>
        <v>0</v>
      </c>
      <c r="I101" s="54">
        <f t="shared" si="106"/>
        <v>3</v>
      </c>
      <c r="J101" s="54">
        <f t="shared" si="106"/>
        <v>2</v>
      </c>
      <c r="K101" s="54">
        <f t="shared" si="106"/>
        <v>1</v>
      </c>
      <c r="L101" s="54">
        <f t="shared" si="106"/>
        <v>1</v>
      </c>
      <c r="M101" s="54">
        <f t="shared" si="106"/>
        <v>3211</v>
      </c>
      <c r="N101" s="54">
        <f t="shared" si="106"/>
        <v>8</v>
      </c>
      <c r="O101" s="54">
        <f t="shared" si="106"/>
        <v>13</v>
      </c>
      <c r="P101" s="54">
        <f t="shared" si="106"/>
        <v>1</v>
      </c>
      <c r="Q101" s="54">
        <f t="shared" si="106"/>
        <v>1</v>
      </c>
      <c r="R101" s="54">
        <f t="shared" si="106"/>
        <v>1</v>
      </c>
      <c r="S101" s="54" t="str">
        <f t="shared" si="106"/>
        <v>o</v>
      </c>
      <c r="T101" s="26">
        <f t="shared" si="106"/>
        <v>17</v>
      </c>
      <c r="U101" s="54">
        <f t="shared" si="106"/>
        <v>0</v>
      </c>
      <c r="V101" s="54">
        <f t="shared" si="106"/>
        <v>0</v>
      </c>
      <c r="W101" s="19" t="str">
        <f t="shared" si="106"/>
        <v/>
      </c>
      <c r="X101" s="23">
        <f>IF(X71&gt;0,VLOOKUP(X71,'[3]2020_Envelope'!$BH$6:$CR$128,22),"")</f>
        <v>14.105274654377878</v>
      </c>
      <c r="Y101" s="23">
        <f>IF(Y71&gt;0,VLOOKUP(Y71,'[3]2020_Envelope'!$BH$6:$CR$128,22),"")</f>
        <v>46.74402688172043</v>
      </c>
      <c r="Z101" s="23">
        <f>IF(Z71&gt;0,VLOOKUP(Z71,'[3]2020_Envelope'!$BH$6:$CR$128,22),"")</f>
        <v>17.478275115207371</v>
      </c>
      <c r="AA101" s="23">
        <f>IF(AA71&gt;0,VLOOKUP(AA71,'[3]2020_Envelope'!$BH$6:$CR$128,22),"")</f>
        <v>36.472461069924819</v>
      </c>
      <c r="AB101" s="23" t="str">
        <f>IF(AB71&gt;0,VLOOKUP(AB71,'[3]2020_Envelope'!$BH$6:$CR$128,22),"")</f>
        <v/>
      </c>
      <c r="AC101" s="23" t="str">
        <f>IF(AC71&gt;0,VLOOKUP(AC71,'[3]2020_Envelope'!$BH$6:$CR$128,22),"")</f>
        <v/>
      </c>
      <c r="AD101" s="22" t="str">
        <f>IF(AD71&gt;0,VLOOKUP(AD71,'[3]2020_HVAC'!$EY$7:$KA$83,86),"")</f>
        <v/>
      </c>
      <c r="AE101" s="22" t="str">
        <f>IF(AE71&gt;0,VLOOKUP(AE71,'[3]2020_HVAC'!$EY$7:$KA$83,86),"")</f>
        <v/>
      </c>
      <c r="AF101" s="22" t="str">
        <f>IF(AF71&gt;0,VLOOKUP(AF71,'[3]2020_HVAC'!$EY$7:$KA$83,86),"")</f>
        <v/>
      </c>
      <c r="AG101" s="61">
        <f>VLOOKUP($C101,[2]Performance!$A$3:$K$36,9)</f>
        <v>2</v>
      </c>
      <c r="AH101" s="61">
        <f t="shared" si="101"/>
        <v>88</v>
      </c>
      <c r="AI101" s="22">
        <f>IF(AI71&gt;0,VLOOKUP(AI71,'[3]2020_HVAC'!$EY$7:$KA$83,AH101),"")</f>
        <v>82.561145464082728</v>
      </c>
      <c r="AJ101" s="22" t="str">
        <f>IF(AJ71&gt;0,VLOOKUP(AJ71,'[3]2020_HVAC'!$EY$7:$KA$83,AH101),"")</f>
        <v/>
      </c>
      <c r="AK101" s="22">
        <f>IF(AK71&gt;0,VLOOKUP(AK71,'[3]2020_HVAC'!$EY$7:$KA$83,86),"")</f>
        <v>73.342199999999991</v>
      </c>
      <c r="AL101" s="22">
        <f>IF(AL71&gt;0,VLOOKUP(AL71,'[3]2020_HVAC'!$EY$7:$KA$83,86),"")</f>
        <v>3.9442857142857144</v>
      </c>
      <c r="AM101" s="22" t="str">
        <f>IF(AM71&gt;0,VLOOKUP(AM71,'[3]2020_HVAC'!$EY$7:$KA$83,86),"")</f>
        <v/>
      </c>
      <c r="AN101" s="22" t="str">
        <f>IF(AN71&gt;0,VLOOKUP(AN71,'[3]2020_HVAC'!$EY$7:$KA$83,86),"")</f>
        <v/>
      </c>
      <c r="AO101" s="14">
        <f t="shared" si="102"/>
        <v>38450.673645943847</v>
      </c>
      <c r="AP101" s="23">
        <f>IF(AP71&gt;0,VLOOKUP(AP71,'[3]2020_Envelope'!$BH$6:$CR$128,23),"")</f>
        <v>6.8255206690561527</v>
      </c>
      <c r="AQ101" s="23">
        <f>IF(AQ71&gt;0,VLOOKUP(AQ71,'[3]2020_Envelope'!$BH$6:$CR$128,23),"")</f>
        <v>15.366357945041814</v>
      </c>
      <c r="AR101" s="23">
        <f>IF(AR71&gt;0,VLOOKUP(AR71,'[3]2020_Envelope'!$BH$6:$CR$128,23),"")</f>
        <v>8.4577103942652343</v>
      </c>
      <c r="AS101" s="23">
        <f>IF(AS71&gt;0,VLOOKUP(AS71,'[3]2020_Envelope'!$BH$6:$CR$128,23),"")</f>
        <v>33.532982708133979</v>
      </c>
      <c r="AT101" s="23" t="str">
        <f>IF(AT71&gt;0,VLOOKUP(AT71,'[3]2020_Envelope'!$BH$6:$CR$128,23),"")</f>
        <v/>
      </c>
      <c r="AU101" s="23" t="str">
        <f>IF(AU71&gt;0,VLOOKUP(AU71,'[3]2020_Envelope'!$BH$6:$CR$128,23),"")</f>
        <v/>
      </c>
      <c r="AV101" s="22" t="str">
        <f>IF(AV71&gt;0,VLOOKUP(AV71,'[3]2020_HVAC'!$EY$7:$KA$83,89),"")</f>
        <v/>
      </c>
      <c r="AW101" s="22" t="str">
        <f>IF(AW71&gt;0,VLOOKUP(AW71,'[3]2020_HVAC'!$EY$7:$KA$83,89),"")</f>
        <v/>
      </c>
      <c r="AX101" s="22" t="str">
        <f>IF(AX71&gt;0,VLOOKUP(AX71,'[3]2020_HVAC'!$EY$7:$KA$83,89),"")</f>
        <v/>
      </c>
      <c r="AY101" s="61">
        <f>VLOOKUP($C101,[1]Performance!$A$3:$K$36,9)</f>
        <v>2</v>
      </c>
      <c r="AZ101" s="61">
        <f t="shared" si="103"/>
        <v>91</v>
      </c>
      <c r="BA101" s="22">
        <f>IF(BA71&gt;0,VLOOKUP(BA71,'[3]2020_HVAC'!$EY$7:$KA$83,AZ101),"")</f>
        <v>45.506936706982863</v>
      </c>
      <c r="BB101" s="22" t="str">
        <f>IF(BB71&gt;0,VLOOKUP(BB71,'[3]2020_HVAC'!$EY$7:$KA$83,AZ101),"")</f>
        <v/>
      </c>
      <c r="BC101" s="22">
        <f>IF(BC71&gt;0,VLOOKUP(BC71,'[3]2020_HVAC'!$EY$7:$KA$83,89),"")</f>
        <v>70.380400000000009</v>
      </c>
      <c r="BD101" s="22">
        <f>IF(BD71&gt;0,VLOOKUP(BD71,'[3]2020_HVAC'!$EY$7:$KA$83,89),"")</f>
        <v>0.55777777777777782</v>
      </c>
      <c r="BE101" s="22" t="str">
        <f>IF(BE71&gt;0,VLOOKUP(BE71,'[3]2020_HVAC'!$EY$7:$KA$83,89),"")</f>
        <v/>
      </c>
      <c r="BF101" s="22" t="str">
        <f>IF(BF71&gt;0,VLOOKUP(BF71,'[3]2020_HVAC'!$EY$7:$KA$83,89),"")</f>
        <v/>
      </c>
      <c r="BG101" s="14">
        <f t="shared" si="104"/>
        <v>178821.40933924523</v>
      </c>
      <c r="BH101" s="21">
        <f>IF($N101&gt;0,VLOOKUP($C101,[2]Bucharest!$AB$7:$AN$40,$N101))/((IF($P101=1,'3 PlantsCodes'!$D$26,IF($P101=2,'3 PlantsCodes'!$D$27,IF($P101=3,'3 PlantsCodes'!$D$28,IF($P101=4,'3 PlantsCodes'!#REF!)))))*IF($R101=1,'3 PlantsCodes'!$D$31,IF(RO_Bucharest!$R101=2,'3 PlantsCodes'!$D$32)))</f>
        <v>19.755467537218323</v>
      </c>
      <c r="BI101" s="21">
        <f>(IF($O101=20,VLOOKUP($C101,[2]Bucharest!$AB$7:$AN$40,12),IF($O101&gt;0,VLOOKUP($C101,[2]Bucharest!$AB$7:$AN$40,$O101),0))/(IF($Q101=1,'3 PlantsCodes'!$E$26,IF($Q101=3,'3 PlantsCodes'!$E$28,IF($Q101=4,'3 PlantsCodes'!$E$29,1)))*IF($R101=1,'3 PlantsCodes'!$E$31,IF($R101=2,'3 PlantsCodes'!$E$32))))</f>
        <v>7.309800115234296</v>
      </c>
      <c r="BJ101" s="21">
        <f>VLOOKUP($C101,[2]Bucharest!$AB$6:$AZ$40,$T101)</f>
        <v>4.5287353630835137</v>
      </c>
      <c r="BK101" s="21">
        <f>VLOOKUP($C101,[2]Bucharest!$B$7:$Y$40,18)</f>
        <v>11.353794285713454</v>
      </c>
      <c r="BL101" s="21">
        <f>VLOOKUP($C101,[2]Bucharest!$B$7:$AA$40,26)</f>
        <v>0.58486890005919678</v>
      </c>
      <c r="BM101" s="22">
        <f>IF($V101=1,-[4]SFH!$E$11,0)</f>
        <v>0</v>
      </c>
      <c r="BN101" s="63" t="s">
        <v>38</v>
      </c>
      <c r="BO101" s="21">
        <f>IF($N101&gt;0,VLOOKUP($C101,[1]Bucharest!$AB$7:$AN$40,$N101))/((IF($P101=1,'3 PlantsCodes'!$D$26,IF($P101=2,'3 PlantsCodes'!$D$27,IF($P101=3,'3 PlantsCodes'!$D$28,IF($P101=4,'3 PlantsCodes'!D94)))))*IF($R101=1,'3 PlantsCodes'!$D$31,IF(RO_Bucharest!$R101=2,'3 PlantsCodes'!$D$32)))</f>
        <v>16.7849424720944</v>
      </c>
      <c r="BP101" s="21">
        <f>(IF($O101=20,VLOOKUP($C101,[1]Bucharest!$AB$7:$AN$40,12),IF($O101&gt;0,VLOOKUP($C101,[1]Bucharest!$AB$7:$AN$40,$O101),0))/(IF($Q101=1,'3 PlantsCodes'!$E$26,IF($Q101=3,'3 PlantsCodes'!$E$28,IF($Q101=4,'3 PlantsCodes'!$E$29,1)))*IF($R101=1,'3 PlantsCodes'!$E$31,IF($R101=2,'3 PlantsCodes'!$E$32))))</f>
        <v>5.8727214676567803</v>
      </c>
      <c r="BQ101" s="21">
        <f>VLOOKUP($C101,[1]Bucharest!$AB$6:$AZ$40,$T101)</f>
        <v>6.9331117799453486</v>
      </c>
      <c r="BR101" s="21">
        <f>VLOOKUP($C101,[1]Bucharest!$B$7:$Y$40,18)</f>
        <v>11.676460606061633</v>
      </c>
      <c r="BS101" s="21">
        <f>VLOOKUP($C101,[1]Bucharest!$B$7:$AA$40,26)</f>
        <v>0.48907997315459262</v>
      </c>
      <c r="BT101" s="22">
        <f>IF($V101=1,-[4]AB!$E$11,0)</f>
        <v>0</v>
      </c>
      <c r="BU101" s="63" t="s">
        <v>38</v>
      </c>
    </row>
    <row r="102" spans="1:73" x14ac:dyDescent="0.25">
      <c r="A102" s="195"/>
      <c r="B102" s="18">
        <v>5</v>
      </c>
      <c r="C102" s="26">
        <f t="shared" ref="C102:W102" si="107">IF(C72="","",C72)</f>
        <v>31</v>
      </c>
      <c r="D102" s="55" t="str">
        <f t="shared" si="107"/>
        <v>+</v>
      </c>
      <c r="E102" s="55" t="str">
        <f t="shared" si="107"/>
        <v>+</v>
      </c>
      <c r="F102" s="54" t="str">
        <f t="shared" si="107"/>
        <v>o</v>
      </c>
      <c r="G102" s="54" t="str">
        <f t="shared" si="107"/>
        <v>o</v>
      </c>
      <c r="H102" s="54">
        <f t="shared" si="107"/>
        <v>0</v>
      </c>
      <c r="I102" s="54">
        <f t="shared" si="107"/>
        <v>4</v>
      </c>
      <c r="J102" s="54">
        <f t="shared" si="107"/>
        <v>3</v>
      </c>
      <c r="K102" s="54">
        <f t="shared" si="107"/>
        <v>1</v>
      </c>
      <c r="L102" s="54">
        <f t="shared" si="107"/>
        <v>1</v>
      </c>
      <c r="M102" s="54">
        <f t="shared" si="107"/>
        <v>4311</v>
      </c>
      <c r="N102" s="54">
        <f t="shared" si="107"/>
        <v>8</v>
      </c>
      <c r="O102" s="54">
        <f t="shared" si="107"/>
        <v>13</v>
      </c>
      <c r="P102" s="54">
        <f t="shared" si="107"/>
        <v>1</v>
      </c>
      <c r="Q102" s="54">
        <f t="shared" si="107"/>
        <v>1</v>
      </c>
      <c r="R102" s="54">
        <f t="shared" si="107"/>
        <v>1</v>
      </c>
      <c r="S102" s="54" t="str">
        <f t="shared" si="107"/>
        <v>o</v>
      </c>
      <c r="T102" s="26">
        <f t="shared" si="107"/>
        <v>17</v>
      </c>
      <c r="U102" s="54">
        <f t="shared" si="107"/>
        <v>0</v>
      </c>
      <c r="V102" s="54">
        <f t="shared" si="107"/>
        <v>0</v>
      </c>
      <c r="W102" s="19" t="str">
        <f t="shared" si="107"/>
        <v/>
      </c>
      <c r="X102" s="23">
        <f>IF(X72&gt;0,VLOOKUP(X72,'[3]2020_Envelope'!$BH$6:$CR$128,22),"")</f>
        <v>16.497038617511517</v>
      </c>
      <c r="Y102" s="23">
        <f>IF(Y72&gt;0,VLOOKUP(Y72,'[3]2020_Envelope'!$BH$6:$CR$128,22),"")</f>
        <v>53.720747311827949</v>
      </c>
      <c r="Z102" s="23">
        <f>IF(Z72&gt;0,VLOOKUP(Z72,'[3]2020_Envelope'!$BH$6:$CR$128,22),"")</f>
        <v>21.84477752995392</v>
      </c>
      <c r="AA102" s="23">
        <f>IF(AA72&gt;0,VLOOKUP(AA72,'[3]2020_Envelope'!$BH$6:$CR$128,22),"")</f>
        <v>44.024907160150377</v>
      </c>
      <c r="AB102" s="23" t="str">
        <f>IF(AB72&gt;0,VLOOKUP(AB72,'[3]2020_Envelope'!$BH$6:$CR$128,22),"")</f>
        <v/>
      </c>
      <c r="AC102" s="23" t="str">
        <f>IF(AC72&gt;0,VLOOKUP(AC72,'[3]2020_Envelope'!$BH$6:$CR$128,22),"")</f>
        <v/>
      </c>
      <c r="AD102" s="22" t="str">
        <f>IF(AD72&gt;0,VLOOKUP(AD72,'[3]2020_HVAC'!$EY$7:$KA$83,86),"")</f>
        <v/>
      </c>
      <c r="AE102" s="22" t="str">
        <f>IF(AE72&gt;0,VLOOKUP(AE72,'[3]2020_HVAC'!$EY$7:$KA$83,86),"")</f>
        <v/>
      </c>
      <c r="AF102" s="22" t="str">
        <f>IF(AF72&gt;0,VLOOKUP(AF72,'[3]2020_HVAC'!$EY$7:$KA$83,86),"")</f>
        <v/>
      </c>
      <c r="AG102" s="61">
        <f>VLOOKUP($C102,[2]Performance!$A$3:$K$36,9)</f>
        <v>2</v>
      </c>
      <c r="AH102" s="61">
        <f t="shared" si="101"/>
        <v>88</v>
      </c>
      <c r="AI102" s="22">
        <f>IF(AI72&gt;0,VLOOKUP(AI72,'[3]2020_HVAC'!$EY$7:$KA$83,AH102),"")</f>
        <v>82.561145464082728</v>
      </c>
      <c r="AJ102" s="22" t="str">
        <f>IF(AJ72&gt;0,VLOOKUP(AJ72,'[3]2020_HVAC'!$EY$7:$KA$83,AH102),"")</f>
        <v/>
      </c>
      <c r="AK102" s="22">
        <f>IF(AK72&gt;0,VLOOKUP(AK72,'[3]2020_HVAC'!$EY$7:$KA$83,86),"")</f>
        <v>73.342199999999991</v>
      </c>
      <c r="AL102" s="22">
        <f>IF(AL72&gt;0,VLOOKUP(AL72,'[3]2020_HVAC'!$EY$7:$KA$83,86),"")</f>
        <v>3.9442857142857144</v>
      </c>
      <c r="AM102" s="22" t="str">
        <f>IF(AM72&gt;0,VLOOKUP(AM72,'[3]2020_HVAC'!$EY$7:$KA$83,86),"")</f>
        <v/>
      </c>
      <c r="AN102" s="22" t="str">
        <f>IF(AN72&gt;0,VLOOKUP(AN72,'[3]2020_HVAC'!$EY$7:$KA$83,86),"")</f>
        <v/>
      </c>
      <c r="AO102" s="14">
        <f t="shared" si="102"/>
        <v>41430.914251693706</v>
      </c>
      <c r="AP102" s="23">
        <f>IF(AP72&gt;0,VLOOKUP(AP72,'[3]2020_Envelope'!$BH$6:$CR$128,23),"")</f>
        <v>7.9828915651134995</v>
      </c>
      <c r="AQ102" s="23">
        <f>IF(AQ72&gt;0,VLOOKUP(AQ72,'[3]2020_Envelope'!$BH$6:$CR$128,23),"")</f>
        <v>17.659844205495819</v>
      </c>
      <c r="AR102" s="23">
        <f>IF(AR72&gt;0,VLOOKUP(AR72,'[3]2020_Envelope'!$BH$6:$CR$128,23),"")</f>
        <v>10.570654183990444</v>
      </c>
      <c r="AS102" s="23">
        <f>IF(AS72&gt;0,VLOOKUP(AS72,'[3]2020_Envelope'!$BH$6:$CR$128,23),"")</f>
        <v>40.405578880382777</v>
      </c>
      <c r="AT102" s="23" t="str">
        <f>IF(AT72&gt;0,VLOOKUP(AT72,'[3]2020_Envelope'!$BH$6:$CR$128,23),"")</f>
        <v/>
      </c>
      <c r="AU102" s="23" t="str">
        <f>IF(AU72&gt;0,VLOOKUP(AU72,'[3]2020_Envelope'!$BH$6:$CR$128,23),"")</f>
        <v/>
      </c>
      <c r="AV102" s="22" t="str">
        <f>IF(AV72&gt;0,VLOOKUP(AV72,'[3]2020_HVAC'!$EY$7:$KA$83,89),"")</f>
        <v/>
      </c>
      <c r="AW102" s="22" t="str">
        <f>IF(AW72&gt;0,VLOOKUP(AW72,'[3]2020_HVAC'!$EY$7:$KA$83,89),"")</f>
        <v/>
      </c>
      <c r="AX102" s="22" t="str">
        <f>IF(AX72&gt;0,VLOOKUP(AX72,'[3]2020_HVAC'!$EY$7:$KA$83,89),"")</f>
        <v/>
      </c>
      <c r="AY102" s="61">
        <f>VLOOKUP($C102,[1]Performance!$A$3:$K$36,9)</f>
        <v>2</v>
      </c>
      <c r="AZ102" s="61">
        <f t="shared" si="103"/>
        <v>91</v>
      </c>
      <c r="BA102" s="22">
        <f>IF(BA72&gt;0,VLOOKUP(BA72,'[3]2020_HVAC'!$EY$7:$KA$83,AZ102),"")</f>
        <v>45.506936706982863</v>
      </c>
      <c r="BB102" s="22" t="str">
        <f>IF(BB72&gt;0,VLOOKUP(BB72,'[3]2020_HVAC'!$EY$7:$KA$83,AZ102),"")</f>
        <v/>
      </c>
      <c r="BC102" s="22">
        <f>IF(BC72&gt;0,VLOOKUP(BC72,'[3]2020_HVAC'!$EY$7:$KA$83,89),"")</f>
        <v>70.380400000000009</v>
      </c>
      <c r="BD102" s="22">
        <f>IF(BD72&gt;0,VLOOKUP(BD72,'[3]2020_HVAC'!$EY$7:$KA$83,89),"")</f>
        <v>0.55777777777777782</v>
      </c>
      <c r="BE102" s="22" t="str">
        <f>IF(BE72&gt;0,VLOOKUP(BE72,'[3]2020_HVAC'!$EY$7:$KA$83,89),"")</f>
        <v/>
      </c>
      <c r="BF102" s="22" t="str">
        <f>IF(BF72&gt;0,VLOOKUP(BF72,'[3]2020_HVAC'!$EY$7:$KA$83,89),"")</f>
        <v/>
      </c>
      <c r="BG102" s="14">
        <f t="shared" si="104"/>
        <v>191133.44248654577</v>
      </c>
      <c r="BH102" s="21">
        <f>IF($N102&gt;0,VLOOKUP($C102,[2]Bucharest!$AB$7:$AN$40,$N102))/((IF($P102=1,'3 PlantsCodes'!$D$26,IF($P102=2,'3 PlantsCodes'!$D$27,IF($P102=3,'3 PlantsCodes'!$D$28,IF($P102=4,'3 PlantsCodes'!#REF!)))))*IF($R102=1,'3 PlantsCodes'!$D$31,IF(RO_Bucharest!$R102=2,'3 PlantsCodes'!$D$32)))</f>
        <v>16.388758418094032</v>
      </c>
      <c r="BI102" s="21">
        <f>(IF($O102=20,VLOOKUP($C102,[2]Bucharest!$AB$7:$AN$40,12),IF($O102&gt;0,VLOOKUP($C102,[2]Bucharest!$AB$7:$AN$40,$O102),0))/(IF($Q102=1,'3 PlantsCodes'!$E$26,IF($Q102=3,'3 PlantsCodes'!$E$28,IF($Q102=4,'3 PlantsCodes'!$E$29,1)))*IF($R102=1,'3 PlantsCodes'!$E$31,IF($R102=2,'3 PlantsCodes'!$E$32))))</f>
        <v>6.5905577746019617</v>
      </c>
      <c r="BJ102" s="21">
        <f>VLOOKUP($C102,[2]Bucharest!$AB$6:$AZ$40,$T102)</f>
        <v>4.5412232857305526</v>
      </c>
      <c r="BK102" s="21">
        <f>VLOOKUP($C102,[2]Bucharest!$B$7:$Y$40,18)</f>
        <v>11.353794285713454</v>
      </c>
      <c r="BL102" s="21">
        <f>VLOOKUP($C102,[2]Bucharest!$B$7:$AA$40,26)</f>
        <v>0.54156143009553581</v>
      </c>
      <c r="BM102" s="22">
        <f>IF($V102=1,-[4]SFH!$E$11,0)</f>
        <v>0</v>
      </c>
      <c r="BN102" s="63" t="s">
        <v>38</v>
      </c>
      <c r="BO102" s="21">
        <f>IF($N102&gt;0,VLOOKUP($C102,[1]Bucharest!$AB$7:$AN$40,$N102))/((IF($P102=1,'3 PlantsCodes'!$D$26,IF($P102=2,'3 PlantsCodes'!$D$27,IF($P102=3,'3 PlantsCodes'!$D$28,IF($P102=4,'3 PlantsCodes'!D95)))))*IF($R102=1,'3 PlantsCodes'!$D$31,IF(RO_Bucharest!$R102=2,'3 PlantsCodes'!$D$32)))</f>
        <v>14.516886066984833</v>
      </c>
      <c r="BP102" s="21">
        <f>(IF($O102=20,VLOOKUP($C102,[1]Bucharest!$AB$7:$AN$40,12),IF($O102&gt;0,VLOOKUP($C102,[1]Bucharest!$AB$7:$AN$40,$O102),0))/(IF($Q102=1,'3 PlantsCodes'!$E$26,IF($Q102=3,'3 PlantsCodes'!$E$28,IF($Q102=4,'3 PlantsCodes'!$E$29,1)))*IF($R102=1,'3 PlantsCodes'!$E$31,IF($R102=2,'3 PlantsCodes'!$E$32))))</f>
        <v>5.3536365459228756</v>
      </c>
      <c r="BQ102" s="21">
        <f>VLOOKUP($C102,[1]Bucharest!$AB$6:$AZ$40,$T102)</f>
        <v>6.9569164328982867</v>
      </c>
      <c r="BR102" s="21">
        <f>VLOOKUP($C102,[1]Bucharest!$B$7:$Y$40,18)</f>
        <v>11.676460606061633</v>
      </c>
      <c r="BS102" s="21">
        <f>VLOOKUP($C102,[1]Bucharest!$B$7:$AA$40,26)</f>
        <v>0.46211980103799327</v>
      </c>
      <c r="BT102" s="22">
        <f>IF($V102=1,-[4]AB!$E$11,0)</f>
        <v>0</v>
      </c>
      <c r="BU102" s="63" t="s">
        <v>38</v>
      </c>
    </row>
    <row r="103" spans="1:73" x14ac:dyDescent="0.25">
      <c r="A103" s="195"/>
      <c r="B103" s="18">
        <v>6</v>
      </c>
      <c r="C103" s="26">
        <f t="shared" ref="C103:W103" si="108">IF(C73="","",C73)</f>
        <v>32</v>
      </c>
      <c r="D103" s="55" t="str">
        <f t="shared" si="108"/>
        <v>+</v>
      </c>
      <c r="E103" s="55" t="str">
        <f t="shared" si="108"/>
        <v>+</v>
      </c>
      <c r="F103" s="54" t="str">
        <f t="shared" si="108"/>
        <v>+</v>
      </c>
      <c r="G103" s="54" t="str">
        <f t="shared" si="108"/>
        <v>o</v>
      </c>
      <c r="H103" s="54">
        <f t="shared" si="108"/>
        <v>0</v>
      </c>
      <c r="I103" s="54">
        <f t="shared" si="108"/>
        <v>4</v>
      </c>
      <c r="J103" s="54">
        <f t="shared" si="108"/>
        <v>3</v>
      </c>
      <c r="K103" s="54">
        <f t="shared" si="108"/>
        <v>2</v>
      </c>
      <c r="L103" s="54">
        <f t="shared" si="108"/>
        <v>1</v>
      </c>
      <c r="M103" s="54">
        <f t="shared" si="108"/>
        <v>4321</v>
      </c>
      <c r="N103" s="54">
        <f t="shared" si="108"/>
        <v>8</v>
      </c>
      <c r="O103" s="54">
        <f t="shared" si="108"/>
        <v>13</v>
      </c>
      <c r="P103" s="54">
        <f t="shared" si="108"/>
        <v>1</v>
      </c>
      <c r="Q103" s="54">
        <f t="shared" si="108"/>
        <v>1</v>
      </c>
      <c r="R103" s="54">
        <f t="shared" si="108"/>
        <v>1</v>
      </c>
      <c r="S103" s="54" t="str">
        <f t="shared" si="108"/>
        <v>o</v>
      </c>
      <c r="T103" s="26">
        <f t="shared" si="108"/>
        <v>17</v>
      </c>
      <c r="U103" s="54">
        <f t="shared" si="108"/>
        <v>0</v>
      </c>
      <c r="V103" s="54">
        <f t="shared" si="108"/>
        <v>0</v>
      </c>
      <c r="W103" s="19" t="str">
        <f t="shared" si="108"/>
        <v/>
      </c>
      <c r="X103" s="23">
        <f>IF(X73&gt;0,VLOOKUP(X73,'[3]2020_Envelope'!$BH$6:$CR$128,22),"")</f>
        <v>16.497038617511517</v>
      </c>
      <c r="Y103" s="23">
        <f>IF(Y73&gt;0,VLOOKUP(Y73,'[3]2020_Envelope'!$BH$6:$CR$128,22),"")</f>
        <v>53.720747311827949</v>
      </c>
      <c r="Z103" s="23">
        <f>IF(Z73&gt;0,VLOOKUP(Z73,'[3]2020_Envelope'!$BH$6:$CR$128,22),"")</f>
        <v>21.84477752995392</v>
      </c>
      <c r="AA103" s="23">
        <f>IF(AA73&gt;0,VLOOKUP(AA73,'[3]2020_Envelope'!$BH$6:$CR$128,22),"")</f>
        <v>44.024907160150377</v>
      </c>
      <c r="AB103" s="23">
        <f>IF(AB73&gt;0,VLOOKUP(AB73,'[3]2020_Envelope'!$BH$6:$CR$128,22),"")</f>
        <v>38.986575000000009</v>
      </c>
      <c r="AC103" s="23">
        <f>IF(AC73&gt;0,VLOOKUP(AC73,'[3]2020_Envelope'!$BH$6:$CR$128,22),"")</f>
        <v>19.346721428571431</v>
      </c>
      <c r="AD103" s="22" t="str">
        <f>IF(AD73&gt;0,VLOOKUP(AD73,'[3]2020_HVAC'!$EY$7:$KA$83,86),"")</f>
        <v/>
      </c>
      <c r="AE103" s="22" t="str">
        <f>IF(AE73&gt;0,VLOOKUP(AE73,'[3]2020_HVAC'!$EY$7:$KA$83,86),"")</f>
        <v/>
      </c>
      <c r="AF103" s="22" t="str">
        <f>IF(AF73&gt;0,VLOOKUP(AF73,'[3]2020_HVAC'!$EY$7:$KA$83,86),"")</f>
        <v/>
      </c>
      <c r="AG103" s="61">
        <f>VLOOKUP($C103,[2]Performance!$A$3:$K$36,9)</f>
        <v>2</v>
      </c>
      <c r="AH103" s="61">
        <f t="shared" si="101"/>
        <v>88</v>
      </c>
      <c r="AI103" s="22">
        <f>IF(AI73&gt;0,VLOOKUP(AI73,'[3]2020_HVAC'!$EY$7:$KA$83,AH103),"")</f>
        <v>82.561145464082728</v>
      </c>
      <c r="AJ103" s="22" t="str">
        <f>IF(AJ73&gt;0,VLOOKUP(AJ73,'[3]2020_HVAC'!$EY$7:$KA$83,AH103),"")</f>
        <v/>
      </c>
      <c r="AK103" s="22">
        <f>IF(AK73&gt;0,VLOOKUP(AK73,'[3]2020_HVAC'!$EY$7:$KA$83,86),"")</f>
        <v>73.342199999999991</v>
      </c>
      <c r="AL103" s="22">
        <f>IF(AL73&gt;0,VLOOKUP(AL73,'[3]2020_HVAC'!$EY$7:$KA$83,86),"")</f>
        <v>3.9442857142857144</v>
      </c>
      <c r="AM103" s="22" t="str">
        <f>IF(AM73&gt;0,VLOOKUP(AM73,'[3]2020_HVAC'!$EY$7:$KA$83,86),"")</f>
        <v/>
      </c>
      <c r="AN103" s="22" t="str">
        <f>IF(AN73&gt;0,VLOOKUP(AN73,'[3]2020_HVAC'!$EY$7:$KA$83,86),"")</f>
        <v/>
      </c>
      <c r="AO103" s="14">
        <f t="shared" si="102"/>
        <v>49597.575751693708</v>
      </c>
      <c r="AP103" s="23">
        <f>IF(AP73&gt;0,VLOOKUP(AP73,'[3]2020_Envelope'!$BH$6:$CR$128,23),"")</f>
        <v>7.9828915651134995</v>
      </c>
      <c r="AQ103" s="23">
        <f>IF(AQ73&gt;0,VLOOKUP(AQ73,'[3]2020_Envelope'!$BH$6:$CR$128,23),"")</f>
        <v>17.659844205495819</v>
      </c>
      <c r="AR103" s="23">
        <f>IF(AR73&gt;0,VLOOKUP(AR73,'[3]2020_Envelope'!$BH$6:$CR$128,23),"")</f>
        <v>10.570654183990444</v>
      </c>
      <c r="AS103" s="23">
        <f>IF(AS73&gt;0,VLOOKUP(AS73,'[3]2020_Envelope'!$BH$6:$CR$128,23),"")</f>
        <v>40.405578880382777</v>
      </c>
      <c r="AT103" s="23">
        <f>IF(AT73&gt;0,VLOOKUP(AT73,'[3]2020_Envelope'!$BH$6:$CR$128,23),"")</f>
        <v>34.56193939393939</v>
      </c>
      <c r="AU103" s="23">
        <f>IF(AU73&gt;0,VLOOKUP(AU73,'[3]2020_Envelope'!$BH$6:$CR$128,23),"")</f>
        <v>17.280969696969695</v>
      </c>
      <c r="AV103" s="22" t="str">
        <f>IF(AV73&gt;0,VLOOKUP(AV73,'[3]2020_HVAC'!$EY$7:$KA$83,89),"")</f>
        <v/>
      </c>
      <c r="AW103" s="22" t="str">
        <f>IF(AW73&gt;0,VLOOKUP(AW73,'[3]2020_HVAC'!$EY$7:$KA$83,89),"")</f>
        <v/>
      </c>
      <c r="AX103" s="22" t="str">
        <f>IF(AX73&gt;0,VLOOKUP(AX73,'[3]2020_HVAC'!$EY$7:$KA$83,89),"")</f>
        <v/>
      </c>
      <c r="AY103" s="61">
        <f>VLOOKUP($C103,[1]Performance!$A$3:$K$36,9)</f>
        <v>2</v>
      </c>
      <c r="AZ103" s="61">
        <f t="shared" si="103"/>
        <v>91</v>
      </c>
      <c r="BA103" s="22">
        <f>IF(BA73&gt;0,VLOOKUP(BA73,'[3]2020_HVAC'!$EY$7:$KA$83,AZ103),"")</f>
        <v>45.506936706982863</v>
      </c>
      <c r="BB103" s="22" t="str">
        <f>IF(BB73&gt;0,VLOOKUP(BB73,'[3]2020_HVAC'!$EY$7:$KA$83,AZ103),"")</f>
        <v/>
      </c>
      <c r="BC103" s="22">
        <f>IF(BC73&gt;0,VLOOKUP(BC73,'[3]2020_HVAC'!$EY$7:$KA$83,89),"")</f>
        <v>70.380400000000009</v>
      </c>
      <c r="BD103" s="22">
        <f>IF(BD73&gt;0,VLOOKUP(BD73,'[3]2020_HVAC'!$EY$7:$KA$83,89),"")</f>
        <v>0.55777777777777782</v>
      </c>
      <c r="BE103" s="22" t="str">
        <f>IF(BE73&gt;0,VLOOKUP(BE73,'[3]2020_HVAC'!$EY$7:$KA$83,89),"")</f>
        <v/>
      </c>
      <c r="BF103" s="22" t="str">
        <f>IF(BF73&gt;0,VLOOKUP(BF73,'[3]2020_HVAC'!$EY$7:$KA$83,89),"")</f>
        <v/>
      </c>
      <c r="BG103" s="14">
        <f t="shared" si="104"/>
        <v>242457.92248654575</v>
      </c>
      <c r="BH103" s="21">
        <f>IF($N103&gt;0,VLOOKUP($C103,[2]Bucharest!$AB$7:$AN$40,$N103))/((IF($P103=1,'3 PlantsCodes'!$D$26,IF($P103=2,'3 PlantsCodes'!$D$27,IF($P103=3,'3 PlantsCodes'!$D$28,IF($P103=4,'3 PlantsCodes'!#REF!)))))*IF($R103=1,'3 PlantsCodes'!$D$31,IF(RO_Bucharest!$R103=2,'3 PlantsCodes'!$D$32)))</f>
        <v>16.400492563109331</v>
      </c>
      <c r="BI103" s="21">
        <f>(IF($O103=20,VLOOKUP($C103,[2]Bucharest!$AB$7:$AN$40,12),IF($O103&gt;0,VLOOKUP($C103,[2]Bucharest!$AB$7:$AN$40,$O103),0))/(IF($Q103=1,'3 PlantsCodes'!$E$26,IF($Q103=3,'3 PlantsCodes'!$E$28,IF($Q103=4,'3 PlantsCodes'!$E$29,1)))*IF($R103=1,'3 PlantsCodes'!$E$31,IF($R103=2,'3 PlantsCodes'!$E$32))))</f>
        <v>1.6149648208023593</v>
      </c>
      <c r="BJ103" s="21">
        <f>VLOOKUP($C103,[2]Bucharest!$AB$6:$AZ$40,$T103)</f>
        <v>4.544556414286486</v>
      </c>
      <c r="BK103" s="21">
        <f>VLOOKUP($C103,[2]Bucharest!$B$7:$Y$40,18)</f>
        <v>11.353794285713454</v>
      </c>
      <c r="BL103" s="21">
        <f>VLOOKUP($C103,[2]Bucharest!$B$7:$AA$40,26)</f>
        <v>0.4207330576913047</v>
      </c>
      <c r="BM103" s="22">
        <f>IF($V103=1,-[4]SFH!$E$11,0)</f>
        <v>0</v>
      </c>
      <c r="BN103" s="63" t="s">
        <v>38</v>
      </c>
      <c r="BO103" s="21">
        <f>IF($N103&gt;0,VLOOKUP($C103,[1]Bucharest!$AB$7:$AN$40,$N103))/((IF($P103=1,'3 PlantsCodes'!$D$26,IF($P103=2,'3 PlantsCodes'!$D$27,IF($P103=3,'3 PlantsCodes'!$D$28,IF($P103=4,'3 PlantsCodes'!D96)))))*IF($R103=1,'3 PlantsCodes'!$D$31,IF(RO_Bucharest!$R103=2,'3 PlantsCodes'!$D$32)))</f>
        <v>14.544698717710322</v>
      </c>
      <c r="BP103" s="21">
        <f>(IF($O103=20,VLOOKUP($C103,[1]Bucharest!$AB$7:$AN$40,12),IF($O103&gt;0,VLOOKUP($C103,[1]Bucharest!$AB$7:$AN$40,$O103),0))/(IF($Q103=1,'3 PlantsCodes'!$E$26,IF($Q103=3,'3 PlantsCodes'!$E$28,IF($Q103=4,'3 PlantsCodes'!$E$29,1)))*IF($R103=1,'3 PlantsCodes'!$E$31,IF($R103=2,'3 PlantsCodes'!$E$32))))</f>
        <v>0.7423478312846169</v>
      </c>
      <c r="BQ103" s="21">
        <f>VLOOKUP($C103,[1]Bucharest!$AB$6:$AZ$40,$T103)</f>
        <v>6.9690734462162673</v>
      </c>
      <c r="BR103" s="21">
        <f>VLOOKUP($C103,[1]Bucharest!$B$7:$Y$40,18)</f>
        <v>11.676460606061633</v>
      </c>
      <c r="BS103" s="21">
        <f>VLOOKUP($C103,[1]Bucharest!$B$7:$AA$40,26)</f>
        <v>0.37361906915115156</v>
      </c>
      <c r="BT103" s="22">
        <f>IF($V103=1,-[4]AB!$E$11,0)</f>
        <v>0</v>
      </c>
      <c r="BU103" s="63" t="s">
        <v>38</v>
      </c>
    </row>
    <row r="104" spans="1:73" x14ac:dyDescent="0.25">
      <c r="A104" s="195"/>
      <c r="B104" s="18">
        <v>7</v>
      </c>
      <c r="C104" s="26">
        <f t="shared" ref="C104:W104" si="109">IF(C74="","",C74)</f>
        <v>33</v>
      </c>
      <c r="D104" s="55" t="str">
        <f t="shared" si="109"/>
        <v>+</v>
      </c>
      <c r="E104" s="55" t="str">
        <f t="shared" si="109"/>
        <v>+</v>
      </c>
      <c r="F104" s="54" t="str">
        <f t="shared" si="109"/>
        <v>o</v>
      </c>
      <c r="G104" s="54" t="str">
        <f t="shared" si="109"/>
        <v>o</v>
      </c>
      <c r="H104" s="54">
        <f t="shared" si="109"/>
        <v>1</v>
      </c>
      <c r="I104" s="54">
        <f t="shared" si="109"/>
        <v>4</v>
      </c>
      <c r="J104" s="54">
        <f t="shared" si="109"/>
        <v>3</v>
      </c>
      <c r="K104" s="54">
        <f t="shared" si="109"/>
        <v>1</v>
      </c>
      <c r="L104" s="54">
        <f t="shared" si="109"/>
        <v>2</v>
      </c>
      <c r="M104" s="54">
        <f t="shared" si="109"/>
        <v>4312</v>
      </c>
      <c r="N104" s="54">
        <f t="shared" si="109"/>
        <v>8</v>
      </c>
      <c r="O104" s="54">
        <f t="shared" si="109"/>
        <v>13</v>
      </c>
      <c r="P104" s="54">
        <f t="shared" si="109"/>
        <v>1</v>
      </c>
      <c r="Q104" s="54">
        <f t="shared" si="109"/>
        <v>1</v>
      </c>
      <c r="R104" s="54">
        <f t="shared" si="109"/>
        <v>1</v>
      </c>
      <c r="S104" s="54" t="str">
        <f t="shared" si="109"/>
        <v>o</v>
      </c>
      <c r="T104" s="26">
        <f t="shared" si="109"/>
        <v>17</v>
      </c>
      <c r="U104" s="54">
        <f t="shared" si="109"/>
        <v>0</v>
      </c>
      <c r="V104" s="54">
        <f t="shared" si="109"/>
        <v>0</v>
      </c>
      <c r="W104" s="19" t="str">
        <f t="shared" si="109"/>
        <v/>
      </c>
      <c r="X104" s="23">
        <f>IF(X74&gt;0,VLOOKUP(X74,'[3]2020_Envelope'!$BH$6:$CR$128,22),"")</f>
        <v>16.497038617511517</v>
      </c>
      <c r="Y104" s="23">
        <f>IF(Y74&gt;0,VLOOKUP(Y74,'[3]2020_Envelope'!$BH$6:$CR$128,22),"")</f>
        <v>53.720747311827949</v>
      </c>
      <c r="Z104" s="23">
        <f>IF(Z74&gt;0,VLOOKUP(Z74,'[3]2020_Envelope'!$BH$6:$CR$128,22),"")</f>
        <v>21.84477752995392</v>
      </c>
      <c r="AA104" s="23">
        <f>IF(AA74&gt;0,VLOOKUP(AA74,'[3]2020_Envelope'!$BH$6:$CR$128,22),"")</f>
        <v>44.024907160150377</v>
      </c>
      <c r="AB104" s="23" t="str">
        <f>IF(AB74&gt;0,VLOOKUP(AB74,'[3]2020_Envelope'!$BH$6:$CR$128,22),"")</f>
        <v/>
      </c>
      <c r="AC104" s="23" t="str">
        <f>IF(AC74&gt;0,VLOOKUP(AC74,'[3]2020_Envelope'!$BH$6:$CR$128,22),"")</f>
        <v/>
      </c>
      <c r="AD104" s="22">
        <f>IF(AD74&gt;0,VLOOKUP(AD74,'[3]2020_HVAC'!$EY$7:$KA$83,86),"")</f>
        <v>10.196875</v>
      </c>
      <c r="AE104" s="22">
        <f>IF(AE74&gt;0,VLOOKUP(AE74,'[3]2020_HVAC'!$EY$7:$KA$83,86),"")</f>
        <v>11.330163679245285</v>
      </c>
      <c r="AF104" s="22" t="str">
        <f>IF(AF74&gt;0,VLOOKUP(AF74,'[3]2020_HVAC'!$EY$7:$KA$83,86),"")</f>
        <v/>
      </c>
      <c r="AG104" s="61">
        <f>VLOOKUP($C104,[2]Performance!$A$3:$K$36,9)</f>
        <v>2</v>
      </c>
      <c r="AH104" s="61">
        <f t="shared" si="101"/>
        <v>88</v>
      </c>
      <c r="AI104" s="22">
        <f>IF(AI74&gt;0,VLOOKUP(AI74,'[3]2020_HVAC'!$EY$7:$KA$83,AH104),"")</f>
        <v>82.561145464082728</v>
      </c>
      <c r="AJ104" s="22" t="str">
        <f>IF(AJ74&gt;0,VLOOKUP(AJ74,'[3]2020_HVAC'!$EY$7:$KA$83,AH104),"")</f>
        <v/>
      </c>
      <c r="AK104" s="22">
        <f>IF(AK74&gt;0,VLOOKUP(AK74,'[3]2020_HVAC'!$EY$7:$KA$83,86),"")</f>
        <v>73.342199999999991</v>
      </c>
      <c r="AL104" s="22">
        <f>IF(AL74&gt;0,VLOOKUP(AL74,'[3]2020_HVAC'!$EY$7:$KA$83,86),"")</f>
        <v>3.9442857142857144</v>
      </c>
      <c r="AM104" s="22" t="str">
        <f>IF(AM74&gt;0,VLOOKUP(AM74,'[3]2020_HVAC'!$EY$7:$KA$83,86),"")</f>
        <v/>
      </c>
      <c r="AN104" s="22" t="str">
        <f>IF(AN74&gt;0,VLOOKUP(AN74,'[3]2020_HVAC'!$EY$7:$KA$83,86),"")</f>
        <v/>
      </c>
      <c r="AO104" s="14">
        <f t="shared" si="102"/>
        <v>44444.699666788045</v>
      </c>
      <c r="AP104" s="23">
        <f>IF(AP74&gt;0,VLOOKUP(AP74,'[3]2020_Envelope'!$BH$6:$CR$128,23),"")</f>
        <v>7.9828915651134995</v>
      </c>
      <c r="AQ104" s="23">
        <f>IF(AQ74&gt;0,VLOOKUP(AQ74,'[3]2020_Envelope'!$BH$6:$CR$128,23),"")</f>
        <v>17.659844205495819</v>
      </c>
      <c r="AR104" s="23">
        <f>IF(AR74&gt;0,VLOOKUP(AR74,'[3]2020_Envelope'!$BH$6:$CR$128,23),"")</f>
        <v>10.570654183990444</v>
      </c>
      <c r="AS104" s="23">
        <f>IF(AS74&gt;0,VLOOKUP(AS74,'[3]2020_Envelope'!$BH$6:$CR$128,23),"")</f>
        <v>40.405578880382777</v>
      </c>
      <c r="AT104" s="23" t="str">
        <f>IF(AT74&gt;0,VLOOKUP(AT74,'[3]2020_Envelope'!$BH$6:$CR$128,23),"")</f>
        <v/>
      </c>
      <c r="AU104" s="23" t="str">
        <f>IF(AU74&gt;0,VLOOKUP(AU74,'[3]2020_Envelope'!$BH$6:$CR$128,23),"")</f>
        <v/>
      </c>
      <c r="AV104" s="22">
        <f>IF(AV74&gt;0,VLOOKUP(AV74,'[3]2020_HVAC'!$EY$7:$KA$83,89),"")</f>
        <v>9.7301797979797993</v>
      </c>
      <c r="AW104" s="22">
        <f>IF(AW74&gt;0,VLOOKUP(AW74,'[3]2020_HVAC'!$EY$7:$KA$83,89),"")</f>
        <v>9.6586158949494951</v>
      </c>
      <c r="AX104" s="22" t="str">
        <f>IF(AX74&gt;0,VLOOKUP(AX74,'[3]2020_HVAC'!$EY$7:$KA$83,89),"")</f>
        <v/>
      </c>
      <c r="AY104" s="61">
        <f>VLOOKUP($C104,[1]Performance!$A$3:$K$36,9)</f>
        <v>2</v>
      </c>
      <c r="AZ104" s="61">
        <f t="shared" si="103"/>
        <v>91</v>
      </c>
      <c r="BA104" s="22">
        <f>IF(BA74&gt;0,VLOOKUP(BA74,'[3]2020_HVAC'!$EY$7:$KA$83,AZ104),"")</f>
        <v>45.506936706982863</v>
      </c>
      <c r="BB104" s="22" t="str">
        <f>IF(BB74&gt;0,VLOOKUP(BB74,'[3]2020_HVAC'!$EY$7:$KA$83,AZ104),"")</f>
        <v/>
      </c>
      <c r="BC104" s="22">
        <f>IF(BC74&gt;0,VLOOKUP(BC74,'[3]2020_HVAC'!$EY$7:$KA$83,89),"")</f>
        <v>70.380400000000009</v>
      </c>
      <c r="BD104" s="22">
        <f>IF(BD74&gt;0,VLOOKUP(BD74,'[3]2020_HVAC'!$EY$7:$KA$83,89),"")</f>
        <v>0.55777777777777782</v>
      </c>
      <c r="BE104" s="22" t="str">
        <f>IF(BE74&gt;0,VLOOKUP(BE74,'[3]2020_HVAC'!$EY$7:$KA$83,89),"")</f>
        <v/>
      </c>
      <c r="BF104" s="22" t="str">
        <f>IF(BF74&gt;0,VLOOKUP(BF74,'[3]2020_HVAC'!$EY$7:$KA$83,89),"")</f>
        <v/>
      </c>
      <c r="BG104" s="14">
        <f t="shared" si="104"/>
        <v>210328.35022254573</v>
      </c>
      <c r="BH104" s="21">
        <f>IF($N104&gt;0,VLOOKUP($C104,[2]Bucharest!$AB$7:$AN$40,$N104))/((IF($P104=1,'3 PlantsCodes'!$D$26,IF($P104=2,'3 PlantsCodes'!$D$27,IF($P104=3,'3 PlantsCodes'!$D$28,IF($P104=4,'3 PlantsCodes'!#REF!)))))*IF($R104=1,'3 PlantsCodes'!$D$31,IF(RO_Bucharest!$R104=2,'3 PlantsCodes'!$D$32)))</f>
        <v>11.640288031715151</v>
      </c>
      <c r="BI104" s="21">
        <f>(IF($O104=20,VLOOKUP($C104,[2]Bucharest!$AB$7:$AN$40,12),IF($O104&gt;0,VLOOKUP($C104,[2]Bucharest!$AB$7:$AN$40,$O104),0))/(IF($Q104=1,'3 PlantsCodes'!$E$26,IF($Q104=3,'3 PlantsCodes'!$E$28,IF($Q104=4,'3 PlantsCodes'!$E$29,1)))*IF($R104=1,'3 PlantsCodes'!$E$31,IF($R104=2,'3 PlantsCodes'!$E$32))))</f>
        <v>6.404296280107288</v>
      </c>
      <c r="BJ104" s="21">
        <f>VLOOKUP($C104,[2]Bucharest!$AB$6:$AZ$40,$T104)</f>
        <v>4.7029785268822568</v>
      </c>
      <c r="BK104" s="21">
        <f>VLOOKUP($C104,[2]Bucharest!$B$7:$Y$40,18)</f>
        <v>11.353794285713454</v>
      </c>
      <c r="BL104" s="21">
        <f>VLOOKUP($C104,[2]Bucharest!$B$7:$AA$40,26)</f>
        <v>5.079139739483213</v>
      </c>
      <c r="BM104" s="22">
        <f>IF($V104=1,-[4]SFH!$E$11,0)</f>
        <v>0</v>
      </c>
      <c r="BN104" s="63" t="s">
        <v>38</v>
      </c>
      <c r="BO104" s="21">
        <f>IF($N104&gt;0,VLOOKUP($C104,[1]Bucharest!$AB$7:$AN$40,$N104))/((IF($P104=1,'3 PlantsCodes'!$D$26,IF($P104=2,'3 PlantsCodes'!$D$27,IF($P104=3,'3 PlantsCodes'!$D$28,IF($P104=4,'3 PlantsCodes'!D97)))))*IF($R104=1,'3 PlantsCodes'!$D$31,IF(RO_Bucharest!$R104=2,'3 PlantsCodes'!$D$32)))</f>
        <v>10.599323292703062</v>
      </c>
      <c r="BP104" s="21">
        <f>(IF($O104=20,VLOOKUP($C104,[1]Bucharest!$AB$7:$AN$40,12),IF($O104&gt;0,VLOOKUP($C104,[1]Bucharest!$AB$7:$AN$40,$O104),0))/(IF($Q104=1,'3 PlantsCodes'!$E$26,IF($Q104=3,'3 PlantsCodes'!$E$28,IF($Q104=4,'3 PlantsCodes'!$E$29,1)))*IF($R104=1,'3 PlantsCodes'!$E$31,IF($R104=2,'3 PlantsCodes'!$E$32))))</f>
        <v>5.2096499653374755</v>
      </c>
      <c r="BQ104" s="21">
        <f>VLOOKUP($C104,[1]Bucharest!$AB$6:$AZ$40,$T104)</f>
        <v>7.4146368573743295</v>
      </c>
      <c r="BR104" s="21">
        <f>VLOOKUP($C104,[1]Bucharest!$B$7:$Y$40,18)</f>
        <v>11.676460606061633</v>
      </c>
      <c r="BS104" s="21">
        <f>VLOOKUP($C104,[1]Bucharest!$B$7:$AA$40,26)</f>
        <v>4.8558232903528085</v>
      </c>
      <c r="BT104" s="22">
        <f>IF($V104=1,-[4]AB!$E$11,0)</f>
        <v>0</v>
      </c>
      <c r="BU104" s="63" t="s">
        <v>38</v>
      </c>
    </row>
    <row r="105" spans="1:73" x14ac:dyDescent="0.25">
      <c r="A105" s="195"/>
      <c r="B105" s="18">
        <v>8</v>
      </c>
      <c r="C105" s="26">
        <f t="shared" ref="C105:W105" si="110">IF(C75="","",C75)</f>
        <v>34</v>
      </c>
      <c r="D105" s="55" t="str">
        <f t="shared" si="110"/>
        <v>+</v>
      </c>
      <c r="E105" s="55" t="str">
        <f t="shared" si="110"/>
        <v>+</v>
      </c>
      <c r="F105" s="54" t="str">
        <f t="shared" si="110"/>
        <v>+</v>
      </c>
      <c r="G105" s="54" t="str">
        <f t="shared" si="110"/>
        <v>o</v>
      </c>
      <c r="H105" s="54">
        <f t="shared" si="110"/>
        <v>1</v>
      </c>
      <c r="I105" s="54">
        <f t="shared" si="110"/>
        <v>4</v>
      </c>
      <c r="J105" s="54">
        <f t="shared" si="110"/>
        <v>3</v>
      </c>
      <c r="K105" s="54">
        <f t="shared" si="110"/>
        <v>2</v>
      </c>
      <c r="L105" s="54">
        <f t="shared" si="110"/>
        <v>2</v>
      </c>
      <c r="M105" s="54">
        <f t="shared" si="110"/>
        <v>4322</v>
      </c>
      <c r="N105" s="54">
        <f t="shared" si="110"/>
        <v>8</v>
      </c>
      <c r="O105" s="54">
        <f t="shared" si="110"/>
        <v>13</v>
      </c>
      <c r="P105" s="54">
        <f t="shared" si="110"/>
        <v>1</v>
      </c>
      <c r="Q105" s="54">
        <f t="shared" si="110"/>
        <v>1</v>
      </c>
      <c r="R105" s="54">
        <f t="shared" si="110"/>
        <v>1</v>
      </c>
      <c r="S105" s="54" t="str">
        <f t="shared" si="110"/>
        <v>o</v>
      </c>
      <c r="T105" s="26">
        <f t="shared" si="110"/>
        <v>17</v>
      </c>
      <c r="U105" s="54">
        <f t="shared" si="110"/>
        <v>0</v>
      </c>
      <c r="V105" s="54">
        <f t="shared" si="110"/>
        <v>0</v>
      </c>
      <c r="W105" s="19" t="str">
        <f t="shared" si="110"/>
        <v/>
      </c>
      <c r="X105" s="23">
        <f>IF(X75&gt;0,VLOOKUP(X75,'[3]2020_Envelope'!$BH$6:$CR$128,22),"")</f>
        <v>16.497038617511517</v>
      </c>
      <c r="Y105" s="23">
        <f>IF(Y75&gt;0,VLOOKUP(Y75,'[3]2020_Envelope'!$BH$6:$CR$128,22),"")</f>
        <v>53.720747311827949</v>
      </c>
      <c r="Z105" s="23">
        <f>IF(Z75&gt;0,VLOOKUP(Z75,'[3]2020_Envelope'!$BH$6:$CR$128,22),"")</f>
        <v>21.84477752995392</v>
      </c>
      <c r="AA105" s="23">
        <f>IF(AA75&gt;0,VLOOKUP(AA75,'[3]2020_Envelope'!$BH$6:$CR$128,22),"")</f>
        <v>44.024907160150377</v>
      </c>
      <c r="AB105" s="23">
        <f>IF(AB75&gt;0,VLOOKUP(AB75,'[3]2020_Envelope'!$BH$6:$CR$128,22),"")</f>
        <v>38.986575000000009</v>
      </c>
      <c r="AC105" s="23">
        <f>IF(AC75&gt;0,VLOOKUP(AC75,'[3]2020_Envelope'!$BH$6:$CR$128,22),"")</f>
        <v>19.346721428571431</v>
      </c>
      <c r="AD105" s="22">
        <f>IF(AD75&gt;0,VLOOKUP(AD75,'[3]2020_HVAC'!$EY$7:$KA$83,86),"")</f>
        <v>10.196875</v>
      </c>
      <c r="AE105" s="22">
        <f>IF(AE75&gt;0,VLOOKUP(AE75,'[3]2020_HVAC'!$EY$7:$KA$83,86),"")</f>
        <v>11.330163679245285</v>
      </c>
      <c r="AF105" s="22" t="str">
        <f>IF(AF75&gt;0,VLOOKUP(AF75,'[3]2020_HVAC'!$EY$7:$KA$83,86),"")</f>
        <v/>
      </c>
      <c r="AG105" s="61">
        <f>VLOOKUP($C105,[2]Performance!$A$3:$K$36,9)</f>
        <v>2</v>
      </c>
      <c r="AH105" s="61">
        <f t="shared" si="101"/>
        <v>88</v>
      </c>
      <c r="AI105" s="22">
        <f>IF(AI75&gt;0,VLOOKUP(AI75,'[3]2020_HVAC'!$EY$7:$KA$83,AH105),"")</f>
        <v>82.561145464082728</v>
      </c>
      <c r="AJ105" s="22" t="str">
        <f>IF(AJ75&gt;0,VLOOKUP(AJ75,'[3]2020_HVAC'!$EY$7:$KA$83,AH105),"")</f>
        <v/>
      </c>
      <c r="AK105" s="22">
        <f>IF(AK75&gt;0,VLOOKUP(AK75,'[3]2020_HVAC'!$EY$7:$KA$83,86),"")</f>
        <v>73.342199999999991</v>
      </c>
      <c r="AL105" s="22">
        <f>IF(AL75&gt;0,VLOOKUP(AL75,'[3]2020_HVAC'!$EY$7:$KA$83,86),"")</f>
        <v>3.9442857142857144</v>
      </c>
      <c r="AM105" s="22" t="str">
        <f>IF(AM75&gt;0,VLOOKUP(AM75,'[3]2020_HVAC'!$EY$7:$KA$83,86),"")</f>
        <v/>
      </c>
      <c r="AN105" s="22" t="str">
        <f>IF(AN75&gt;0,VLOOKUP(AN75,'[3]2020_HVAC'!$EY$7:$KA$83,86),"")</f>
        <v/>
      </c>
      <c r="AO105" s="14">
        <f t="shared" si="102"/>
        <v>52611.361166788054</v>
      </c>
      <c r="AP105" s="23">
        <f>IF(AP75&gt;0,VLOOKUP(AP75,'[3]2020_Envelope'!$BH$6:$CR$128,23),"")</f>
        <v>7.9828915651134995</v>
      </c>
      <c r="AQ105" s="23">
        <f>IF(AQ75&gt;0,VLOOKUP(AQ75,'[3]2020_Envelope'!$BH$6:$CR$128,23),"")</f>
        <v>17.659844205495819</v>
      </c>
      <c r="AR105" s="23">
        <f>IF(AR75&gt;0,VLOOKUP(AR75,'[3]2020_Envelope'!$BH$6:$CR$128,23),"")</f>
        <v>10.570654183990444</v>
      </c>
      <c r="AS105" s="23">
        <f>IF(AS75&gt;0,VLOOKUP(AS75,'[3]2020_Envelope'!$BH$6:$CR$128,23),"")</f>
        <v>40.405578880382777</v>
      </c>
      <c r="AT105" s="23">
        <f>IF(AT75&gt;0,VLOOKUP(AT75,'[3]2020_Envelope'!$BH$6:$CR$128,23),"")</f>
        <v>34.56193939393939</v>
      </c>
      <c r="AU105" s="23">
        <f>IF(AU75&gt;0,VLOOKUP(AU75,'[3]2020_Envelope'!$BH$6:$CR$128,23),"")</f>
        <v>17.280969696969695</v>
      </c>
      <c r="AV105" s="22">
        <f>IF(AV75&gt;0,VLOOKUP(AV75,'[3]2020_HVAC'!$EY$7:$KA$83,89),"")</f>
        <v>9.7301797979797993</v>
      </c>
      <c r="AW105" s="22">
        <f>IF(AW75&gt;0,VLOOKUP(AW75,'[3]2020_HVAC'!$EY$7:$KA$83,89),"")</f>
        <v>9.6586158949494951</v>
      </c>
      <c r="AX105" s="22" t="str">
        <f>IF(AX75&gt;0,VLOOKUP(AX75,'[3]2020_HVAC'!$EY$7:$KA$83,89),"")</f>
        <v/>
      </c>
      <c r="AY105" s="61">
        <f>VLOOKUP($C105,[1]Performance!$A$3:$K$36,9)</f>
        <v>2</v>
      </c>
      <c r="AZ105" s="61">
        <f t="shared" si="103"/>
        <v>91</v>
      </c>
      <c r="BA105" s="22">
        <f>IF(BA75&gt;0,VLOOKUP(BA75,'[3]2020_HVAC'!$EY$7:$KA$83,AZ105),"")</f>
        <v>45.506936706982863</v>
      </c>
      <c r="BB105" s="22" t="str">
        <f>IF(BB75&gt;0,VLOOKUP(BB75,'[3]2020_HVAC'!$EY$7:$KA$83,AZ105),"")</f>
        <v/>
      </c>
      <c r="BC105" s="22">
        <f>IF(BC75&gt;0,VLOOKUP(BC75,'[3]2020_HVAC'!$EY$7:$KA$83,89),"")</f>
        <v>70.380400000000009</v>
      </c>
      <c r="BD105" s="22">
        <f>IF(BD75&gt;0,VLOOKUP(BD75,'[3]2020_HVAC'!$EY$7:$KA$83,89),"")</f>
        <v>0.55777777777777782</v>
      </c>
      <c r="BE105" s="22" t="str">
        <f>IF(BE75&gt;0,VLOOKUP(BE75,'[3]2020_HVAC'!$EY$7:$KA$83,89),"")</f>
        <v/>
      </c>
      <c r="BF105" s="22" t="str">
        <f>IF(BF75&gt;0,VLOOKUP(BF75,'[3]2020_HVAC'!$EY$7:$KA$83,89),"")</f>
        <v/>
      </c>
      <c r="BG105" s="14">
        <f t="shared" si="104"/>
        <v>261652.83022254574</v>
      </c>
      <c r="BH105" s="21">
        <f>IF($N105&gt;0,VLOOKUP($C105,[2]Bucharest!$AB$7:$AN$40,$N105))/((IF($P105=1,'3 PlantsCodes'!$D$26,IF($P105=2,'3 PlantsCodes'!$D$27,IF($P105=3,'3 PlantsCodes'!$D$28,IF($P105=4,'3 PlantsCodes'!#REF!)))))*IF($R105=1,'3 PlantsCodes'!$D$31,IF(RO_Bucharest!$R105=2,'3 PlantsCodes'!$D$32)))</f>
        <v>11.652039148350822</v>
      </c>
      <c r="BI105" s="21">
        <f>(IF($O105=20,VLOOKUP($C105,[2]Bucharest!$AB$7:$AN$40,12),IF($O105&gt;0,VLOOKUP($C105,[2]Bucharest!$AB$7:$AN$40,$O105),0))/(IF($Q105=1,'3 PlantsCodes'!$E$26,IF($Q105=3,'3 PlantsCodes'!$E$28,IF($Q105=4,'3 PlantsCodes'!$E$29,1)))*IF($R105=1,'3 PlantsCodes'!$E$31,IF($R105=2,'3 PlantsCodes'!$E$32))))</f>
        <v>1.5009102577451996</v>
      </c>
      <c r="BJ105" s="21">
        <f>VLOOKUP($C105,[2]Bucharest!$AB$6:$AZ$40,$T105)</f>
        <v>4.7078496559294187</v>
      </c>
      <c r="BK105" s="21">
        <f>VLOOKUP($C105,[2]Bucharest!$B$7:$Y$40,18)</f>
        <v>11.353794285713454</v>
      </c>
      <c r="BL105" s="21">
        <f>VLOOKUP($C105,[2]Bucharest!$B$7:$AA$40,26)</f>
        <v>4.9577894159873672</v>
      </c>
      <c r="BM105" s="22">
        <f>IF($V105=1,-[4]SFH!$E$11,0)</f>
        <v>0</v>
      </c>
      <c r="BN105" s="63" t="s">
        <v>38</v>
      </c>
      <c r="BO105" s="21">
        <f>IF($N105&gt;0,VLOOKUP($C105,[1]Bucharest!$AB$7:$AN$40,$N105))/((IF($P105=1,'3 PlantsCodes'!$D$26,IF($P105=2,'3 PlantsCodes'!$D$27,IF($P105=3,'3 PlantsCodes'!$D$28,IF($P105=4,'3 PlantsCodes'!D98)))))*IF($R105=1,'3 PlantsCodes'!$D$31,IF(RO_Bucharest!$R105=2,'3 PlantsCodes'!$D$32)))</f>
        <v>10.630036610616358</v>
      </c>
      <c r="BP105" s="21">
        <f>(IF($O105=20,VLOOKUP($C105,[1]Bucharest!$AB$7:$AN$40,12),IF($O105&gt;0,VLOOKUP($C105,[1]Bucharest!$AB$7:$AN$40,$O105),0))/(IF($Q105=1,'3 PlantsCodes'!$E$26,IF($Q105=3,'3 PlantsCodes'!$E$28,IF($Q105=4,'3 PlantsCodes'!$E$29,1)))*IF($R105=1,'3 PlantsCodes'!$E$31,IF($R105=2,'3 PlantsCodes'!$E$32))))</f>
        <v>0.63037975166457028</v>
      </c>
      <c r="BQ105" s="21">
        <f>VLOOKUP($C105,[1]Bucharest!$AB$6:$AZ$40,$T105)</f>
        <v>7.4342384397383983</v>
      </c>
      <c r="BR105" s="21">
        <f>VLOOKUP($C105,[1]Bucharest!$B$7:$Y$40,18)</f>
        <v>11.676460606061633</v>
      </c>
      <c r="BS105" s="21">
        <f>VLOOKUP($C105,[1]Bucharest!$B$7:$AA$40,26)</f>
        <v>4.7672474894660741</v>
      </c>
      <c r="BT105" s="22">
        <f>IF($V105=1,-[4]AB!$E$11,0)</f>
        <v>0</v>
      </c>
      <c r="BU105" s="63" t="s">
        <v>38</v>
      </c>
    </row>
    <row r="106" spans="1:73" x14ac:dyDescent="0.25">
      <c r="A106" s="195"/>
      <c r="B106" s="18">
        <v>9</v>
      </c>
      <c r="C106" s="26">
        <f t="shared" ref="C106:W106" si="111">IF(C76="","",C76)</f>
        <v>19</v>
      </c>
      <c r="D106" s="55" t="str">
        <f t="shared" si="111"/>
        <v>o+</v>
      </c>
      <c r="E106" s="55" t="str">
        <f t="shared" si="111"/>
        <v>o+</v>
      </c>
      <c r="F106" s="54" t="str">
        <f t="shared" si="111"/>
        <v>o</v>
      </c>
      <c r="G106" s="54" t="str">
        <f t="shared" si="111"/>
        <v>o</v>
      </c>
      <c r="H106" s="54">
        <f t="shared" si="111"/>
        <v>0</v>
      </c>
      <c r="I106" s="54">
        <f t="shared" si="111"/>
        <v>3</v>
      </c>
      <c r="J106" s="54">
        <f t="shared" si="111"/>
        <v>2</v>
      </c>
      <c r="K106" s="54">
        <f t="shared" si="111"/>
        <v>1</v>
      </c>
      <c r="L106" s="54">
        <f t="shared" si="111"/>
        <v>1</v>
      </c>
      <c r="M106" s="54">
        <f t="shared" si="111"/>
        <v>3211</v>
      </c>
      <c r="N106" s="54">
        <f t="shared" si="111"/>
        <v>6</v>
      </c>
      <c r="O106" s="54">
        <f t="shared" si="111"/>
        <v>11</v>
      </c>
      <c r="P106" s="54">
        <f t="shared" si="111"/>
        <v>1</v>
      </c>
      <c r="Q106" s="54">
        <f t="shared" si="111"/>
        <v>3</v>
      </c>
      <c r="R106" s="54">
        <f t="shared" si="111"/>
        <v>1</v>
      </c>
      <c r="S106" s="54" t="str">
        <f t="shared" si="111"/>
        <v>o</v>
      </c>
      <c r="T106" s="26">
        <f t="shared" si="111"/>
        <v>15</v>
      </c>
      <c r="U106" s="54">
        <f t="shared" si="111"/>
        <v>0</v>
      </c>
      <c r="V106" s="54">
        <f t="shared" si="111"/>
        <v>0</v>
      </c>
      <c r="W106" s="19" t="str">
        <f t="shared" si="111"/>
        <v/>
      </c>
      <c r="X106" s="23">
        <f>IF(X76&gt;0,VLOOKUP(X76,'[3]2020_Envelope'!$BH$6:$CR$128,22),"")</f>
        <v>14.105274654377878</v>
      </c>
      <c r="Y106" s="23">
        <f>IF(Y76&gt;0,VLOOKUP(Y76,'[3]2020_Envelope'!$BH$6:$CR$128,22),"")</f>
        <v>46.74402688172043</v>
      </c>
      <c r="Z106" s="23">
        <f>IF(Z76&gt;0,VLOOKUP(Z76,'[3]2020_Envelope'!$BH$6:$CR$128,22),"")</f>
        <v>17.478275115207371</v>
      </c>
      <c r="AA106" s="23">
        <f>IF(AA76&gt;0,VLOOKUP(AA76,'[3]2020_Envelope'!$BH$6:$CR$128,22),"")</f>
        <v>36.472461069924819</v>
      </c>
      <c r="AB106" s="23" t="str">
        <f>IF(AB76&gt;0,VLOOKUP(AB76,'[3]2020_Envelope'!$BH$6:$CR$128,22),"")</f>
        <v/>
      </c>
      <c r="AC106" s="23" t="str">
        <f>IF(AC76&gt;0,VLOOKUP(AC76,'[3]2020_Envelope'!$BH$6:$CR$128,22),"")</f>
        <v/>
      </c>
      <c r="AD106" s="22" t="str">
        <f>IF(AD76&gt;0,VLOOKUP(AD76,'[3]2020_HVAC'!$EY$7:$KA$83,86),"")</f>
        <v/>
      </c>
      <c r="AE106" s="22" t="str">
        <f>IF(AE76&gt;0,VLOOKUP(AE76,'[3]2020_HVAC'!$EY$7:$KA$83,86),"")</f>
        <v/>
      </c>
      <c r="AF106" s="22" t="str">
        <f>IF(AF76&gt;0,VLOOKUP(AF76,'[3]2020_HVAC'!$EY$7:$KA$83,86),"")</f>
        <v/>
      </c>
      <c r="AG106" s="61">
        <f>VLOOKUP($C106,[2]Performance!$A$3:$K$36,9)</f>
        <v>2</v>
      </c>
      <c r="AH106" s="61">
        <f t="shared" si="101"/>
        <v>88</v>
      </c>
      <c r="AI106" s="22">
        <f>IF(AI76&gt;0,VLOOKUP(AI76,'[3]2020_HVAC'!$EY$7:$KA$83,AH106),"")</f>
        <v>13.744013834936897</v>
      </c>
      <c r="AJ106" s="22" t="str">
        <f>IF(AJ76&gt;0,VLOOKUP(AJ76,'[3]2020_HVAC'!$EY$7:$KA$83,AH106),"")</f>
        <v/>
      </c>
      <c r="AK106" s="22">
        <f>IF(AK76&gt;0,VLOOKUP(AK76,'[3]2020_HVAC'!$EY$7:$KA$83,86),"")</f>
        <v>73.342199999999991</v>
      </c>
      <c r="AL106" s="22">
        <f>IF(AL76&gt;0,VLOOKUP(AL76,'[3]2020_HVAC'!$EY$7:$KA$83,86),"")</f>
        <v>3.9442857142857144</v>
      </c>
      <c r="AM106" s="22" t="str">
        <f>IF(AM76&gt;0,VLOOKUP(AM76,'[3]2020_HVAC'!$EY$7:$KA$83,86),"")</f>
        <v/>
      </c>
      <c r="AN106" s="22" t="str">
        <f>IF(AN76&gt;0,VLOOKUP(AN76,'[3]2020_HVAC'!$EY$7:$KA$83,86),"")</f>
        <v/>
      </c>
      <c r="AO106" s="14">
        <f t="shared" si="102"/>
        <v>28816.275217863433</v>
      </c>
      <c r="AP106" s="23">
        <f>IF(AP76&gt;0,VLOOKUP(AP76,'[3]2020_Envelope'!$BH$6:$CR$128,23),"")</f>
        <v>6.8255206690561527</v>
      </c>
      <c r="AQ106" s="23">
        <f>IF(AQ76&gt;0,VLOOKUP(AQ76,'[3]2020_Envelope'!$BH$6:$CR$128,23),"")</f>
        <v>15.366357945041814</v>
      </c>
      <c r="AR106" s="23">
        <f>IF(AR76&gt;0,VLOOKUP(AR76,'[3]2020_Envelope'!$BH$6:$CR$128,23),"")</f>
        <v>8.4577103942652343</v>
      </c>
      <c r="AS106" s="23">
        <f>IF(AS76&gt;0,VLOOKUP(AS76,'[3]2020_Envelope'!$BH$6:$CR$128,23),"")</f>
        <v>33.532982708133979</v>
      </c>
      <c r="AT106" s="23" t="str">
        <f>IF(AT76&gt;0,VLOOKUP(AT76,'[3]2020_Envelope'!$BH$6:$CR$128,23),"")</f>
        <v/>
      </c>
      <c r="AU106" s="23" t="str">
        <f>IF(AU76&gt;0,VLOOKUP(AU76,'[3]2020_Envelope'!$BH$6:$CR$128,23),"")</f>
        <v/>
      </c>
      <c r="AV106" s="22" t="str">
        <f>IF(AV76&gt;0,VLOOKUP(AV76,'[3]2020_HVAC'!$EY$7:$KA$83,89),"")</f>
        <v/>
      </c>
      <c r="AW106" s="22" t="str">
        <f>IF(AW76&gt;0,VLOOKUP(AW76,'[3]2020_HVAC'!$EY$7:$KA$83,89),"")</f>
        <v/>
      </c>
      <c r="AX106" s="22" t="str">
        <f>IF(AX76&gt;0,VLOOKUP(AX76,'[3]2020_HVAC'!$EY$7:$KA$83,89),"")</f>
        <v/>
      </c>
      <c r="AY106" s="61">
        <f>VLOOKUP($C106,[1]Performance!$A$3:$K$36,9)</f>
        <v>2</v>
      </c>
      <c r="AZ106" s="61">
        <f t="shared" si="103"/>
        <v>91</v>
      </c>
      <c r="BA106" s="22">
        <f>IF(BA76&gt;0,VLOOKUP(BA76,'[3]2020_HVAC'!$EY$7:$KA$83,AZ106),"")</f>
        <v>5.9572205118122001</v>
      </c>
      <c r="BB106" s="22" t="str">
        <f>IF(BB76&gt;0,VLOOKUP(BB76,'[3]2020_HVAC'!$EY$7:$KA$83,AZ106),"")</f>
        <v/>
      </c>
      <c r="BC106" s="22">
        <f>IF(BC76&gt;0,VLOOKUP(BC76,'[3]2020_HVAC'!$EY$7:$KA$83,89),"")</f>
        <v>70.380400000000009</v>
      </c>
      <c r="BD106" s="22">
        <f>IF(BD76&gt;0,VLOOKUP(BD76,'[3]2020_HVAC'!$EY$7:$KA$83,89),"")</f>
        <v>0.55777777777777782</v>
      </c>
      <c r="BE106" s="22" t="str">
        <f>IF(BE76&gt;0,VLOOKUP(BE76,'[3]2020_HVAC'!$EY$7:$KA$83,89),"")</f>
        <v/>
      </c>
      <c r="BF106" s="22" t="str">
        <f>IF(BF76&gt;0,VLOOKUP(BF76,'[3]2020_HVAC'!$EY$7:$KA$83,89),"")</f>
        <v/>
      </c>
      <c r="BG106" s="14">
        <f t="shared" si="104"/>
        <v>139667.19030602628</v>
      </c>
      <c r="BH106" s="21">
        <f>IF($N106&gt;0,VLOOKUP($C106,[2]Bucharest!$AB$7:$AN$40,$N106))/((IF($P106=1,'3 PlantsCodes'!$D$26,IF($P106=2,'3 PlantsCodes'!$D$27,IF($P106=3,'3 PlantsCodes'!$D$28,IF($P106=4,'3 PlantsCodes'!#REF!)))))*IF($R106=1,'3 PlantsCodes'!$D$31,IF(RO_Bucharest!$R106=2,'3 PlantsCodes'!$D$32)))</f>
        <v>69.267213321156248</v>
      </c>
      <c r="BI106" s="21">
        <f>(IF($O106=20,VLOOKUP($C106,[2]Bucharest!$AB$7:$AN$40,12),IF($O106&gt;0,VLOOKUP($C106,[2]Bucharest!$AB$7:$AN$40,$O106),0))/(IF($Q106=1,'3 PlantsCodes'!$E$26,IF($Q106=3,'3 PlantsCodes'!$E$28,IF($Q106=4,'3 PlantsCodes'!$E$29,1)))*IF($R106=1,'3 PlantsCodes'!$E$31,IF($R106=2,'3 PlantsCodes'!$E$32))))</f>
        <v>11.062788897359431</v>
      </c>
      <c r="BJ106" s="21">
        <f>VLOOKUP($C106,[2]Bucharest!$AB$6:$AZ$40,$T106)</f>
        <v>16.547368421052632</v>
      </c>
      <c r="BK106" s="21">
        <f>VLOOKUP($C106,[2]Bucharest!$B$7:$Y$40,18)</f>
        <v>11.353794285713454</v>
      </c>
      <c r="BL106" s="21">
        <f>VLOOKUP($C106,[2]Bucharest!$B$7:$AA$40,26)</f>
        <v>0.58486890005919678</v>
      </c>
      <c r="BM106" s="22">
        <f>IF($V106=1,-[4]SFH!$E$11,0)</f>
        <v>0</v>
      </c>
      <c r="BN106" s="63" t="s">
        <v>38</v>
      </c>
      <c r="BO106" s="21">
        <f>IF($N106&gt;0,VLOOKUP($C106,[1]Bucharest!$AB$7:$AN$40,$N106))/((IF($P106=1,'3 PlantsCodes'!$D$26,IF($P106=2,'3 PlantsCodes'!$D$27,IF($P106=3,'3 PlantsCodes'!$D$28,IF($P106=4,'3 PlantsCodes'!D99)))))*IF($R106=1,'3 PlantsCodes'!$D$31,IF(RO_Bucharest!$R106=2,'3 PlantsCodes'!$D$32)))</f>
        <v>59.3507534476445</v>
      </c>
      <c r="BP106" s="21">
        <f>(IF($O106=20,VLOOKUP($C106,[1]Bucharest!$AB$7:$AN$40,12),IF($O106&gt;0,VLOOKUP($C106,[1]Bucharest!$AB$7:$AN$40,$O106),0))/(IF($Q106=1,'3 PlantsCodes'!$E$26,IF($Q106=3,'3 PlantsCodes'!$E$28,IF($Q106=4,'3 PlantsCodes'!$E$29,1)))*IF($R106=1,'3 PlantsCodes'!$E$31,IF($R106=2,'3 PlantsCodes'!$E$32))))</f>
        <v>9.0984949741851011</v>
      </c>
      <c r="BQ106" s="21">
        <f>VLOOKUP($C106,[1]Bucharest!$AB$6:$AZ$40,$T106)</f>
        <v>25.547368421052632</v>
      </c>
      <c r="BR106" s="21">
        <f>VLOOKUP($C106,[1]Bucharest!$B$7:$Y$40,18)</f>
        <v>11.676460606061633</v>
      </c>
      <c r="BS106" s="21">
        <f>VLOOKUP($C106,[1]Bucharest!$B$7:$AA$40,26)</f>
        <v>0.48907997315459262</v>
      </c>
      <c r="BT106" s="22">
        <f>IF($V106=1,-[4]AB!$E$11,0)</f>
        <v>0</v>
      </c>
      <c r="BU106" s="63" t="s">
        <v>38</v>
      </c>
    </row>
    <row r="107" spans="1:73" x14ac:dyDescent="0.25">
      <c r="A107" s="195"/>
      <c r="B107" s="18">
        <v>10</v>
      </c>
      <c r="C107" s="26">
        <f t="shared" ref="C107:W107" si="112">IF(C77="","",C77)</f>
        <v>31</v>
      </c>
      <c r="D107" s="55" t="str">
        <f t="shared" si="112"/>
        <v>+</v>
      </c>
      <c r="E107" s="55" t="str">
        <f t="shared" si="112"/>
        <v>+</v>
      </c>
      <c r="F107" s="54" t="str">
        <f t="shared" si="112"/>
        <v>o</v>
      </c>
      <c r="G107" s="54" t="str">
        <f t="shared" si="112"/>
        <v>o</v>
      </c>
      <c r="H107" s="54">
        <f t="shared" si="112"/>
        <v>0</v>
      </c>
      <c r="I107" s="54">
        <f t="shared" si="112"/>
        <v>4</v>
      </c>
      <c r="J107" s="54">
        <f t="shared" si="112"/>
        <v>3</v>
      </c>
      <c r="K107" s="54">
        <f t="shared" si="112"/>
        <v>1</v>
      </c>
      <c r="L107" s="54">
        <f t="shared" si="112"/>
        <v>1</v>
      </c>
      <c r="M107" s="54">
        <f t="shared" si="112"/>
        <v>4311</v>
      </c>
      <c r="N107" s="54">
        <f t="shared" si="112"/>
        <v>6</v>
      </c>
      <c r="O107" s="54">
        <f t="shared" si="112"/>
        <v>11</v>
      </c>
      <c r="P107" s="54">
        <f t="shared" si="112"/>
        <v>1</v>
      </c>
      <c r="Q107" s="54">
        <f t="shared" si="112"/>
        <v>3</v>
      </c>
      <c r="R107" s="54">
        <f t="shared" si="112"/>
        <v>1</v>
      </c>
      <c r="S107" s="54" t="str">
        <f t="shared" si="112"/>
        <v>o</v>
      </c>
      <c r="T107" s="26">
        <f t="shared" si="112"/>
        <v>15</v>
      </c>
      <c r="U107" s="54">
        <f t="shared" si="112"/>
        <v>0</v>
      </c>
      <c r="V107" s="54">
        <f t="shared" si="112"/>
        <v>0</v>
      </c>
      <c r="W107" s="19" t="str">
        <f t="shared" si="112"/>
        <v/>
      </c>
      <c r="X107" s="23">
        <f>IF(X77&gt;0,VLOOKUP(X77,'[3]2020_Envelope'!$BH$6:$CR$128,22),"")</f>
        <v>16.497038617511517</v>
      </c>
      <c r="Y107" s="23">
        <f>IF(Y77&gt;0,VLOOKUP(Y77,'[3]2020_Envelope'!$BH$6:$CR$128,22),"")</f>
        <v>53.720747311827949</v>
      </c>
      <c r="Z107" s="23">
        <f>IF(Z77&gt;0,VLOOKUP(Z77,'[3]2020_Envelope'!$BH$6:$CR$128,22),"")</f>
        <v>21.84477752995392</v>
      </c>
      <c r="AA107" s="23">
        <f>IF(AA77&gt;0,VLOOKUP(AA77,'[3]2020_Envelope'!$BH$6:$CR$128,22),"")</f>
        <v>44.024907160150377</v>
      </c>
      <c r="AB107" s="23" t="str">
        <f>IF(AB77&gt;0,VLOOKUP(AB77,'[3]2020_Envelope'!$BH$6:$CR$128,22),"")</f>
        <v/>
      </c>
      <c r="AC107" s="23" t="str">
        <f>IF(AC77&gt;0,VLOOKUP(AC77,'[3]2020_Envelope'!$BH$6:$CR$128,22),"")</f>
        <v/>
      </c>
      <c r="AD107" s="22" t="str">
        <f>IF(AD77&gt;0,VLOOKUP(AD77,'[3]2020_HVAC'!$EY$7:$KA$83,86),"")</f>
        <v/>
      </c>
      <c r="AE107" s="22" t="str">
        <f>IF(AE77&gt;0,VLOOKUP(AE77,'[3]2020_HVAC'!$EY$7:$KA$83,86),"")</f>
        <v/>
      </c>
      <c r="AF107" s="22" t="str">
        <f>IF(AF77&gt;0,VLOOKUP(AF77,'[3]2020_HVAC'!$EY$7:$KA$83,86),"")</f>
        <v/>
      </c>
      <c r="AG107" s="61">
        <f>VLOOKUP($C107,[2]Performance!$A$3:$K$36,9)</f>
        <v>2</v>
      </c>
      <c r="AH107" s="61">
        <f t="shared" si="101"/>
        <v>88</v>
      </c>
      <c r="AI107" s="22">
        <f>IF(AI77&gt;0,VLOOKUP(AI77,'[3]2020_HVAC'!$EY$7:$KA$83,AH107),"")</f>
        <v>13.744013834936897</v>
      </c>
      <c r="AJ107" s="22" t="str">
        <f>IF(AJ77&gt;0,VLOOKUP(AJ77,'[3]2020_HVAC'!$EY$7:$KA$83,AH107),"")</f>
        <v/>
      </c>
      <c r="AK107" s="22">
        <f>IF(AK77&gt;0,VLOOKUP(AK77,'[3]2020_HVAC'!$EY$7:$KA$83,86),"")</f>
        <v>73.342199999999991</v>
      </c>
      <c r="AL107" s="22">
        <f>IF(AL77&gt;0,VLOOKUP(AL77,'[3]2020_HVAC'!$EY$7:$KA$83,86),"")</f>
        <v>3.9442857142857144</v>
      </c>
      <c r="AM107" s="22" t="str">
        <f>IF(AM77&gt;0,VLOOKUP(AM77,'[3]2020_HVAC'!$EY$7:$KA$83,86),"")</f>
        <v/>
      </c>
      <c r="AN107" s="22" t="str">
        <f>IF(AN77&gt;0,VLOOKUP(AN77,'[3]2020_HVAC'!$EY$7:$KA$83,86),"")</f>
        <v/>
      </c>
      <c r="AO107" s="14">
        <f t="shared" si="102"/>
        <v>31796.515823613292</v>
      </c>
      <c r="AP107" s="23">
        <f>IF(AP77&gt;0,VLOOKUP(AP77,'[3]2020_Envelope'!$BH$6:$CR$128,23),"")</f>
        <v>7.9828915651134995</v>
      </c>
      <c r="AQ107" s="23">
        <f>IF(AQ77&gt;0,VLOOKUP(AQ77,'[3]2020_Envelope'!$BH$6:$CR$128,23),"")</f>
        <v>17.659844205495819</v>
      </c>
      <c r="AR107" s="23">
        <f>IF(AR77&gt;0,VLOOKUP(AR77,'[3]2020_Envelope'!$BH$6:$CR$128,23),"")</f>
        <v>10.570654183990444</v>
      </c>
      <c r="AS107" s="23">
        <f>IF(AS77&gt;0,VLOOKUP(AS77,'[3]2020_Envelope'!$BH$6:$CR$128,23),"")</f>
        <v>40.405578880382777</v>
      </c>
      <c r="AT107" s="23" t="str">
        <f>IF(AT77&gt;0,VLOOKUP(AT77,'[3]2020_Envelope'!$BH$6:$CR$128,23),"")</f>
        <v/>
      </c>
      <c r="AU107" s="23" t="str">
        <f>IF(AU77&gt;0,VLOOKUP(AU77,'[3]2020_Envelope'!$BH$6:$CR$128,23),"")</f>
        <v/>
      </c>
      <c r="AV107" s="22" t="str">
        <f>IF(AV77&gt;0,VLOOKUP(AV77,'[3]2020_HVAC'!$EY$7:$KA$83,89),"")</f>
        <v/>
      </c>
      <c r="AW107" s="22" t="str">
        <f>IF(AW77&gt;0,VLOOKUP(AW77,'[3]2020_HVAC'!$EY$7:$KA$83,89),"")</f>
        <v/>
      </c>
      <c r="AX107" s="22" t="str">
        <f>IF(AX77&gt;0,VLOOKUP(AX77,'[3]2020_HVAC'!$EY$7:$KA$83,89),"")</f>
        <v/>
      </c>
      <c r="AY107" s="61">
        <f>VLOOKUP($C107,[1]Performance!$A$3:$K$36,9)</f>
        <v>2</v>
      </c>
      <c r="AZ107" s="61">
        <f t="shared" si="103"/>
        <v>91</v>
      </c>
      <c r="BA107" s="22">
        <f>IF(BA77&gt;0,VLOOKUP(BA77,'[3]2020_HVAC'!$EY$7:$KA$83,AZ107),"")</f>
        <v>5.9572205118122001</v>
      </c>
      <c r="BB107" s="22" t="str">
        <f>IF(BB77&gt;0,VLOOKUP(BB77,'[3]2020_HVAC'!$EY$7:$KA$83,AZ107),"")</f>
        <v/>
      </c>
      <c r="BC107" s="22">
        <f>IF(BC77&gt;0,VLOOKUP(BC77,'[3]2020_HVAC'!$EY$7:$KA$83,89),"")</f>
        <v>70.380400000000009</v>
      </c>
      <c r="BD107" s="22">
        <f>IF(BD77&gt;0,VLOOKUP(BD77,'[3]2020_HVAC'!$EY$7:$KA$83,89),"")</f>
        <v>0.55777777777777782</v>
      </c>
      <c r="BE107" s="22" t="str">
        <f>IF(BE77&gt;0,VLOOKUP(BE77,'[3]2020_HVAC'!$EY$7:$KA$83,89),"")</f>
        <v/>
      </c>
      <c r="BF107" s="22" t="str">
        <f>IF(BF77&gt;0,VLOOKUP(BF77,'[3]2020_HVAC'!$EY$7:$KA$83,89),"")</f>
        <v/>
      </c>
      <c r="BG107" s="14">
        <f t="shared" si="104"/>
        <v>151979.22345332679</v>
      </c>
      <c r="BH107" s="21">
        <f>IF($N107&gt;0,VLOOKUP($C107,[2]Bucharest!$AB$7:$AN$40,$N107))/((IF($P107=1,'3 PlantsCodes'!$D$26,IF($P107=2,'3 PlantsCodes'!$D$27,IF($P107=3,'3 PlantsCodes'!$D$28,IF($P107=4,'3 PlantsCodes'!#REF!)))))*IF($R107=1,'3 PlantsCodes'!$D$31,IF(RO_Bucharest!$R107=2,'3 PlantsCodes'!$D$32)))</f>
        <v>57.304739746077075</v>
      </c>
      <c r="BI107" s="21">
        <f>(IF($O107=20,VLOOKUP($C107,[2]Bucharest!$AB$7:$AN$40,12),IF($O107&gt;0,VLOOKUP($C107,[2]Bucharest!$AB$7:$AN$40,$O107),0))/(IF($Q107=1,'3 PlantsCodes'!$E$26,IF($Q107=3,'3 PlantsCodes'!$E$28,IF($Q107=4,'3 PlantsCodes'!$E$29,1)))*IF($R107=1,'3 PlantsCodes'!$E$31,IF($R107=2,'3 PlantsCodes'!$E$32))))</f>
        <v>9.8988783793529809</v>
      </c>
      <c r="BJ107" s="21">
        <f>VLOOKUP($C107,[2]Bucharest!$AB$6:$AZ$40,$T107)</f>
        <v>16.547368421052632</v>
      </c>
      <c r="BK107" s="21">
        <f>VLOOKUP($C107,[2]Bucharest!$B$7:$Y$40,18)</f>
        <v>11.353794285713454</v>
      </c>
      <c r="BL107" s="21">
        <f>VLOOKUP($C107,[2]Bucharest!$B$7:$AA$40,26)</f>
        <v>0.54156143009553581</v>
      </c>
      <c r="BM107" s="22">
        <f>IF($V107=1,-[4]SFH!$E$11,0)</f>
        <v>0</v>
      </c>
      <c r="BN107" s="63" t="s">
        <v>38</v>
      </c>
      <c r="BO107" s="21">
        <f>IF($N107&gt;0,VLOOKUP($C107,[1]Bucharest!$AB$7:$AN$40,$N107))/((IF($P107=1,'3 PlantsCodes'!$D$26,IF($P107=2,'3 PlantsCodes'!$D$27,IF($P107=3,'3 PlantsCodes'!$D$28,IF($P107=4,'3 PlantsCodes'!D100)))))*IF($R107=1,'3 PlantsCodes'!$D$31,IF(RO_Bucharest!$R107=2,'3 PlantsCodes'!$D$32)))</f>
        <v>51.155373920750435</v>
      </c>
      <c r="BP107" s="21">
        <f>(IF($O107=20,VLOOKUP($C107,[1]Bucharest!$AB$7:$AN$40,12),IF($O107&gt;0,VLOOKUP($C107,[1]Bucharest!$AB$7:$AN$40,$O107),0))/(IF($Q107=1,'3 PlantsCodes'!$E$26,IF($Q107=3,'3 PlantsCodes'!$E$28,IF($Q107=4,'3 PlantsCodes'!$E$29,1)))*IF($R107=1,'3 PlantsCodes'!$E$31,IF($R107=2,'3 PlantsCodes'!$E$32))))</f>
        <v>8.1843524549357287</v>
      </c>
      <c r="BQ107" s="21">
        <f>VLOOKUP($C107,[1]Bucharest!$AB$6:$AZ$40,$T107)</f>
        <v>25.547368421052632</v>
      </c>
      <c r="BR107" s="21">
        <f>VLOOKUP($C107,[1]Bucharest!$B$7:$Y$40,18)</f>
        <v>11.676460606061633</v>
      </c>
      <c r="BS107" s="21">
        <f>VLOOKUP($C107,[1]Bucharest!$B$7:$AA$40,26)</f>
        <v>0.46211980103799327</v>
      </c>
      <c r="BT107" s="22">
        <f>IF($V107=1,-[4]AB!$E$11,0)</f>
        <v>0</v>
      </c>
      <c r="BU107" s="63" t="s">
        <v>38</v>
      </c>
    </row>
    <row r="108" spans="1:73" x14ac:dyDescent="0.25">
      <c r="A108" s="195"/>
      <c r="B108" s="18">
        <v>11</v>
      </c>
      <c r="C108" s="26">
        <f t="shared" ref="C108:W108" si="113">IF(C78="","",C78)</f>
        <v>33</v>
      </c>
      <c r="D108" s="55" t="str">
        <f t="shared" si="113"/>
        <v>+</v>
      </c>
      <c r="E108" s="55" t="str">
        <f t="shared" si="113"/>
        <v>+</v>
      </c>
      <c r="F108" s="54" t="str">
        <f t="shared" si="113"/>
        <v>o</v>
      </c>
      <c r="G108" s="54" t="str">
        <f t="shared" si="113"/>
        <v>o</v>
      </c>
      <c r="H108" s="54">
        <f t="shared" si="113"/>
        <v>1</v>
      </c>
      <c r="I108" s="54">
        <f t="shared" si="113"/>
        <v>4</v>
      </c>
      <c r="J108" s="54">
        <f t="shared" si="113"/>
        <v>3</v>
      </c>
      <c r="K108" s="54">
        <f t="shared" si="113"/>
        <v>1</v>
      </c>
      <c r="L108" s="54">
        <f t="shared" si="113"/>
        <v>2</v>
      </c>
      <c r="M108" s="54">
        <f t="shared" si="113"/>
        <v>4312</v>
      </c>
      <c r="N108" s="54">
        <f t="shared" si="113"/>
        <v>6</v>
      </c>
      <c r="O108" s="54">
        <f t="shared" si="113"/>
        <v>11</v>
      </c>
      <c r="P108" s="54">
        <f t="shared" si="113"/>
        <v>1</v>
      </c>
      <c r="Q108" s="54">
        <f t="shared" si="113"/>
        <v>3</v>
      </c>
      <c r="R108" s="54">
        <f t="shared" si="113"/>
        <v>1</v>
      </c>
      <c r="S108" s="54" t="str">
        <f t="shared" si="113"/>
        <v>o</v>
      </c>
      <c r="T108" s="26">
        <f t="shared" si="113"/>
        <v>15</v>
      </c>
      <c r="U108" s="54">
        <f t="shared" si="113"/>
        <v>0</v>
      </c>
      <c r="V108" s="54">
        <f t="shared" si="113"/>
        <v>0</v>
      </c>
      <c r="W108" s="19" t="str">
        <f t="shared" si="113"/>
        <v/>
      </c>
      <c r="X108" s="23">
        <f>IF(X78&gt;0,VLOOKUP(X78,'[3]2020_Envelope'!$BH$6:$CR$128,22),"")</f>
        <v>16.497038617511517</v>
      </c>
      <c r="Y108" s="23">
        <f>IF(Y78&gt;0,VLOOKUP(Y78,'[3]2020_Envelope'!$BH$6:$CR$128,22),"")</f>
        <v>53.720747311827949</v>
      </c>
      <c r="Z108" s="23">
        <f>IF(Z78&gt;0,VLOOKUP(Z78,'[3]2020_Envelope'!$BH$6:$CR$128,22),"")</f>
        <v>21.84477752995392</v>
      </c>
      <c r="AA108" s="23">
        <f>IF(AA78&gt;0,VLOOKUP(AA78,'[3]2020_Envelope'!$BH$6:$CR$128,22),"")</f>
        <v>44.024907160150377</v>
      </c>
      <c r="AB108" s="23" t="str">
        <f>IF(AB78&gt;0,VLOOKUP(AB78,'[3]2020_Envelope'!$BH$6:$CR$128,22),"")</f>
        <v/>
      </c>
      <c r="AC108" s="23" t="str">
        <f>IF(AC78&gt;0,VLOOKUP(AC78,'[3]2020_Envelope'!$BH$6:$CR$128,22),"")</f>
        <v/>
      </c>
      <c r="AD108" s="22">
        <f>IF(AD78&gt;0,VLOOKUP(AD78,'[3]2020_HVAC'!$EY$7:$KA$83,86),"")</f>
        <v>10.196875</v>
      </c>
      <c r="AE108" s="22">
        <f>IF(AE78&gt;0,VLOOKUP(AE78,'[3]2020_HVAC'!$EY$7:$KA$83,86),"")</f>
        <v>11.330163679245285</v>
      </c>
      <c r="AF108" s="22" t="str">
        <f>IF(AF78&gt;0,VLOOKUP(AF78,'[3]2020_HVAC'!$EY$7:$KA$83,86),"")</f>
        <v/>
      </c>
      <c r="AG108" s="61">
        <f>VLOOKUP($C108,[2]Performance!$A$3:$K$36,9)</f>
        <v>2</v>
      </c>
      <c r="AH108" s="61">
        <f t="shared" si="101"/>
        <v>88</v>
      </c>
      <c r="AI108" s="22">
        <f>IF(AI78&gt;0,VLOOKUP(AI78,'[3]2020_HVAC'!$EY$7:$KA$83,AH108),"")</f>
        <v>13.744013834936897</v>
      </c>
      <c r="AJ108" s="22" t="str">
        <f>IF(AJ78&gt;0,VLOOKUP(AJ78,'[3]2020_HVAC'!$EY$7:$KA$83,AH108),"")</f>
        <v/>
      </c>
      <c r="AK108" s="22">
        <f>IF(AK78&gt;0,VLOOKUP(AK78,'[3]2020_HVAC'!$EY$7:$KA$83,86),"")</f>
        <v>73.342199999999991</v>
      </c>
      <c r="AL108" s="22">
        <f>IF(AL78&gt;0,VLOOKUP(AL78,'[3]2020_HVAC'!$EY$7:$KA$83,86),"")</f>
        <v>3.9442857142857144</v>
      </c>
      <c r="AM108" s="22" t="str">
        <f>IF(AM78&gt;0,VLOOKUP(AM78,'[3]2020_HVAC'!$EY$7:$KA$83,86),"")</f>
        <v/>
      </c>
      <c r="AN108" s="22" t="str">
        <f>IF(AN78&gt;0,VLOOKUP(AN78,'[3]2020_HVAC'!$EY$7:$KA$83,86),"")</f>
        <v/>
      </c>
      <c r="AO108" s="14">
        <f t="shared" si="102"/>
        <v>34810.301238707631</v>
      </c>
      <c r="AP108" s="23">
        <f>IF(AP78&gt;0,VLOOKUP(AP78,'[3]2020_Envelope'!$BH$6:$CR$128,23),"")</f>
        <v>7.9828915651134995</v>
      </c>
      <c r="AQ108" s="23">
        <f>IF(AQ78&gt;0,VLOOKUP(AQ78,'[3]2020_Envelope'!$BH$6:$CR$128,23),"")</f>
        <v>17.659844205495819</v>
      </c>
      <c r="AR108" s="23">
        <f>IF(AR78&gt;0,VLOOKUP(AR78,'[3]2020_Envelope'!$BH$6:$CR$128,23),"")</f>
        <v>10.570654183990444</v>
      </c>
      <c r="AS108" s="23">
        <f>IF(AS78&gt;0,VLOOKUP(AS78,'[3]2020_Envelope'!$BH$6:$CR$128,23),"")</f>
        <v>40.405578880382777</v>
      </c>
      <c r="AT108" s="23" t="str">
        <f>IF(AT78&gt;0,VLOOKUP(AT78,'[3]2020_Envelope'!$BH$6:$CR$128,23),"")</f>
        <v/>
      </c>
      <c r="AU108" s="23" t="str">
        <f>IF(AU78&gt;0,VLOOKUP(AU78,'[3]2020_Envelope'!$BH$6:$CR$128,23),"")</f>
        <v/>
      </c>
      <c r="AV108" s="22">
        <f>IF(AV78&gt;0,VLOOKUP(AV78,'[3]2020_HVAC'!$EY$7:$KA$83,89),"")</f>
        <v>9.7301797979797993</v>
      </c>
      <c r="AW108" s="22">
        <f>IF(AW78&gt;0,VLOOKUP(AW78,'[3]2020_HVAC'!$EY$7:$KA$83,89),"")</f>
        <v>9.6586158949494951</v>
      </c>
      <c r="AX108" s="22" t="str">
        <f>IF(AX78&gt;0,VLOOKUP(AX78,'[3]2020_HVAC'!$EY$7:$KA$83,89),"")</f>
        <v/>
      </c>
      <c r="AY108" s="61">
        <f>VLOOKUP($C108,[1]Performance!$A$3:$K$36,9)</f>
        <v>2</v>
      </c>
      <c r="AZ108" s="61">
        <f t="shared" si="103"/>
        <v>91</v>
      </c>
      <c r="BA108" s="22">
        <f>IF(BA78&gt;0,VLOOKUP(BA78,'[3]2020_HVAC'!$EY$7:$KA$83,AZ108),"")</f>
        <v>5.9572205118122001</v>
      </c>
      <c r="BB108" s="22" t="str">
        <f>IF(BB78&gt;0,VLOOKUP(BB78,'[3]2020_HVAC'!$EY$7:$KA$83,AZ108),"")</f>
        <v/>
      </c>
      <c r="BC108" s="22">
        <f>IF(BC78&gt;0,VLOOKUP(BC78,'[3]2020_HVAC'!$EY$7:$KA$83,89),"")</f>
        <v>70.380400000000009</v>
      </c>
      <c r="BD108" s="22">
        <f>IF(BD78&gt;0,VLOOKUP(BD78,'[3]2020_HVAC'!$EY$7:$KA$83,89),"")</f>
        <v>0.55777777777777782</v>
      </c>
      <c r="BE108" s="22" t="str">
        <f>IF(BE78&gt;0,VLOOKUP(BE78,'[3]2020_HVAC'!$EY$7:$KA$83,89),"")</f>
        <v/>
      </c>
      <c r="BF108" s="22" t="str">
        <f>IF(BF78&gt;0,VLOOKUP(BF78,'[3]2020_HVAC'!$EY$7:$KA$83,89),"")</f>
        <v/>
      </c>
      <c r="BG108" s="14">
        <f t="shared" si="104"/>
        <v>171174.13118932681</v>
      </c>
      <c r="BH108" s="21">
        <f>IF($N108&gt;0,VLOOKUP($C108,[2]Bucharest!$AB$7:$AN$40,$N108))/((IF($P108=1,'3 PlantsCodes'!$D$26,IF($P108=2,'3 PlantsCodes'!$D$27,IF($P108=3,'3 PlantsCodes'!$D$28,IF($P108=4,'3 PlantsCodes'!#REF!)))))*IF($R108=1,'3 PlantsCodes'!$D$31,IF(RO_Bucharest!$R108=2,'3 PlantsCodes'!$D$32)))</f>
        <v>39.301405151456187</v>
      </c>
      <c r="BI108" s="21">
        <f>(IF($O108=20,VLOOKUP($C108,[2]Bucharest!$AB$7:$AN$40,12),IF($O108&gt;0,VLOOKUP($C108,[2]Bucharest!$AB$7:$AN$40,$O108),0))/(IF($Q108=1,'3 PlantsCodes'!$E$26,IF($Q108=3,'3 PlantsCodes'!$E$28,IF($Q108=4,'3 PlantsCodes'!$E$29,1)))*IF($R108=1,'3 PlantsCodes'!$E$31,IF($R108=2,'3 PlantsCodes'!$E$32))))</f>
        <v>9.6016305786045439</v>
      </c>
      <c r="BJ108" s="21">
        <f>VLOOKUP($C108,[2]Bucharest!$AB$6:$AZ$40,$T108)</f>
        <v>16.547368421052632</v>
      </c>
      <c r="BK108" s="21">
        <f>VLOOKUP($C108,[2]Bucharest!$B$7:$Y$40,18)</f>
        <v>11.353794285713454</v>
      </c>
      <c r="BL108" s="21">
        <f>VLOOKUP($C108,[2]Bucharest!$B$7:$AA$40,26)</f>
        <v>5.079139739483213</v>
      </c>
      <c r="BM108" s="22">
        <f>IF($V108=1,-[4]SFH!$E$11,0)</f>
        <v>0</v>
      </c>
      <c r="BN108" s="63" t="s">
        <v>38</v>
      </c>
      <c r="BO108" s="21">
        <f>IF($N108&gt;0,VLOOKUP($C108,[1]Bucharest!$AB$7:$AN$40,$N108))/((IF($P108=1,'3 PlantsCodes'!$D$26,IF($P108=2,'3 PlantsCodes'!$D$27,IF($P108=3,'3 PlantsCodes'!$D$28,IF($P108=4,'3 PlantsCodes'!D101)))))*IF($R108=1,'3 PlantsCodes'!$D$31,IF(RO_Bucharest!$R108=2,'3 PlantsCodes'!$D$32)))</f>
        <v>35.044739408951465</v>
      </c>
      <c r="BP108" s="21">
        <f>(IF($O108=20,VLOOKUP($C108,[1]Bucharest!$AB$7:$AN$40,12),IF($O108&gt;0,VLOOKUP($C108,[1]Bucharest!$AB$7:$AN$40,$O108),0))/(IF($Q108=1,'3 PlantsCodes'!$E$26,IF($Q108=3,'3 PlantsCodes'!$E$28,IF($Q108=4,'3 PlantsCodes'!$E$29,1)))*IF($R108=1,'3 PlantsCodes'!$E$31,IF($R108=2,'3 PlantsCodes'!$E$32))))</f>
        <v>7.8898371336195146</v>
      </c>
      <c r="BQ108" s="21">
        <f>VLOOKUP($C108,[1]Bucharest!$AB$6:$AZ$40,$T108)</f>
        <v>25.547368421052632</v>
      </c>
      <c r="BR108" s="21">
        <f>VLOOKUP($C108,[1]Bucharest!$B$7:$Y$40,18)</f>
        <v>11.676460606061633</v>
      </c>
      <c r="BS108" s="21">
        <f>VLOOKUP($C108,[1]Bucharest!$B$7:$AA$40,26)</f>
        <v>4.8558232903528085</v>
      </c>
      <c r="BT108" s="22">
        <f>IF($V108=1,-[4]AB!$E$11,0)</f>
        <v>0</v>
      </c>
      <c r="BU108" s="63" t="s">
        <v>38</v>
      </c>
    </row>
    <row r="109" spans="1:73" x14ac:dyDescent="0.25">
      <c r="A109" s="195"/>
      <c r="B109" s="18">
        <v>12</v>
      </c>
      <c r="C109" s="26">
        <f t="shared" ref="C109:W109" si="114">IF(C79="","",C79)</f>
        <v>17</v>
      </c>
      <c r="D109" s="55" t="str">
        <f t="shared" si="114"/>
        <v>o+</v>
      </c>
      <c r="E109" s="55" t="str">
        <f t="shared" si="114"/>
        <v>o</v>
      </c>
      <c r="F109" s="54" t="str">
        <f t="shared" si="114"/>
        <v>o</v>
      </c>
      <c r="G109" s="54" t="str">
        <f t="shared" si="114"/>
        <v>o</v>
      </c>
      <c r="H109" s="54">
        <f t="shared" si="114"/>
        <v>0</v>
      </c>
      <c r="I109" s="54">
        <f t="shared" si="114"/>
        <v>3</v>
      </c>
      <c r="J109" s="54">
        <f t="shared" si="114"/>
        <v>1</v>
      </c>
      <c r="K109" s="54">
        <f t="shared" si="114"/>
        <v>1</v>
      </c>
      <c r="L109" s="54">
        <f t="shared" si="114"/>
        <v>1</v>
      </c>
      <c r="M109" s="54">
        <f t="shared" si="114"/>
        <v>3111</v>
      </c>
      <c r="N109" s="54">
        <f t="shared" si="114"/>
        <v>9</v>
      </c>
      <c r="O109" s="54">
        <f t="shared" si="114"/>
        <v>11</v>
      </c>
      <c r="P109" s="54">
        <f t="shared" si="114"/>
        <v>2</v>
      </c>
      <c r="Q109" s="54">
        <f t="shared" si="114"/>
        <v>3</v>
      </c>
      <c r="R109" s="54">
        <f t="shared" si="114"/>
        <v>1</v>
      </c>
      <c r="S109" s="54" t="str">
        <f t="shared" si="114"/>
        <v>o</v>
      </c>
      <c r="T109" s="26">
        <f t="shared" si="114"/>
        <v>24</v>
      </c>
      <c r="U109" s="54">
        <f t="shared" si="114"/>
        <v>1</v>
      </c>
      <c r="V109" s="54">
        <f t="shared" si="114"/>
        <v>1</v>
      </c>
      <c r="W109" s="19" t="str">
        <f t="shared" si="114"/>
        <v/>
      </c>
      <c r="X109" s="23">
        <f>IF(X79&gt;0,VLOOKUP(X79,'[3]2020_Envelope'!$BH$6:$CR$128,22),"")</f>
        <v>14.105274654377878</v>
      </c>
      <c r="Y109" s="23">
        <f>IF(Y79&gt;0,VLOOKUP(Y79,'[3]2020_Envelope'!$BH$6:$CR$128,22),"")</f>
        <v>46.74402688172043</v>
      </c>
      <c r="Z109" s="23">
        <f>IF(Z79&gt;0,VLOOKUP(Z79,'[3]2020_Envelope'!$BH$6:$CR$128,22),"")</f>
        <v>17.478275115207371</v>
      </c>
      <c r="AA109" s="23">
        <f>IF(AA79&gt;0,VLOOKUP(AA79,'[3]2020_Envelope'!$BH$6:$CR$128,22),"")</f>
        <v>3.5870117481203017</v>
      </c>
      <c r="AB109" s="23" t="str">
        <f>IF(AB79&gt;0,VLOOKUP(AB79,'[3]2020_Envelope'!$BH$6:$CR$128,22),"")</f>
        <v/>
      </c>
      <c r="AC109" s="23" t="str">
        <f>IF(AC79&gt;0,VLOOKUP(AC79,'[3]2020_Envelope'!$BH$6:$CR$128,22),"")</f>
        <v/>
      </c>
      <c r="AD109" s="22" t="str">
        <f>IF(AD79&gt;0,VLOOKUP(AD79,'[3]2020_HVAC'!$EY$7:$KA$83,86),"")</f>
        <v/>
      </c>
      <c r="AE109" s="22" t="str">
        <f>IF(AE79&gt;0,VLOOKUP(AE79,'[3]2020_HVAC'!$EY$7:$KA$83,86),"")</f>
        <v/>
      </c>
      <c r="AF109" s="22" t="str">
        <f>IF(AF79&gt;0,VLOOKUP(AF79,'[3]2020_HVAC'!$EY$7:$KA$83,86),"")</f>
        <v/>
      </c>
      <c r="AG109" s="61">
        <f>VLOOKUP($C109,[2]Performance!$A$3:$K$36,9)</f>
        <v>2</v>
      </c>
      <c r="AH109" s="61">
        <f t="shared" si="101"/>
        <v>88</v>
      </c>
      <c r="AI109" s="22">
        <f>IF(AI79&gt;0,VLOOKUP(AI79,'[3]2020_HVAC'!$EY$7:$KA$83,AH109),"")</f>
        <v>4.3925000000000001</v>
      </c>
      <c r="AJ109" s="22" t="str">
        <f>IF(AJ79&gt;0,VLOOKUP(AJ79,'[3]2020_HVAC'!$EY$7:$KA$83,AH109),"")</f>
        <v/>
      </c>
      <c r="AK109" s="22">
        <f>IF(AK79&gt;0,VLOOKUP(AK79,'[3]2020_HVAC'!$EY$7:$KA$83,86),"")</f>
        <v>28.865000000000002</v>
      </c>
      <c r="AL109" s="22">
        <f>IF(AL79&gt;0,VLOOKUP(AL79,'[3]2020_HVAC'!$EY$7:$KA$83,86),"")</f>
        <v>3.9442857142857144</v>
      </c>
      <c r="AM109" s="22">
        <f>IF(AM79&gt;0,VLOOKUP(AM79,'[3]2020_HVAC'!$EY$7:$KA$83,86),"")</f>
        <v>8.4938399999999916</v>
      </c>
      <c r="AN109" s="22">
        <f>IF(AN79&gt;0,VLOOKUP(AN79,'[3]2020_HVAC'!$EY$7:$KA$83,86),"")</f>
        <v>27.228174670506522</v>
      </c>
      <c r="AO109" s="14">
        <f t="shared" si="102"/>
        <v>21677.37442979055</v>
      </c>
      <c r="AP109" s="23">
        <f>IF(AP79&gt;0,VLOOKUP(AP79,'[3]2020_Envelope'!$BH$6:$CR$128,23),"")</f>
        <v>6.8255206690561527</v>
      </c>
      <c r="AQ109" s="23">
        <f>IF(AQ79&gt;0,VLOOKUP(AQ79,'[3]2020_Envelope'!$BH$6:$CR$128,23),"")</f>
        <v>15.366357945041814</v>
      </c>
      <c r="AR109" s="23">
        <f>IF(AR79&gt;0,VLOOKUP(AR79,'[3]2020_Envelope'!$BH$6:$CR$128,23),"")</f>
        <v>8.4577103942652343</v>
      </c>
      <c r="AS109" s="23">
        <f>IF(AS79&gt;0,VLOOKUP(AS79,'[3]2020_Envelope'!$BH$6:$CR$128,23),"")</f>
        <v>3.4362980861244021</v>
      </c>
      <c r="AT109" s="23" t="str">
        <f>IF(AT79&gt;0,VLOOKUP(AT79,'[3]2020_Envelope'!$BH$6:$CR$128,23),"")</f>
        <v/>
      </c>
      <c r="AU109" s="23" t="str">
        <f>IF(AU79&gt;0,VLOOKUP(AU79,'[3]2020_Envelope'!$BH$6:$CR$128,23),"")</f>
        <v/>
      </c>
      <c r="AV109" s="22" t="str">
        <f>IF(AV79&gt;0,VLOOKUP(AV79,'[3]2020_HVAC'!$EY$7:$KA$83,89),"")</f>
        <v/>
      </c>
      <c r="AW109" s="22" t="str">
        <f>IF(AW79&gt;0,VLOOKUP(AW79,'[3]2020_HVAC'!$EY$7:$KA$83,89),"")</f>
        <v/>
      </c>
      <c r="AX109" s="22" t="str">
        <f>IF(AX79&gt;0,VLOOKUP(AX79,'[3]2020_HVAC'!$EY$7:$KA$83,89),"")</f>
        <v/>
      </c>
      <c r="AY109" s="61">
        <f>VLOOKUP($C109,[1]Performance!$A$3:$K$36,9)</f>
        <v>1</v>
      </c>
      <c r="AZ109" s="61">
        <f t="shared" si="103"/>
        <v>90</v>
      </c>
      <c r="BA109" s="22">
        <f>IF(BA79&gt;0,VLOOKUP(BA79,'[3]2020_HVAC'!$EY$7:$KA$83,AZ109),"")</f>
        <v>4.9089515151515153</v>
      </c>
      <c r="BB109" s="22" t="str">
        <f>IF(BB79&gt;0,VLOOKUP(BB79,'[3]2020_HVAC'!$EY$7:$KA$83,AZ109),"")</f>
        <v/>
      </c>
      <c r="BC109" s="22">
        <f>IF(BC79&gt;0,VLOOKUP(BC79,'[3]2020_HVAC'!$EY$7:$KA$83,89),"")</f>
        <v>25.1</v>
      </c>
      <c r="BD109" s="22">
        <f>IF(BD79&gt;0,VLOOKUP(BD79,'[3]2020_HVAC'!$EY$7:$KA$83,89),"")</f>
        <v>0.55777777777777782</v>
      </c>
      <c r="BE109" s="22">
        <f>IF(BE79&gt;0,VLOOKUP(BE79,'[3]2020_HVAC'!$EY$7:$KA$83,89),"")</f>
        <v>10.356412121212111</v>
      </c>
      <c r="BF109" s="22">
        <f>IF(BF79&gt;0,VLOOKUP(BF79,'[3]2020_HVAC'!$EY$7:$KA$83,89),"")</f>
        <v>16.94197535053739</v>
      </c>
      <c r="BG109" s="14">
        <f t="shared" si="104"/>
        <v>91031.493820574746</v>
      </c>
      <c r="BH109" s="21">
        <f>IF($N109&gt;0,VLOOKUP($C109,[2]Bucharest!$AB$7:$AN$40,$N109))/((IF($P109=1,'3 PlantsCodes'!$D$26,IF($P109=2,'3 PlantsCodes'!$D$27,IF($P109=3,'3 PlantsCodes'!$D$28,IF($P109=4,'3 PlantsCodes'!#REF!)))))*IF($R109=1,'3 PlantsCodes'!$D$31,IF(RO_Bucharest!$R109=2,'3 PlantsCodes'!$D$32)))</f>
        <v>102.50045807611288</v>
      </c>
      <c r="BI109" s="21">
        <f>(IF($O109=20,VLOOKUP($C109,[2]Bucharest!$AB$7:$AN$40,12),IF($O109&gt;0,VLOOKUP($C109,[2]Bucharest!$AB$7:$AN$40,$O109),0))/(IF($Q109=1,'3 PlantsCodes'!$E$26,IF($Q109=3,'3 PlantsCodes'!$E$28,IF($Q109=4,'3 PlantsCodes'!$E$29,1)))*IF($R109=1,'3 PlantsCodes'!$E$31,IF($R109=2,'3 PlantsCodes'!$E$32))))</f>
        <v>9.6218884990401072</v>
      </c>
      <c r="BJ109" s="21">
        <f>VLOOKUP($C109,[2]Bucharest!$AB$6:$AZ$40,$T109)</f>
        <v>7.6342857142857152</v>
      </c>
      <c r="BK109" s="21">
        <f>VLOOKUP($C109,[2]Bucharest!$B$7:$Y$40,18)</f>
        <v>11.353794285713454</v>
      </c>
      <c r="BL109" s="21">
        <f>VLOOKUP($C109,[2]Bucharest!$B$7:$AA$40,26)</f>
        <v>0.60702759212563795</v>
      </c>
      <c r="BM109" s="22">
        <f>IF($V109=1,-[4]SFH!$E$11,0)</f>
        <v>-20.6</v>
      </c>
      <c r="BN109" s="63" t="s">
        <v>38</v>
      </c>
      <c r="BO109" s="21">
        <f>IF($N109&gt;0,VLOOKUP($C109,[1]Bucharest!$AB$7:$AN$40,$N109))/((IF($P109=1,'3 PlantsCodes'!$D$26,IF($P109=2,'3 PlantsCodes'!$D$27,IF($P109=3,'3 PlantsCodes'!$D$28,IF($P109=4,'3 PlantsCodes'!D102)))))*IF($R109=1,'3 PlantsCodes'!$D$31,IF(RO_Bucharest!$R109=2,'3 PlantsCodes'!$D$32)))</f>
        <v>85.795607960662267</v>
      </c>
      <c r="BP109" s="21">
        <f>(IF($O109=20,VLOOKUP($C109,[1]Bucharest!$AB$7:$AN$40,12),IF($O109&gt;0,VLOOKUP($C109,[1]Bucharest!$AB$7:$AN$40,$O109),0))/(IF($Q109=1,'3 PlantsCodes'!$E$26,IF($Q109=3,'3 PlantsCodes'!$E$28,IF($Q109=4,'3 PlantsCodes'!$E$29,1)))*IF($R109=1,'3 PlantsCodes'!$E$31,IF($R109=2,'3 PlantsCodes'!$E$32))))</f>
        <v>7.5678933157777495</v>
      </c>
      <c r="BQ109" s="21">
        <f>VLOOKUP($C109,[1]Bucharest!$AB$6:$AZ$40,$T109)</f>
        <v>12.217474747474746</v>
      </c>
      <c r="BR109" s="21">
        <f>VLOOKUP($C109,[1]Bucharest!$B$7:$Y$40,18)</f>
        <v>11.676460606061633</v>
      </c>
      <c r="BS109" s="21">
        <f>VLOOKUP($C109,[1]Bucharest!$B$7:$AA$40,26)</f>
        <v>0.50319360727396634</v>
      </c>
      <c r="BT109" s="22">
        <f>IF($V109=1,-[4]AB!$E$11,0)</f>
        <v>-12.929292929292929</v>
      </c>
      <c r="BU109" s="63" t="s">
        <v>38</v>
      </c>
    </row>
    <row r="110" spans="1:73" x14ac:dyDescent="0.25">
      <c r="A110" s="195"/>
      <c r="B110" s="18">
        <v>13</v>
      </c>
      <c r="C110" s="26">
        <f t="shared" ref="C110:W110" si="115">IF(C80="","",C80)</f>
        <v>19</v>
      </c>
      <c r="D110" s="55" t="str">
        <f t="shared" si="115"/>
        <v>o+</v>
      </c>
      <c r="E110" s="55" t="str">
        <f t="shared" si="115"/>
        <v>o+</v>
      </c>
      <c r="F110" s="54" t="str">
        <f t="shared" si="115"/>
        <v>o</v>
      </c>
      <c r="G110" s="54" t="str">
        <f t="shared" si="115"/>
        <v>o</v>
      </c>
      <c r="H110" s="54">
        <f t="shared" si="115"/>
        <v>0</v>
      </c>
      <c r="I110" s="54">
        <f t="shared" si="115"/>
        <v>3</v>
      </c>
      <c r="J110" s="54">
        <f t="shared" si="115"/>
        <v>2</v>
      </c>
      <c r="K110" s="54">
        <f t="shared" si="115"/>
        <v>1</v>
      </c>
      <c r="L110" s="54">
        <f t="shared" si="115"/>
        <v>1</v>
      </c>
      <c r="M110" s="54">
        <f t="shared" si="115"/>
        <v>3211</v>
      </c>
      <c r="N110" s="54">
        <f t="shared" si="115"/>
        <v>8</v>
      </c>
      <c r="O110" s="54">
        <f t="shared" si="115"/>
        <v>13</v>
      </c>
      <c r="P110" s="54">
        <f t="shared" si="115"/>
        <v>1</v>
      </c>
      <c r="Q110" s="54">
        <f t="shared" si="115"/>
        <v>1</v>
      </c>
      <c r="R110" s="54">
        <f t="shared" si="115"/>
        <v>1</v>
      </c>
      <c r="S110" s="54" t="str">
        <f t="shared" si="115"/>
        <v>o</v>
      </c>
      <c r="T110" s="26">
        <f t="shared" si="115"/>
        <v>23</v>
      </c>
      <c r="U110" s="54">
        <f t="shared" si="115"/>
        <v>1</v>
      </c>
      <c r="V110" s="54">
        <f t="shared" si="115"/>
        <v>1</v>
      </c>
      <c r="W110" s="19" t="str">
        <f t="shared" si="115"/>
        <v/>
      </c>
      <c r="X110" s="23">
        <f>IF(X80&gt;0,VLOOKUP(X80,'[3]2020_Envelope'!$BH$6:$CR$128,22),"")</f>
        <v>14.105274654377878</v>
      </c>
      <c r="Y110" s="23">
        <f>IF(Y80&gt;0,VLOOKUP(Y80,'[3]2020_Envelope'!$BH$6:$CR$128,22),"")</f>
        <v>46.74402688172043</v>
      </c>
      <c r="Z110" s="23">
        <f>IF(Z80&gt;0,VLOOKUP(Z80,'[3]2020_Envelope'!$BH$6:$CR$128,22),"")</f>
        <v>17.478275115207371</v>
      </c>
      <c r="AA110" s="23">
        <f>IF(AA80&gt;0,VLOOKUP(AA80,'[3]2020_Envelope'!$BH$6:$CR$128,22),"")</f>
        <v>36.472461069924819</v>
      </c>
      <c r="AB110" s="23" t="str">
        <f>IF(AB80&gt;0,VLOOKUP(AB80,'[3]2020_Envelope'!$BH$6:$CR$128,22),"")</f>
        <v/>
      </c>
      <c r="AC110" s="23" t="str">
        <f>IF(AC80&gt;0,VLOOKUP(AC80,'[3]2020_Envelope'!$BH$6:$CR$128,22),"")</f>
        <v/>
      </c>
      <c r="AD110" s="22" t="str">
        <f>IF(AD80&gt;0,VLOOKUP(AD80,'[3]2020_HVAC'!$EY$7:$KA$83,86),"")</f>
        <v/>
      </c>
      <c r="AE110" s="22" t="str">
        <f>IF(AE80&gt;0,VLOOKUP(AE80,'[3]2020_HVAC'!$EY$7:$KA$83,86),"")</f>
        <v/>
      </c>
      <c r="AF110" s="22" t="str">
        <f>IF(AF80&gt;0,VLOOKUP(AF80,'[3]2020_HVAC'!$EY$7:$KA$83,86),"")</f>
        <v/>
      </c>
      <c r="AG110" s="61">
        <f>VLOOKUP($C110,[2]Performance!$A$3:$K$36,9)</f>
        <v>2</v>
      </c>
      <c r="AH110" s="61">
        <f t="shared" si="101"/>
        <v>88</v>
      </c>
      <c r="AI110" s="22">
        <f>IF(AI80&gt;0,VLOOKUP(AI80,'[3]2020_HVAC'!$EY$7:$KA$83,AH110),"")</f>
        <v>82.561145464082728</v>
      </c>
      <c r="AJ110" s="22" t="str">
        <f>IF(AJ80&gt;0,VLOOKUP(AJ80,'[3]2020_HVAC'!$EY$7:$KA$83,AH110),"")</f>
        <v/>
      </c>
      <c r="AK110" s="22">
        <f>IF(AK80&gt;0,VLOOKUP(AK80,'[3]2020_HVAC'!$EY$7:$KA$83,86),"")</f>
        <v>73.342199999999991</v>
      </c>
      <c r="AL110" s="22">
        <f>IF(AL80&gt;0,VLOOKUP(AL80,'[3]2020_HVAC'!$EY$7:$KA$83,86),"")</f>
        <v>3.9442857142857144</v>
      </c>
      <c r="AM110" s="22">
        <f>IF(AM80&gt;0,VLOOKUP(AM80,'[3]2020_HVAC'!$EY$7:$KA$83,86),"")</f>
        <v>8.4938399999999916</v>
      </c>
      <c r="AN110" s="22">
        <f>IF(AN80&gt;0,VLOOKUP(AN80,'[3]2020_HVAC'!$EY$7:$KA$83,86),"")</f>
        <v>27.228174670506522</v>
      </c>
      <c r="AO110" s="14">
        <f t="shared" si="102"/>
        <v>43451.755699814756</v>
      </c>
      <c r="AP110" s="23">
        <f>IF(AP80&gt;0,VLOOKUP(AP80,'[3]2020_Envelope'!$BH$6:$CR$128,23),"")</f>
        <v>6.8255206690561527</v>
      </c>
      <c r="AQ110" s="23">
        <f>IF(AQ80&gt;0,VLOOKUP(AQ80,'[3]2020_Envelope'!$BH$6:$CR$128,23),"")</f>
        <v>15.366357945041814</v>
      </c>
      <c r="AR110" s="23">
        <f>IF(AR80&gt;0,VLOOKUP(AR80,'[3]2020_Envelope'!$BH$6:$CR$128,23),"")</f>
        <v>8.4577103942652343</v>
      </c>
      <c r="AS110" s="23">
        <f>IF(AS80&gt;0,VLOOKUP(AS80,'[3]2020_Envelope'!$BH$6:$CR$128,23),"")</f>
        <v>33.532982708133979</v>
      </c>
      <c r="AT110" s="23" t="str">
        <f>IF(AT80&gt;0,VLOOKUP(AT80,'[3]2020_Envelope'!$BH$6:$CR$128,23),"")</f>
        <v/>
      </c>
      <c r="AU110" s="23" t="str">
        <f>IF(AU80&gt;0,VLOOKUP(AU80,'[3]2020_Envelope'!$BH$6:$CR$128,23),"")</f>
        <v/>
      </c>
      <c r="AV110" s="22" t="str">
        <f>IF(AV80&gt;0,VLOOKUP(AV80,'[3]2020_HVAC'!$EY$7:$KA$83,89),"")</f>
        <v/>
      </c>
      <c r="AW110" s="22" t="str">
        <f>IF(AW80&gt;0,VLOOKUP(AW80,'[3]2020_HVAC'!$EY$7:$KA$83,89),"")</f>
        <v/>
      </c>
      <c r="AX110" s="22" t="str">
        <f>IF(AX80&gt;0,VLOOKUP(AX80,'[3]2020_HVAC'!$EY$7:$KA$83,89),"")</f>
        <v/>
      </c>
      <c r="AY110" s="61">
        <f>VLOOKUP($C110,[1]Performance!$A$3:$K$36,9)</f>
        <v>2</v>
      </c>
      <c r="AZ110" s="61">
        <f t="shared" si="103"/>
        <v>91</v>
      </c>
      <c r="BA110" s="22">
        <f>IF(BA80&gt;0,VLOOKUP(BA80,'[3]2020_HVAC'!$EY$7:$KA$83,AZ110),"")</f>
        <v>45.506936706982863</v>
      </c>
      <c r="BB110" s="22" t="str">
        <f>IF(BB80&gt;0,VLOOKUP(BB80,'[3]2020_HVAC'!$EY$7:$KA$83,AZ110),"")</f>
        <v/>
      </c>
      <c r="BC110" s="22">
        <f>IF(BC80&gt;0,VLOOKUP(BC80,'[3]2020_HVAC'!$EY$7:$KA$83,89),"")</f>
        <v>70.380400000000009</v>
      </c>
      <c r="BD110" s="22">
        <f>IF(BD80&gt;0,VLOOKUP(BD80,'[3]2020_HVAC'!$EY$7:$KA$83,89),"")</f>
        <v>0.55777777777777782</v>
      </c>
      <c r="BE110" s="22">
        <f>IF(BE80&gt;0,VLOOKUP(BE80,'[3]2020_HVAC'!$EY$7:$KA$83,89),"")</f>
        <v>10.356412121212111</v>
      </c>
      <c r="BF110" s="22">
        <f>IF(BF80&gt;0,VLOOKUP(BF80,'[3]2020_HVAC'!$EY$7:$KA$83,89),"")</f>
        <v>16.94197535053739</v>
      </c>
      <c r="BG110" s="14">
        <f t="shared" si="104"/>
        <v>205846.81293627727</v>
      </c>
      <c r="BH110" s="21">
        <f>IF($N110&gt;0,VLOOKUP($C110,[2]Bucharest!$AB$7:$AN$40,$N110))/((IF($P110=1,'3 PlantsCodes'!$D$26,IF($P110=2,'3 PlantsCodes'!$D$27,IF($P110=3,'3 PlantsCodes'!$D$28,IF($P110=4,'3 PlantsCodes'!#REF!)))))*IF($R110=1,'3 PlantsCodes'!$D$31,IF(RO_Bucharest!$R110=2,'3 PlantsCodes'!$D$32)))</f>
        <v>19.755467537218323</v>
      </c>
      <c r="BI110" s="21">
        <f>(IF($O110=20,VLOOKUP($C110,[2]Bucharest!$AB$7:$AN$40,12),IF($O110&gt;0,VLOOKUP($C110,[2]Bucharest!$AB$7:$AN$40,$O110),0))/(IF($Q110=1,'3 PlantsCodes'!$E$26,IF($Q110=3,'3 PlantsCodes'!$E$28,IF($Q110=4,'3 PlantsCodes'!$E$29,1)))*IF($R110=1,'3 PlantsCodes'!$E$31,IF($R110=2,'3 PlantsCodes'!$E$32))))</f>
        <v>7.309800115234296</v>
      </c>
      <c r="BJ110" s="21">
        <f>VLOOKUP($C110,[2]Bucharest!$AB$6:$AZ$40,$T110)</f>
        <v>2.1993422192219465</v>
      </c>
      <c r="BK110" s="21">
        <f>VLOOKUP($C110,[2]Bucharest!$B$7:$Y$40,18)</f>
        <v>11.353794285713454</v>
      </c>
      <c r="BL110" s="21">
        <f>VLOOKUP($C110,[2]Bucharest!$B$7:$AA$40,26)</f>
        <v>0.58486890005919678</v>
      </c>
      <c r="BM110" s="22">
        <f>IF($V110=1,-[4]SFH!$E$11,0)</f>
        <v>-20.6</v>
      </c>
      <c r="BN110" s="63" t="s">
        <v>38</v>
      </c>
      <c r="BO110" s="21">
        <f>IF($N110&gt;0,VLOOKUP($C110,[1]Bucharest!$AB$7:$AN$40,$N110))/((IF($P110=1,'3 PlantsCodes'!$D$26,IF($P110=2,'3 PlantsCodes'!$D$27,IF($P110=3,'3 PlantsCodes'!$D$28,IF($P110=4,'3 PlantsCodes'!D103)))))*IF($R110=1,'3 PlantsCodes'!$D$31,IF(RO_Bucharest!$R110=2,'3 PlantsCodes'!$D$32)))</f>
        <v>16.7849424720944</v>
      </c>
      <c r="BP110" s="21">
        <f>(IF($O110=20,VLOOKUP($C110,[1]Bucharest!$AB$7:$AN$40,12),IF($O110&gt;0,VLOOKUP($C110,[1]Bucharest!$AB$7:$AN$40,$O110),0))/(IF($Q110=1,'3 PlantsCodes'!$E$26,IF($Q110=3,'3 PlantsCodes'!$E$28,IF($Q110=4,'3 PlantsCodes'!$E$29,1)))*IF($R110=1,'3 PlantsCodes'!$E$31,IF($R110=2,'3 PlantsCodes'!$E$32))))</f>
        <v>5.8727214676567803</v>
      </c>
      <c r="BQ110" s="21">
        <f>VLOOKUP($C110,[1]Bucharest!$AB$6:$AZ$40,$T110)</f>
        <v>3.490116114252245</v>
      </c>
      <c r="BR110" s="21">
        <f>VLOOKUP($C110,[1]Bucharest!$B$7:$Y$40,18)</f>
        <v>11.676460606061633</v>
      </c>
      <c r="BS110" s="21">
        <f>VLOOKUP($C110,[1]Bucharest!$B$7:$AA$40,26)</f>
        <v>0.48907997315459262</v>
      </c>
      <c r="BT110" s="22">
        <f>IF($V110=1,-[4]AB!$E$11,0)</f>
        <v>-12.929292929292929</v>
      </c>
      <c r="BU110" s="63" t="s">
        <v>38</v>
      </c>
    </row>
    <row r="111" spans="1:73" x14ac:dyDescent="0.25">
      <c r="A111" s="195"/>
      <c r="B111" s="18">
        <v>14</v>
      </c>
      <c r="C111" s="26">
        <f t="shared" ref="C111:W111" si="116">IF(C81="","",C81)</f>
        <v>31</v>
      </c>
      <c r="D111" s="55" t="str">
        <f t="shared" si="116"/>
        <v>+</v>
      </c>
      <c r="E111" s="55" t="str">
        <f t="shared" si="116"/>
        <v>+</v>
      </c>
      <c r="F111" s="54" t="str">
        <f t="shared" si="116"/>
        <v>o</v>
      </c>
      <c r="G111" s="54" t="str">
        <f t="shared" si="116"/>
        <v>o</v>
      </c>
      <c r="H111" s="54">
        <f t="shared" si="116"/>
        <v>0</v>
      </c>
      <c r="I111" s="54">
        <f t="shared" si="116"/>
        <v>4</v>
      </c>
      <c r="J111" s="54">
        <f t="shared" si="116"/>
        <v>3</v>
      </c>
      <c r="K111" s="54">
        <f t="shared" si="116"/>
        <v>1</v>
      </c>
      <c r="L111" s="54">
        <f t="shared" si="116"/>
        <v>1</v>
      </c>
      <c r="M111" s="54">
        <f t="shared" si="116"/>
        <v>4311</v>
      </c>
      <c r="N111" s="54">
        <f t="shared" si="116"/>
        <v>8</v>
      </c>
      <c r="O111" s="54">
        <f t="shared" si="116"/>
        <v>13</v>
      </c>
      <c r="P111" s="54">
        <f t="shared" si="116"/>
        <v>1</v>
      </c>
      <c r="Q111" s="54">
        <f t="shared" si="116"/>
        <v>1</v>
      </c>
      <c r="R111" s="54">
        <f t="shared" si="116"/>
        <v>1</v>
      </c>
      <c r="S111" s="54" t="str">
        <f t="shared" si="116"/>
        <v>o</v>
      </c>
      <c r="T111" s="26">
        <f t="shared" si="116"/>
        <v>23</v>
      </c>
      <c r="U111" s="54">
        <f t="shared" si="116"/>
        <v>1</v>
      </c>
      <c r="V111" s="54">
        <f t="shared" si="116"/>
        <v>1</v>
      </c>
      <c r="W111" s="19" t="str">
        <f t="shared" si="116"/>
        <v/>
      </c>
      <c r="X111" s="23">
        <f>IF(X81&gt;0,VLOOKUP(X81,'[3]2020_Envelope'!$BH$6:$CR$128,22),"")</f>
        <v>16.497038617511517</v>
      </c>
      <c r="Y111" s="23">
        <f>IF(Y81&gt;0,VLOOKUP(Y81,'[3]2020_Envelope'!$BH$6:$CR$128,22),"")</f>
        <v>53.720747311827949</v>
      </c>
      <c r="Z111" s="23">
        <f>IF(Z81&gt;0,VLOOKUP(Z81,'[3]2020_Envelope'!$BH$6:$CR$128,22),"")</f>
        <v>21.84477752995392</v>
      </c>
      <c r="AA111" s="23">
        <f>IF(AA81&gt;0,VLOOKUP(AA81,'[3]2020_Envelope'!$BH$6:$CR$128,22),"")</f>
        <v>44.024907160150377</v>
      </c>
      <c r="AB111" s="23" t="str">
        <f>IF(AB81&gt;0,VLOOKUP(AB81,'[3]2020_Envelope'!$BH$6:$CR$128,22),"")</f>
        <v/>
      </c>
      <c r="AC111" s="23" t="str">
        <f>IF(AC81&gt;0,VLOOKUP(AC81,'[3]2020_Envelope'!$BH$6:$CR$128,22),"")</f>
        <v/>
      </c>
      <c r="AD111" s="22" t="str">
        <f>IF(AD81&gt;0,VLOOKUP(AD81,'[3]2020_HVAC'!$EY$7:$KA$83,86),"")</f>
        <v/>
      </c>
      <c r="AE111" s="22" t="str">
        <f>IF(AE81&gt;0,VLOOKUP(AE81,'[3]2020_HVAC'!$EY$7:$KA$83,86),"")</f>
        <v/>
      </c>
      <c r="AF111" s="22" t="str">
        <f>IF(AF81&gt;0,VLOOKUP(AF81,'[3]2020_HVAC'!$EY$7:$KA$83,86),"")</f>
        <v/>
      </c>
      <c r="AG111" s="61">
        <f>VLOOKUP($C111,[2]Performance!$A$3:$K$36,9)</f>
        <v>2</v>
      </c>
      <c r="AH111" s="61">
        <f t="shared" si="101"/>
        <v>88</v>
      </c>
      <c r="AI111" s="22">
        <f>IF(AI81&gt;0,VLOOKUP(AI81,'[3]2020_HVAC'!$EY$7:$KA$83,AH111),"")</f>
        <v>82.561145464082728</v>
      </c>
      <c r="AJ111" s="22" t="str">
        <f>IF(AJ81&gt;0,VLOOKUP(AJ81,'[3]2020_HVAC'!$EY$7:$KA$83,AH111),"")</f>
        <v/>
      </c>
      <c r="AK111" s="22">
        <f>IF(AK81&gt;0,VLOOKUP(AK81,'[3]2020_HVAC'!$EY$7:$KA$83,86),"")</f>
        <v>73.342199999999991</v>
      </c>
      <c r="AL111" s="22">
        <f>IF(AL81&gt;0,VLOOKUP(AL81,'[3]2020_HVAC'!$EY$7:$KA$83,86),"")</f>
        <v>3.9442857142857144</v>
      </c>
      <c r="AM111" s="22">
        <f>IF(AM81&gt;0,VLOOKUP(AM81,'[3]2020_HVAC'!$EY$7:$KA$83,86),"")</f>
        <v>8.4938399999999916</v>
      </c>
      <c r="AN111" s="22">
        <f>IF(AN81&gt;0,VLOOKUP(AN81,'[3]2020_HVAC'!$EY$7:$KA$83,86),"")</f>
        <v>27.228174670506522</v>
      </c>
      <c r="AO111" s="14">
        <f t="shared" si="102"/>
        <v>46431.996305564615</v>
      </c>
      <c r="AP111" s="23">
        <f>IF(AP81&gt;0,VLOOKUP(AP81,'[3]2020_Envelope'!$BH$6:$CR$128,23),"")</f>
        <v>7.9828915651134995</v>
      </c>
      <c r="AQ111" s="23">
        <f>IF(AQ81&gt;0,VLOOKUP(AQ81,'[3]2020_Envelope'!$BH$6:$CR$128,23),"")</f>
        <v>17.659844205495819</v>
      </c>
      <c r="AR111" s="23">
        <f>IF(AR81&gt;0,VLOOKUP(AR81,'[3]2020_Envelope'!$BH$6:$CR$128,23),"")</f>
        <v>10.570654183990444</v>
      </c>
      <c r="AS111" s="23">
        <f>IF(AS81&gt;0,VLOOKUP(AS81,'[3]2020_Envelope'!$BH$6:$CR$128,23),"")</f>
        <v>40.405578880382777</v>
      </c>
      <c r="AT111" s="23" t="str">
        <f>IF(AT81&gt;0,VLOOKUP(AT81,'[3]2020_Envelope'!$BH$6:$CR$128,23),"")</f>
        <v/>
      </c>
      <c r="AU111" s="23" t="str">
        <f>IF(AU81&gt;0,VLOOKUP(AU81,'[3]2020_Envelope'!$BH$6:$CR$128,23),"")</f>
        <v/>
      </c>
      <c r="AV111" s="22" t="str">
        <f>IF(AV81&gt;0,VLOOKUP(AV81,'[3]2020_HVAC'!$EY$7:$KA$83,89),"")</f>
        <v/>
      </c>
      <c r="AW111" s="22" t="str">
        <f>IF(AW81&gt;0,VLOOKUP(AW81,'[3]2020_HVAC'!$EY$7:$KA$83,89),"")</f>
        <v/>
      </c>
      <c r="AX111" s="22" t="str">
        <f>IF(AX81&gt;0,VLOOKUP(AX81,'[3]2020_HVAC'!$EY$7:$KA$83,89),"")</f>
        <v/>
      </c>
      <c r="AY111" s="61">
        <f>VLOOKUP($C111,[1]Performance!$A$3:$K$36,9)</f>
        <v>2</v>
      </c>
      <c r="AZ111" s="61">
        <f t="shared" si="103"/>
        <v>91</v>
      </c>
      <c r="BA111" s="22">
        <f>IF(BA81&gt;0,VLOOKUP(BA81,'[3]2020_HVAC'!$EY$7:$KA$83,AZ111),"")</f>
        <v>45.506936706982863</v>
      </c>
      <c r="BB111" s="22" t="str">
        <f>IF(BB81&gt;0,VLOOKUP(BB81,'[3]2020_HVAC'!$EY$7:$KA$83,AZ111),"")</f>
        <v/>
      </c>
      <c r="BC111" s="22">
        <f>IF(BC81&gt;0,VLOOKUP(BC81,'[3]2020_HVAC'!$EY$7:$KA$83,89),"")</f>
        <v>70.380400000000009</v>
      </c>
      <c r="BD111" s="22">
        <f>IF(BD81&gt;0,VLOOKUP(BD81,'[3]2020_HVAC'!$EY$7:$KA$83,89),"")</f>
        <v>0.55777777777777782</v>
      </c>
      <c r="BE111" s="22">
        <f>IF(BE81&gt;0,VLOOKUP(BE81,'[3]2020_HVAC'!$EY$7:$KA$83,89),"")</f>
        <v>10.356412121212111</v>
      </c>
      <c r="BF111" s="22">
        <f>IF(BF81&gt;0,VLOOKUP(BF81,'[3]2020_HVAC'!$EY$7:$KA$83,89),"")</f>
        <v>16.94197535053739</v>
      </c>
      <c r="BG111" s="14">
        <f t="shared" si="104"/>
        <v>218158.84608357775</v>
      </c>
      <c r="BH111" s="21">
        <f>IF($N111&gt;0,VLOOKUP($C111,[2]Bucharest!$AB$7:$AN$40,$N111))/((IF($P111=1,'3 PlantsCodes'!$D$26,IF($P111=2,'3 PlantsCodes'!$D$27,IF($P111=3,'3 PlantsCodes'!$D$28,IF($P111=4,'3 PlantsCodes'!#REF!)))))*IF($R111=1,'3 PlantsCodes'!$D$31,IF(RO_Bucharest!$R111=2,'3 PlantsCodes'!$D$32)))</f>
        <v>16.388758418094032</v>
      </c>
      <c r="BI111" s="21">
        <f>(IF($O111=20,VLOOKUP($C111,[2]Bucharest!$AB$7:$AN$40,12),IF($O111&gt;0,VLOOKUP($C111,[2]Bucharest!$AB$7:$AN$40,$O111),0))/(IF($Q111=1,'3 PlantsCodes'!$E$26,IF($Q111=3,'3 PlantsCodes'!$E$28,IF($Q111=4,'3 PlantsCodes'!$E$29,1)))*IF($R111=1,'3 PlantsCodes'!$E$31,IF($R111=2,'3 PlantsCodes'!$E$32))))</f>
        <v>6.5905577746019617</v>
      </c>
      <c r="BJ111" s="21">
        <f>VLOOKUP($C111,[2]Bucharest!$AB$6:$AZ$40,$T111)</f>
        <v>2.2054068737680912</v>
      </c>
      <c r="BK111" s="21">
        <f>VLOOKUP($C111,[2]Bucharest!$B$7:$Y$40,18)</f>
        <v>11.353794285713454</v>
      </c>
      <c r="BL111" s="21">
        <f>VLOOKUP($C111,[2]Bucharest!$B$7:$AA$40,26)</f>
        <v>0.54156143009553581</v>
      </c>
      <c r="BM111" s="22">
        <f>IF($V111=1,-[4]SFH!$E$11,0)</f>
        <v>-20.6</v>
      </c>
      <c r="BN111" s="63" t="s">
        <v>38</v>
      </c>
      <c r="BO111" s="21">
        <f>IF($N111&gt;0,VLOOKUP($C111,[1]Bucharest!$AB$7:$AN$40,$N111))/((IF($P111=1,'3 PlantsCodes'!$D$26,IF($P111=2,'3 PlantsCodes'!$D$27,IF($P111=3,'3 PlantsCodes'!$D$28,IF($P111=4,'3 PlantsCodes'!D104)))))*IF($R111=1,'3 PlantsCodes'!$D$31,IF(RO_Bucharest!$R111=2,'3 PlantsCodes'!$D$32)))</f>
        <v>14.516886066984833</v>
      </c>
      <c r="BP111" s="21">
        <f>(IF($O111=20,VLOOKUP($C111,[1]Bucharest!$AB$7:$AN$40,12),IF($O111&gt;0,VLOOKUP($C111,[1]Bucharest!$AB$7:$AN$40,$O111),0))/(IF($Q111=1,'3 PlantsCodes'!$E$26,IF($Q111=3,'3 PlantsCodes'!$E$28,IF($Q111=4,'3 PlantsCodes'!$E$29,1)))*IF($R111=1,'3 PlantsCodes'!$E$31,IF($R111=2,'3 PlantsCodes'!$E$32))))</f>
        <v>5.3536365459228756</v>
      </c>
      <c r="BQ111" s="21">
        <f>VLOOKUP($C111,[1]Bucharest!$AB$6:$AZ$40,$T111)</f>
        <v>3.5020993341255422</v>
      </c>
      <c r="BR111" s="21">
        <f>VLOOKUP($C111,[1]Bucharest!$B$7:$Y$40,18)</f>
        <v>11.676460606061633</v>
      </c>
      <c r="BS111" s="21">
        <f>VLOOKUP($C111,[1]Bucharest!$B$7:$AA$40,26)</f>
        <v>0.46211980103799327</v>
      </c>
      <c r="BT111" s="22">
        <f>IF($V111=1,-[4]AB!$E$11,0)</f>
        <v>-12.929292929292929</v>
      </c>
      <c r="BU111" s="63" t="s">
        <v>38</v>
      </c>
    </row>
    <row r="112" spans="1:73" x14ac:dyDescent="0.25">
      <c r="A112" s="195"/>
      <c r="B112" s="18">
        <v>15</v>
      </c>
      <c r="C112" s="26">
        <f t="shared" ref="C112:W112" si="117">IF(C82="","",C82)</f>
        <v>32</v>
      </c>
      <c r="D112" s="55" t="str">
        <f t="shared" si="117"/>
        <v>+</v>
      </c>
      <c r="E112" s="55" t="str">
        <f t="shared" si="117"/>
        <v>+</v>
      </c>
      <c r="F112" s="54" t="str">
        <f t="shared" si="117"/>
        <v>+</v>
      </c>
      <c r="G112" s="54" t="str">
        <f t="shared" si="117"/>
        <v>o</v>
      </c>
      <c r="H112" s="54">
        <f t="shared" si="117"/>
        <v>0</v>
      </c>
      <c r="I112" s="54">
        <f t="shared" si="117"/>
        <v>4</v>
      </c>
      <c r="J112" s="54">
        <f t="shared" si="117"/>
        <v>3</v>
      </c>
      <c r="K112" s="54">
        <f t="shared" si="117"/>
        <v>2</v>
      </c>
      <c r="L112" s="54">
        <f t="shared" si="117"/>
        <v>1</v>
      </c>
      <c r="M112" s="54">
        <f t="shared" si="117"/>
        <v>4321</v>
      </c>
      <c r="N112" s="54">
        <f t="shared" si="117"/>
        <v>8</v>
      </c>
      <c r="O112" s="54">
        <f t="shared" si="117"/>
        <v>13</v>
      </c>
      <c r="P112" s="54">
        <f t="shared" si="117"/>
        <v>1</v>
      </c>
      <c r="Q112" s="54">
        <f t="shared" si="117"/>
        <v>1</v>
      </c>
      <c r="R112" s="54">
        <f t="shared" si="117"/>
        <v>1</v>
      </c>
      <c r="S112" s="54" t="str">
        <f t="shared" si="117"/>
        <v>o</v>
      </c>
      <c r="T112" s="26">
        <f t="shared" si="117"/>
        <v>23</v>
      </c>
      <c r="U112" s="54">
        <f t="shared" si="117"/>
        <v>1</v>
      </c>
      <c r="V112" s="54">
        <f t="shared" si="117"/>
        <v>1</v>
      </c>
      <c r="W112" s="19" t="str">
        <f t="shared" si="117"/>
        <v/>
      </c>
      <c r="X112" s="23">
        <f>IF(X82&gt;0,VLOOKUP(X82,'[3]2020_Envelope'!$BH$6:$CR$128,22),"")</f>
        <v>16.497038617511517</v>
      </c>
      <c r="Y112" s="23">
        <f>IF(Y82&gt;0,VLOOKUP(Y82,'[3]2020_Envelope'!$BH$6:$CR$128,22),"")</f>
        <v>53.720747311827949</v>
      </c>
      <c r="Z112" s="23">
        <f>IF(Z82&gt;0,VLOOKUP(Z82,'[3]2020_Envelope'!$BH$6:$CR$128,22),"")</f>
        <v>21.84477752995392</v>
      </c>
      <c r="AA112" s="23">
        <f>IF(AA82&gt;0,VLOOKUP(AA82,'[3]2020_Envelope'!$BH$6:$CR$128,22),"")</f>
        <v>44.024907160150377</v>
      </c>
      <c r="AB112" s="23">
        <f>IF(AB82&gt;0,VLOOKUP(AB82,'[3]2020_Envelope'!$BH$6:$CR$128,22),"")</f>
        <v>38.986575000000009</v>
      </c>
      <c r="AC112" s="23">
        <f>IF(AC82&gt;0,VLOOKUP(AC82,'[3]2020_Envelope'!$BH$6:$CR$128,22),"")</f>
        <v>19.346721428571431</v>
      </c>
      <c r="AD112" s="22" t="str">
        <f>IF(AD82&gt;0,VLOOKUP(AD82,'[3]2020_HVAC'!$EY$7:$KA$83,86),"")</f>
        <v/>
      </c>
      <c r="AE112" s="22" t="str">
        <f>IF(AE82&gt;0,VLOOKUP(AE82,'[3]2020_HVAC'!$EY$7:$KA$83,86),"")</f>
        <v/>
      </c>
      <c r="AF112" s="22" t="str">
        <f>IF(AF82&gt;0,VLOOKUP(AF82,'[3]2020_HVAC'!$EY$7:$KA$83,86),"")</f>
        <v/>
      </c>
      <c r="AG112" s="61">
        <f>VLOOKUP($C112,[2]Performance!$A$3:$K$36,9)</f>
        <v>2</v>
      </c>
      <c r="AH112" s="61">
        <f t="shared" si="101"/>
        <v>88</v>
      </c>
      <c r="AI112" s="22">
        <f>IF(AI82&gt;0,VLOOKUP(AI82,'[3]2020_HVAC'!$EY$7:$KA$83,AH112),"")</f>
        <v>82.561145464082728</v>
      </c>
      <c r="AJ112" s="22" t="str">
        <f>IF(AJ82&gt;0,VLOOKUP(AJ82,'[3]2020_HVAC'!$EY$7:$KA$83,AH112),"")</f>
        <v/>
      </c>
      <c r="AK112" s="22">
        <f>IF(AK82&gt;0,VLOOKUP(AK82,'[3]2020_HVAC'!$EY$7:$KA$83,86),"")</f>
        <v>73.342199999999991</v>
      </c>
      <c r="AL112" s="22">
        <f>IF(AL82&gt;0,VLOOKUP(AL82,'[3]2020_HVAC'!$EY$7:$KA$83,86),"")</f>
        <v>3.9442857142857144</v>
      </c>
      <c r="AM112" s="22">
        <f>IF(AM82&gt;0,VLOOKUP(AM82,'[3]2020_HVAC'!$EY$7:$KA$83,86),"")</f>
        <v>8.4938399999999916</v>
      </c>
      <c r="AN112" s="22">
        <f>IF(AN82&gt;0,VLOOKUP(AN82,'[3]2020_HVAC'!$EY$7:$KA$83,86),"")</f>
        <v>27.228174670506522</v>
      </c>
      <c r="AO112" s="14">
        <f t="shared" si="102"/>
        <v>54598.657805564617</v>
      </c>
      <c r="AP112" s="23">
        <f>IF(AP82&gt;0,VLOOKUP(AP82,'[3]2020_Envelope'!$BH$6:$CR$128,23),"")</f>
        <v>7.9828915651134995</v>
      </c>
      <c r="AQ112" s="23">
        <f>IF(AQ82&gt;0,VLOOKUP(AQ82,'[3]2020_Envelope'!$BH$6:$CR$128,23),"")</f>
        <v>17.659844205495819</v>
      </c>
      <c r="AR112" s="23">
        <f>IF(AR82&gt;0,VLOOKUP(AR82,'[3]2020_Envelope'!$BH$6:$CR$128,23),"")</f>
        <v>10.570654183990444</v>
      </c>
      <c r="AS112" s="23">
        <f>IF(AS82&gt;0,VLOOKUP(AS82,'[3]2020_Envelope'!$BH$6:$CR$128,23),"")</f>
        <v>40.405578880382777</v>
      </c>
      <c r="AT112" s="23">
        <f>IF(AT82&gt;0,VLOOKUP(AT82,'[3]2020_Envelope'!$BH$6:$CR$128,23),"")</f>
        <v>34.56193939393939</v>
      </c>
      <c r="AU112" s="23">
        <f>IF(AU82&gt;0,VLOOKUP(AU82,'[3]2020_Envelope'!$BH$6:$CR$128,23),"")</f>
        <v>17.280969696969695</v>
      </c>
      <c r="AV112" s="22" t="str">
        <f>IF(AV82&gt;0,VLOOKUP(AV82,'[3]2020_HVAC'!$EY$7:$KA$83,89),"")</f>
        <v/>
      </c>
      <c r="AW112" s="22" t="str">
        <f>IF(AW82&gt;0,VLOOKUP(AW82,'[3]2020_HVAC'!$EY$7:$KA$83,89),"")</f>
        <v/>
      </c>
      <c r="AX112" s="22" t="str">
        <f>IF(AX82&gt;0,VLOOKUP(AX82,'[3]2020_HVAC'!$EY$7:$KA$83,89),"")</f>
        <v/>
      </c>
      <c r="AY112" s="61">
        <f>VLOOKUP($C112,[1]Performance!$A$3:$K$36,9)</f>
        <v>2</v>
      </c>
      <c r="AZ112" s="61">
        <f t="shared" si="103"/>
        <v>91</v>
      </c>
      <c r="BA112" s="22">
        <f>IF(BA82&gt;0,VLOOKUP(BA82,'[3]2020_HVAC'!$EY$7:$KA$83,AZ112),"")</f>
        <v>45.506936706982863</v>
      </c>
      <c r="BB112" s="22" t="str">
        <f>IF(BB82&gt;0,VLOOKUP(BB82,'[3]2020_HVAC'!$EY$7:$KA$83,AZ112),"")</f>
        <v/>
      </c>
      <c r="BC112" s="22">
        <f>IF(BC82&gt;0,VLOOKUP(BC82,'[3]2020_HVAC'!$EY$7:$KA$83,89),"")</f>
        <v>70.380400000000009</v>
      </c>
      <c r="BD112" s="22">
        <f>IF(BD82&gt;0,VLOOKUP(BD82,'[3]2020_HVAC'!$EY$7:$KA$83,89),"")</f>
        <v>0.55777777777777782</v>
      </c>
      <c r="BE112" s="22">
        <f>IF(BE82&gt;0,VLOOKUP(BE82,'[3]2020_HVAC'!$EY$7:$KA$83,89),"")</f>
        <v>10.356412121212111</v>
      </c>
      <c r="BF112" s="22">
        <f>IF(BF82&gt;0,VLOOKUP(BF82,'[3]2020_HVAC'!$EY$7:$KA$83,89),"")</f>
        <v>16.94197535053739</v>
      </c>
      <c r="BG112" s="14">
        <f t="shared" si="104"/>
        <v>269483.32608357776</v>
      </c>
      <c r="BH112" s="21">
        <f>IF($N112&gt;0,VLOOKUP($C112,[2]Bucharest!$AB$7:$AN$40,$N112))/((IF($P112=1,'3 PlantsCodes'!$D$26,IF($P112=2,'3 PlantsCodes'!$D$27,IF($P112=3,'3 PlantsCodes'!$D$28,IF($P112=4,'3 PlantsCodes'!#REF!)))))*IF($R112=1,'3 PlantsCodes'!$D$31,IF(RO_Bucharest!$R112=2,'3 PlantsCodes'!$D$32)))</f>
        <v>16.400492563109331</v>
      </c>
      <c r="BI112" s="21">
        <f>(IF($O112=20,VLOOKUP($C112,[2]Bucharest!$AB$7:$AN$40,12),IF($O112&gt;0,VLOOKUP($C112,[2]Bucharest!$AB$7:$AN$40,$O112),0))/(IF($Q112=1,'3 PlantsCodes'!$E$26,IF($Q112=3,'3 PlantsCodes'!$E$28,IF($Q112=4,'3 PlantsCodes'!$E$29,1)))*IF($R112=1,'3 PlantsCodes'!$E$31,IF($R112=2,'3 PlantsCodes'!$E$32))))</f>
        <v>1.6149648208023593</v>
      </c>
      <c r="BJ112" s="21">
        <f>VLOOKUP($C112,[2]Bucharest!$AB$6:$AZ$40,$T112)</f>
        <v>2.2070255796025973</v>
      </c>
      <c r="BK112" s="21">
        <f>VLOOKUP($C112,[2]Bucharest!$B$7:$Y$40,18)</f>
        <v>11.353794285713454</v>
      </c>
      <c r="BL112" s="21">
        <f>VLOOKUP($C112,[2]Bucharest!$B$7:$AA$40,26)</f>
        <v>0.4207330576913047</v>
      </c>
      <c r="BM112" s="22">
        <f>IF($V112=1,-[4]SFH!$E$11,0)</f>
        <v>-20.6</v>
      </c>
      <c r="BN112" s="63" t="s">
        <v>38</v>
      </c>
      <c r="BO112" s="21">
        <f>IF($N112&gt;0,VLOOKUP($C112,[1]Bucharest!$AB$7:$AN$40,$N112))/((IF($P112=1,'3 PlantsCodes'!$D$26,IF($P112=2,'3 PlantsCodes'!$D$27,IF($P112=3,'3 PlantsCodes'!$D$28,IF($P112=4,'3 PlantsCodes'!D105)))))*IF($R112=1,'3 PlantsCodes'!$D$31,IF(RO_Bucharest!$R112=2,'3 PlantsCodes'!$D$32)))</f>
        <v>14.544698717710322</v>
      </c>
      <c r="BP112" s="21">
        <f>(IF($O112=20,VLOOKUP($C112,[1]Bucharest!$AB$7:$AN$40,12),IF($O112&gt;0,VLOOKUP($C112,[1]Bucharest!$AB$7:$AN$40,$O112),0))/(IF($Q112=1,'3 PlantsCodes'!$E$26,IF($Q112=3,'3 PlantsCodes'!$E$28,IF($Q112=4,'3 PlantsCodes'!$E$29,1)))*IF($R112=1,'3 PlantsCodes'!$E$31,IF($R112=2,'3 PlantsCodes'!$E$32))))</f>
        <v>0.7423478312846169</v>
      </c>
      <c r="BQ112" s="21">
        <f>VLOOKUP($C112,[1]Bucharest!$AB$6:$AZ$40,$T112)</f>
        <v>3.5082191529643203</v>
      </c>
      <c r="BR112" s="21">
        <f>VLOOKUP($C112,[1]Bucharest!$B$7:$Y$40,18)</f>
        <v>11.676460606061633</v>
      </c>
      <c r="BS112" s="21">
        <f>VLOOKUP($C112,[1]Bucharest!$B$7:$AA$40,26)</f>
        <v>0.37361906915115156</v>
      </c>
      <c r="BT112" s="22">
        <f>IF($V112=1,-[4]AB!$E$11,0)</f>
        <v>-12.929292929292929</v>
      </c>
      <c r="BU112" s="63" t="s">
        <v>38</v>
      </c>
    </row>
    <row r="113" spans="1:73" x14ac:dyDescent="0.25">
      <c r="A113" s="195"/>
      <c r="B113" s="18">
        <v>16</v>
      </c>
      <c r="C113" s="26">
        <f t="shared" ref="C113:W113" si="118">IF(C83="","",C83)</f>
        <v>33</v>
      </c>
      <c r="D113" s="55" t="str">
        <f t="shared" si="118"/>
        <v>+</v>
      </c>
      <c r="E113" s="55" t="str">
        <f t="shared" si="118"/>
        <v>+</v>
      </c>
      <c r="F113" s="54" t="str">
        <f t="shared" si="118"/>
        <v>o</v>
      </c>
      <c r="G113" s="54" t="str">
        <f t="shared" si="118"/>
        <v>o</v>
      </c>
      <c r="H113" s="54">
        <f t="shared" si="118"/>
        <v>1</v>
      </c>
      <c r="I113" s="54">
        <f t="shared" si="118"/>
        <v>4</v>
      </c>
      <c r="J113" s="54">
        <f t="shared" si="118"/>
        <v>3</v>
      </c>
      <c r="K113" s="54">
        <f t="shared" si="118"/>
        <v>1</v>
      </c>
      <c r="L113" s="54">
        <f t="shared" si="118"/>
        <v>2</v>
      </c>
      <c r="M113" s="54">
        <f t="shared" si="118"/>
        <v>4312</v>
      </c>
      <c r="N113" s="54">
        <f t="shared" si="118"/>
        <v>8</v>
      </c>
      <c r="O113" s="54">
        <f t="shared" si="118"/>
        <v>13</v>
      </c>
      <c r="P113" s="54">
        <f t="shared" si="118"/>
        <v>1</v>
      </c>
      <c r="Q113" s="54">
        <f t="shared" si="118"/>
        <v>1</v>
      </c>
      <c r="R113" s="54">
        <f t="shared" si="118"/>
        <v>1</v>
      </c>
      <c r="S113" s="54" t="str">
        <f t="shared" si="118"/>
        <v>o</v>
      </c>
      <c r="T113" s="26">
        <f t="shared" si="118"/>
        <v>23</v>
      </c>
      <c r="U113" s="54">
        <f t="shared" si="118"/>
        <v>1</v>
      </c>
      <c r="V113" s="54">
        <f t="shared" si="118"/>
        <v>1</v>
      </c>
      <c r="W113" s="19" t="str">
        <f t="shared" si="118"/>
        <v/>
      </c>
      <c r="X113" s="23">
        <f>IF(X83&gt;0,VLOOKUP(X83,'[3]2020_Envelope'!$BH$6:$CR$128,22),"")</f>
        <v>16.497038617511517</v>
      </c>
      <c r="Y113" s="23">
        <f>IF(Y83&gt;0,VLOOKUP(Y83,'[3]2020_Envelope'!$BH$6:$CR$128,22),"")</f>
        <v>53.720747311827949</v>
      </c>
      <c r="Z113" s="23">
        <f>IF(Z83&gt;0,VLOOKUP(Z83,'[3]2020_Envelope'!$BH$6:$CR$128,22),"")</f>
        <v>21.84477752995392</v>
      </c>
      <c r="AA113" s="23">
        <f>IF(AA83&gt;0,VLOOKUP(AA83,'[3]2020_Envelope'!$BH$6:$CR$128,22),"")</f>
        <v>44.024907160150377</v>
      </c>
      <c r="AB113" s="23" t="str">
        <f>IF(AB83&gt;0,VLOOKUP(AB83,'[3]2020_Envelope'!$BH$6:$CR$128,22),"")</f>
        <v/>
      </c>
      <c r="AC113" s="23" t="str">
        <f>IF(AC83&gt;0,VLOOKUP(AC83,'[3]2020_Envelope'!$BH$6:$CR$128,22),"")</f>
        <v/>
      </c>
      <c r="AD113" s="22">
        <f>IF(AD83&gt;0,VLOOKUP(AD83,'[3]2020_HVAC'!$EY$7:$KA$83,86),"")</f>
        <v>10.196875</v>
      </c>
      <c r="AE113" s="22">
        <f>IF(AE83&gt;0,VLOOKUP(AE83,'[3]2020_HVAC'!$EY$7:$KA$83,86),"")</f>
        <v>11.330163679245285</v>
      </c>
      <c r="AF113" s="22" t="str">
        <f>IF(AF83&gt;0,VLOOKUP(AF83,'[3]2020_HVAC'!$EY$7:$KA$83,86),"")</f>
        <v/>
      </c>
      <c r="AG113" s="61">
        <f>VLOOKUP($C113,[2]Performance!$A$3:$K$36,9)</f>
        <v>2</v>
      </c>
      <c r="AH113" s="61">
        <f t="shared" si="101"/>
        <v>88</v>
      </c>
      <c r="AI113" s="22">
        <f>IF(AI83&gt;0,VLOOKUP(AI83,'[3]2020_HVAC'!$EY$7:$KA$83,AH113),"")</f>
        <v>82.561145464082728</v>
      </c>
      <c r="AJ113" s="22" t="str">
        <f>IF(AJ83&gt;0,VLOOKUP(AJ83,'[3]2020_HVAC'!$EY$7:$KA$83,AH113),"")</f>
        <v/>
      </c>
      <c r="AK113" s="22">
        <f>IF(AK83&gt;0,VLOOKUP(AK83,'[3]2020_HVAC'!$EY$7:$KA$83,86),"")</f>
        <v>73.342199999999991</v>
      </c>
      <c r="AL113" s="22">
        <f>IF(AL83&gt;0,VLOOKUP(AL83,'[3]2020_HVAC'!$EY$7:$KA$83,86),"")</f>
        <v>3.9442857142857144</v>
      </c>
      <c r="AM113" s="22">
        <f>IF(AM83&gt;0,VLOOKUP(AM83,'[3]2020_HVAC'!$EY$7:$KA$83,86),"")</f>
        <v>8.4938399999999916</v>
      </c>
      <c r="AN113" s="22">
        <f>IF(AN83&gt;0,VLOOKUP(AN83,'[3]2020_HVAC'!$EY$7:$KA$83,86),"")</f>
        <v>27.228174670506522</v>
      </c>
      <c r="AO113" s="14">
        <f t="shared" si="102"/>
        <v>49445.781720658953</v>
      </c>
      <c r="AP113" s="23">
        <f>IF(AP83&gt;0,VLOOKUP(AP83,'[3]2020_Envelope'!$BH$6:$CR$128,23),"")</f>
        <v>7.9828915651134995</v>
      </c>
      <c r="AQ113" s="23">
        <f>IF(AQ83&gt;0,VLOOKUP(AQ83,'[3]2020_Envelope'!$BH$6:$CR$128,23),"")</f>
        <v>17.659844205495819</v>
      </c>
      <c r="AR113" s="23">
        <f>IF(AR83&gt;0,VLOOKUP(AR83,'[3]2020_Envelope'!$BH$6:$CR$128,23),"")</f>
        <v>10.570654183990444</v>
      </c>
      <c r="AS113" s="23">
        <f>IF(AS83&gt;0,VLOOKUP(AS83,'[3]2020_Envelope'!$BH$6:$CR$128,23),"")</f>
        <v>40.405578880382777</v>
      </c>
      <c r="AT113" s="23" t="str">
        <f>IF(AT83&gt;0,VLOOKUP(AT83,'[3]2020_Envelope'!$BH$6:$CR$128,23),"")</f>
        <v/>
      </c>
      <c r="AU113" s="23" t="str">
        <f>IF(AU83&gt;0,VLOOKUP(AU83,'[3]2020_Envelope'!$BH$6:$CR$128,23),"")</f>
        <v/>
      </c>
      <c r="AV113" s="22">
        <f>IF(AV83&gt;0,VLOOKUP(AV83,'[3]2020_HVAC'!$EY$7:$KA$83,89),"")</f>
        <v>9.7301797979797993</v>
      </c>
      <c r="AW113" s="22">
        <f>IF(AW83&gt;0,VLOOKUP(AW83,'[3]2020_HVAC'!$EY$7:$KA$83,89),"")</f>
        <v>9.6586158949494951</v>
      </c>
      <c r="AX113" s="22" t="str">
        <f>IF(AX83&gt;0,VLOOKUP(AX83,'[3]2020_HVAC'!$EY$7:$KA$83,89),"")</f>
        <v/>
      </c>
      <c r="AY113" s="61">
        <f>VLOOKUP($C113,[1]Performance!$A$3:$K$36,9)</f>
        <v>2</v>
      </c>
      <c r="AZ113" s="61">
        <f t="shared" si="103"/>
        <v>91</v>
      </c>
      <c r="BA113" s="22">
        <f>IF(BA83&gt;0,VLOOKUP(BA83,'[3]2020_HVAC'!$EY$7:$KA$83,AZ113),"")</f>
        <v>45.506936706982863</v>
      </c>
      <c r="BB113" s="22" t="str">
        <f>IF(BB83&gt;0,VLOOKUP(BB83,'[3]2020_HVAC'!$EY$7:$KA$83,AZ113),"")</f>
        <v/>
      </c>
      <c r="BC113" s="22">
        <f>IF(BC83&gt;0,VLOOKUP(BC83,'[3]2020_HVAC'!$EY$7:$KA$83,89),"")</f>
        <v>70.380400000000009</v>
      </c>
      <c r="BD113" s="22">
        <f>IF(BD83&gt;0,VLOOKUP(BD83,'[3]2020_HVAC'!$EY$7:$KA$83,89),"")</f>
        <v>0.55777777777777782</v>
      </c>
      <c r="BE113" s="22">
        <f>IF(BE83&gt;0,VLOOKUP(BE83,'[3]2020_HVAC'!$EY$7:$KA$83,89),"")</f>
        <v>10.356412121212111</v>
      </c>
      <c r="BF113" s="22">
        <f>IF(BF83&gt;0,VLOOKUP(BF83,'[3]2020_HVAC'!$EY$7:$KA$83,89),"")</f>
        <v>16.94197535053739</v>
      </c>
      <c r="BG113" s="14">
        <f t="shared" si="104"/>
        <v>237353.75381957777</v>
      </c>
      <c r="BH113" s="21">
        <f>IF($N113&gt;0,VLOOKUP($C113,[2]Bucharest!$AB$7:$AN$40,$N113))/((IF($P113=1,'3 PlantsCodes'!$D$26,IF($P113=2,'3 PlantsCodes'!$D$27,IF($P113=3,'3 PlantsCodes'!$D$28,IF($P113=4,'3 PlantsCodes'!#REF!)))))*IF($R113=1,'3 PlantsCodes'!$D$31,IF(RO_Bucharest!$R113=2,'3 PlantsCodes'!$D$32)))</f>
        <v>11.640288031715151</v>
      </c>
      <c r="BI113" s="21">
        <f>(IF($O113=20,VLOOKUP($C113,[2]Bucharest!$AB$7:$AN$40,12),IF($O113&gt;0,VLOOKUP($C113,[2]Bucharest!$AB$7:$AN$40,$O113),0))/(IF($Q113=1,'3 PlantsCodes'!$E$26,IF($Q113=3,'3 PlantsCodes'!$E$28,IF($Q113=4,'3 PlantsCodes'!$E$29,1)))*IF($R113=1,'3 PlantsCodes'!$E$31,IF($R113=2,'3 PlantsCodes'!$E$32))))</f>
        <v>6.404296280107288</v>
      </c>
      <c r="BJ113" s="21">
        <f>VLOOKUP($C113,[2]Bucharest!$AB$6:$AZ$40,$T113)</f>
        <v>2.2839619454433646</v>
      </c>
      <c r="BK113" s="21">
        <f>VLOOKUP($C113,[2]Bucharest!$B$7:$Y$40,18)</f>
        <v>11.353794285713454</v>
      </c>
      <c r="BL113" s="21">
        <f>VLOOKUP($C113,[2]Bucharest!$B$7:$AA$40,26)</f>
        <v>5.079139739483213</v>
      </c>
      <c r="BM113" s="22">
        <f>IF($V113=1,-[4]SFH!$E$11,0)</f>
        <v>-20.6</v>
      </c>
      <c r="BN113" s="63" t="s">
        <v>38</v>
      </c>
      <c r="BO113" s="21">
        <f>IF($N113&gt;0,VLOOKUP($C113,[1]Bucharest!$AB$7:$AN$40,$N113))/((IF($P113=1,'3 PlantsCodes'!$D$26,IF($P113=2,'3 PlantsCodes'!$D$27,IF($P113=3,'3 PlantsCodes'!$D$28,IF($P113=4,'3 PlantsCodes'!D106)))))*IF($R113=1,'3 PlantsCodes'!$D$31,IF(RO_Bucharest!$R113=2,'3 PlantsCodes'!$D$32)))</f>
        <v>10.599323292703062</v>
      </c>
      <c r="BP113" s="21">
        <f>(IF($O113=20,VLOOKUP($C113,[1]Bucharest!$AB$7:$AN$40,12),IF($O113&gt;0,VLOOKUP($C113,[1]Bucharest!$AB$7:$AN$40,$O113),0))/(IF($Q113=1,'3 PlantsCodes'!$E$26,IF($Q113=3,'3 PlantsCodes'!$E$28,IF($Q113=4,'3 PlantsCodes'!$E$29,1)))*IF($R113=1,'3 PlantsCodes'!$E$31,IF($R113=2,'3 PlantsCodes'!$E$32))))</f>
        <v>5.2096499653374755</v>
      </c>
      <c r="BQ113" s="21">
        <f>VLOOKUP($C113,[1]Bucharest!$AB$6:$AZ$40,$T113)</f>
        <v>3.7325149800851416</v>
      </c>
      <c r="BR113" s="21">
        <f>VLOOKUP($C113,[1]Bucharest!$B$7:$Y$40,18)</f>
        <v>11.676460606061633</v>
      </c>
      <c r="BS113" s="21">
        <f>VLOOKUP($C113,[1]Bucharest!$B$7:$AA$40,26)</f>
        <v>4.8558232903528085</v>
      </c>
      <c r="BT113" s="22">
        <f>IF($V113=1,-[4]AB!$E$11,0)</f>
        <v>-12.929292929292929</v>
      </c>
      <c r="BU113" s="63" t="s">
        <v>38</v>
      </c>
    </row>
    <row r="114" spans="1:73" x14ac:dyDescent="0.25">
      <c r="A114" s="195"/>
      <c r="B114" s="18">
        <v>17</v>
      </c>
      <c r="C114" s="26">
        <f t="shared" ref="C114:W114" si="119">IF(C84="","",C84)</f>
        <v>34</v>
      </c>
      <c r="D114" s="55" t="str">
        <f t="shared" si="119"/>
        <v>+</v>
      </c>
      <c r="E114" s="55" t="str">
        <f t="shared" si="119"/>
        <v>+</v>
      </c>
      <c r="F114" s="54" t="str">
        <f t="shared" si="119"/>
        <v>+</v>
      </c>
      <c r="G114" s="54" t="str">
        <f t="shared" si="119"/>
        <v>o</v>
      </c>
      <c r="H114" s="54">
        <f t="shared" si="119"/>
        <v>1</v>
      </c>
      <c r="I114" s="54">
        <f t="shared" si="119"/>
        <v>4</v>
      </c>
      <c r="J114" s="54">
        <f t="shared" si="119"/>
        <v>3</v>
      </c>
      <c r="K114" s="54">
        <f t="shared" si="119"/>
        <v>2</v>
      </c>
      <c r="L114" s="54">
        <f t="shared" si="119"/>
        <v>2</v>
      </c>
      <c r="M114" s="54">
        <f t="shared" si="119"/>
        <v>4322</v>
      </c>
      <c r="N114" s="54">
        <f t="shared" si="119"/>
        <v>8</v>
      </c>
      <c r="O114" s="54">
        <f t="shared" si="119"/>
        <v>13</v>
      </c>
      <c r="P114" s="54">
        <f t="shared" si="119"/>
        <v>1</v>
      </c>
      <c r="Q114" s="54">
        <f t="shared" si="119"/>
        <v>1</v>
      </c>
      <c r="R114" s="54">
        <f t="shared" si="119"/>
        <v>1</v>
      </c>
      <c r="S114" s="54" t="str">
        <f t="shared" si="119"/>
        <v>o</v>
      </c>
      <c r="T114" s="26">
        <f t="shared" si="119"/>
        <v>23</v>
      </c>
      <c r="U114" s="54">
        <f t="shared" si="119"/>
        <v>1</v>
      </c>
      <c r="V114" s="54">
        <f t="shared" si="119"/>
        <v>1</v>
      </c>
      <c r="W114" s="19" t="str">
        <f t="shared" si="119"/>
        <v/>
      </c>
      <c r="X114" s="23">
        <f>IF(X84&gt;0,VLOOKUP(X84,'[3]2020_Envelope'!$BH$6:$CR$128,22),"")</f>
        <v>16.497038617511517</v>
      </c>
      <c r="Y114" s="23">
        <f>IF(Y84&gt;0,VLOOKUP(Y84,'[3]2020_Envelope'!$BH$6:$CR$128,22),"")</f>
        <v>53.720747311827949</v>
      </c>
      <c r="Z114" s="23">
        <f>IF(Z84&gt;0,VLOOKUP(Z84,'[3]2020_Envelope'!$BH$6:$CR$128,22),"")</f>
        <v>21.84477752995392</v>
      </c>
      <c r="AA114" s="23">
        <f>IF(AA84&gt;0,VLOOKUP(AA84,'[3]2020_Envelope'!$BH$6:$CR$128,22),"")</f>
        <v>44.024907160150377</v>
      </c>
      <c r="AB114" s="23">
        <f>IF(AB84&gt;0,VLOOKUP(AB84,'[3]2020_Envelope'!$BH$6:$CR$128,22),"")</f>
        <v>38.986575000000009</v>
      </c>
      <c r="AC114" s="23">
        <f>IF(AC84&gt;0,VLOOKUP(AC84,'[3]2020_Envelope'!$BH$6:$CR$128,22),"")</f>
        <v>19.346721428571431</v>
      </c>
      <c r="AD114" s="22">
        <f>IF(AD84&gt;0,VLOOKUP(AD84,'[3]2020_HVAC'!$EY$7:$KA$83,86),"")</f>
        <v>10.196875</v>
      </c>
      <c r="AE114" s="22">
        <f>IF(AE84&gt;0,VLOOKUP(AE84,'[3]2020_HVAC'!$EY$7:$KA$83,86),"")</f>
        <v>11.330163679245285</v>
      </c>
      <c r="AF114" s="22" t="str">
        <f>IF(AF84&gt;0,VLOOKUP(AF84,'[3]2020_HVAC'!$EY$7:$KA$83,86),"")</f>
        <v/>
      </c>
      <c r="AG114" s="61">
        <f>VLOOKUP($C114,[2]Performance!$A$3:$K$36,9)</f>
        <v>2</v>
      </c>
      <c r="AH114" s="61">
        <f t="shared" si="101"/>
        <v>88</v>
      </c>
      <c r="AI114" s="22">
        <f>IF(AI84&gt;0,VLOOKUP(AI84,'[3]2020_HVAC'!$EY$7:$KA$83,AH114),"")</f>
        <v>82.561145464082728</v>
      </c>
      <c r="AJ114" s="22" t="str">
        <f>IF(AJ84&gt;0,VLOOKUP(AJ84,'[3]2020_HVAC'!$EY$7:$KA$83,AH114),"")</f>
        <v/>
      </c>
      <c r="AK114" s="22">
        <f>IF(AK84&gt;0,VLOOKUP(AK84,'[3]2020_HVAC'!$EY$7:$KA$83,86),"")</f>
        <v>73.342199999999991</v>
      </c>
      <c r="AL114" s="22">
        <f>IF(AL84&gt;0,VLOOKUP(AL84,'[3]2020_HVAC'!$EY$7:$KA$83,86),"")</f>
        <v>3.9442857142857144</v>
      </c>
      <c r="AM114" s="22">
        <f>IF(AM84&gt;0,VLOOKUP(AM84,'[3]2020_HVAC'!$EY$7:$KA$83,86),"")</f>
        <v>8.4938399999999916</v>
      </c>
      <c r="AN114" s="22">
        <f>IF(AN84&gt;0,VLOOKUP(AN84,'[3]2020_HVAC'!$EY$7:$KA$83,86),"")</f>
        <v>27.228174670506522</v>
      </c>
      <c r="AO114" s="14">
        <f t="shared" si="102"/>
        <v>57612.443220658963</v>
      </c>
      <c r="AP114" s="23">
        <f>IF(AP84&gt;0,VLOOKUP(AP84,'[3]2020_Envelope'!$BH$6:$CR$128,23),"")</f>
        <v>7.9828915651134995</v>
      </c>
      <c r="AQ114" s="23">
        <f>IF(AQ84&gt;0,VLOOKUP(AQ84,'[3]2020_Envelope'!$BH$6:$CR$128,23),"")</f>
        <v>17.659844205495819</v>
      </c>
      <c r="AR114" s="23">
        <f>IF(AR84&gt;0,VLOOKUP(AR84,'[3]2020_Envelope'!$BH$6:$CR$128,23),"")</f>
        <v>10.570654183990444</v>
      </c>
      <c r="AS114" s="23">
        <f>IF(AS84&gt;0,VLOOKUP(AS84,'[3]2020_Envelope'!$BH$6:$CR$128,23),"")</f>
        <v>40.405578880382777</v>
      </c>
      <c r="AT114" s="23">
        <f>IF(AT84&gt;0,VLOOKUP(AT84,'[3]2020_Envelope'!$BH$6:$CR$128,23),"")</f>
        <v>34.56193939393939</v>
      </c>
      <c r="AU114" s="23">
        <f>IF(AU84&gt;0,VLOOKUP(AU84,'[3]2020_Envelope'!$BH$6:$CR$128,23),"")</f>
        <v>17.280969696969695</v>
      </c>
      <c r="AV114" s="22">
        <f>IF(AV84&gt;0,VLOOKUP(AV84,'[3]2020_HVAC'!$EY$7:$KA$83,89),"")</f>
        <v>9.7301797979797993</v>
      </c>
      <c r="AW114" s="22">
        <f>IF(AW84&gt;0,VLOOKUP(AW84,'[3]2020_HVAC'!$EY$7:$KA$83,89),"")</f>
        <v>9.6586158949494951</v>
      </c>
      <c r="AX114" s="22" t="str">
        <f>IF(AX84&gt;0,VLOOKUP(AX84,'[3]2020_HVAC'!$EY$7:$KA$83,89),"")</f>
        <v/>
      </c>
      <c r="AY114" s="61">
        <f>VLOOKUP($C114,[1]Performance!$A$3:$K$36,9)</f>
        <v>2</v>
      </c>
      <c r="AZ114" s="61">
        <f t="shared" si="103"/>
        <v>91</v>
      </c>
      <c r="BA114" s="22">
        <f>IF(BA84&gt;0,VLOOKUP(BA84,'[3]2020_HVAC'!$EY$7:$KA$83,AZ114),"")</f>
        <v>45.506936706982863</v>
      </c>
      <c r="BB114" s="22" t="str">
        <f>IF(BB84&gt;0,VLOOKUP(BB84,'[3]2020_HVAC'!$EY$7:$KA$83,AZ114),"")</f>
        <v/>
      </c>
      <c r="BC114" s="22">
        <f>IF(BC84&gt;0,VLOOKUP(BC84,'[3]2020_HVAC'!$EY$7:$KA$83,89),"")</f>
        <v>70.380400000000009</v>
      </c>
      <c r="BD114" s="22">
        <f>IF(BD84&gt;0,VLOOKUP(BD84,'[3]2020_HVAC'!$EY$7:$KA$83,89),"")</f>
        <v>0.55777777777777782</v>
      </c>
      <c r="BE114" s="22">
        <f>IF(BE84&gt;0,VLOOKUP(BE84,'[3]2020_HVAC'!$EY$7:$KA$83,89),"")</f>
        <v>10.356412121212111</v>
      </c>
      <c r="BF114" s="22">
        <f>IF(BF84&gt;0,VLOOKUP(BF84,'[3]2020_HVAC'!$EY$7:$KA$83,89),"")</f>
        <v>16.94197535053739</v>
      </c>
      <c r="BG114" s="14">
        <f t="shared" si="104"/>
        <v>288678.23381957773</v>
      </c>
      <c r="BH114" s="21">
        <f>IF($N114&gt;0,VLOOKUP($C114,[2]Bucharest!$AB$7:$AN$40,$N114))/((IF($P114=1,'3 PlantsCodes'!$D$26,IF($P114=2,'3 PlantsCodes'!$D$27,IF($P114=3,'3 PlantsCodes'!$D$28,IF($P114=4,'3 PlantsCodes'!#REF!)))))*IF($R114=1,'3 PlantsCodes'!$D$31,IF(RO_Bucharest!$R114=2,'3 PlantsCodes'!$D$32)))</f>
        <v>11.652039148350822</v>
      </c>
      <c r="BI114" s="21">
        <f>(IF($O114=20,VLOOKUP($C114,[2]Bucharest!$AB$7:$AN$40,12),IF($O114&gt;0,VLOOKUP($C114,[2]Bucharest!$AB$7:$AN$40,$O114),0))/(IF($Q114=1,'3 PlantsCodes'!$E$26,IF($Q114=3,'3 PlantsCodes'!$E$28,IF($Q114=4,'3 PlantsCodes'!$E$29,1)))*IF($R114=1,'3 PlantsCodes'!$E$31,IF($R114=2,'3 PlantsCodes'!$E$32))))</f>
        <v>1.5009102577451996</v>
      </c>
      <c r="BJ114" s="21">
        <f>VLOOKUP($C114,[2]Bucharest!$AB$6:$AZ$40,$T114)</f>
        <v>2.2863275682739745</v>
      </c>
      <c r="BK114" s="21">
        <f>VLOOKUP($C114,[2]Bucharest!$B$7:$Y$40,18)</f>
        <v>11.353794285713454</v>
      </c>
      <c r="BL114" s="21">
        <f>VLOOKUP($C114,[2]Bucharest!$B$7:$AA$40,26)</f>
        <v>4.9577894159873672</v>
      </c>
      <c r="BM114" s="22">
        <f>IF($V114=1,-[4]SFH!$E$11,0)</f>
        <v>-20.6</v>
      </c>
      <c r="BN114" s="63" t="s">
        <v>38</v>
      </c>
      <c r="BO114" s="21">
        <f>IF($N114&gt;0,VLOOKUP($C114,[1]Bucharest!$AB$7:$AN$40,$N114))/((IF($P114=1,'3 PlantsCodes'!$D$26,IF($P114=2,'3 PlantsCodes'!$D$27,IF($P114=3,'3 PlantsCodes'!$D$28,IF($P114=4,'3 PlantsCodes'!D107)))))*IF($R114=1,'3 PlantsCodes'!$D$31,IF(RO_Bucharest!$R114=2,'3 PlantsCodes'!$D$32)))</f>
        <v>10.630036610616358</v>
      </c>
      <c r="BP114" s="21">
        <f>(IF($O114=20,VLOOKUP($C114,[1]Bucharest!$AB$7:$AN$40,12),IF($O114&gt;0,VLOOKUP($C114,[1]Bucharest!$AB$7:$AN$40,$O114),0))/(IF($Q114=1,'3 PlantsCodes'!$E$26,IF($Q114=3,'3 PlantsCodes'!$E$28,IF($Q114=4,'3 PlantsCodes'!$E$29,1)))*IF($R114=1,'3 PlantsCodes'!$E$31,IF($R114=2,'3 PlantsCodes'!$E$32))))</f>
        <v>0.63037975166457028</v>
      </c>
      <c r="BQ114" s="21">
        <f>VLOOKUP($C114,[1]Bucharest!$AB$6:$AZ$40,$T114)</f>
        <v>3.7423823817144597</v>
      </c>
      <c r="BR114" s="21">
        <f>VLOOKUP($C114,[1]Bucharest!$B$7:$Y$40,18)</f>
        <v>11.676460606061633</v>
      </c>
      <c r="BS114" s="21">
        <f>VLOOKUP($C114,[1]Bucharest!$B$7:$AA$40,26)</f>
        <v>4.7672474894660741</v>
      </c>
      <c r="BT114" s="22">
        <f>IF($V114=1,-[4]AB!$E$11,0)</f>
        <v>-12.929292929292929</v>
      </c>
      <c r="BU114" s="63" t="s">
        <v>38</v>
      </c>
    </row>
    <row r="115" spans="1:73" x14ac:dyDescent="0.25">
      <c r="A115" s="195"/>
      <c r="B115" s="18">
        <v>18</v>
      </c>
      <c r="C115" s="26">
        <f t="shared" ref="C115:W115" si="120">IF(C85="","",C85)</f>
        <v>19</v>
      </c>
      <c r="D115" s="55" t="str">
        <f t="shared" si="120"/>
        <v>o+</v>
      </c>
      <c r="E115" s="55" t="str">
        <f t="shared" si="120"/>
        <v>o+</v>
      </c>
      <c r="F115" s="54" t="str">
        <f t="shared" si="120"/>
        <v>o</v>
      </c>
      <c r="G115" s="54" t="str">
        <f t="shared" si="120"/>
        <v>o</v>
      </c>
      <c r="H115" s="54">
        <f t="shared" si="120"/>
        <v>0</v>
      </c>
      <c r="I115" s="54">
        <f t="shared" si="120"/>
        <v>3</v>
      </c>
      <c r="J115" s="54">
        <f t="shared" si="120"/>
        <v>2</v>
      </c>
      <c r="K115" s="54">
        <f t="shared" si="120"/>
        <v>1</v>
      </c>
      <c r="L115" s="54">
        <f t="shared" si="120"/>
        <v>1</v>
      </c>
      <c r="M115" s="54">
        <f t="shared" si="120"/>
        <v>3211</v>
      </c>
      <c r="N115" s="54">
        <f t="shared" si="120"/>
        <v>6</v>
      </c>
      <c r="O115" s="54">
        <f t="shared" si="120"/>
        <v>11</v>
      </c>
      <c r="P115" s="54">
        <f t="shared" si="120"/>
        <v>1</v>
      </c>
      <c r="Q115" s="54">
        <f t="shared" si="120"/>
        <v>3</v>
      </c>
      <c r="R115" s="54">
        <f t="shared" si="120"/>
        <v>1</v>
      </c>
      <c r="S115" s="54" t="str">
        <f t="shared" si="120"/>
        <v>o</v>
      </c>
      <c r="T115" s="26">
        <f t="shared" si="120"/>
        <v>21</v>
      </c>
      <c r="U115" s="54">
        <f t="shared" si="120"/>
        <v>1</v>
      </c>
      <c r="V115" s="54">
        <f t="shared" si="120"/>
        <v>1</v>
      </c>
      <c r="W115" s="19" t="str">
        <f t="shared" si="120"/>
        <v/>
      </c>
      <c r="X115" s="23">
        <f>IF(X85&gt;0,VLOOKUP(X85,'[3]2020_Envelope'!$BH$6:$CR$128,22),"")</f>
        <v>14.105274654377878</v>
      </c>
      <c r="Y115" s="23">
        <f>IF(Y85&gt;0,VLOOKUP(Y85,'[3]2020_Envelope'!$BH$6:$CR$128,22),"")</f>
        <v>46.74402688172043</v>
      </c>
      <c r="Z115" s="23">
        <f>IF(Z85&gt;0,VLOOKUP(Z85,'[3]2020_Envelope'!$BH$6:$CR$128,22),"")</f>
        <v>17.478275115207371</v>
      </c>
      <c r="AA115" s="23">
        <f>IF(AA85&gt;0,VLOOKUP(AA85,'[3]2020_Envelope'!$BH$6:$CR$128,22),"")</f>
        <v>36.472461069924819</v>
      </c>
      <c r="AB115" s="23" t="str">
        <f>IF(AB85&gt;0,VLOOKUP(AB85,'[3]2020_Envelope'!$BH$6:$CR$128,22),"")</f>
        <v/>
      </c>
      <c r="AC115" s="23" t="str">
        <f>IF(AC85&gt;0,VLOOKUP(AC85,'[3]2020_Envelope'!$BH$6:$CR$128,22),"")</f>
        <v/>
      </c>
      <c r="AD115" s="22" t="str">
        <f>IF(AD85&gt;0,VLOOKUP(AD85,'[3]2020_HVAC'!$EY$7:$KA$83,86),"")</f>
        <v/>
      </c>
      <c r="AE115" s="22" t="str">
        <f>IF(AE85&gt;0,VLOOKUP(AE85,'[3]2020_HVAC'!$EY$7:$KA$83,86),"")</f>
        <v/>
      </c>
      <c r="AF115" s="22" t="str">
        <f>IF(AF85&gt;0,VLOOKUP(AF85,'[3]2020_HVAC'!$EY$7:$KA$83,86),"")</f>
        <v/>
      </c>
      <c r="AG115" s="61">
        <f>VLOOKUP($C115,[2]Performance!$A$3:$K$36,9)</f>
        <v>2</v>
      </c>
      <c r="AH115" s="61">
        <f t="shared" si="101"/>
        <v>88</v>
      </c>
      <c r="AI115" s="22">
        <f>IF(AI85&gt;0,VLOOKUP(AI85,'[3]2020_HVAC'!$EY$7:$KA$83,AH115),"")</f>
        <v>13.744013834936897</v>
      </c>
      <c r="AJ115" s="22" t="str">
        <f>IF(AJ85&gt;0,VLOOKUP(AJ85,'[3]2020_HVAC'!$EY$7:$KA$83,AH115),"")</f>
        <v/>
      </c>
      <c r="AK115" s="22">
        <f>IF(AK85&gt;0,VLOOKUP(AK85,'[3]2020_HVAC'!$EY$7:$KA$83,86),"")</f>
        <v>73.342199999999991</v>
      </c>
      <c r="AL115" s="22">
        <f>IF(AL85&gt;0,VLOOKUP(AL85,'[3]2020_HVAC'!$EY$7:$KA$83,86),"")</f>
        <v>3.9442857142857144</v>
      </c>
      <c r="AM115" s="22">
        <f>IF(AM85&gt;0,VLOOKUP(AM85,'[3]2020_HVAC'!$EY$7:$KA$83,86),"")</f>
        <v>8.4938399999999916</v>
      </c>
      <c r="AN115" s="22">
        <f>IF(AN85&gt;0,VLOOKUP(AN85,'[3]2020_HVAC'!$EY$7:$KA$83,86),"")</f>
        <v>27.228174670506522</v>
      </c>
      <c r="AO115" s="14">
        <f t="shared" si="102"/>
        <v>33817.357271734341</v>
      </c>
      <c r="AP115" s="23">
        <f>IF(AP85&gt;0,VLOOKUP(AP85,'[3]2020_Envelope'!$BH$6:$CR$128,23),"")</f>
        <v>6.8255206690561527</v>
      </c>
      <c r="AQ115" s="23">
        <f>IF(AQ85&gt;0,VLOOKUP(AQ85,'[3]2020_Envelope'!$BH$6:$CR$128,23),"")</f>
        <v>15.366357945041814</v>
      </c>
      <c r="AR115" s="23">
        <f>IF(AR85&gt;0,VLOOKUP(AR85,'[3]2020_Envelope'!$BH$6:$CR$128,23),"")</f>
        <v>8.4577103942652343</v>
      </c>
      <c r="AS115" s="23">
        <f>IF(AS85&gt;0,VLOOKUP(AS85,'[3]2020_Envelope'!$BH$6:$CR$128,23),"")</f>
        <v>33.532982708133979</v>
      </c>
      <c r="AT115" s="23" t="str">
        <f>IF(AT85&gt;0,VLOOKUP(AT85,'[3]2020_Envelope'!$BH$6:$CR$128,23),"")</f>
        <v/>
      </c>
      <c r="AU115" s="23" t="str">
        <f>IF(AU85&gt;0,VLOOKUP(AU85,'[3]2020_Envelope'!$BH$6:$CR$128,23),"")</f>
        <v/>
      </c>
      <c r="AV115" s="22" t="str">
        <f>IF(AV85&gt;0,VLOOKUP(AV85,'[3]2020_HVAC'!$EY$7:$KA$83,89),"")</f>
        <v/>
      </c>
      <c r="AW115" s="22" t="str">
        <f>IF(AW85&gt;0,VLOOKUP(AW85,'[3]2020_HVAC'!$EY$7:$KA$83,89),"")</f>
        <v/>
      </c>
      <c r="AX115" s="22" t="str">
        <f>IF(AX85&gt;0,VLOOKUP(AX85,'[3]2020_HVAC'!$EY$7:$KA$83,89),"")</f>
        <v/>
      </c>
      <c r="AY115" s="61">
        <f>VLOOKUP($C115,[1]Performance!$A$3:$K$36,9)</f>
        <v>2</v>
      </c>
      <c r="AZ115" s="61">
        <f t="shared" si="103"/>
        <v>91</v>
      </c>
      <c r="BA115" s="22">
        <f>IF(BA85&gt;0,VLOOKUP(BA85,'[3]2020_HVAC'!$EY$7:$KA$83,AZ115),"")</f>
        <v>5.9572205118122001</v>
      </c>
      <c r="BB115" s="22" t="str">
        <f>IF(BB85&gt;0,VLOOKUP(BB85,'[3]2020_HVAC'!$EY$7:$KA$83,AZ115),"")</f>
        <v/>
      </c>
      <c r="BC115" s="22">
        <f>IF(BC85&gt;0,VLOOKUP(BC85,'[3]2020_HVAC'!$EY$7:$KA$83,89),"")</f>
        <v>70.380400000000009</v>
      </c>
      <c r="BD115" s="22">
        <f>IF(BD85&gt;0,VLOOKUP(BD85,'[3]2020_HVAC'!$EY$7:$KA$83,89),"")</f>
        <v>0.55777777777777782</v>
      </c>
      <c r="BE115" s="22">
        <f>IF(BE85&gt;0,VLOOKUP(BE85,'[3]2020_HVAC'!$EY$7:$KA$83,89),"")</f>
        <v>10.356412121212111</v>
      </c>
      <c r="BF115" s="22">
        <f>IF(BF85&gt;0,VLOOKUP(BF85,'[3]2020_HVAC'!$EY$7:$KA$83,89),"")</f>
        <v>16.94197535053739</v>
      </c>
      <c r="BG115" s="14">
        <f t="shared" si="104"/>
        <v>166692.59390305832</v>
      </c>
      <c r="BH115" s="21">
        <f>IF($N115&gt;0,VLOOKUP($C115,[2]Bucharest!$AB$7:$AN$40,$N115))/((IF($P115=1,'3 PlantsCodes'!$D$26,IF($P115=2,'3 PlantsCodes'!$D$27,IF($P115=3,'3 PlantsCodes'!$D$28,IF($P115=4,'3 PlantsCodes'!#REF!)))))*IF($R115=1,'3 PlantsCodes'!$D$31,IF(RO_Bucharest!$R115=2,'3 PlantsCodes'!$D$32)))</f>
        <v>69.267213321156248</v>
      </c>
      <c r="BI115" s="21">
        <f>(IF($O115=20,VLOOKUP($C115,[2]Bucharest!$AB$7:$AN$40,12),IF($O115&gt;0,VLOOKUP($C115,[2]Bucharest!$AB$7:$AN$40,$O115),0))/(IF($Q115=1,'3 PlantsCodes'!$E$26,IF($Q115=3,'3 PlantsCodes'!$E$28,IF($Q115=4,'3 PlantsCodes'!$E$29,1)))*IF($R115=1,'3 PlantsCodes'!$E$31,IF($R115=2,'3 PlantsCodes'!$E$32))))</f>
        <v>11.062788897359431</v>
      </c>
      <c r="BJ115" s="21">
        <f>VLOOKUP($C115,[2]Bucharest!$AB$6:$AZ$40,$T115)</f>
        <v>8.0360902255639104</v>
      </c>
      <c r="BK115" s="21">
        <f>VLOOKUP($C115,[2]Bucharest!$B$7:$Y$40,18)</f>
        <v>11.353794285713454</v>
      </c>
      <c r="BL115" s="21">
        <f>VLOOKUP($C115,[2]Bucharest!$B$7:$AA$40,26)</f>
        <v>0.58486890005919678</v>
      </c>
      <c r="BM115" s="22">
        <f>IF($V115=1,-[4]SFH!$E$11,0)</f>
        <v>-20.6</v>
      </c>
      <c r="BN115" s="63" t="s">
        <v>38</v>
      </c>
      <c r="BO115" s="21">
        <f>IF($N115&gt;0,VLOOKUP($C115,[1]Bucharest!$AB$7:$AN$40,$N115))/((IF($P115=1,'3 PlantsCodes'!$D$26,IF($P115=2,'3 PlantsCodes'!$D$27,IF($P115=3,'3 PlantsCodes'!$D$28,IF($P115=4,'3 PlantsCodes'!D108)))))*IF($R115=1,'3 PlantsCodes'!$D$31,IF(RO_Bucharest!$R115=2,'3 PlantsCodes'!$D$32)))</f>
        <v>59.3507534476445</v>
      </c>
      <c r="BP115" s="21">
        <f>(IF($O115=20,VLOOKUP($C115,[1]Bucharest!$AB$7:$AN$40,12),IF($O115&gt;0,VLOOKUP($C115,[1]Bucharest!$AB$7:$AN$40,$O115),0))/(IF($Q115=1,'3 PlantsCodes'!$E$26,IF($Q115=3,'3 PlantsCodes'!$E$28,IF($Q115=4,'3 PlantsCodes'!$E$29,1)))*IF($R115=1,'3 PlantsCodes'!$E$31,IF($R115=2,'3 PlantsCodes'!$E$32))))</f>
        <v>9.0984949741851011</v>
      </c>
      <c r="BQ115" s="21">
        <f>VLOOKUP($C115,[1]Bucharest!$AB$6:$AZ$40,$T115)</f>
        <v>12.860499734183945</v>
      </c>
      <c r="BR115" s="21">
        <f>VLOOKUP($C115,[1]Bucharest!$B$7:$Y$40,18)</f>
        <v>11.676460606061633</v>
      </c>
      <c r="BS115" s="21">
        <f>VLOOKUP($C115,[1]Bucharest!$B$7:$AA$40,26)</f>
        <v>0.48907997315459262</v>
      </c>
      <c r="BT115" s="22">
        <f>IF($V115=1,-[4]AB!$E$11,0)</f>
        <v>-12.929292929292929</v>
      </c>
      <c r="BU115" s="63" t="s">
        <v>38</v>
      </c>
    </row>
    <row r="116" spans="1:73" x14ac:dyDescent="0.25">
      <c r="A116" s="195"/>
      <c r="B116" s="18">
        <v>19</v>
      </c>
      <c r="C116" s="26">
        <f t="shared" ref="C116:W116" si="121">IF(C86="","",C86)</f>
        <v>31</v>
      </c>
      <c r="D116" s="55" t="str">
        <f t="shared" si="121"/>
        <v>+</v>
      </c>
      <c r="E116" s="55" t="str">
        <f t="shared" si="121"/>
        <v>+</v>
      </c>
      <c r="F116" s="54" t="str">
        <f t="shared" si="121"/>
        <v>o</v>
      </c>
      <c r="G116" s="54" t="str">
        <f t="shared" si="121"/>
        <v>o</v>
      </c>
      <c r="H116" s="54">
        <f t="shared" si="121"/>
        <v>0</v>
      </c>
      <c r="I116" s="54">
        <f t="shared" si="121"/>
        <v>4</v>
      </c>
      <c r="J116" s="54">
        <f t="shared" si="121"/>
        <v>3</v>
      </c>
      <c r="K116" s="54">
        <f t="shared" si="121"/>
        <v>1</v>
      </c>
      <c r="L116" s="54">
        <f t="shared" si="121"/>
        <v>1</v>
      </c>
      <c r="M116" s="54">
        <f t="shared" si="121"/>
        <v>4311</v>
      </c>
      <c r="N116" s="54">
        <f t="shared" si="121"/>
        <v>6</v>
      </c>
      <c r="O116" s="54">
        <f t="shared" si="121"/>
        <v>11</v>
      </c>
      <c r="P116" s="54">
        <f t="shared" si="121"/>
        <v>1</v>
      </c>
      <c r="Q116" s="54">
        <f t="shared" si="121"/>
        <v>3</v>
      </c>
      <c r="R116" s="54">
        <f t="shared" si="121"/>
        <v>1</v>
      </c>
      <c r="S116" s="54" t="str">
        <f t="shared" si="121"/>
        <v>o</v>
      </c>
      <c r="T116" s="26">
        <f t="shared" si="121"/>
        <v>21</v>
      </c>
      <c r="U116" s="54">
        <f t="shared" si="121"/>
        <v>1</v>
      </c>
      <c r="V116" s="54">
        <f t="shared" si="121"/>
        <v>1</v>
      </c>
      <c r="W116" s="19" t="str">
        <f t="shared" si="121"/>
        <v/>
      </c>
      <c r="X116" s="23">
        <f>IF(X86&gt;0,VLOOKUP(X86,'[3]2020_Envelope'!$BH$6:$CR$128,22),"")</f>
        <v>16.497038617511517</v>
      </c>
      <c r="Y116" s="23">
        <f>IF(Y86&gt;0,VLOOKUP(Y86,'[3]2020_Envelope'!$BH$6:$CR$128,22),"")</f>
        <v>53.720747311827949</v>
      </c>
      <c r="Z116" s="23">
        <f>IF(Z86&gt;0,VLOOKUP(Z86,'[3]2020_Envelope'!$BH$6:$CR$128,22),"")</f>
        <v>21.84477752995392</v>
      </c>
      <c r="AA116" s="23">
        <f>IF(AA86&gt;0,VLOOKUP(AA86,'[3]2020_Envelope'!$BH$6:$CR$128,22),"")</f>
        <v>44.024907160150377</v>
      </c>
      <c r="AB116" s="23" t="str">
        <f>IF(AB86&gt;0,VLOOKUP(AB86,'[3]2020_Envelope'!$BH$6:$CR$128,22),"")</f>
        <v/>
      </c>
      <c r="AC116" s="23" t="str">
        <f>IF(AC86&gt;0,VLOOKUP(AC86,'[3]2020_Envelope'!$BH$6:$CR$128,22),"")</f>
        <v/>
      </c>
      <c r="AD116" s="22" t="str">
        <f>IF(AD86&gt;0,VLOOKUP(AD86,'[3]2020_HVAC'!$EY$7:$KA$83,86),"")</f>
        <v/>
      </c>
      <c r="AE116" s="22" t="str">
        <f>IF(AE86&gt;0,VLOOKUP(AE86,'[3]2020_HVAC'!$EY$7:$KA$83,86),"")</f>
        <v/>
      </c>
      <c r="AF116" s="22" t="str">
        <f>IF(AF86&gt;0,VLOOKUP(AF86,'[3]2020_HVAC'!$EY$7:$KA$83,86),"")</f>
        <v/>
      </c>
      <c r="AG116" s="61">
        <f>VLOOKUP($C116,[2]Performance!$A$3:$K$36,9)</f>
        <v>2</v>
      </c>
      <c r="AH116" s="61">
        <f t="shared" si="101"/>
        <v>88</v>
      </c>
      <c r="AI116" s="22">
        <f>IF(AI86&gt;0,VLOOKUP(AI86,'[3]2020_HVAC'!$EY$7:$KA$83,AH116),"")</f>
        <v>13.744013834936897</v>
      </c>
      <c r="AJ116" s="22" t="str">
        <f>IF(AJ86&gt;0,VLOOKUP(AJ86,'[3]2020_HVAC'!$EY$7:$KA$83,AH116),"")</f>
        <v/>
      </c>
      <c r="AK116" s="22">
        <f>IF(AK86&gt;0,VLOOKUP(AK86,'[3]2020_HVAC'!$EY$7:$KA$83,86),"")</f>
        <v>73.342199999999991</v>
      </c>
      <c r="AL116" s="22">
        <f>IF(AL86&gt;0,VLOOKUP(AL86,'[3]2020_HVAC'!$EY$7:$KA$83,86),"")</f>
        <v>3.9442857142857144</v>
      </c>
      <c r="AM116" s="22">
        <f>IF(AM86&gt;0,VLOOKUP(AM86,'[3]2020_HVAC'!$EY$7:$KA$83,86),"")</f>
        <v>8.4938399999999916</v>
      </c>
      <c r="AN116" s="22">
        <f>IF(AN86&gt;0,VLOOKUP(AN86,'[3]2020_HVAC'!$EY$7:$KA$83,86),"")</f>
        <v>27.228174670506522</v>
      </c>
      <c r="AO116" s="14">
        <f t="shared" si="102"/>
        <v>36797.597877484201</v>
      </c>
      <c r="AP116" s="23">
        <f>IF(AP86&gt;0,VLOOKUP(AP86,'[3]2020_Envelope'!$BH$6:$CR$128,23),"")</f>
        <v>7.9828915651134995</v>
      </c>
      <c r="AQ116" s="23">
        <f>IF(AQ86&gt;0,VLOOKUP(AQ86,'[3]2020_Envelope'!$BH$6:$CR$128,23),"")</f>
        <v>17.659844205495819</v>
      </c>
      <c r="AR116" s="23">
        <f>IF(AR86&gt;0,VLOOKUP(AR86,'[3]2020_Envelope'!$BH$6:$CR$128,23),"")</f>
        <v>10.570654183990444</v>
      </c>
      <c r="AS116" s="23">
        <f>IF(AS86&gt;0,VLOOKUP(AS86,'[3]2020_Envelope'!$BH$6:$CR$128,23),"")</f>
        <v>40.405578880382777</v>
      </c>
      <c r="AT116" s="23" t="str">
        <f>IF(AT86&gt;0,VLOOKUP(AT86,'[3]2020_Envelope'!$BH$6:$CR$128,23),"")</f>
        <v/>
      </c>
      <c r="AU116" s="23" t="str">
        <f>IF(AU86&gt;0,VLOOKUP(AU86,'[3]2020_Envelope'!$BH$6:$CR$128,23),"")</f>
        <v/>
      </c>
      <c r="AV116" s="22" t="str">
        <f>IF(AV86&gt;0,VLOOKUP(AV86,'[3]2020_HVAC'!$EY$7:$KA$83,89),"")</f>
        <v/>
      </c>
      <c r="AW116" s="22" t="str">
        <f>IF(AW86&gt;0,VLOOKUP(AW86,'[3]2020_HVAC'!$EY$7:$KA$83,89),"")</f>
        <v/>
      </c>
      <c r="AX116" s="22" t="str">
        <f>IF(AX86&gt;0,VLOOKUP(AX86,'[3]2020_HVAC'!$EY$7:$KA$83,89),"")</f>
        <v/>
      </c>
      <c r="AY116" s="61">
        <f>VLOOKUP($C116,[1]Performance!$A$3:$K$36,9)</f>
        <v>2</v>
      </c>
      <c r="AZ116" s="61">
        <f t="shared" si="103"/>
        <v>91</v>
      </c>
      <c r="BA116" s="22">
        <f>IF(BA86&gt;0,VLOOKUP(BA86,'[3]2020_HVAC'!$EY$7:$KA$83,AZ116),"")</f>
        <v>5.9572205118122001</v>
      </c>
      <c r="BB116" s="22" t="str">
        <f>IF(BB86&gt;0,VLOOKUP(BB86,'[3]2020_HVAC'!$EY$7:$KA$83,AZ116),"")</f>
        <v/>
      </c>
      <c r="BC116" s="22">
        <f>IF(BC86&gt;0,VLOOKUP(BC86,'[3]2020_HVAC'!$EY$7:$KA$83,89),"")</f>
        <v>70.380400000000009</v>
      </c>
      <c r="BD116" s="22">
        <f>IF(BD86&gt;0,VLOOKUP(BD86,'[3]2020_HVAC'!$EY$7:$KA$83,89),"")</f>
        <v>0.55777777777777782</v>
      </c>
      <c r="BE116" s="22">
        <f>IF(BE86&gt;0,VLOOKUP(BE86,'[3]2020_HVAC'!$EY$7:$KA$83,89),"")</f>
        <v>10.356412121212111</v>
      </c>
      <c r="BF116" s="22">
        <f>IF(BF86&gt;0,VLOOKUP(BF86,'[3]2020_HVAC'!$EY$7:$KA$83,89),"")</f>
        <v>16.94197535053739</v>
      </c>
      <c r="BG116" s="14">
        <f t="shared" si="104"/>
        <v>179004.6270503588</v>
      </c>
      <c r="BH116" s="21">
        <f>IF($N116&gt;0,VLOOKUP($C116,[2]Bucharest!$AB$7:$AN$40,$N116))/((IF($P116=1,'3 PlantsCodes'!$D$26,IF($P116=2,'3 PlantsCodes'!$D$27,IF($P116=3,'3 PlantsCodes'!$D$28,IF($P116=4,'3 PlantsCodes'!#REF!)))))*IF($R116=1,'3 PlantsCodes'!$D$31,IF(RO_Bucharest!$R116=2,'3 PlantsCodes'!$D$32)))</f>
        <v>57.304739746077075</v>
      </c>
      <c r="BI116" s="21">
        <f>(IF($O116=20,VLOOKUP($C116,[2]Bucharest!$AB$7:$AN$40,12),IF($O116&gt;0,VLOOKUP($C116,[2]Bucharest!$AB$7:$AN$40,$O116),0))/(IF($Q116=1,'3 PlantsCodes'!$E$26,IF($Q116=3,'3 PlantsCodes'!$E$28,IF($Q116=4,'3 PlantsCodes'!$E$29,1)))*IF($R116=1,'3 PlantsCodes'!$E$31,IF($R116=2,'3 PlantsCodes'!$E$32))))</f>
        <v>9.8988783793529809</v>
      </c>
      <c r="BJ116" s="21">
        <f>VLOOKUP($C116,[2]Bucharest!$AB$6:$AZ$40,$T116)</f>
        <v>8.0360902255639104</v>
      </c>
      <c r="BK116" s="21">
        <f>VLOOKUP($C116,[2]Bucharest!$B$7:$Y$40,18)</f>
        <v>11.353794285713454</v>
      </c>
      <c r="BL116" s="21">
        <f>VLOOKUP($C116,[2]Bucharest!$B$7:$AA$40,26)</f>
        <v>0.54156143009553581</v>
      </c>
      <c r="BM116" s="22">
        <f>IF($V116=1,-[4]SFH!$E$11,0)</f>
        <v>-20.6</v>
      </c>
      <c r="BN116" s="63" t="s">
        <v>38</v>
      </c>
      <c r="BO116" s="21">
        <f>IF($N116&gt;0,VLOOKUP($C116,[1]Bucharest!$AB$7:$AN$40,$N116))/((IF($P116=1,'3 PlantsCodes'!$D$26,IF($P116=2,'3 PlantsCodes'!$D$27,IF($P116=3,'3 PlantsCodes'!$D$28,IF($P116=4,'3 PlantsCodes'!D109)))))*IF($R116=1,'3 PlantsCodes'!$D$31,IF(RO_Bucharest!$R116=2,'3 PlantsCodes'!$D$32)))</f>
        <v>51.155373920750435</v>
      </c>
      <c r="BP116" s="21">
        <f>(IF($O116=20,VLOOKUP($C116,[1]Bucharest!$AB$7:$AN$40,12),IF($O116&gt;0,VLOOKUP($C116,[1]Bucharest!$AB$7:$AN$40,$O116),0))/(IF($Q116=1,'3 PlantsCodes'!$E$26,IF($Q116=3,'3 PlantsCodes'!$E$28,IF($Q116=4,'3 PlantsCodes'!$E$29,1)))*IF($R116=1,'3 PlantsCodes'!$E$31,IF($R116=2,'3 PlantsCodes'!$E$32))))</f>
        <v>8.1843524549357287</v>
      </c>
      <c r="BQ116" s="21">
        <f>VLOOKUP($C116,[1]Bucharest!$AB$6:$AZ$40,$T116)</f>
        <v>12.860499734183945</v>
      </c>
      <c r="BR116" s="21">
        <f>VLOOKUP($C116,[1]Bucharest!$B$7:$Y$40,18)</f>
        <v>11.676460606061633</v>
      </c>
      <c r="BS116" s="21">
        <f>VLOOKUP($C116,[1]Bucharest!$B$7:$AA$40,26)</f>
        <v>0.46211980103799327</v>
      </c>
      <c r="BT116" s="22">
        <f>IF($V116=1,-[4]AB!$E$11,0)</f>
        <v>-12.929292929292929</v>
      </c>
      <c r="BU116" s="63" t="s">
        <v>38</v>
      </c>
    </row>
    <row r="117" spans="1:73" x14ac:dyDescent="0.25">
      <c r="A117" s="195"/>
      <c r="B117" s="38">
        <v>20</v>
      </c>
      <c r="C117" s="26">
        <f t="shared" ref="C117:V117" si="122">IF(C87="","",C87)</f>
        <v>33</v>
      </c>
      <c r="D117" s="55" t="str">
        <f t="shared" si="122"/>
        <v>+</v>
      </c>
      <c r="E117" s="55" t="str">
        <f t="shared" si="122"/>
        <v>+</v>
      </c>
      <c r="F117" s="54" t="str">
        <f t="shared" si="122"/>
        <v>o</v>
      </c>
      <c r="G117" s="54" t="str">
        <f t="shared" si="122"/>
        <v>o</v>
      </c>
      <c r="H117" s="54">
        <f t="shared" si="122"/>
        <v>1</v>
      </c>
      <c r="I117" s="54">
        <f t="shared" si="122"/>
        <v>4</v>
      </c>
      <c r="J117" s="54">
        <f t="shared" si="122"/>
        <v>3</v>
      </c>
      <c r="K117" s="54">
        <f t="shared" si="122"/>
        <v>1</v>
      </c>
      <c r="L117" s="54">
        <f t="shared" si="122"/>
        <v>2</v>
      </c>
      <c r="M117" s="54">
        <f t="shared" si="122"/>
        <v>4312</v>
      </c>
      <c r="N117" s="54">
        <f t="shared" si="122"/>
        <v>6</v>
      </c>
      <c r="O117" s="54">
        <f t="shared" si="122"/>
        <v>11</v>
      </c>
      <c r="P117" s="54">
        <f t="shared" si="122"/>
        <v>1</v>
      </c>
      <c r="Q117" s="54">
        <f t="shared" si="122"/>
        <v>3</v>
      </c>
      <c r="R117" s="54">
        <f t="shared" si="122"/>
        <v>1</v>
      </c>
      <c r="S117" s="54" t="str">
        <f t="shared" si="122"/>
        <v>o</v>
      </c>
      <c r="T117" s="26">
        <f t="shared" si="122"/>
        <v>21</v>
      </c>
      <c r="U117" s="54">
        <f t="shared" si="122"/>
        <v>1</v>
      </c>
      <c r="V117" s="54">
        <f t="shared" si="122"/>
        <v>1</v>
      </c>
      <c r="W117" s="19"/>
      <c r="X117" s="23">
        <f>IF(X87&gt;0,VLOOKUP(X87,'[3]2020_Envelope'!$BH$6:$CR$128,22),"")</f>
        <v>16.497038617511517</v>
      </c>
      <c r="Y117" s="23">
        <f>IF(Y87&gt;0,VLOOKUP(Y87,'[3]2020_Envelope'!$BH$6:$CR$128,22),"")</f>
        <v>53.720747311827949</v>
      </c>
      <c r="Z117" s="23">
        <f>IF(Z87&gt;0,VLOOKUP(Z87,'[3]2020_Envelope'!$BH$6:$CR$128,22),"")</f>
        <v>21.84477752995392</v>
      </c>
      <c r="AA117" s="23">
        <f>IF(AA87&gt;0,VLOOKUP(AA87,'[3]2020_Envelope'!$BH$6:$CR$128,22),"")</f>
        <v>44.024907160150377</v>
      </c>
      <c r="AB117" s="23" t="str">
        <f>IF(AB87&gt;0,VLOOKUP(AB87,'[3]2020_Envelope'!$BH$6:$CR$128,22),"")</f>
        <v/>
      </c>
      <c r="AC117" s="23" t="str">
        <f>IF(AC87&gt;0,VLOOKUP(AC87,'[3]2020_Envelope'!$BH$6:$CR$128,22),"")</f>
        <v/>
      </c>
      <c r="AD117" s="22">
        <f>IF(AD87&gt;0,VLOOKUP(AD87,'[3]2020_HVAC'!$EY$7:$KA$83,86),"")</f>
        <v>10.196875</v>
      </c>
      <c r="AE117" s="22">
        <f>IF(AE87&gt;0,VLOOKUP(AE87,'[3]2020_HVAC'!$EY$7:$KA$83,86),"")</f>
        <v>11.330163679245285</v>
      </c>
      <c r="AF117" s="22" t="str">
        <f>IF(AF87&gt;0,VLOOKUP(AF87,'[3]2020_HVAC'!$EY$7:$KA$83,86),"")</f>
        <v/>
      </c>
      <c r="AG117" s="61">
        <f>VLOOKUP($C117,[2]Performance!$A$3:$K$36,9)</f>
        <v>2</v>
      </c>
      <c r="AH117" s="61">
        <f t="shared" si="101"/>
        <v>88</v>
      </c>
      <c r="AI117" s="22">
        <f>IF(AI87&gt;0,VLOOKUP(AI87,'[3]2020_HVAC'!$EY$7:$KA$83,AH117),"")</f>
        <v>13.744013834936897</v>
      </c>
      <c r="AJ117" s="22" t="str">
        <f>IF(AJ87&gt;0,VLOOKUP(AJ87,'[3]2020_HVAC'!$EY$7:$KA$83,AH117),"")</f>
        <v/>
      </c>
      <c r="AK117" s="22">
        <f>IF(AK87&gt;0,VLOOKUP(AK87,'[3]2020_HVAC'!$EY$7:$KA$83,86),"")</f>
        <v>73.342199999999991</v>
      </c>
      <c r="AL117" s="22">
        <f>IF(AL87&gt;0,VLOOKUP(AL87,'[3]2020_HVAC'!$EY$7:$KA$83,86),"")</f>
        <v>3.9442857142857144</v>
      </c>
      <c r="AM117" s="22">
        <f>IF(AM87&gt;0,VLOOKUP(AM87,'[3]2020_HVAC'!$EY$7:$KA$83,86),"")</f>
        <v>8.4938399999999916</v>
      </c>
      <c r="AN117" s="22">
        <f>IF(AN87&gt;0,VLOOKUP(AN87,'[3]2020_HVAC'!$EY$7:$KA$83,86),"")</f>
        <v>27.228174670506522</v>
      </c>
      <c r="AO117" s="14">
        <f t="shared" ref="AO117:AO124" si="123">(SUM(X117:AF117)+SUM(AI117:AN117))*$AO$5</f>
        <v>39811.383292578539</v>
      </c>
      <c r="AP117" s="23">
        <f>IF(AP87&gt;0,VLOOKUP(AP87,'[3]2020_Envelope'!$BH$6:$CR$128,23),"")</f>
        <v>7.9828915651134995</v>
      </c>
      <c r="AQ117" s="23">
        <f>IF(AQ87&gt;0,VLOOKUP(AQ87,'[3]2020_Envelope'!$BH$6:$CR$128,23),"")</f>
        <v>17.659844205495819</v>
      </c>
      <c r="AR117" s="23">
        <f>IF(AR87&gt;0,VLOOKUP(AR87,'[3]2020_Envelope'!$BH$6:$CR$128,23),"")</f>
        <v>10.570654183990444</v>
      </c>
      <c r="AS117" s="23">
        <f>IF(AS87&gt;0,VLOOKUP(AS87,'[3]2020_Envelope'!$BH$6:$CR$128,23),"")</f>
        <v>40.405578880382777</v>
      </c>
      <c r="AT117" s="23" t="str">
        <f>IF(AT87&gt;0,VLOOKUP(AT87,'[3]2020_Envelope'!$BH$6:$CR$128,23),"")</f>
        <v/>
      </c>
      <c r="AU117" s="23" t="str">
        <f>IF(AU87&gt;0,VLOOKUP(AU87,'[3]2020_Envelope'!$BH$6:$CR$128,23),"")</f>
        <v/>
      </c>
      <c r="AV117" s="22">
        <f>IF(AV87&gt;0,VLOOKUP(AV87,'[3]2020_HVAC'!$EY$7:$KA$83,89),"")</f>
        <v>9.7301797979797993</v>
      </c>
      <c r="AW117" s="22">
        <f>IF(AW87&gt;0,VLOOKUP(AW87,'[3]2020_HVAC'!$EY$7:$KA$83,89),"")</f>
        <v>9.6586158949494951</v>
      </c>
      <c r="AX117" s="22" t="str">
        <f>IF(AX87&gt;0,VLOOKUP(AX87,'[3]2020_HVAC'!$EY$7:$KA$83,89),"")</f>
        <v/>
      </c>
      <c r="AY117" s="61">
        <f>VLOOKUP($C117,[1]Performance!$A$3:$K$36,9)</f>
        <v>2</v>
      </c>
      <c r="AZ117" s="61">
        <f t="shared" si="103"/>
        <v>91</v>
      </c>
      <c r="BA117" s="22">
        <f>IF(BA87&gt;0,VLOOKUP(BA87,'[3]2020_HVAC'!$EY$7:$KA$83,AZ117),"")</f>
        <v>5.9572205118122001</v>
      </c>
      <c r="BB117" s="22" t="str">
        <f>IF(BB87&gt;0,VLOOKUP(BB87,'[3]2020_HVAC'!$EY$7:$KA$83,AZ117),"")</f>
        <v/>
      </c>
      <c r="BC117" s="22">
        <f>IF(BC87&gt;0,VLOOKUP(BC87,'[3]2020_HVAC'!$EY$7:$KA$83,89),"")</f>
        <v>70.380400000000009</v>
      </c>
      <c r="BD117" s="22">
        <f>IF(BD87&gt;0,VLOOKUP(BD87,'[3]2020_HVAC'!$EY$7:$KA$83,89),"")</f>
        <v>0.55777777777777782</v>
      </c>
      <c r="BE117" s="22">
        <f>IF(BE87&gt;0,VLOOKUP(BE87,'[3]2020_HVAC'!$EY$7:$KA$83,89),"")</f>
        <v>10.356412121212111</v>
      </c>
      <c r="BF117" s="22">
        <f>IF(BF87&gt;0,VLOOKUP(BF87,'[3]2020_HVAC'!$EY$7:$KA$83,89),"")</f>
        <v>16.94197535053739</v>
      </c>
      <c r="BG117" s="14">
        <f t="shared" ref="BG117:BG124" si="124">(SUM(AP117:AX117)+SUM(BA117:BF117))*$BG$5</f>
        <v>198199.5347863588</v>
      </c>
      <c r="BH117" s="21">
        <f>IF($N117&gt;0,VLOOKUP($C117,[2]Bucharest!$AB$7:$AN$40,$N117))/((IF($P117=1,'3 PlantsCodes'!$D$26,IF($P117=2,'3 PlantsCodes'!$D$27,IF($P117=3,'3 PlantsCodes'!$D$28,IF($P117=4,'3 PlantsCodes'!#REF!)))))*IF($R117=1,'3 PlantsCodes'!$D$31,IF(RO_Bucharest!$R117=2,'3 PlantsCodes'!$D$32)))</f>
        <v>39.301405151456187</v>
      </c>
      <c r="BI117" s="21">
        <f>(IF($O117=20,VLOOKUP($C117,[2]Bucharest!$AB$7:$AN$40,12),IF($O117&gt;0,VLOOKUP($C117,[2]Bucharest!$AB$7:$AN$40,$O117),0))/(IF($Q117=1,'3 PlantsCodes'!$E$26,IF($Q117=3,'3 PlantsCodes'!$E$28,IF($Q117=4,'3 PlantsCodes'!$E$29,1)))*IF($R117=1,'3 PlantsCodes'!$E$31,IF($R117=2,'3 PlantsCodes'!$E$32))))</f>
        <v>9.6016305786045439</v>
      </c>
      <c r="BJ117" s="21">
        <f>VLOOKUP($C117,[2]Bucharest!$AB$6:$AZ$40,$T117)</f>
        <v>8.0360902255639104</v>
      </c>
      <c r="BK117" s="21">
        <f>VLOOKUP($C117,[2]Bucharest!$B$7:$Y$40,18)</f>
        <v>11.353794285713454</v>
      </c>
      <c r="BL117" s="21">
        <f>VLOOKUP($C117,[2]Bucharest!$B$7:$AA$40,26)</f>
        <v>5.079139739483213</v>
      </c>
      <c r="BM117" s="22">
        <f>IF($V117=1,-[4]SFH!$E$11,0)</f>
        <v>-20.6</v>
      </c>
      <c r="BN117" s="63" t="s">
        <v>38</v>
      </c>
      <c r="BO117" s="21">
        <f>IF($N117&gt;0,VLOOKUP($C117,[1]Bucharest!$AB$7:$AN$40,$N117))/((IF($P117=1,'3 PlantsCodes'!$D$26,IF($P117=2,'3 PlantsCodes'!$D$27,IF($P117=3,'3 PlantsCodes'!$D$28,IF($P117=4,'3 PlantsCodes'!D110)))))*IF($R117=1,'3 PlantsCodes'!$D$31,IF(RO_Bucharest!$R117=2,'3 PlantsCodes'!$D$32)))</f>
        <v>35.044739408951465</v>
      </c>
      <c r="BP117" s="21">
        <f>(IF($O117=20,VLOOKUP($C117,[1]Bucharest!$AB$7:$AN$40,12),IF($O117&gt;0,VLOOKUP($C117,[1]Bucharest!$AB$7:$AN$40,$O117),0))/(IF($Q117=1,'3 PlantsCodes'!$E$26,IF($Q117=3,'3 PlantsCodes'!$E$28,IF($Q117=4,'3 PlantsCodes'!$E$29,1)))*IF($R117=1,'3 PlantsCodes'!$E$31,IF($R117=2,'3 PlantsCodes'!$E$32))))</f>
        <v>7.8898371336195146</v>
      </c>
      <c r="BQ117" s="21">
        <f>VLOOKUP($C117,[1]Bucharest!$AB$6:$AZ$40,$T117)</f>
        <v>12.860499734183945</v>
      </c>
      <c r="BR117" s="21">
        <f>VLOOKUP($C117,[1]Bucharest!$B$7:$Y$40,18)</f>
        <v>11.676460606061633</v>
      </c>
      <c r="BS117" s="21">
        <f>VLOOKUP($C117,[1]Bucharest!$B$7:$AA$40,26)</f>
        <v>4.8558232903528085</v>
      </c>
      <c r="BT117" s="22">
        <f>IF($V117=1,-[4]AB!$E$11,0)</f>
        <v>-12.929292929292929</v>
      </c>
      <c r="BU117" s="63" t="s">
        <v>38</v>
      </c>
    </row>
    <row r="118" spans="1:73" x14ac:dyDescent="0.25">
      <c r="A118" s="195"/>
      <c r="B118" s="18">
        <v>21</v>
      </c>
      <c r="C118" s="26">
        <f t="shared" ref="C118:V118" si="125">IF(C88="","",C88)</f>
        <v>23</v>
      </c>
      <c r="D118" s="55" t="str">
        <f t="shared" si="125"/>
        <v/>
      </c>
      <c r="E118" s="55" t="str">
        <f t="shared" si="125"/>
        <v/>
      </c>
      <c r="F118" s="54" t="str">
        <f t="shared" si="125"/>
        <v/>
      </c>
      <c r="G118" s="54" t="str">
        <f t="shared" si="125"/>
        <v/>
      </c>
      <c r="H118" s="54">
        <f t="shared" si="125"/>
        <v>0</v>
      </c>
      <c r="I118" s="54">
        <f t="shared" si="125"/>
        <v>3</v>
      </c>
      <c r="J118" s="54">
        <f t="shared" si="125"/>
        <v>3</v>
      </c>
      <c r="K118" s="54">
        <f t="shared" si="125"/>
        <v>1</v>
      </c>
      <c r="L118" s="54">
        <f t="shared" si="125"/>
        <v>1</v>
      </c>
      <c r="M118" s="54">
        <f t="shared" si="125"/>
        <v>3311</v>
      </c>
      <c r="N118" s="54">
        <f t="shared" si="125"/>
        <v>9</v>
      </c>
      <c r="O118" s="54">
        <f t="shared" si="125"/>
        <v>20</v>
      </c>
      <c r="P118" s="54">
        <f t="shared" si="125"/>
        <v>3</v>
      </c>
      <c r="Q118" s="54">
        <f t="shared" si="125"/>
        <v>3</v>
      </c>
      <c r="R118" s="54">
        <f t="shared" si="125"/>
        <v>2</v>
      </c>
      <c r="S118" s="54" t="str">
        <f t="shared" si="125"/>
        <v>o</v>
      </c>
      <c r="T118" s="26">
        <f t="shared" si="125"/>
        <v>18</v>
      </c>
      <c r="U118" s="54">
        <f t="shared" si="125"/>
        <v>0</v>
      </c>
      <c r="V118" s="54">
        <f t="shared" si="125"/>
        <v>0</v>
      </c>
      <c r="W118" s="19"/>
      <c r="X118" s="23">
        <f>IF(X88&gt;0,VLOOKUP(X88,'[3]2020_Envelope'!$BH$6:$CR$128,22),"")</f>
        <v>14.105274654377878</v>
      </c>
      <c r="Y118" s="23">
        <f>IF(Y88&gt;0,VLOOKUP(Y88,'[3]2020_Envelope'!$BH$6:$CR$128,22),"")</f>
        <v>46.74402688172043</v>
      </c>
      <c r="Z118" s="23">
        <f>IF(Z88&gt;0,VLOOKUP(Z88,'[3]2020_Envelope'!$BH$6:$CR$128,22),"")</f>
        <v>17.478275115207371</v>
      </c>
      <c r="AA118" s="23">
        <f>IF(AA88&gt;0,VLOOKUP(AA88,'[3]2020_Envelope'!$BH$6:$CR$128,22),"")</f>
        <v>44.024907160150377</v>
      </c>
      <c r="AB118" s="23" t="str">
        <f>IF(AB88&gt;0,VLOOKUP(AB88,'[3]2020_Envelope'!$BH$6:$CR$128,22),"")</f>
        <v/>
      </c>
      <c r="AC118" s="23" t="str">
        <f>IF(AC88&gt;0,VLOOKUP(AC88,'[3]2020_Envelope'!$BH$6:$CR$128,22),"")</f>
        <v/>
      </c>
      <c r="AD118" s="22" t="str">
        <f>IF(AD88&gt;0,VLOOKUP(AD88,'[3]2020_HVAC'!$EY$7:$KA$83,86),"")</f>
        <v/>
      </c>
      <c r="AE118" s="22" t="str">
        <f>IF(AE88&gt;0,VLOOKUP(AE88,'[3]2020_HVAC'!$EY$7:$KA$83,86),"")</f>
        <v/>
      </c>
      <c r="AF118" s="22" t="str">
        <f>IF(AF88&gt;0,VLOOKUP(AF88,'[3]2020_HVAC'!$EY$7:$KA$83,86),"")</f>
        <v/>
      </c>
      <c r="AG118" s="61">
        <f>VLOOKUP($C118,[2]Performance!$A$3:$K$36,9)</f>
        <v>2</v>
      </c>
      <c r="AH118" s="61">
        <f t="shared" si="101"/>
        <v>88</v>
      </c>
      <c r="AI118" s="22">
        <f>IF(AI88&gt;0,VLOOKUP(AI88,'[3]2020_HVAC'!$EY$7:$KA$83,AH118),"")</f>
        <v>4.3925000000000001</v>
      </c>
      <c r="AJ118" s="22">
        <f>IF(AJ88&gt;0,VLOOKUP(AJ88,'[3]2020_HVAC'!$EY$7:$KA$83,AH118),"")</f>
        <v>30.992440794622812</v>
      </c>
      <c r="AK118" s="22">
        <f>IF(AK88&gt;0,VLOOKUP(AK88,'[3]2020_HVAC'!$EY$7:$KA$83,86),"")</f>
        <v>30.119999999999994</v>
      </c>
      <c r="AL118" s="22" t="str">
        <f>IF(AL88&gt;0,VLOOKUP(AL88,'[3]2020_HVAC'!$EY$7:$KA$83,86),"")</f>
        <v/>
      </c>
      <c r="AM118" s="22" t="str">
        <f>IF(AM88&gt;0,VLOOKUP(AM88,'[3]2020_HVAC'!$EY$7:$KA$83,86),"")</f>
        <v/>
      </c>
      <c r="AN118" s="22" t="str">
        <f>IF(AN88&gt;0,VLOOKUP(AN88,'[3]2020_HVAC'!$EY$7:$KA$83,86),"")</f>
        <v/>
      </c>
      <c r="AO118" s="14">
        <f t="shared" si="123"/>
        <v>26300.039444851041</v>
      </c>
      <c r="AP118" s="23">
        <f>IF(AP88&gt;0,VLOOKUP(AP88,'[3]2020_Envelope'!$BH$6:$CR$128,23),"")</f>
        <v>6.8255206690561527</v>
      </c>
      <c r="AQ118" s="23">
        <f>IF(AQ88&gt;0,VLOOKUP(AQ88,'[3]2020_Envelope'!$BH$6:$CR$128,23),"")</f>
        <v>15.366357945041814</v>
      </c>
      <c r="AR118" s="23">
        <f>IF(AR88&gt;0,VLOOKUP(AR88,'[3]2020_Envelope'!$BH$6:$CR$128,23),"")</f>
        <v>8.4577103942652343</v>
      </c>
      <c r="AS118" s="23">
        <f>IF(AS88&gt;0,VLOOKUP(AS88,'[3]2020_Envelope'!$BH$6:$CR$128,23),"")</f>
        <v>40.405578880382777</v>
      </c>
      <c r="AT118" s="23" t="str">
        <f>IF(AT88&gt;0,VLOOKUP(AT88,'[3]2020_Envelope'!$BH$6:$CR$128,23),"")</f>
        <v/>
      </c>
      <c r="AU118" s="23" t="str">
        <f>IF(AU88&gt;0,VLOOKUP(AU88,'[3]2020_Envelope'!$BH$6:$CR$128,23),"")</f>
        <v/>
      </c>
      <c r="AV118" s="22" t="str">
        <f>IF(AV88&gt;0,VLOOKUP(AV88,'[3]2020_HVAC'!$EY$7:$KA$83,89),"")</f>
        <v/>
      </c>
      <c r="AW118" s="22" t="str">
        <f>IF(AW88&gt;0,VLOOKUP(AW88,'[3]2020_HVAC'!$EY$7:$KA$83,89),"")</f>
        <v/>
      </c>
      <c r="AX118" s="22" t="str">
        <f>IF(AX88&gt;0,VLOOKUP(AX88,'[3]2020_HVAC'!$EY$7:$KA$83,89),"")</f>
        <v/>
      </c>
      <c r="AY118" s="61">
        <f>VLOOKUP($C118,[1]Performance!$A$3:$K$36,9)</f>
        <v>2</v>
      </c>
      <c r="AZ118" s="61">
        <f t="shared" si="103"/>
        <v>91</v>
      </c>
      <c r="BA118" s="22">
        <f>IF(BA88&gt;0,VLOOKUP(BA88,'[3]2020_HVAC'!$EY$7:$KA$83,AZ118),"")</f>
        <v>4.9089515151515153</v>
      </c>
      <c r="BB118" s="22">
        <f>IF(BB88&gt;0,VLOOKUP(BB88,'[3]2020_HVAC'!$EY$7:$KA$83,AZ118),"")</f>
        <v>16.178394406436794</v>
      </c>
      <c r="BC118" s="22">
        <f>IF(BC88&gt;0,VLOOKUP(BC88,'[3]2020_HVAC'!$EY$7:$KA$83,89),"")</f>
        <v>25.1</v>
      </c>
      <c r="BD118" s="22" t="str">
        <f>IF(BD88&gt;0,VLOOKUP(BD88,'[3]2020_HVAC'!$EY$7:$KA$83,89),"")</f>
        <v/>
      </c>
      <c r="BE118" s="22" t="str">
        <f>IF(BE88&gt;0,VLOOKUP(BE88,'[3]2020_HVAC'!$EY$7:$KA$83,89),"")</f>
        <v/>
      </c>
      <c r="BF118" s="22" t="str">
        <f>IF(BF88&gt;0,VLOOKUP(BF88,'[3]2020_HVAC'!$EY$7:$KA$83,89),"")</f>
        <v/>
      </c>
      <c r="BG118" s="14">
        <f t="shared" si="124"/>
        <v>116070.08867223095</v>
      </c>
      <c r="BH118" s="21">
        <f>IF($N118&gt;0,VLOOKUP($C118,[2]Bucharest!$AB$7:$AN$40,$N118))/((IF($P118=1,'3 PlantsCodes'!$D$26,IF($P118=2,'3 PlantsCodes'!$D$27,IF($P118=3,'3 PlantsCodes'!$D$28,IF($P118=4,'3 PlantsCodes'!#REF!)))))*IF($R118=1,'3 PlantsCodes'!$D$31,IF(RO_Bucharest!$R118=2,'3 PlantsCodes'!$D$32)))</f>
        <v>58.125759924203486</v>
      </c>
      <c r="BI118" s="21">
        <f>(IF($O118=20,VLOOKUP($C118,[2]Bucharest!$AB$7:$AN$40,12),IF($O118&gt;0,VLOOKUP($C118,[2]Bucharest!$AB$7:$AN$40,$O118),0))/(IF($Q118=1,'3 PlantsCodes'!$E$26,IF($Q118=3,'3 PlantsCodes'!$E$28,IF($Q118=4,'3 PlantsCodes'!$E$29,1)))*IF($R118=1,'3 PlantsCodes'!$E$31,IF($R118=2,'3 PlantsCodes'!$E$32))))</f>
        <v>8.4654866752667939</v>
      </c>
      <c r="BJ118" s="21">
        <f>VLOOKUP($C118,[2]Bucharest!$AB$6:$AZ$40,$T118)</f>
        <v>15.72</v>
      </c>
      <c r="BK118" s="21">
        <f>VLOOKUP($C118,[2]Bucharest!$B$7:$Y$40,18)</f>
        <v>11.353794285713454</v>
      </c>
      <c r="BL118" s="21">
        <f>VLOOKUP($C118,[2]Bucharest!$B$7:$AA$40,26)</f>
        <v>0.55342763971238107</v>
      </c>
      <c r="BM118" s="22">
        <f>IF($V118=1,-[4]SFH!$E$11,0)</f>
        <v>0</v>
      </c>
      <c r="BN118" s="63" t="s">
        <v>38</v>
      </c>
      <c r="BO118" s="21">
        <f>IF($N118&gt;0,VLOOKUP($C118,[1]Bucharest!$AB$7:$AN$40,$N118))/((IF($P118=1,'3 PlantsCodes'!$D$26,IF($P118=2,'3 PlantsCodes'!$D$27,IF($P118=3,'3 PlantsCodes'!$D$28,IF($P118=4,'3 PlantsCodes'!D111)))))*IF($R118=1,'3 PlantsCodes'!$D$31,IF(RO_Bucharest!$R118=2,'3 PlantsCodes'!$D$32)))</f>
        <v>49.4093514987199</v>
      </c>
      <c r="BP118" s="21">
        <f>(IF($O118=20,VLOOKUP($C118,[1]Bucharest!$AB$7:$AN$40,12),IF($O118&gt;0,VLOOKUP($C118,[1]Bucharest!$AB$7:$AN$40,$O118),0))/(IF($Q118=1,'3 PlantsCodes'!$E$26,IF($Q118=3,'3 PlantsCodes'!$E$28,IF($Q118=4,'3 PlantsCodes'!$E$29,1)))*IF($R118=1,'3 PlantsCodes'!$E$31,IF($R118=2,'3 PlantsCodes'!$E$32))))</f>
        <v>7.2338887479126672</v>
      </c>
      <c r="BQ118" s="21">
        <f>VLOOKUP($C118,[1]Bucharest!$AB$6:$AZ$40,$T118)</f>
        <v>24.27</v>
      </c>
      <c r="BR118" s="21">
        <f>VLOOKUP($C118,[1]Bucharest!$B$7:$Y$40,18)</f>
        <v>11.676460606061633</v>
      </c>
      <c r="BS118" s="21">
        <f>VLOOKUP($C118,[1]Bucharest!$B$7:$AA$40,26)</f>
        <v>0.46465325416428171</v>
      </c>
      <c r="BT118" s="22">
        <f>IF($V118=1,-[4]AB!$E$11,0)</f>
        <v>0</v>
      </c>
      <c r="BU118" s="63" t="s">
        <v>38</v>
      </c>
    </row>
    <row r="119" spans="1:73" x14ac:dyDescent="0.25">
      <c r="A119" s="195"/>
      <c r="B119" s="18">
        <v>22</v>
      </c>
      <c r="C119" s="26">
        <f t="shared" ref="C119:V119" si="126">IF(C89="","",C89)</f>
        <v>31</v>
      </c>
      <c r="D119" s="55" t="str">
        <f t="shared" si="126"/>
        <v/>
      </c>
      <c r="E119" s="55" t="str">
        <f t="shared" si="126"/>
        <v/>
      </c>
      <c r="F119" s="54" t="str">
        <f t="shared" si="126"/>
        <v/>
      </c>
      <c r="G119" s="54" t="str">
        <f t="shared" si="126"/>
        <v/>
      </c>
      <c r="H119" s="54">
        <f t="shared" si="126"/>
        <v>0</v>
      </c>
      <c r="I119" s="54">
        <f t="shared" si="126"/>
        <v>4</v>
      </c>
      <c r="J119" s="54">
        <f t="shared" si="126"/>
        <v>3</v>
      </c>
      <c r="K119" s="54">
        <f t="shared" si="126"/>
        <v>1</v>
      </c>
      <c r="L119" s="54">
        <f t="shared" si="126"/>
        <v>1</v>
      </c>
      <c r="M119" s="54">
        <f t="shared" si="126"/>
        <v>4311</v>
      </c>
      <c r="N119" s="54">
        <f t="shared" si="126"/>
        <v>9</v>
      </c>
      <c r="O119" s="54">
        <f t="shared" si="126"/>
        <v>20</v>
      </c>
      <c r="P119" s="54">
        <f t="shared" si="126"/>
        <v>3</v>
      </c>
      <c r="Q119" s="54">
        <f t="shared" si="126"/>
        <v>3</v>
      </c>
      <c r="R119" s="54">
        <f t="shared" si="126"/>
        <v>2</v>
      </c>
      <c r="S119" s="54" t="str">
        <f t="shared" si="126"/>
        <v>o</v>
      </c>
      <c r="T119" s="26">
        <f t="shared" si="126"/>
        <v>18</v>
      </c>
      <c r="U119" s="54">
        <f t="shared" si="126"/>
        <v>0</v>
      </c>
      <c r="V119" s="54">
        <f t="shared" si="126"/>
        <v>1</v>
      </c>
      <c r="W119" s="19"/>
      <c r="X119" s="23">
        <f>IF(X89&gt;0,VLOOKUP(X89,'[3]2020_Envelope'!$BH$6:$CR$128,22),"")</f>
        <v>16.497038617511517</v>
      </c>
      <c r="Y119" s="23">
        <f>IF(Y89&gt;0,VLOOKUP(Y89,'[3]2020_Envelope'!$BH$6:$CR$128,22),"")</f>
        <v>53.720747311827949</v>
      </c>
      <c r="Z119" s="23">
        <f>IF(Z89&gt;0,VLOOKUP(Z89,'[3]2020_Envelope'!$BH$6:$CR$128,22),"")</f>
        <v>21.84477752995392</v>
      </c>
      <c r="AA119" s="23">
        <f>IF(AA89&gt;0,VLOOKUP(AA89,'[3]2020_Envelope'!$BH$6:$CR$128,22),"")</f>
        <v>44.024907160150377</v>
      </c>
      <c r="AB119" s="23" t="str">
        <f>IF(AB89&gt;0,VLOOKUP(AB89,'[3]2020_Envelope'!$BH$6:$CR$128,22),"")</f>
        <v/>
      </c>
      <c r="AC119" s="23" t="str">
        <f>IF(AC89&gt;0,VLOOKUP(AC89,'[3]2020_Envelope'!$BH$6:$CR$128,22),"")</f>
        <v/>
      </c>
      <c r="AD119" s="22" t="str">
        <f>IF(AD89&gt;0,VLOOKUP(AD89,'[3]2020_HVAC'!$EY$7:$KA$83,86),"")</f>
        <v/>
      </c>
      <c r="AE119" s="22" t="str">
        <f>IF(AE89&gt;0,VLOOKUP(AE89,'[3]2020_HVAC'!$EY$7:$KA$83,86),"")</f>
        <v/>
      </c>
      <c r="AF119" s="22" t="str">
        <f>IF(AF89&gt;0,VLOOKUP(AF89,'[3]2020_HVAC'!$EY$7:$KA$83,86),"")</f>
        <v/>
      </c>
      <c r="AG119" s="61">
        <f>VLOOKUP($C119,[2]Performance!$A$3:$K$36,9)</f>
        <v>2</v>
      </c>
      <c r="AH119" s="61">
        <f t="shared" si="101"/>
        <v>88</v>
      </c>
      <c r="AI119" s="22">
        <f>IF(AI89&gt;0,VLOOKUP(AI89,'[3]2020_HVAC'!$EY$7:$KA$83,AH119),"")</f>
        <v>4.3925000000000001</v>
      </c>
      <c r="AJ119" s="22">
        <f>IF(AJ89&gt;0,VLOOKUP(AJ89,'[3]2020_HVAC'!$EY$7:$KA$83,AH119),"")</f>
        <v>30.992440794622812</v>
      </c>
      <c r="AK119" s="22">
        <f>IF(AK89&gt;0,VLOOKUP(AK89,'[3]2020_HVAC'!$EY$7:$KA$83,86),"")</f>
        <v>30.119999999999994</v>
      </c>
      <c r="AL119" s="22" t="str">
        <f>IF(AL89&gt;0,VLOOKUP(AL89,'[3]2020_HVAC'!$EY$7:$KA$83,86),"")</f>
        <v/>
      </c>
      <c r="AM119" s="22" t="str">
        <f>IF(AM89&gt;0,VLOOKUP(AM89,'[3]2020_HVAC'!$EY$7:$KA$83,86),"")</f>
        <v/>
      </c>
      <c r="AN119" s="22">
        <f>IF(AN89&gt;0,VLOOKUP(AN89,'[3]2020_HVAC'!$EY$7:$KA$83,86),"")</f>
        <v>27.228174670506522</v>
      </c>
      <c r="AO119" s="14">
        <f t="shared" si="123"/>
        <v>32034.882051840235</v>
      </c>
      <c r="AP119" s="23">
        <f>IF(AP89&gt;0,VLOOKUP(AP89,'[3]2020_Envelope'!$BH$6:$CR$128,23),"")</f>
        <v>7.9828915651134995</v>
      </c>
      <c r="AQ119" s="23">
        <f>IF(AQ89&gt;0,VLOOKUP(AQ89,'[3]2020_Envelope'!$BH$6:$CR$128,23),"")</f>
        <v>17.659844205495819</v>
      </c>
      <c r="AR119" s="23">
        <f>IF(AR89&gt;0,VLOOKUP(AR89,'[3]2020_Envelope'!$BH$6:$CR$128,23),"")</f>
        <v>10.570654183990444</v>
      </c>
      <c r="AS119" s="23">
        <f>IF(AS89&gt;0,VLOOKUP(AS89,'[3]2020_Envelope'!$BH$6:$CR$128,23),"")</f>
        <v>40.405578880382777</v>
      </c>
      <c r="AT119" s="23" t="str">
        <f>IF(AT89&gt;0,VLOOKUP(AT89,'[3]2020_Envelope'!$BH$6:$CR$128,23),"")</f>
        <v/>
      </c>
      <c r="AU119" s="23" t="str">
        <f>IF(AU89&gt;0,VLOOKUP(AU89,'[3]2020_Envelope'!$BH$6:$CR$128,23),"")</f>
        <v/>
      </c>
      <c r="AV119" s="22" t="str">
        <f>IF(AV89&gt;0,VLOOKUP(AV89,'[3]2020_HVAC'!$EY$7:$KA$83,89),"")</f>
        <v/>
      </c>
      <c r="AW119" s="22" t="str">
        <f>IF(AW89&gt;0,VLOOKUP(AW89,'[3]2020_HVAC'!$EY$7:$KA$83,89),"")</f>
        <v/>
      </c>
      <c r="AX119" s="22" t="str">
        <f>IF(AX89&gt;0,VLOOKUP(AX89,'[3]2020_HVAC'!$EY$7:$KA$83,89),"")</f>
        <v/>
      </c>
      <c r="AY119" s="61">
        <f>VLOOKUP($C119,[1]Performance!$A$3:$K$36,9)</f>
        <v>2</v>
      </c>
      <c r="AZ119" s="61">
        <f t="shared" si="103"/>
        <v>91</v>
      </c>
      <c r="BA119" s="22">
        <f>IF(BA89&gt;0,VLOOKUP(BA89,'[3]2020_HVAC'!$EY$7:$KA$83,AZ119),"")</f>
        <v>4.9089515151515153</v>
      </c>
      <c r="BB119" s="22">
        <f>IF(BB89&gt;0,VLOOKUP(BB89,'[3]2020_HVAC'!$EY$7:$KA$83,AZ119),"")</f>
        <v>16.178394406436794</v>
      </c>
      <c r="BC119" s="22">
        <f>IF(BC89&gt;0,VLOOKUP(BC89,'[3]2020_HVAC'!$EY$7:$KA$83,89),"")</f>
        <v>25.1</v>
      </c>
      <c r="BD119" s="22" t="str">
        <f>IF(BD89&gt;0,VLOOKUP(BD89,'[3]2020_HVAC'!$EY$7:$KA$83,89),"")</f>
        <v/>
      </c>
      <c r="BE119" s="22" t="str">
        <f>IF(BE89&gt;0,VLOOKUP(BE89,'[3]2020_HVAC'!$EY$7:$KA$83,89),"")</f>
        <v/>
      </c>
      <c r="BF119" s="22">
        <f>IF(BF89&gt;0,VLOOKUP(BF89,'[3]2020_HVAC'!$EY$7:$KA$83,89),"")</f>
        <v>16.94197535053739</v>
      </c>
      <c r="BG119" s="14">
        <f t="shared" si="124"/>
        <v>138350.80720603716</v>
      </c>
      <c r="BH119" s="21">
        <f>IF($N119&gt;0,VLOOKUP($C119,[2]Bucharest!$AB$7:$AN$40,$N119))/((IF($P119=1,'3 PlantsCodes'!$D$26,IF($P119=2,'3 PlantsCodes'!$D$27,IF($P119=3,'3 PlantsCodes'!$D$28,IF($P119=4,'3 PlantsCodes'!#REF!)))))*IF($R119=1,'3 PlantsCodes'!$D$31,IF(RO_Bucharest!$R119=2,'3 PlantsCodes'!$D$32)))</f>
        <v>51.357110968221072</v>
      </c>
      <c r="BI119" s="21">
        <f>(IF($O119=20,VLOOKUP($C119,[2]Bucharest!$AB$7:$AN$40,12),IF($O119&gt;0,VLOOKUP($C119,[2]Bucharest!$AB$7:$AN$40,$O119),0))/(IF($Q119=1,'3 PlantsCodes'!$E$26,IF($Q119=3,'3 PlantsCodes'!$E$28,IF($Q119=4,'3 PlantsCodes'!$E$29,1)))*IF($R119=1,'3 PlantsCodes'!$E$31,IF($R119=2,'3 PlantsCodes'!$E$32))))</f>
        <v>8.453606512081409</v>
      </c>
      <c r="BJ119" s="21">
        <f>VLOOKUP($C119,[2]Bucharest!$AB$6:$AZ$40,$T119)</f>
        <v>15.72</v>
      </c>
      <c r="BK119" s="21">
        <f>VLOOKUP($C119,[2]Bucharest!$B$7:$Y$40,18)</f>
        <v>11.353794285713454</v>
      </c>
      <c r="BL119" s="21">
        <f>VLOOKUP($C119,[2]Bucharest!$B$7:$AA$40,26)</f>
        <v>0.54156143009553581</v>
      </c>
      <c r="BM119" s="22">
        <f>IF($V119=1,-[4]SFH!$E$11,0)</f>
        <v>-20.6</v>
      </c>
      <c r="BN119" s="63" t="s">
        <v>38</v>
      </c>
      <c r="BO119" s="21">
        <f>IF($N119&gt;0,VLOOKUP($C119,[1]Bucharest!$AB$7:$AN$40,$N119))/((IF($P119=1,'3 PlantsCodes'!$D$26,IF($P119=2,'3 PlantsCodes'!$D$27,IF($P119=3,'3 PlantsCodes'!$D$28,IF($P119=4,'3 PlantsCodes'!D112)))))*IF($R119=1,'3 PlantsCodes'!$D$31,IF(RO_Bucharest!$R119=2,'3 PlantsCodes'!$D$32)))</f>
        <v>45.845984585396756</v>
      </c>
      <c r="BP119" s="21">
        <f>(IF($O119=20,VLOOKUP($C119,[1]Bucharest!$AB$7:$AN$40,12),IF($O119&gt;0,VLOOKUP($C119,[1]Bucharest!$AB$7:$AN$40,$O119),0))/(IF($Q119=1,'3 PlantsCodes'!$E$26,IF($Q119=3,'3 PlantsCodes'!$E$28,IF($Q119=4,'3 PlantsCodes'!$E$29,1)))*IF($R119=1,'3 PlantsCodes'!$E$31,IF($R119=2,'3 PlantsCodes'!$E$32))))</f>
        <v>7.2791243438313442</v>
      </c>
      <c r="BQ119" s="21">
        <f>VLOOKUP($C119,[1]Bucharest!$AB$6:$AZ$40,$T119)</f>
        <v>24.27</v>
      </c>
      <c r="BR119" s="21">
        <f>VLOOKUP($C119,[1]Bucharest!$B$7:$Y$40,18)</f>
        <v>11.676460606061633</v>
      </c>
      <c r="BS119" s="21">
        <f>VLOOKUP($C119,[1]Bucharest!$B$7:$AA$40,26)</f>
        <v>0.46211980103799327</v>
      </c>
      <c r="BT119" s="22">
        <f>IF($V119=1,-[4]AB!$E$11,0)</f>
        <v>-12.929292929292929</v>
      </c>
      <c r="BU119" s="63" t="s">
        <v>38</v>
      </c>
    </row>
    <row r="120" spans="1:73" x14ac:dyDescent="0.25">
      <c r="A120" s="195"/>
      <c r="B120" s="18">
        <v>23</v>
      </c>
      <c r="C120" s="26">
        <f t="shared" ref="C120:V120" si="127">IF(C90="","",C90)</f>
        <v>34</v>
      </c>
      <c r="D120" s="55" t="str">
        <f t="shared" si="127"/>
        <v/>
      </c>
      <c r="E120" s="55" t="str">
        <f t="shared" si="127"/>
        <v/>
      </c>
      <c r="F120" s="54" t="str">
        <f t="shared" si="127"/>
        <v/>
      </c>
      <c r="G120" s="54" t="str">
        <f t="shared" si="127"/>
        <v/>
      </c>
      <c r="H120" s="54">
        <f t="shared" si="127"/>
        <v>1</v>
      </c>
      <c r="I120" s="54">
        <f t="shared" si="127"/>
        <v>4</v>
      </c>
      <c r="J120" s="54">
        <f t="shared" si="127"/>
        <v>3</v>
      </c>
      <c r="K120" s="54">
        <f t="shared" si="127"/>
        <v>2</v>
      </c>
      <c r="L120" s="54">
        <f t="shared" si="127"/>
        <v>2</v>
      </c>
      <c r="M120" s="54">
        <f t="shared" si="127"/>
        <v>4322</v>
      </c>
      <c r="N120" s="54">
        <f t="shared" si="127"/>
        <v>5</v>
      </c>
      <c r="O120" s="54">
        <f t="shared" si="127"/>
        <v>20</v>
      </c>
      <c r="P120" s="54">
        <f t="shared" si="127"/>
        <v>3</v>
      </c>
      <c r="Q120" s="54">
        <f t="shared" si="127"/>
        <v>3</v>
      </c>
      <c r="R120" s="54">
        <f t="shared" si="127"/>
        <v>2</v>
      </c>
      <c r="S120" s="54" t="str">
        <f t="shared" si="127"/>
        <v>o</v>
      </c>
      <c r="T120" s="26">
        <f t="shared" si="127"/>
        <v>21</v>
      </c>
      <c r="U120" s="54">
        <f t="shared" si="127"/>
        <v>1</v>
      </c>
      <c r="V120" s="54">
        <f t="shared" si="127"/>
        <v>1</v>
      </c>
      <c r="W120" s="19"/>
      <c r="X120" s="23">
        <f>IF(X90&gt;0,VLOOKUP(X90,'[3]2020_Envelope'!$BH$6:$CR$128,22),"")</f>
        <v>16.497038617511517</v>
      </c>
      <c r="Y120" s="23">
        <f>IF(Y90&gt;0,VLOOKUP(Y90,'[3]2020_Envelope'!$BH$6:$CR$128,22),"")</f>
        <v>53.720747311827949</v>
      </c>
      <c r="Z120" s="23">
        <f>IF(Z90&gt;0,VLOOKUP(Z90,'[3]2020_Envelope'!$BH$6:$CR$128,22),"")</f>
        <v>21.84477752995392</v>
      </c>
      <c r="AA120" s="23">
        <f>IF(AA90&gt;0,VLOOKUP(AA90,'[3]2020_Envelope'!$BH$6:$CR$128,22),"")</f>
        <v>44.024907160150377</v>
      </c>
      <c r="AB120" s="23">
        <f>IF(AB90&gt;0,VLOOKUP(AB90,'[3]2020_Envelope'!$BH$6:$CR$128,22),"")</f>
        <v>38.986575000000009</v>
      </c>
      <c r="AC120" s="23">
        <f>IF(AC90&gt;0,VLOOKUP(AC90,'[3]2020_Envelope'!$BH$6:$CR$128,22),"")</f>
        <v>19.346721428571431</v>
      </c>
      <c r="AD120" s="22">
        <f>IF(AD90&gt;0,VLOOKUP(AD90,'[3]2020_HVAC'!$EY$7:$KA$83,86),"")</f>
        <v>10.196875</v>
      </c>
      <c r="AE120" s="22">
        <f>IF(AE90&gt;0,VLOOKUP(AE90,'[3]2020_HVAC'!$EY$7:$KA$83,86),"")</f>
        <v>11.330163679245285</v>
      </c>
      <c r="AF120" s="22" t="str">
        <f>IF(AF90&gt;0,VLOOKUP(AF90,'[3]2020_HVAC'!$EY$7:$KA$83,86),"")</f>
        <v/>
      </c>
      <c r="AG120" s="61">
        <f>VLOOKUP($C120,[2]Performance!$A$3:$K$36,9)</f>
        <v>2</v>
      </c>
      <c r="AH120" s="61">
        <f t="shared" si="101"/>
        <v>88</v>
      </c>
      <c r="AI120" s="22">
        <f>IF(AI90&gt;0,VLOOKUP(AI90,'[3]2020_HVAC'!$EY$7:$KA$83,AH120),"")</f>
        <v>13.744013834936897</v>
      </c>
      <c r="AJ120" s="22">
        <f>IF(AJ90&gt;0,VLOOKUP(AJ90,'[3]2020_HVAC'!$EY$7:$KA$83,AH120),"")</f>
        <v>30.992440794622812</v>
      </c>
      <c r="AK120" s="22">
        <f>IF(AK90&gt;0,VLOOKUP(AK90,'[3]2020_HVAC'!$EY$7:$KA$83,86),"")</f>
        <v>30.119999999999994</v>
      </c>
      <c r="AL120" s="22" t="str">
        <f>IF(AL90&gt;0,VLOOKUP(AL90,'[3]2020_HVAC'!$EY$7:$KA$83,86),"")</f>
        <v/>
      </c>
      <c r="AM120" s="22">
        <f>IF(AM90&gt;0,VLOOKUP(AM90,'[3]2020_HVAC'!$EY$7:$KA$83,86),"")</f>
        <v>8.4938399999999916</v>
      </c>
      <c r="AN120" s="22">
        <f>IF(AN90&gt;0,VLOOKUP(AN90,'[3]2020_HVAC'!$EY$7:$KA$83,86),"")</f>
        <v>27.228174670506522</v>
      </c>
      <c r="AO120" s="14">
        <f t="shared" si="123"/>
        <v>45713.678503825744</v>
      </c>
      <c r="AP120" s="23">
        <f>IF(AP90&gt;0,VLOOKUP(AP90,'[3]2020_Envelope'!$BH$6:$CR$128,23),"")</f>
        <v>7.9828915651134995</v>
      </c>
      <c r="AQ120" s="23">
        <f>IF(AQ90&gt;0,VLOOKUP(AQ90,'[3]2020_Envelope'!$BH$6:$CR$128,23),"")</f>
        <v>17.659844205495819</v>
      </c>
      <c r="AR120" s="23">
        <f>IF(AR90&gt;0,VLOOKUP(AR90,'[3]2020_Envelope'!$BH$6:$CR$128,23),"")</f>
        <v>10.570654183990444</v>
      </c>
      <c r="AS120" s="23">
        <f>IF(AS90&gt;0,VLOOKUP(AS90,'[3]2020_Envelope'!$BH$6:$CR$128,23),"")</f>
        <v>40.405578880382777</v>
      </c>
      <c r="AT120" s="23">
        <f>IF(AT90&gt;0,VLOOKUP(AT90,'[3]2020_Envelope'!$BH$6:$CR$128,23),"")</f>
        <v>34.56193939393939</v>
      </c>
      <c r="AU120" s="23">
        <f>IF(AU90&gt;0,VLOOKUP(AU90,'[3]2020_Envelope'!$BH$6:$CR$128,23),"")</f>
        <v>17.280969696969695</v>
      </c>
      <c r="AV120" s="22">
        <f>IF(AV90&gt;0,VLOOKUP(AV90,'[3]2020_HVAC'!$EY$7:$KA$83,89),"")</f>
        <v>9.7301797979797993</v>
      </c>
      <c r="AW120" s="22">
        <f>IF(AW90&gt;0,VLOOKUP(AW90,'[3]2020_HVAC'!$EY$7:$KA$83,89),"")</f>
        <v>9.6586158949494951</v>
      </c>
      <c r="AX120" s="22" t="str">
        <f>IF(AX90&gt;0,VLOOKUP(AX90,'[3]2020_HVAC'!$EY$7:$KA$83,89),"")</f>
        <v/>
      </c>
      <c r="AY120" s="61">
        <f>VLOOKUP($C120,[1]Performance!$A$3:$K$36,9)</f>
        <v>2</v>
      </c>
      <c r="AZ120" s="61">
        <f t="shared" si="103"/>
        <v>91</v>
      </c>
      <c r="BA120" s="22">
        <f>IF(BA90&gt;0,VLOOKUP(BA90,'[3]2020_HVAC'!$EY$7:$KA$83,AZ120),"")</f>
        <v>5.9572205118122001</v>
      </c>
      <c r="BB120" s="22">
        <f>IF(BB90&gt;0,VLOOKUP(BB90,'[3]2020_HVAC'!$EY$7:$KA$83,AZ120),"")</f>
        <v>16.178394406436794</v>
      </c>
      <c r="BC120" s="22">
        <f>IF(BC90&gt;0,VLOOKUP(BC90,'[3]2020_HVAC'!$EY$7:$KA$83,89),"")</f>
        <v>25.1</v>
      </c>
      <c r="BD120" s="22" t="str">
        <f>IF(BD90&gt;0,VLOOKUP(BD90,'[3]2020_HVAC'!$EY$7:$KA$83,89),"")</f>
        <v/>
      </c>
      <c r="BE120" s="22">
        <f>IF(BE90&gt;0,VLOOKUP(BE90,'[3]2020_HVAC'!$EY$7:$KA$83,89),"")</f>
        <v>10.356412121212111</v>
      </c>
      <c r="BF120" s="22">
        <f>IF(BF90&gt;0,VLOOKUP(BF90,'[3]2020_HVAC'!$EY$7:$KA$83,89),"")</f>
        <v>16.94197535053739</v>
      </c>
      <c r="BG120" s="14">
        <f t="shared" si="124"/>
        <v>220160.82924873123</v>
      </c>
      <c r="BH120" s="21">
        <f>IF($N120&gt;0,VLOOKUP($C120,[2]Bucharest!$AB$7:$AN$40,$N120))/((IF($P120=1,'3 PlantsCodes'!$D$26,IF($P120=2,'3 PlantsCodes'!$D$27,IF($P120=3,'3 PlantsCodes'!$D$28,IF($P120=4,'3 PlantsCodes'!#REF!)))))*IF($R120=1,'3 PlantsCodes'!$D$31,IF(RO_Bucharest!$R120=2,'3 PlantsCodes'!$D$32)))</f>
        <v>36.310731924654448</v>
      </c>
      <c r="BI120" s="21">
        <f>(IF($O120=20,VLOOKUP($C120,[2]Bucharest!$AB$7:$AN$40,12),IF($O120&gt;0,VLOOKUP($C120,[2]Bucharest!$AB$7:$AN$40,$O120),0))/(IF($Q120=1,'3 PlantsCodes'!$E$26,IF($Q120=3,'3 PlantsCodes'!$E$28,IF($Q120=4,'3 PlantsCodes'!$E$29,1)))*IF($R120=1,'3 PlantsCodes'!$E$31,IF($R120=2,'3 PlantsCodes'!$E$32))))</f>
        <v>1.9218595149636892</v>
      </c>
      <c r="BJ120" s="21">
        <f>VLOOKUP($C120,[2]Bucharest!$AB$6:$AZ$40,$T120)</f>
        <v>8.0360902255639104</v>
      </c>
      <c r="BK120" s="21">
        <f>VLOOKUP($C120,[2]Bucharest!$B$7:$Y$40,18)</f>
        <v>11.353794285713454</v>
      </c>
      <c r="BL120" s="21">
        <f>VLOOKUP($C120,[2]Bucharest!$B$7:$AA$40,26)</f>
        <v>4.9577894159873672</v>
      </c>
      <c r="BM120" s="22">
        <f>IF($V120=1,-[4]SFH!$E$11,0)</f>
        <v>-20.6</v>
      </c>
      <c r="BN120" s="63" t="s">
        <v>38</v>
      </c>
      <c r="BO120" s="21">
        <f>IF($N120&gt;0,VLOOKUP($C120,[1]Bucharest!$AB$7:$AN$40,$N120))/((IF($P120=1,'3 PlantsCodes'!$D$26,IF($P120=2,'3 PlantsCodes'!$D$27,IF($P120=3,'3 PlantsCodes'!$D$28,IF($P120=4,'3 PlantsCodes'!D113)))))*IF($R120=1,'3 PlantsCodes'!$D$31,IF(RO_Bucharest!$R120=2,'3 PlantsCodes'!$D$32)))</f>
        <v>32.387032873315441</v>
      </c>
      <c r="BP120" s="21">
        <f>(IF($O120=20,VLOOKUP($C120,[1]Bucharest!$AB$7:$AN$40,12),IF($O120&gt;0,VLOOKUP($C120,[1]Bucharest!$AB$7:$AN$40,$O120),0))/(IF($Q120=1,'3 PlantsCodes'!$E$26,IF($Q120=3,'3 PlantsCodes'!$E$28,IF($Q120=4,'3 PlantsCodes'!$E$29,1)))*IF($R120=1,'3 PlantsCodes'!$E$31,IF($R120=2,'3 PlantsCodes'!$E$32))))</f>
        <v>0.88496010112054269</v>
      </c>
      <c r="BQ120" s="21">
        <f>VLOOKUP($C120,[1]Bucharest!$AB$6:$AZ$40,$T120)</f>
        <v>12.860499734183945</v>
      </c>
      <c r="BR120" s="21">
        <f>VLOOKUP($C120,[1]Bucharest!$B$7:$Y$40,18)</f>
        <v>11.676460606061633</v>
      </c>
      <c r="BS120" s="21">
        <f>VLOOKUP($C120,[1]Bucharest!$B$7:$AA$40,26)</f>
        <v>4.7672474894660741</v>
      </c>
      <c r="BT120" s="22">
        <f>IF($V120=1,-[4]AB!$E$11,0)</f>
        <v>-12.929292929292929</v>
      </c>
      <c r="BU120" s="63" t="s">
        <v>38</v>
      </c>
    </row>
    <row r="121" spans="1:73" x14ac:dyDescent="0.25">
      <c r="A121" s="195"/>
      <c r="B121" s="18">
        <v>24</v>
      </c>
      <c r="C121" s="26">
        <f t="shared" ref="C121:V121" si="128">IF(C91="","",C91)</f>
        <v>34</v>
      </c>
      <c r="D121" s="55" t="str">
        <f t="shared" si="128"/>
        <v/>
      </c>
      <c r="E121" s="55" t="str">
        <f t="shared" si="128"/>
        <v/>
      </c>
      <c r="F121" s="54" t="str">
        <f t="shared" si="128"/>
        <v/>
      </c>
      <c r="G121" s="54" t="str">
        <f t="shared" si="128"/>
        <v/>
      </c>
      <c r="H121" s="54">
        <f t="shared" si="128"/>
        <v>1</v>
      </c>
      <c r="I121" s="54">
        <f t="shared" si="128"/>
        <v>4</v>
      </c>
      <c r="J121" s="54">
        <f t="shared" si="128"/>
        <v>3</v>
      </c>
      <c r="K121" s="54">
        <f t="shared" si="128"/>
        <v>2</v>
      </c>
      <c r="L121" s="54">
        <f t="shared" si="128"/>
        <v>2</v>
      </c>
      <c r="M121" s="54">
        <f t="shared" si="128"/>
        <v>4322</v>
      </c>
      <c r="N121" s="54">
        <f t="shared" si="128"/>
        <v>8</v>
      </c>
      <c r="O121" s="54">
        <f t="shared" si="128"/>
        <v>13</v>
      </c>
      <c r="P121" s="54">
        <f t="shared" si="128"/>
        <v>3</v>
      </c>
      <c r="Q121" s="54">
        <f t="shared" si="128"/>
        <v>3</v>
      </c>
      <c r="R121" s="54">
        <f t="shared" si="128"/>
        <v>2</v>
      </c>
      <c r="S121" s="54" t="str">
        <f t="shared" si="128"/>
        <v>o</v>
      </c>
      <c r="T121" s="26">
        <f t="shared" si="128"/>
        <v>23</v>
      </c>
      <c r="U121" s="54">
        <f t="shared" si="128"/>
        <v>1</v>
      </c>
      <c r="V121" s="54">
        <f t="shared" si="128"/>
        <v>1</v>
      </c>
      <c r="W121" s="19"/>
      <c r="X121" s="23">
        <f>IF(X91&gt;0,VLOOKUP(X91,'[3]2020_Envelope'!$BH$6:$CR$128,22),"")</f>
        <v>16.497038617511517</v>
      </c>
      <c r="Y121" s="23">
        <f>IF(Y91&gt;0,VLOOKUP(Y91,'[3]2020_Envelope'!$BH$6:$CR$128,22),"")</f>
        <v>53.720747311827949</v>
      </c>
      <c r="Z121" s="23">
        <f>IF(Z91&gt;0,VLOOKUP(Z91,'[3]2020_Envelope'!$BH$6:$CR$128,22),"")</f>
        <v>21.84477752995392</v>
      </c>
      <c r="AA121" s="23">
        <f>IF(AA91&gt;0,VLOOKUP(AA91,'[3]2020_Envelope'!$BH$6:$CR$128,22),"")</f>
        <v>44.024907160150377</v>
      </c>
      <c r="AB121" s="23">
        <f>IF(AB91&gt;0,VLOOKUP(AB91,'[3]2020_Envelope'!$BH$6:$CR$128,22),"")</f>
        <v>38.986575000000009</v>
      </c>
      <c r="AC121" s="23">
        <f>IF(AC91&gt;0,VLOOKUP(AC91,'[3]2020_Envelope'!$BH$6:$CR$128,22),"")</f>
        <v>19.346721428571431</v>
      </c>
      <c r="AD121" s="22">
        <f>IF(AD91&gt;0,VLOOKUP(AD91,'[3]2020_HVAC'!$EY$7:$KA$83,86),"")</f>
        <v>10.196875</v>
      </c>
      <c r="AE121" s="22">
        <f>IF(AE91&gt;0,VLOOKUP(AE91,'[3]2020_HVAC'!$EY$7:$KA$83,86),"")</f>
        <v>11.330163679245285</v>
      </c>
      <c r="AF121" s="22" t="str">
        <f>IF(AF91&gt;0,VLOOKUP(AF91,'[3]2020_HVAC'!$EY$7:$KA$83,86),"")</f>
        <v/>
      </c>
      <c r="AG121" s="61">
        <f>VLOOKUP($C121,[2]Performance!$A$3:$K$36,9)</f>
        <v>2</v>
      </c>
      <c r="AH121" s="61">
        <f t="shared" si="101"/>
        <v>88</v>
      </c>
      <c r="AI121" s="22">
        <f>IF(AI91&gt;0,VLOOKUP(AI91,'[3]2020_HVAC'!$EY$7:$KA$83,AH121),"")</f>
        <v>82.561145464082728</v>
      </c>
      <c r="AJ121" s="22" t="str">
        <f>IF(AJ91&gt;0,VLOOKUP(AJ91,'[3]2020_HVAC'!$EY$7:$KA$83,AH121),"")</f>
        <v/>
      </c>
      <c r="AK121" s="22">
        <f>IF(AK91&gt;0,VLOOKUP(AK91,'[3]2020_HVAC'!$EY$7:$KA$83,86),"")</f>
        <v>30.119999999999994</v>
      </c>
      <c r="AL121" s="22" t="str">
        <f>IF(AL91&gt;0,VLOOKUP(AL91,'[3]2020_HVAC'!$EY$7:$KA$83,86),"")</f>
        <v/>
      </c>
      <c r="AM121" s="22">
        <f>IF(AM91&gt;0,VLOOKUP(AM91,'[3]2020_HVAC'!$EY$7:$KA$83,86),"")</f>
        <v>8.4938399999999916</v>
      </c>
      <c r="AN121" s="22">
        <f>IF(AN91&gt;0,VLOOKUP(AN91,'[3]2020_HVAC'!$EY$7:$KA$83,86),"")</f>
        <v>27.228174670506522</v>
      </c>
      <c r="AO121" s="14">
        <f t="shared" si="123"/>
        <v>51009.135220658965</v>
      </c>
      <c r="AP121" s="23">
        <f>IF(AP91&gt;0,VLOOKUP(AP91,'[3]2020_Envelope'!$BH$6:$CR$128,23),"")</f>
        <v>7.9828915651134995</v>
      </c>
      <c r="AQ121" s="23">
        <f>IF(AQ91&gt;0,VLOOKUP(AQ91,'[3]2020_Envelope'!$BH$6:$CR$128,23),"")</f>
        <v>17.659844205495819</v>
      </c>
      <c r="AR121" s="23">
        <f>IF(AR91&gt;0,VLOOKUP(AR91,'[3]2020_Envelope'!$BH$6:$CR$128,23),"")</f>
        <v>10.570654183990444</v>
      </c>
      <c r="AS121" s="23">
        <f>IF(AS91&gt;0,VLOOKUP(AS91,'[3]2020_Envelope'!$BH$6:$CR$128,23),"")</f>
        <v>40.405578880382777</v>
      </c>
      <c r="AT121" s="23">
        <f>IF(AT91&gt;0,VLOOKUP(AT91,'[3]2020_Envelope'!$BH$6:$CR$128,23),"")</f>
        <v>34.56193939393939</v>
      </c>
      <c r="AU121" s="23">
        <f>IF(AU91&gt;0,VLOOKUP(AU91,'[3]2020_Envelope'!$BH$6:$CR$128,23),"")</f>
        <v>17.280969696969695</v>
      </c>
      <c r="AV121" s="22">
        <f>IF(AV91&gt;0,VLOOKUP(AV91,'[3]2020_HVAC'!$EY$7:$KA$83,89),"")</f>
        <v>9.7301797979797993</v>
      </c>
      <c r="AW121" s="22">
        <f>IF(AW91&gt;0,VLOOKUP(AW91,'[3]2020_HVAC'!$EY$7:$KA$83,89),"")</f>
        <v>9.6586158949494951</v>
      </c>
      <c r="AX121" s="22" t="str">
        <f>IF(AX91&gt;0,VLOOKUP(AX91,'[3]2020_HVAC'!$EY$7:$KA$83,89),"")</f>
        <v/>
      </c>
      <c r="AY121" s="61">
        <f>VLOOKUP($C121,[1]Performance!$A$3:$K$36,9)</f>
        <v>2</v>
      </c>
      <c r="AZ121" s="61">
        <f t="shared" si="103"/>
        <v>91</v>
      </c>
      <c r="BA121" s="22">
        <f>IF(BA91&gt;0,VLOOKUP(BA91,'[3]2020_HVAC'!$EY$7:$KA$83,AZ121),"")</f>
        <v>45.506936706982863</v>
      </c>
      <c r="BB121" s="22" t="str">
        <f>IF(BB91&gt;0,VLOOKUP(BB91,'[3]2020_HVAC'!$EY$7:$KA$83,AZ121),"")</f>
        <v/>
      </c>
      <c r="BC121" s="22">
        <f>IF(BC91&gt;0,VLOOKUP(BC91,'[3]2020_HVAC'!$EY$7:$KA$83,89),"")</f>
        <v>25.1</v>
      </c>
      <c r="BD121" s="22" t="str">
        <f>IF(BD91&gt;0,VLOOKUP(BD91,'[3]2020_HVAC'!$EY$7:$KA$83,89),"")</f>
        <v/>
      </c>
      <c r="BE121" s="22">
        <f>IF(BE91&gt;0,VLOOKUP(BE91,'[3]2020_HVAC'!$EY$7:$KA$83,89),"")</f>
        <v>10.356412121212111</v>
      </c>
      <c r="BF121" s="22">
        <f>IF(BF91&gt;0,VLOOKUP(BF91,'[3]2020_HVAC'!$EY$7:$KA$83,89),"")</f>
        <v>16.94197535053739</v>
      </c>
      <c r="BG121" s="14">
        <f t="shared" si="124"/>
        <v>243298.43781957775</v>
      </c>
      <c r="BH121" s="21">
        <f>IF($N121&gt;0,VLOOKUP($C121,[2]Bucharest!$AB$7:$AN$40,$N121))/((IF($P121=1,'3 PlantsCodes'!$D$26,IF($P121=2,'3 PlantsCodes'!$D$27,IF($P121=3,'3 PlantsCodes'!$D$28,IF($P121=4,'3 PlantsCodes'!#REF!)))))*IF($R121=1,'3 PlantsCodes'!$D$31,IF(RO_Bucharest!$R121=2,'3 PlantsCodes'!$D$32)))</f>
        <v>10.548161755349167</v>
      </c>
      <c r="BI121" s="21">
        <f>(IF($O121=20,VLOOKUP($C121,[2]Bucharest!$AB$7:$AN$40,12),IF($O121&gt;0,VLOOKUP($C121,[2]Bucharest!$AB$7:$AN$40,$O121),0))/(IF($Q121=1,'3 PlantsCodes'!$E$26,IF($Q121=3,'3 PlantsCodes'!$E$28,IF($Q121=4,'3 PlantsCodes'!$E$29,1)))*IF($R121=1,'3 PlantsCodes'!$E$31,IF($R121=2,'3 PlantsCodes'!$E$32))))</f>
        <v>1.3643217982211155</v>
      </c>
      <c r="BJ121" s="21">
        <f>VLOOKUP($C121,[2]Bucharest!$AB$6:$AZ$40,$T121)</f>
        <v>2.2863275682739745</v>
      </c>
      <c r="BK121" s="21">
        <f>VLOOKUP($C121,[2]Bucharest!$B$7:$Y$40,18)</f>
        <v>11.353794285713454</v>
      </c>
      <c r="BL121" s="21">
        <f>VLOOKUP($C121,[2]Bucharest!$B$7:$AA$40,26)</f>
        <v>4.9577894159873672</v>
      </c>
      <c r="BM121" s="22">
        <f>IF($V121=1,-[4]SFH!$E$11,0)</f>
        <v>-20.6</v>
      </c>
      <c r="BN121" s="63" t="s">
        <v>38</v>
      </c>
      <c r="BO121" s="21">
        <f>IF($N121&gt;0,VLOOKUP($C121,[1]Bucharest!$AB$7:$AN$40,$N121))/((IF($P121=1,'3 PlantsCodes'!$D$26,IF($P121=2,'3 PlantsCodes'!$D$27,IF($P121=3,'3 PlantsCodes'!$D$28,IF($P121=4,'3 PlantsCodes'!D114)))))*IF($R121=1,'3 PlantsCodes'!$D$31,IF(RO_Bucharest!$R121=2,'3 PlantsCodes'!$D$32)))</f>
        <v>9.6229805106632291</v>
      </c>
      <c r="BP121" s="21">
        <f>(IF($O121=20,VLOOKUP($C121,[1]Bucharest!$AB$7:$AN$40,12),IF($O121&gt;0,VLOOKUP($C121,[1]Bucharest!$AB$7:$AN$40,$O121),0))/(IF($Q121=1,'3 PlantsCodes'!$E$26,IF($Q121=3,'3 PlantsCodes'!$E$28,IF($Q121=4,'3 PlantsCodes'!$E$29,1)))*IF($R121=1,'3 PlantsCodes'!$E$31,IF($R121=2,'3 PlantsCodes'!$E$32))))</f>
        <v>0.57301283132358383</v>
      </c>
      <c r="BQ121" s="21">
        <f>VLOOKUP($C121,[1]Bucharest!$AB$6:$AZ$40,$T121)</f>
        <v>3.7423823817144597</v>
      </c>
      <c r="BR121" s="21">
        <f>VLOOKUP($C121,[1]Bucharest!$B$7:$Y$40,18)</f>
        <v>11.676460606061633</v>
      </c>
      <c r="BS121" s="21">
        <f>VLOOKUP($C121,[1]Bucharest!$B$7:$AA$40,26)</f>
        <v>4.7672474894660741</v>
      </c>
      <c r="BT121" s="22">
        <f>IF($V121=1,-[4]AB!$E$11,0)</f>
        <v>-12.929292929292929</v>
      </c>
      <c r="BU121" s="63" t="s">
        <v>38</v>
      </c>
    </row>
    <row r="122" spans="1:73" x14ac:dyDescent="0.25">
      <c r="A122" s="195"/>
      <c r="B122" s="18">
        <v>25</v>
      </c>
      <c r="C122" s="26">
        <f t="shared" ref="C122:V122" si="129">IF(C92="","",C92)</f>
        <v>31</v>
      </c>
      <c r="D122" s="55" t="str">
        <f t="shared" si="129"/>
        <v/>
      </c>
      <c r="E122" s="55" t="str">
        <f t="shared" si="129"/>
        <v/>
      </c>
      <c r="F122" s="54" t="str">
        <f t="shared" si="129"/>
        <v/>
      </c>
      <c r="G122" s="54" t="str">
        <f t="shared" si="129"/>
        <v/>
      </c>
      <c r="H122" s="54">
        <f t="shared" si="129"/>
        <v>0</v>
      </c>
      <c r="I122" s="54">
        <f t="shared" si="129"/>
        <v>4</v>
      </c>
      <c r="J122" s="54">
        <f t="shared" si="129"/>
        <v>3</v>
      </c>
      <c r="K122" s="54">
        <f t="shared" si="129"/>
        <v>1</v>
      </c>
      <c r="L122" s="54">
        <f t="shared" si="129"/>
        <v>1</v>
      </c>
      <c r="M122" s="54">
        <f t="shared" si="129"/>
        <v>4311</v>
      </c>
      <c r="N122" s="54">
        <f t="shared" si="129"/>
        <v>5</v>
      </c>
      <c r="O122" s="54">
        <f t="shared" si="129"/>
        <v>20</v>
      </c>
      <c r="P122" s="54">
        <f t="shared" si="129"/>
        <v>3</v>
      </c>
      <c r="Q122" s="54">
        <f t="shared" si="129"/>
        <v>3</v>
      </c>
      <c r="R122" s="54">
        <f t="shared" si="129"/>
        <v>2</v>
      </c>
      <c r="S122" s="54" t="str">
        <f t="shared" si="129"/>
        <v>o</v>
      </c>
      <c r="T122" s="26">
        <f t="shared" si="129"/>
        <v>21</v>
      </c>
      <c r="U122" s="54">
        <f t="shared" si="129"/>
        <v>1</v>
      </c>
      <c r="V122" s="54">
        <f t="shared" si="129"/>
        <v>0</v>
      </c>
      <c r="W122" s="19"/>
      <c r="X122" s="23">
        <f>IF(X92&gt;0,VLOOKUP(X92,'[3]2020_Envelope'!$BH$6:$CR$128,22),"")</f>
        <v>16.497038617511517</v>
      </c>
      <c r="Y122" s="23">
        <f>IF(Y92&gt;0,VLOOKUP(Y92,'[3]2020_Envelope'!$BH$6:$CR$128,22),"")</f>
        <v>53.720747311827949</v>
      </c>
      <c r="Z122" s="23">
        <f>IF(Z92&gt;0,VLOOKUP(Z92,'[3]2020_Envelope'!$BH$6:$CR$128,22),"")</f>
        <v>21.84477752995392</v>
      </c>
      <c r="AA122" s="23">
        <f>IF(AA92&gt;0,VLOOKUP(AA92,'[3]2020_Envelope'!$BH$6:$CR$128,22),"")</f>
        <v>44.024907160150377</v>
      </c>
      <c r="AB122" s="23" t="str">
        <f>IF(AB92&gt;0,VLOOKUP(AB92,'[3]2020_Envelope'!$BH$6:$CR$128,22),"")</f>
        <v/>
      </c>
      <c r="AC122" s="23" t="str">
        <f>IF(AC92&gt;0,VLOOKUP(AC92,'[3]2020_Envelope'!$BH$6:$CR$128,22),"")</f>
        <v/>
      </c>
      <c r="AD122" s="22" t="str">
        <f>IF(AD92&gt;0,VLOOKUP(AD92,'[3]2020_HVAC'!$EY$7:$KA$83,86),"")</f>
        <v/>
      </c>
      <c r="AE122" s="22" t="str">
        <f>IF(AE92&gt;0,VLOOKUP(AE92,'[3]2020_HVAC'!$EY$7:$KA$83,86),"")</f>
        <v/>
      </c>
      <c r="AF122" s="22" t="str">
        <f>IF(AF92&gt;0,VLOOKUP(AF92,'[3]2020_HVAC'!$EY$7:$KA$83,86),"")</f>
        <v/>
      </c>
      <c r="AG122" s="61">
        <f>VLOOKUP($C122,[2]Performance!$A$3:$K$36,9)</f>
        <v>2</v>
      </c>
      <c r="AH122" s="61">
        <f t="shared" si="101"/>
        <v>88</v>
      </c>
      <c r="AI122" s="22">
        <f>IF(AI92&gt;0,VLOOKUP(AI92,'[3]2020_HVAC'!$EY$7:$KA$83,AH122),"")</f>
        <v>13.744013834936897</v>
      </c>
      <c r="AJ122" s="22">
        <f>IF(AJ92&gt;0,VLOOKUP(AJ92,'[3]2020_HVAC'!$EY$7:$KA$83,AH122),"")</f>
        <v>30.992440794622812</v>
      </c>
      <c r="AK122" s="22">
        <f>IF(AK92&gt;0,VLOOKUP(AK92,'[3]2020_HVAC'!$EY$7:$KA$83,86),"")</f>
        <v>30.119999999999994</v>
      </c>
      <c r="AL122" s="22" t="str">
        <f>IF(AL92&gt;0,VLOOKUP(AL92,'[3]2020_HVAC'!$EY$7:$KA$83,86),"")</f>
        <v/>
      </c>
      <c r="AM122" s="22">
        <f>IF(AM92&gt;0,VLOOKUP(AM92,'[3]2020_HVAC'!$EY$7:$KA$83,86),"")</f>
        <v>8.4938399999999916</v>
      </c>
      <c r="AN122" s="22" t="str">
        <f>IF(AN92&gt;0,VLOOKUP(AN92,'[3]2020_HVAC'!$EY$7:$KA$83,86),"")</f>
        <v/>
      </c>
      <c r="AO122" s="14">
        <f t="shared" si="123"/>
        <v>30721.287134860486</v>
      </c>
      <c r="AP122" s="23">
        <f>IF(AP92&gt;0,VLOOKUP(AP92,'[3]2020_Envelope'!$BH$6:$CR$128,23),"")</f>
        <v>7.9828915651134995</v>
      </c>
      <c r="AQ122" s="23">
        <f>IF(AQ92&gt;0,VLOOKUP(AQ92,'[3]2020_Envelope'!$BH$6:$CR$128,23),"")</f>
        <v>17.659844205495819</v>
      </c>
      <c r="AR122" s="23">
        <f>IF(AR92&gt;0,VLOOKUP(AR92,'[3]2020_Envelope'!$BH$6:$CR$128,23),"")</f>
        <v>10.570654183990444</v>
      </c>
      <c r="AS122" s="23">
        <f>IF(AS92&gt;0,VLOOKUP(AS92,'[3]2020_Envelope'!$BH$6:$CR$128,23),"")</f>
        <v>40.405578880382777</v>
      </c>
      <c r="AT122" s="23" t="str">
        <f>IF(AT92&gt;0,VLOOKUP(AT92,'[3]2020_Envelope'!$BH$6:$CR$128,23),"")</f>
        <v/>
      </c>
      <c r="AU122" s="23" t="str">
        <f>IF(AU92&gt;0,VLOOKUP(AU92,'[3]2020_Envelope'!$BH$6:$CR$128,23),"")</f>
        <v/>
      </c>
      <c r="AV122" s="22" t="str">
        <f>IF(AV92&gt;0,VLOOKUP(AV92,'[3]2020_HVAC'!$EY$7:$KA$83,89),"")</f>
        <v/>
      </c>
      <c r="AW122" s="22" t="str">
        <f>IF(AW92&gt;0,VLOOKUP(AW92,'[3]2020_HVAC'!$EY$7:$KA$83,89),"")</f>
        <v/>
      </c>
      <c r="AX122" s="22" t="str">
        <f>IF(AX92&gt;0,VLOOKUP(AX92,'[3]2020_HVAC'!$EY$7:$KA$83,89),"")</f>
        <v/>
      </c>
      <c r="AY122" s="61">
        <f>VLOOKUP($C122,[1]Performance!$A$3:$K$36,9)</f>
        <v>2</v>
      </c>
      <c r="AZ122" s="61">
        <f t="shared" si="103"/>
        <v>91</v>
      </c>
      <c r="BA122" s="22">
        <f>IF(BA92&gt;0,VLOOKUP(BA92,'[3]2020_HVAC'!$EY$7:$KA$83,AZ122),"")</f>
        <v>5.9572205118122001</v>
      </c>
      <c r="BB122" s="22">
        <f>IF(BB92&gt;0,VLOOKUP(BB92,'[3]2020_HVAC'!$EY$7:$KA$83,AZ122),"")</f>
        <v>16.178394406436794</v>
      </c>
      <c r="BC122" s="22">
        <f>IF(BC92&gt;0,VLOOKUP(BC92,'[3]2020_HVAC'!$EY$7:$KA$83,89),"")</f>
        <v>25.1</v>
      </c>
      <c r="BD122" s="22" t="str">
        <f>IF(BD92&gt;0,VLOOKUP(BD92,'[3]2020_HVAC'!$EY$7:$KA$83,89),"")</f>
        <v/>
      </c>
      <c r="BE122" s="22">
        <f>IF(BE92&gt;0,VLOOKUP(BE92,'[3]2020_HVAC'!$EY$7:$KA$83,89),"")</f>
        <v>10.356412121212111</v>
      </c>
      <c r="BF122" s="22" t="str">
        <f>IF(BF92&gt;0,VLOOKUP(BF92,'[3]2020_HVAC'!$EY$7:$KA$83,89),"")</f>
        <v/>
      </c>
      <c r="BG122" s="14">
        <f t="shared" si="124"/>
        <v>132868.88591569921</v>
      </c>
      <c r="BH122" s="21">
        <f>IF($N122&gt;0,VLOOKUP($C122,[2]Bucharest!$AB$7:$AN$40,$N122))/((IF($P122=1,'3 PlantsCodes'!$D$26,IF($P122=2,'3 PlantsCodes'!$D$27,IF($P122=3,'3 PlantsCodes'!$D$28,IF($P122=4,'3 PlantsCodes'!#REF!)))))*IF($R122=1,'3 PlantsCodes'!$D$31,IF(RO_Bucharest!$R122=2,'3 PlantsCodes'!$D$32)))</f>
        <v>52.945475224970181</v>
      </c>
      <c r="BI122" s="21">
        <f>(IF($O122=20,VLOOKUP($C122,[2]Bucharest!$AB$7:$AN$40,12),IF($O122&gt;0,VLOOKUP($C122,[2]Bucharest!$AB$7:$AN$40,$O122),0))/(IF($Q122=1,'3 PlantsCodes'!$E$26,IF($Q122=3,'3 PlantsCodes'!$E$28,IF($Q122=4,'3 PlantsCodes'!$E$29,1)))*IF($R122=1,'3 PlantsCodes'!$E$31,IF($R122=2,'3 PlantsCodes'!$E$32))))</f>
        <v>8.453606512081409</v>
      </c>
      <c r="BJ122" s="21">
        <f>VLOOKUP($C122,[2]Bucharest!$AB$6:$AZ$40,$T122)</f>
        <v>8.0360902255639104</v>
      </c>
      <c r="BK122" s="21">
        <f>VLOOKUP($C122,[2]Bucharest!$B$7:$Y$40,18)</f>
        <v>11.353794285713454</v>
      </c>
      <c r="BL122" s="21">
        <f>VLOOKUP($C122,[2]Bucharest!$B$7:$AA$40,26)</f>
        <v>0.54156143009553581</v>
      </c>
      <c r="BM122" s="22">
        <f>IF($V122=1,-[4]SFH!$E$11,0)</f>
        <v>0</v>
      </c>
      <c r="BN122" s="63" t="s">
        <v>38</v>
      </c>
      <c r="BO122" s="21">
        <f>IF($N122&gt;0,VLOOKUP($C122,[1]Bucharest!$AB$7:$AN$40,$N122))/((IF($P122=1,'3 PlantsCodes'!$D$26,IF($P122=2,'3 PlantsCodes'!$D$27,IF($P122=3,'3 PlantsCodes'!$D$28,IF($P122=4,'3 PlantsCodes'!D115)))))*IF($R122=1,'3 PlantsCodes'!$D$31,IF(RO_Bucharest!$R122=2,'3 PlantsCodes'!$D$32)))</f>
        <v>47.263901634429644</v>
      </c>
      <c r="BP122" s="21">
        <f>(IF($O122=20,VLOOKUP($C122,[1]Bucharest!$AB$7:$AN$40,12),IF($O122&gt;0,VLOOKUP($C122,[1]Bucharest!$AB$7:$AN$40,$O122),0))/(IF($Q122=1,'3 PlantsCodes'!$E$26,IF($Q122=3,'3 PlantsCodes'!$E$28,IF($Q122=4,'3 PlantsCodes'!$E$29,1)))*IF($R122=1,'3 PlantsCodes'!$E$31,IF($R122=2,'3 PlantsCodes'!$E$32))))</f>
        <v>7.2791243438313442</v>
      </c>
      <c r="BQ122" s="21">
        <f>VLOOKUP($C122,[1]Bucharest!$AB$6:$AZ$40,$T122)</f>
        <v>12.860499734183945</v>
      </c>
      <c r="BR122" s="21">
        <f>VLOOKUP($C122,[1]Bucharest!$B$7:$Y$40,18)</f>
        <v>11.676460606061633</v>
      </c>
      <c r="BS122" s="21">
        <f>VLOOKUP($C122,[1]Bucharest!$B$7:$AA$40,26)</f>
        <v>0.46211980103799327</v>
      </c>
      <c r="BT122" s="22">
        <f>IF($V122=1,-[4]AB!$E$11,0)</f>
        <v>0</v>
      </c>
      <c r="BU122" s="63" t="s">
        <v>38</v>
      </c>
    </row>
    <row r="123" spans="1:73" x14ac:dyDescent="0.25">
      <c r="A123" s="195"/>
      <c r="B123" s="18">
        <v>26</v>
      </c>
      <c r="C123" s="26">
        <f t="shared" ref="C123:V123" si="130">IF(C93="","",C93)</f>
        <v>31</v>
      </c>
      <c r="D123" s="55" t="str">
        <f t="shared" si="130"/>
        <v/>
      </c>
      <c r="E123" s="55" t="str">
        <f t="shared" si="130"/>
        <v/>
      </c>
      <c r="F123" s="54" t="str">
        <f t="shared" si="130"/>
        <v/>
      </c>
      <c r="G123" s="54" t="str">
        <f t="shared" si="130"/>
        <v/>
      </c>
      <c r="H123" s="54">
        <f t="shared" si="130"/>
        <v>0</v>
      </c>
      <c r="I123" s="54">
        <f t="shared" si="130"/>
        <v>4</v>
      </c>
      <c r="J123" s="54">
        <f t="shared" si="130"/>
        <v>3</v>
      </c>
      <c r="K123" s="54">
        <f t="shared" si="130"/>
        <v>1</v>
      </c>
      <c r="L123" s="54">
        <f t="shared" si="130"/>
        <v>1</v>
      </c>
      <c r="M123" s="54">
        <f t="shared" si="130"/>
        <v>4311</v>
      </c>
      <c r="N123" s="54">
        <f t="shared" si="130"/>
        <v>5</v>
      </c>
      <c r="O123" s="54">
        <f t="shared" si="130"/>
        <v>20</v>
      </c>
      <c r="P123" s="54">
        <f t="shared" si="130"/>
        <v>3</v>
      </c>
      <c r="Q123" s="54">
        <f t="shared" si="130"/>
        <v>3</v>
      </c>
      <c r="R123" s="54">
        <f t="shared" si="130"/>
        <v>2</v>
      </c>
      <c r="S123" s="54" t="str">
        <f t="shared" si="130"/>
        <v>o</v>
      </c>
      <c r="T123" s="26">
        <f t="shared" si="130"/>
        <v>21</v>
      </c>
      <c r="U123" s="54">
        <f t="shared" si="130"/>
        <v>1</v>
      </c>
      <c r="V123" s="54">
        <f t="shared" si="130"/>
        <v>1</v>
      </c>
      <c r="W123" s="19"/>
      <c r="X123" s="23">
        <f>IF(X93&gt;0,VLOOKUP(X93,'[3]2020_Envelope'!$BH$6:$CR$128,22),"")</f>
        <v>16.497038617511517</v>
      </c>
      <c r="Y123" s="23">
        <f>IF(Y93&gt;0,VLOOKUP(Y93,'[3]2020_Envelope'!$BH$6:$CR$128,22),"")</f>
        <v>53.720747311827949</v>
      </c>
      <c r="Z123" s="23">
        <f>IF(Z93&gt;0,VLOOKUP(Z93,'[3]2020_Envelope'!$BH$6:$CR$128,22),"")</f>
        <v>21.84477752995392</v>
      </c>
      <c r="AA123" s="23">
        <f>IF(AA93&gt;0,VLOOKUP(AA93,'[3]2020_Envelope'!$BH$6:$CR$128,22),"")</f>
        <v>44.024907160150377</v>
      </c>
      <c r="AB123" s="23" t="str">
        <f>IF(AB93&gt;0,VLOOKUP(AB93,'[3]2020_Envelope'!$BH$6:$CR$128,22),"")</f>
        <v/>
      </c>
      <c r="AC123" s="23" t="str">
        <f>IF(AC93&gt;0,VLOOKUP(AC93,'[3]2020_Envelope'!$BH$6:$CR$128,22),"")</f>
        <v/>
      </c>
      <c r="AD123" s="22" t="str">
        <f>IF(AD93&gt;0,VLOOKUP(AD93,'[3]2020_HVAC'!$EY$7:$KA$83,86),"")</f>
        <v/>
      </c>
      <c r="AE123" s="22" t="str">
        <f>IF(AE93&gt;0,VLOOKUP(AE93,'[3]2020_HVAC'!$EY$7:$KA$83,86),"")</f>
        <v/>
      </c>
      <c r="AF123" s="22" t="str">
        <f>IF(AF93&gt;0,VLOOKUP(AF93,'[3]2020_HVAC'!$EY$7:$KA$83,86),"")</f>
        <v/>
      </c>
      <c r="AG123" s="61">
        <f>VLOOKUP($C123,[2]Performance!$A$3:$K$36,9)</f>
        <v>2</v>
      </c>
      <c r="AH123" s="61">
        <f t="shared" si="101"/>
        <v>88</v>
      </c>
      <c r="AI123" s="22">
        <f>IF(AI93&gt;0,VLOOKUP(AI93,'[3]2020_HVAC'!$EY$7:$KA$83,AH123),"")</f>
        <v>13.744013834936897</v>
      </c>
      <c r="AJ123" s="22">
        <f>IF(AJ93&gt;0,VLOOKUP(AJ93,'[3]2020_HVAC'!$EY$7:$KA$83,AH123),"")</f>
        <v>30.992440794622812</v>
      </c>
      <c r="AK123" s="22">
        <f>IF(AK93&gt;0,VLOOKUP(AK93,'[3]2020_HVAC'!$EY$7:$KA$83,86),"")</f>
        <v>30.119999999999994</v>
      </c>
      <c r="AL123" s="22" t="str">
        <f>IF(AL93&gt;0,VLOOKUP(AL93,'[3]2020_HVAC'!$EY$7:$KA$83,86),"")</f>
        <v/>
      </c>
      <c r="AM123" s="22">
        <f>IF(AM93&gt;0,VLOOKUP(AM93,'[3]2020_HVAC'!$EY$7:$KA$83,86),"")</f>
        <v>8.4938399999999916</v>
      </c>
      <c r="AN123" s="22">
        <f>IF(AN93&gt;0,VLOOKUP(AN93,'[3]2020_HVAC'!$EY$7:$KA$83,86),"")</f>
        <v>27.228174670506522</v>
      </c>
      <c r="AO123" s="14">
        <f t="shared" si="123"/>
        <v>34533.231588731396</v>
      </c>
      <c r="AP123" s="23">
        <f>IF(AP93&gt;0,VLOOKUP(AP93,'[3]2020_Envelope'!$BH$6:$CR$128,23),"")</f>
        <v>7.9828915651134995</v>
      </c>
      <c r="AQ123" s="23">
        <f>IF(AQ93&gt;0,VLOOKUP(AQ93,'[3]2020_Envelope'!$BH$6:$CR$128,23),"")</f>
        <v>17.659844205495819</v>
      </c>
      <c r="AR123" s="23">
        <f>IF(AR93&gt;0,VLOOKUP(AR93,'[3]2020_Envelope'!$BH$6:$CR$128,23),"")</f>
        <v>10.570654183990444</v>
      </c>
      <c r="AS123" s="23">
        <f>IF(AS93&gt;0,VLOOKUP(AS93,'[3]2020_Envelope'!$BH$6:$CR$128,23),"")</f>
        <v>40.405578880382777</v>
      </c>
      <c r="AT123" s="23" t="str">
        <f>IF(AT93&gt;0,VLOOKUP(AT93,'[3]2020_Envelope'!$BH$6:$CR$128,23),"")</f>
        <v/>
      </c>
      <c r="AU123" s="23" t="str">
        <f>IF(AU93&gt;0,VLOOKUP(AU93,'[3]2020_Envelope'!$BH$6:$CR$128,23),"")</f>
        <v/>
      </c>
      <c r="AV123" s="22" t="str">
        <f>IF(AV93&gt;0,VLOOKUP(AV93,'[3]2020_HVAC'!$EY$7:$KA$83,89),"")</f>
        <v/>
      </c>
      <c r="AW123" s="22" t="str">
        <f>IF(AW93&gt;0,VLOOKUP(AW93,'[3]2020_HVAC'!$EY$7:$KA$83,89),"")</f>
        <v/>
      </c>
      <c r="AX123" s="22" t="str">
        <f>IF(AX93&gt;0,VLOOKUP(AX93,'[3]2020_HVAC'!$EY$7:$KA$83,89),"")</f>
        <v/>
      </c>
      <c r="AY123" s="61">
        <f>VLOOKUP($C123,[1]Performance!$A$3:$K$36,9)</f>
        <v>2</v>
      </c>
      <c r="AZ123" s="61">
        <f t="shared" si="103"/>
        <v>91</v>
      </c>
      <c r="BA123" s="22">
        <f>IF(BA93&gt;0,VLOOKUP(BA93,'[3]2020_HVAC'!$EY$7:$KA$83,AZ123),"")</f>
        <v>5.9572205118122001</v>
      </c>
      <c r="BB123" s="22">
        <f>IF(BB93&gt;0,VLOOKUP(BB93,'[3]2020_HVAC'!$EY$7:$KA$83,AZ123),"")</f>
        <v>16.178394406436794</v>
      </c>
      <c r="BC123" s="22">
        <f>IF(BC93&gt;0,VLOOKUP(BC93,'[3]2020_HVAC'!$EY$7:$KA$83,89),"")</f>
        <v>25.1</v>
      </c>
      <c r="BD123" s="22" t="str">
        <f>IF(BD93&gt;0,VLOOKUP(BD93,'[3]2020_HVAC'!$EY$7:$KA$83,89),"")</f>
        <v/>
      </c>
      <c r="BE123" s="22">
        <f>IF(BE93&gt;0,VLOOKUP(BE93,'[3]2020_HVAC'!$EY$7:$KA$83,89),"")</f>
        <v>10.356412121212111</v>
      </c>
      <c r="BF123" s="22">
        <f>IF(BF93&gt;0,VLOOKUP(BF93,'[3]2020_HVAC'!$EY$7:$KA$83,89),"")</f>
        <v>16.94197535053739</v>
      </c>
      <c r="BG123" s="14">
        <f t="shared" si="124"/>
        <v>149641.44151273125</v>
      </c>
      <c r="BH123" s="21">
        <f>IF($N123&gt;0,VLOOKUP($C123,[2]Bucharest!$AB$7:$AN$40,$N123))/((IF($P123=1,'3 PlantsCodes'!$D$26,IF($P123=2,'3 PlantsCodes'!$D$27,IF($P123=3,'3 PlantsCodes'!$D$28,IF($P123=4,'3 PlantsCodes'!#REF!)))))*IF($R123=1,'3 PlantsCodes'!$D$31,IF(RO_Bucharest!$R123=2,'3 PlantsCodes'!$D$32)))</f>
        <v>52.945475224970181</v>
      </c>
      <c r="BI123" s="21">
        <f>(IF($O123=20,VLOOKUP($C123,[2]Bucharest!$AB$7:$AN$40,12),IF($O123&gt;0,VLOOKUP($C123,[2]Bucharest!$AB$7:$AN$40,$O123),0))/(IF($Q123=1,'3 PlantsCodes'!$E$26,IF($Q123=3,'3 PlantsCodes'!$E$28,IF($Q123=4,'3 PlantsCodes'!$E$29,1)))*IF($R123=1,'3 PlantsCodes'!$E$31,IF($R123=2,'3 PlantsCodes'!$E$32))))</f>
        <v>8.453606512081409</v>
      </c>
      <c r="BJ123" s="21">
        <f>VLOOKUP($C123,[2]Bucharest!$AB$6:$AZ$40,$T123)</f>
        <v>8.0360902255639104</v>
      </c>
      <c r="BK123" s="21">
        <f>VLOOKUP($C123,[2]Bucharest!$B$7:$Y$40,18)</f>
        <v>11.353794285713454</v>
      </c>
      <c r="BL123" s="21">
        <f>VLOOKUP($C123,[2]Bucharest!$B$7:$AA$40,26)</f>
        <v>0.54156143009553581</v>
      </c>
      <c r="BM123" s="22">
        <f>IF($V123=1,-[4]SFH!$E$11,0)</f>
        <v>-20.6</v>
      </c>
      <c r="BN123" s="63" t="s">
        <v>38</v>
      </c>
      <c r="BO123" s="21">
        <f>IF($N123&gt;0,VLOOKUP($C123,[1]Bucharest!$AB$7:$AN$40,$N123))/((IF($P123=1,'3 PlantsCodes'!$D$26,IF($P123=2,'3 PlantsCodes'!$D$27,IF($P123=3,'3 PlantsCodes'!$D$28,IF($P123=4,'3 PlantsCodes'!D116)))))*IF($R123=1,'3 PlantsCodes'!$D$31,IF(RO_Bucharest!$R123=2,'3 PlantsCodes'!$D$32)))</f>
        <v>47.263901634429644</v>
      </c>
      <c r="BP123" s="21">
        <f>(IF($O123=20,VLOOKUP($C123,[1]Bucharest!$AB$7:$AN$40,12),IF($O123&gt;0,VLOOKUP($C123,[1]Bucharest!$AB$7:$AN$40,$O123),0))/(IF($Q123=1,'3 PlantsCodes'!$E$26,IF($Q123=3,'3 PlantsCodes'!$E$28,IF($Q123=4,'3 PlantsCodes'!$E$29,1)))*IF($R123=1,'3 PlantsCodes'!$E$31,IF($R123=2,'3 PlantsCodes'!$E$32))))</f>
        <v>7.2791243438313442</v>
      </c>
      <c r="BQ123" s="21">
        <f>VLOOKUP($C123,[1]Bucharest!$AB$6:$AZ$40,$T123)</f>
        <v>12.860499734183945</v>
      </c>
      <c r="BR123" s="21">
        <f>VLOOKUP($C123,[1]Bucharest!$B$7:$Y$40,18)</f>
        <v>11.676460606061633</v>
      </c>
      <c r="BS123" s="21">
        <f>VLOOKUP($C123,[1]Bucharest!$B$7:$AA$40,26)</f>
        <v>0.46211980103799327</v>
      </c>
      <c r="BT123" s="22">
        <f>IF($V123=1,-[4]AB!$E$11,0)</f>
        <v>-12.929292929292929</v>
      </c>
      <c r="BU123" s="63" t="s">
        <v>38</v>
      </c>
    </row>
    <row r="124" spans="1:73" x14ac:dyDescent="0.25">
      <c r="A124" s="196"/>
      <c r="B124" s="18">
        <v>27</v>
      </c>
      <c r="C124" s="26">
        <f t="shared" ref="C124:V124" si="131">IF(C94="","",C94)</f>
        <v>32</v>
      </c>
      <c r="D124" s="55" t="str">
        <f t="shared" si="131"/>
        <v/>
      </c>
      <c r="E124" s="55" t="str">
        <f t="shared" si="131"/>
        <v/>
      </c>
      <c r="F124" s="54" t="str">
        <f t="shared" si="131"/>
        <v/>
      </c>
      <c r="G124" s="54" t="str">
        <f t="shared" si="131"/>
        <v/>
      </c>
      <c r="H124" s="54">
        <f t="shared" si="131"/>
        <v>0</v>
      </c>
      <c r="I124" s="54">
        <f t="shared" si="131"/>
        <v>4</v>
      </c>
      <c r="J124" s="54">
        <f t="shared" si="131"/>
        <v>3</v>
      </c>
      <c r="K124" s="54">
        <f t="shared" si="131"/>
        <v>2</v>
      </c>
      <c r="L124" s="54">
        <f t="shared" si="131"/>
        <v>1</v>
      </c>
      <c r="M124" s="54">
        <f t="shared" si="131"/>
        <v>4321</v>
      </c>
      <c r="N124" s="54">
        <f t="shared" si="131"/>
        <v>5</v>
      </c>
      <c r="O124" s="54">
        <f t="shared" si="131"/>
        <v>20</v>
      </c>
      <c r="P124" s="54">
        <f t="shared" si="131"/>
        <v>3</v>
      </c>
      <c r="Q124" s="54">
        <f t="shared" si="131"/>
        <v>3</v>
      </c>
      <c r="R124" s="54">
        <f t="shared" si="131"/>
        <v>2</v>
      </c>
      <c r="S124" s="54" t="str">
        <f t="shared" si="131"/>
        <v>o</v>
      </c>
      <c r="T124" s="26">
        <f t="shared" si="131"/>
        <v>21</v>
      </c>
      <c r="U124" s="54">
        <f t="shared" si="131"/>
        <v>1</v>
      </c>
      <c r="V124" s="54">
        <f t="shared" si="131"/>
        <v>1</v>
      </c>
      <c r="W124" s="8"/>
      <c r="X124" s="23">
        <f>IF(X94&gt;0,VLOOKUP(X94,'[3]2020_Envelope'!$BH$6:$CR$128,22),"")</f>
        <v>16.497038617511517</v>
      </c>
      <c r="Y124" s="23">
        <f>IF(Y94&gt;0,VLOOKUP(Y94,'[3]2020_Envelope'!$BH$6:$CR$128,22),"")</f>
        <v>53.720747311827949</v>
      </c>
      <c r="Z124" s="23">
        <f>IF(Z94&gt;0,VLOOKUP(Z94,'[3]2020_Envelope'!$BH$6:$CR$128,22),"")</f>
        <v>21.84477752995392</v>
      </c>
      <c r="AA124" s="23">
        <f>IF(AA94&gt;0,VLOOKUP(AA94,'[3]2020_Envelope'!$BH$6:$CR$128,22),"")</f>
        <v>44.024907160150377</v>
      </c>
      <c r="AB124" s="23">
        <f>IF(AB94&gt;0,VLOOKUP(AB94,'[3]2020_Envelope'!$BH$6:$CR$128,22),"")</f>
        <v>38.986575000000009</v>
      </c>
      <c r="AC124" s="23">
        <f>IF(AC94&gt;0,VLOOKUP(AC94,'[3]2020_Envelope'!$BH$6:$CR$128,22),"")</f>
        <v>19.346721428571431</v>
      </c>
      <c r="AD124" s="22" t="str">
        <f>IF(AD94&gt;0,VLOOKUP(AD94,'[3]2020_HVAC'!$EY$7:$KA$83,86),"")</f>
        <v/>
      </c>
      <c r="AE124" s="22" t="str">
        <f>IF(AE94&gt;0,VLOOKUP(AE94,'[3]2020_HVAC'!$EY$7:$KA$83,86),"")</f>
        <v/>
      </c>
      <c r="AF124" s="22" t="str">
        <f>IF(AF94&gt;0,VLOOKUP(AF94,'[3]2020_HVAC'!$EY$7:$KA$83,86),"")</f>
        <v/>
      </c>
      <c r="AG124" s="61">
        <f>VLOOKUP($C124,[2]Performance!$A$3:$K$36,9)</f>
        <v>2</v>
      </c>
      <c r="AH124" s="61">
        <f t="shared" si="101"/>
        <v>88</v>
      </c>
      <c r="AI124" s="22">
        <f>IF(AI94&gt;0,VLOOKUP(AI94,'[3]2020_HVAC'!$EY$7:$KA$83,AH124),"")</f>
        <v>13.744013834936897</v>
      </c>
      <c r="AJ124" s="22">
        <f>IF(AJ94&gt;0,VLOOKUP(AJ94,'[3]2020_HVAC'!$EY$7:$KA$83,AH124),"")</f>
        <v>30.992440794622812</v>
      </c>
      <c r="AK124" s="22">
        <f>IF(AK94&gt;0,VLOOKUP(AK94,'[3]2020_HVAC'!$EY$7:$KA$83,86),"")</f>
        <v>30.119999999999994</v>
      </c>
      <c r="AL124" s="22" t="str">
        <f>IF(AL94&gt;0,VLOOKUP(AL94,'[3]2020_HVAC'!$EY$7:$KA$83,86),"")</f>
        <v/>
      </c>
      <c r="AM124" s="22">
        <f>IF(AM94&gt;0,VLOOKUP(AM94,'[3]2020_HVAC'!$EY$7:$KA$83,86),"")</f>
        <v>8.4938399999999916</v>
      </c>
      <c r="AN124" s="22">
        <f>IF(AN94&gt;0,VLOOKUP(AN94,'[3]2020_HVAC'!$EY$7:$KA$83,86),"")</f>
        <v>27.228174670506522</v>
      </c>
      <c r="AO124" s="14">
        <f t="shared" si="123"/>
        <v>42699.893088731405</v>
      </c>
      <c r="AP124" s="23">
        <f>IF(AP94&gt;0,VLOOKUP(AP94,'[3]2020_Envelope'!$BH$6:$CR$128,23),"")</f>
        <v>7.9828915651134995</v>
      </c>
      <c r="AQ124" s="23">
        <f>IF(AQ94&gt;0,VLOOKUP(AQ94,'[3]2020_Envelope'!$BH$6:$CR$128,23),"")</f>
        <v>17.659844205495819</v>
      </c>
      <c r="AR124" s="23">
        <f>IF(AR94&gt;0,VLOOKUP(AR94,'[3]2020_Envelope'!$BH$6:$CR$128,23),"")</f>
        <v>10.570654183990444</v>
      </c>
      <c r="AS124" s="23">
        <f>IF(AS94&gt;0,VLOOKUP(AS94,'[3]2020_Envelope'!$BH$6:$CR$128,23),"")</f>
        <v>40.405578880382777</v>
      </c>
      <c r="AT124" s="23">
        <f>IF(AT94&gt;0,VLOOKUP(AT94,'[3]2020_Envelope'!$BH$6:$CR$128,23),"")</f>
        <v>34.56193939393939</v>
      </c>
      <c r="AU124" s="23">
        <f>IF(AU94&gt;0,VLOOKUP(AU94,'[3]2020_Envelope'!$BH$6:$CR$128,23),"")</f>
        <v>17.280969696969695</v>
      </c>
      <c r="AV124" s="22" t="str">
        <f>IF(AV94&gt;0,VLOOKUP(AV94,'[3]2020_HVAC'!$EY$7:$KA$83,89),"")</f>
        <v/>
      </c>
      <c r="AW124" s="22" t="str">
        <f>IF(AW94&gt;0,VLOOKUP(AW94,'[3]2020_HVAC'!$EY$7:$KA$83,89),"")</f>
        <v/>
      </c>
      <c r="AX124" s="22" t="str">
        <f>IF(AX94&gt;0,VLOOKUP(AX94,'[3]2020_HVAC'!$EY$7:$KA$83,89),"")</f>
        <v/>
      </c>
      <c r="AY124" s="61">
        <f>VLOOKUP($C124,[1]Performance!$A$3:$K$36,9)</f>
        <v>2</v>
      </c>
      <c r="AZ124" s="61">
        <f t="shared" si="103"/>
        <v>91</v>
      </c>
      <c r="BA124" s="22">
        <f>IF(BA94&gt;0,VLOOKUP(BA94,'[3]2020_HVAC'!$EY$7:$KA$83,AZ124),"")</f>
        <v>5.9572205118122001</v>
      </c>
      <c r="BB124" s="22">
        <f>IF(BB94&gt;0,VLOOKUP(BB94,'[3]2020_HVAC'!$EY$7:$KA$83,AZ124),"")</f>
        <v>16.178394406436794</v>
      </c>
      <c r="BC124" s="22">
        <f>IF(BC94&gt;0,VLOOKUP(BC94,'[3]2020_HVAC'!$EY$7:$KA$83,89),"")</f>
        <v>25.1</v>
      </c>
      <c r="BD124" s="22" t="str">
        <f>IF(BD94&gt;0,VLOOKUP(BD94,'[3]2020_HVAC'!$EY$7:$KA$83,89),"")</f>
        <v/>
      </c>
      <c r="BE124" s="22">
        <f>IF(BE94&gt;0,VLOOKUP(BE94,'[3]2020_HVAC'!$EY$7:$KA$83,89),"")</f>
        <v>10.356412121212111</v>
      </c>
      <c r="BF124" s="22">
        <f>IF(BF94&gt;0,VLOOKUP(BF94,'[3]2020_HVAC'!$EY$7:$KA$83,89),"")</f>
        <v>16.94197535053739</v>
      </c>
      <c r="BG124" s="14">
        <f t="shared" si="124"/>
        <v>200965.92151273123</v>
      </c>
      <c r="BH124" s="21">
        <f>IF($N124&gt;0,VLOOKUP($C124,[2]Bucharest!$AB$7:$AN$40,$N124))/((IF($P124=1,'3 PlantsCodes'!$D$26,IF($P124=2,'3 PlantsCodes'!$D$27,IF($P124=3,'3 PlantsCodes'!$D$28,IF($P124=4,'3 PlantsCodes'!#REF!)))))*IF($R124=1,'3 PlantsCodes'!$D$31,IF(RO_Bucharest!$R124=2,'3 PlantsCodes'!$D$32)))</f>
        <v>52.944523747139399</v>
      </c>
      <c r="BI124" s="21">
        <f>(IF($O124=20,VLOOKUP($C124,[2]Bucharest!$AB$7:$AN$40,12),IF($O124&gt;0,VLOOKUP($C124,[2]Bucharest!$AB$7:$AN$40,$O124),0))/(IF($Q124=1,'3 PlantsCodes'!$E$26,IF($Q124=3,'3 PlantsCodes'!$E$28,IF($Q124=4,'3 PlantsCodes'!$E$29,1)))*IF($R124=1,'3 PlantsCodes'!$E$31,IF($R124=2,'3 PlantsCodes'!$E$32))))</f>
        <v>2.1050533978845922</v>
      </c>
      <c r="BJ124" s="21">
        <f>VLOOKUP($C124,[2]Bucharest!$AB$6:$AZ$40,$T124)</f>
        <v>8.0360902255639104</v>
      </c>
      <c r="BK124" s="21">
        <f>VLOOKUP($C124,[2]Bucharest!$B$7:$Y$40,18)</f>
        <v>11.353794285713454</v>
      </c>
      <c r="BL124" s="21">
        <f>VLOOKUP($C124,[2]Bucharest!$B$7:$AA$40,26)</f>
        <v>0.4207330576913047</v>
      </c>
      <c r="BM124" s="22">
        <f>IF($V124=1,-[4]SFH!$E$11,0)</f>
        <v>-20.6</v>
      </c>
      <c r="BN124" s="63" t="s">
        <v>38</v>
      </c>
      <c r="BO124" s="21">
        <f>IF($N124&gt;0,VLOOKUP($C124,[1]Bucharest!$AB$7:$AN$40,$N124))/((IF($P124=1,'3 PlantsCodes'!$D$26,IF($P124=2,'3 PlantsCodes'!$D$27,IF($P124=3,'3 PlantsCodes'!$D$28,IF($P124=4,'3 PlantsCodes'!D117)))))*IF($R124=1,'3 PlantsCodes'!$D$31,IF(RO_Bucharest!$R124=2,'3 PlantsCodes'!$D$32)))</f>
        <v>47.271847518292837</v>
      </c>
      <c r="BP124" s="21">
        <f>(IF($O124=20,VLOOKUP($C124,[1]Bucharest!$AB$7:$AN$40,12),IF($O124&gt;0,VLOOKUP($C124,[1]Bucharest!$AB$7:$AN$40,$O124),0))/(IF($Q124=1,'3 PlantsCodes'!$E$26,IF($Q124=3,'3 PlantsCodes'!$E$28,IF($Q124=4,'3 PlantsCodes'!$E$29,1)))*IF($R124=1,'3 PlantsCodes'!$E$31,IF($R124=2,'3 PlantsCodes'!$E$32))))</f>
        <v>1.0569004921428551</v>
      </c>
      <c r="BQ124" s="21">
        <f>VLOOKUP($C124,[1]Bucharest!$AB$6:$AZ$40,$T124)</f>
        <v>12.860499734183945</v>
      </c>
      <c r="BR124" s="21">
        <f>VLOOKUP($C124,[1]Bucharest!$B$7:$Y$40,18)</f>
        <v>11.676460606061633</v>
      </c>
      <c r="BS124" s="21">
        <f>VLOOKUP($C124,[1]Bucharest!$B$7:$AA$40,26)</f>
        <v>0.37361906915115156</v>
      </c>
      <c r="BT124" s="22">
        <f>IF($V124=1,-[4]AB!$E$11,0)</f>
        <v>-12.929292929292929</v>
      </c>
      <c r="BU124" s="63" t="s">
        <v>38</v>
      </c>
    </row>
  </sheetData>
  <sheetProtection password="CC1A" sheet="1" objects="1" scenarios="1"/>
  <mergeCells count="27">
    <mergeCell ref="A6:A32"/>
    <mergeCell ref="BH34:BN34"/>
    <mergeCell ref="BO34:BU34"/>
    <mergeCell ref="A36:A62"/>
    <mergeCell ref="X2:BU2"/>
    <mergeCell ref="B3:W3"/>
    <mergeCell ref="X3:BG3"/>
    <mergeCell ref="BH3:BU3"/>
    <mergeCell ref="A4:A5"/>
    <mergeCell ref="D4:V4"/>
    <mergeCell ref="X4:AN4"/>
    <mergeCell ref="AP4:BF4"/>
    <mergeCell ref="BH4:BM4"/>
    <mergeCell ref="BO4:BT4"/>
    <mergeCell ref="A68:A94"/>
    <mergeCell ref="BH96:BN96"/>
    <mergeCell ref="BO96:BU96"/>
    <mergeCell ref="A98:A124"/>
    <mergeCell ref="B65:W65"/>
    <mergeCell ref="X65:BG65"/>
    <mergeCell ref="BH65:BU65"/>
    <mergeCell ref="A66:A67"/>
    <mergeCell ref="D66:V66"/>
    <mergeCell ref="X66:AN66"/>
    <mergeCell ref="AP66:BF66"/>
    <mergeCell ref="BH66:BM66"/>
    <mergeCell ref="BO66:BT66"/>
  </mergeCells>
  <conditionalFormatting sqref="I6:M6 M7:M12 I7:L24 I26:L32">
    <cfRule type="cellIs" dxfId="151" priority="53" operator="equal">
      <formula>4</formula>
    </cfRule>
    <cfRule type="cellIs" dxfId="150" priority="54" operator="equal">
      <formula>3</formula>
    </cfRule>
    <cfRule type="cellIs" dxfId="149" priority="55" operator="equal">
      <formula>2</formula>
    </cfRule>
    <cfRule type="cellIs" dxfId="148" priority="56" operator="equal">
      <formula>1</formula>
    </cfRule>
  </conditionalFormatting>
  <conditionalFormatting sqref="I36:M62">
    <cfRule type="cellIs" dxfId="147" priority="49" operator="equal">
      <formula>4</formula>
    </cfRule>
    <cfRule type="cellIs" dxfId="146" priority="50" operator="equal">
      <formula>3</formula>
    </cfRule>
    <cfRule type="cellIs" dxfId="145" priority="51" operator="equal">
      <formula>2</formula>
    </cfRule>
    <cfRule type="cellIs" dxfId="144" priority="52" operator="equal">
      <formula>1</formula>
    </cfRule>
  </conditionalFormatting>
  <conditionalFormatting sqref="M13:M16">
    <cfRule type="cellIs" dxfId="143" priority="45" operator="equal">
      <formula>4</formula>
    </cfRule>
    <cfRule type="cellIs" dxfId="142" priority="46" operator="equal">
      <formula>3</formula>
    </cfRule>
    <cfRule type="cellIs" dxfId="141" priority="47" operator="equal">
      <formula>2</formula>
    </cfRule>
    <cfRule type="cellIs" dxfId="140" priority="48" operator="equal">
      <formula>1</formula>
    </cfRule>
  </conditionalFormatting>
  <conditionalFormatting sqref="M17:M21">
    <cfRule type="cellIs" dxfId="139" priority="41" operator="equal">
      <formula>4</formula>
    </cfRule>
    <cfRule type="cellIs" dxfId="138" priority="42" operator="equal">
      <formula>3</formula>
    </cfRule>
    <cfRule type="cellIs" dxfId="137" priority="43" operator="equal">
      <formula>2</formula>
    </cfRule>
    <cfRule type="cellIs" dxfId="136" priority="44" operator="equal">
      <formula>1</formula>
    </cfRule>
  </conditionalFormatting>
  <conditionalFormatting sqref="M22:M24">
    <cfRule type="cellIs" dxfId="135" priority="37" operator="equal">
      <formula>4</formula>
    </cfRule>
    <cfRule type="cellIs" dxfId="134" priority="38" operator="equal">
      <formula>3</formula>
    </cfRule>
    <cfRule type="cellIs" dxfId="133" priority="39" operator="equal">
      <formula>2</formula>
    </cfRule>
    <cfRule type="cellIs" dxfId="132" priority="40" operator="equal">
      <formula>1</formula>
    </cfRule>
  </conditionalFormatting>
  <conditionalFormatting sqref="I25:L25">
    <cfRule type="cellIs" dxfId="131" priority="33" operator="equal">
      <formula>4</formula>
    </cfRule>
    <cfRule type="cellIs" dxfId="130" priority="34" operator="equal">
      <formula>3</formula>
    </cfRule>
    <cfRule type="cellIs" dxfId="129" priority="35" operator="equal">
      <formula>2</formula>
    </cfRule>
    <cfRule type="cellIs" dxfId="128" priority="36" operator="equal">
      <formula>1</formula>
    </cfRule>
  </conditionalFormatting>
  <conditionalFormatting sqref="M25:M32">
    <cfRule type="cellIs" dxfId="127" priority="29" operator="equal">
      <formula>4</formula>
    </cfRule>
    <cfRule type="cellIs" dxfId="126" priority="30" operator="equal">
      <formula>3</formula>
    </cfRule>
    <cfRule type="cellIs" dxfId="125" priority="31" operator="equal">
      <formula>2</formula>
    </cfRule>
    <cfRule type="cellIs" dxfId="124" priority="32" operator="equal">
      <formula>1</formula>
    </cfRule>
  </conditionalFormatting>
  <conditionalFormatting sqref="I68:M68 M69:M74 I69:L86 I88:L94">
    <cfRule type="cellIs" dxfId="123" priority="25" operator="equal">
      <formula>4</formula>
    </cfRule>
    <cfRule type="cellIs" dxfId="122" priority="26" operator="equal">
      <formula>3</formula>
    </cfRule>
    <cfRule type="cellIs" dxfId="121" priority="27" operator="equal">
      <formula>2</formula>
    </cfRule>
    <cfRule type="cellIs" dxfId="120" priority="28" operator="equal">
      <formula>1</formula>
    </cfRule>
  </conditionalFormatting>
  <conditionalFormatting sqref="I98:M124">
    <cfRule type="cellIs" dxfId="119" priority="21" operator="equal">
      <formula>4</formula>
    </cfRule>
    <cfRule type="cellIs" dxfId="118" priority="22" operator="equal">
      <formula>3</formula>
    </cfRule>
    <cfRule type="cellIs" dxfId="117" priority="23" operator="equal">
      <formula>2</formula>
    </cfRule>
    <cfRule type="cellIs" dxfId="116" priority="24" operator="equal">
      <formula>1</formula>
    </cfRule>
  </conditionalFormatting>
  <conditionalFormatting sqref="M75:M78">
    <cfRule type="cellIs" dxfId="115" priority="17" operator="equal">
      <formula>4</formula>
    </cfRule>
    <cfRule type="cellIs" dxfId="114" priority="18" operator="equal">
      <formula>3</formula>
    </cfRule>
    <cfRule type="cellIs" dxfId="113" priority="19" operator="equal">
      <formula>2</formula>
    </cfRule>
    <cfRule type="cellIs" dxfId="112" priority="20" operator="equal">
      <formula>1</formula>
    </cfRule>
  </conditionalFormatting>
  <conditionalFormatting sqref="M79:M83">
    <cfRule type="cellIs" dxfId="111" priority="13" operator="equal">
      <formula>4</formula>
    </cfRule>
    <cfRule type="cellIs" dxfId="110" priority="14" operator="equal">
      <formula>3</formula>
    </cfRule>
    <cfRule type="cellIs" dxfId="109" priority="15" operator="equal">
      <formula>2</formula>
    </cfRule>
    <cfRule type="cellIs" dxfId="108" priority="16" operator="equal">
      <formula>1</formula>
    </cfRule>
  </conditionalFormatting>
  <conditionalFormatting sqref="M84:M86">
    <cfRule type="cellIs" dxfId="107" priority="9" operator="equal">
      <formula>4</formula>
    </cfRule>
    <cfRule type="cellIs" dxfId="106" priority="10" operator="equal">
      <formula>3</formula>
    </cfRule>
    <cfRule type="cellIs" dxfId="105" priority="11" operator="equal">
      <formula>2</formula>
    </cfRule>
    <cfRule type="cellIs" dxfId="104" priority="12" operator="equal">
      <formula>1</formula>
    </cfRule>
  </conditionalFormatting>
  <conditionalFormatting sqref="I87:L87">
    <cfRule type="cellIs" dxfId="103" priority="5" operator="equal">
      <formula>4</formula>
    </cfRule>
    <cfRule type="cellIs" dxfId="102" priority="6" operator="equal">
      <formula>3</formula>
    </cfRule>
    <cfRule type="cellIs" dxfId="101" priority="7" operator="equal">
      <formula>2</formula>
    </cfRule>
    <cfRule type="cellIs" dxfId="100" priority="8" operator="equal">
      <formula>1</formula>
    </cfRule>
  </conditionalFormatting>
  <conditionalFormatting sqref="M87:M94">
    <cfRule type="cellIs" dxfId="99" priority="1" operator="equal">
      <formula>4</formula>
    </cfRule>
    <cfRule type="cellIs" dxfId="98" priority="2" operator="equal">
      <formula>3</formula>
    </cfRule>
    <cfRule type="cellIs" dxfId="97" priority="3" operator="equal">
      <formula>2</formula>
    </cfRule>
    <cfRule type="cellIs" dxfId="96" priority="4" operator="equal">
      <formula>1</formula>
    </cfRule>
  </conditionalFormatting>
  <pageMargins left="0.7" right="0.7" top="0.75" bottom="0.75" header="0.3" footer="0.3"/>
  <pageSetup paperSize="8"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8"/>
  <sheetViews>
    <sheetView showGridLines="0" zoomScale="60" zoomScaleNormal="60" workbookViewId="0">
      <pane xSplit="23" ySplit="5" topLeftCell="AO6" activePane="bottomRight" state="frozenSplit"/>
      <selection activeCell="AE52" sqref="AE52"/>
      <selection pane="topRight" activeCell="AE52" sqref="AE52"/>
      <selection pane="bottomLeft" activeCell="AE52" sqref="AE52"/>
      <selection pane="bottomRight" activeCell="I36" sqref="I36:L36"/>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10.2851562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65</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4"/>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38</v>
      </c>
      <c r="F6" s="54" t="s">
        <v>42</v>
      </c>
      <c r="G6" s="54" t="s">
        <v>42</v>
      </c>
      <c r="H6" s="54">
        <v>0</v>
      </c>
      <c r="I6" s="54">
        <f>IF(D6="-",1,IF(D6="o",2,IF(D6="o+",3,IF(D6="+",4))))</f>
        <v>1</v>
      </c>
      <c r="J6" s="54">
        <f>IF(E6="-",1,IF(E6="o",2,IF(E6="o+",3)))</f>
        <v>1</v>
      </c>
      <c r="K6" s="54">
        <f>IF(F6="o",1,IF(F6="+",2))</f>
        <v>1</v>
      </c>
      <c r="L6" s="54">
        <f>IF(H6=0,1,IF(H6=1,2))</f>
        <v>1</v>
      </c>
      <c r="M6" s="54">
        <f>I6*1000+J6*100+K6*10+L6*1</f>
        <v>1111</v>
      </c>
      <c r="N6" s="54">
        <v>2</v>
      </c>
      <c r="O6" s="54">
        <v>11</v>
      </c>
      <c r="P6" s="54">
        <v>2</v>
      </c>
      <c r="Q6" s="54">
        <v>3</v>
      </c>
      <c r="R6" s="54">
        <v>1</v>
      </c>
      <c r="S6" s="54" t="s">
        <v>42</v>
      </c>
      <c r="T6" s="26">
        <f>IF(U6=0,IF(OR(N6=2,N6=3),14,IF(N6=7,16,IF(N6=8,17,IF(N6=9,18,IF(N6=10,19,15))))),IF(U6=1,IF(OR(N6=2,N6=3),20,IF(N6=7,22,IF(N6=8,23,IF(N6=9,24,IF(N6=10,25,21)))))))</f>
        <v>14</v>
      </c>
      <c r="U6" s="54">
        <v>0</v>
      </c>
      <c r="V6" s="54">
        <v>0</v>
      </c>
      <c r="W6" s="7"/>
      <c r="X6" s="11">
        <f>VLOOKUP($C6,[2]Madrid!$BB$7:$BK$40,5)</f>
        <v>1</v>
      </c>
      <c r="Y6" s="11">
        <f>VLOOKUP($C6,[2]Madrid!$BB$7:$BK$40,6)</f>
        <v>23</v>
      </c>
      <c r="Z6" s="11">
        <f>VLOOKUP($C6,[2]Madrid!$BB$7:$BK$40,7)</f>
        <v>0</v>
      </c>
      <c r="AA6" s="11">
        <f>VLOOKUP($C6,[2]Madrid!$BB$7:$BK$40,8)</f>
        <v>80</v>
      </c>
      <c r="AB6" s="11">
        <f>VLOOKUP($C6,[2]Madrid!$BB$7:$BK$40,9)</f>
        <v>0</v>
      </c>
      <c r="AC6" s="11">
        <f>VLOOKUP($C6,[2]Madrid!$BB$7:$BK$40,10)</f>
        <v>102</v>
      </c>
      <c r="AD6" s="12">
        <f>IF($H6=1,169,0)</f>
        <v>0</v>
      </c>
      <c r="AE6" s="12">
        <f>IF($H6=1,167,0)</f>
        <v>0</v>
      </c>
      <c r="AF6" s="12">
        <v>0</v>
      </c>
      <c r="AG6" s="12" t="s">
        <v>38</v>
      </c>
      <c r="AH6" s="12" t="s">
        <v>38</v>
      </c>
      <c r="AI6" s="12">
        <f>IF($N6=2,145,IF($N6=3,118,IF(OR($N6=4,$N6=5,$N6=6),121,IF($N6=7,127,IF($N6=8,133,IF($N6=9,136,IF($N6=10,189,0)))))))</f>
        <v>145</v>
      </c>
      <c r="AJ6" s="12">
        <f>IF($O6=11,139,IF($O6=20,142,0))</f>
        <v>139</v>
      </c>
      <c r="AK6" s="12">
        <f>IF($P6=1,148,IF($P6=2,152,IF($P6=3,154,IF($P6=4,156,0))))</f>
        <v>152</v>
      </c>
      <c r="AL6" s="12">
        <f>IF($R6=1,160,IF($R6=2,162))</f>
        <v>160</v>
      </c>
      <c r="AM6" s="12">
        <f>IF($U6=1,185,0)</f>
        <v>0</v>
      </c>
      <c r="AN6" s="12">
        <f>IF($V6=1,184,0)</f>
        <v>0</v>
      </c>
      <c r="AO6" s="14">
        <f t="shared" ref="AO6:AO24" si="0">AO37/$AO$5</f>
        <v>221.7510475096351</v>
      </c>
      <c r="AP6" s="11">
        <f>VLOOKUP($C6,[1]Madrid!$BB$7:$BK$40,5)</f>
        <v>1</v>
      </c>
      <c r="AQ6" s="11">
        <f>VLOOKUP($C6,[1]Madrid!$BB$7:$BK$40,6)</f>
        <v>23</v>
      </c>
      <c r="AR6" s="11">
        <f>VLOOKUP($C6,[1]Madrid!$BB$7:$BK$40,7)</f>
        <v>0</v>
      </c>
      <c r="AS6" s="11">
        <f>VLOOKUP($C6,[1]Madrid!$BB$7:$BK$40,8)</f>
        <v>81</v>
      </c>
      <c r="AT6" s="11">
        <f>VLOOKUP($C6,[1]Madrid!$BB$7:$BK$40,9)</f>
        <v>0</v>
      </c>
      <c r="AU6" s="11">
        <f>VLOOKUP($C6,[1]Madrid!$BB$7:$BK$40,10)</f>
        <v>103</v>
      </c>
      <c r="AV6" s="12">
        <f>IF($H6=1,170,0)</f>
        <v>0</v>
      </c>
      <c r="AW6" s="12">
        <f>IF($H6=1,168,0)</f>
        <v>0</v>
      </c>
      <c r="AX6" s="12">
        <v>0</v>
      </c>
      <c r="AY6" s="12" t="s">
        <v>38</v>
      </c>
      <c r="AZ6" s="12" t="s">
        <v>38</v>
      </c>
      <c r="BA6" s="12">
        <f>IF($N6=2,146,IF($N6=3,119,IF(OR($N6=4,$N6=5,$N6=6),122,IF($N6=7,128,IF($N6=8,134,IF($N6=9,138,IF($N6=10,190,0)))))))</f>
        <v>146</v>
      </c>
      <c r="BB6" s="12">
        <f>IF($O6=11,140,IF($O6=20,143,0))</f>
        <v>140</v>
      </c>
      <c r="BC6" s="12">
        <f>IF($P6=1,149,IF($P6=2,153,IF($P6=3,155,IF($P6=4,157,0))))</f>
        <v>153</v>
      </c>
      <c r="BD6" s="12">
        <f>IF($R6=1,160,IF($R6=2,162))</f>
        <v>160</v>
      </c>
      <c r="BE6" s="12">
        <f>IF($U6=1,186,0)</f>
        <v>0</v>
      </c>
      <c r="BF6" s="12">
        <f>IF($V6=1,184,0)</f>
        <v>0</v>
      </c>
      <c r="BG6" s="14">
        <f t="shared" ref="BG6:BG24" si="1">BG37/$BG$5</f>
        <v>130.08719929564413</v>
      </c>
      <c r="BH6" s="21">
        <f>IF($N6=2,BH37*'4 PEF'!$J$4,IF(OR($N6=3,$N6=4,$N6=5,$N6=6),BH37*'4 PEF'!$J$5,IF(OR($N6=7,$N6=8),BH37*'4 PEF'!$J$8,IF($N6=9,BH37*'4 PEF'!$J$7,IF($N6=10,BH37*'4 PEF'!$J$6)))))</f>
        <v>162.32247114152099</v>
      </c>
      <c r="BI6" s="21">
        <f>BI37*'4 PEF'!$J$8</f>
        <v>39.519652615036755</v>
      </c>
      <c r="BJ6" s="21">
        <f>IF($N6=2,BJ37*'4 PEF'!$J$4,IF(OR($N6=3,$N6=4,$N6=5,$N6=6),BJ37*'4 PEF'!$J$5,IF(OR($N6=7,$N6=8),BJ37*'4 PEF'!$J$8,IF($N6=9,BJ37*'4 PEF'!$J$7,IF($N6=10,BJ37*'4 PEF'!$J$6)))))</f>
        <v>18.474999999999998</v>
      </c>
      <c r="BK6" s="21">
        <f>BK37*'4 PEF'!$J$8</f>
        <v>21.572209142855559</v>
      </c>
      <c r="BL6" s="21">
        <f>BL37*'4 PEF'!$J$8</f>
        <v>1.7834410009894499</v>
      </c>
      <c r="BM6" s="39">
        <f>BM37*'4 PEF'!$J$8</f>
        <v>0</v>
      </c>
      <c r="BN6" s="40">
        <f>SUM(BH6:BM6)</f>
        <v>243.67277390040277</v>
      </c>
      <c r="BO6" s="21">
        <f>IF($N6=2,BO37*'4 PEF'!$J$4,IF(OR($N6=3,$N6=4,$N6=5,$N6=6),BO37*'4 PEF'!$J$5,IF(OR($N6=7,$N6=8),BO37*'4 PEF'!$J$8,IF($N6=9,BO37*'4 PEF'!$J$7,IF($N6=10,BO37*'4 PEF'!$J$6)))))</f>
        <v>110.92916514994184</v>
      </c>
      <c r="BP6" s="21">
        <f>BP37*'4 PEF'!$J$8</f>
        <v>18.880817207091962</v>
      </c>
      <c r="BQ6" s="21">
        <f>IF($N6=2,BQ37*'4 PEF'!$J$4,IF(OR($N6=3,$N6=4,$N6=5,$N6=6),BQ37*'4 PEF'!$J$5,IF(OR($N6=7,$N6=8),BQ37*'4 PEF'!$J$8,IF($N6=9,BQ37*'4 PEF'!$J$7,IF($N6=10,BQ37*'4 PEF'!$J$6)))))</f>
        <v>28.512499999999996</v>
      </c>
      <c r="BR6" s="21">
        <f>BR37*'4 PEF'!$J$8</f>
        <v>22.1852751515171</v>
      </c>
      <c r="BS6" s="21">
        <f>BS37*'4 PEF'!$J$8</f>
        <v>1.144429237272574</v>
      </c>
      <c r="BT6" s="39">
        <f>BT37*'4 PEF'!$J$8</f>
        <v>0</v>
      </c>
      <c r="BU6" s="40">
        <f>SUM(BO6:BT6)</f>
        <v>181.65218674582343</v>
      </c>
    </row>
    <row r="7" spans="1:73" ht="15" customHeight="1" x14ac:dyDescent="0.25">
      <c r="A7" s="195"/>
      <c r="B7" s="18">
        <v>2</v>
      </c>
      <c r="C7" s="26">
        <f>VLOOKUP(M7,[1]aux!$A$2:$B$35,2)</f>
        <v>7</v>
      </c>
      <c r="D7" s="55" t="s">
        <v>42</v>
      </c>
      <c r="E7" s="55" t="s">
        <v>38</v>
      </c>
      <c r="F7" s="54" t="s">
        <v>42</v>
      </c>
      <c r="G7" s="54" t="s">
        <v>42</v>
      </c>
      <c r="H7" s="54">
        <v>0</v>
      </c>
      <c r="I7" s="54">
        <f t="shared" ref="I7:I24" si="2">IF(D7="-",1,IF(D7="o",2,IF(D7="o+",3,IF(D7="+",4))))</f>
        <v>2</v>
      </c>
      <c r="J7" s="54">
        <f t="shared" ref="J7:J24" si="3">IF(E7="-",1,IF(E7="o",2,IF(E7="o+",3)))</f>
        <v>1</v>
      </c>
      <c r="K7" s="54">
        <f t="shared" ref="K7:K24" si="4">IF(F7="o",1,IF(F7="+",2))</f>
        <v>1</v>
      </c>
      <c r="L7" s="54">
        <f t="shared" ref="L7:L24" si="5">IF(H7=0,1,IF(H7=1,2))</f>
        <v>1</v>
      </c>
      <c r="M7" s="54">
        <f t="shared" ref="M7:M24" si="6">I7*1000+J7*100+K7*10+L7*1</f>
        <v>2111</v>
      </c>
      <c r="N7" s="54">
        <v>6</v>
      </c>
      <c r="O7" s="54">
        <v>11</v>
      </c>
      <c r="P7" s="54">
        <v>1</v>
      </c>
      <c r="Q7" s="54">
        <v>3</v>
      </c>
      <c r="R7" s="54">
        <v>1</v>
      </c>
      <c r="S7" s="54" t="s">
        <v>42</v>
      </c>
      <c r="T7" s="26">
        <f t="shared" ref="T7:T24" si="7">IF(U7=0,IF(OR(N7=2,N7=3),14,IF(N7=7,16,IF(N7=8,17,IF(N7=9,18,IF(N7=10,19,15))))),IF(U7=1,IF(OR(N7=2,N7=3),20,IF(N7=7,22,IF(N7=8,23,IF(N7=9,24,IF(N7=10,25,21)))))))</f>
        <v>15</v>
      </c>
      <c r="U7" s="54">
        <v>0</v>
      </c>
      <c r="V7" s="54">
        <v>0</v>
      </c>
      <c r="W7" s="19"/>
      <c r="X7" s="11">
        <f>VLOOKUP($C7,[2]Madrid!$BB$7:$BK$40,5)</f>
        <v>13</v>
      </c>
      <c r="Y7" s="11">
        <f>VLOOKUP($C7,[2]Madrid!$BB$7:$BK$40,6)</f>
        <v>33</v>
      </c>
      <c r="Z7" s="11">
        <f>VLOOKUP($C7,[2]Madrid!$BB$7:$BK$40,7)</f>
        <v>63</v>
      </c>
      <c r="AA7" s="11">
        <f>VLOOKUP($C7,[2]Madrid!$BB$7:$BK$40,8)</f>
        <v>80</v>
      </c>
      <c r="AB7" s="11">
        <f>VLOOKUP($C7,[2]Madrid!$BB$7:$BK$40,9)</f>
        <v>0</v>
      </c>
      <c r="AC7" s="11">
        <f>VLOOKUP($C7,[2]Madrid!$BB$7:$BK$40,10)</f>
        <v>102</v>
      </c>
      <c r="AD7" s="12">
        <f t="shared" ref="AD7:AD33" si="8">IF($H7=1,169,0)</f>
        <v>0</v>
      </c>
      <c r="AE7" s="12">
        <f t="shared" ref="AE7:AE33" si="9">IF($H7=1,167,0)</f>
        <v>0</v>
      </c>
      <c r="AF7" s="12">
        <v>0</v>
      </c>
      <c r="AG7" s="12" t="s">
        <v>38</v>
      </c>
      <c r="AH7" s="12" t="s">
        <v>38</v>
      </c>
      <c r="AI7" s="12">
        <f t="shared" ref="AI7:AI33" si="10">IF($N7=2,145,IF($N7=3,118,IF(OR($N7=4,$N7=5,$N7=6),121,IF($N7=7,127,IF($N7=8,133,IF($N7=9,136,IF($N7=10,189,0)))))))</f>
        <v>121</v>
      </c>
      <c r="AJ7" s="12">
        <f t="shared" ref="AJ7:AJ33" si="11">IF($O7=11,139,IF($O7=20,142,0))</f>
        <v>139</v>
      </c>
      <c r="AK7" s="12">
        <f t="shared" ref="AK7:AK33" si="12">IF($P7=1,148,IF($P7=2,152,IF($P7=3,154,IF($P7=4,156,0))))</f>
        <v>148</v>
      </c>
      <c r="AL7" s="12">
        <f t="shared" ref="AL7:AL33" si="13">IF($R7=1,160,IF($R7=2,162))</f>
        <v>160</v>
      </c>
      <c r="AM7" s="12">
        <f t="shared" ref="AM7:AM33" si="14">IF($U7=1,185,0)</f>
        <v>0</v>
      </c>
      <c r="AN7" s="12">
        <f t="shared" ref="AN7:AN33" si="15">IF($V7=1,184,0)</f>
        <v>0</v>
      </c>
      <c r="AO7" s="14">
        <f t="shared" si="0"/>
        <v>336.16290597972483</v>
      </c>
      <c r="AP7" s="11">
        <f>VLOOKUP($C7,[1]Madrid!$BB$7:$BK$40,5)</f>
        <v>13</v>
      </c>
      <c r="AQ7" s="11">
        <f>VLOOKUP($C7,[1]Madrid!$BB$7:$BK$40,6)</f>
        <v>33</v>
      </c>
      <c r="AR7" s="11">
        <f>VLOOKUP($C7,[1]Madrid!$BB$7:$BK$40,7)</f>
        <v>63</v>
      </c>
      <c r="AS7" s="11">
        <f>VLOOKUP($C7,[1]Madrid!$BB$7:$BK$40,8)</f>
        <v>81</v>
      </c>
      <c r="AT7" s="11">
        <f>VLOOKUP($C7,[1]Madrid!$BB$7:$BK$40,9)</f>
        <v>0</v>
      </c>
      <c r="AU7" s="11">
        <f>VLOOKUP($C7,[1]Madrid!$BB$7:$BK$40,10)</f>
        <v>103</v>
      </c>
      <c r="AV7" s="12">
        <f t="shared" ref="AV7:AV33" si="16">IF($H7=1,170,0)</f>
        <v>0</v>
      </c>
      <c r="AW7" s="12">
        <f t="shared" ref="AW7:AW33" si="17">IF($H7=1,168,0)</f>
        <v>0</v>
      </c>
      <c r="AX7" s="12">
        <v>0</v>
      </c>
      <c r="AY7" s="12" t="s">
        <v>38</v>
      </c>
      <c r="AZ7" s="12" t="s">
        <v>38</v>
      </c>
      <c r="BA7" s="12">
        <f t="shared" ref="BA7:BA33" si="18">IF($N7=2,146,IF($N7=3,119,IF(OR($N7=4,$N7=5,$N7=6),122,IF($N7=7,128,IF($N7=8,134,IF($N7=9,138,IF($N7=10,190,0)))))))</f>
        <v>122</v>
      </c>
      <c r="BB7" s="12">
        <f t="shared" ref="BB7:BB33" si="19">IF($O7=11,140,IF($O7=20,143,0))</f>
        <v>140</v>
      </c>
      <c r="BC7" s="12">
        <f t="shared" ref="BC7:BC33" si="20">IF($P7=1,149,IF($P7=2,153,IF($P7=3,155,IF($P7=4,157,0))))</f>
        <v>149</v>
      </c>
      <c r="BD7" s="12">
        <f t="shared" ref="BD7:BD33" si="21">IF($R7=1,160,IF($R7=2,162))</f>
        <v>160</v>
      </c>
      <c r="BE7" s="12">
        <f t="shared" ref="BE7:BE33" si="22">IF($U7=1,186,0)</f>
        <v>0</v>
      </c>
      <c r="BF7" s="12">
        <f t="shared" ref="BF7:BF33" si="23">IF($V7=1,184,0)</f>
        <v>0</v>
      </c>
      <c r="BG7" s="14">
        <f t="shared" si="1"/>
        <v>183.83157824253814</v>
      </c>
      <c r="BH7" s="21">
        <f>IF($N7=2,BH38*'4 PEF'!$J$4,IF(OR($N7=3,$N7=4,$N7=5,$N7=6),BH38*'4 PEF'!$J$5,IF(OR($N7=7,$N7=8),BH38*'4 PEF'!$J$8,IF($N7=9,BH38*'4 PEF'!$J$7,IF($N7=10,BH38*'4 PEF'!$J$6)))))</f>
        <v>54.384663338071014</v>
      </c>
      <c r="BI7" s="21">
        <f>BI38*'4 PEF'!$J$8</f>
        <v>28.367745051807063</v>
      </c>
      <c r="BJ7" s="21">
        <f>IF($N7=2,BJ38*'4 PEF'!$J$4,IF(OR($N7=3,$N7=4,$N7=5,$N7=6),BJ38*'4 PEF'!$J$5,IF(OR($N7=7,$N7=8),BJ38*'4 PEF'!$J$8,IF($N7=9,BJ38*'4 PEF'!$J$7,IF($N7=10,BJ38*'4 PEF'!$J$6)))))</f>
        <v>15.557894736842105</v>
      </c>
      <c r="BK7" s="21">
        <f>BK38*'4 PEF'!$J$8</f>
        <v>21.572209142855559</v>
      </c>
      <c r="BL7" s="21">
        <f>BL38*'4 PEF'!$J$8</f>
        <v>1.2528672048378415</v>
      </c>
      <c r="BM7" s="39">
        <f>BM38*'4 PEF'!$J$8</f>
        <v>0</v>
      </c>
      <c r="BN7" s="40">
        <f t="shared" ref="BN7:BN24" si="24">SUM(BH7:BM7)</f>
        <v>121.13537947441357</v>
      </c>
      <c r="BO7" s="21">
        <f>IF($N7=2,BO38*'4 PEF'!$J$4,IF(OR($N7=3,$N7=4,$N7=5,$N7=6),BO38*'4 PEF'!$J$5,IF(OR($N7=7,$N7=8),BO38*'4 PEF'!$J$8,IF($N7=9,BO38*'4 PEF'!$J$7,IF($N7=10,BO38*'4 PEF'!$J$6)))))</f>
        <v>42.270058863644302</v>
      </c>
      <c r="BP7" s="21">
        <f>BP38*'4 PEF'!$J$8</f>
        <v>14.072816516978438</v>
      </c>
      <c r="BQ7" s="21">
        <f>IF($N7=2,BQ38*'4 PEF'!$J$4,IF(OR($N7=3,$N7=4,$N7=5,$N7=6),BQ38*'4 PEF'!$J$5,IF(OR($N7=7,$N7=8),BQ38*'4 PEF'!$J$8,IF($N7=9,BQ38*'4 PEF'!$J$7,IF($N7=10,BQ38*'4 PEF'!$J$6)))))</f>
        <v>24.010526315789473</v>
      </c>
      <c r="BR7" s="21">
        <f>BR38*'4 PEF'!$J$8</f>
        <v>22.1852751515171</v>
      </c>
      <c r="BS7" s="21">
        <f>BS38*'4 PEF'!$J$8</f>
        <v>0.90575574105190659</v>
      </c>
      <c r="BT7" s="39">
        <f>BT38*'4 PEF'!$J$8</f>
        <v>0</v>
      </c>
      <c r="BU7" s="40">
        <f t="shared" ref="BU7:BU24" si="25">SUM(BO7:BT7)</f>
        <v>103.44443258898123</v>
      </c>
    </row>
    <row r="8" spans="1:73" ht="15" customHeight="1" x14ac:dyDescent="0.25">
      <c r="A8" s="195"/>
      <c r="B8" s="18">
        <v>3</v>
      </c>
      <c r="C8" s="26">
        <f>VLOOKUP(M8,[1]aux!$A$2:$B$35,2)</f>
        <v>17</v>
      </c>
      <c r="D8" s="55" t="s">
        <v>40</v>
      </c>
      <c r="E8" s="55" t="s">
        <v>38</v>
      </c>
      <c r="F8" s="54" t="s">
        <v>42</v>
      </c>
      <c r="G8" s="54" t="s">
        <v>42</v>
      </c>
      <c r="H8" s="54">
        <v>0</v>
      </c>
      <c r="I8" s="54">
        <f t="shared" si="2"/>
        <v>3</v>
      </c>
      <c r="J8" s="54">
        <f t="shared" si="3"/>
        <v>1</v>
      </c>
      <c r="K8" s="54">
        <f t="shared" si="4"/>
        <v>1</v>
      </c>
      <c r="L8" s="54">
        <f t="shared" si="5"/>
        <v>1</v>
      </c>
      <c r="M8" s="54">
        <f t="shared" si="6"/>
        <v>3111</v>
      </c>
      <c r="N8" s="54">
        <v>6</v>
      </c>
      <c r="O8" s="54">
        <v>11</v>
      </c>
      <c r="P8" s="54">
        <v>1</v>
      </c>
      <c r="Q8" s="54">
        <v>3</v>
      </c>
      <c r="R8" s="54">
        <v>1</v>
      </c>
      <c r="S8" s="54" t="s">
        <v>42</v>
      </c>
      <c r="T8" s="26">
        <f t="shared" si="7"/>
        <v>15</v>
      </c>
      <c r="U8" s="54">
        <v>0</v>
      </c>
      <c r="V8" s="54">
        <v>0</v>
      </c>
      <c r="W8" s="19"/>
      <c r="X8" s="11">
        <f>VLOOKUP($C8,[2]Madrid!$BB$7:$BK$40,5)</f>
        <v>15</v>
      </c>
      <c r="Y8" s="11">
        <f>VLOOKUP($C8,[2]Madrid!$BB$7:$BK$40,6)</f>
        <v>35</v>
      </c>
      <c r="Z8" s="11">
        <f>VLOOKUP($C8,[2]Madrid!$BB$7:$BK$40,7)</f>
        <v>65</v>
      </c>
      <c r="AA8" s="11">
        <f>VLOOKUP($C8,[2]Madrid!$BB$7:$BK$40,8)</f>
        <v>80</v>
      </c>
      <c r="AB8" s="11">
        <f>VLOOKUP($C8,[2]Madrid!$BB$7:$BK$40,9)</f>
        <v>0</v>
      </c>
      <c r="AC8" s="11">
        <f>VLOOKUP($C8,[2]Madrid!$BB$7:$BK$40,10)</f>
        <v>102</v>
      </c>
      <c r="AD8" s="12">
        <f t="shared" si="8"/>
        <v>0</v>
      </c>
      <c r="AE8" s="12">
        <f t="shared" si="9"/>
        <v>0</v>
      </c>
      <c r="AF8" s="12">
        <v>0</v>
      </c>
      <c r="AG8" s="12" t="s">
        <v>38</v>
      </c>
      <c r="AH8" s="12" t="s">
        <v>38</v>
      </c>
      <c r="AI8" s="12">
        <f t="shared" si="10"/>
        <v>121</v>
      </c>
      <c r="AJ8" s="12">
        <f t="shared" si="11"/>
        <v>139</v>
      </c>
      <c r="AK8" s="12">
        <f t="shared" si="12"/>
        <v>148</v>
      </c>
      <c r="AL8" s="12">
        <f t="shared" si="13"/>
        <v>160</v>
      </c>
      <c r="AM8" s="12">
        <f t="shared" si="14"/>
        <v>0</v>
      </c>
      <c r="AN8" s="12">
        <f t="shared" si="15"/>
        <v>0</v>
      </c>
      <c r="AO8" s="14">
        <f t="shared" si="0"/>
        <v>358.72891115829623</v>
      </c>
      <c r="AP8" s="11">
        <f>VLOOKUP($C8,[1]Madrid!$BB$7:$BK$40,5)</f>
        <v>15</v>
      </c>
      <c r="AQ8" s="11">
        <f>VLOOKUP($C8,[1]Madrid!$BB$7:$BK$40,6)</f>
        <v>35</v>
      </c>
      <c r="AR8" s="11">
        <f>VLOOKUP($C8,[1]Madrid!$BB$7:$BK$40,7)</f>
        <v>65</v>
      </c>
      <c r="AS8" s="11">
        <f>VLOOKUP($C8,[1]Madrid!$BB$7:$BK$40,8)</f>
        <v>81</v>
      </c>
      <c r="AT8" s="11">
        <f>VLOOKUP($C8,[1]Madrid!$BB$7:$BK$40,9)</f>
        <v>0</v>
      </c>
      <c r="AU8" s="11">
        <f>VLOOKUP($C8,[1]Madrid!$BB$7:$BK$40,10)</f>
        <v>103</v>
      </c>
      <c r="AV8" s="12">
        <f t="shared" si="16"/>
        <v>0</v>
      </c>
      <c r="AW8" s="12">
        <f t="shared" si="17"/>
        <v>0</v>
      </c>
      <c r="AX8" s="12">
        <v>0</v>
      </c>
      <c r="AY8" s="12" t="s">
        <v>38</v>
      </c>
      <c r="AZ8" s="12" t="s">
        <v>38</v>
      </c>
      <c r="BA8" s="12">
        <f t="shared" si="18"/>
        <v>122</v>
      </c>
      <c r="BB8" s="12">
        <f t="shared" si="19"/>
        <v>140</v>
      </c>
      <c r="BC8" s="12">
        <f t="shared" si="20"/>
        <v>149</v>
      </c>
      <c r="BD8" s="12">
        <f t="shared" si="21"/>
        <v>160</v>
      </c>
      <c r="BE8" s="12">
        <f t="shared" si="22"/>
        <v>0</v>
      </c>
      <c r="BF8" s="12">
        <f t="shared" si="23"/>
        <v>0</v>
      </c>
      <c r="BG8" s="14">
        <f t="shared" si="1"/>
        <v>193.73488384859877</v>
      </c>
      <c r="BH8" s="21">
        <f>IF($N8=2,BH39*'4 PEF'!$J$4,IF(OR($N8=3,$N8=4,$N8=5,$N8=6),BH39*'4 PEF'!$J$5,IF(OR($N8=7,$N8=8),BH39*'4 PEF'!$J$8,IF($N8=9,BH39*'4 PEF'!$J$7,IF($N8=10,BH39*'4 PEF'!$J$6)))))</f>
        <v>48.224091435931243</v>
      </c>
      <c r="BI8" s="21">
        <f>BI39*'4 PEF'!$J$8</f>
        <v>28.32164285732765</v>
      </c>
      <c r="BJ8" s="21">
        <f>IF($N8=2,BJ39*'4 PEF'!$J$4,IF(OR($N8=3,$N8=4,$N8=5,$N8=6),BJ39*'4 PEF'!$J$5,IF(OR($N8=7,$N8=8),BJ39*'4 PEF'!$J$8,IF($N8=9,BJ39*'4 PEF'!$J$7,IF($N8=10,BJ39*'4 PEF'!$J$6)))))</f>
        <v>15.557894736842105</v>
      </c>
      <c r="BK8" s="21">
        <f>BK39*'4 PEF'!$J$8</f>
        <v>21.572209142855559</v>
      </c>
      <c r="BL8" s="21">
        <f>BL39*'4 PEF'!$J$8</f>
        <v>1.2316002701936031</v>
      </c>
      <c r="BM8" s="39">
        <f>BM39*'4 PEF'!$J$8</f>
        <v>0</v>
      </c>
      <c r="BN8" s="40">
        <f t="shared" si="24"/>
        <v>114.90743844315016</v>
      </c>
      <c r="BO8" s="21">
        <f>IF($N8=2,BO39*'4 PEF'!$J$4,IF(OR($N8=3,$N8=4,$N8=5,$N8=6),BO39*'4 PEF'!$J$5,IF(OR($N8=7,$N8=8),BO39*'4 PEF'!$J$8,IF($N8=9,BO39*'4 PEF'!$J$7,IF($N8=10,BO39*'4 PEF'!$J$6)))))</f>
        <v>38.622558346518481</v>
      </c>
      <c r="BP8" s="21">
        <f>BP39*'4 PEF'!$J$8</f>
        <v>14.203009318911093</v>
      </c>
      <c r="BQ8" s="21">
        <f>IF($N8=2,BQ39*'4 PEF'!$J$4,IF(OR($N8=3,$N8=4,$N8=5,$N8=6),BQ39*'4 PEF'!$J$5,IF(OR($N8=7,$N8=8),BQ39*'4 PEF'!$J$8,IF($N8=9,BQ39*'4 PEF'!$J$7,IF($N8=10,BQ39*'4 PEF'!$J$6)))))</f>
        <v>24.010526315789473</v>
      </c>
      <c r="BR8" s="21">
        <f>BR39*'4 PEF'!$J$8</f>
        <v>22.1852751515171</v>
      </c>
      <c r="BS8" s="21">
        <f>BS39*'4 PEF'!$J$8</f>
        <v>0.89671950266623501</v>
      </c>
      <c r="BT8" s="39">
        <f>BT39*'4 PEF'!$J$8</f>
        <v>0</v>
      </c>
      <c r="BU8" s="40">
        <f t="shared" si="25"/>
        <v>99.918088635402384</v>
      </c>
    </row>
    <row r="9" spans="1:73" ht="15" customHeight="1" x14ac:dyDescent="0.25">
      <c r="A9" s="195"/>
      <c r="B9" s="18">
        <v>4</v>
      </c>
      <c r="C9" s="26">
        <f>VLOOKUP(M9,[1]aux!$A$2:$B$35,2)</f>
        <v>24</v>
      </c>
      <c r="D9" s="55" t="s">
        <v>40</v>
      </c>
      <c r="E9" s="55" t="s">
        <v>40</v>
      </c>
      <c r="F9" s="54" t="s">
        <v>41</v>
      </c>
      <c r="G9" s="54" t="s">
        <v>42</v>
      </c>
      <c r="H9" s="54">
        <v>0</v>
      </c>
      <c r="I9" s="54">
        <f t="shared" si="2"/>
        <v>3</v>
      </c>
      <c r="J9" s="54">
        <f t="shared" si="3"/>
        <v>3</v>
      </c>
      <c r="K9" s="54">
        <f t="shared" si="4"/>
        <v>2</v>
      </c>
      <c r="L9" s="54">
        <f t="shared" si="5"/>
        <v>1</v>
      </c>
      <c r="M9" s="54">
        <f t="shared" si="6"/>
        <v>3321</v>
      </c>
      <c r="N9" s="54">
        <v>6</v>
      </c>
      <c r="O9" s="54">
        <v>11</v>
      </c>
      <c r="P9" s="54">
        <v>1</v>
      </c>
      <c r="Q9" s="54">
        <v>3</v>
      </c>
      <c r="R9" s="54">
        <v>1</v>
      </c>
      <c r="S9" s="54" t="s">
        <v>42</v>
      </c>
      <c r="T9" s="26">
        <f t="shared" si="7"/>
        <v>15</v>
      </c>
      <c r="U9" s="54">
        <v>0</v>
      </c>
      <c r="V9" s="54">
        <v>0</v>
      </c>
      <c r="W9" s="19"/>
      <c r="X9" s="11">
        <f>VLOOKUP($C9,[2]Madrid!$BB$7:$BK$40,5)</f>
        <v>15</v>
      </c>
      <c r="Y9" s="11">
        <f>VLOOKUP($C9,[2]Madrid!$BB$7:$BK$40,6)</f>
        <v>35</v>
      </c>
      <c r="Z9" s="11">
        <f>VLOOKUP($C9,[2]Madrid!$BB$7:$BK$40,7)</f>
        <v>65</v>
      </c>
      <c r="AA9" s="11">
        <f>VLOOKUP($C9,[2]Madrid!$BB$7:$BK$40,8)</f>
        <v>90</v>
      </c>
      <c r="AB9" s="11">
        <f>VLOOKUP($C9,[2]Madrid!$BB$7:$BK$40,9)</f>
        <v>116</v>
      </c>
      <c r="AC9" s="11">
        <f>VLOOKUP($C9,[2]Madrid!$BB$7:$BK$40,10)</f>
        <v>108</v>
      </c>
      <c r="AD9" s="12">
        <f t="shared" si="8"/>
        <v>0</v>
      </c>
      <c r="AE9" s="12">
        <f t="shared" si="9"/>
        <v>0</v>
      </c>
      <c r="AF9" s="12">
        <v>0</v>
      </c>
      <c r="AG9" s="12" t="s">
        <v>38</v>
      </c>
      <c r="AH9" s="12" t="s">
        <v>38</v>
      </c>
      <c r="AI9" s="12">
        <f t="shared" si="10"/>
        <v>121</v>
      </c>
      <c r="AJ9" s="12">
        <f t="shared" si="11"/>
        <v>139</v>
      </c>
      <c r="AK9" s="12">
        <f t="shared" si="12"/>
        <v>148</v>
      </c>
      <c r="AL9" s="12">
        <f t="shared" si="13"/>
        <v>160</v>
      </c>
      <c r="AM9" s="12">
        <f t="shared" si="14"/>
        <v>0</v>
      </c>
      <c r="AN9" s="12">
        <f t="shared" si="15"/>
        <v>0</v>
      </c>
      <c r="AO9" s="14">
        <f t="shared" si="0"/>
        <v>512.71608844823174</v>
      </c>
      <c r="AP9" s="11">
        <f>VLOOKUP($C9,[1]Madrid!$BB$7:$BK$40,5)</f>
        <v>15</v>
      </c>
      <c r="AQ9" s="11">
        <f>VLOOKUP($C9,[1]Madrid!$BB$7:$BK$40,6)</f>
        <v>35</v>
      </c>
      <c r="AR9" s="11">
        <f>VLOOKUP($C9,[1]Madrid!$BB$7:$BK$40,7)</f>
        <v>65</v>
      </c>
      <c r="AS9" s="11">
        <f>VLOOKUP($C9,[1]Madrid!$BB$7:$BK$40,8)</f>
        <v>91</v>
      </c>
      <c r="AT9" s="11">
        <f>VLOOKUP($C9,[1]Madrid!$BB$7:$BK$40,9)</f>
        <v>117</v>
      </c>
      <c r="AU9" s="11">
        <f>VLOOKUP($C9,[1]Madrid!$BB$7:$BK$40,10)</f>
        <v>109</v>
      </c>
      <c r="AV9" s="12">
        <f t="shared" si="16"/>
        <v>0</v>
      </c>
      <c r="AW9" s="12">
        <f t="shared" si="17"/>
        <v>0</v>
      </c>
      <c r="AX9" s="12">
        <v>0</v>
      </c>
      <c r="AY9" s="12" t="s">
        <v>38</v>
      </c>
      <c r="AZ9" s="12" t="s">
        <v>38</v>
      </c>
      <c r="BA9" s="12">
        <f t="shared" si="18"/>
        <v>122</v>
      </c>
      <c r="BB9" s="12">
        <f t="shared" si="19"/>
        <v>140</v>
      </c>
      <c r="BC9" s="12">
        <f t="shared" si="20"/>
        <v>149</v>
      </c>
      <c r="BD9" s="12">
        <f t="shared" si="21"/>
        <v>160</v>
      </c>
      <c r="BE9" s="12">
        <f t="shared" si="22"/>
        <v>0</v>
      </c>
      <c r="BF9" s="12">
        <f t="shared" si="23"/>
        <v>0</v>
      </c>
      <c r="BG9" s="14">
        <f t="shared" si="1"/>
        <v>260.76397012859275</v>
      </c>
      <c r="BH9" s="21">
        <f>IF($N9=2,BH40*'4 PEF'!$J$4,IF(OR($N9=3,$N9=4,$N9=5,$N9=6),BH40*'4 PEF'!$J$5,IF(OR($N9=7,$N9=8),BH40*'4 PEF'!$J$8,IF($N9=9,BH40*'4 PEF'!$J$7,IF($N9=10,BH40*'4 PEF'!$J$6)))))</f>
        <v>20.931068534732514</v>
      </c>
      <c r="BI9" s="21">
        <f>BI40*'4 PEF'!$J$8</f>
        <v>9.4549754937648736</v>
      </c>
      <c r="BJ9" s="21">
        <f>IF($N9=2,BJ40*'4 PEF'!$J$4,IF(OR($N9=3,$N9=4,$N9=5,$N9=6),BJ40*'4 PEF'!$J$5,IF(OR($N9=7,$N9=8),BJ40*'4 PEF'!$J$8,IF($N9=9,BJ40*'4 PEF'!$J$7,IF($N9=10,BJ40*'4 PEF'!$J$6)))))</f>
        <v>15.557894736842105</v>
      </c>
      <c r="BK9" s="21">
        <f>BK40*'4 PEF'!$J$8</f>
        <v>21.572209142855559</v>
      </c>
      <c r="BL9" s="21">
        <f>BL40*'4 PEF'!$J$8</f>
        <v>0.80187106487520987</v>
      </c>
      <c r="BM9" s="39">
        <f>BM40*'4 PEF'!$J$8</f>
        <v>0</v>
      </c>
      <c r="BN9" s="40">
        <f t="shared" si="24"/>
        <v>68.318018973070266</v>
      </c>
      <c r="BO9" s="21">
        <f>IF($N9=2,BO40*'4 PEF'!$J$4,IF(OR($N9=3,$N9=4,$N9=5,$N9=6),BO40*'4 PEF'!$J$5,IF(OR($N9=7,$N9=8),BO40*'4 PEF'!$J$8,IF($N9=9,BO40*'4 PEF'!$J$7,IF($N9=10,BO40*'4 PEF'!$J$6)))))</f>
        <v>19.337911682719643</v>
      </c>
      <c r="BP9" s="21">
        <f>BP40*'4 PEF'!$J$8</f>
        <v>4.4984841374267166</v>
      </c>
      <c r="BQ9" s="21">
        <f>IF($N9=2,BQ40*'4 PEF'!$J$4,IF(OR($N9=3,$N9=4,$N9=5,$N9=6),BQ40*'4 PEF'!$J$5,IF(OR($N9=7,$N9=8),BQ40*'4 PEF'!$J$8,IF($N9=9,BQ40*'4 PEF'!$J$7,IF($N9=10,BQ40*'4 PEF'!$J$6)))))</f>
        <v>24.010526315789473</v>
      </c>
      <c r="BR9" s="21">
        <f>BR40*'4 PEF'!$J$8</f>
        <v>22.1852751515171</v>
      </c>
      <c r="BS9" s="21">
        <f>BS40*'4 PEF'!$J$8</f>
        <v>0.72551979884613826</v>
      </c>
      <c r="BT9" s="39">
        <f>BT40*'4 PEF'!$J$8</f>
        <v>0</v>
      </c>
      <c r="BU9" s="40">
        <f t="shared" si="25"/>
        <v>70.757717086299067</v>
      </c>
    </row>
    <row r="10" spans="1:73" ht="15" customHeight="1" x14ac:dyDescent="0.25">
      <c r="A10" s="195"/>
      <c r="B10" s="18">
        <v>5</v>
      </c>
      <c r="C10" s="26">
        <f>VLOOKUP(M10,[1]aux!$A$2:$B$35,2)</f>
        <v>32</v>
      </c>
      <c r="D10" s="55" t="s">
        <v>41</v>
      </c>
      <c r="E10" s="55" t="s">
        <v>40</v>
      </c>
      <c r="F10" s="54" t="s">
        <v>41</v>
      </c>
      <c r="G10" s="54" t="s">
        <v>42</v>
      </c>
      <c r="H10" s="54">
        <v>0</v>
      </c>
      <c r="I10" s="54">
        <f t="shared" si="2"/>
        <v>4</v>
      </c>
      <c r="J10" s="54">
        <f t="shared" si="3"/>
        <v>3</v>
      </c>
      <c r="K10" s="54">
        <f t="shared" si="4"/>
        <v>2</v>
      </c>
      <c r="L10" s="54">
        <f t="shared" si="5"/>
        <v>1</v>
      </c>
      <c r="M10" s="54">
        <f t="shared" si="6"/>
        <v>4321</v>
      </c>
      <c r="N10" s="54">
        <v>6</v>
      </c>
      <c r="O10" s="54">
        <v>11</v>
      </c>
      <c r="P10" s="54">
        <v>1</v>
      </c>
      <c r="Q10" s="54">
        <v>3</v>
      </c>
      <c r="R10" s="54">
        <v>1</v>
      </c>
      <c r="S10" s="54" t="s">
        <v>42</v>
      </c>
      <c r="T10" s="26">
        <f t="shared" si="7"/>
        <v>15</v>
      </c>
      <c r="U10" s="54">
        <v>0</v>
      </c>
      <c r="V10" s="54">
        <v>0</v>
      </c>
      <c r="W10" s="19"/>
      <c r="X10" s="11">
        <f>VLOOKUP($C10,[2]Madrid!$BB$7:$BK$40,5)</f>
        <v>17</v>
      </c>
      <c r="Y10" s="11">
        <f>VLOOKUP($C10,[2]Madrid!$BB$7:$BK$40,6)</f>
        <v>37</v>
      </c>
      <c r="Z10" s="11">
        <f>VLOOKUP($C10,[2]Madrid!$BB$7:$BK$40,7)</f>
        <v>67</v>
      </c>
      <c r="AA10" s="11">
        <f>VLOOKUP($C10,[2]Madrid!$BB$7:$BK$40,8)</f>
        <v>90</v>
      </c>
      <c r="AB10" s="11">
        <f>VLOOKUP($C10,[2]Madrid!$BB$7:$BK$40,9)</f>
        <v>116</v>
      </c>
      <c r="AC10" s="11">
        <f>VLOOKUP($C10,[2]Madrid!$BB$7:$BK$40,10)</f>
        <v>108</v>
      </c>
      <c r="AD10" s="12">
        <f t="shared" si="8"/>
        <v>0</v>
      </c>
      <c r="AE10" s="12">
        <f t="shared" si="9"/>
        <v>0</v>
      </c>
      <c r="AF10" s="12">
        <v>0</v>
      </c>
      <c r="AG10" s="12" t="s">
        <v>38</v>
      </c>
      <c r="AH10" s="12" t="s">
        <v>38</v>
      </c>
      <c r="AI10" s="12">
        <f t="shared" si="10"/>
        <v>121</v>
      </c>
      <c r="AJ10" s="12">
        <f t="shared" si="11"/>
        <v>139</v>
      </c>
      <c r="AK10" s="12">
        <f t="shared" si="12"/>
        <v>148</v>
      </c>
      <c r="AL10" s="12">
        <f t="shared" si="13"/>
        <v>160</v>
      </c>
      <c r="AM10" s="12">
        <f t="shared" si="14"/>
        <v>0</v>
      </c>
      <c r="AN10" s="12">
        <f t="shared" si="15"/>
        <v>0</v>
      </c>
      <c r="AO10" s="14">
        <f t="shared" si="0"/>
        <v>543.89297103684419</v>
      </c>
      <c r="AP10" s="11">
        <f>VLOOKUP($C10,[1]Madrid!$BB$7:$BK$40,5)</f>
        <v>17</v>
      </c>
      <c r="AQ10" s="11">
        <f>VLOOKUP($C10,[1]Madrid!$BB$7:$BK$40,6)</f>
        <v>37</v>
      </c>
      <c r="AR10" s="11">
        <f>VLOOKUP($C10,[1]Madrid!$BB$7:$BK$40,7)</f>
        <v>67</v>
      </c>
      <c r="AS10" s="11">
        <f>VLOOKUP($C10,[1]Madrid!$BB$7:$BK$40,8)</f>
        <v>91</v>
      </c>
      <c r="AT10" s="11">
        <f>VLOOKUP($C10,[1]Madrid!$BB$7:$BK$40,9)</f>
        <v>117</v>
      </c>
      <c r="AU10" s="11">
        <f>VLOOKUP($C10,[1]Madrid!$BB$7:$BK$40,10)</f>
        <v>109</v>
      </c>
      <c r="AV10" s="12">
        <f t="shared" si="16"/>
        <v>0</v>
      </c>
      <c r="AW10" s="12">
        <f t="shared" si="17"/>
        <v>0</v>
      </c>
      <c r="AX10" s="12">
        <v>0</v>
      </c>
      <c r="AY10" s="12" t="s">
        <v>38</v>
      </c>
      <c r="AZ10" s="12" t="s">
        <v>38</v>
      </c>
      <c r="BA10" s="12">
        <f t="shared" si="18"/>
        <v>122</v>
      </c>
      <c r="BB10" s="12">
        <f t="shared" si="19"/>
        <v>140</v>
      </c>
      <c r="BC10" s="12">
        <f t="shared" si="20"/>
        <v>149</v>
      </c>
      <c r="BD10" s="12">
        <f t="shared" si="21"/>
        <v>160</v>
      </c>
      <c r="BE10" s="12">
        <f t="shared" si="22"/>
        <v>0</v>
      </c>
      <c r="BF10" s="12">
        <f t="shared" si="23"/>
        <v>0</v>
      </c>
      <c r="BG10" s="14">
        <f t="shared" si="1"/>
        <v>274.83406604402899</v>
      </c>
      <c r="BH10" s="21">
        <f>IF($N10=2,BH41*'4 PEF'!$J$4,IF(OR($N10=3,$N10=4,$N10=5,$N10=6),BH41*'4 PEF'!$J$5,IF(OR($N10=7,$N10=8),BH41*'4 PEF'!$J$8,IF($N10=9,BH41*'4 PEF'!$J$7,IF($N10=10,BH41*'4 PEF'!$J$6)))))</f>
        <v>17.776916624192967</v>
      </c>
      <c r="BI10" s="21">
        <f>BI41*'4 PEF'!$J$8</f>
        <v>9.085750703748257</v>
      </c>
      <c r="BJ10" s="21">
        <f>IF($N10=2,BJ41*'4 PEF'!$J$4,IF(OR($N10=3,$N10=4,$N10=5,$N10=6),BJ41*'4 PEF'!$J$5,IF(OR($N10=7,$N10=8),BJ41*'4 PEF'!$J$8,IF($N10=9,BJ41*'4 PEF'!$J$7,IF($N10=10,BJ41*'4 PEF'!$J$6)))))</f>
        <v>15.557894736842105</v>
      </c>
      <c r="BK10" s="21">
        <f>BK41*'4 PEF'!$J$8</f>
        <v>21.572209142855559</v>
      </c>
      <c r="BL10" s="21">
        <f>BL41*'4 PEF'!$J$8</f>
        <v>0.78727128975549876</v>
      </c>
      <c r="BM10" s="39">
        <f>BM41*'4 PEF'!$J$8</f>
        <v>0</v>
      </c>
      <c r="BN10" s="40">
        <f t="shared" si="24"/>
        <v>64.780042497394376</v>
      </c>
      <c r="BO10" s="21">
        <f>IF($N10=2,BO41*'4 PEF'!$J$4,IF(OR($N10=3,$N10=4,$N10=5,$N10=6),BO41*'4 PEF'!$J$5,IF(OR($N10=7,$N10=8),BO41*'4 PEF'!$J$8,IF($N10=9,BO41*'4 PEF'!$J$7,IF($N10=10,BO41*'4 PEF'!$J$6)))))</f>
        <v>17.378931050566333</v>
      </c>
      <c r="BP10" s="21">
        <f>BP41*'4 PEF'!$J$8</f>
        <v>4.3561241773045278</v>
      </c>
      <c r="BQ10" s="21">
        <f>IF($N10=2,BQ41*'4 PEF'!$J$4,IF(OR($N10=3,$N10=4,$N10=5,$N10=6),BQ41*'4 PEF'!$J$5,IF(OR($N10=7,$N10=8),BQ41*'4 PEF'!$J$8,IF($N10=9,BQ41*'4 PEF'!$J$7,IF($N10=10,BQ41*'4 PEF'!$J$6)))))</f>
        <v>24.010526315789473</v>
      </c>
      <c r="BR10" s="21">
        <f>BR41*'4 PEF'!$J$8</f>
        <v>22.1852751515171</v>
      </c>
      <c r="BS10" s="21">
        <f>BS41*'4 PEF'!$J$8</f>
        <v>0.71874702363984611</v>
      </c>
      <c r="BT10" s="39">
        <f>BT41*'4 PEF'!$J$8</f>
        <v>0</v>
      </c>
      <c r="BU10" s="40">
        <f t="shared" si="25"/>
        <v>68.649603718817289</v>
      </c>
    </row>
    <row r="11" spans="1:73" ht="15" customHeight="1" x14ac:dyDescent="0.25">
      <c r="A11" s="195"/>
      <c r="B11" s="18">
        <v>6</v>
      </c>
      <c r="C11" s="26">
        <f>VLOOKUP(M11,[1]aux!$A$2:$B$35,2)</f>
        <v>26</v>
      </c>
      <c r="D11" s="55" t="s">
        <v>40</v>
      </c>
      <c r="E11" s="55" t="s">
        <v>40</v>
      </c>
      <c r="F11" s="54" t="s">
        <v>41</v>
      </c>
      <c r="G11" s="54" t="s">
        <v>42</v>
      </c>
      <c r="H11" s="54">
        <v>1</v>
      </c>
      <c r="I11" s="54">
        <f t="shared" si="2"/>
        <v>3</v>
      </c>
      <c r="J11" s="54">
        <f t="shared" si="3"/>
        <v>3</v>
      </c>
      <c r="K11" s="54">
        <f t="shared" si="4"/>
        <v>2</v>
      </c>
      <c r="L11" s="54">
        <f t="shared" si="5"/>
        <v>2</v>
      </c>
      <c r="M11" s="54">
        <f t="shared" si="6"/>
        <v>3322</v>
      </c>
      <c r="N11" s="54">
        <v>6</v>
      </c>
      <c r="O11" s="54">
        <v>11</v>
      </c>
      <c r="P11" s="54">
        <v>1</v>
      </c>
      <c r="Q11" s="54">
        <v>3</v>
      </c>
      <c r="R11" s="54">
        <v>1</v>
      </c>
      <c r="S11" s="54" t="s">
        <v>42</v>
      </c>
      <c r="T11" s="26">
        <f t="shared" si="7"/>
        <v>15</v>
      </c>
      <c r="U11" s="54">
        <v>0</v>
      </c>
      <c r="V11" s="54">
        <v>0</v>
      </c>
      <c r="W11" s="19"/>
      <c r="X11" s="11">
        <f>VLOOKUP($C11,[2]Madrid!$BB$7:$BK$40,5)</f>
        <v>15</v>
      </c>
      <c r="Y11" s="11">
        <f>VLOOKUP($C11,[2]Madrid!$BB$7:$BK$40,6)</f>
        <v>35</v>
      </c>
      <c r="Z11" s="11">
        <f>VLOOKUP($C11,[2]Madrid!$BB$7:$BK$40,7)</f>
        <v>65</v>
      </c>
      <c r="AA11" s="11">
        <f>VLOOKUP($C11,[2]Madrid!$BB$7:$BK$40,8)</f>
        <v>90</v>
      </c>
      <c r="AB11" s="11">
        <f>VLOOKUP($C11,[2]Madrid!$BB$7:$BK$40,9)</f>
        <v>116</v>
      </c>
      <c r="AC11" s="11">
        <f>VLOOKUP($C11,[2]Madrid!$BB$7:$BK$40,10)</f>
        <v>108</v>
      </c>
      <c r="AD11" s="12">
        <f t="shared" si="8"/>
        <v>169</v>
      </c>
      <c r="AE11" s="12">
        <f t="shared" si="9"/>
        <v>167</v>
      </c>
      <c r="AF11" s="12">
        <v>0</v>
      </c>
      <c r="AG11" s="12" t="s">
        <v>38</v>
      </c>
      <c r="AH11" s="12" t="s">
        <v>38</v>
      </c>
      <c r="AI11" s="12">
        <f t="shared" si="10"/>
        <v>121</v>
      </c>
      <c r="AJ11" s="12">
        <f t="shared" si="11"/>
        <v>139</v>
      </c>
      <c r="AK11" s="12">
        <f t="shared" si="12"/>
        <v>148</v>
      </c>
      <c r="AL11" s="12">
        <f t="shared" si="13"/>
        <v>160</v>
      </c>
      <c r="AM11" s="12">
        <f t="shared" si="14"/>
        <v>0</v>
      </c>
      <c r="AN11" s="12">
        <f t="shared" si="15"/>
        <v>0</v>
      </c>
      <c r="AO11" s="14">
        <f t="shared" si="0"/>
        <v>536.26823844823173</v>
      </c>
      <c r="AP11" s="11">
        <f>VLOOKUP($C11,[1]Madrid!$BB$7:$BK$40,5)</f>
        <v>15</v>
      </c>
      <c r="AQ11" s="11">
        <f>VLOOKUP($C11,[1]Madrid!$BB$7:$BK$40,6)</f>
        <v>35</v>
      </c>
      <c r="AR11" s="11">
        <f>VLOOKUP($C11,[1]Madrid!$BB$7:$BK$40,7)</f>
        <v>65</v>
      </c>
      <c r="AS11" s="11">
        <f>VLOOKUP($C11,[1]Madrid!$BB$7:$BK$40,8)</f>
        <v>91</v>
      </c>
      <c r="AT11" s="11">
        <f>VLOOKUP($C11,[1]Madrid!$BB$7:$BK$40,9)</f>
        <v>117</v>
      </c>
      <c r="AU11" s="11">
        <f>VLOOKUP($C11,[1]Madrid!$BB$7:$BK$40,10)</f>
        <v>109</v>
      </c>
      <c r="AV11" s="12">
        <f t="shared" si="16"/>
        <v>170</v>
      </c>
      <c r="AW11" s="12">
        <f t="shared" si="17"/>
        <v>168</v>
      </c>
      <c r="AX11" s="12">
        <v>0</v>
      </c>
      <c r="AY11" s="12" t="s">
        <v>38</v>
      </c>
      <c r="AZ11" s="12" t="s">
        <v>38</v>
      </c>
      <c r="BA11" s="12">
        <f t="shared" si="18"/>
        <v>122</v>
      </c>
      <c r="BB11" s="12">
        <f t="shared" si="19"/>
        <v>140</v>
      </c>
      <c r="BC11" s="12">
        <f t="shared" si="20"/>
        <v>149</v>
      </c>
      <c r="BD11" s="12">
        <f t="shared" si="21"/>
        <v>160</v>
      </c>
      <c r="BE11" s="12">
        <f t="shared" si="22"/>
        <v>0</v>
      </c>
      <c r="BF11" s="12">
        <f t="shared" si="23"/>
        <v>0</v>
      </c>
      <c r="BG11" s="14">
        <f t="shared" si="1"/>
        <v>279.63744269424933</v>
      </c>
      <c r="BH11" s="21">
        <f>IF($N11=2,BH42*'4 PEF'!$J$4,IF(OR($N11=3,$N11=4,$N11=5,$N11=6),BH42*'4 PEF'!$J$5,IF(OR($N11=7,$N11=8),BH42*'4 PEF'!$J$8,IF($N11=9,BH42*'4 PEF'!$J$7,IF($N11=10,BH42*'4 PEF'!$J$6)))))</f>
        <v>15.09327723137166</v>
      </c>
      <c r="BI11" s="21">
        <f>BI42*'4 PEF'!$J$8</f>
        <v>8.4765312799425949</v>
      </c>
      <c r="BJ11" s="21">
        <f>IF($N11=2,BJ42*'4 PEF'!$J$4,IF(OR($N11=3,$N11=4,$N11=5,$N11=6),BJ42*'4 PEF'!$J$5,IF(OR($N11=7,$N11=8),BJ42*'4 PEF'!$J$8,IF($N11=9,BJ42*'4 PEF'!$J$7,IF($N11=10,BJ42*'4 PEF'!$J$6)))))</f>
        <v>15.557894736842105</v>
      </c>
      <c r="BK11" s="21">
        <f>BK42*'4 PEF'!$J$8</f>
        <v>21.572209142855559</v>
      </c>
      <c r="BL11" s="21">
        <f>BL42*'4 PEF'!$J$8</f>
        <v>9.4485053403893229</v>
      </c>
      <c r="BM11" s="39">
        <f>BM42*'4 PEF'!$J$8</f>
        <v>0</v>
      </c>
      <c r="BN11" s="40">
        <f t="shared" si="24"/>
        <v>70.148417731401238</v>
      </c>
      <c r="BO11" s="21">
        <f>IF($N11=2,BO42*'4 PEF'!$J$4,IF(OR($N11=3,$N11=4,$N11=5,$N11=6),BO42*'4 PEF'!$J$5,IF(OR($N11=7,$N11=8),BO42*'4 PEF'!$J$8,IF($N11=9,BO42*'4 PEF'!$J$7,IF($N11=10,BO42*'4 PEF'!$J$6)))))</f>
        <v>12.753024255658843</v>
      </c>
      <c r="BP11" s="21">
        <f>BP42*'4 PEF'!$J$8</f>
        <v>3.6383751373399931</v>
      </c>
      <c r="BQ11" s="21">
        <f>IF($N11=2,BQ42*'4 PEF'!$J$4,IF(OR($N11=3,$N11=4,$N11=5,$N11=6),BQ42*'4 PEF'!$J$5,IF(OR($N11=7,$N11=8),BQ42*'4 PEF'!$J$8,IF($N11=9,BQ42*'4 PEF'!$J$7,IF($N11=10,BQ42*'4 PEF'!$J$6)))))</f>
        <v>24.010526315789473</v>
      </c>
      <c r="BR11" s="21">
        <f>BR42*'4 PEF'!$J$8</f>
        <v>22.1852751515171</v>
      </c>
      <c r="BS11" s="21">
        <f>BS42*'4 PEF'!$J$8</f>
        <v>9.5634592944364574</v>
      </c>
      <c r="BT11" s="39">
        <f>BT42*'4 PEF'!$J$8</f>
        <v>0</v>
      </c>
      <c r="BU11" s="40">
        <f t="shared" si="25"/>
        <v>72.150660154741871</v>
      </c>
    </row>
    <row r="12" spans="1:73" ht="15" customHeight="1" x14ac:dyDescent="0.25">
      <c r="A12" s="195"/>
      <c r="B12" s="18">
        <v>7</v>
      </c>
      <c r="C12" s="26">
        <f>VLOOKUP(M12,[1]aux!$A$2:$B$35,2)</f>
        <v>34</v>
      </c>
      <c r="D12" s="55" t="s">
        <v>41</v>
      </c>
      <c r="E12" s="55" t="s">
        <v>40</v>
      </c>
      <c r="F12" s="54" t="s">
        <v>41</v>
      </c>
      <c r="G12" s="54" t="s">
        <v>42</v>
      </c>
      <c r="H12" s="54">
        <v>1</v>
      </c>
      <c r="I12" s="54">
        <f t="shared" si="2"/>
        <v>4</v>
      </c>
      <c r="J12" s="54">
        <f t="shared" si="3"/>
        <v>3</v>
      </c>
      <c r="K12" s="54">
        <f t="shared" si="4"/>
        <v>2</v>
      </c>
      <c r="L12" s="54">
        <f t="shared" si="5"/>
        <v>2</v>
      </c>
      <c r="M12" s="54">
        <f t="shared" si="6"/>
        <v>4322</v>
      </c>
      <c r="N12" s="54">
        <v>6</v>
      </c>
      <c r="O12" s="54">
        <v>11</v>
      </c>
      <c r="P12" s="54">
        <v>1</v>
      </c>
      <c r="Q12" s="54">
        <v>3</v>
      </c>
      <c r="R12" s="54">
        <v>1</v>
      </c>
      <c r="S12" s="54" t="s">
        <v>42</v>
      </c>
      <c r="T12" s="26">
        <f t="shared" si="7"/>
        <v>15</v>
      </c>
      <c r="U12" s="54">
        <v>0</v>
      </c>
      <c r="V12" s="54">
        <v>0</v>
      </c>
      <c r="W12" s="19"/>
      <c r="X12" s="11">
        <f>VLOOKUP($C12,[2]Madrid!$BB$7:$BK$40,5)</f>
        <v>17</v>
      </c>
      <c r="Y12" s="11">
        <f>VLOOKUP($C12,[2]Madrid!$BB$7:$BK$40,6)</f>
        <v>37</v>
      </c>
      <c r="Z12" s="11">
        <f>VLOOKUP($C12,[2]Madrid!$BB$7:$BK$40,7)</f>
        <v>67</v>
      </c>
      <c r="AA12" s="11">
        <f>VLOOKUP($C12,[2]Madrid!$BB$7:$BK$40,8)</f>
        <v>90</v>
      </c>
      <c r="AB12" s="11">
        <f>VLOOKUP($C12,[2]Madrid!$BB$7:$BK$40,9)</f>
        <v>116</v>
      </c>
      <c r="AC12" s="11">
        <f>VLOOKUP($C12,[2]Madrid!$BB$7:$BK$40,10)</f>
        <v>108</v>
      </c>
      <c r="AD12" s="12">
        <f t="shared" si="8"/>
        <v>169</v>
      </c>
      <c r="AE12" s="12">
        <f t="shared" si="9"/>
        <v>167</v>
      </c>
      <c r="AF12" s="12">
        <v>0</v>
      </c>
      <c r="AG12" s="12" t="s">
        <v>38</v>
      </c>
      <c r="AH12" s="12" t="s">
        <v>38</v>
      </c>
      <c r="AI12" s="12">
        <f t="shared" si="10"/>
        <v>121</v>
      </c>
      <c r="AJ12" s="12">
        <f t="shared" si="11"/>
        <v>139</v>
      </c>
      <c r="AK12" s="12">
        <f t="shared" si="12"/>
        <v>148</v>
      </c>
      <c r="AL12" s="12">
        <f t="shared" si="13"/>
        <v>160</v>
      </c>
      <c r="AM12" s="12">
        <f t="shared" si="14"/>
        <v>0</v>
      </c>
      <c r="AN12" s="12">
        <f t="shared" si="15"/>
        <v>0</v>
      </c>
      <c r="AO12" s="14">
        <f t="shared" si="0"/>
        <v>567.44512103684417</v>
      </c>
      <c r="AP12" s="11">
        <f>VLOOKUP($C12,[1]Madrid!$BB$7:$BK$40,5)</f>
        <v>17</v>
      </c>
      <c r="AQ12" s="11">
        <f>VLOOKUP($C12,[1]Madrid!$BB$7:$BK$40,6)</f>
        <v>37</v>
      </c>
      <c r="AR12" s="11">
        <f>VLOOKUP($C12,[1]Madrid!$BB$7:$BK$40,7)</f>
        <v>67</v>
      </c>
      <c r="AS12" s="11">
        <f>VLOOKUP($C12,[1]Madrid!$BB$7:$BK$40,8)</f>
        <v>91</v>
      </c>
      <c r="AT12" s="11">
        <f>VLOOKUP($C12,[1]Madrid!$BB$7:$BK$40,9)</f>
        <v>117</v>
      </c>
      <c r="AU12" s="11">
        <f>VLOOKUP($C12,[1]Madrid!$BB$7:$BK$40,10)</f>
        <v>109</v>
      </c>
      <c r="AV12" s="12">
        <f t="shared" si="16"/>
        <v>170</v>
      </c>
      <c r="AW12" s="12">
        <f t="shared" si="17"/>
        <v>168</v>
      </c>
      <c r="AX12" s="12">
        <v>0</v>
      </c>
      <c r="AY12" s="12" t="s">
        <v>38</v>
      </c>
      <c r="AZ12" s="12" t="s">
        <v>38</v>
      </c>
      <c r="BA12" s="12">
        <f t="shared" si="18"/>
        <v>122</v>
      </c>
      <c r="BB12" s="12">
        <f t="shared" si="19"/>
        <v>140</v>
      </c>
      <c r="BC12" s="12">
        <f t="shared" si="20"/>
        <v>149</v>
      </c>
      <c r="BD12" s="12">
        <f t="shared" si="21"/>
        <v>160</v>
      </c>
      <c r="BE12" s="12">
        <f t="shared" si="22"/>
        <v>0</v>
      </c>
      <c r="BF12" s="12">
        <f t="shared" si="23"/>
        <v>0</v>
      </c>
      <c r="BG12" s="14">
        <f t="shared" si="1"/>
        <v>293.70753860968557</v>
      </c>
      <c r="BH12" s="21">
        <f>IF($N12=2,BH43*'4 PEF'!$J$4,IF(OR($N12=3,$N12=4,$N12=5,$N12=6),BH43*'4 PEF'!$J$5,IF(OR($N12=7,$N12=8),BH43*'4 PEF'!$J$8,IF($N12=9,BH43*'4 PEF'!$J$7,IF($N12=10,BH43*'4 PEF'!$J$6)))))</f>
        <v>12.625130352827712</v>
      </c>
      <c r="BI12" s="21">
        <f>BI43*'4 PEF'!$J$8</f>
        <v>8.1215231038031757</v>
      </c>
      <c r="BJ12" s="21">
        <f>IF($N12=2,BJ43*'4 PEF'!$J$4,IF(OR($N12=3,$N12=4,$N12=5,$N12=6),BJ43*'4 PEF'!$J$5,IF(OR($N12=7,$N12=8),BJ43*'4 PEF'!$J$8,IF($N12=9,BJ43*'4 PEF'!$J$7,IF($N12=10,BJ43*'4 PEF'!$J$6)))))</f>
        <v>15.557894736842105</v>
      </c>
      <c r="BK12" s="21">
        <f>BK43*'4 PEF'!$J$8</f>
        <v>21.572209142855559</v>
      </c>
      <c r="BL12" s="21">
        <f>BL43*'4 PEF'!$J$8</f>
        <v>9.4338815117120536</v>
      </c>
      <c r="BM12" s="39">
        <f>BM43*'4 PEF'!$J$8</f>
        <v>0</v>
      </c>
      <c r="BN12" s="40">
        <f t="shared" si="24"/>
        <v>67.310638848040611</v>
      </c>
      <c r="BO12" s="21">
        <f>IF($N12=2,BO43*'4 PEF'!$J$4,IF(OR($N12=3,$N12=4,$N12=5,$N12=6),BO43*'4 PEF'!$J$5,IF(OR($N12=7,$N12=8),BO43*'4 PEF'!$J$8,IF($N12=9,BO43*'4 PEF'!$J$7,IF($N12=10,BO43*'4 PEF'!$J$6)))))</f>
        <v>11.204283032809036</v>
      </c>
      <c r="BP12" s="21">
        <f>BP43*'4 PEF'!$J$8</f>
        <v>3.5022235834790107</v>
      </c>
      <c r="BQ12" s="21">
        <f>IF($N12=2,BQ43*'4 PEF'!$J$4,IF(OR($N12=3,$N12=4,$N12=5,$N12=6),BQ43*'4 PEF'!$J$5,IF(OR($N12=7,$N12=8),BQ43*'4 PEF'!$J$8,IF($N12=9,BQ43*'4 PEF'!$J$7,IF($N12=10,BQ43*'4 PEF'!$J$6)))))</f>
        <v>24.010526315789473</v>
      </c>
      <c r="BR12" s="21">
        <f>BR43*'4 PEF'!$J$8</f>
        <v>22.1852751515171</v>
      </c>
      <c r="BS12" s="21">
        <f>BS43*'4 PEF'!$J$8</f>
        <v>9.5572281055117134</v>
      </c>
      <c r="BT12" s="39">
        <f>BT43*'4 PEF'!$J$8</f>
        <v>0</v>
      </c>
      <c r="BU12" s="40">
        <f t="shared" si="25"/>
        <v>70.459536189106331</v>
      </c>
    </row>
    <row r="13" spans="1:73" ht="15" customHeight="1" x14ac:dyDescent="0.25">
      <c r="A13" s="195"/>
      <c r="B13" s="18">
        <v>8</v>
      </c>
      <c r="C13" s="26">
        <f>VLOOKUP(M13,[1]aux!$A$2:$B$35,2)</f>
        <v>7</v>
      </c>
      <c r="D13" s="55" t="s">
        <v>42</v>
      </c>
      <c r="E13" s="55" t="s">
        <v>38</v>
      </c>
      <c r="F13" s="54" t="s">
        <v>42</v>
      </c>
      <c r="G13" s="54" t="s">
        <v>42</v>
      </c>
      <c r="H13" s="54">
        <v>0</v>
      </c>
      <c r="I13" s="54">
        <f t="shared" si="2"/>
        <v>2</v>
      </c>
      <c r="J13" s="54">
        <f t="shared" si="3"/>
        <v>1</v>
      </c>
      <c r="K13" s="54">
        <f t="shared" si="4"/>
        <v>1</v>
      </c>
      <c r="L13" s="54">
        <f t="shared" si="5"/>
        <v>1</v>
      </c>
      <c r="M13" s="54">
        <f t="shared" si="6"/>
        <v>2111</v>
      </c>
      <c r="N13" s="54">
        <v>7</v>
      </c>
      <c r="O13" s="54">
        <v>12</v>
      </c>
      <c r="P13" s="54">
        <v>1</v>
      </c>
      <c r="Q13" s="54">
        <v>1</v>
      </c>
      <c r="R13" s="54">
        <v>2</v>
      </c>
      <c r="S13" s="54" t="s">
        <v>42</v>
      </c>
      <c r="T13" s="26">
        <f t="shared" si="7"/>
        <v>16</v>
      </c>
      <c r="U13" s="54">
        <v>0</v>
      </c>
      <c r="V13" s="54">
        <v>0</v>
      </c>
      <c r="W13" s="19"/>
      <c r="X13" s="11">
        <f>VLOOKUP($C13,[2]Madrid!$BB$7:$BK$40,5)</f>
        <v>13</v>
      </c>
      <c r="Y13" s="11">
        <f>VLOOKUP($C13,[2]Madrid!$BB$7:$BK$40,6)</f>
        <v>33</v>
      </c>
      <c r="Z13" s="11">
        <f>VLOOKUP($C13,[2]Madrid!$BB$7:$BK$40,7)</f>
        <v>63</v>
      </c>
      <c r="AA13" s="11">
        <f>VLOOKUP($C13,[2]Madrid!$BB$7:$BK$40,8)</f>
        <v>80</v>
      </c>
      <c r="AB13" s="11">
        <f>VLOOKUP($C13,[2]Madrid!$BB$7:$BK$40,9)</f>
        <v>0</v>
      </c>
      <c r="AC13" s="11">
        <f>VLOOKUP($C13,[2]Madrid!$BB$7:$BK$40,10)</f>
        <v>102</v>
      </c>
      <c r="AD13" s="12">
        <f t="shared" si="8"/>
        <v>0</v>
      </c>
      <c r="AE13" s="12">
        <f t="shared" si="9"/>
        <v>0</v>
      </c>
      <c r="AF13" s="12">
        <v>0</v>
      </c>
      <c r="AG13" s="12" t="s">
        <v>38</v>
      </c>
      <c r="AH13" s="12" t="s">
        <v>38</v>
      </c>
      <c r="AI13" s="12">
        <f t="shared" si="10"/>
        <v>127</v>
      </c>
      <c r="AJ13" s="12">
        <f t="shared" si="11"/>
        <v>0</v>
      </c>
      <c r="AK13" s="12">
        <f t="shared" si="12"/>
        <v>148</v>
      </c>
      <c r="AL13" s="12">
        <f t="shared" si="13"/>
        <v>162</v>
      </c>
      <c r="AM13" s="12">
        <f t="shared" si="14"/>
        <v>0</v>
      </c>
      <c r="AN13" s="12">
        <f t="shared" si="15"/>
        <v>0</v>
      </c>
      <c r="AO13" s="14">
        <f t="shared" si="0"/>
        <v>306.34789862783259</v>
      </c>
      <c r="AP13" s="11">
        <f>VLOOKUP($C13,[1]Madrid!$BB$7:$BK$40,5)</f>
        <v>13</v>
      </c>
      <c r="AQ13" s="11">
        <f>VLOOKUP($C13,[1]Madrid!$BB$7:$BK$40,6)</f>
        <v>33</v>
      </c>
      <c r="AR13" s="11">
        <f>VLOOKUP($C13,[1]Madrid!$BB$7:$BK$40,7)</f>
        <v>63</v>
      </c>
      <c r="AS13" s="11">
        <f>VLOOKUP($C13,[1]Madrid!$BB$7:$BK$40,8)</f>
        <v>81</v>
      </c>
      <c r="AT13" s="11">
        <f>VLOOKUP($C13,[1]Madrid!$BB$7:$BK$40,9)</f>
        <v>0</v>
      </c>
      <c r="AU13" s="11">
        <f>VLOOKUP($C13,[1]Madrid!$BB$7:$BK$40,10)</f>
        <v>103</v>
      </c>
      <c r="AV13" s="12">
        <f t="shared" si="16"/>
        <v>0</v>
      </c>
      <c r="AW13" s="12">
        <f t="shared" si="17"/>
        <v>0</v>
      </c>
      <c r="AX13" s="12">
        <v>0</v>
      </c>
      <c r="AY13" s="12" t="s">
        <v>38</v>
      </c>
      <c r="AZ13" s="12" t="s">
        <v>38</v>
      </c>
      <c r="BA13" s="12">
        <f t="shared" si="18"/>
        <v>128</v>
      </c>
      <c r="BB13" s="12">
        <f t="shared" si="19"/>
        <v>0</v>
      </c>
      <c r="BC13" s="12">
        <f t="shared" si="20"/>
        <v>149</v>
      </c>
      <c r="BD13" s="12">
        <f t="shared" si="21"/>
        <v>162</v>
      </c>
      <c r="BE13" s="12">
        <f t="shared" si="22"/>
        <v>0</v>
      </c>
      <c r="BF13" s="12">
        <f t="shared" si="23"/>
        <v>0</v>
      </c>
      <c r="BG13" s="14">
        <f t="shared" si="1"/>
        <v>179.60249620863721</v>
      </c>
      <c r="BH13" s="21">
        <f>IF($N13=2,BH44*'4 PEF'!$J$4,IF(OR($N13=3,$N13=4,$N13=5,$N13=6),BH44*'4 PEF'!$J$5,IF(OR($N13=7,$N13=8),BH44*'4 PEF'!$J$8,IF($N13=9,BH44*'4 PEF'!$J$7,IF($N13=10,BH44*'4 PEF'!$J$6)))))</f>
        <v>35.498017328474091</v>
      </c>
      <c r="BI13" s="21">
        <f>BI44*'4 PEF'!$J$8</f>
        <v>25.053005275085287</v>
      </c>
      <c r="BJ13" s="21">
        <f>IF($N13=2,BJ44*'4 PEF'!$J$4,IF(OR($N13=3,$N13=4,$N13=5,$N13=6),BJ44*'4 PEF'!$J$5,IF(OR($N13=7,$N13=8),BJ44*'4 PEF'!$J$8,IF($N13=9,BJ44*'4 PEF'!$J$7,IF($N13=10,BJ44*'4 PEF'!$J$6)))))</f>
        <v>11.104385147413478</v>
      </c>
      <c r="BK13" s="21">
        <f>BK44*'4 PEF'!$J$8</f>
        <v>21.572209142855559</v>
      </c>
      <c r="BL13" s="21">
        <f>BL44*'4 PEF'!$J$8</f>
        <v>1.2528672048378415</v>
      </c>
      <c r="BM13" s="39">
        <f>BM44*'4 PEF'!$J$8</f>
        <v>0</v>
      </c>
      <c r="BN13" s="40">
        <f t="shared" si="24"/>
        <v>94.480484098666253</v>
      </c>
      <c r="BO13" s="21">
        <f>IF($N13=2,BO44*'4 PEF'!$J$4,IF(OR($N13=3,$N13=4,$N13=5,$N13=6),BO44*'4 PEF'!$J$5,IF(OR($N13=7,$N13=8),BO44*'4 PEF'!$J$8,IF($N13=9,BO44*'4 PEF'!$J$7,IF($N13=10,BO44*'4 PEF'!$J$6)))))</f>
        <v>28.483495102035086</v>
      </c>
      <c r="BP13" s="21">
        <f>BP44*'4 PEF'!$J$8</f>
        <v>13.007206398077365</v>
      </c>
      <c r="BQ13" s="21">
        <f>IF($N13=2,BQ44*'4 PEF'!$J$4,IF(OR($N13=3,$N13=4,$N13=5,$N13=6),BQ44*'4 PEF'!$J$5,IF(OR($N13=7,$N13=8),BQ44*'4 PEF'!$J$8,IF($N13=9,BQ44*'4 PEF'!$J$7,IF($N13=10,BQ44*'4 PEF'!$J$6)))))</f>
        <v>17.692049320293528</v>
      </c>
      <c r="BR13" s="21">
        <f>BR44*'4 PEF'!$J$8</f>
        <v>22.1852751515171</v>
      </c>
      <c r="BS13" s="21">
        <f>BS44*'4 PEF'!$J$8</f>
        <v>0.90575574105190659</v>
      </c>
      <c r="BT13" s="39">
        <f>BT44*'4 PEF'!$J$8</f>
        <v>0</v>
      </c>
      <c r="BU13" s="40">
        <f t="shared" si="25"/>
        <v>82.27378171297498</v>
      </c>
    </row>
    <row r="14" spans="1:73" ht="15" customHeight="1" x14ac:dyDescent="0.25">
      <c r="A14" s="195"/>
      <c r="B14" s="18">
        <v>9</v>
      </c>
      <c r="C14" s="26">
        <f>VLOOKUP(M14,[1]aux!$A$2:$B$35,2)</f>
        <v>17</v>
      </c>
      <c r="D14" s="55" t="s">
        <v>40</v>
      </c>
      <c r="E14" s="55" t="s">
        <v>38</v>
      </c>
      <c r="F14" s="54" t="s">
        <v>42</v>
      </c>
      <c r="G14" s="54" t="s">
        <v>42</v>
      </c>
      <c r="H14" s="54">
        <v>0</v>
      </c>
      <c r="I14" s="54">
        <f t="shared" si="2"/>
        <v>3</v>
      </c>
      <c r="J14" s="54">
        <f t="shared" si="3"/>
        <v>1</v>
      </c>
      <c r="K14" s="54">
        <f t="shared" si="4"/>
        <v>1</v>
      </c>
      <c r="L14" s="54">
        <f t="shared" si="5"/>
        <v>1</v>
      </c>
      <c r="M14" s="54">
        <f t="shared" si="6"/>
        <v>3111</v>
      </c>
      <c r="N14" s="54">
        <v>7</v>
      </c>
      <c r="O14" s="54">
        <v>12</v>
      </c>
      <c r="P14" s="54">
        <v>1</v>
      </c>
      <c r="Q14" s="54">
        <v>1</v>
      </c>
      <c r="R14" s="54">
        <v>2</v>
      </c>
      <c r="S14" s="54" t="s">
        <v>42</v>
      </c>
      <c r="T14" s="26">
        <f t="shared" si="7"/>
        <v>16</v>
      </c>
      <c r="U14" s="54">
        <v>0</v>
      </c>
      <c r="V14" s="54">
        <v>0</v>
      </c>
      <c r="W14" s="19"/>
      <c r="X14" s="11">
        <f>VLOOKUP($C14,[2]Madrid!$BB$7:$BK$40,5)</f>
        <v>15</v>
      </c>
      <c r="Y14" s="11">
        <f>VLOOKUP($C14,[2]Madrid!$BB$7:$BK$40,6)</f>
        <v>35</v>
      </c>
      <c r="Z14" s="11">
        <f>VLOOKUP($C14,[2]Madrid!$BB$7:$BK$40,7)</f>
        <v>65</v>
      </c>
      <c r="AA14" s="11">
        <f>VLOOKUP($C14,[2]Madrid!$BB$7:$BK$40,8)</f>
        <v>80</v>
      </c>
      <c r="AB14" s="11">
        <f>VLOOKUP($C14,[2]Madrid!$BB$7:$BK$40,9)</f>
        <v>0</v>
      </c>
      <c r="AC14" s="11">
        <f>VLOOKUP($C14,[2]Madrid!$BB$7:$BK$40,10)</f>
        <v>102</v>
      </c>
      <c r="AD14" s="12">
        <f t="shared" si="8"/>
        <v>0</v>
      </c>
      <c r="AE14" s="12">
        <f t="shared" si="9"/>
        <v>0</v>
      </c>
      <c r="AF14" s="12">
        <v>0</v>
      </c>
      <c r="AG14" s="12" t="s">
        <v>38</v>
      </c>
      <c r="AH14" s="12" t="s">
        <v>38</v>
      </c>
      <c r="AI14" s="12">
        <f t="shared" si="10"/>
        <v>127</v>
      </c>
      <c r="AJ14" s="12">
        <f t="shared" si="11"/>
        <v>0</v>
      </c>
      <c r="AK14" s="12">
        <f t="shared" si="12"/>
        <v>148</v>
      </c>
      <c r="AL14" s="12">
        <f t="shared" si="13"/>
        <v>162</v>
      </c>
      <c r="AM14" s="12">
        <f t="shared" si="14"/>
        <v>0</v>
      </c>
      <c r="AN14" s="12">
        <f t="shared" si="15"/>
        <v>0</v>
      </c>
      <c r="AO14" s="14">
        <f t="shared" si="0"/>
        <v>328.91390380640399</v>
      </c>
      <c r="AP14" s="11">
        <f>VLOOKUP($C14,[1]Madrid!$BB$7:$BK$40,5)</f>
        <v>15</v>
      </c>
      <c r="AQ14" s="11">
        <f>VLOOKUP($C14,[1]Madrid!$BB$7:$BK$40,6)</f>
        <v>35</v>
      </c>
      <c r="AR14" s="11">
        <f>VLOOKUP($C14,[1]Madrid!$BB$7:$BK$40,7)</f>
        <v>65</v>
      </c>
      <c r="AS14" s="11">
        <f>VLOOKUP($C14,[1]Madrid!$BB$7:$BK$40,8)</f>
        <v>81</v>
      </c>
      <c r="AT14" s="11">
        <f>VLOOKUP($C14,[1]Madrid!$BB$7:$BK$40,9)</f>
        <v>0</v>
      </c>
      <c r="AU14" s="11">
        <f>VLOOKUP($C14,[1]Madrid!$BB$7:$BK$40,10)</f>
        <v>103</v>
      </c>
      <c r="AV14" s="12">
        <f t="shared" si="16"/>
        <v>0</v>
      </c>
      <c r="AW14" s="12">
        <f t="shared" si="17"/>
        <v>0</v>
      </c>
      <c r="AX14" s="12">
        <v>0</v>
      </c>
      <c r="AY14" s="12" t="s">
        <v>38</v>
      </c>
      <c r="AZ14" s="12" t="s">
        <v>38</v>
      </c>
      <c r="BA14" s="12">
        <f t="shared" si="18"/>
        <v>128</v>
      </c>
      <c r="BB14" s="12">
        <f t="shared" si="19"/>
        <v>0</v>
      </c>
      <c r="BC14" s="12">
        <f t="shared" si="20"/>
        <v>149</v>
      </c>
      <c r="BD14" s="12">
        <f t="shared" si="21"/>
        <v>162</v>
      </c>
      <c r="BE14" s="12">
        <f t="shared" si="22"/>
        <v>0</v>
      </c>
      <c r="BF14" s="12">
        <f t="shared" si="23"/>
        <v>0</v>
      </c>
      <c r="BG14" s="14">
        <f t="shared" si="1"/>
        <v>189.5058018146978</v>
      </c>
      <c r="BH14" s="21">
        <f>IF($N14=2,BH45*'4 PEF'!$J$4,IF(OR($N14=3,$N14=4,$N14=5,$N14=6),BH45*'4 PEF'!$J$5,IF(OR($N14=7,$N14=8),BH45*'4 PEF'!$J$8,IF($N14=9,BH45*'4 PEF'!$J$7,IF($N14=10,BH45*'4 PEF'!$J$6)))))</f>
        <v>31.698343659467547</v>
      </c>
      <c r="BI14" s="21">
        <f>BI45*'4 PEF'!$J$8</f>
        <v>24.928575952359964</v>
      </c>
      <c r="BJ14" s="21">
        <f>IF($N14=2,BJ45*'4 PEF'!$J$4,IF(OR($N14=3,$N14=4,$N14=5,$N14=6),BJ45*'4 PEF'!$J$5,IF(OR($N14=7,$N14=8),BJ45*'4 PEF'!$J$8,IF($N14=9,BJ45*'4 PEF'!$J$7,IF($N14=10,BJ45*'4 PEF'!$J$6)))))</f>
        <v>11.182512166395455</v>
      </c>
      <c r="BK14" s="21">
        <f>BK45*'4 PEF'!$J$8</f>
        <v>21.572209142855559</v>
      </c>
      <c r="BL14" s="21">
        <f>BL45*'4 PEF'!$J$8</f>
        <v>1.2316002701936031</v>
      </c>
      <c r="BM14" s="39">
        <f>BM45*'4 PEF'!$J$8</f>
        <v>0</v>
      </c>
      <c r="BN14" s="40">
        <f t="shared" si="24"/>
        <v>90.613241191272138</v>
      </c>
      <c r="BO14" s="21">
        <f>IF($N14=2,BO45*'4 PEF'!$J$4,IF(OR($N14=3,$N14=4,$N14=5,$N14=6),BO45*'4 PEF'!$J$5,IF(OR($N14=7,$N14=8),BO45*'4 PEF'!$J$8,IF($N14=9,BO45*'4 PEF'!$J$7,IF($N14=10,BO45*'4 PEF'!$J$6)))))</f>
        <v>26.072158237007368</v>
      </c>
      <c r="BP14" s="21">
        <f>BP45*'4 PEF'!$J$8</f>
        <v>13.078641526142123</v>
      </c>
      <c r="BQ14" s="21">
        <f>IF($N14=2,BQ45*'4 PEF'!$J$4,IF(OR($N14=3,$N14=4,$N14=5,$N14=6),BQ45*'4 PEF'!$J$5,IF(OR($N14=7,$N14=8),BQ45*'4 PEF'!$J$8,IF($N14=9,BQ45*'4 PEF'!$J$7,IF($N14=10,BQ45*'4 PEF'!$J$6)))))</f>
        <v>17.723670214158499</v>
      </c>
      <c r="BR14" s="21">
        <f>BR45*'4 PEF'!$J$8</f>
        <v>22.1852751515171</v>
      </c>
      <c r="BS14" s="21">
        <f>BS45*'4 PEF'!$J$8</f>
        <v>0.89671950266623501</v>
      </c>
      <c r="BT14" s="39">
        <f>BT45*'4 PEF'!$J$8</f>
        <v>0</v>
      </c>
      <c r="BU14" s="40">
        <f t="shared" si="25"/>
        <v>79.956464631491329</v>
      </c>
    </row>
    <row r="15" spans="1:73" ht="15" customHeight="1" x14ac:dyDescent="0.25">
      <c r="A15" s="195"/>
      <c r="B15" s="18">
        <v>10</v>
      </c>
      <c r="C15" s="26">
        <f>VLOOKUP(M15,[1]aux!$A$2:$B$35,2)</f>
        <v>24</v>
      </c>
      <c r="D15" s="55" t="s">
        <v>40</v>
      </c>
      <c r="E15" s="55" t="s">
        <v>40</v>
      </c>
      <c r="F15" s="54" t="s">
        <v>41</v>
      </c>
      <c r="G15" s="54" t="s">
        <v>42</v>
      </c>
      <c r="H15" s="54">
        <v>0</v>
      </c>
      <c r="I15" s="54">
        <f t="shared" si="2"/>
        <v>3</v>
      </c>
      <c r="J15" s="54">
        <f t="shared" si="3"/>
        <v>3</v>
      </c>
      <c r="K15" s="54">
        <f t="shared" si="4"/>
        <v>2</v>
      </c>
      <c r="L15" s="54">
        <f t="shared" si="5"/>
        <v>1</v>
      </c>
      <c r="M15" s="54">
        <f t="shared" si="6"/>
        <v>3321</v>
      </c>
      <c r="N15" s="54">
        <v>7</v>
      </c>
      <c r="O15" s="54">
        <v>12</v>
      </c>
      <c r="P15" s="54">
        <v>1</v>
      </c>
      <c r="Q15" s="54">
        <v>1</v>
      </c>
      <c r="R15" s="54">
        <v>2</v>
      </c>
      <c r="S15" s="54" t="s">
        <v>42</v>
      </c>
      <c r="T15" s="26">
        <f t="shared" si="7"/>
        <v>16</v>
      </c>
      <c r="U15" s="54">
        <v>0</v>
      </c>
      <c r="V15" s="54">
        <v>0</v>
      </c>
      <c r="W15" s="19"/>
      <c r="X15" s="11">
        <f>VLOOKUP($C15,[2]Madrid!$BB$7:$BK$40,5)</f>
        <v>15</v>
      </c>
      <c r="Y15" s="11">
        <f>VLOOKUP($C15,[2]Madrid!$BB$7:$BK$40,6)</f>
        <v>35</v>
      </c>
      <c r="Z15" s="11">
        <f>VLOOKUP($C15,[2]Madrid!$BB$7:$BK$40,7)</f>
        <v>65</v>
      </c>
      <c r="AA15" s="11">
        <f>VLOOKUP($C15,[2]Madrid!$BB$7:$BK$40,8)</f>
        <v>90</v>
      </c>
      <c r="AB15" s="11">
        <f>VLOOKUP($C15,[2]Madrid!$BB$7:$BK$40,9)</f>
        <v>116</v>
      </c>
      <c r="AC15" s="11">
        <f>VLOOKUP($C15,[2]Madrid!$BB$7:$BK$40,10)</f>
        <v>108</v>
      </c>
      <c r="AD15" s="12">
        <f t="shared" si="8"/>
        <v>0</v>
      </c>
      <c r="AE15" s="12">
        <f t="shared" si="9"/>
        <v>0</v>
      </c>
      <c r="AF15" s="12">
        <v>0</v>
      </c>
      <c r="AG15" s="12" t="s">
        <v>38</v>
      </c>
      <c r="AH15" s="12" t="s">
        <v>38</v>
      </c>
      <c r="AI15" s="12">
        <f t="shared" si="10"/>
        <v>127</v>
      </c>
      <c r="AJ15" s="12">
        <f t="shared" si="11"/>
        <v>0</v>
      </c>
      <c r="AK15" s="12">
        <f t="shared" si="12"/>
        <v>148</v>
      </c>
      <c r="AL15" s="12">
        <f t="shared" si="13"/>
        <v>162</v>
      </c>
      <c r="AM15" s="12">
        <f t="shared" si="14"/>
        <v>0</v>
      </c>
      <c r="AN15" s="12">
        <f t="shared" si="15"/>
        <v>0</v>
      </c>
      <c r="AO15" s="14">
        <f t="shared" si="0"/>
        <v>485.85131469289223</v>
      </c>
      <c r="AP15" s="11">
        <f>VLOOKUP($C15,[1]Madrid!$BB$7:$BK$40,5)</f>
        <v>15</v>
      </c>
      <c r="AQ15" s="11">
        <f>VLOOKUP($C15,[1]Madrid!$BB$7:$BK$40,6)</f>
        <v>35</v>
      </c>
      <c r="AR15" s="11">
        <f>VLOOKUP($C15,[1]Madrid!$BB$7:$BK$40,7)</f>
        <v>65</v>
      </c>
      <c r="AS15" s="11">
        <f>VLOOKUP($C15,[1]Madrid!$BB$7:$BK$40,8)</f>
        <v>91</v>
      </c>
      <c r="AT15" s="11">
        <f>VLOOKUP($C15,[1]Madrid!$BB$7:$BK$40,9)</f>
        <v>117</v>
      </c>
      <c r="AU15" s="11">
        <f>VLOOKUP($C15,[1]Madrid!$BB$7:$BK$40,10)</f>
        <v>109</v>
      </c>
      <c r="AV15" s="12">
        <f t="shared" si="16"/>
        <v>0</v>
      </c>
      <c r="AW15" s="12">
        <f t="shared" si="17"/>
        <v>0</v>
      </c>
      <c r="AX15" s="12">
        <v>0</v>
      </c>
      <c r="AY15" s="12" t="s">
        <v>38</v>
      </c>
      <c r="AZ15" s="12" t="s">
        <v>38</v>
      </c>
      <c r="BA15" s="12">
        <f t="shared" si="18"/>
        <v>128</v>
      </c>
      <c r="BB15" s="12">
        <f t="shared" si="19"/>
        <v>0</v>
      </c>
      <c r="BC15" s="12">
        <f t="shared" si="20"/>
        <v>149</v>
      </c>
      <c r="BD15" s="12">
        <f t="shared" si="21"/>
        <v>162</v>
      </c>
      <c r="BE15" s="12">
        <f t="shared" si="22"/>
        <v>0</v>
      </c>
      <c r="BF15" s="12">
        <f t="shared" si="23"/>
        <v>0</v>
      </c>
      <c r="BG15" s="14">
        <f t="shared" si="1"/>
        <v>256.6007298564848</v>
      </c>
      <c r="BH15" s="21">
        <f>IF($N15=2,BH46*'4 PEF'!$J$4,IF(OR($N15=3,$N15=4,$N15=5,$N15=6),BH46*'4 PEF'!$J$5,IF(OR($N15=7,$N15=8),BH46*'4 PEF'!$J$8,IF($N15=9,BH46*'4 PEF'!$J$7,IF($N15=10,BH46*'4 PEF'!$J$6)))))</f>
        <v>14.500423087880966</v>
      </c>
      <c r="BI15" s="21">
        <f>BI46*'4 PEF'!$J$8</f>
        <v>9.2211475298154788</v>
      </c>
      <c r="BJ15" s="21">
        <f>IF($N15=2,BJ46*'4 PEF'!$J$4,IF(OR($N15=3,$N15=4,$N15=5,$N15=6),BJ46*'4 PEF'!$J$5,IF(OR($N15=7,$N15=8),BJ46*'4 PEF'!$J$8,IF($N15=9,BJ46*'4 PEF'!$J$7,IF($N15=10,BJ46*'4 PEF'!$J$6)))))</f>
        <v>11.785720520873634</v>
      </c>
      <c r="BK15" s="21">
        <f>BK46*'4 PEF'!$J$8</f>
        <v>21.572209142855559</v>
      </c>
      <c r="BL15" s="21">
        <f>BL46*'4 PEF'!$J$8</f>
        <v>0.80187106487520987</v>
      </c>
      <c r="BM15" s="39">
        <f>BM46*'4 PEF'!$J$8</f>
        <v>0</v>
      </c>
      <c r="BN15" s="40">
        <f t="shared" si="24"/>
        <v>57.881371346300845</v>
      </c>
      <c r="BO15" s="21">
        <f>IF($N15=2,BO46*'4 PEF'!$J$4,IF(OR($N15=3,$N15=4,$N15=5,$N15=6),BO46*'4 PEF'!$J$5,IF(OR($N15=7,$N15=8),BO46*'4 PEF'!$J$8,IF($N15=9,BO46*'4 PEF'!$J$7,IF($N15=10,BO46*'4 PEF'!$J$6)))))</f>
        <v>13.496382871208953</v>
      </c>
      <c r="BP15" s="21">
        <f>BP46*'4 PEF'!$J$8</f>
        <v>4.2615494636662703</v>
      </c>
      <c r="BQ15" s="21">
        <f>IF($N15=2,BQ46*'4 PEF'!$J$4,IF(OR($N15=3,$N15=4,$N15=5,$N15=6),BQ46*'4 PEF'!$J$5,IF(OR($N15=7,$N15=8),BQ46*'4 PEF'!$J$8,IF($N15=9,BQ46*'4 PEF'!$J$7,IF($N15=10,BQ46*'4 PEF'!$J$6)))))</f>
        <v>18.324221494548617</v>
      </c>
      <c r="BR15" s="21">
        <f>BR46*'4 PEF'!$J$8</f>
        <v>22.1852751515171</v>
      </c>
      <c r="BS15" s="21">
        <f>BS46*'4 PEF'!$J$8</f>
        <v>0.72551979884613826</v>
      </c>
      <c r="BT15" s="39">
        <f>BT46*'4 PEF'!$J$8</f>
        <v>0</v>
      </c>
      <c r="BU15" s="40">
        <f t="shared" si="25"/>
        <v>58.992948779787071</v>
      </c>
    </row>
    <row r="16" spans="1:73" ht="15" customHeight="1" x14ac:dyDescent="0.25">
      <c r="A16" s="195"/>
      <c r="B16" s="18">
        <v>11</v>
      </c>
      <c r="C16" s="26">
        <f>VLOOKUP(M16,[1]aux!$A$2:$B$35,2)</f>
        <v>32</v>
      </c>
      <c r="D16" s="55" t="s">
        <v>41</v>
      </c>
      <c r="E16" s="55" t="s">
        <v>40</v>
      </c>
      <c r="F16" s="54" t="s">
        <v>41</v>
      </c>
      <c r="G16" s="54" t="s">
        <v>42</v>
      </c>
      <c r="H16" s="54">
        <v>0</v>
      </c>
      <c r="I16" s="54">
        <f t="shared" si="2"/>
        <v>4</v>
      </c>
      <c r="J16" s="54">
        <f t="shared" si="3"/>
        <v>3</v>
      </c>
      <c r="K16" s="54">
        <f t="shared" si="4"/>
        <v>2</v>
      </c>
      <c r="L16" s="54">
        <f t="shared" si="5"/>
        <v>1</v>
      </c>
      <c r="M16" s="54">
        <f t="shared" si="6"/>
        <v>4321</v>
      </c>
      <c r="N16" s="54">
        <v>7</v>
      </c>
      <c r="O16" s="54">
        <v>12</v>
      </c>
      <c r="P16" s="54">
        <v>1</v>
      </c>
      <c r="Q16" s="54">
        <v>1</v>
      </c>
      <c r="R16" s="54">
        <v>2</v>
      </c>
      <c r="S16" s="54" t="s">
        <v>42</v>
      </c>
      <c r="T16" s="26">
        <f t="shared" si="7"/>
        <v>16</v>
      </c>
      <c r="U16" s="54">
        <v>0</v>
      </c>
      <c r="V16" s="54">
        <v>0</v>
      </c>
      <c r="W16" s="19"/>
      <c r="X16" s="11">
        <f>VLOOKUP($C16,[2]Madrid!$BB$7:$BK$40,5)</f>
        <v>17</v>
      </c>
      <c r="Y16" s="11">
        <f>VLOOKUP($C16,[2]Madrid!$BB$7:$BK$40,6)</f>
        <v>37</v>
      </c>
      <c r="Z16" s="11">
        <f>VLOOKUP($C16,[2]Madrid!$BB$7:$BK$40,7)</f>
        <v>67</v>
      </c>
      <c r="AA16" s="11">
        <f>VLOOKUP($C16,[2]Madrid!$BB$7:$BK$40,8)</f>
        <v>90</v>
      </c>
      <c r="AB16" s="11">
        <f>VLOOKUP($C16,[2]Madrid!$BB$7:$BK$40,9)</f>
        <v>116</v>
      </c>
      <c r="AC16" s="11">
        <f>VLOOKUP($C16,[2]Madrid!$BB$7:$BK$40,10)</f>
        <v>108</v>
      </c>
      <c r="AD16" s="12">
        <f t="shared" si="8"/>
        <v>0</v>
      </c>
      <c r="AE16" s="12">
        <f t="shared" si="9"/>
        <v>0</v>
      </c>
      <c r="AF16" s="12">
        <v>0</v>
      </c>
      <c r="AG16" s="12" t="s">
        <v>38</v>
      </c>
      <c r="AH16" s="12" t="s">
        <v>38</v>
      </c>
      <c r="AI16" s="12">
        <f t="shared" si="10"/>
        <v>127</v>
      </c>
      <c r="AJ16" s="12">
        <f t="shared" si="11"/>
        <v>0</v>
      </c>
      <c r="AK16" s="12">
        <f t="shared" si="12"/>
        <v>148</v>
      </c>
      <c r="AL16" s="12">
        <f t="shared" si="13"/>
        <v>162</v>
      </c>
      <c r="AM16" s="12">
        <f t="shared" si="14"/>
        <v>0</v>
      </c>
      <c r="AN16" s="12">
        <f t="shared" si="15"/>
        <v>0</v>
      </c>
      <c r="AO16" s="14">
        <f t="shared" si="0"/>
        <v>517.02819728150462</v>
      </c>
      <c r="AP16" s="11">
        <f>VLOOKUP($C16,[1]Madrid!$BB$7:$BK$40,5)</f>
        <v>17</v>
      </c>
      <c r="AQ16" s="11">
        <f>VLOOKUP($C16,[1]Madrid!$BB$7:$BK$40,6)</f>
        <v>37</v>
      </c>
      <c r="AR16" s="11">
        <f>VLOOKUP($C16,[1]Madrid!$BB$7:$BK$40,7)</f>
        <v>67</v>
      </c>
      <c r="AS16" s="11">
        <f>VLOOKUP($C16,[1]Madrid!$BB$7:$BK$40,8)</f>
        <v>91</v>
      </c>
      <c r="AT16" s="11">
        <f>VLOOKUP($C16,[1]Madrid!$BB$7:$BK$40,9)</f>
        <v>117</v>
      </c>
      <c r="AU16" s="11">
        <f>VLOOKUP($C16,[1]Madrid!$BB$7:$BK$40,10)</f>
        <v>109</v>
      </c>
      <c r="AV16" s="12">
        <f t="shared" si="16"/>
        <v>0</v>
      </c>
      <c r="AW16" s="12">
        <f t="shared" si="17"/>
        <v>0</v>
      </c>
      <c r="AX16" s="12">
        <v>0</v>
      </c>
      <c r="AY16" s="12" t="s">
        <v>38</v>
      </c>
      <c r="AZ16" s="12" t="s">
        <v>38</v>
      </c>
      <c r="BA16" s="12">
        <f t="shared" si="18"/>
        <v>128</v>
      </c>
      <c r="BB16" s="12">
        <f t="shared" si="19"/>
        <v>0</v>
      </c>
      <c r="BC16" s="12">
        <f t="shared" si="20"/>
        <v>149</v>
      </c>
      <c r="BD16" s="12">
        <f t="shared" si="21"/>
        <v>162</v>
      </c>
      <c r="BE16" s="12">
        <f t="shared" si="22"/>
        <v>0</v>
      </c>
      <c r="BF16" s="12">
        <f t="shared" si="23"/>
        <v>0</v>
      </c>
      <c r="BG16" s="14">
        <f t="shared" si="1"/>
        <v>270.6708257719211</v>
      </c>
      <c r="BH16" s="21">
        <f>IF($N16=2,BH47*'4 PEF'!$J$4,IF(OR($N16=3,$N16=4,$N16=5,$N16=6),BH47*'4 PEF'!$J$5,IF(OR($N16=7,$N16=8),BH47*'4 PEF'!$J$8,IF($N16=9,BH47*'4 PEF'!$J$7,IF($N16=10,BH47*'4 PEF'!$J$6)))))</f>
        <v>12.520393011577701</v>
      </c>
      <c r="BI16" s="21">
        <f>BI47*'4 PEF'!$J$8</f>
        <v>8.908961070776618</v>
      </c>
      <c r="BJ16" s="21">
        <f>IF($N16=2,BJ47*'4 PEF'!$J$4,IF(OR($N16=3,$N16=4,$N16=5,$N16=6),BJ47*'4 PEF'!$J$5,IF(OR($N16=7,$N16=8),BJ47*'4 PEF'!$J$8,IF($N16=9,BJ47*'4 PEF'!$J$7,IF($N16=10,BJ47*'4 PEF'!$J$6)))))</f>
        <v>11.981974468470602</v>
      </c>
      <c r="BK16" s="21">
        <f>BK47*'4 PEF'!$J$8</f>
        <v>21.572209142855559</v>
      </c>
      <c r="BL16" s="21">
        <f>BL47*'4 PEF'!$J$8</f>
        <v>0.78727128975549876</v>
      </c>
      <c r="BM16" s="39">
        <f>BM47*'4 PEF'!$J$8</f>
        <v>0</v>
      </c>
      <c r="BN16" s="40">
        <f t="shared" si="24"/>
        <v>55.770808983435977</v>
      </c>
      <c r="BO16" s="21">
        <f>IF($N16=2,BO47*'4 PEF'!$J$4,IF(OR($N16=3,$N16=4,$N16=5,$N16=6),BO47*'4 PEF'!$J$5,IF(OR($N16=7,$N16=8),BO47*'4 PEF'!$J$8,IF($N16=9,BO47*'4 PEF'!$J$7,IF($N16=10,BO47*'4 PEF'!$J$6)))))</f>
        <v>12.232468865985487</v>
      </c>
      <c r="BP16" s="21">
        <f>BP47*'4 PEF'!$J$8</f>
        <v>4.1251112620853769</v>
      </c>
      <c r="BQ16" s="21">
        <f>IF($N16=2,BQ47*'4 PEF'!$J$4,IF(OR($N16=3,$N16=4,$N16=5,$N16=6),BQ47*'4 PEF'!$J$5,IF(OR($N16=7,$N16=8),BQ47*'4 PEF'!$J$8,IF($N16=9,BQ47*'4 PEF'!$J$7,IF($N16=10,BQ47*'4 PEF'!$J$6)))))</f>
        <v>18.480289657192806</v>
      </c>
      <c r="BR16" s="21">
        <f>BR47*'4 PEF'!$J$8</f>
        <v>22.1852751515171</v>
      </c>
      <c r="BS16" s="21">
        <f>BS47*'4 PEF'!$J$8</f>
        <v>0.71874702363984611</v>
      </c>
      <c r="BT16" s="39">
        <f>BT47*'4 PEF'!$J$8</f>
        <v>0</v>
      </c>
      <c r="BU16" s="40">
        <f t="shared" si="25"/>
        <v>57.741891960420617</v>
      </c>
    </row>
    <row r="17" spans="1:73" ht="15" customHeight="1" x14ac:dyDescent="0.25">
      <c r="A17" s="195"/>
      <c r="B17" s="18">
        <v>12</v>
      </c>
      <c r="C17" s="26">
        <f>VLOOKUP(M17,[1]aux!$A$2:$B$35,2)</f>
        <v>26</v>
      </c>
      <c r="D17" s="55" t="s">
        <v>40</v>
      </c>
      <c r="E17" s="55" t="s">
        <v>40</v>
      </c>
      <c r="F17" s="54" t="s">
        <v>41</v>
      </c>
      <c r="G17" s="54" t="s">
        <v>42</v>
      </c>
      <c r="H17" s="54">
        <v>1</v>
      </c>
      <c r="I17" s="54">
        <f t="shared" si="2"/>
        <v>3</v>
      </c>
      <c r="J17" s="54">
        <f t="shared" si="3"/>
        <v>3</v>
      </c>
      <c r="K17" s="54">
        <f t="shared" si="4"/>
        <v>2</v>
      </c>
      <c r="L17" s="54">
        <f t="shared" si="5"/>
        <v>2</v>
      </c>
      <c r="M17" s="54">
        <f t="shared" si="6"/>
        <v>3322</v>
      </c>
      <c r="N17" s="54">
        <v>7</v>
      </c>
      <c r="O17" s="54">
        <v>12</v>
      </c>
      <c r="P17" s="54">
        <v>1</v>
      </c>
      <c r="Q17" s="54">
        <v>1</v>
      </c>
      <c r="R17" s="54">
        <v>2</v>
      </c>
      <c r="S17" s="54" t="s">
        <v>42</v>
      </c>
      <c r="T17" s="26">
        <f t="shared" si="7"/>
        <v>16</v>
      </c>
      <c r="U17" s="54">
        <v>0</v>
      </c>
      <c r="V17" s="54">
        <v>0</v>
      </c>
      <c r="W17" s="19"/>
      <c r="X17" s="11">
        <f>VLOOKUP($C17,[2]Madrid!$BB$7:$BK$40,5)</f>
        <v>15</v>
      </c>
      <c r="Y17" s="11">
        <f>VLOOKUP($C17,[2]Madrid!$BB$7:$BK$40,6)</f>
        <v>35</v>
      </c>
      <c r="Z17" s="11">
        <f>VLOOKUP($C17,[2]Madrid!$BB$7:$BK$40,7)</f>
        <v>65</v>
      </c>
      <c r="AA17" s="11">
        <f>VLOOKUP($C17,[2]Madrid!$BB$7:$BK$40,8)</f>
        <v>90</v>
      </c>
      <c r="AB17" s="11">
        <f>VLOOKUP($C17,[2]Madrid!$BB$7:$BK$40,9)</f>
        <v>116</v>
      </c>
      <c r="AC17" s="11">
        <f>VLOOKUP($C17,[2]Madrid!$BB$7:$BK$40,10)</f>
        <v>108</v>
      </c>
      <c r="AD17" s="12">
        <f t="shared" si="8"/>
        <v>169</v>
      </c>
      <c r="AE17" s="12">
        <f t="shared" si="9"/>
        <v>167</v>
      </c>
      <c r="AF17" s="12">
        <v>0</v>
      </c>
      <c r="AG17" s="12" t="s">
        <v>38</v>
      </c>
      <c r="AH17" s="12" t="s">
        <v>38</v>
      </c>
      <c r="AI17" s="12">
        <f t="shared" si="10"/>
        <v>127</v>
      </c>
      <c r="AJ17" s="12">
        <f t="shared" si="11"/>
        <v>0</v>
      </c>
      <c r="AK17" s="12">
        <f t="shared" si="12"/>
        <v>148</v>
      </c>
      <c r="AL17" s="12">
        <f t="shared" si="13"/>
        <v>162</v>
      </c>
      <c r="AM17" s="12">
        <f t="shared" si="14"/>
        <v>0</v>
      </c>
      <c r="AN17" s="12">
        <f t="shared" si="15"/>
        <v>0</v>
      </c>
      <c r="AO17" s="14">
        <f t="shared" si="0"/>
        <v>509.40346469289227</v>
      </c>
      <c r="AP17" s="11">
        <f>VLOOKUP($C17,[1]Madrid!$BB$7:$BK$40,5)</f>
        <v>15</v>
      </c>
      <c r="AQ17" s="11">
        <f>VLOOKUP($C17,[1]Madrid!$BB$7:$BK$40,6)</f>
        <v>35</v>
      </c>
      <c r="AR17" s="11">
        <f>VLOOKUP($C17,[1]Madrid!$BB$7:$BK$40,7)</f>
        <v>65</v>
      </c>
      <c r="AS17" s="11">
        <f>VLOOKUP($C17,[1]Madrid!$BB$7:$BK$40,8)</f>
        <v>91</v>
      </c>
      <c r="AT17" s="11">
        <f>VLOOKUP($C17,[1]Madrid!$BB$7:$BK$40,9)</f>
        <v>117</v>
      </c>
      <c r="AU17" s="11">
        <f>VLOOKUP($C17,[1]Madrid!$BB$7:$BK$40,10)</f>
        <v>109</v>
      </c>
      <c r="AV17" s="12">
        <f t="shared" si="16"/>
        <v>170</v>
      </c>
      <c r="AW17" s="12">
        <f t="shared" si="17"/>
        <v>168</v>
      </c>
      <c r="AX17" s="12">
        <v>0</v>
      </c>
      <c r="AY17" s="12" t="s">
        <v>38</v>
      </c>
      <c r="AZ17" s="12" t="s">
        <v>38</v>
      </c>
      <c r="BA17" s="12">
        <f t="shared" si="18"/>
        <v>128</v>
      </c>
      <c r="BB17" s="12">
        <f t="shared" si="19"/>
        <v>0</v>
      </c>
      <c r="BC17" s="12">
        <f t="shared" si="20"/>
        <v>149</v>
      </c>
      <c r="BD17" s="12">
        <f t="shared" si="21"/>
        <v>162</v>
      </c>
      <c r="BE17" s="12">
        <f t="shared" si="22"/>
        <v>0</v>
      </c>
      <c r="BF17" s="12">
        <f t="shared" si="23"/>
        <v>0</v>
      </c>
      <c r="BG17" s="14">
        <f t="shared" si="1"/>
        <v>275.47420242214139</v>
      </c>
      <c r="BH17" s="21">
        <f>IF($N17=2,BH48*'4 PEF'!$J$4,IF(OR($N17=3,$N17=4,$N17=5,$N17=6),BH48*'4 PEF'!$J$5,IF(OR($N17=7,$N17=8),BH48*'4 PEF'!$J$8,IF($N17=9,BH48*'4 PEF'!$J$7,IF($N17=10,BH48*'4 PEF'!$J$6)))))</f>
        <v>10.798834811247779</v>
      </c>
      <c r="BI17" s="21">
        <f>BI48*'4 PEF'!$J$8</f>
        <v>8.2689617682346714</v>
      </c>
      <c r="BJ17" s="21">
        <f>IF($N17=2,BJ48*'4 PEF'!$J$4,IF(OR($N17=3,$N17=4,$N17=5,$N17=6),BJ48*'4 PEF'!$J$5,IF(OR($N17=7,$N17=8),BJ48*'4 PEF'!$J$8,IF($N17=9,BJ48*'4 PEF'!$J$7,IF($N17=10,BJ48*'4 PEF'!$J$6)))))</f>
        <v>12.171951482519077</v>
      </c>
      <c r="BK17" s="21">
        <f>BK48*'4 PEF'!$J$8</f>
        <v>21.572209142855559</v>
      </c>
      <c r="BL17" s="21">
        <f>BL48*'4 PEF'!$J$8</f>
        <v>9.4485053403893229</v>
      </c>
      <c r="BM17" s="39">
        <f>BM48*'4 PEF'!$J$8</f>
        <v>0</v>
      </c>
      <c r="BN17" s="40">
        <f t="shared" si="24"/>
        <v>62.260462545246412</v>
      </c>
      <c r="BO17" s="21">
        <f>IF($N17=2,BO48*'4 PEF'!$J$4,IF(OR($N17=3,$N17=4,$N17=5,$N17=6),BO48*'4 PEF'!$J$5,IF(OR($N17=7,$N17=8),BO48*'4 PEF'!$J$8,IF($N17=9,BO48*'4 PEF'!$J$7,IF($N17=10,BO48*'4 PEF'!$J$6)))))</f>
        <v>9.2112799075128677</v>
      </c>
      <c r="BP17" s="21">
        <f>BP48*'4 PEF'!$J$8</f>
        <v>3.4333506372578055</v>
      </c>
      <c r="BQ17" s="21">
        <f>IF($N17=2,BQ48*'4 PEF'!$J$4,IF(OR($N17=3,$N17=4,$N17=5,$N17=6),BQ48*'4 PEF'!$J$5,IF(OR($N17=7,$N17=8),BQ48*'4 PEF'!$J$8,IF($N17=9,BQ48*'4 PEF'!$J$7,IF($N17=10,BQ48*'4 PEF'!$J$6)))))</f>
        <v>18.963762562099166</v>
      </c>
      <c r="BR17" s="21">
        <f>BR48*'4 PEF'!$J$8</f>
        <v>22.1852751515171</v>
      </c>
      <c r="BS17" s="21">
        <f>BS48*'4 PEF'!$J$8</f>
        <v>9.5634592944364574</v>
      </c>
      <c r="BT17" s="39">
        <f>BT48*'4 PEF'!$J$8</f>
        <v>0</v>
      </c>
      <c r="BU17" s="40">
        <f t="shared" si="25"/>
        <v>63.3571275528234</v>
      </c>
    </row>
    <row r="18" spans="1:73" ht="15" customHeight="1" x14ac:dyDescent="0.25">
      <c r="A18" s="195"/>
      <c r="B18" s="18">
        <v>13</v>
      </c>
      <c r="C18" s="26">
        <f>VLOOKUP(M18,[1]aux!$A$2:$B$35,2)</f>
        <v>34</v>
      </c>
      <c r="D18" s="55" t="s">
        <v>41</v>
      </c>
      <c r="E18" s="55" t="s">
        <v>40</v>
      </c>
      <c r="F18" s="54" t="s">
        <v>41</v>
      </c>
      <c r="G18" s="54" t="s">
        <v>42</v>
      </c>
      <c r="H18" s="54">
        <v>1</v>
      </c>
      <c r="I18" s="54">
        <f t="shared" si="2"/>
        <v>4</v>
      </c>
      <c r="J18" s="54">
        <f t="shared" si="3"/>
        <v>3</v>
      </c>
      <c r="K18" s="54">
        <f t="shared" si="4"/>
        <v>2</v>
      </c>
      <c r="L18" s="54">
        <f t="shared" si="5"/>
        <v>2</v>
      </c>
      <c r="M18" s="54">
        <f t="shared" si="6"/>
        <v>4322</v>
      </c>
      <c r="N18" s="54">
        <v>7</v>
      </c>
      <c r="O18" s="54">
        <v>12</v>
      </c>
      <c r="P18" s="54">
        <v>1</v>
      </c>
      <c r="Q18" s="54">
        <v>1</v>
      </c>
      <c r="R18" s="54">
        <v>2</v>
      </c>
      <c r="S18" s="54" t="s">
        <v>42</v>
      </c>
      <c r="T18" s="26">
        <f t="shared" si="7"/>
        <v>16</v>
      </c>
      <c r="U18" s="54">
        <v>0</v>
      </c>
      <c r="V18" s="54">
        <v>0</v>
      </c>
      <c r="W18" s="19"/>
      <c r="X18" s="11">
        <f>VLOOKUP($C18,[2]Madrid!$BB$7:$BK$40,5)</f>
        <v>17</v>
      </c>
      <c r="Y18" s="11">
        <f>VLOOKUP($C18,[2]Madrid!$BB$7:$BK$40,6)</f>
        <v>37</v>
      </c>
      <c r="Z18" s="11">
        <f>VLOOKUP($C18,[2]Madrid!$BB$7:$BK$40,7)</f>
        <v>67</v>
      </c>
      <c r="AA18" s="11">
        <f>VLOOKUP($C18,[2]Madrid!$BB$7:$BK$40,8)</f>
        <v>90</v>
      </c>
      <c r="AB18" s="11">
        <f>VLOOKUP($C18,[2]Madrid!$BB$7:$BK$40,9)</f>
        <v>116</v>
      </c>
      <c r="AC18" s="11">
        <f>VLOOKUP($C18,[2]Madrid!$BB$7:$BK$40,10)</f>
        <v>108</v>
      </c>
      <c r="AD18" s="12">
        <f t="shared" si="8"/>
        <v>169</v>
      </c>
      <c r="AE18" s="12">
        <f t="shared" si="9"/>
        <v>167</v>
      </c>
      <c r="AF18" s="12">
        <v>0</v>
      </c>
      <c r="AG18" s="12" t="s">
        <v>38</v>
      </c>
      <c r="AH18" s="12" t="s">
        <v>38</v>
      </c>
      <c r="AI18" s="12">
        <f t="shared" si="10"/>
        <v>127</v>
      </c>
      <c r="AJ18" s="12">
        <f t="shared" si="11"/>
        <v>0</v>
      </c>
      <c r="AK18" s="12">
        <f t="shared" si="12"/>
        <v>148</v>
      </c>
      <c r="AL18" s="12">
        <f t="shared" si="13"/>
        <v>162</v>
      </c>
      <c r="AM18" s="12">
        <f t="shared" si="14"/>
        <v>0</v>
      </c>
      <c r="AN18" s="12">
        <f t="shared" si="15"/>
        <v>0</v>
      </c>
      <c r="AO18" s="14">
        <f t="shared" si="0"/>
        <v>540.5803472815046</v>
      </c>
      <c r="AP18" s="11">
        <f>VLOOKUP($C18,[1]Madrid!$BB$7:$BK$40,5)</f>
        <v>17</v>
      </c>
      <c r="AQ18" s="11">
        <f>VLOOKUP($C18,[1]Madrid!$BB$7:$BK$40,6)</f>
        <v>37</v>
      </c>
      <c r="AR18" s="11">
        <f>VLOOKUP($C18,[1]Madrid!$BB$7:$BK$40,7)</f>
        <v>67</v>
      </c>
      <c r="AS18" s="11">
        <f>VLOOKUP($C18,[1]Madrid!$BB$7:$BK$40,8)</f>
        <v>91</v>
      </c>
      <c r="AT18" s="11">
        <f>VLOOKUP($C18,[1]Madrid!$BB$7:$BK$40,9)</f>
        <v>117</v>
      </c>
      <c r="AU18" s="11">
        <f>VLOOKUP($C18,[1]Madrid!$BB$7:$BK$40,10)</f>
        <v>109</v>
      </c>
      <c r="AV18" s="12">
        <f t="shared" si="16"/>
        <v>170</v>
      </c>
      <c r="AW18" s="12">
        <f t="shared" si="17"/>
        <v>168</v>
      </c>
      <c r="AX18" s="12">
        <v>0</v>
      </c>
      <c r="AY18" s="12" t="s">
        <v>38</v>
      </c>
      <c r="AZ18" s="12" t="s">
        <v>38</v>
      </c>
      <c r="BA18" s="12">
        <f t="shared" si="18"/>
        <v>128</v>
      </c>
      <c r="BB18" s="12">
        <f t="shared" si="19"/>
        <v>0</v>
      </c>
      <c r="BC18" s="12">
        <f t="shared" si="20"/>
        <v>149</v>
      </c>
      <c r="BD18" s="12">
        <f t="shared" si="21"/>
        <v>162</v>
      </c>
      <c r="BE18" s="12">
        <f t="shared" si="22"/>
        <v>0</v>
      </c>
      <c r="BF18" s="12">
        <f t="shared" si="23"/>
        <v>0</v>
      </c>
      <c r="BG18" s="14">
        <f t="shared" si="1"/>
        <v>289.54429833757763</v>
      </c>
      <c r="BH18" s="21">
        <f>IF($N18=2,BH49*'4 PEF'!$J$4,IF(OR($N18=3,$N18=4,$N18=5,$N18=6),BH49*'4 PEF'!$J$5,IF(OR($N18=7,$N18=8),BH49*'4 PEF'!$J$8,IF($N18=9,BH49*'4 PEF'!$J$7,IF($N18=10,BH49*'4 PEF'!$J$6)))))</f>
        <v>9.2310731775546362</v>
      </c>
      <c r="BI18" s="21">
        <f>BI49*'4 PEF'!$J$8</f>
        <v>7.9731621836077764</v>
      </c>
      <c r="BJ18" s="21">
        <f>IF($N18=2,BJ49*'4 PEF'!$J$4,IF(OR($N18=3,$N18=4,$N18=5,$N18=6),BJ49*'4 PEF'!$J$5,IF(OR($N18=7,$N18=8),BJ49*'4 PEF'!$J$8,IF($N18=9,BJ49*'4 PEF'!$J$7,IF($N18=10,BJ49*'4 PEF'!$J$6)))))</f>
        <v>12.438934668367336</v>
      </c>
      <c r="BK18" s="21">
        <f>BK49*'4 PEF'!$J$8</f>
        <v>21.572209142855559</v>
      </c>
      <c r="BL18" s="21">
        <f>BL49*'4 PEF'!$J$8</f>
        <v>9.4338815117120536</v>
      </c>
      <c r="BM18" s="39">
        <f>BM49*'4 PEF'!$J$8</f>
        <v>0</v>
      </c>
      <c r="BN18" s="40">
        <f t="shared" si="24"/>
        <v>60.649260684097364</v>
      </c>
      <c r="BO18" s="21">
        <f>IF($N18=2,BO49*'4 PEF'!$J$4,IF(OR($N18=3,$N18=4,$N18=5,$N18=6),BO49*'4 PEF'!$J$5,IF(OR($N18=7,$N18=8),BO49*'4 PEF'!$J$8,IF($N18=9,BO49*'4 PEF'!$J$7,IF($N18=10,BO49*'4 PEF'!$J$6)))))</f>
        <v>8.1973691096997214</v>
      </c>
      <c r="BP18" s="21">
        <f>BP49*'4 PEF'!$J$8</f>
        <v>3.3043201454801152</v>
      </c>
      <c r="BQ18" s="21">
        <f>IF($N18=2,BQ49*'4 PEF'!$J$4,IF(OR($N18=3,$N18=4,$N18=5,$N18=6),BQ49*'4 PEF'!$J$5,IF(OR($N18=7,$N18=8),BQ49*'4 PEF'!$J$8,IF($N18=9,BQ49*'4 PEF'!$J$7,IF($N18=10,BQ49*'4 PEF'!$J$6)))))</f>
        <v>19.209149427935184</v>
      </c>
      <c r="BR18" s="21">
        <f>BR49*'4 PEF'!$J$8</f>
        <v>22.1852751515171</v>
      </c>
      <c r="BS18" s="21">
        <f>BS49*'4 PEF'!$J$8</f>
        <v>9.5572281055117134</v>
      </c>
      <c r="BT18" s="39">
        <f>BT49*'4 PEF'!$J$8</f>
        <v>0</v>
      </c>
      <c r="BU18" s="40">
        <f t="shared" si="25"/>
        <v>62.453341940143829</v>
      </c>
    </row>
    <row r="19" spans="1:73" ht="15" customHeight="1" x14ac:dyDescent="0.25">
      <c r="A19" s="195"/>
      <c r="B19" s="18">
        <v>14</v>
      </c>
      <c r="C19" s="26">
        <f>VLOOKUP(M19,[1]aux!$A$2:$B$35,2)</f>
        <v>34</v>
      </c>
      <c r="D19" s="55" t="s">
        <v>41</v>
      </c>
      <c r="E19" s="55" t="s">
        <v>40</v>
      </c>
      <c r="F19" s="54" t="s">
        <v>41</v>
      </c>
      <c r="G19" s="54" t="s">
        <v>42</v>
      </c>
      <c r="H19" s="54">
        <v>1</v>
      </c>
      <c r="I19" s="54">
        <f t="shared" si="2"/>
        <v>4</v>
      </c>
      <c r="J19" s="54">
        <f t="shared" si="3"/>
        <v>3</v>
      </c>
      <c r="K19" s="54">
        <f t="shared" si="4"/>
        <v>2</v>
      </c>
      <c r="L19" s="54">
        <f t="shared" si="5"/>
        <v>2</v>
      </c>
      <c r="M19" s="54">
        <f t="shared" si="6"/>
        <v>4322</v>
      </c>
      <c r="N19" s="54">
        <v>6</v>
      </c>
      <c r="O19" s="54">
        <v>11</v>
      </c>
      <c r="P19" s="54">
        <v>1</v>
      </c>
      <c r="Q19" s="54">
        <v>3</v>
      </c>
      <c r="R19" s="54">
        <v>1</v>
      </c>
      <c r="S19" s="54" t="s">
        <v>42</v>
      </c>
      <c r="T19" s="26">
        <f t="shared" si="7"/>
        <v>21</v>
      </c>
      <c r="U19" s="54">
        <v>1</v>
      </c>
      <c r="V19" s="54">
        <v>1</v>
      </c>
      <c r="W19" s="19"/>
      <c r="X19" s="11">
        <f>VLOOKUP($C19,[2]Madrid!$BB$7:$BK$40,5)</f>
        <v>17</v>
      </c>
      <c r="Y19" s="11">
        <f>VLOOKUP($C19,[2]Madrid!$BB$7:$BK$40,6)</f>
        <v>37</v>
      </c>
      <c r="Z19" s="11">
        <f>VLOOKUP($C19,[2]Madrid!$BB$7:$BK$40,7)</f>
        <v>67</v>
      </c>
      <c r="AA19" s="11">
        <f>VLOOKUP($C19,[2]Madrid!$BB$7:$BK$40,8)</f>
        <v>90</v>
      </c>
      <c r="AB19" s="11">
        <f>VLOOKUP($C19,[2]Madrid!$BB$7:$BK$40,9)</f>
        <v>116</v>
      </c>
      <c r="AC19" s="11">
        <f>VLOOKUP($C19,[2]Madrid!$BB$7:$BK$40,10)</f>
        <v>108</v>
      </c>
      <c r="AD19" s="12">
        <f t="shared" si="8"/>
        <v>169</v>
      </c>
      <c r="AE19" s="12">
        <f t="shared" si="9"/>
        <v>167</v>
      </c>
      <c r="AF19" s="12">
        <v>0</v>
      </c>
      <c r="AG19" s="12" t="s">
        <v>38</v>
      </c>
      <c r="AH19" s="12" t="s">
        <v>38</v>
      </c>
      <c r="AI19" s="12">
        <f t="shared" si="10"/>
        <v>121</v>
      </c>
      <c r="AJ19" s="12">
        <f t="shared" si="11"/>
        <v>139</v>
      </c>
      <c r="AK19" s="12">
        <f t="shared" si="12"/>
        <v>148</v>
      </c>
      <c r="AL19" s="12">
        <f t="shared" si="13"/>
        <v>160</v>
      </c>
      <c r="AM19" s="12">
        <f t="shared" si="14"/>
        <v>185</v>
      </c>
      <c r="AN19" s="12">
        <f t="shared" si="15"/>
        <v>184</v>
      </c>
      <c r="AO19" s="14">
        <f t="shared" si="0"/>
        <v>639.50847817970134</v>
      </c>
      <c r="AP19" s="11">
        <f>VLOOKUP($C19,[1]Madrid!$BB$7:$BK$40,5)</f>
        <v>17</v>
      </c>
      <c r="AQ19" s="11">
        <f>VLOOKUP($C19,[1]Madrid!$BB$7:$BK$40,6)</f>
        <v>37</v>
      </c>
      <c r="AR19" s="11">
        <f>VLOOKUP($C19,[1]Madrid!$BB$7:$BK$40,7)</f>
        <v>67</v>
      </c>
      <c r="AS19" s="11">
        <f>VLOOKUP($C19,[1]Madrid!$BB$7:$BK$40,8)</f>
        <v>91</v>
      </c>
      <c r="AT19" s="11">
        <f>VLOOKUP($C19,[1]Madrid!$BB$7:$BK$40,9)</f>
        <v>117</v>
      </c>
      <c r="AU19" s="11">
        <f>VLOOKUP($C19,[1]Madrid!$BB$7:$BK$40,10)</f>
        <v>109</v>
      </c>
      <c r="AV19" s="12">
        <f t="shared" si="16"/>
        <v>170</v>
      </c>
      <c r="AW19" s="12">
        <f t="shared" si="17"/>
        <v>168</v>
      </c>
      <c r="AX19" s="12">
        <v>0</v>
      </c>
      <c r="AY19" s="12" t="s">
        <v>38</v>
      </c>
      <c r="AZ19" s="12" t="s">
        <v>38</v>
      </c>
      <c r="BA19" s="12">
        <f t="shared" si="18"/>
        <v>122</v>
      </c>
      <c r="BB19" s="12">
        <f t="shared" si="19"/>
        <v>140</v>
      </c>
      <c r="BC19" s="12">
        <f t="shared" si="20"/>
        <v>149</v>
      </c>
      <c r="BD19" s="12">
        <f t="shared" si="21"/>
        <v>160</v>
      </c>
      <c r="BE19" s="12">
        <f t="shared" si="22"/>
        <v>186</v>
      </c>
      <c r="BF19" s="12">
        <f t="shared" si="23"/>
        <v>184</v>
      </c>
      <c r="BG19" s="14">
        <f t="shared" si="1"/>
        <v>348.58329618544315</v>
      </c>
      <c r="BH19" s="21">
        <f>IF($N19=2,BH50*'4 PEF'!$J$4,IF(OR($N19=3,$N19=4,$N19=5,$N19=6),BH50*'4 PEF'!$J$5,IF(OR($N19=7,$N19=8),BH50*'4 PEF'!$J$8,IF($N19=9,BH50*'4 PEF'!$J$7,IF($N19=10,BH50*'4 PEF'!$J$6)))))</f>
        <v>12.625130352827712</v>
      </c>
      <c r="BI19" s="21">
        <f>BI50*'4 PEF'!$J$8</f>
        <v>8.1215231038031757</v>
      </c>
      <c r="BJ19" s="21">
        <f>IF($N19=2,BJ50*'4 PEF'!$J$4,IF(OR($N19=3,$N19=4,$N19=5,$N19=6),BJ50*'4 PEF'!$J$5,IF(OR($N19=7,$N19=8),BJ50*'4 PEF'!$J$8,IF($N19=9,BJ50*'4 PEF'!$J$7,IF($N19=10,BJ50*'4 PEF'!$J$6)))))</f>
        <v>5.3999999999999995</v>
      </c>
      <c r="BK19" s="21">
        <f>BK50*'4 PEF'!$J$8</f>
        <v>21.572209142855559</v>
      </c>
      <c r="BL19" s="21">
        <f>BL50*'4 PEF'!$J$8</f>
        <v>9.4338815117120536</v>
      </c>
      <c r="BM19" s="39">
        <f>BM50*'4 PEF'!$J$8</f>
        <v>-42.559999999999995</v>
      </c>
      <c r="BN19" s="40">
        <f t="shared" si="24"/>
        <v>14.592744111198499</v>
      </c>
      <c r="BO19" s="21">
        <f>IF($N19=2,BO50*'4 PEF'!$J$4,IF(OR($N19=3,$N19=4,$N19=5,$N19=6),BO50*'4 PEF'!$J$5,IF(OR($N19=7,$N19=8),BO50*'4 PEF'!$J$8,IF($N19=9,BO50*'4 PEF'!$J$7,IF($N19=10,BO50*'4 PEF'!$J$6)))))</f>
        <v>11.204283032809036</v>
      </c>
      <c r="BP19" s="21">
        <f>BP50*'4 PEF'!$J$8</f>
        <v>3.5022235834790107</v>
      </c>
      <c r="BQ19" s="21">
        <f>IF($N19=2,BQ50*'4 PEF'!$J$4,IF(OR($N19=3,$N19=4,$N19=5,$N19=6),BQ50*'4 PEF'!$J$5,IF(OR($N19=7,$N19=8),BQ50*'4 PEF'!$J$8,IF($N19=9,BQ50*'4 PEF'!$J$7,IF($N19=10,BQ50*'4 PEF'!$J$6)))))</f>
        <v>8.8707070707070699</v>
      </c>
      <c r="BR19" s="21">
        <f>BR50*'4 PEF'!$J$8</f>
        <v>22.1852751515171</v>
      </c>
      <c r="BS19" s="21">
        <f>BS50*'4 PEF'!$J$8</f>
        <v>9.5572281055117134</v>
      </c>
      <c r="BT19" s="39">
        <f>BT50*'4 PEF'!$J$8</f>
        <v>-26.358181818181819</v>
      </c>
      <c r="BU19" s="40">
        <f t="shared" si="25"/>
        <v>28.961535125842104</v>
      </c>
    </row>
    <row r="20" spans="1:73" ht="15" customHeight="1" x14ac:dyDescent="0.25">
      <c r="A20" s="195"/>
      <c r="B20" s="18">
        <v>15</v>
      </c>
      <c r="C20" s="26">
        <f>VLOOKUP(M20,[1]aux!$A$2:$B$35,2)</f>
        <v>7</v>
      </c>
      <c r="D20" s="55" t="s">
        <v>42</v>
      </c>
      <c r="E20" s="55" t="s">
        <v>38</v>
      </c>
      <c r="F20" s="54" t="s">
        <v>42</v>
      </c>
      <c r="G20" s="54" t="s">
        <v>42</v>
      </c>
      <c r="H20" s="54">
        <v>0</v>
      </c>
      <c r="I20" s="54">
        <f t="shared" si="2"/>
        <v>2</v>
      </c>
      <c r="J20" s="54">
        <f t="shared" si="3"/>
        <v>1</v>
      </c>
      <c r="K20" s="54">
        <f t="shared" si="4"/>
        <v>1</v>
      </c>
      <c r="L20" s="54">
        <f t="shared" si="5"/>
        <v>1</v>
      </c>
      <c r="M20" s="54">
        <f t="shared" si="6"/>
        <v>2111</v>
      </c>
      <c r="N20" s="54">
        <v>7</v>
      </c>
      <c r="O20" s="54">
        <v>12</v>
      </c>
      <c r="P20" s="54">
        <v>1</v>
      </c>
      <c r="Q20" s="54">
        <v>1</v>
      </c>
      <c r="R20" s="54">
        <v>2</v>
      </c>
      <c r="S20" s="54" t="s">
        <v>42</v>
      </c>
      <c r="T20" s="26">
        <f t="shared" si="7"/>
        <v>22</v>
      </c>
      <c r="U20" s="54">
        <v>1</v>
      </c>
      <c r="V20" s="54">
        <v>1</v>
      </c>
      <c r="W20" s="19"/>
      <c r="X20" s="11">
        <f>VLOOKUP($C20,[2]Madrid!$BB$7:$BK$40,5)</f>
        <v>13</v>
      </c>
      <c r="Y20" s="11">
        <f>VLOOKUP($C20,[2]Madrid!$BB$7:$BK$40,6)</f>
        <v>33</v>
      </c>
      <c r="Z20" s="11">
        <f>VLOOKUP($C20,[2]Madrid!$BB$7:$BK$40,7)</f>
        <v>63</v>
      </c>
      <c r="AA20" s="11">
        <f>VLOOKUP($C20,[2]Madrid!$BB$7:$BK$40,8)</f>
        <v>80</v>
      </c>
      <c r="AB20" s="11">
        <f>VLOOKUP($C20,[2]Madrid!$BB$7:$BK$40,9)</f>
        <v>0</v>
      </c>
      <c r="AC20" s="11">
        <f>VLOOKUP($C20,[2]Madrid!$BB$7:$BK$40,10)</f>
        <v>102</v>
      </c>
      <c r="AD20" s="12">
        <f t="shared" si="8"/>
        <v>0</v>
      </c>
      <c r="AE20" s="12">
        <f t="shared" si="9"/>
        <v>0</v>
      </c>
      <c r="AF20" s="12">
        <v>0</v>
      </c>
      <c r="AG20" s="12" t="s">
        <v>38</v>
      </c>
      <c r="AH20" s="12" t="s">
        <v>38</v>
      </c>
      <c r="AI20" s="12">
        <f t="shared" si="10"/>
        <v>127</v>
      </c>
      <c r="AJ20" s="12">
        <f t="shared" si="11"/>
        <v>0</v>
      </c>
      <c r="AK20" s="12">
        <f t="shared" si="12"/>
        <v>148</v>
      </c>
      <c r="AL20" s="12">
        <f t="shared" si="13"/>
        <v>162</v>
      </c>
      <c r="AM20" s="12">
        <f t="shared" si="14"/>
        <v>185</v>
      </c>
      <c r="AN20" s="12">
        <f t="shared" si="15"/>
        <v>184</v>
      </c>
      <c r="AO20" s="14">
        <f t="shared" si="0"/>
        <v>378.41125577068971</v>
      </c>
      <c r="AP20" s="11">
        <f>VLOOKUP($C20,[1]Madrid!$BB$7:$BK$40,5)</f>
        <v>13</v>
      </c>
      <c r="AQ20" s="11">
        <f>VLOOKUP($C20,[1]Madrid!$BB$7:$BK$40,6)</f>
        <v>33</v>
      </c>
      <c r="AR20" s="11">
        <f>VLOOKUP($C20,[1]Madrid!$BB$7:$BK$40,7)</f>
        <v>63</v>
      </c>
      <c r="AS20" s="11">
        <f>VLOOKUP($C20,[1]Madrid!$BB$7:$BK$40,8)</f>
        <v>81</v>
      </c>
      <c r="AT20" s="11">
        <f>VLOOKUP($C20,[1]Madrid!$BB$7:$BK$40,9)</f>
        <v>0</v>
      </c>
      <c r="AU20" s="11">
        <f>VLOOKUP($C20,[1]Madrid!$BB$7:$BK$40,10)</f>
        <v>103</v>
      </c>
      <c r="AV20" s="12">
        <f t="shared" si="16"/>
        <v>0</v>
      </c>
      <c r="AW20" s="12">
        <f t="shared" si="17"/>
        <v>0</v>
      </c>
      <c r="AX20" s="12">
        <v>0</v>
      </c>
      <c r="AY20" s="12" t="s">
        <v>38</v>
      </c>
      <c r="AZ20" s="12" t="s">
        <v>38</v>
      </c>
      <c r="BA20" s="12">
        <f t="shared" si="18"/>
        <v>128</v>
      </c>
      <c r="BB20" s="12">
        <f t="shared" si="19"/>
        <v>0</v>
      </c>
      <c r="BC20" s="12">
        <f t="shared" si="20"/>
        <v>149</v>
      </c>
      <c r="BD20" s="12">
        <f t="shared" si="21"/>
        <v>162</v>
      </c>
      <c r="BE20" s="12">
        <f t="shared" si="22"/>
        <v>186</v>
      </c>
      <c r="BF20" s="12">
        <f t="shared" si="23"/>
        <v>184</v>
      </c>
      <c r="BG20" s="14">
        <f t="shared" si="1"/>
        <v>234.47825378439475</v>
      </c>
      <c r="BH20" s="21">
        <f>IF($N20=2,BH51*'4 PEF'!$J$4,IF(OR($N20=3,$N20=4,$N20=5,$N20=6),BH51*'4 PEF'!$J$5,IF(OR($N20=7,$N20=8),BH51*'4 PEF'!$J$8,IF($N20=9,BH51*'4 PEF'!$J$7,IF($N20=10,BH51*'4 PEF'!$J$6)))))</f>
        <v>35.498017328474091</v>
      </c>
      <c r="BI20" s="21">
        <f>BI51*'4 PEF'!$J$8</f>
        <v>25.053005275085287</v>
      </c>
      <c r="BJ20" s="21">
        <f>IF($N20=2,BJ51*'4 PEF'!$J$4,IF(OR($N20=3,$N20=4,$N20=5,$N20=6),BJ51*'4 PEF'!$J$5,IF(OR($N20=7,$N20=8),BJ51*'4 PEF'!$J$8,IF($N20=9,BJ51*'4 PEF'!$J$7,IF($N20=10,BJ51*'4 PEF'!$J$6)))))</f>
        <v>3.8542284036692243</v>
      </c>
      <c r="BK20" s="21">
        <f>BK51*'4 PEF'!$J$8</f>
        <v>21.572209142855559</v>
      </c>
      <c r="BL20" s="21">
        <f>BL51*'4 PEF'!$J$8</f>
        <v>1.2528672048378415</v>
      </c>
      <c r="BM20" s="39">
        <f>BM51*'4 PEF'!$J$8</f>
        <v>-42.559999999999995</v>
      </c>
      <c r="BN20" s="40">
        <f t="shared" si="24"/>
        <v>44.670327354922001</v>
      </c>
      <c r="BO20" s="21">
        <f>IF($N20=2,BO51*'4 PEF'!$J$4,IF(OR($N20=3,$N20=4,$N20=5,$N20=6),BO51*'4 PEF'!$J$5,IF(OR($N20=7,$N20=8),BO51*'4 PEF'!$J$8,IF($N20=9,BO51*'4 PEF'!$J$7,IF($N20=10,BO51*'4 PEF'!$J$6)))))</f>
        <v>28.483495102035086</v>
      </c>
      <c r="BP20" s="21">
        <f>BP51*'4 PEF'!$J$8</f>
        <v>13.007206398077365</v>
      </c>
      <c r="BQ20" s="21">
        <f>IF($N20=2,BQ51*'4 PEF'!$J$4,IF(OR($N20=3,$N20=4,$N20=5,$N20=6),BQ51*'4 PEF'!$J$5,IF(OR($N20=7,$N20=8),BQ51*'4 PEF'!$J$8,IF($N20=9,BQ51*'4 PEF'!$J$7,IF($N20=10,BQ51*'4 PEF'!$J$6)))))</f>
        <v>6.5363409754837649</v>
      </c>
      <c r="BR20" s="21">
        <f>BR51*'4 PEF'!$J$8</f>
        <v>22.1852751515171</v>
      </c>
      <c r="BS20" s="21">
        <f>BS51*'4 PEF'!$J$8</f>
        <v>0.90575574105190659</v>
      </c>
      <c r="BT20" s="39">
        <f>BT51*'4 PEF'!$J$8</f>
        <v>-26.358181818181819</v>
      </c>
      <c r="BU20" s="40">
        <f t="shared" si="25"/>
        <v>44.759891549983408</v>
      </c>
    </row>
    <row r="21" spans="1:73" ht="15" customHeight="1" x14ac:dyDescent="0.25">
      <c r="A21" s="195"/>
      <c r="B21" s="18">
        <v>16</v>
      </c>
      <c r="C21" s="26">
        <f>VLOOKUP(M21,[1]aux!$A$2:$B$35,2)</f>
        <v>17</v>
      </c>
      <c r="D21" s="55" t="s">
        <v>40</v>
      </c>
      <c r="E21" s="55" t="s">
        <v>38</v>
      </c>
      <c r="F21" s="54" t="s">
        <v>42</v>
      </c>
      <c r="G21" s="54" t="s">
        <v>42</v>
      </c>
      <c r="H21" s="54">
        <v>0</v>
      </c>
      <c r="I21" s="54">
        <f t="shared" si="2"/>
        <v>3</v>
      </c>
      <c r="J21" s="54">
        <f t="shared" si="3"/>
        <v>1</v>
      </c>
      <c r="K21" s="54">
        <f t="shared" si="4"/>
        <v>1</v>
      </c>
      <c r="L21" s="54">
        <f t="shared" si="5"/>
        <v>1</v>
      </c>
      <c r="M21" s="54">
        <f t="shared" si="6"/>
        <v>3111</v>
      </c>
      <c r="N21" s="54">
        <v>7</v>
      </c>
      <c r="O21" s="54">
        <v>12</v>
      </c>
      <c r="P21" s="54">
        <v>1</v>
      </c>
      <c r="Q21" s="54">
        <v>1</v>
      </c>
      <c r="R21" s="54">
        <v>2</v>
      </c>
      <c r="S21" s="54" t="s">
        <v>42</v>
      </c>
      <c r="T21" s="26">
        <f t="shared" si="7"/>
        <v>22</v>
      </c>
      <c r="U21" s="54">
        <v>1</v>
      </c>
      <c r="V21" s="54">
        <v>1</v>
      </c>
      <c r="W21" s="19"/>
      <c r="X21" s="11">
        <f>VLOOKUP($C21,[2]Madrid!$BB$7:$BK$40,5)</f>
        <v>15</v>
      </c>
      <c r="Y21" s="11">
        <f>VLOOKUP($C21,[2]Madrid!$BB$7:$BK$40,6)</f>
        <v>35</v>
      </c>
      <c r="Z21" s="11">
        <f>VLOOKUP($C21,[2]Madrid!$BB$7:$BK$40,7)</f>
        <v>65</v>
      </c>
      <c r="AA21" s="11">
        <f>VLOOKUP($C21,[2]Madrid!$BB$7:$BK$40,8)</f>
        <v>80</v>
      </c>
      <c r="AB21" s="11">
        <f>VLOOKUP($C21,[2]Madrid!$BB$7:$BK$40,9)</f>
        <v>0</v>
      </c>
      <c r="AC21" s="11">
        <f>VLOOKUP($C21,[2]Madrid!$BB$7:$BK$40,10)</f>
        <v>102</v>
      </c>
      <c r="AD21" s="12">
        <f t="shared" si="8"/>
        <v>0</v>
      </c>
      <c r="AE21" s="12">
        <f t="shared" si="9"/>
        <v>0</v>
      </c>
      <c r="AF21" s="12">
        <v>0</v>
      </c>
      <c r="AG21" s="12" t="s">
        <v>38</v>
      </c>
      <c r="AH21" s="12" t="s">
        <v>38</v>
      </c>
      <c r="AI21" s="12">
        <f t="shared" si="10"/>
        <v>127</v>
      </c>
      <c r="AJ21" s="12">
        <f t="shared" si="11"/>
        <v>0</v>
      </c>
      <c r="AK21" s="12">
        <f t="shared" si="12"/>
        <v>148</v>
      </c>
      <c r="AL21" s="12">
        <f t="shared" si="13"/>
        <v>162</v>
      </c>
      <c r="AM21" s="12">
        <f t="shared" si="14"/>
        <v>185</v>
      </c>
      <c r="AN21" s="12">
        <f t="shared" si="15"/>
        <v>184</v>
      </c>
      <c r="AO21" s="14">
        <f t="shared" si="0"/>
        <v>400.97726094926111</v>
      </c>
      <c r="AP21" s="11">
        <f>VLOOKUP($C21,[1]Madrid!$BB$7:$BK$40,5)</f>
        <v>15</v>
      </c>
      <c r="AQ21" s="11">
        <f>VLOOKUP($C21,[1]Madrid!$BB$7:$BK$40,6)</f>
        <v>35</v>
      </c>
      <c r="AR21" s="11">
        <f>VLOOKUP($C21,[1]Madrid!$BB$7:$BK$40,7)</f>
        <v>65</v>
      </c>
      <c r="AS21" s="11">
        <f>VLOOKUP($C21,[1]Madrid!$BB$7:$BK$40,8)</f>
        <v>81</v>
      </c>
      <c r="AT21" s="11">
        <f>VLOOKUP($C21,[1]Madrid!$BB$7:$BK$40,9)</f>
        <v>0</v>
      </c>
      <c r="AU21" s="11">
        <f>VLOOKUP($C21,[1]Madrid!$BB$7:$BK$40,10)</f>
        <v>103</v>
      </c>
      <c r="AV21" s="12">
        <f t="shared" si="16"/>
        <v>0</v>
      </c>
      <c r="AW21" s="12">
        <f t="shared" si="17"/>
        <v>0</v>
      </c>
      <c r="AX21" s="12">
        <v>0</v>
      </c>
      <c r="AY21" s="12" t="s">
        <v>38</v>
      </c>
      <c r="AZ21" s="12" t="s">
        <v>38</v>
      </c>
      <c r="BA21" s="12">
        <f t="shared" si="18"/>
        <v>128</v>
      </c>
      <c r="BB21" s="12">
        <f t="shared" si="19"/>
        <v>0</v>
      </c>
      <c r="BC21" s="12">
        <f t="shared" si="20"/>
        <v>149</v>
      </c>
      <c r="BD21" s="12">
        <f t="shared" si="21"/>
        <v>162</v>
      </c>
      <c r="BE21" s="12">
        <f t="shared" si="22"/>
        <v>186</v>
      </c>
      <c r="BF21" s="12">
        <f t="shared" si="23"/>
        <v>184</v>
      </c>
      <c r="BG21" s="14">
        <f t="shared" si="1"/>
        <v>244.38155939045538</v>
      </c>
      <c r="BH21" s="21">
        <f>IF($N21=2,BH52*'4 PEF'!$J$4,IF(OR($N21=3,$N21=4,$N21=5,$N21=6),BH52*'4 PEF'!$J$5,IF(OR($N21=7,$N21=8),BH52*'4 PEF'!$J$8,IF($N21=9,BH52*'4 PEF'!$J$7,IF($N21=10,BH52*'4 PEF'!$J$6)))))</f>
        <v>31.698343659467547</v>
      </c>
      <c r="BI21" s="21">
        <f>BI52*'4 PEF'!$J$8</f>
        <v>24.928575952359964</v>
      </c>
      <c r="BJ21" s="21">
        <f>IF($N21=2,BJ52*'4 PEF'!$J$4,IF(OR($N21=3,$N21=4,$N21=5,$N21=6),BJ52*'4 PEF'!$J$5,IF(OR($N21=7,$N21=8),BJ52*'4 PEF'!$J$8,IF($N21=9,BJ52*'4 PEF'!$J$7,IF($N21=10,BJ52*'4 PEF'!$J$6)))))</f>
        <v>3.8813455624904383</v>
      </c>
      <c r="BK21" s="21">
        <f>BK52*'4 PEF'!$J$8</f>
        <v>21.572209142855559</v>
      </c>
      <c r="BL21" s="21">
        <f>BL52*'4 PEF'!$J$8</f>
        <v>1.2316002701936031</v>
      </c>
      <c r="BM21" s="39">
        <f>BM52*'4 PEF'!$J$8</f>
        <v>-42.559999999999995</v>
      </c>
      <c r="BN21" s="40">
        <f t="shared" si="24"/>
        <v>40.752074587367126</v>
      </c>
      <c r="BO21" s="21">
        <f>IF($N21=2,BO52*'4 PEF'!$J$4,IF(OR($N21=3,$N21=4,$N21=5,$N21=6),BO52*'4 PEF'!$J$5,IF(OR($N21=7,$N21=8),BO52*'4 PEF'!$J$8,IF($N21=9,BO52*'4 PEF'!$J$7,IF($N21=10,BO52*'4 PEF'!$J$6)))))</f>
        <v>26.072158237007368</v>
      </c>
      <c r="BP21" s="21">
        <f>BP52*'4 PEF'!$J$8</f>
        <v>13.078641526142123</v>
      </c>
      <c r="BQ21" s="21">
        <f>IF($N21=2,BQ52*'4 PEF'!$J$4,IF(OR($N21=3,$N21=4,$N21=5,$N21=6),BQ52*'4 PEF'!$J$5,IF(OR($N21=7,$N21=8),BQ52*'4 PEF'!$J$8,IF($N21=9,BQ52*'4 PEF'!$J$7,IF($N21=10,BQ52*'4 PEF'!$J$6)))))</f>
        <v>6.5480233385898856</v>
      </c>
      <c r="BR21" s="21">
        <f>BR52*'4 PEF'!$J$8</f>
        <v>22.1852751515171</v>
      </c>
      <c r="BS21" s="21">
        <f>BS52*'4 PEF'!$J$8</f>
        <v>0.89671950266623501</v>
      </c>
      <c r="BT21" s="39">
        <f>BT52*'4 PEF'!$J$8</f>
        <v>-26.358181818181819</v>
      </c>
      <c r="BU21" s="40">
        <f t="shared" si="25"/>
        <v>42.422635937740893</v>
      </c>
    </row>
    <row r="22" spans="1:73" ht="15" customHeight="1" x14ac:dyDescent="0.25">
      <c r="A22" s="195"/>
      <c r="B22" s="18">
        <v>17</v>
      </c>
      <c r="C22" s="26">
        <f>VLOOKUP(M22,[1]aux!$A$2:$B$35,2)</f>
        <v>24</v>
      </c>
      <c r="D22" s="55" t="s">
        <v>40</v>
      </c>
      <c r="E22" s="55" t="s">
        <v>40</v>
      </c>
      <c r="F22" s="54" t="s">
        <v>41</v>
      </c>
      <c r="G22" s="54" t="s">
        <v>42</v>
      </c>
      <c r="H22" s="54">
        <v>0</v>
      </c>
      <c r="I22" s="54">
        <f t="shared" si="2"/>
        <v>3</v>
      </c>
      <c r="J22" s="54">
        <f t="shared" si="3"/>
        <v>3</v>
      </c>
      <c r="K22" s="54">
        <f t="shared" si="4"/>
        <v>2</v>
      </c>
      <c r="L22" s="54">
        <f t="shared" si="5"/>
        <v>1</v>
      </c>
      <c r="M22" s="54">
        <f t="shared" si="6"/>
        <v>3321</v>
      </c>
      <c r="N22" s="54">
        <v>7</v>
      </c>
      <c r="O22" s="54">
        <v>12</v>
      </c>
      <c r="P22" s="54">
        <v>1</v>
      </c>
      <c r="Q22" s="54">
        <v>1</v>
      </c>
      <c r="R22" s="54">
        <v>2</v>
      </c>
      <c r="S22" s="54" t="s">
        <v>42</v>
      </c>
      <c r="T22" s="26">
        <f t="shared" si="7"/>
        <v>22</v>
      </c>
      <c r="U22" s="54">
        <v>1</v>
      </c>
      <c r="V22" s="54">
        <v>1</v>
      </c>
      <c r="W22" s="19"/>
      <c r="X22" s="11">
        <f>VLOOKUP($C22,[2]Madrid!$BB$7:$BK$40,5)</f>
        <v>15</v>
      </c>
      <c r="Y22" s="11">
        <f>VLOOKUP($C22,[2]Madrid!$BB$7:$BK$40,6)</f>
        <v>35</v>
      </c>
      <c r="Z22" s="11">
        <f>VLOOKUP($C22,[2]Madrid!$BB$7:$BK$40,7)</f>
        <v>65</v>
      </c>
      <c r="AA22" s="11">
        <f>VLOOKUP($C22,[2]Madrid!$BB$7:$BK$40,8)</f>
        <v>90</v>
      </c>
      <c r="AB22" s="11">
        <f>VLOOKUP($C22,[2]Madrid!$BB$7:$BK$40,9)</f>
        <v>116</v>
      </c>
      <c r="AC22" s="11">
        <f>VLOOKUP($C22,[2]Madrid!$BB$7:$BK$40,10)</f>
        <v>108</v>
      </c>
      <c r="AD22" s="12">
        <f t="shared" si="8"/>
        <v>0</v>
      </c>
      <c r="AE22" s="12">
        <f t="shared" si="9"/>
        <v>0</v>
      </c>
      <c r="AF22" s="12">
        <v>0</v>
      </c>
      <c r="AG22" s="12" t="s">
        <v>38</v>
      </c>
      <c r="AH22" s="12" t="s">
        <v>38</v>
      </c>
      <c r="AI22" s="12">
        <f t="shared" si="10"/>
        <v>127</v>
      </c>
      <c r="AJ22" s="12">
        <f t="shared" si="11"/>
        <v>0</v>
      </c>
      <c r="AK22" s="12">
        <f t="shared" si="12"/>
        <v>148</v>
      </c>
      <c r="AL22" s="12">
        <f t="shared" si="13"/>
        <v>162</v>
      </c>
      <c r="AM22" s="12">
        <f t="shared" si="14"/>
        <v>185</v>
      </c>
      <c r="AN22" s="12">
        <f t="shared" si="15"/>
        <v>184</v>
      </c>
      <c r="AO22" s="14">
        <f t="shared" si="0"/>
        <v>557.91467183574946</v>
      </c>
      <c r="AP22" s="11">
        <f>VLOOKUP($C22,[1]Madrid!$BB$7:$BK$40,5)</f>
        <v>15</v>
      </c>
      <c r="AQ22" s="11">
        <f>VLOOKUP($C22,[1]Madrid!$BB$7:$BK$40,6)</f>
        <v>35</v>
      </c>
      <c r="AR22" s="11">
        <f>VLOOKUP($C22,[1]Madrid!$BB$7:$BK$40,7)</f>
        <v>65</v>
      </c>
      <c r="AS22" s="11">
        <f>VLOOKUP($C22,[1]Madrid!$BB$7:$BK$40,8)</f>
        <v>91</v>
      </c>
      <c r="AT22" s="11">
        <f>VLOOKUP($C22,[1]Madrid!$BB$7:$BK$40,9)</f>
        <v>117</v>
      </c>
      <c r="AU22" s="11">
        <f>VLOOKUP($C22,[1]Madrid!$BB$7:$BK$40,10)</f>
        <v>109</v>
      </c>
      <c r="AV22" s="12">
        <f t="shared" si="16"/>
        <v>0</v>
      </c>
      <c r="AW22" s="12">
        <f t="shared" si="17"/>
        <v>0</v>
      </c>
      <c r="AX22" s="12">
        <v>0</v>
      </c>
      <c r="AY22" s="12" t="s">
        <v>38</v>
      </c>
      <c r="AZ22" s="12" t="s">
        <v>38</v>
      </c>
      <c r="BA22" s="12">
        <f t="shared" si="18"/>
        <v>128</v>
      </c>
      <c r="BB22" s="12">
        <f t="shared" si="19"/>
        <v>0</v>
      </c>
      <c r="BC22" s="12">
        <f t="shared" si="20"/>
        <v>149</v>
      </c>
      <c r="BD22" s="12">
        <f t="shared" si="21"/>
        <v>162</v>
      </c>
      <c r="BE22" s="12">
        <f t="shared" si="22"/>
        <v>186</v>
      </c>
      <c r="BF22" s="12">
        <f t="shared" si="23"/>
        <v>184</v>
      </c>
      <c r="BG22" s="14">
        <f t="shared" si="1"/>
        <v>311.47648743224238</v>
      </c>
      <c r="BH22" s="21">
        <f>IF($N22=2,BH53*'4 PEF'!$J$4,IF(OR($N22=3,$N22=4,$N22=5,$N22=6),BH53*'4 PEF'!$J$5,IF(OR($N22=7,$N22=8),BH53*'4 PEF'!$J$8,IF($N22=9,BH53*'4 PEF'!$J$7,IF($N22=10,BH53*'4 PEF'!$J$6)))))</f>
        <v>14.500423087880966</v>
      </c>
      <c r="BI22" s="21">
        <f>BI53*'4 PEF'!$J$8</f>
        <v>9.2211475298154788</v>
      </c>
      <c r="BJ22" s="21">
        <f>IF($N22=2,BJ53*'4 PEF'!$J$4,IF(OR($N22=3,$N22=4,$N22=5,$N22=6),BJ53*'4 PEF'!$J$5,IF(OR($N22=7,$N22=8),BJ53*'4 PEF'!$J$8,IF($N22=9,BJ53*'4 PEF'!$J$7,IF($N22=10,BJ53*'4 PEF'!$J$6)))))</f>
        <v>4.0907135502085072</v>
      </c>
      <c r="BK22" s="21">
        <f>BK53*'4 PEF'!$J$8</f>
        <v>21.572209142855559</v>
      </c>
      <c r="BL22" s="21">
        <f>BL53*'4 PEF'!$J$8</f>
        <v>0.80187106487520987</v>
      </c>
      <c r="BM22" s="39">
        <f>BM53*'4 PEF'!$J$8</f>
        <v>-42.559999999999995</v>
      </c>
      <c r="BN22" s="40">
        <f t="shared" si="24"/>
        <v>7.6263643756357169</v>
      </c>
      <c r="BO22" s="21">
        <f>IF($N22=2,BO53*'4 PEF'!$J$4,IF(OR($N22=3,$N22=4,$N22=5,$N22=6),BO53*'4 PEF'!$J$5,IF(OR($N22=7,$N22=8),BO53*'4 PEF'!$J$8,IF($N22=9,BO53*'4 PEF'!$J$7,IF($N22=10,BO53*'4 PEF'!$J$6)))))</f>
        <v>13.496382871208953</v>
      </c>
      <c r="BP22" s="21">
        <f>BP53*'4 PEF'!$J$8</f>
        <v>4.2615494636662703</v>
      </c>
      <c r="BQ22" s="21">
        <f>IF($N22=2,BQ53*'4 PEF'!$J$4,IF(OR($N22=3,$N22=4,$N22=5,$N22=6),BQ53*'4 PEF'!$J$5,IF(OR($N22=7,$N22=8),BQ53*'4 PEF'!$J$8,IF($N22=9,BQ53*'4 PEF'!$J$7,IF($N22=10,BQ53*'4 PEF'!$J$6)))))</f>
        <v>6.7698974624309578</v>
      </c>
      <c r="BR22" s="21">
        <f>BR53*'4 PEF'!$J$8</f>
        <v>22.1852751515171</v>
      </c>
      <c r="BS22" s="21">
        <f>BS53*'4 PEF'!$J$8</f>
        <v>0.72551979884613826</v>
      </c>
      <c r="BT22" s="39">
        <f>BT53*'4 PEF'!$J$8</f>
        <v>-26.358181818181819</v>
      </c>
      <c r="BU22" s="40">
        <f t="shared" si="25"/>
        <v>21.080442929487596</v>
      </c>
    </row>
    <row r="23" spans="1:73" ht="15" customHeight="1" x14ac:dyDescent="0.25">
      <c r="A23" s="195"/>
      <c r="B23" s="18">
        <v>18</v>
      </c>
      <c r="C23" s="26">
        <f>VLOOKUP(M23,[1]aux!$A$2:$B$35,2)</f>
        <v>32</v>
      </c>
      <c r="D23" s="55" t="s">
        <v>41</v>
      </c>
      <c r="E23" s="55" t="s">
        <v>40</v>
      </c>
      <c r="F23" s="54" t="s">
        <v>41</v>
      </c>
      <c r="G23" s="54" t="s">
        <v>42</v>
      </c>
      <c r="H23" s="54">
        <v>0</v>
      </c>
      <c r="I23" s="54">
        <f t="shared" si="2"/>
        <v>4</v>
      </c>
      <c r="J23" s="54">
        <f t="shared" si="3"/>
        <v>3</v>
      </c>
      <c r="K23" s="54">
        <f t="shared" si="4"/>
        <v>2</v>
      </c>
      <c r="L23" s="54">
        <f t="shared" si="5"/>
        <v>1</v>
      </c>
      <c r="M23" s="54">
        <f t="shared" si="6"/>
        <v>4321</v>
      </c>
      <c r="N23" s="54">
        <v>7</v>
      </c>
      <c r="O23" s="54">
        <v>12</v>
      </c>
      <c r="P23" s="54">
        <v>1</v>
      </c>
      <c r="Q23" s="54">
        <v>1</v>
      </c>
      <c r="R23" s="54">
        <v>2</v>
      </c>
      <c r="S23" s="54" t="s">
        <v>42</v>
      </c>
      <c r="T23" s="26">
        <f t="shared" si="7"/>
        <v>22</v>
      </c>
      <c r="U23" s="54">
        <v>1</v>
      </c>
      <c r="V23" s="54">
        <v>1</v>
      </c>
      <c r="W23" s="19"/>
      <c r="X23" s="11">
        <f>VLOOKUP($C23,[2]Madrid!$BB$7:$BK$40,5)</f>
        <v>17</v>
      </c>
      <c r="Y23" s="11">
        <f>VLOOKUP($C23,[2]Madrid!$BB$7:$BK$40,6)</f>
        <v>37</v>
      </c>
      <c r="Z23" s="11">
        <f>VLOOKUP($C23,[2]Madrid!$BB$7:$BK$40,7)</f>
        <v>67</v>
      </c>
      <c r="AA23" s="11">
        <f>VLOOKUP($C23,[2]Madrid!$BB$7:$BK$40,8)</f>
        <v>90</v>
      </c>
      <c r="AB23" s="11">
        <f>VLOOKUP($C23,[2]Madrid!$BB$7:$BK$40,9)</f>
        <v>116</v>
      </c>
      <c r="AC23" s="11">
        <f>VLOOKUP($C23,[2]Madrid!$BB$7:$BK$40,10)</f>
        <v>108</v>
      </c>
      <c r="AD23" s="12">
        <f t="shared" si="8"/>
        <v>0</v>
      </c>
      <c r="AE23" s="12">
        <f t="shared" si="9"/>
        <v>0</v>
      </c>
      <c r="AF23" s="12">
        <v>0</v>
      </c>
      <c r="AG23" s="12" t="s">
        <v>38</v>
      </c>
      <c r="AH23" s="12" t="s">
        <v>38</v>
      </c>
      <c r="AI23" s="12">
        <f t="shared" si="10"/>
        <v>127</v>
      </c>
      <c r="AJ23" s="12">
        <f t="shared" si="11"/>
        <v>0</v>
      </c>
      <c r="AK23" s="12">
        <f t="shared" si="12"/>
        <v>148</v>
      </c>
      <c r="AL23" s="12">
        <f t="shared" si="13"/>
        <v>162</v>
      </c>
      <c r="AM23" s="12">
        <f t="shared" si="14"/>
        <v>185</v>
      </c>
      <c r="AN23" s="12">
        <f t="shared" si="15"/>
        <v>184</v>
      </c>
      <c r="AO23" s="14">
        <f t="shared" si="0"/>
        <v>589.0915544243619</v>
      </c>
      <c r="AP23" s="11">
        <f>VLOOKUP($C23,[1]Madrid!$BB$7:$BK$40,5)</f>
        <v>17</v>
      </c>
      <c r="AQ23" s="11">
        <f>VLOOKUP($C23,[1]Madrid!$BB$7:$BK$40,6)</f>
        <v>37</v>
      </c>
      <c r="AR23" s="11">
        <f>VLOOKUP($C23,[1]Madrid!$BB$7:$BK$40,7)</f>
        <v>67</v>
      </c>
      <c r="AS23" s="11">
        <f>VLOOKUP($C23,[1]Madrid!$BB$7:$BK$40,8)</f>
        <v>91</v>
      </c>
      <c r="AT23" s="11">
        <f>VLOOKUP($C23,[1]Madrid!$BB$7:$BK$40,9)</f>
        <v>117</v>
      </c>
      <c r="AU23" s="11">
        <f>VLOOKUP($C23,[1]Madrid!$BB$7:$BK$40,10)</f>
        <v>109</v>
      </c>
      <c r="AV23" s="12">
        <f t="shared" si="16"/>
        <v>0</v>
      </c>
      <c r="AW23" s="12">
        <f t="shared" si="17"/>
        <v>0</v>
      </c>
      <c r="AX23" s="12">
        <v>0</v>
      </c>
      <c r="AY23" s="12" t="s">
        <v>38</v>
      </c>
      <c r="AZ23" s="12" t="s">
        <v>38</v>
      </c>
      <c r="BA23" s="12">
        <f t="shared" si="18"/>
        <v>128</v>
      </c>
      <c r="BB23" s="12">
        <f t="shared" si="19"/>
        <v>0</v>
      </c>
      <c r="BC23" s="12">
        <f t="shared" si="20"/>
        <v>149</v>
      </c>
      <c r="BD23" s="12">
        <f t="shared" si="21"/>
        <v>162</v>
      </c>
      <c r="BE23" s="12">
        <f t="shared" si="22"/>
        <v>186</v>
      </c>
      <c r="BF23" s="12">
        <f t="shared" si="23"/>
        <v>184</v>
      </c>
      <c r="BG23" s="14">
        <f t="shared" si="1"/>
        <v>325.54658334767868</v>
      </c>
      <c r="BH23" s="21">
        <f>IF($N23=2,BH54*'4 PEF'!$J$4,IF(OR($N23=3,$N23=4,$N23=5,$N23=6),BH54*'4 PEF'!$J$5,IF(OR($N23=7,$N23=8),BH54*'4 PEF'!$J$8,IF($N23=9,BH54*'4 PEF'!$J$7,IF($N23=10,BH54*'4 PEF'!$J$6)))))</f>
        <v>12.520393011577701</v>
      </c>
      <c r="BI23" s="21">
        <f>BI54*'4 PEF'!$J$8</f>
        <v>8.908961070776618</v>
      </c>
      <c r="BJ23" s="21">
        <f>IF($N23=2,BJ54*'4 PEF'!$J$4,IF(OR($N23=3,$N23=4,$N23=5,$N23=6),BJ54*'4 PEF'!$J$5,IF(OR($N23=7,$N23=8),BJ54*'4 PEF'!$J$8,IF($N23=9,BJ54*'4 PEF'!$J$7,IF($N23=10,BJ54*'4 PEF'!$J$6)))))</f>
        <v>4.1588314630077257</v>
      </c>
      <c r="BK23" s="21">
        <f>BK54*'4 PEF'!$J$8</f>
        <v>21.572209142855559</v>
      </c>
      <c r="BL23" s="21">
        <f>BL54*'4 PEF'!$J$8</f>
        <v>0.78727128975549876</v>
      </c>
      <c r="BM23" s="39">
        <f>BM54*'4 PEF'!$J$8</f>
        <v>-42.559999999999995</v>
      </c>
      <c r="BN23" s="40">
        <f t="shared" si="24"/>
        <v>5.3876659779731142</v>
      </c>
      <c r="BO23" s="21">
        <f>IF($N23=2,BO54*'4 PEF'!$J$4,IF(OR($N23=3,$N23=4,$N23=5,$N23=6),BO54*'4 PEF'!$J$5,IF(OR($N23=7,$N23=8),BO54*'4 PEF'!$J$8,IF($N23=9,BO54*'4 PEF'!$J$7,IF($N23=10,BO54*'4 PEF'!$J$6)))))</f>
        <v>12.232468865985487</v>
      </c>
      <c r="BP23" s="21">
        <f>BP54*'4 PEF'!$J$8</f>
        <v>4.1251112620853769</v>
      </c>
      <c r="BQ23" s="21">
        <f>IF($N23=2,BQ54*'4 PEF'!$J$4,IF(OR($N23=3,$N23=4,$N23=5,$N23=6),BQ54*'4 PEF'!$J$5,IF(OR($N23=7,$N23=8),BQ54*'4 PEF'!$J$8,IF($N23=9,BQ54*'4 PEF'!$J$7,IF($N23=10,BQ54*'4 PEF'!$J$6)))))</f>
        <v>6.8275569629213599</v>
      </c>
      <c r="BR23" s="21">
        <f>BR54*'4 PEF'!$J$8</f>
        <v>22.1852751515171</v>
      </c>
      <c r="BS23" s="21">
        <f>BS54*'4 PEF'!$J$8</f>
        <v>0.71874702363984611</v>
      </c>
      <c r="BT23" s="39">
        <f>BT54*'4 PEF'!$J$8</f>
        <v>-26.358181818181819</v>
      </c>
      <c r="BU23" s="40">
        <f t="shared" si="25"/>
        <v>19.730977447967348</v>
      </c>
    </row>
    <row r="24" spans="1:73" ht="15" customHeight="1" x14ac:dyDescent="0.25">
      <c r="A24" s="195"/>
      <c r="B24" s="18">
        <v>19</v>
      </c>
      <c r="C24" s="26">
        <f>VLOOKUP(M24,[1]aux!$A$2:$B$35,2)</f>
        <v>26</v>
      </c>
      <c r="D24" s="55" t="s">
        <v>40</v>
      </c>
      <c r="E24" s="55" t="s">
        <v>40</v>
      </c>
      <c r="F24" s="54" t="s">
        <v>41</v>
      </c>
      <c r="G24" s="54" t="s">
        <v>42</v>
      </c>
      <c r="H24" s="54">
        <v>1</v>
      </c>
      <c r="I24" s="54">
        <f t="shared" si="2"/>
        <v>3</v>
      </c>
      <c r="J24" s="54">
        <f t="shared" si="3"/>
        <v>3</v>
      </c>
      <c r="K24" s="54">
        <f t="shared" si="4"/>
        <v>2</v>
      </c>
      <c r="L24" s="54">
        <f t="shared" si="5"/>
        <v>2</v>
      </c>
      <c r="M24" s="54">
        <f t="shared" si="6"/>
        <v>3322</v>
      </c>
      <c r="N24" s="54">
        <v>7</v>
      </c>
      <c r="O24" s="54">
        <v>12</v>
      </c>
      <c r="P24" s="54">
        <v>1</v>
      </c>
      <c r="Q24" s="54">
        <v>1</v>
      </c>
      <c r="R24" s="54">
        <v>2</v>
      </c>
      <c r="S24" s="54" t="s">
        <v>42</v>
      </c>
      <c r="T24" s="26">
        <f t="shared" si="7"/>
        <v>22</v>
      </c>
      <c r="U24" s="54">
        <v>1</v>
      </c>
      <c r="V24" s="54">
        <v>1</v>
      </c>
      <c r="W24" s="19"/>
      <c r="X24" s="11">
        <f>VLOOKUP($C24,[2]Madrid!$BB$7:$BK$40,5)</f>
        <v>15</v>
      </c>
      <c r="Y24" s="11">
        <f>VLOOKUP($C24,[2]Madrid!$BB$7:$BK$40,6)</f>
        <v>35</v>
      </c>
      <c r="Z24" s="11">
        <f>VLOOKUP($C24,[2]Madrid!$BB$7:$BK$40,7)</f>
        <v>65</v>
      </c>
      <c r="AA24" s="11">
        <f>VLOOKUP($C24,[2]Madrid!$BB$7:$BK$40,8)</f>
        <v>90</v>
      </c>
      <c r="AB24" s="11">
        <f>VLOOKUP($C24,[2]Madrid!$BB$7:$BK$40,9)</f>
        <v>116</v>
      </c>
      <c r="AC24" s="11">
        <f>VLOOKUP($C24,[2]Madrid!$BB$7:$BK$40,10)</f>
        <v>108</v>
      </c>
      <c r="AD24" s="12">
        <f t="shared" si="8"/>
        <v>169</v>
      </c>
      <c r="AE24" s="12">
        <f t="shared" si="9"/>
        <v>167</v>
      </c>
      <c r="AF24" s="12">
        <v>0</v>
      </c>
      <c r="AG24" s="12" t="s">
        <v>38</v>
      </c>
      <c r="AH24" s="12" t="s">
        <v>38</v>
      </c>
      <c r="AI24" s="12">
        <f t="shared" si="10"/>
        <v>127</v>
      </c>
      <c r="AJ24" s="12">
        <f t="shared" si="11"/>
        <v>0</v>
      </c>
      <c r="AK24" s="12">
        <f t="shared" si="12"/>
        <v>148</v>
      </c>
      <c r="AL24" s="12">
        <f t="shared" si="13"/>
        <v>162</v>
      </c>
      <c r="AM24" s="12">
        <f t="shared" si="14"/>
        <v>185</v>
      </c>
      <c r="AN24" s="12">
        <f t="shared" si="15"/>
        <v>184</v>
      </c>
      <c r="AO24" s="14">
        <f t="shared" si="0"/>
        <v>581.46682183574944</v>
      </c>
      <c r="AP24" s="11">
        <f>VLOOKUP($C24,[1]Madrid!$BB$7:$BK$40,5)</f>
        <v>15</v>
      </c>
      <c r="AQ24" s="11">
        <f>VLOOKUP($C24,[1]Madrid!$BB$7:$BK$40,6)</f>
        <v>35</v>
      </c>
      <c r="AR24" s="11">
        <f>VLOOKUP($C24,[1]Madrid!$BB$7:$BK$40,7)</f>
        <v>65</v>
      </c>
      <c r="AS24" s="11">
        <f>VLOOKUP($C24,[1]Madrid!$BB$7:$BK$40,8)</f>
        <v>91</v>
      </c>
      <c r="AT24" s="11">
        <f>VLOOKUP($C24,[1]Madrid!$BB$7:$BK$40,9)</f>
        <v>117</v>
      </c>
      <c r="AU24" s="11">
        <f>VLOOKUP($C24,[1]Madrid!$BB$7:$BK$40,10)</f>
        <v>109</v>
      </c>
      <c r="AV24" s="12">
        <f t="shared" si="16"/>
        <v>170</v>
      </c>
      <c r="AW24" s="12">
        <f t="shared" si="17"/>
        <v>168</v>
      </c>
      <c r="AX24" s="12">
        <v>0</v>
      </c>
      <c r="AY24" s="12" t="s">
        <v>38</v>
      </c>
      <c r="AZ24" s="12" t="s">
        <v>38</v>
      </c>
      <c r="BA24" s="12">
        <f t="shared" si="18"/>
        <v>128</v>
      </c>
      <c r="BB24" s="12">
        <f t="shared" si="19"/>
        <v>0</v>
      </c>
      <c r="BC24" s="12">
        <f t="shared" si="20"/>
        <v>149</v>
      </c>
      <c r="BD24" s="12">
        <f t="shared" si="21"/>
        <v>162</v>
      </c>
      <c r="BE24" s="12">
        <f t="shared" si="22"/>
        <v>186</v>
      </c>
      <c r="BF24" s="12">
        <f t="shared" si="23"/>
        <v>184</v>
      </c>
      <c r="BG24" s="14">
        <f t="shared" si="1"/>
        <v>330.34995999789896</v>
      </c>
      <c r="BH24" s="21">
        <f>IF($N24=2,BH55*'4 PEF'!$J$4,IF(OR($N24=3,$N24=4,$N24=5,$N24=6),BH55*'4 PEF'!$J$5,IF(OR($N24=7,$N24=8),BH55*'4 PEF'!$J$8,IF($N24=9,BH55*'4 PEF'!$J$7,IF($N24=10,BH55*'4 PEF'!$J$6)))))</f>
        <v>10.798834811247779</v>
      </c>
      <c r="BI24" s="21">
        <f>BI55*'4 PEF'!$J$8</f>
        <v>8.2689617682346714</v>
      </c>
      <c r="BJ24" s="21">
        <f>IF($N24=2,BJ55*'4 PEF'!$J$4,IF(OR($N24=3,$N24=4,$N24=5,$N24=6),BJ55*'4 PEF'!$J$5,IF(OR($N24=7,$N24=8),BJ55*'4 PEF'!$J$8,IF($N24=9,BJ55*'4 PEF'!$J$7,IF($N24=10,BJ55*'4 PEF'!$J$6)))))</f>
        <v>4.2247707107796248</v>
      </c>
      <c r="BK24" s="21">
        <f>BK55*'4 PEF'!$J$8</f>
        <v>21.572209142855559</v>
      </c>
      <c r="BL24" s="21">
        <f>BL55*'4 PEF'!$J$8</f>
        <v>9.4485053403893229</v>
      </c>
      <c r="BM24" s="39">
        <f>BM55*'4 PEF'!$J$8</f>
        <v>-42.559999999999995</v>
      </c>
      <c r="BN24" s="40">
        <f t="shared" si="24"/>
        <v>11.75328177350697</v>
      </c>
      <c r="BO24" s="21">
        <f>IF($N24=2,BO55*'4 PEF'!$J$4,IF(OR($N24=3,$N24=4,$N24=5,$N24=6),BO55*'4 PEF'!$J$5,IF(OR($N24=7,$N24=8),BO55*'4 PEF'!$J$8,IF($N24=9,BO55*'4 PEF'!$J$7,IF($N24=10,BO55*'4 PEF'!$J$6)))))</f>
        <v>9.2112799075128677</v>
      </c>
      <c r="BP24" s="21">
        <f>BP55*'4 PEF'!$J$8</f>
        <v>3.4333506372578055</v>
      </c>
      <c r="BQ24" s="21">
        <f>IF($N24=2,BQ55*'4 PEF'!$J$4,IF(OR($N24=3,$N24=4,$N24=5,$N24=6),BQ55*'4 PEF'!$J$5,IF(OR($N24=7,$N24=8),BQ55*'4 PEF'!$J$8,IF($N24=9,BQ55*'4 PEF'!$J$7,IF($N24=10,BQ55*'4 PEF'!$J$6)))))</f>
        <v>7.0061763925682561</v>
      </c>
      <c r="BR24" s="21">
        <f>BR55*'4 PEF'!$J$8</f>
        <v>22.1852751515171</v>
      </c>
      <c r="BS24" s="21">
        <f>BS55*'4 PEF'!$J$8</f>
        <v>9.5634592944364574</v>
      </c>
      <c r="BT24" s="39">
        <f>BT55*'4 PEF'!$J$8</f>
        <v>-26.358181818181819</v>
      </c>
      <c r="BU24" s="40">
        <f t="shared" si="25"/>
        <v>25.041359565110668</v>
      </c>
    </row>
    <row r="25" spans="1:73" ht="15" customHeight="1" x14ac:dyDescent="0.25">
      <c r="A25" s="195"/>
      <c r="B25" s="38">
        <v>20</v>
      </c>
      <c r="C25" s="26">
        <f>VLOOKUP(M25,[1]aux!$A$2:$B$35,2)</f>
        <v>34</v>
      </c>
      <c r="D25" s="55" t="s">
        <v>41</v>
      </c>
      <c r="E25" s="55" t="s">
        <v>40</v>
      </c>
      <c r="F25" s="54" t="s">
        <v>41</v>
      </c>
      <c r="G25" s="54" t="s">
        <v>42</v>
      </c>
      <c r="H25" s="54">
        <v>1</v>
      </c>
      <c r="I25" s="54">
        <f t="shared" ref="I25" si="26">IF(D25="-",1,IF(D25="o",2,IF(D25="o+",3,IF(D25="+",4))))</f>
        <v>4</v>
      </c>
      <c r="J25" s="54">
        <f t="shared" ref="J25" si="27">IF(E25="-",1,IF(E25="o",2,IF(E25="o+",3)))</f>
        <v>3</v>
      </c>
      <c r="K25" s="54">
        <f t="shared" ref="K25" si="28">IF(F25="o",1,IF(F25="+",2))</f>
        <v>2</v>
      </c>
      <c r="L25" s="54">
        <f t="shared" ref="L25" si="29">IF(H25=0,1,IF(H25=1,2))</f>
        <v>2</v>
      </c>
      <c r="M25" s="54">
        <f t="shared" ref="M25:M33" si="30">I25*1000+J25*100+K25*10+L25*1</f>
        <v>4322</v>
      </c>
      <c r="N25" s="54">
        <v>7</v>
      </c>
      <c r="O25" s="54">
        <v>12</v>
      </c>
      <c r="P25" s="54">
        <v>1</v>
      </c>
      <c r="Q25" s="54">
        <v>1</v>
      </c>
      <c r="R25" s="54">
        <v>2</v>
      </c>
      <c r="S25" s="54" t="s">
        <v>42</v>
      </c>
      <c r="T25" s="26">
        <f t="shared" ref="T25:T33" si="31">IF(U25=0,IF(OR(N25=2,N25=3),14,IF(N25=7,16,IF(N25=8,17,IF(N25=9,18,IF(N25=10,19,15))))),IF(U25=1,IF(OR(N25=2,N25=3),20,IF(N25=7,22,IF(N25=8,23,IF(N25=9,24,IF(N25=10,25,21)))))))</f>
        <v>22</v>
      </c>
      <c r="U25" s="54">
        <v>1</v>
      </c>
      <c r="V25" s="54">
        <v>1</v>
      </c>
      <c r="W25" s="19"/>
      <c r="X25" s="11">
        <f>VLOOKUP($C25,[2]Madrid!$BB$7:$BK$40,5)</f>
        <v>17</v>
      </c>
      <c r="Y25" s="11">
        <f>VLOOKUP($C25,[2]Madrid!$BB$7:$BK$40,6)</f>
        <v>37</v>
      </c>
      <c r="Z25" s="11">
        <f>VLOOKUP($C25,[2]Madrid!$BB$7:$BK$40,7)</f>
        <v>67</v>
      </c>
      <c r="AA25" s="11">
        <f>VLOOKUP($C25,[2]Madrid!$BB$7:$BK$40,8)</f>
        <v>90</v>
      </c>
      <c r="AB25" s="11">
        <f>VLOOKUP($C25,[2]Madrid!$BB$7:$BK$40,9)</f>
        <v>116</v>
      </c>
      <c r="AC25" s="11">
        <f>VLOOKUP($C25,[2]Madrid!$BB$7:$BK$40,10)</f>
        <v>108</v>
      </c>
      <c r="AD25" s="12">
        <f t="shared" si="8"/>
        <v>169</v>
      </c>
      <c r="AE25" s="12">
        <f t="shared" si="9"/>
        <v>167</v>
      </c>
      <c r="AF25" s="12">
        <v>0</v>
      </c>
      <c r="AG25" s="12" t="s">
        <v>38</v>
      </c>
      <c r="AH25" s="12" t="s">
        <v>38</v>
      </c>
      <c r="AI25" s="12">
        <f t="shared" si="10"/>
        <v>127</v>
      </c>
      <c r="AJ25" s="12">
        <f t="shared" si="11"/>
        <v>0</v>
      </c>
      <c r="AK25" s="12">
        <f t="shared" si="12"/>
        <v>148</v>
      </c>
      <c r="AL25" s="12">
        <f t="shared" si="13"/>
        <v>162</v>
      </c>
      <c r="AM25" s="12">
        <f t="shared" si="14"/>
        <v>185</v>
      </c>
      <c r="AN25" s="12">
        <f t="shared" si="15"/>
        <v>184</v>
      </c>
      <c r="AO25" s="14">
        <f t="shared" ref="AO25:AO33" si="32">AO56/$AO$5</f>
        <v>612.64370442436189</v>
      </c>
      <c r="AP25" s="11">
        <f>VLOOKUP($C25,[1]Madrid!$BB$7:$BK$40,5)</f>
        <v>17</v>
      </c>
      <c r="AQ25" s="11">
        <f>VLOOKUP($C25,[1]Madrid!$BB$7:$BK$40,6)</f>
        <v>37</v>
      </c>
      <c r="AR25" s="11">
        <f>VLOOKUP($C25,[1]Madrid!$BB$7:$BK$40,7)</f>
        <v>67</v>
      </c>
      <c r="AS25" s="11">
        <f>VLOOKUP($C25,[1]Madrid!$BB$7:$BK$40,8)</f>
        <v>91</v>
      </c>
      <c r="AT25" s="11">
        <f>VLOOKUP($C25,[1]Madrid!$BB$7:$BK$40,9)</f>
        <v>117</v>
      </c>
      <c r="AU25" s="11">
        <f>VLOOKUP($C25,[1]Madrid!$BB$7:$BK$40,10)</f>
        <v>109</v>
      </c>
      <c r="AV25" s="12">
        <f t="shared" si="16"/>
        <v>170</v>
      </c>
      <c r="AW25" s="12">
        <f t="shared" si="17"/>
        <v>168</v>
      </c>
      <c r="AX25" s="12">
        <v>0</v>
      </c>
      <c r="AY25" s="12" t="s">
        <v>38</v>
      </c>
      <c r="AZ25" s="12" t="s">
        <v>38</v>
      </c>
      <c r="BA25" s="12">
        <f t="shared" si="18"/>
        <v>128</v>
      </c>
      <c r="BB25" s="12">
        <f t="shared" si="19"/>
        <v>0</v>
      </c>
      <c r="BC25" s="12">
        <f t="shared" si="20"/>
        <v>149</v>
      </c>
      <c r="BD25" s="12">
        <f t="shared" si="21"/>
        <v>162</v>
      </c>
      <c r="BE25" s="12">
        <f t="shared" si="22"/>
        <v>186</v>
      </c>
      <c r="BF25" s="12">
        <f t="shared" si="23"/>
        <v>184</v>
      </c>
      <c r="BG25" s="14">
        <f t="shared" ref="BG25:BG33" si="33">BG56/$BG$5</f>
        <v>344.4200559133352</v>
      </c>
      <c r="BH25" s="21">
        <f>IF($N25=2,BH56*'4 PEF'!$J$4,IF(OR($N25=3,$N25=4,$N25=5,$N25=6),BH56*'4 PEF'!$J$5,IF(OR($N25=7,$N25=8),BH56*'4 PEF'!$J$8,IF($N25=9,BH56*'4 PEF'!$J$7,IF($N25=10,BH56*'4 PEF'!$J$6)))))</f>
        <v>9.2310731775546362</v>
      </c>
      <c r="BI25" s="21">
        <f>BI56*'4 PEF'!$J$8</f>
        <v>7.9731621836077764</v>
      </c>
      <c r="BJ25" s="21">
        <f>IF($N25=2,BJ56*'4 PEF'!$J$4,IF(OR($N25=3,$N25=4,$N25=5,$N25=6),BJ56*'4 PEF'!$J$5,IF(OR($N25=7,$N25=8),BJ56*'4 PEF'!$J$8,IF($N25=9,BJ56*'4 PEF'!$J$7,IF($N25=10,BJ56*'4 PEF'!$J$6)))))</f>
        <v>4.3174380817810842</v>
      </c>
      <c r="BK25" s="21">
        <f>BK56*'4 PEF'!$J$8</f>
        <v>21.572209142855559</v>
      </c>
      <c r="BL25" s="21">
        <f>BL56*'4 PEF'!$J$8</f>
        <v>9.4338815117120536</v>
      </c>
      <c r="BM25" s="39">
        <f>BM56*'4 PEF'!$J$8</f>
        <v>-42.559999999999995</v>
      </c>
      <c r="BN25" s="95">
        <f t="shared" ref="BN25:BN33" si="34">SUM(BH25:BM25)</f>
        <v>9.9677640975111075</v>
      </c>
      <c r="BO25" s="21">
        <f>IF($N25=2,BO56*'4 PEF'!$J$4,IF(OR($N25=3,$N25=4,$N25=5,$N25=6),BO56*'4 PEF'!$J$5,IF(OR($N25=7,$N25=8),BO56*'4 PEF'!$J$8,IF($N25=9,BO56*'4 PEF'!$J$7,IF($N25=10,BO56*'4 PEF'!$J$6)))))</f>
        <v>8.1973691096997214</v>
      </c>
      <c r="BP25" s="21">
        <f>BP56*'4 PEF'!$J$8</f>
        <v>3.3043201454801152</v>
      </c>
      <c r="BQ25" s="21">
        <f>IF($N25=2,BQ56*'4 PEF'!$J$4,IF(OR($N25=3,$N25=4,$N25=5,$N25=6),BQ56*'4 PEF'!$J$5,IF(OR($N25=7,$N25=8),BQ56*'4 PEF'!$J$8,IF($N25=9,BQ56*'4 PEF'!$J$7,IF($N25=10,BQ56*'4 PEF'!$J$6)))))</f>
        <v>7.096834755371356</v>
      </c>
      <c r="BR25" s="21">
        <f>BR56*'4 PEF'!$J$8</f>
        <v>22.1852751515171</v>
      </c>
      <c r="BS25" s="21">
        <f>BS56*'4 PEF'!$J$8</f>
        <v>9.5572281055117134</v>
      </c>
      <c r="BT25" s="39">
        <f>BT56*'4 PEF'!$J$8</f>
        <v>-26.358181818181819</v>
      </c>
      <c r="BU25" s="40">
        <f t="shared" ref="BU25:BU33" si="35">SUM(BO25:BT25)</f>
        <v>23.982845449398184</v>
      </c>
    </row>
    <row r="26" spans="1:73" ht="15" customHeight="1" x14ac:dyDescent="0.25">
      <c r="A26" s="195"/>
      <c r="B26" s="18">
        <v>21</v>
      </c>
      <c r="C26" s="26">
        <f>VLOOKUP(M26,[1]aux!$A$2:$B$35,2)</f>
        <v>9</v>
      </c>
      <c r="D26" s="55"/>
      <c r="E26" s="55"/>
      <c r="F26" s="54"/>
      <c r="G26" s="54"/>
      <c r="H26" s="37">
        <f>IF(L26=1,0,IF(L26=2,1))</f>
        <v>0</v>
      </c>
      <c r="I26" s="54">
        <v>2</v>
      </c>
      <c r="J26" s="54">
        <v>2</v>
      </c>
      <c r="K26" s="54">
        <v>1</v>
      </c>
      <c r="L26" s="54">
        <v>1</v>
      </c>
      <c r="M26" s="54">
        <f t="shared" si="30"/>
        <v>2211</v>
      </c>
      <c r="N26" s="54">
        <v>7</v>
      </c>
      <c r="O26" s="54">
        <v>12</v>
      </c>
      <c r="P26" s="54">
        <v>1</v>
      </c>
      <c r="Q26" s="54">
        <v>1</v>
      </c>
      <c r="R26" s="54">
        <v>2</v>
      </c>
      <c r="S26" s="54" t="s">
        <v>42</v>
      </c>
      <c r="T26" s="26">
        <f t="shared" si="31"/>
        <v>16</v>
      </c>
      <c r="U26" s="54">
        <v>0</v>
      </c>
      <c r="V26" s="54">
        <v>1</v>
      </c>
      <c r="W26" s="19"/>
      <c r="X26" s="11">
        <f>VLOOKUP($C26,[2]Madrid!$BB$7:$BK$40,5)</f>
        <v>13</v>
      </c>
      <c r="Y26" s="11">
        <f>VLOOKUP($C26,[2]Madrid!$BB$7:$BK$40,6)</f>
        <v>33</v>
      </c>
      <c r="Z26" s="11">
        <f>VLOOKUP($C26,[2]Madrid!$BB$7:$BK$40,7)</f>
        <v>63</v>
      </c>
      <c r="AA26" s="11">
        <f>VLOOKUP($C26,[2]Madrid!$BB$7:$BK$40,8)</f>
        <v>88</v>
      </c>
      <c r="AB26" s="11">
        <f>VLOOKUP($C26,[2]Madrid!$BB$7:$BK$40,9)</f>
        <v>0</v>
      </c>
      <c r="AC26" s="11">
        <f>VLOOKUP($C26,[2]Madrid!$BB$7:$BK$40,10)</f>
        <v>102</v>
      </c>
      <c r="AD26" s="12">
        <f t="shared" si="8"/>
        <v>0</v>
      </c>
      <c r="AE26" s="12">
        <f t="shared" si="9"/>
        <v>0</v>
      </c>
      <c r="AF26" s="12">
        <v>0</v>
      </c>
      <c r="AG26" s="12" t="s">
        <v>38</v>
      </c>
      <c r="AH26" s="12" t="s">
        <v>38</v>
      </c>
      <c r="AI26" s="12">
        <f t="shared" si="10"/>
        <v>127</v>
      </c>
      <c r="AJ26" s="12">
        <f t="shared" si="11"/>
        <v>0</v>
      </c>
      <c r="AK26" s="12">
        <f t="shared" si="12"/>
        <v>148</v>
      </c>
      <c r="AL26" s="12">
        <f t="shared" si="13"/>
        <v>162</v>
      </c>
      <c r="AM26" s="12">
        <f t="shared" si="14"/>
        <v>0</v>
      </c>
      <c r="AN26" s="12">
        <f t="shared" si="15"/>
        <v>184</v>
      </c>
      <c r="AO26" s="14">
        <f t="shared" si="32"/>
        <v>423.14851665717794</v>
      </c>
      <c r="AP26" s="11">
        <f>VLOOKUP($C26,[1]Madrid!$BB$7:$BK$40,5)</f>
        <v>13</v>
      </c>
      <c r="AQ26" s="11">
        <f>VLOOKUP($C26,[1]Madrid!$BB$7:$BK$40,6)</f>
        <v>33</v>
      </c>
      <c r="AR26" s="11">
        <f>VLOOKUP($C26,[1]Madrid!$BB$7:$BK$40,7)</f>
        <v>63</v>
      </c>
      <c r="AS26" s="11">
        <f>VLOOKUP($C26,[1]Madrid!$BB$7:$BK$40,8)</f>
        <v>89</v>
      </c>
      <c r="AT26" s="11">
        <f>VLOOKUP($C26,[1]Madrid!$BB$7:$BK$40,9)</f>
        <v>0</v>
      </c>
      <c r="AU26" s="11">
        <f>VLOOKUP($C26,[1]Madrid!$BB$7:$BK$40,10)</f>
        <v>103</v>
      </c>
      <c r="AV26" s="12">
        <f t="shared" si="16"/>
        <v>0</v>
      </c>
      <c r="AW26" s="12">
        <f t="shared" si="17"/>
        <v>0</v>
      </c>
      <c r="AX26" s="12">
        <v>0</v>
      </c>
      <c r="AY26" s="12" t="s">
        <v>38</v>
      </c>
      <c r="AZ26" s="12" t="s">
        <v>38</v>
      </c>
      <c r="BA26" s="12">
        <f t="shared" si="18"/>
        <v>128</v>
      </c>
      <c r="BB26" s="12">
        <f t="shared" si="19"/>
        <v>0</v>
      </c>
      <c r="BC26" s="12">
        <f t="shared" si="20"/>
        <v>149</v>
      </c>
      <c r="BD26" s="12">
        <f t="shared" si="21"/>
        <v>162</v>
      </c>
      <c r="BE26" s="12">
        <f t="shared" si="22"/>
        <v>0</v>
      </c>
      <c r="BF26" s="12">
        <f t="shared" si="23"/>
        <v>184</v>
      </c>
      <c r="BG26" s="14">
        <f t="shared" si="33"/>
        <v>238.61085859385855</v>
      </c>
      <c r="BH26" s="21">
        <f>IF($N26=2,BH57*'4 PEF'!$J$4,IF(OR($N26=3,$N26=4,$N26=5,$N26=6),BH57*'4 PEF'!$J$5,IF(OR($N26=7,$N26=8),BH57*'4 PEF'!$J$8,IF($N26=9,BH57*'4 PEF'!$J$7,IF($N26=10,BH57*'4 PEF'!$J$6)))))</f>
        <v>23.717244992326425</v>
      </c>
      <c r="BI26" s="21">
        <f>BI57*'4 PEF'!$J$8</f>
        <v>23.205840935036761</v>
      </c>
      <c r="BJ26" s="21">
        <f>IF($N26=2,BJ57*'4 PEF'!$J$4,IF(OR($N26=3,$N26=4,$N26=5,$N26=6),BJ57*'4 PEF'!$J$5,IF(OR($N26=7,$N26=8),BJ57*'4 PEF'!$J$8,IF($N26=9,BJ57*'4 PEF'!$J$7,IF($N26=10,BJ57*'4 PEF'!$J$6)))))</f>
        <v>11.335376656538754</v>
      </c>
      <c r="BK26" s="21">
        <f>BK57*'4 PEF'!$J$8</f>
        <v>21.572209142855559</v>
      </c>
      <c r="BL26" s="21">
        <f>BL57*'4 PEF'!$J$8</f>
        <v>1.1430912933741391</v>
      </c>
      <c r="BM26" s="39">
        <f>BM57*'4 PEF'!$J$8</f>
        <v>-42.559999999999995</v>
      </c>
      <c r="BN26" s="95">
        <f t="shared" si="34"/>
        <v>38.413763020131647</v>
      </c>
      <c r="BO26" s="21">
        <f>IF($N26=2,BO57*'4 PEF'!$J$4,IF(OR($N26=3,$N26=4,$N26=5,$N26=6),BO57*'4 PEF'!$J$5,IF(OR($N26=7,$N26=8),BO57*'4 PEF'!$J$8,IF($N26=9,BO57*'4 PEF'!$J$7,IF($N26=10,BO57*'4 PEF'!$J$6)))))</f>
        <v>19.081634518258284</v>
      </c>
      <c r="BP26" s="21">
        <f>BP57*'4 PEF'!$J$8</f>
        <v>11.754647908419988</v>
      </c>
      <c r="BQ26" s="21">
        <f>IF($N26=2,BQ57*'4 PEF'!$J$4,IF(OR($N26=3,$N26=4,$N26=5,$N26=6),BQ57*'4 PEF'!$J$5,IF(OR($N26=7,$N26=8),BQ57*'4 PEF'!$J$8,IF($N26=9,BQ57*'4 PEF'!$J$7,IF($N26=10,BQ57*'4 PEF'!$J$6)))))</f>
        <v>17.878730054564162</v>
      </c>
      <c r="BR26" s="21">
        <f>BR57*'4 PEF'!$J$8</f>
        <v>22.1852751515171</v>
      </c>
      <c r="BS26" s="21">
        <f>BS57*'4 PEF'!$J$8</f>
        <v>0.85216917054468011</v>
      </c>
      <c r="BT26" s="39">
        <f>BT57*'4 PEF'!$J$8</f>
        <v>-26.358181818181819</v>
      </c>
      <c r="BU26" s="40">
        <f t="shared" si="35"/>
        <v>45.394274985122408</v>
      </c>
    </row>
    <row r="27" spans="1:73" ht="15" customHeight="1" x14ac:dyDescent="0.25">
      <c r="A27" s="195"/>
      <c r="B27" s="18">
        <v>22</v>
      </c>
      <c r="C27" s="26">
        <f>VLOOKUP(M27,[1]aux!$A$2:$B$35,2)</f>
        <v>9</v>
      </c>
      <c r="D27" s="55"/>
      <c r="E27" s="55"/>
      <c r="F27" s="54"/>
      <c r="G27" s="54"/>
      <c r="H27" s="37">
        <f t="shared" ref="H27:H33" si="36">IF(L27=1,0,IF(L27=2,1))</f>
        <v>0</v>
      </c>
      <c r="I27" s="54">
        <v>2</v>
      </c>
      <c r="J27" s="54">
        <v>2</v>
      </c>
      <c r="K27" s="54">
        <v>1</v>
      </c>
      <c r="L27" s="54">
        <v>1</v>
      </c>
      <c r="M27" s="54">
        <f t="shared" si="30"/>
        <v>2211</v>
      </c>
      <c r="N27" s="54">
        <v>5</v>
      </c>
      <c r="O27" s="54">
        <v>20</v>
      </c>
      <c r="P27" s="54">
        <v>3</v>
      </c>
      <c r="Q27" s="54">
        <v>3</v>
      </c>
      <c r="R27" s="54">
        <v>2</v>
      </c>
      <c r="S27" s="54" t="s">
        <v>42</v>
      </c>
      <c r="T27" s="26">
        <f t="shared" si="31"/>
        <v>15</v>
      </c>
      <c r="U27" s="54">
        <v>0</v>
      </c>
      <c r="V27" s="54">
        <v>0</v>
      </c>
      <c r="W27" s="19"/>
      <c r="X27" s="11">
        <f>VLOOKUP($C27,[2]Madrid!$BB$7:$BK$40,5)</f>
        <v>13</v>
      </c>
      <c r="Y27" s="11">
        <f>VLOOKUP($C27,[2]Madrid!$BB$7:$BK$40,6)</f>
        <v>33</v>
      </c>
      <c r="Z27" s="11">
        <f>VLOOKUP($C27,[2]Madrid!$BB$7:$BK$40,7)</f>
        <v>63</v>
      </c>
      <c r="AA27" s="11">
        <f>VLOOKUP($C27,[2]Madrid!$BB$7:$BK$40,8)</f>
        <v>88</v>
      </c>
      <c r="AB27" s="11">
        <f>VLOOKUP($C27,[2]Madrid!$BB$7:$BK$40,9)</f>
        <v>0</v>
      </c>
      <c r="AC27" s="11">
        <f>VLOOKUP($C27,[2]Madrid!$BB$7:$BK$40,10)</f>
        <v>102</v>
      </c>
      <c r="AD27" s="12">
        <f t="shared" si="8"/>
        <v>0</v>
      </c>
      <c r="AE27" s="12">
        <f t="shared" si="9"/>
        <v>0</v>
      </c>
      <c r="AF27" s="12">
        <v>0</v>
      </c>
      <c r="AG27" s="12" t="s">
        <v>38</v>
      </c>
      <c r="AH27" s="12" t="s">
        <v>38</v>
      </c>
      <c r="AI27" s="12">
        <f t="shared" si="10"/>
        <v>121</v>
      </c>
      <c r="AJ27" s="12">
        <f t="shared" si="11"/>
        <v>142</v>
      </c>
      <c r="AK27" s="12">
        <f t="shared" si="12"/>
        <v>154</v>
      </c>
      <c r="AL27" s="12">
        <f t="shared" si="13"/>
        <v>162</v>
      </c>
      <c r="AM27" s="12">
        <f t="shared" si="14"/>
        <v>0</v>
      </c>
      <c r="AN27" s="12">
        <f t="shared" si="15"/>
        <v>0</v>
      </c>
      <c r="AO27" s="14">
        <f t="shared" si="32"/>
        <v>352.19470847311743</v>
      </c>
      <c r="AP27" s="11">
        <f>VLOOKUP($C27,[1]Madrid!$BB$7:$BK$40,5)</f>
        <v>13</v>
      </c>
      <c r="AQ27" s="11">
        <f>VLOOKUP($C27,[1]Madrid!$BB$7:$BK$40,6)</f>
        <v>33</v>
      </c>
      <c r="AR27" s="11">
        <f>VLOOKUP($C27,[1]Madrid!$BB$7:$BK$40,7)</f>
        <v>63</v>
      </c>
      <c r="AS27" s="11">
        <f>VLOOKUP($C27,[1]Madrid!$BB$7:$BK$40,8)</f>
        <v>89</v>
      </c>
      <c r="AT27" s="11">
        <f>VLOOKUP($C27,[1]Madrid!$BB$7:$BK$40,9)</f>
        <v>0</v>
      </c>
      <c r="AU27" s="11">
        <f>VLOOKUP($C27,[1]Madrid!$BB$7:$BK$40,10)</f>
        <v>103</v>
      </c>
      <c r="AV27" s="12">
        <f t="shared" si="16"/>
        <v>0</v>
      </c>
      <c r="AW27" s="12">
        <f t="shared" si="17"/>
        <v>0</v>
      </c>
      <c r="AX27" s="12">
        <v>0</v>
      </c>
      <c r="AY27" s="12" t="s">
        <v>38</v>
      </c>
      <c r="AZ27" s="12" t="s">
        <v>38</v>
      </c>
      <c r="BA27" s="12">
        <f t="shared" si="18"/>
        <v>122</v>
      </c>
      <c r="BB27" s="12">
        <f t="shared" si="19"/>
        <v>143</v>
      </c>
      <c r="BC27" s="12">
        <f t="shared" si="20"/>
        <v>155</v>
      </c>
      <c r="BD27" s="12">
        <f t="shared" si="21"/>
        <v>162</v>
      </c>
      <c r="BE27" s="12">
        <f t="shared" si="22"/>
        <v>0</v>
      </c>
      <c r="BF27" s="12">
        <f t="shared" si="23"/>
        <v>0</v>
      </c>
      <c r="BG27" s="14">
        <f t="shared" si="33"/>
        <v>181.48544827166558</v>
      </c>
      <c r="BH27" s="21">
        <f>IF($N27=2,BH58*'4 PEF'!$J$4,IF(OR($N27=3,$N27=4,$N27=5,$N27=6),BH58*'4 PEF'!$J$5,IF(OR($N27=7,$N27=8),BH58*'4 PEF'!$J$8,IF($N27=9,BH58*'4 PEF'!$J$7,IF($N27=10,BH58*'4 PEF'!$J$6)))))</f>
        <v>32.887696376321102</v>
      </c>
      <c r="BI27" s="21">
        <f>BI58*'4 PEF'!$J$8</f>
        <v>22.96904663978129</v>
      </c>
      <c r="BJ27" s="21">
        <f>IF($N27=2,BJ58*'4 PEF'!$J$4,IF(OR($N27=3,$N27=4,$N27=5,$N27=6),BJ58*'4 PEF'!$J$5,IF(OR($N27=7,$N27=8),BJ58*'4 PEF'!$J$8,IF($N27=9,BJ58*'4 PEF'!$J$7,IF($N27=10,BJ58*'4 PEF'!$J$6)))))</f>
        <v>15.557894736842105</v>
      </c>
      <c r="BK27" s="21">
        <f>BK58*'4 PEF'!$J$8</f>
        <v>21.572209142855559</v>
      </c>
      <c r="BL27" s="21">
        <f>BL58*'4 PEF'!$J$8</f>
        <v>1.1430912933741391</v>
      </c>
      <c r="BM27" s="39">
        <f>BM58*'4 PEF'!$J$8</f>
        <v>0</v>
      </c>
      <c r="BN27" s="95">
        <f t="shared" si="34"/>
        <v>94.129938189174197</v>
      </c>
      <c r="BO27" s="21">
        <f>IF($N27=2,BO58*'4 PEF'!$J$4,IF(OR($N27=3,$N27=4,$N27=5,$N27=6),BO58*'4 PEF'!$J$5,IF(OR($N27=7,$N27=8),BO58*'4 PEF'!$J$8,IF($N27=9,BO58*'4 PEF'!$J$7,IF($N27=10,BO58*'4 PEF'!$J$6)))))</f>
        <v>25.890171517213023</v>
      </c>
      <c r="BP27" s="21">
        <f>BP58*'4 PEF'!$J$8</f>
        <v>11.634702521599376</v>
      </c>
      <c r="BQ27" s="21">
        <f>IF($N27=2,BQ58*'4 PEF'!$J$4,IF(OR($N27=3,$N27=4,$N27=5,$N27=6),BQ58*'4 PEF'!$J$5,IF(OR($N27=7,$N27=8),BQ58*'4 PEF'!$J$8,IF($N27=9,BQ58*'4 PEF'!$J$7,IF($N27=10,BQ58*'4 PEF'!$J$6)))))</f>
        <v>24.010526315789473</v>
      </c>
      <c r="BR27" s="21">
        <f>BR58*'4 PEF'!$J$8</f>
        <v>22.1852751515171</v>
      </c>
      <c r="BS27" s="21">
        <f>BS58*'4 PEF'!$J$8</f>
        <v>0.85216917054468011</v>
      </c>
      <c r="BT27" s="39">
        <f>BT58*'4 PEF'!$J$8</f>
        <v>0</v>
      </c>
      <c r="BU27" s="40">
        <f t="shared" si="35"/>
        <v>84.572844676663664</v>
      </c>
    </row>
    <row r="28" spans="1:73" ht="15" customHeight="1" x14ac:dyDescent="0.25">
      <c r="A28" s="195"/>
      <c r="B28" s="18">
        <v>23</v>
      </c>
      <c r="C28" s="26">
        <f>VLOOKUP(M28,[1]aux!$A$2:$B$35,2)</f>
        <v>9</v>
      </c>
      <c r="D28" s="55"/>
      <c r="E28" s="55"/>
      <c r="F28" s="54"/>
      <c r="G28" s="54"/>
      <c r="H28" s="37">
        <f t="shared" si="36"/>
        <v>0</v>
      </c>
      <c r="I28" s="54">
        <v>2</v>
      </c>
      <c r="J28" s="54">
        <v>2</v>
      </c>
      <c r="K28" s="54">
        <v>1</v>
      </c>
      <c r="L28" s="54">
        <v>1</v>
      </c>
      <c r="M28" s="54">
        <f t="shared" si="30"/>
        <v>2211</v>
      </c>
      <c r="N28" s="54">
        <v>7</v>
      </c>
      <c r="O28" s="54">
        <v>12</v>
      </c>
      <c r="P28" s="54">
        <v>1</v>
      </c>
      <c r="Q28" s="54">
        <v>1</v>
      </c>
      <c r="R28" s="54">
        <v>2</v>
      </c>
      <c r="S28" s="54" t="s">
        <v>42</v>
      </c>
      <c r="T28" s="26">
        <f t="shared" si="31"/>
        <v>16</v>
      </c>
      <c r="U28" s="54">
        <v>0</v>
      </c>
      <c r="V28" s="54">
        <v>1</v>
      </c>
      <c r="W28" s="19"/>
      <c r="X28" s="11">
        <f>VLOOKUP($C28,[2]Madrid!$BB$7:$BK$40,5)</f>
        <v>13</v>
      </c>
      <c r="Y28" s="11">
        <f>VLOOKUP($C28,[2]Madrid!$BB$7:$BK$40,6)</f>
        <v>33</v>
      </c>
      <c r="Z28" s="11">
        <f>VLOOKUP($C28,[2]Madrid!$BB$7:$BK$40,7)</f>
        <v>63</v>
      </c>
      <c r="AA28" s="11">
        <f>VLOOKUP($C28,[2]Madrid!$BB$7:$BK$40,8)</f>
        <v>88</v>
      </c>
      <c r="AB28" s="11">
        <f>VLOOKUP($C28,[2]Madrid!$BB$7:$BK$40,9)</f>
        <v>0</v>
      </c>
      <c r="AC28" s="11">
        <f>VLOOKUP($C28,[2]Madrid!$BB$7:$BK$40,10)</f>
        <v>102</v>
      </c>
      <c r="AD28" s="12">
        <f t="shared" si="8"/>
        <v>0</v>
      </c>
      <c r="AE28" s="12">
        <f t="shared" si="9"/>
        <v>0</v>
      </c>
      <c r="AF28" s="12">
        <v>0</v>
      </c>
      <c r="AG28" s="12" t="s">
        <v>38</v>
      </c>
      <c r="AH28" s="12" t="s">
        <v>38</v>
      </c>
      <c r="AI28" s="12">
        <f t="shared" si="10"/>
        <v>127</v>
      </c>
      <c r="AJ28" s="12">
        <f t="shared" si="11"/>
        <v>0</v>
      </c>
      <c r="AK28" s="12">
        <f t="shared" si="12"/>
        <v>148</v>
      </c>
      <c r="AL28" s="12">
        <f t="shared" si="13"/>
        <v>162</v>
      </c>
      <c r="AM28" s="12">
        <f t="shared" si="14"/>
        <v>0</v>
      </c>
      <c r="AN28" s="12">
        <f t="shared" si="15"/>
        <v>184</v>
      </c>
      <c r="AO28" s="14">
        <f t="shared" si="32"/>
        <v>423.14851665717794</v>
      </c>
      <c r="AP28" s="11">
        <f>VLOOKUP($C28,[1]Madrid!$BB$7:$BK$40,5)</f>
        <v>13</v>
      </c>
      <c r="AQ28" s="11">
        <f>VLOOKUP($C28,[1]Madrid!$BB$7:$BK$40,6)</f>
        <v>33</v>
      </c>
      <c r="AR28" s="11">
        <f>VLOOKUP($C28,[1]Madrid!$BB$7:$BK$40,7)</f>
        <v>63</v>
      </c>
      <c r="AS28" s="11">
        <f>VLOOKUP($C28,[1]Madrid!$BB$7:$BK$40,8)</f>
        <v>89</v>
      </c>
      <c r="AT28" s="11">
        <f>VLOOKUP($C28,[1]Madrid!$BB$7:$BK$40,9)</f>
        <v>0</v>
      </c>
      <c r="AU28" s="11">
        <f>VLOOKUP($C28,[1]Madrid!$BB$7:$BK$40,10)</f>
        <v>103</v>
      </c>
      <c r="AV28" s="12">
        <f t="shared" si="16"/>
        <v>0</v>
      </c>
      <c r="AW28" s="12">
        <f t="shared" si="17"/>
        <v>0</v>
      </c>
      <c r="AX28" s="12">
        <v>0</v>
      </c>
      <c r="AY28" s="12" t="s">
        <v>38</v>
      </c>
      <c r="AZ28" s="12" t="s">
        <v>38</v>
      </c>
      <c r="BA28" s="12">
        <f t="shared" si="18"/>
        <v>128</v>
      </c>
      <c r="BB28" s="12">
        <f t="shared" si="19"/>
        <v>0</v>
      </c>
      <c r="BC28" s="12">
        <f t="shared" si="20"/>
        <v>149</v>
      </c>
      <c r="BD28" s="12">
        <f t="shared" si="21"/>
        <v>162</v>
      </c>
      <c r="BE28" s="12">
        <f t="shared" si="22"/>
        <v>0</v>
      </c>
      <c r="BF28" s="12">
        <f t="shared" si="23"/>
        <v>184</v>
      </c>
      <c r="BG28" s="14">
        <f t="shared" si="33"/>
        <v>238.61085859385855</v>
      </c>
      <c r="BH28" s="21">
        <f>IF($N28=2,BH59*'4 PEF'!$J$4,IF(OR($N28=3,$N28=4,$N28=5,$N28=6),BH59*'4 PEF'!$J$5,IF(OR($N28=7,$N28=8),BH59*'4 PEF'!$J$8,IF($N28=9,BH59*'4 PEF'!$J$7,IF($N28=10,BH59*'4 PEF'!$J$6)))))</f>
        <v>23.717244992326425</v>
      </c>
      <c r="BI28" s="21">
        <f>BI59*'4 PEF'!$J$8</f>
        <v>23.205840935036761</v>
      </c>
      <c r="BJ28" s="21">
        <f>IF($N28=2,BJ59*'4 PEF'!$J$4,IF(OR($N28=3,$N28=4,$N28=5,$N28=6),BJ59*'4 PEF'!$J$5,IF(OR($N28=7,$N28=8),BJ59*'4 PEF'!$J$8,IF($N28=9,BJ59*'4 PEF'!$J$7,IF($N28=10,BJ59*'4 PEF'!$J$6)))))</f>
        <v>11.335376656538754</v>
      </c>
      <c r="BK28" s="21">
        <f>BK59*'4 PEF'!$J$8</f>
        <v>21.572209142855559</v>
      </c>
      <c r="BL28" s="21">
        <f>BL59*'4 PEF'!$J$8</f>
        <v>1.1430912933741391</v>
      </c>
      <c r="BM28" s="39">
        <f>BM59*'4 PEF'!$J$8</f>
        <v>-42.559999999999995</v>
      </c>
      <c r="BN28" s="95">
        <f t="shared" si="34"/>
        <v>38.413763020131647</v>
      </c>
      <c r="BO28" s="21">
        <f>IF($N28=2,BO59*'4 PEF'!$J$4,IF(OR($N28=3,$N28=4,$N28=5,$N28=6),BO59*'4 PEF'!$J$5,IF(OR($N28=7,$N28=8),BO59*'4 PEF'!$J$8,IF($N28=9,BO59*'4 PEF'!$J$7,IF($N28=10,BO59*'4 PEF'!$J$6)))))</f>
        <v>19.081634518258284</v>
      </c>
      <c r="BP28" s="21">
        <f>BP59*'4 PEF'!$J$8</f>
        <v>11.754647908419988</v>
      </c>
      <c r="BQ28" s="21">
        <f>IF($N28=2,BQ59*'4 PEF'!$J$4,IF(OR($N28=3,$N28=4,$N28=5,$N28=6),BQ59*'4 PEF'!$J$5,IF(OR($N28=7,$N28=8),BQ59*'4 PEF'!$J$8,IF($N28=9,BQ59*'4 PEF'!$J$7,IF($N28=10,BQ59*'4 PEF'!$J$6)))))</f>
        <v>17.878730054564162</v>
      </c>
      <c r="BR28" s="21">
        <f>BR59*'4 PEF'!$J$8</f>
        <v>22.1852751515171</v>
      </c>
      <c r="BS28" s="21">
        <f>BS59*'4 PEF'!$J$8</f>
        <v>0.85216917054468011</v>
      </c>
      <c r="BT28" s="39">
        <f>BT59*'4 PEF'!$J$8</f>
        <v>-26.358181818181819</v>
      </c>
      <c r="BU28" s="40">
        <f t="shared" si="35"/>
        <v>45.394274985122408</v>
      </c>
    </row>
    <row r="29" spans="1:73" ht="15" customHeight="1" x14ac:dyDescent="0.25">
      <c r="A29" s="195"/>
      <c r="B29" s="18">
        <v>24</v>
      </c>
      <c r="C29" s="26">
        <f>VLOOKUP(M29,[1]aux!$A$2:$B$35,2)</f>
        <v>32</v>
      </c>
      <c r="D29" s="55"/>
      <c r="E29" s="55"/>
      <c r="F29" s="54"/>
      <c r="G29" s="54"/>
      <c r="H29" s="37">
        <f t="shared" si="36"/>
        <v>0</v>
      </c>
      <c r="I29" s="54">
        <v>4</v>
      </c>
      <c r="J29" s="54">
        <v>3</v>
      </c>
      <c r="K29" s="54">
        <v>2</v>
      </c>
      <c r="L29" s="54">
        <v>1</v>
      </c>
      <c r="M29" s="54">
        <f t="shared" si="30"/>
        <v>4321</v>
      </c>
      <c r="N29" s="54">
        <v>7</v>
      </c>
      <c r="O29" s="54">
        <v>12</v>
      </c>
      <c r="P29" s="54">
        <v>3</v>
      </c>
      <c r="Q29" s="54">
        <v>3</v>
      </c>
      <c r="R29" s="54">
        <v>2</v>
      </c>
      <c r="S29" s="54" t="s">
        <v>42</v>
      </c>
      <c r="T29" s="26">
        <f t="shared" si="31"/>
        <v>22</v>
      </c>
      <c r="U29" s="54">
        <v>1</v>
      </c>
      <c r="V29" s="54">
        <v>1</v>
      </c>
      <c r="W29" s="19"/>
      <c r="X29" s="11">
        <f>VLOOKUP($C29,[2]Madrid!$BB$7:$BK$40,5)</f>
        <v>17</v>
      </c>
      <c r="Y29" s="11">
        <f>VLOOKUP($C29,[2]Madrid!$BB$7:$BK$40,6)</f>
        <v>37</v>
      </c>
      <c r="Z29" s="11">
        <f>VLOOKUP($C29,[2]Madrid!$BB$7:$BK$40,7)</f>
        <v>67</v>
      </c>
      <c r="AA29" s="11">
        <f>VLOOKUP($C29,[2]Madrid!$BB$7:$BK$40,8)</f>
        <v>90</v>
      </c>
      <c r="AB29" s="11">
        <f>VLOOKUP($C29,[2]Madrid!$BB$7:$BK$40,9)</f>
        <v>116</v>
      </c>
      <c r="AC29" s="11">
        <f>VLOOKUP($C29,[2]Madrid!$BB$7:$BK$40,10)</f>
        <v>108</v>
      </c>
      <c r="AD29" s="12">
        <f t="shared" si="8"/>
        <v>0</v>
      </c>
      <c r="AE29" s="12">
        <f t="shared" si="9"/>
        <v>0</v>
      </c>
      <c r="AF29" s="12">
        <v>0</v>
      </c>
      <c r="AG29" s="12" t="s">
        <v>38</v>
      </c>
      <c r="AH29" s="12" t="s">
        <v>38</v>
      </c>
      <c r="AI29" s="12">
        <f t="shared" si="10"/>
        <v>127</v>
      </c>
      <c r="AJ29" s="12">
        <f t="shared" si="11"/>
        <v>0</v>
      </c>
      <c r="AK29" s="12">
        <f t="shared" si="12"/>
        <v>154</v>
      </c>
      <c r="AL29" s="12">
        <f t="shared" si="13"/>
        <v>162</v>
      </c>
      <c r="AM29" s="12">
        <f t="shared" si="14"/>
        <v>185</v>
      </c>
      <c r="AN29" s="12">
        <f t="shared" si="15"/>
        <v>184</v>
      </c>
      <c r="AO29" s="14">
        <f t="shared" si="32"/>
        <v>550.51655442436186</v>
      </c>
      <c r="AP29" s="11">
        <f>VLOOKUP($C29,[1]Madrid!$BB$7:$BK$40,5)</f>
        <v>17</v>
      </c>
      <c r="AQ29" s="11">
        <f>VLOOKUP($C29,[1]Madrid!$BB$7:$BK$40,6)</f>
        <v>37</v>
      </c>
      <c r="AR29" s="11">
        <f>VLOOKUP($C29,[1]Madrid!$BB$7:$BK$40,7)</f>
        <v>67</v>
      </c>
      <c r="AS29" s="11">
        <f>VLOOKUP($C29,[1]Madrid!$BB$7:$BK$40,8)</f>
        <v>91</v>
      </c>
      <c r="AT29" s="11">
        <f>VLOOKUP($C29,[1]Madrid!$BB$7:$BK$40,9)</f>
        <v>117</v>
      </c>
      <c r="AU29" s="11">
        <f>VLOOKUP($C29,[1]Madrid!$BB$7:$BK$40,10)</f>
        <v>109</v>
      </c>
      <c r="AV29" s="12">
        <f t="shared" si="16"/>
        <v>0</v>
      </c>
      <c r="AW29" s="12">
        <f t="shared" si="17"/>
        <v>0</v>
      </c>
      <c r="AX29" s="12">
        <v>0</v>
      </c>
      <c r="AY29" s="12" t="s">
        <v>38</v>
      </c>
      <c r="AZ29" s="12" t="s">
        <v>38</v>
      </c>
      <c r="BA29" s="12">
        <f t="shared" si="18"/>
        <v>128</v>
      </c>
      <c r="BB29" s="12">
        <f t="shared" si="19"/>
        <v>0</v>
      </c>
      <c r="BC29" s="12">
        <f t="shared" si="20"/>
        <v>155</v>
      </c>
      <c r="BD29" s="12">
        <f t="shared" si="21"/>
        <v>162</v>
      </c>
      <c r="BE29" s="12">
        <f t="shared" si="22"/>
        <v>186</v>
      </c>
      <c r="BF29" s="12">
        <f t="shared" si="23"/>
        <v>184</v>
      </c>
      <c r="BG29" s="14">
        <f t="shared" si="33"/>
        <v>297.76658334767865</v>
      </c>
      <c r="BH29" s="21">
        <f>IF($N29=2,BH60*'4 PEF'!$J$4,IF(OR($N29=3,$N29=4,$N29=5,$N29=6),BH60*'4 PEF'!$J$5,IF(OR($N29=7,$N29=8),BH60*'4 PEF'!$J$8,IF($N29=9,BH60*'4 PEF'!$J$7,IF($N29=10,BH60*'4 PEF'!$J$6)))))</f>
        <v>12.91577384352226</v>
      </c>
      <c r="BI29" s="21">
        <f>BI60*'4 PEF'!$J$8</f>
        <v>8.8180533047482843</v>
      </c>
      <c r="BJ29" s="21">
        <f>IF($N29=2,BJ60*'4 PEF'!$J$4,IF(OR($N29=3,$N29=4,$N29=5,$N29=6),BJ60*'4 PEF'!$J$5,IF(OR($N29=7,$N29=8),BJ60*'4 PEF'!$J$8,IF($N29=9,BJ60*'4 PEF'!$J$7,IF($N29=10,BJ60*'4 PEF'!$J$6)))))</f>
        <v>4.1588314630077257</v>
      </c>
      <c r="BK29" s="21">
        <f>BK60*'4 PEF'!$J$8</f>
        <v>21.572209142855559</v>
      </c>
      <c r="BL29" s="21">
        <f>BL60*'4 PEF'!$J$8</f>
        <v>0.78727128975549876</v>
      </c>
      <c r="BM29" s="39">
        <f>BM60*'4 PEF'!$J$8</f>
        <v>-42.559999999999995</v>
      </c>
      <c r="BN29" s="95">
        <f t="shared" si="34"/>
        <v>5.692139043889334</v>
      </c>
      <c r="BO29" s="21">
        <f>IF($N29=2,BO60*'4 PEF'!$J$4,IF(OR($N29=3,$N29=4,$N29=5,$N29=6),BO60*'4 PEF'!$J$5,IF(OR($N29=7,$N29=8),BO60*'4 PEF'!$J$8,IF($N29=9,BO60*'4 PEF'!$J$7,IF($N29=10,BO60*'4 PEF'!$J$6)))))</f>
        <v>12.618757356490292</v>
      </c>
      <c r="BP29" s="21">
        <f>BP60*'4 PEF'!$J$8</f>
        <v>4.0830182900232819</v>
      </c>
      <c r="BQ29" s="21">
        <f>IF($N29=2,BQ60*'4 PEF'!$J$4,IF(OR($N29=3,$N29=4,$N29=5,$N29=6),BQ60*'4 PEF'!$J$5,IF(OR($N29=7,$N29=8),BQ60*'4 PEF'!$J$8,IF($N29=9,BQ60*'4 PEF'!$J$7,IF($N29=10,BQ60*'4 PEF'!$J$6)))))</f>
        <v>6.8275569629213599</v>
      </c>
      <c r="BR29" s="21">
        <f>BR60*'4 PEF'!$J$8</f>
        <v>22.1852751515171</v>
      </c>
      <c r="BS29" s="21">
        <f>BS60*'4 PEF'!$J$8</f>
        <v>0.71874702363984611</v>
      </c>
      <c r="BT29" s="39">
        <f>BT60*'4 PEF'!$J$8</f>
        <v>-26.358181818181819</v>
      </c>
      <c r="BU29" s="40">
        <f t="shared" si="35"/>
        <v>20.075172966410065</v>
      </c>
    </row>
    <row r="30" spans="1:73" ht="15" customHeight="1" x14ac:dyDescent="0.25">
      <c r="A30" s="195"/>
      <c r="B30" s="18">
        <v>25</v>
      </c>
      <c r="C30" s="26">
        <f>VLOOKUP(M30,[1]aux!$A$2:$B$35,2)</f>
        <v>10</v>
      </c>
      <c r="D30" s="55"/>
      <c r="E30" s="55"/>
      <c r="F30" s="54"/>
      <c r="G30" s="54"/>
      <c r="H30" s="37">
        <f t="shared" si="36"/>
        <v>0</v>
      </c>
      <c r="I30" s="54">
        <v>2</v>
      </c>
      <c r="J30" s="54">
        <v>2</v>
      </c>
      <c r="K30" s="54">
        <v>2</v>
      </c>
      <c r="L30" s="54">
        <v>1</v>
      </c>
      <c r="M30" s="54">
        <f t="shared" si="30"/>
        <v>2221</v>
      </c>
      <c r="N30" s="54">
        <v>6</v>
      </c>
      <c r="O30" s="54">
        <v>20</v>
      </c>
      <c r="P30" s="54">
        <v>1</v>
      </c>
      <c r="Q30" s="54">
        <v>1</v>
      </c>
      <c r="R30" s="54">
        <v>2</v>
      </c>
      <c r="S30" s="54" t="s">
        <v>42</v>
      </c>
      <c r="T30" s="26">
        <f t="shared" si="31"/>
        <v>21</v>
      </c>
      <c r="U30" s="54">
        <v>1</v>
      </c>
      <c r="V30" s="54">
        <v>1</v>
      </c>
      <c r="W30" s="19"/>
      <c r="X30" s="11">
        <f>VLOOKUP($C30,[2]Madrid!$BB$7:$BK$40,5)</f>
        <v>13</v>
      </c>
      <c r="Y30" s="11">
        <f>VLOOKUP($C30,[2]Madrid!$BB$7:$BK$40,6)</f>
        <v>33</v>
      </c>
      <c r="Z30" s="11">
        <f>VLOOKUP($C30,[2]Madrid!$BB$7:$BK$40,7)</f>
        <v>63</v>
      </c>
      <c r="AA30" s="11">
        <f>VLOOKUP($C30,[2]Madrid!$BB$7:$BK$40,8)</f>
        <v>88</v>
      </c>
      <c r="AB30" s="11">
        <f>VLOOKUP($C30,[2]Madrid!$BB$7:$BK$40,9)</f>
        <v>116</v>
      </c>
      <c r="AC30" s="11">
        <f>VLOOKUP($C30,[2]Madrid!$BB$7:$BK$40,10)</f>
        <v>108</v>
      </c>
      <c r="AD30" s="12">
        <f t="shared" si="8"/>
        <v>0</v>
      </c>
      <c r="AE30" s="12">
        <f t="shared" si="9"/>
        <v>0</v>
      </c>
      <c r="AF30" s="12">
        <v>0</v>
      </c>
      <c r="AG30" s="12" t="s">
        <v>38</v>
      </c>
      <c r="AH30" s="12" t="s">
        <v>38</v>
      </c>
      <c r="AI30" s="12">
        <f t="shared" si="10"/>
        <v>121</v>
      </c>
      <c r="AJ30" s="12">
        <f t="shared" si="11"/>
        <v>142</v>
      </c>
      <c r="AK30" s="12">
        <f t="shared" si="12"/>
        <v>148</v>
      </c>
      <c r="AL30" s="12">
        <f t="shared" si="13"/>
        <v>162</v>
      </c>
      <c r="AM30" s="12">
        <f t="shared" si="14"/>
        <v>185</v>
      </c>
      <c r="AN30" s="12">
        <f t="shared" si="15"/>
        <v>184</v>
      </c>
      <c r="AO30" s="14">
        <f t="shared" si="32"/>
        <v>535.82413704454598</v>
      </c>
      <c r="AP30" s="11">
        <f>VLOOKUP($C30,[1]Madrid!$BB$7:$BK$40,5)</f>
        <v>13</v>
      </c>
      <c r="AQ30" s="11">
        <f>VLOOKUP($C30,[1]Madrid!$BB$7:$BK$40,6)</f>
        <v>33</v>
      </c>
      <c r="AR30" s="11">
        <f>VLOOKUP($C30,[1]Madrid!$BB$7:$BK$40,7)</f>
        <v>63</v>
      </c>
      <c r="AS30" s="11">
        <f>VLOOKUP($C30,[1]Madrid!$BB$7:$BK$40,8)</f>
        <v>89</v>
      </c>
      <c r="AT30" s="11">
        <f>VLOOKUP($C30,[1]Madrid!$BB$7:$BK$40,9)</f>
        <v>117</v>
      </c>
      <c r="AU30" s="11">
        <f>VLOOKUP($C30,[1]Madrid!$BB$7:$BK$40,10)</f>
        <v>109</v>
      </c>
      <c r="AV30" s="12">
        <f t="shared" si="16"/>
        <v>0</v>
      </c>
      <c r="AW30" s="12">
        <f t="shared" si="17"/>
        <v>0</v>
      </c>
      <c r="AX30" s="12">
        <v>0</v>
      </c>
      <c r="AY30" s="12" t="s">
        <v>38</v>
      </c>
      <c r="AZ30" s="12" t="s">
        <v>38</v>
      </c>
      <c r="BA30" s="12">
        <f t="shared" si="18"/>
        <v>122</v>
      </c>
      <c r="BB30" s="12">
        <f t="shared" si="19"/>
        <v>143</v>
      </c>
      <c r="BC30" s="12">
        <f t="shared" si="20"/>
        <v>149</v>
      </c>
      <c r="BD30" s="12">
        <f t="shared" si="21"/>
        <v>162</v>
      </c>
      <c r="BE30" s="12">
        <f t="shared" si="22"/>
        <v>186</v>
      </c>
      <c r="BF30" s="12">
        <f t="shared" si="23"/>
        <v>184</v>
      </c>
      <c r="BG30" s="14">
        <f t="shared" si="33"/>
        <v>296.57120584742313</v>
      </c>
      <c r="BH30" s="21">
        <f>IF($N30=2,BH61*'4 PEF'!$J$4,IF(OR($N30=3,$N30=4,$N30=5,$N30=6),BH61*'4 PEF'!$J$5,IF(OR($N30=7,$N30=8),BH61*'4 PEF'!$J$8,IF($N30=9,BH61*'4 PEF'!$J$7,IF($N30=10,BH61*'4 PEF'!$J$6)))))</f>
        <v>31.238396152891738</v>
      </c>
      <c r="BI30" s="21">
        <f>BI61*'4 PEF'!$J$8</f>
        <v>9.9655469087819437</v>
      </c>
      <c r="BJ30" s="21">
        <f>IF($N30=2,BJ61*'4 PEF'!$J$4,IF(OR($N30=3,$N30=4,$N30=5,$N30=6),BJ61*'4 PEF'!$J$5,IF(OR($N30=7,$N30=8),BJ61*'4 PEF'!$J$8,IF($N30=9,BJ61*'4 PEF'!$J$7,IF($N30=10,BJ61*'4 PEF'!$J$6)))))</f>
        <v>5.3999999999999995</v>
      </c>
      <c r="BK30" s="21">
        <f>BK61*'4 PEF'!$J$8</f>
        <v>21.572209142855559</v>
      </c>
      <c r="BL30" s="21">
        <f>BL61*'4 PEF'!$J$8</f>
        <v>0.86181261864579428</v>
      </c>
      <c r="BM30" s="39">
        <f>BM61*'4 PEF'!$J$8</f>
        <v>-42.559999999999995</v>
      </c>
      <c r="BN30" s="95">
        <f t="shared" si="34"/>
        <v>26.47796482317505</v>
      </c>
      <c r="BO30" s="21">
        <f>IF($N30=2,BO61*'4 PEF'!$J$4,IF(OR($N30=3,$N30=4,$N30=5,$N30=6),BO61*'4 PEF'!$J$5,IF(OR($N30=7,$N30=8),BO61*'4 PEF'!$J$8,IF($N30=9,BO61*'4 PEF'!$J$7,IF($N30=10,BO61*'4 PEF'!$J$6)))))</f>
        <v>24.587430681829122</v>
      </c>
      <c r="BP30" s="21">
        <f>BP61*'4 PEF'!$J$8</f>
        <v>4.5511020841569838</v>
      </c>
      <c r="BQ30" s="21">
        <f>IF($N30=2,BQ61*'4 PEF'!$J$4,IF(OR($N30=3,$N30=4,$N30=5,$N30=6),BQ61*'4 PEF'!$J$5,IF(OR($N30=7,$N30=8),BQ61*'4 PEF'!$J$8,IF($N30=9,BQ61*'4 PEF'!$J$7,IF($N30=10,BQ61*'4 PEF'!$J$6)))))</f>
        <v>8.8707070707070699</v>
      </c>
      <c r="BR30" s="21">
        <f>BR61*'4 PEF'!$J$8</f>
        <v>22.1852751515171</v>
      </c>
      <c r="BS30" s="21">
        <f>BS61*'4 PEF'!$J$8</f>
        <v>0.75198250114366516</v>
      </c>
      <c r="BT30" s="39">
        <f>BT61*'4 PEF'!$J$8</f>
        <v>-26.358181818181819</v>
      </c>
      <c r="BU30" s="95">
        <f t="shared" si="35"/>
        <v>34.588315671172118</v>
      </c>
    </row>
    <row r="31" spans="1:73" ht="15" customHeight="1" x14ac:dyDescent="0.25">
      <c r="A31" s="195"/>
      <c r="B31" s="18">
        <v>26</v>
      </c>
      <c r="C31" s="26">
        <f>VLOOKUP(M31,[1]aux!$A$2:$B$35,2)</f>
        <v>19</v>
      </c>
      <c r="D31" s="55"/>
      <c r="E31" s="55"/>
      <c r="F31" s="54"/>
      <c r="G31" s="54"/>
      <c r="H31" s="37">
        <f t="shared" si="36"/>
        <v>0</v>
      </c>
      <c r="I31" s="54">
        <v>3</v>
      </c>
      <c r="J31" s="54">
        <v>2</v>
      </c>
      <c r="K31" s="54">
        <v>1</v>
      </c>
      <c r="L31" s="54">
        <v>1</v>
      </c>
      <c r="M31" s="54">
        <f t="shared" si="30"/>
        <v>3211</v>
      </c>
      <c r="N31" s="54">
        <v>6</v>
      </c>
      <c r="O31" s="54">
        <v>20</v>
      </c>
      <c r="P31" s="54">
        <v>1</v>
      </c>
      <c r="Q31" s="54">
        <v>1</v>
      </c>
      <c r="R31" s="54">
        <v>2</v>
      </c>
      <c r="S31" s="54" t="s">
        <v>42</v>
      </c>
      <c r="T31" s="26">
        <f t="shared" si="31"/>
        <v>15</v>
      </c>
      <c r="U31" s="54">
        <v>0</v>
      </c>
      <c r="V31" s="54">
        <v>0</v>
      </c>
      <c r="W31" s="19"/>
      <c r="X31" s="11">
        <f>VLOOKUP($C31,[2]Madrid!$BB$7:$BK$40,5)</f>
        <v>15</v>
      </c>
      <c r="Y31" s="11">
        <f>VLOOKUP($C31,[2]Madrid!$BB$7:$BK$40,6)</f>
        <v>35</v>
      </c>
      <c r="Z31" s="11">
        <f>VLOOKUP($C31,[2]Madrid!$BB$7:$BK$40,7)</f>
        <v>65</v>
      </c>
      <c r="AA31" s="11">
        <f>VLOOKUP($C31,[2]Madrid!$BB$7:$BK$40,8)</f>
        <v>88</v>
      </c>
      <c r="AB31" s="11">
        <f>VLOOKUP($C31,[2]Madrid!$BB$7:$BK$40,9)</f>
        <v>0</v>
      </c>
      <c r="AC31" s="11">
        <f>VLOOKUP($C31,[2]Madrid!$BB$7:$BK$40,10)</f>
        <v>102</v>
      </c>
      <c r="AD31" s="12">
        <f t="shared" si="8"/>
        <v>0</v>
      </c>
      <c r="AE31" s="12">
        <f t="shared" si="9"/>
        <v>0</v>
      </c>
      <c r="AF31" s="12">
        <v>0</v>
      </c>
      <c r="AG31" s="12" t="s">
        <v>38</v>
      </c>
      <c r="AH31" s="12" t="s">
        <v>38</v>
      </c>
      <c r="AI31" s="12">
        <f t="shared" si="10"/>
        <v>121</v>
      </c>
      <c r="AJ31" s="12">
        <f t="shared" si="11"/>
        <v>142</v>
      </c>
      <c r="AK31" s="12">
        <f t="shared" si="12"/>
        <v>148</v>
      </c>
      <c r="AL31" s="12">
        <f t="shared" si="13"/>
        <v>162</v>
      </c>
      <c r="AM31" s="12">
        <f t="shared" si="14"/>
        <v>0</v>
      </c>
      <c r="AN31" s="12">
        <f t="shared" si="15"/>
        <v>0</v>
      </c>
      <c r="AO31" s="14">
        <f t="shared" si="32"/>
        <v>413.33571365168882</v>
      </c>
      <c r="AP31" s="11">
        <f>VLOOKUP($C31,[1]Madrid!$BB$7:$BK$40,5)</f>
        <v>15</v>
      </c>
      <c r="AQ31" s="11">
        <f>VLOOKUP($C31,[1]Madrid!$BB$7:$BK$40,6)</f>
        <v>35</v>
      </c>
      <c r="AR31" s="11">
        <f>VLOOKUP($C31,[1]Madrid!$BB$7:$BK$40,7)</f>
        <v>65</v>
      </c>
      <c r="AS31" s="11">
        <f>VLOOKUP($C31,[1]Madrid!$BB$7:$BK$40,8)</f>
        <v>89</v>
      </c>
      <c r="AT31" s="11">
        <f>VLOOKUP($C31,[1]Madrid!$BB$7:$BK$40,9)</f>
        <v>0</v>
      </c>
      <c r="AU31" s="11">
        <f>VLOOKUP($C31,[1]Madrid!$BB$7:$BK$40,10)</f>
        <v>103</v>
      </c>
      <c r="AV31" s="12">
        <f t="shared" si="16"/>
        <v>0</v>
      </c>
      <c r="AW31" s="12">
        <f t="shared" si="17"/>
        <v>0</v>
      </c>
      <c r="AX31" s="12">
        <v>0</v>
      </c>
      <c r="AY31" s="12" t="s">
        <v>38</v>
      </c>
      <c r="AZ31" s="12" t="s">
        <v>38</v>
      </c>
      <c r="BA31" s="12">
        <f t="shared" si="18"/>
        <v>122</v>
      </c>
      <c r="BB31" s="12">
        <f t="shared" si="19"/>
        <v>143</v>
      </c>
      <c r="BC31" s="12">
        <f t="shared" si="20"/>
        <v>149</v>
      </c>
      <c r="BD31" s="12">
        <f t="shared" si="21"/>
        <v>162</v>
      </c>
      <c r="BE31" s="12">
        <f t="shared" si="22"/>
        <v>0</v>
      </c>
      <c r="BF31" s="12">
        <f t="shared" si="23"/>
        <v>0</v>
      </c>
      <c r="BG31" s="14">
        <f t="shared" si="33"/>
        <v>219.1687538777262</v>
      </c>
      <c r="BH31" s="21">
        <f>IF($N31=2,BH62*'4 PEF'!$J$4,IF(OR($N31=3,$N31=4,$N31=5,$N31=6),BH62*'4 PEF'!$J$5,IF(OR($N31=7,$N31=8),BH62*'4 PEF'!$J$8,IF($N31=9,BH62*'4 PEF'!$J$7,IF($N31=10,BH62*'4 PEF'!$J$6)))))</f>
        <v>26.245630474860796</v>
      </c>
      <c r="BI31" s="21">
        <f>BI62*'4 PEF'!$J$8</f>
        <v>23.135650745341632</v>
      </c>
      <c r="BJ31" s="21">
        <f>IF($N31=2,BJ62*'4 PEF'!$J$4,IF(OR($N31=3,$N31=4,$N31=5,$N31=6),BJ62*'4 PEF'!$J$5,IF(OR($N31=7,$N31=8),BJ62*'4 PEF'!$J$8,IF($N31=9,BJ62*'4 PEF'!$J$7,IF($N31=10,BJ62*'4 PEF'!$J$6)))))</f>
        <v>15.557894736842105</v>
      </c>
      <c r="BK31" s="21">
        <f>BK62*'4 PEF'!$J$8</f>
        <v>21.572209142855559</v>
      </c>
      <c r="BL31" s="21">
        <f>BL62*'4 PEF'!$J$8</f>
        <v>1.1266185986185062</v>
      </c>
      <c r="BM31" s="39">
        <f>BM62*'4 PEF'!$J$8</f>
        <v>0</v>
      </c>
      <c r="BN31" s="95">
        <f t="shared" si="34"/>
        <v>87.638003698518588</v>
      </c>
      <c r="BO31" s="21">
        <f>IF($N31=2,BO62*'4 PEF'!$J$4,IF(OR($N31=3,$N31=4,$N31=5,$N31=6),BO62*'4 PEF'!$J$5,IF(OR($N31=7,$N31=8),BO62*'4 PEF'!$J$8,IF($N31=9,BO62*'4 PEF'!$J$7,IF($N31=10,BO62*'4 PEF'!$J$6)))))</f>
        <v>21.582900783874788</v>
      </c>
      <c r="BP31" s="21">
        <f>BP62*'4 PEF'!$J$8</f>
        <v>11.853787874404372</v>
      </c>
      <c r="BQ31" s="21">
        <f>IF($N31=2,BQ62*'4 PEF'!$J$4,IF(OR($N31=3,$N31=4,$N31=5,$N31=6),BQ62*'4 PEF'!$J$5,IF(OR($N31=7,$N31=8),BQ62*'4 PEF'!$J$8,IF($N31=9,BQ62*'4 PEF'!$J$7,IF($N31=10,BQ62*'4 PEF'!$J$6)))))</f>
        <v>24.010526315789473</v>
      </c>
      <c r="BR31" s="21">
        <f>BR62*'4 PEF'!$J$8</f>
        <v>22.1852751515171</v>
      </c>
      <c r="BS31" s="21">
        <f>BS62*'4 PEF'!$J$8</f>
        <v>0.84574564694671361</v>
      </c>
      <c r="BT31" s="39">
        <f>BT62*'4 PEF'!$J$8</f>
        <v>0</v>
      </c>
      <c r="BU31" s="95">
        <f t="shared" si="35"/>
        <v>80.478235772532443</v>
      </c>
    </row>
    <row r="32" spans="1:73" ht="15" customHeight="1" x14ac:dyDescent="0.25">
      <c r="A32" s="195"/>
      <c r="B32" s="18">
        <v>27</v>
      </c>
      <c r="C32" s="26">
        <f>VLOOKUP(M32,[1]aux!$A$2:$B$35,2)</f>
        <v>23</v>
      </c>
      <c r="D32" s="55"/>
      <c r="E32" s="55"/>
      <c r="F32" s="54"/>
      <c r="G32" s="54"/>
      <c r="H32" s="37">
        <f t="shared" si="36"/>
        <v>0</v>
      </c>
      <c r="I32" s="54">
        <v>3</v>
      </c>
      <c r="J32" s="54">
        <v>3</v>
      </c>
      <c r="K32" s="54">
        <v>1</v>
      </c>
      <c r="L32" s="54">
        <v>1</v>
      </c>
      <c r="M32" s="54">
        <f t="shared" si="30"/>
        <v>3311</v>
      </c>
      <c r="N32" s="54">
        <v>7</v>
      </c>
      <c r="O32" s="54">
        <v>12</v>
      </c>
      <c r="P32" s="54">
        <v>3</v>
      </c>
      <c r="Q32" s="54">
        <v>3</v>
      </c>
      <c r="R32" s="54">
        <v>2</v>
      </c>
      <c r="S32" s="54" t="s">
        <v>42</v>
      </c>
      <c r="T32" s="26">
        <f t="shared" si="31"/>
        <v>22</v>
      </c>
      <c r="U32" s="54">
        <v>1</v>
      </c>
      <c r="V32" s="54">
        <v>1</v>
      </c>
      <c r="W32" s="19"/>
      <c r="X32" s="11">
        <f>VLOOKUP($C32,[2]Madrid!$BB$7:$BK$40,5)</f>
        <v>15</v>
      </c>
      <c r="Y32" s="11">
        <f>VLOOKUP($C32,[2]Madrid!$BB$7:$BK$40,6)</f>
        <v>35</v>
      </c>
      <c r="Z32" s="11">
        <f>VLOOKUP($C32,[2]Madrid!$BB$7:$BK$40,7)</f>
        <v>65</v>
      </c>
      <c r="AA32" s="11">
        <f>VLOOKUP($C32,[2]Madrid!$BB$7:$BK$40,8)</f>
        <v>90</v>
      </c>
      <c r="AB32" s="11">
        <f>VLOOKUP($C32,[2]Madrid!$BB$7:$BK$40,9)</f>
        <v>0</v>
      </c>
      <c r="AC32" s="11">
        <f>VLOOKUP($C32,[2]Madrid!$BB$7:$BK$40,10)</f>
        <v>102</v>
      </c>
      <c r="AD32" s="12">
        <f t="shared" si="8"/>
        <v>0</v>
      </c>
      <c r="AE32" s="12">
        <f t="shared" si="9"/>
        <v>0</v>
      </c>
      <c r="AF32" s="12">
        <v>0</v>
      </c>
      <c r="AG32" s="12" t="s">
        <v>38</v>
      </c>
      <c r="AH32" s="12" t="s">
        <v>38</v>
      </c>
      <c r="AI32" s="12">
        <f t="shared" si="10"/>
        <v>127</v>
      </c>
      <c r="AJ32" s="12">
        <f t="shared" si="11"/>
        <v>0</v>
      </c>
      <c r="AK32" s="12">
        <f t="shared" si="12"/>
        <v>154</v>
      </c>
      <c r="AL32" s="12">
        <f t="shared" si="13"/>
        <v>162</v>
      </c>
      <c r="AM32" s="12">
        <f t="shared" si="14"/>
        <v>185</v>
      </c>
      <c r="AN32" s="12">
        <f t="shared" si="15"/>
        <v>184</v>
      </c>
      <c r="AO32" s="14">
        <f t="shared" si="32"/>
        <v>446.34860040717797</v>
      </c>
      <c r="AP32" s="11">
        <f>VLOOKUP($C32,[1]Madrid!$BB$7:$BK$40,5)</f>
        <v>15</v>
      </c>
      <c r="AQ32" s="11">
        <f>VLOOKUP($C32,[1]Madrid!$BB$7:$BK$40,6)</f>
        <v>35</v>
      </c>
      <c r="AR32" s="11">
        <f>VLOOKUP($C32,[1]Madrid!$BB$7:$BK$40,7)</f>
        <v>65</v>
      </c>
      <c r="AS32" s="11">
        <f>VLOOKUP($C32,[1]Madrid!$BB$7:$BK$40,8)</f>
        <v>91</v>
      </c>
      <c r="AT32" s="11">
        <f>VLOOKUP($C32,[1]Madrid!$BB$7:$BK$40,9)</f>
        <v>0</v>
      </c>
      <c r="AU32" s="11">
        <f>VLOOKUP($C32,[1]Madrid!$BB$7:$BK$40,10)</f>
        <v>103</v>
      </c>
      <c r="AV32" s="12">
        <f t="shared" si="16"/>
        <v>0</v>
      </c>
      <c r="AW32" s="12">
        <f t="shared" si="17"/>
        <v>0</v>
      </c>
      <c r="AX32" s="12">
        <v>0</v>
      </c>
      <c r="AY32" s="12" t="s">
        <v>38</v>
      </c>
      <c r="AZ32" s="12" t="s">
        <v>38</v>
      </c>
      <c r="BA32" s="12">
        <f t="shared" si="18"/>
        <v>128</v>
      </c>
      <c r="BB32" s="12">
        <f t="shared" si="19"/>
        <v>0</v>
      </c>
      <c r="BC32" s="12">
        <f t="shared" si="20"/>
        <v>155</v>
      </c>
      <c r="BD32" s="12">
        <f t="shared" si="21"/>
        <v>162</v>
      </c>
      <c r="BE32" s="12">
        <f t="shared" si="22"/>
        <v>186</v>
      </c>
      <c r="BF32" s="12">
        <f t="shared" si="23"/>
        <v>184</v>
      </c>
      <c r="BG32" s="14">
        <f t="shared" si="33"/>
        <v>251.2664874322424</v>
      </c>
      <c r="BH32" s="21">
        <f>IF($N32=2,BH63*'4 PEF'!$J$4,IF(OR($N32=3,$N32=4,$N32=5,$N32=6),BH63*'4 PEF'!$J$5,IF(OR($N32=7,$N32=8),BH63*'4 PEF'!$J$8,IF($N32=9,BH63*'4 PEF'!$J$7,IF($N32=10,BH63*'4 PEF'!$J$6)))))</f>
        <v>14.925601365432662</v>
      </c>
      <c r="BI32" s="21">
        <f>BI63*'4 PEF'!$J$8</f>
        <v>24.390178007358141</v>
      </c>
      <c r="BJ32" s="21">
        <f>IF($N32=2,BJ63*'4 PEF'!$J$4,IF(OR($N32=3,$N32=4,$N32=5,$N32=6),BJ63*'4 PEF'!$J$5,IF(OR($N32=7,$N32=8),BJ63*'4 PEF'!$J$8,IF($N32=9,BJ63*'4 PEF'!$J$7,IF($N32=10,BJ63*'4 PEF'!$J$6)))))</f>
        <v>4.0829347640654383</v>
      </c>
      <c r="BK32" s="21">
        <f>BK63*'4 PEF'!$J$8</f>
        <v>21.572209142855559</v>
      </c>
      <c r="BL32" s="21">
        <f>BL63*'4 PEF'!$J$8</f>
        <v>1.1415438591106213</v>
      </c>
      <c r="BM32" s="39">
        <f>BM63*'4 PEF'!$J$8</f>
        <v>-42.559999999999995</v>
      </c>
      <c r="BN32" s="40">
        <f t="shared" si="34"/>
        <v>23.552467138822429</v>
      </c>
      <c r="BO32" s="21">
        <f>IF($N32=2,BO63*'4 PEF'!$J$4,IF(OR($N32=3,$N32=4,$N32=5,$N32=6),BO63*'4 PEF'!$J$5,IF(OR($N32=7,$N32=8),BO63*'4 PEF'!$J$8,IF($N32=9,BO63*'4 PEF'!$J$7,IF($N32=10,BO63*'4 PEF'!$J$6)))))</f>
        <v>13.913953983076887</v>
      </c>
      <c r="BP32" s="21">
        <f>BP63*'4 PEF'!$J$8</f>
        <v>12.49467189679633</v>
      </c>
      <c r="BQ32" s="21">
        <f>IF($N32=2,BQ63*'4 PEF'!$J$4,IF(OR($N32=3,$N32=4,$N32=5,$N32=6),BQ63*'4 PEF'!$J$5,IF(OR($N32=7,$N32=8),BQ63*'4 PEF'!$J$8,IF($N32=9,BQ63*'4 PEF'!$J$7,IF($N32=10,BQ63*'4 PEF'!$J$6)))))</f>
        <v>6.7685373623490221</v>
      </c>
      <c r="BR32" s="21">
        <f>BR63*'4 PEF'!$J$8</f>
        <v>22.1852751515171</v>
      </c>
      <c r="BS32" s="21">
        <f>BS63*'4 PEF'!$J$8</f>
        <v>0.84624813304399005</v>
      </c>
      <c r="BT32" s="39">
        <f>BT63*'4 PEF'!$J$8</f>
        <v>-26.358181818181819</v>
      </c>
      <c r="BU32" s="95">
        <f t="shared" si="35"/>
        <v>29.850504708601513</v>
      </c>
    </row>
    <row r="33" spans="1:73" ht="15" customHeight="1" x14ac:dyDescent="0.25">
      <c r="A33" s="196"/>
      <c r="B33" s="18">
        <v>28</v>
      </c>
      <c r="C33" s="26">
        <f>VLOOKUP(M33,[1]aux!$A$2:$B$35,2)</f>
        <v>32</v>
      </c>
      <c r="D33" s="55"/>
      <c r="E33" s="55"/>
      <c r="F33" s="54"/>
      <c r="G33" s="54"/>
      <c r="H33" s="37">
        <f t="shared" si="36"/>
        <v>0</v>
      </c>
      <c r="I33" s="54">
        <v>4</v>
      </c>
      <c r="J33" s="54">
        <v>3</v>
      </c>
      <c r="K33" s="54">
        <v>2</v>
      </c>
      <c r="L33" s="54">
        <v>1</v>
      </c>
      <c r="M33" s="54">
        <f t="shared" si="30"/>
        <v>4321</v>
      </c>
      <c r="N33" s="54">
        <v>7</v>
      </c>
      <c r="O33" s="54">
        <v>12</v>
      </c>
      <c r="P33" s="54">
        <v>3</v>
      </c>
      <c r="Q33" s="54">
        <v>3</v>
      </c>
      <c r="R33" s="54">
        <v>2</v>
      </c>
      <c r="S33" s="54" t="s">
        <v>42</v>
      </c>
      <c r="T33" s="26">
        <f t="shared" si="31"/>
        <v>22</v>
      </c>
      <c r="U33" s="54">
        <v>1</v>
      </c>
      <c r="V33" s="54">
        <v>1</v>
      </c>
      <c r="W33" s="8"/>
      <c r="X33" s="11">
        <f>VLOOKUP($C33,[2]Madrid!$BB$7:$BK$40,5)</f>
        <v>17</v>
      </c>
      <c r="Y33" s="11">
        <f>VLOOKUP($C33,[2]Madrid!$BB$7:$BK$40,6)</f>
        <v>37</v>
      </c>
      <c r="Z33" s="11">
        <f>VLOOKUP($C33,[2]Madrid!$BB$7:$BK$40,7)</f>
        <v>67</v>
      </c>
      <c r="AA33" s="11">
        <f>VLOOKUP($C33,[2]Madrid!$BB$7:$BK$40,8)</f>
        <v>90</v>
      </c>
      <c r="AB33" s="11">
        <f>VLOOKUP($C33,[2]Madrid!$BB$7:$BK$40,9)</f>
        <v>116</v>
      </c>
      <c r="AC33" s="11">
        <f>VLOOKUP($C33,[2]Madrid!$BB$7:$BK$40,10)</f>
        <v>108</v>
      </c>
      <c r="AD33" s="12">
        <f t="shared" si="8"/>
        <v>0</v>
      </c>
      <c r="AE33" s="12">
        <f t="shared" si="9"/>
        <v>0</v>
      </c>
      <c r="AF33" s="12">
        <v>0</v>
      </c>
      <c r="AG33" s="12" t="s">
        <v>38</v>
      </c>
      <c r="AH33" s="12" t="s">
        <v>38</v>
      </c>
      <c r="AI33" s="12">
        <f t="shared" si="10"/>
        <v>127</v>
      </c>
      <c r="AJ33" s="12">
        <f t="shared" si="11"/>
        <v>0</v>
      </c>
      <c r="AK33" s="12">
        <f t="shared" si="12"/>
        <v>154</v>
      </c>
      <c r="AL33" s="12">
        <f t="shared" si="13"/>
        <v>162</v>
      </c>
      <c r="AM33" s="12">
        <f t="shared" si="14"/>
        <v>185</v>
      </c>
      <c r="AN33" s="12">
        <f t="shared" si="15"/>
        <v>184</v>
      </c>
      <c r="AO33" s="14">
        <f t="shared" si="32"/>
        <v>550.51655442436186</v>
      </c>
      <c r="AP33" s="11">
        <f>VLOOKUP($C33,[1]Madrid!$BB$7:$BK$40,5)</f>
        <v>17</v>
      </c>
      <c r="AQ33" s="11">
        <f>VLOOKUP($C33,[1]Madrid!$BB$7:$BK$40,6)</f>
        <v>37</v>
      </c>
      <c r="AR33" s="11">
        <f>VLOOKUP($C33,[1]Madrid!$BB$7:$BK$40,7)</f>
        <v>67</v>
      </c>
      <c r="AS33" s="11">
        <f>VLOOKUP($C33,[1]Madrid!$BB$7:$BK$40,8)</f>
        <v>91</v>
      </c>
      <c r="AT33" s="11">
        <f>VLOOKUP($C33,[1]Madrid!$BB$7:$BK$40,9)</f>
        <v>117</v>
      </c>
      <c r="AU33" s="11">
        <f>VLOOKUP($C33,[1]Madrid!$BB$7:$BK$40,10)</f>
        <v>109</v>
      </c>
      <c r="AV33" s="12">
        <f t="shared" si="16"/>
        <v>0</v>
      </c>
      <c r="AW33" s="12">
        <f t="shared" si="17"/>
        <v>0</v>
      </c>
      <c r="AX33" s="12">
        <v>0</v>
      </c>
      <c r="AY33" s="12" t="s">
        <v>38</v>
      </c>
      <c r="AZ33" s="12" t="s">
        <v>38</v>
      </c>
      <c r="BA33" s="12">
        <f t="shared" si="18"/>
        <v>128</v>
      </c>
      <c r="BB33" s="12">
        <f t="shared" si="19"/>
        <v>0</v>
      </c>
      <c r="BC33" s="12">
        <f t="shared" si="20"/>
        <v>155</v>
      </c>
      <c r="BD33" s="12">
        <f t="shared" si="21"/>
        <v>162</v>
      </c>
      <c r="BE33" s="12">
        <f t="shared" si="22"/>
        <v>186</v>
      </c>
      <c r="BF33" s="12">
        <f t="shared" si="23"/>
        <v>184</v>
      </c>
      <c r="BG33" s="14">
        <f t="shared" si="33"/>
        <v>297.76658334767865</v>
      </c>
      <c r="BH33" s="21">
        <f>IF($N33=2,BH64*'4 PEF'!$J$4,IF(OR($N33=3,$N33=4,$N33=5,$N33=6),BH64*'4 PEF'!$J$5,IF(OR($N33=7,$N33=8),BH64*'4 PEF'!$J$8,IF($N33=9,BH64*'4 PEF'!$J$7,IF($N33=10,BH64*'4 PEF'!$J$6)))))</f>
        <v>12.91577384352226</v>
      </c>
      <c r="BI33" s="21">
        <f>BI64*'4 PEF'!$J$8</f>
        <v>8.8180533047482843</v>
      </c>
      <c r="BJ33" s="21">
        <f>IF($N33=2,BJ64*'4 PEF'!$J$4,IF(OR($N33=3,$N33=4,$N33=5,$N33=6),BJ64*'4 PEF'!$J$5,IF(OR($N33=7,$N33=8),BJ64*'4 PEF'!$J$8,IF($N33=9,BJ64*'4 PEF'!$J$7,IF($N33=10,BJ64*'4 PEF'!$J$6)))))</f>
        <v>4.1588314630077257</v>
      </c>
      <c r="BK33" s="21">
        <f>BK64*'4 PEF'!$J$8</f>
        <v>21.572209142855559</v>
      </c>
      <c r="BL33" s="21">
        <f>BL64*'4 PEF'!$J$8</f>
        <v>0.78727128975549876</v>
      </c>
      <c r="BM33" s="39">
        <f>BM64*'4 PEF'!$J$8</f>
        <v>-42.559999999999995</v>
      </c>
      <c r="BN33" s="40">
        <f t="shared" si="34"/>
        <v>5.692139043889334</v>
      </c>
      <c r="BO33" s="21">
        <f>IF($N33=2,BO64*'4 PEF'!$J$4,IF(OR($N33=3,$N33=4,$N33=5,$N33=6),BO64*'4 PEF'!$J$5,IF(OR($N33=7,$N33=8),BO64*'4 PEF'!$J$8,IF($N33=9,BO64*'4 PEF'!$J$7,IF($N33=10,BO64*'4 PEF'!$J$6)))))</f>
        <v>12.618757356490292</v>
      </c>
      <c r="BP33" s="21">
        <f>BP64*'4 PEF'!$J$8</f>
        <v>4.0830182900232819</v>
      </c>
      <c r="BQ33" s="21">
        <f>IF($N33=2,BQ64*'4 PEF'!$J$4,IF(OR($N33=3,$N33=4,$N33=5,$N33=6),BQ64*'4 PEF'!$J$5,IF(OR($N33=7,$N33=8),BQ64*'4 PEF'!$J$8,IF($N33=9,BQ64*'4 PEF'!$J$7,IF($N33=10,BQ64*'4 PEF'!$J$6)))))</f>
        <v>6.8275569629213599</v>
      </c>
      <c r="BR33" s="21">
        <f>BR64*'4 PEF'!$J$8</f>
        <v>22.1852751515171</v>
      </c>
      <c r="BS33" s="21">
        <f>BS64*'4 PEF'!$J$8</f>
        <v>0.71874702363984611</v>
      </c>
      <c r="BT33" s="39">
        <f>BT64*'4 PEF'!$J$8</f>
        <v>-26.358181818181819</v>
      </c>
      <c r="BU33" s="95">
        <f t="shared" si="35"/>
        <v>20.075172966410065</v>
      </c>
    </row>
    <row r="34" spans="1:73" ht="27" customHeight="1" x14ac:dyDescent="0.25">
      <c r="A34" s="30"/>
      <c r="B34" s="31"/>
      <c r="C34" s="31"/>
      <c r="D34" s="31"/>
      <c r="E34" s="31"/>
      <c r="F34" s="31"/>
      <c r="G34" s="31"/>
      <c r="H34" s="31"/>
      <c r="I34" s="31"/>
      <c r="J34" s="31"/>
      <c r="K34" s="31"/>
      <c r="L34" s="31"/>
      <c r="M34" s="31"/>
      <c r="N34" s="31"/>
      <c r="O34" s="31"/>
      <c r="P34" s="31"/>
      <c r="Q34" s="31"/>
      <c r="R34" s="31"/>
      <c r="S34" s="31"/>
      <c r="T34" s="31"/>
      <c r="U34" s="31"/>
      <c r="V34" s="31"/>
      <c r="W34" s="32"/>
      <c r="X34" s="31"/>
      <c r="Y34" s="31"/>
      <c r="Z34" s="31"/>
      <c r="AA34" s="31"/>
      <c r="AB34" s="31"/>
      <c r="AC34" s="31"/>
      <c r="AD34" s="31"/>
      <c r="AE34" s="31"/>
      <c r="AF34" s="31"/>
      <c r="AG34" s="31"/>
      <c r="AH34" s="31"/>
      <c r="AI34" s="31"/>
      <c r="AJ34" s="31"/>
      <c r="AK34" s="31"/>
      <c r="AL34" s="31"/>
      <c r="AM34" s="31"/>
      <c r="AN34" s="31"/>
      <c r="AO34" s="33"/>
      <c r="AP34" s="31"/>
      <c r="AQ34" s="31"/>
      <c r="AR34" s="31"/>
      <c r="AS34" s="31"/>
      <c r="AT34" s="31"/>
      <c r="AU34" s="31"/>
      <c r="AV34" s="31"/>
      <c r="AW34" s="31"/>
      <c r="AX34" s="31"/>
      <c r="AY34" s="31"/>
      <c r="AZ34" s="31"/>
      <c r="BA34" s="31"/>
      <c r="BB34" s="31"/>
      <c r="BC34" s="31"/>
      <c r="BD34" s="31"/>
      <c r="BE34" s="31"/>
      <c r="BF34" s="31"/>
      <c r="BG34" s="33"/>
      <c r="BH34" s="34"/>
      <c r="BI34" s="34"/>
      <c r="BJ34" s="34"/>
      <c r="BK34" s="34"/>
      <c r="BL34" s="34"/>
      <c r="BM34" s="34"/>
      <c r="BN34" s="34"/>
      <c r="BO34" s="34"/>
      <c r="BP34" s="34"/>
      <c r="BQ34" s="34"/>
      <c r="BR34" s="34"/>
      <c r="BS34" s="34"/>
      <c r="BT34" s="34"/>
      <c r="BU34" s="34"/>
    </row>
    <row r="35" spans="1:73" ht="15.75" thickBot="1" x14ac:dyDescent="0.3">
      <c r="BH35" s="178" t="s">
        <v>106</v>
      </c>
      <c r="BI35" s="179"/>
      <c r="BJ35" s="179"/>
      <c r="BK35" s="179"/>
      <c r="BL35" s="179"/>
      <c r="BM35" s="179"/>
      <c r="BN35" s="184"/>
      <c r="BO35" s="178" t="s">
        <v>107</v>
      </c>
      <c r="BP35" s="179"/>
      <c r="BQ35" s="179"/>
      <c r="BR35" s="179"/>
      <c r="BS35" s="179"/>
      <c r="BT35" s="179"/>
      <c r="BU35" s="184"/>
    </row>
    <row r="36" spans="1:73" ht="32.25" customHeight="1" thickTop="1" thickBot="1" x14ac:dyDescent="0.3">
      <c r="B36" s="28" t="s">
        <v>1</v>
      </c>
      <c r="C36" s="28" t="s">
        <v>51</v>
      </c>
      <c r="D36" s="29" t="s">
        <v>47</v>
      </c>
      <c r="E36" s="29" t="s">
        <v>48</v>
      </c>
      <c r="F36" s="29" t="s">
        <v>49</v>
      </c>
      <c r="G36" s="29" t="s">
        <v>24</v>
      </c>
      <c r="H36" s="29" t="s">
        <v>13</v>
      </c>
      <c r="I36" s="28" t="s">
        <v>19</v>
      </c>
      <c r="J36" s="28" t="s">
        <v>12</v>
      </c>
      <c r="K36" s="28" t="s">
        <v>34</v>
      </c>
      <c r="L36" s="28" t="s">
        <v>13</v>
      </c>
      <c r="M36" s="29"/>
      <c r="N36" s="29" t="s">
        <v>17</v>
      </c>
      <c r="O36" s="29" t="s">
        <v>18</v>
      </c>
      <c r="P36" s="29" t="s">
        <v>53</v>
      </c>
      <c r="Q36" s="29" t="s">
        <v>54</v>
      </c>
      <c r="R36" s="29" t="s">
        <v>34</v>
      </c>
      <c r="S36" s="29" t="s">
        <v>24</v>
      </c>
      <c r="T36" s="57" t="s">
        <v>20</v>
      </c>
      <c r="U36" s="57" t="s">
        <v>92</v>
      </c>
      <c r="V36" s="57" t="s">
        <v>93</v>
      </c>
      <c r="W36" s="10"/>
      <c r="X36" s="13" t="s">
        <v>11</v>
      </c>
      <c r="Y36" s="13" t="s">
        <v>12</v>
      </c>
      <c r="Z36" s="13" t="s">
        <v>14</v>
      </c>
      <c r="AA36" s="13" t="s">
        <v>15</v>
      </c>
      <c r="AB36" s="13" t="s">
        <v>21</v>
      </c>
      <c r="AC36" s="13" t="s">
        <v>23</v>
      </c>
      <c r="AD36" s="13" t="s">
        <v>100</v>
      </c>
      <c r="AE36" s="13" t="s">
        <v>101</v>
      </c>
      <c r="AF36" s="13" t="s">
        <v>24</v>
      </c>
      <c r="AG36" s="13" t="s">
        <v>108</v>
      </c>
      <c r="AH36" s="13" t="s">
        <v>109</v>
      </c>
      <c r="AI36" s="13" t="s">
        <v>17</v>
      </c>
      <c r="AJ36" s="13" t="s">
        <v>18</v>
      </c>
      <c r="AK36" s="13" t="s">
        <v>19</v>
      </c>
      <c r="AL36" s="13" t="s">
        <v>102</v>
      </c>
      <c r="AM36" s="13" t="s">
        <v>99</v>
      </c>
      <c r="AN36" s="13" t="s">
        <v>16</v>
      </c>
      <c r="AO36" s="16" t="s">
        <v>191</v>
      </c>
      <c r="AP36" s="13" t="s">
        <v>25</v>
      </c>
      <c r="AQ36" s="13" t="s">
        <v>26</v>
      </c>
      <c r="AR36" s="13" t="s">
        <v>27</v>
      </c>
      <c r="AS36" s="13" t="s">
        <v>28</v>
      </c>
      <c r="AT36" s="13" t="s">
        <v>21</v>
      </c>
      <c r="AU36" s="13" t="s">
        <v>23</v>
      </c>
      <c r="AV36" s="13" t="s">
        <v>116</v>
      </c>
      <c r="AW36" s="13" t="s">
        <v>117</v>
      </c>
      <c r="AX36" s="13" t="s">
        <v>24</v>
      </c>
      <c r="AY36" s="13"/>
      <c r="AZ36" s="13"/>
      <c r="BA36" s="13" t="s">
        <v>118</v>
      </c>
      <c r="BB36" s="13" t="s">
        <v>18</v>
      </c>
      <c r="BC36" s="13" t="s">
        <v>31</v>
      </c>
      <c r="BD36" s="13" t="s">
        <v>102</v>
      </c>
      <c r="BE36" s="13" t="s">
        <v>119</v>
      </c>
      <c r="BF36" s="13" t="s">
        <v>16</v>
      </c>
      <c r="BG36" s="16" t="s">
        <v>192</v>
      </c>
      <c r="BH36" s="62" t="s">
        <v>33</v>
      </c>
      <c r="BI36" s="62" t="s">
        <v>34</v>
      </c>
      <c r="BJ36" s="62" t="s">
        <v>20</v>
      </c>
      <c r="BK36" s="62" t="s">
        <v>24</v>
      </c>
      <c r="BL36" s="62" t="s">
        <v>35</v>
      </c>
      <c r="BM36" s="62" t="s">
        <v>36</v>
      </c>
      <c r="BN36" s="62" t="s">
        <v>38</v>
      </c>
      <c r="BO36" s="62" t="s">
        <v>33</v>
      </c>
      <c r="BP36" s="62" t="s">
        <v>34</v>
      </c>
      <c r="BQ36" s="62" t="s">
        <v>20</v>
      </c>
      <c r="BR36" s="62" t="s">
        <v>24</v>
      </c>
      <c r="BS36" s="62" t="s">
        <v>35</v>
      </c>
      <c r="BT36" s="62" t="s">
        <v>36</v>
      </c>
      <c r="BU36" s="62" t="s">
        <v>38</v>
      </c>
    </row>
    <row r="37" spans="1:73" ht="15" customHeight="1" x14ac:dyDescent="0.25">
      <c r="A37" s="194">
        <v>2010</v>
      </c>
      <c r="B37" s="17">
        <v>1</v>
      </c>
      <c r="C37" s="26">
        <f t="shared" ref="C37:W37" si="37">IF(C6="","",C6)</f>
        <v>1</v>
      </c>
      <c r="D37" s="54" t="str">
        <f t="shared" si="37"/>
        <v>-</v>
      </c>
      <c r="E37" s="54" t="str">
        <f t="shared" si="37"/>
        <v>-</v>
      </c>
      <c r="F37" s="54" t="str">
        <f t="shared" si="37"/>
        <v>o</v>
      </c>
      <c r="G37" s="54" t="str">
        <f t="shared" si="37"/>
        <v>o</v>
      </c>
      <c r="H37" s="54">
        <f t="shared" si="37"/>
        <v>0</v>
      </c>
      <c r="I37" s="54">
        <f t="shared" si="37"/>
        <v>1</v>
      </c>
      <c r="J37" s="54">
        <f t="shared" si="37"/>
        <v>1</v>
      </c>
      <c r="K37" s="54">
        <f t="shared" si="37"/>
        <v>1</v>
      </c>
      <c r="L37" s="54">
        <f t="shared" si="37"/>
        <v>1</v>
      </c>
      <c r="M37" s="54">
        <f t="shared" si="37"/>
        <v>1111</v>
      </c>
      <c r="N37" s="54">
        <f t="shared" si="37"/>
        <v>2</v>
      </c>
      <c r="O37" s="54">
        <f t="shared" si="37"/>
        <v>11</v>
      </c>
      <c r="P37" s="54">
        <f t="shared" si="37"/>
        <v>2</v>
      </c>
      <c r="Q37" s="54">
        <f t="shared" si="37"/>
        <v>3</v>
      </c>
      <c r="R37" s="54">
        <f t="shared" si="37"/>
        <v>1</v>
      </c>
      <c r="S37" s="54" t="str">
        <f t="shared" si="37"/>
        <v>o</v>
      </c>
      <c r="T37" s="26">
        <f t="shared" si="37"/>
        <v>14</v>
      </c>
      <c r="U37" s="54">
        <f t="shared" si="37"/>
        <v>0</v>
      </c>
      <c r="V37" s="54">
        <f t="shared" si="37"/>
        <v>0</v>
      </c>
      <c r="W37" s="7" t="str">
        <f t="shared" si="37"/>
        <v/>
      </c>
      <c r="X37" s="23">
        <f>IF(X6&gt;0,VLOOKUP(X6,'[3]2010_Envelope'!$BH$6:$CR$128,6),"")</f>
        <v>53.321249999999999</v>
      </c>
      <c r="Y37" s="23">
        <f>IF(Y6&gt;0,VLOOKUP(Y6,'[3]2010_Envelope'!$BH$6:$CR$128,6),"")</f>
        <v>35.25</v>
      </c>
      <c r="Z37" s="23" t="str">
        <f>IF(Z6&gt;0,VLOOKUP(Z6,'[3]2010_Envelope'!$BH$6:$CR$128,6),"")</f>
        <v/>
      </c>
      <c r="AA37" s="23">
        <f>IF(AA6&gt;0,VLOOKUP(AA6,'[3]2010_Envelope'!$BH$6:$CR$128,6),"")</f>
        <v>16.641964285714284</v>
      </c>
      <c r="AB37" s="23" t="str">
        <f>IF(AB6&gt;0,VLOOKUP(AB6,'[3]2010_Envelope'!$BH$6:$CR$128,6),"")</f>
        <v/>
      </c>
      <c r="AC37" s="23">
        <f>IF(AC6&gt;0,VLOOKUP(AC6,'[3]2010_Envelope'!$BH$6:$CR$128,6),"")</f>
        <v>12.554464285714287</v>
      </c>
      <c r="AD37" s="22" t="str">
        <f>IF(AD6&gt;0,VLOOKUP(AD6,'[3]2010_HVAC'!$EY$7:$KA$83,26),"")</f>
        <v/>
      </c>
      <c r="AE37" s="22" t="str">
        <f>IF(AE6&gt;0,VLOOKUP(AE6,'[3]2010_HVAC'!$EY$7:$KA$83,26),"")</f>
        <v/>
      </c>
      <c r="AF37" s="22" t="str">
        <f>IF(AF6&gt;0,VLOOKUP(AF6,'[3]2010_HVAC'!$EY$7:$KA$83,26),"")</f>
        <v/>
      </c>
      <c r="AG37" s="61">
        <f>VLOOKUP($C37,[2]Performance!$A$3:$K$36,10)</f>
        <v>0</v>
      </c>
      <c r="AH37" s="61">
        <f>IF(AG37=0,26,IF(AG37=1,27,28))</f>
        <v>26</v>
      </c>
      <c r="AI37" s="22">
        <f>IF(AI6&gt;0,VLOOKUP(AI6,'[3]2010_HVAC'!$EY$7:$KA$83,AH37),"")</f>
        <v>11.343630746028159</v>
      </c>
      <c r="AJ37" s="22">
        <f>IF(AJ6&gt;0,VLOOKUP(AJ6,'[3]2010_HVAC'!$EY$7:$KA$83,AH37),"")</f>
        <v>11.432309620749807</v>
      </c>
      <c r="AK37" s="22">
        <f>IF(AK6&gt;0,VLOOKUP(AK6,'[3]2010_HVAC'!$EY$7:$KA$83,26),"")</f>
        <v>66.801999999999992</v>
      </c>
      <c r="AL37" s="22">
        <f>IF(AL6&gt;0,VLOOKUP(AL6,'[3]2010_HVAC'!$EY$7:$KA$83,26),"")</f>
        <v>14.405428571428571</v>
      </c>
      <c r="AM37" s="22" t="str">
        <f>IF(AM6&gt;0,VLOOKUP(AM6,'[3]2010_HVAC'!$EY$7:$KA$83,26),"")</f>
        <v/>
      </c>
      <c r="AN37" s="22" t="str">
        <f>IF(AN6&gt;0,VLOOKUP(AN6,'[3]2010_HVAC'!$EY$7:$KA$83,26),"")</f>
        <v/>
      </c>
      <c r="AO37" s="14">
        <f>(SUM(X37:AF37)+SUM(AI37:AN37))*$AO$5</f>
        <v>31045.146651348914</v>
      </c>
      <c r="AP37" s="23">
        <f>IF(AP6&gt;0,VLOOKUP(AP6,'[3]2010_Envelope'!$BH$6:$CR$128,7),"")</f>
        <v>25.802070707070705</v>
      </c>
      <c r="AQ37" s="23">
        <f>IF(AQ6&gt;0,VLOOKUP(AQ6,'[3]2010_Envelope'!$BH$6:$CR$128,7),"")</f>
        <v>14.618181818181819</v>
      </c>
      <c r="AR37" s="23" t="str">
        <f>IF(AR6&gt;0,VLOOKUP(AR6,'[3]2010_Envelope'!$BH$6:$CR$128,7),"")</f>
        <v/>
      </c>
      <c r="AS37" s="23">
        <f>IF(AS6&gt;0,VLOOKUP(AS6,'[3]2010_Envelope'!$BH$6:$CR$128,7),"")</f>
        <v>7.5484848484848488</v>
      </c>
      <c r="AT37" s="23" t="str">
        <f>IF(AT6&gt;0,VLOOKUP(AT6,'[3]2010_Envelope'!$BH$6:$CR$128,7),"")</f>
        <v/>
      </c>
      <c r="AU37" s="23">
        <f>IF(AU6&gt;0,VLOOKUP(AU6,'[3]2010_Envelope'!$BH$6:$CR$128,7),"")</f>
        <v>5.127272727272727</v>
      </c>
      <c r="AV37" s="22" t="str">
        <f>IF(AV6&gt;0,VLOOKUP(AV6,'[3]2010_HVAC'!$EY$7:$KA$83,29),"")</f>
        <v/>
      </c>
      <c r="AW37" s="22" t="str">
        <f>IF(AW6&gt;0,VLOOKUP(AW6,'[3]2010_HVAC'!$EY$7:$KA$83,29),"")</f>
        <v/>
      </c>
      <c r="AX37" s="22" t="str">
        <f>IF(AX6&gt;0,VLOOKUP(AX6,'[3]2010_HVAC'!$EY$7:$KA$83,29),"")</f>
        <v/>
      </c>
      <c r="AY37" s="61">
        <f>VLOOKUP($C37,[1]Performance!$A$3:$K$36,10)</f>
        <v>0</v>
      </c>
      <c r="AZ37" s="61">
        <f>IF(AY37=0,29,IF(AY37=1,30,31))</f>
        <v>29</v>
      </c>
      <c r="BA37" s="22">
        <f>IF(BA6&gt;0,VLOOKUP(BA6,'[3]2010_HVAC'!$EY$7:$KA$83,AZ37),"")</f>
        <v>5.921809441747782</v>
      </c>
      <c r="BB37" s="22">
        <f>IF(BB6&gt;0,VLOOKUP(BB6,'[3]2010_HVAC'!$EY$7:$KA$83,AZ37),"")</f>
        <v>5.1512484397549345</v>
      </c>
      <c r="BC37" s="22">
        <f>IF(BC6&gt;0,VLOOKUP(BC6,'[3]2010_HVAC'!$EY$7:$KA$83,29),"")</f>
        <v>63.881</v>
      </c>
      <c r="BD37" s="22">
        <f>IF(BD6&gt;0,VLOOKUP(BD6,'[3]2010_HVAC'!$EY$7:$KA$83,29),"")</f>
        <v>2.0371313131313129</v>
      </c>
      <c r="BE37" s="22" t="str">
        <f>IF(BE6&gt;0,VLOOKUP(BE6,'[3]2010_HVAC'!$EY$7:$KA$83,29),"")</f>
        <v/>
      </c>
      <c r="BF37" s="22" t="str">
        <f>IF(BF6&gt;0,VLOOKUP(BF6,'[3]2010_HVAC'!$EY$7:$KA$83,29),"")</f>
        <v/>
      </c>
      <c r="BG37" s="14">
        <f>(SUM(AP37:AX37)+SUM(BA37:BF37))*$BG$5</f>
        <v>128786.32730268769</v>
      </c>
      <c r="BH37" s="21">
        <f>IF($N37&gt;0,VLOOKUP($C37,[2]Madrid!$AB$7:$AN$40,$N37))/((IF($P37=1,'3 PlantsCodes'!$D$26,IF($P37=2,'3 PlantsCodes'!$D$27,IF($P37=3,'3 PlantsCodes'!$D$28,IF($P37=4,'3 PlantsCodes'!$D$29)))))*IF($R37=1,'3 PlantsCodes'!$D$31,IF(SP_Madrid!$R37=2,'3 PlantsCodes'!$D$32)))</f>
        <v>162.32247114152099</v>
      </c>
      <c r="BI37" s="21">
        <f>(IF($O37=20,VLOOKUP($C37,[2]Madrid!$AB$7:$AN$40,12),IF($O37&gt;0,VLOOKUP($C37,[2]Madrid!$AB$7:$AN$40,$O37),0))/(IF($Q37=1,'3 PlantsCodes'!$E$26,IF($Q37=3,'3 PlantsCodes'!$E$28,IF($Q37=4,'3 PlantsCodes'!$E$29,1)))*IF($R37=1,'3 PlantsCodes'!$E$31,IF($R37=2,'3 PlantsCodes'!$E$32))))</f>
        <v>20.799817165808818</v>
      </c>
      <c r="BJ37" s="21">
        <f>VLOOKUP($C37,[2]Madrid!$AB$6:$AZ$40,$T37)</f>
        <v>18.474999999999998</v>
      </c>
      <c r="BK37" s="21">
        <f>VLOOKUP($C37,[2]Madrid!$B$7:$Y$40,18)</f>
        <v>11.353794285713454</v>
      </c>
      <c r="BL37" s="21">
        <f>VLOOKUP($C37,[2]Madrid!$B$7:$AA$40,26)</f>
        <v>0.93865315841550001</v>
      </c>
      <c r="BM37" s="22">
        <f>IF($V37=1,-[4]SFH!$E$12,0)</f>
        <v>0</v>
      </c>
      <c r="BN37" s="63" t="s">
        <v>38</v>
      </c>
      <c r="BO37" s="21">
        <f>IF($N37&gt;0,VLOOKUP($C37,[1]Madrid!$AB$7:$AN$40,$N37))/((IF($P37=1,'3 PlantsCodes'!$D$26,IF($P37=2,'3 PlantsCodes'!$D$27,IF($P37=3,'3 PlantsCodes'!$D$28,IF($P37=4,'3 PlantsCodes'!$D$29)))))*IF($R37=1,'3 PlantsCodes'!$D$31,IF(SP_Madrid!$R37=2,'3 PlantsCodes'!$D$32)))</f>
        <v>110.92916514994184</v>
      </c>
      <c r="BP37" s="21">
        <f>(IF($O37=20,VLOOKUP($C37,[1]Madrid!$AB$7:$AN$40,12),IF($O37&gt;0,VLOOKUP($C37,[1]Madrid!$AB$7:$AN$40,$O37),0))/(IF($Q37=1,'3 PlantsCodes'!$E$26,IF($Q37=3,'3 PlantsCodes'!$E$28,IF($Q37=4,'3 PlantsCodes'!$E$29,1)))*IF($R37=1,'3 PlantsCodes'!$E$31,IF($R37=2,'3 PlantsCodes'!$E$32))))</f>
        <v>9.9372722142589271</v>
      </c>
      <c r="BQ37" s="21">
        <f>VLOOKUP($C37,[1]Madrid!$AB$6:$AZ$40,$T37)</f>
        <v>28.512499999999996</v>
      </c>
      <c r="BR37" s="21">
        <f>VLOOKUP($C37,[1]Madrid!$B$7:$Y$40,18)</f>
        <v>11.676460606061632</v>
      </c>
      <c r="BS37" s="21">
        <f>VLOOKUP($C37,[1]Madrid!$B$7:$AA$40,26)</f>
        <v>0.60233117751188103</v>
      </c>
      <c r="BT37" s="22">
        <f>IF($V37=1,-[4]AB!$E$12,0)</f>
        <v>0</v>
      </c>
      <c r="BU37" s="63" t="s">
        <v>38</v>
      </c>
    </row>
    <row r="38" spans="1:73" ht="15" customHeight="1" x14ac:dyDescent="0.25">
      <c r="A38" s="195"/>
      <c r="B38" s="18">
        <v>2</v>
      </c>
      <c r="C38" s="26">
        <f t="shared" ref="C38:W38" si="38">IF(C7="","",C7)</f>
        <v>7</v>
      </c>
      <c r="D38" s="55" t="str">
        <f t="shared" si="38"/>
        <v>o</v>
      </c>
      <c r="E38" s="55" t="str">
        <f t="shared" si="38"/>
        <v>-</v>
      </c>
      <c r="F38" s="54" t="str">
        <f t="shared" si="38"/>
        <v>o</v>
      </c>
      <c r="G38" s="54" t="str">
        <f t="shared" si="38"/>
        <v>o</v>
      </c>
      <c r="H38" s="54">
        <f t="shared" si="38"/>
        <v>0</v>
      </c>
      <c r="I38" s="54">
        <f t="shared" si="38"/>
        <v>2</v>
      </c>
      <c r="J38" s="54">
        <f t="shared" si="38"/>
        <v>1</v>
      </c>
      <c r="K38" s="54">
        <f t="shared" si="38"/>
        <v>1</v>
      </c>
      <c r="L38" s="54">
        <f t="shared" si="38"/>
        <v>1</v>
      </c>
      <c r="M38" s="54">
        <f t="shared" si="38"/>
        <v>2111</v>
      </c>
      <c r="N38" s="54">
        <f t="shared" si="38"/>
        <v>6</v>
      </c>
      <c r="O38" s="54">
        <f t="shared" si="38"/>
        <v>11</v>
      </c>
      <c r="P38" s="54">
        <f t="shared" si="38"/>
        <v>1</v>
      </c>
      <c r="Q38" s="54">
        <f t="shared" si="38"/>
        <v>3</v>
      </c>
      <c r="R38" s="54">
        <f t="shared" si="38"/>
        <v>1</v>
      </c>
      <c r="S38" s="54" t="str">
        <f t="shared" si="38"/>
        <v>o</v>
      </c>
      <c r="T38" s="26">
        <f t="shared" si="38"/>
        <v>15</v>
      </c>
      <c r="U38" s="54">
        <f t="shared" si="38"/>
        <v>0</v>
      </c>
      <c r="V38" s="54">
        <f t="shared" si="38"/>
        <v>0</v>
      </c>
      <c r="W38" s="19" t="str">
        <f t="shared" si="38"/>
        <v/>
      </c>
      <c r="X38" s="23">
        <f>IF(X7&gt;0,VLOOKUP(X7,'[3]2010_Envelope'!$BH$6:$CR$128,6),"")</f>
        <v>18.823304999999998</v>
      </c>
      <c r="Y38" s="23">
        <f>IF(Y7&gt;0,VLOOKUP(Y7,'[3]2010_Envelope'!$BH$6:$CR$128,6),"")</f>
        <v>101.34375</v>
      </c>
      <c r="Z38" s="23">
        <f>IF(Z7&gt;0,VLOOKUP(Z7,'[3]2010_Envelope'!$BH$6:$CR$128,6),"")</f>
        <v>20.334375000000001</v>
      </c>
      <c r="AA38" s="23">
        <f>IF(AA7&gt;0,VLOOKUP(AA7,'[3]2010_Envelope'!$BH$6:$CR$128,6),"")</f>
        <v>16.641964285714284</v>
      </c>
      <c r="AB38" s="23" t="str">
        <f>IF(AB7&gt;0,VLOOKUP(AB7,'[3]2010_Envelope'!$BH$6:$CR$128,6),"")</f>
        <v/>
      </c>
      <c r="AC38" s="23">
        <f>IF(AC7&gt;0,VLOOKUP(AC7,'[3]2010_Envelope'!$BH$6:$CR$128,6),"")</f>
        <v>12.554464285714287</v>
      </c>
      <c r="AD38" s="22" t="str">
        <f>IF(AD7&gt;0,VLOOKUP(AD7,'[3]2010_HVAC'!$EY$7:$KA$83,26),"")</f>
        <v/>
      </c>
      <c r="AE38" s="22" t="str">
        <f>IF(AE7&gt;0,VLOOKUP(AE7,'[3]2010_HVAC'!$EY$7:$KA$83,26),"")</f>
        <v/>
      </c>
      <c r="AF38" s="22" t="str">
        <f>IF(AF7&gt;0,VLOOKUP(AF7,'[3]2010_HVAC'!$EY$7:$KA$83,26),"")</f>
        <v/>
      </c>
      <c r="AG38" s="61">
        <f>VLOOKUP($C38,[2]Performance!$A$3:$K$36,10)</f>
        <v>1</v>
      </c>
      <c r="AH38" s="61">
        <f t="shared" ref="AH38:AH55" si="39">IF(AG38=0,26,IF(AG38=1,27,28))</f>
        <v>27</v>
      </c>
      <c r="AI38" s="22">
        <f>IF(AI7&gt;0,VLOOKUP(AI7,'[3]2010_HVAC'!$EY$7:$KA$83,AH38),"")</f>
        <v>22.969070148880995</v>
      </c>
      <c r="AJ38" s="22">
        <f>IF(AJ7&gt;0,VLOOKUP(AJ7,'[3]2010_HVAC'!$EY$7:$KA$83,AH38),"")</f>
        <v>36.616748687986679</v>
      </c>
      <c r="AK38" s="22">
        <f>IF(AK7&gt;0,VLOOKUP(AK7,'[3]2010_HVAC'!$EY$7:$KA$83,26),"")</f>
        <v>92.473799999999997</v>
      </c>
      <c r="AL38" s="22">
        <f>IF(AL7&gt;0,VLOOKUP(AL7,'[3]2010_HVAC'!$EY$7:$KA$83,26),"")</f>
        <v>14.405428571428571</v>
      </c>
      <c r="AM38" s="22" t="str">
        <f>IF(AM7&gt;0,VLOOKUP(AM7,'[3]2010_HVAC'!$EY$7:$KA$83,26),"")</f>
        <v/>
      </c>
      <c r="AN38" s="22" t="str">
        <f>IF(AN7&gt;0,VLOOKUP(AN7,'[3]2010_HVAC'!$EY$7:$KA$83,26),"")</f>
        <v/>
      </c>
      <c r="AO38" s="14">
        <f t="shared" ref="AO38:AO55" si="40">(SUM(X38:AF38)+SUM(AI38:AN38))*$AO$5</f>
        <v>47062.806837161479</v>
      </c>
      <c r="AP38" s="23">
        <f>IF(AP7&gt;0,VLOOKUP(AP7,'[3]2010_Envelope'!$BH$6:$CR$128,7),"")</f>
        <v>9.1085682828282817</v>
      </c>
      <c r="AQ38" s="23">
        <f>IF(AQ7&gt;0,VLOOKUP(AQ7,'[3]2010_Envelope'!$BH$6:$CR$128,7),"")</f>
        <v>42.027272727272724</v>
      </c>
      <c r="AR38" s="23">
        <f>IF(AR7&gt;0,VLOOKUP(AR7,'[3]2010_Envelope'!$BH$6:$CR$128,7),"")</f>
        <v>9.8397727272727273</v>
      </c>
      <c r="AS38" s="23">
        <f>IF(AS7&gt;0,VLOOKUP(AS7,'[3]2010_Envelope'!$BH$6:$CR$128,7),"")</f>
        <v>7.5484848484848488</v>
      </c>
      <c r="AT38" s="23" t="str">
        <f>IF(AT7&gt;0,VLOOKUP(AT7,'[3]2010_Envelope'!$BH$6:$CR$128,7),"")</f>
        <v/>
      </c>
      <c r="AU38" s="23">
        <f>IF(AU7&gt;0,VLOOKUP(AU7,'[3]2010_Envelope'!$BH$6:$CR$128,7),"")</f>
        <v>5.127272727272727</v>
      </c>
      <c r="AV38" s="22" t="str">
        <f>IF(AV7&gt;0,VLOOKUP(AV7,'[3]2010_HVAC'!$EY$7:$KA$83,29),"")</f>
        <v/>
      </c>
      <c r="AW38" s="22" t="str">
        <f>IF(AW7&gt;0,VLOOKUP(AW7,'[3]2010_HVAC'!$EY$7:$KA$83,29),"")</f>
        <v/>
      </c>
      <c r="AX38" s="22" t="str">
        <f>IF(AX7&gt;0,VLOOKUP(AX7,'[3]2010_HVAC'!$EY$7:$KA$83,29),"")</f>
        <v/>
      </c>
      <c r="AY38" s="61">
        <f>VLOOKUP($C38,[1]Performance!$A$3:$K$36,10)</f>
        <v>1</v>
      </c>
      <c r="AZ38" s="61">
        <f t="shared" ref="AZ38:AZ55" si="41">IF(AY38=0,29,IF(AY38=1,30,31))</f>
        <v>30</v>
      </c>
      <c r="BA38" s="22">
        <f>IF(BA7&gt;0,VLOOKUP(BA7,'[3]2010_HVAC'!$EY$7:$KA$83,AZ38),"")</f>
        <v>11.822575725721695</v>
      </c>
      <c r="BB38" s="22">
        <f>IF(BB7&gt;0,VLOOKUP(BB7,'[3]2010_HVAC'!$EY$7:$KA$83,AZ38),"")</f>
        <v>14.641699890553834</v>
      </c>
      <c r="BC38" s="22">
        <f>IF(BC7&gt;0,VLOOKUP(BC7,'[3]2010_HVAC'!$EY$7:$KA$83,29),"")</f>
        <v>81.678799999999995</v>
      </c>
      <c r="BD38" s="22">
        <f>IF(BD7&gt;0,VLOOKUP(BD7,'[3]2010_HVAC'!$EY$7:$KA$83,29),"")</f>
        <v>2.0371313131313129</v>
      </c>
      <c r="BE38" s="22" t="str">
        <f>IF(BE7&gt;0,VLOOKUP(BE7,'[3]2010_HVAC'!$EY$7:$KA$83,29),"")</f>
        <v/>
      </c>
      <c r="BF38" s="22" t="str">
        <f>IF(BF7&gt;0,VLOOKUP(BF7,'[3]2010_HVAC'!$EY$7:$KA$83,29),"")</f>
        <v/>
      </c>
      <c r="BG38" s="14">
        <f t="shared" ref="BG38:BG55" si="42">(SUM(AP38:AX38)+SUM(BA38:BF38))*$BG$5</f>
        <v>181993.26246011278</v>
      </c>
      <c r="BH38" s="21">
        <f>IF($N38&gt;0,VLOOKUP($C38,[2]Madrid!$AB$7:$AN$40,$N38))/((IF($P38=1,'3 PlantsCodes'!$D$26,IF($P38=2,'3 PlantsCodes'!$D$27,IF($P38=3,'3 PlantsCodes'!$D$28,IF($P38=4,'3 PlantsCodes'!$D$29)))))*IF($R38=1,'3 PlantsCodes'!$D$31,IF(SP_Madrid!$R38=2,'3 PlantsCodes'!$D$32)))</f>
        <v>54.384663338071014</v>
      </c>
      <c r="BI38" s="21">
        <f>(IF($O38=20,VLOOKUP($C38,[2]Madrid!$AB$7:$AN$40,12),IF($O38&gt;0,VLOOKUP($C38,[2]Madrid!$AB$7:$AN$40,$O38),0))/(IF($Q38=1,'3 PlantsCodes'!$E$26,IF($Q38=3,'3 PlantsCodes'!$E$28,IF($Q38=4,'3 PlantsCodes'!$E$29,1)))*IF($R38=1,'3 PlantsCodes'!$E$31,IF($R38=2,'3 PlantsCodes'!$E$32))))</f>
        <v>14.930392132530034</v>
      </c>
      <c r="BJ38" s="21">
        <f>VLOOKUP($C38,[2]Madrid!$AB$6:$AZ$40,$T38)</f>
        <v>15.557894736842105</v>
      </c>
      <c r="BK38" s="21">
        <f>VLOOKUP($C38,[2]Madrid!$B$7:$Y$40,18)</f>
        <v>11.353794285713454</v>
      </c>
      <c r="BL38" s="21">
        <f>VLOOKUP($C38,[2]Madrid!$B$7:$AA$40,26)</f>
        <v>0.65940379201991661</v>
      </c>
      <c r="BM38" s="22">
        <f>IF($V38=1,-[4]SFH!$E$12,0)</f>
        <v>0</v>
      </c>
      <c r="BN38" s="63" t="s">
        <v>38</v>
      </c>
      <c r="BO38" s="21">
        <f>IF($N38&gt;0,VLOOKUP($C38,[1]Madrid!$AB$7:$AN$40,$N38))/((IF($P38=1,'3 PlantsCodes'!$D$26,IF($P38=2,'3 PlantsCodes'!$D$27,IF($P38=3,'3 PlantsCodes'!$D$28,IF($P38=4,'3 PlantsCodes'!$D$29)))))*IF($R38=1,'3 PlantsCodes'!$D$31,IF(SP_Madrid!$R38=2,'3 PlantsCodes'!$D$32)))</f>
        <v>42.270058863644302</v>
      </c>
      <c r="BP38" s="21">
        <f>(IF($O38=20,VLOOKUP($C38,[1]Madrid!$AB$7:$AN$40,12),IF($O38&gt;0,VLOOKUP($C38,[1]Madrid!$AB$7:$AN$40,$O38),0))/(IF($Q38=1,'3 PlantsCodes'!$E$26,IF($Q38=3,'3 PlantsCodes'!$E$28,IF($Q38=4,'3 PlantsCodes'!$E$29,1)))*IF($R38=1,'3 PlantsCodes'!$E$31,IF($R38=2,'3 PlantsCodes'!$E$32))))</f>
        <v>7.4067455352518099</v>
      </c>
      <c r="BQ38" s="21">
        <f>VLOOKUP($C38,[1]Madrid!$AB$6:$AZ$40,$T38)</f>
        <v>24.010526315789473</v>
      </c>
      <c r="BR38" s="21">
        <f>VLOOKUP($C38,[1]Madrid!$B$7:$Y$40,18)</f>
        <v>11.676460606061632</v>
      </c>
      <c r="BS38" s="21">
        <f>VLOOKUP($C38,[1]Madrid!$B$7:$AA$40,26)</f>
        <v>0.47671354792205611</v>
      </c>
      <c r="BT38" s="22">
        <f>IF($V38=1,-[4]AB!$E$12,0)</f>
        <v>0</v>
      </c>
      <c r="BU38" s="63" t="s">
        <v>38</v>
      </c>
    </row>
    <row r="39" spans="1:73" ht="15" customHeight="1" x14ac:dyDescent="0.25">
      <c r="A39" s="195"/>
      <c r="B39" s="18">
        <v>3</v>
      </c>
      <c r="C39" s="26">
        <f t="shared" ref="C39:W39" si="43">IF(C8="","",C8)</f>
        <v>17</v>
      </c>
      <c r="D39" s="55" t="str">
        <f t="shared" si="43"/>
        <v>o+</v>
      </c>
      <c r="E39" s="55" t="str">
        <f t="shared" si="43"/>
        <v>-</v>
      </c>
      <c r="F39" s="54" t="str">
        <f t="shared" si="43"/>
        <v>o</v>
      </c>
      <c r="G39" s="54" t="str">
        <f t="shared" si="43"/>
        <v>o</v>
      </c>
      <c r="H39" s="54">
        <f t="shared" si="43"/>
        <v>0</v>
      </c>
      <c r="I39" s="54">
        <f t="shared" si="43"/>
        <v>3</v>
      </c>
      <c r="J39" s="54">
        <f t="shared" si="43"/>
        <v>1</v>
      </c>
      <c r="K39" s="54">
        <f t="shared" si="43"/>
        <v>1</v>
      </c>
      <c r="L39" s="54">
        <f t="shared" si="43"/>
        <v>1</v>
      </c>
      <c r="M39" s="54">
        <f t="shared" si="43"/>
        <v>3111</v>
      </c>
      <c r="N39" s="54">
        <f t="shared" si="43"/>
        <v>6</v>
      </c>
      <c r="O39" s="54">
        <f t="shared" si="43"/>
        <v>11</v>
      </c>
      <c r="P39" s="54">
        <f t="shared" si="43"/>
        <v>1</v>
      </c>
      <c r="Q39" s="54">
        <f t="shared" si="43"/>
        <v>3</v>
      </c>
      <c r="R39" s="54">
        <f t="shared" si="43"/>
        <v>1</v>
      </c>
      <c r="S39" s="54" t="str">
        <f t="shared" si="43"/>
        <v>o</v>
      </c>
      <c r="T39" s="26">
        <f t="shared" si="43"/>
        <v>15</v>
      </c>
      <c r="U39" s="54">
        <f t="shared" si="43"/>
        <v>0</v>
      </c>
      <c r="V39" s="54">
        <f t="shared" si="43"/>
        <v>0</v>
      </c>
      <c r="W39" s="19" t="str">
        <f t="shared" si="43"/>
        <v/>
      </c>
      <c r="X39" s="23">
        <f>IF(X8&gt;0,VLOOKUP(X8,'[3]2010_Envelope'!$BH$6:$CR$128,6),"")</f>
        <v>23.312747678571426</v>
      </c>
      <c r="Y39" s="23">
        <f>IF(Y8&gt;0,VLOOKUP(Y8,'[3]2010_Envelope'!$BH$6:$CR$128,6),"")</f>
        <v>116.03125</v>
      </c>
      <c r="Z39" s="23">
        <f>IF(Z8&gt;0,VLOOKUP(Z8,'[3]2010_Envelope'!$BH$6:$CR$128,6),"")</f>
        <v>23.723437499999999</v>
      </c>
      <c r="AA39" s="23">
        <f>IF(AA8&gt;0,VLOOKUP(AA8,'[3]2010_Envelope'!$BH$6:$CR$128,6),"")</f>
        <v>16.641964285714284</v>
      </c>
      <c r="AB39" s="23" t="str">
        <f>IF(AB8&gt;0,VLOOKUP(AB8,'[3]2010_Envelope'!$BH$6:$CR$128,6),"")</f>
        <v/>
      </c>
      <c r="AC39" s="23">
        <f>IF(AC8&gt;0,VLOOKUP(AC8,'[3]2010_Envelope'!$BH$6:$CR$128,6),"")</f>
        <v>12.554464285714287</v>
      </c>
      <c r="AD39" s="22" t="str">
        <f>IF(AD8&gt;0,VLOOKUP(AD8,'[3]2010_HVAC'!$EY$7:$KA$83,26),"")</f>
        <v/>
      </c>
      <c r="AE39" s="22" t="str">
        <f>IF(AE8&gt;0,VLOOKUP(AE8,'[3]2010_HVAC'!$EY$7:$KA$83,26),"")</f>
        <v/>
      </c>
      <c r="AF39" s="22" t="str">
        <f>IF(AF8&gt;0,VLOOKUP(AF8,'[3]2010_HVAC'!$EY$7:$KA$83,26),"")</f>
        <v/>
      </c>
      <c r="AG39" s="61">
        <f>VLOOKUP($C39,[2]Performance!$A$3:$K$36,10)</f>
        <v>1</v>
      </c>
      <c r="AH39" s="61">
        <f t="shared" si="39"/>
        <v>27</v>
      </c>
      <c r="AI39" s="22">
        <f>IF(AI8&gt;0,VLOOKUP(AI8,'[3]2010_HVAC'!$EY$7:$KA$83,AH39),"")</f>
        <v>22.969070148880995</v>
      </c>
      <c r="AJ39" s="22">
        <f>IF(AJ8&gt;0,VLOOKUP(AJ8,'[3]2010_HVAC'!$EY$7:$KA$83,AH39),"")</f>
        <v>36.616748687986679</v>
      </c>
      <c r="AK39" s="22">
        <f>IF(AK8&gt;0,VLOOKUP(AK8,'[3]2010_HVAC'!$EY$7:$KA$83,26),"")</f>
        <v>92.473799999999997</v>
      </c>
      <c r="AL39" s="22">
        <f>IF(AL8&gt;0,VLOOKUP(AL8,'[3]2010_HVAC'!$EY$7:$KA$83,26),"")</f>
        <v>14.405428571428571</v>
      </c>
      <c r="AM39" s="22" t="str">
        <f>IF(AM8&gt;0,VLOOKUP(AM8,'[3]2010_HVAC'!$EY$7:$KA$83,26),"")</f>
        <v/>
      </c>
      <c r="AN39" s="22" t="str">
        <f>IF(AN8&gt;0,VLOOKUP(AN8,'[3]2010_HVAC'!$EY$7:$KA$83,26),"")</f>
        <v/>
      </c>
      <c r="AO39" s="14">
        <f t="shared" si="40"/>
        <v>50222.047562161475</v>
      </c>
      <c r="AP39" s="23">
        <f>IF(AP8&gt;0,VLOOKUP(AP8,'[3]2010_Envelope'!$BH$6:$CR$128,7),"")</f>
        <v>11.281002676767676</v>
      </c>
      <c r="AQ39" s="23">
        <f>IF(AQ8&gt;0,VLOOKUP(AQ8,'[3]2010_Envelope'!$BH$6:$CR$128,7),"")</f>
        <v>48.118181818181817</v>
      </c>
      <c r="AR39" s="23">
        <f>IF(AR8&gt;0,VLOOKUP(AR8,'[3]2010_Envelope'!$BH$6:$CR$128,7),"")</f>
        <v>11.479734848484849</v>
      </c>
      <c r="AS39" s="23">
        <f>IF(AS8&gt;0,VLOOKUP(AS8,'[3]2010_Envelope'!$BH$6:$CR$128,7),"")</f>
        <v>7.5484848484848488</v>
      </c>
      <c r="AT39" s="23" t="str">
        <f>IF(AT8&gt;0,VLOOKUP(AT8,'[3]2010_Envelope'!$BH$6:$CR$128,7),"")</f>
        <v/>
      </c>
      <c r="AU39" s="23">
        <f>IF(AU8&gt;0,VLOOKUP(AU8,'[3]2010_Envelope'!$BH$6:$CR$128,7),"")</f>
        <v>5.127272727272727</v>
      </c>
      <c r="AV39" s="22" t="str">
        <f>IF(AV8&gt;0,VLOOKUP(AV8,'[3]2010_HVAC'!$EY$7:$KA$83,29),"")</f>
        <v/>
      </c>
      <c r="AW39" s="22" t="str">
        <f>IF(AW8&gt;0,VLOOKUP(AW8,'[3]2010_HVAC'!$EY$7:$KA$83,29),"")</f>
        <v/>
      </c>
      <c r="AX39" s="22" t="str">
        <f>IF(AX8&gt;0,VLOOKUP(AX8,'[3]2010_HVAC'!$EY$7:$KA$83,29),"")</f>
        <v/>
      </c>
      <c r="AY39" s="61">
        <f>VLOOKUP($C39,[1]Performance!$A$3:$K$36,10)</f>
        <v>1</v>
      </c>
      <c r="AZ39" s="61">
        <f t="shared" si="41"/>
        <v>30</v>
      </c>
      <c r="BA39" s="22">
        <f>IF(BA8&gt;0,VLOOKUP(BA8,'[3]2010_HVAC'!$EY$7:$KA$83,AZ39),"")</f>
        <v>11.822575725721695</v>
      </c>
      <c r="BB39" s="22">
        <f>IF(BB8&gt;0,VLOOKUP(BB8,'[3]2010_HVAC'!$EY$7:$KA$83,AZ39),"")</f>
        <v>14.641699890553834</v>
      </c>
      <c r="BC39" s="22">
        <f>IF(BC8&gt;0,VLOOKUP(BC8,'[3]2010_HVAC'!$EY$7:$KA$83,29),"")</f>
        <v>81.678799999999995</v>
      </c>
      <c r="BD39" s="22">
        <f>IF(BD8&gt;0,VLOOKUP(BD8,'[3]2010_HVAC'!$EY$7:$KA$83,29),"")</f>
        <v>2.0371313131313129</v>
      </c>
      <c r="BE39" s="22" t="str">
        <f>IF(BE8&gt;0,VLOOKUP(BE8,'[3]2010_HVAC'!$EY$7:$KA$83,29),"")</f>
        <v/>
      </c>
      <c r="BF39" s="22" t="str">
        <f>IF(BF8&gt;0,VLOOKUP(BF8,'[3]2010_HVAC'!$EY$7:$KA$83,29),"")</f>
        <v/>
      </c>
      <c r="BG39" s="14">
        <f t="shared" si="42"/>
        <v>191797.53501011277</v>
      </c>
      <c r="BH39" s="21">
        <f>IF($N39&gt;0,VLOOKUP($C39,[2]Madrid!$AB$7:$AN$40,$N39))/((IF($P39=1,'3 PlantsCodes'!$D$26,IF($P39=2,'3 PlantsCodes'!$D$27,IF($P39=3,'3 PlantsCodes'!$D$28,IF($P39=4,'3 PlantsCodes'!$D$29)))))*IF($R39=1,'3 PlantsCodes'!$D$31,IF(SP_Madrid!$R39=2,'3 PlantsCodes'!$D$32)))</f>
        <v>48.224091435931243</v>
      </c>
      <c r="BI39" s="21">
        <f>(IF($O39=20,VLOOKUP($C39,[2]Madrid!$AB$7:$AN$40,12),IF($O39&gt;0,VLOOKUP($C39,[2]Madrid!$AB$7:$AN$40,$O39),0))/(IF($Q39=1,'3 PlantsCodes'!$E$26,IF($Q39=3,'3 PlantsCodes'!$E$28,IF($Q39=4,'3 PlantsCodes'!$E$29,1)))*IF($R39=1,'3 PlantsCodes'!$E$31,IF($R39=2,'3 PlantsCodes'!$E$32))))</f>
        <v>14.906127819646132</v>
      </c>
      <c r="BJ39" s="21">
        <f>VLOOKUP($C39,[2]Madrid!$AB$6:$AZ$40,$T39)</f>
        <v>15.557894736842105</v>
      </c>
      <c r="BK39" s="21">
        <f>VLOOKUP($C39,[2]Madrid!$B$7:$Y$40,18)</f>
        <v>11.353794285713454</v>
      </c>
      <c r="BL39" s="21">
        <f>VLOOKUP($C39,[2]Madrid!$B$7:$AA$40,26)</f>
        <v>0.64821066852294906</v>
      </c>
      <c r="BM39" s="22">
        <f>IF($V39=1,-[4]SFH!$E$12,0)</f>
        <v>0</v>
      </c>
      <c r="BN39" s="63" t="s">
        <v>38</v>
      </c>
      <c r="BO39" s="21">
        <f>IF($N39&gt;0,VLOOKUP($C39,[1]Madrid!$AB$7:$AN$40,$N39))/((IF($P39=1,'3 PlantsCodes'!$D$26,IF($P39=2,'3 PlantsCodes'!$D$27,IF($P39=3,'3 PlantsCodes'!$D$28,IF($P39=4,'3 PlantsCodes'!$D$29)))))*IF($R39=1,'3 PlantsCodes'!$D$31,IF(SP_Madrid!$R39=2,'3 PlantsCodes'!$D$32)))</f>
        <v>38.622558346518481</v>
      </c>
      <c r="BP39" s="21">
        <f>(IF($O39=20,VLOOKUP($C39,[1]Madrid!$AB$7:$AN$40,12),IF($O39&gt;0,VLOOKUP($C39,[1]Madrid!$AB$7:$AN$40,$O39),0))/(IF($Q39=1,'3 PlantsCodes'!$E$26,IF($Q39=3,'3 PlantsCodes'!$E$28,IF($Q39=4,'3 PlantsCodes'!$E$29,1)))*IF($R39=1,'3 PlantsCodes'!$E$31,IF($R39=2,'3 PlantsCodes'!$E$32))))</f>
        <v>7.475268062584786</v>
      </c>
      <c r="BQ39" s="21">
        <f>VLOOKUP($C39,[1]Madrid!$AB$6:$AZ$40,$T39)</f>
        <v>24.010526315789473</v>
      </c>
      <c r="BR39" s="21">
        <f>VLOOKUP($C39,[1]Madrid!$B$7:$Y$40,18)</f>
        <v>11.676460606061632</v>
      </c>
      <c r="BS39" s="21">
        <f>VLOOKUP($C39,[1]Madrid!$B$7:$AA$40,26)</f>
        <v>0.47195763298222898</v>
      </c>
      <c r="BT39" s="22">
        <f>IF($V39=1,-[4]AB!$E$12,0)</f>
        <v>0</v>
      </c>
      <c r="BU39" s="63" t="s">
        <v>38</v>
      </c>
    </row>
    <row r="40" spans="1:73" ht="15" customHeight="1" x14ac:dyDescent="0.25">
      <c r="A40" s="195"/>
      <c r="B40" s="18">
        <v>4</v>
      </c>
      <c r="C40" s="26">
        <f t="shared" ref="C40:W40" si="44">IF(C9="","",C9)</f>
        <v>24</v>
      </c>
      <c r="D40" s="55" t="str">
        <f t="shared" si="44"/>
        <v>o+</v>
      </c>
      <c r="E40" s="55" t="str">
        <f t="shared" si="44"/>
        <v>o+</v>
      </c>
      <c r="F40" s="54" t="str">
        <f t="shared" si="44"/>
        <v>+</v>
      </c>
      <c r="G40" s="54" t="str">
        <f t="shared" si="44"/>
        <v>o</v>
      </c>
      <c r="H40" s="54">
        <f t="shared" si="44"/>
        <v>0</v>
      </c>
      <c r="I40" s="54">
        <f t="shared" si="44"/>
        <v>3</v>
      </c>
      <c r="J40" s="54">
        <f t="shared" si="44"/>
        <v>3</v>
      </c>
      <c r="K40" s="54">
        <f t="shared" si="44"/>
        <v>2</v>
      </c>
      <c r="L40" s="54">
        <f t="shared" si="44"/>
        <v>1</v>
      </c>
      <c r="M40" s="54">
        <f t="shared" si="44"/>
        <v>3321</v>
      </c>
      <c r="N40" s="54">
        <f t="shared" si="44"/>
        <v>6</v>
      </c>
      <c r="O40" s="54">
        <f t="shared" si="44"/>
        <v>11</v>
      </c>
      <c r="P40" s="54">
        <f t="shared" si="44"/>
        <v>1</v>
      </c>
      <c r="Q40" s="54">
        <f t="shared" si="44"/>
        <v>3</v>
      </c>
      <c r="R40" s="54">
        <f t="shared" si="44"/>
        <v>1</v>
      </c>
      <c r="S40" s="54" t="str">
        <f t="shared" si="44"/>
        <v>o</v>
      </c>
      <c r="T40" s="26">
        <f t="shared" si="44"/>
        <v>15</v>
      </c>
      <c r="U40" s="54">
        <f t="shared" si="44"/>
        <v>0</v>
      </c>
      <c r="V40" s="54">
        <f t="shared" si="44"/>
        <v>0</v>
      </c>
      <c r="W40" s="19" t="str">
        <f t="shared" si="44"/>
        <v/>
      </c>
      <c r="X40" s="23">
        <f>IF(X9&gt;0,VLOOKUP(X9,'[3]2010_Envelope'!$BH$6:$CR$128,6),"")</f>
        <v>23.312747678571426</v>
      </c>
      <c r="Y40" s="23">
        <f>IF(Y9&gt;0,VLOOKUP(Y9,'[3]2010_Envelope'!$BH$6:$CR$128,6),"")</f>
        <v>116.03125</v>
      </c>
      <c r="Z40" s="23">
        <f>IF(Z9&gt;0,VLOOKUP(Z9,'[3]2010_Envelope'!$BH$6:$CR$128,6),"")</f>
        <v>23.723437499999999</v>
      </c>
      <c r="AA40" s="23">
        <f>IF(AA9&gt;0,VLOOKUP(AA9,'[3]2010_Envelope'!$BH$6:$CR$128,6),"")</f>
        <v>115.99857857142861</v>
      </c>
      <c r="AB40" s="23">
        <f>IF(AB9&gt;0,VLOOKUP(AB9,'[3]2010_Envelope'!$BH$6:$CR$128,6),"")</f>
        <v>56.34910714285715</v>
      </c>
      <c r="AC40" s="23">
        <f>IF(AC9&gt;0,VLOOKUP(AC9,'[3]2010_Envelope'!$BH$6:$CR$128,6),"")</f>
        <v>29.196428571428573</v>
      </c>
      <c r="AD40" s="22" t="str">
        <f>IF(AD9&gt;0,VLOOKUP(AD9,'[3]2010_HVAC'!$EY$7:$KA$83,26),"")</f>
        <v/>
      </c>
      <c r="AE40" s="22" t="str">
        <f>IF(AE9&gt;0,VLOOKUP(AE9,'[3]2010_HVAC'!$EY$7:$KA$83,26),"")</f>
        <v/>
      </c>
      <c r="AF40" s="22" t="str">
        <f>IF(AF9&gt;0,VLOOKUP(AF9,'[3]2010_HVAC'!$EY$7:$KA$83,26),"")</f>
        <v/>
      </c>
      <c r="AG40" s="61">
        <f>VLOOKUP($C40,[2]Performance!$A$3:$K$36,10)</f>
        <v>2</v>
      </c>
      <c r="AH40" s="61">
        <f t="shared" si="39"/>
        <v>28</v>
      </c>
      <c r="AI40" s="22">
        <f>IF(AI9&gt;0,VLOOKUP(AI9,'[3]2010_HVAC'!$EY$7:$KA$83,AH40),"")</f>
        <v>13.090351488750029</v>
      </c>
      <c r="AJ40" s="22">
        <f>IF(AJ9&gt;0,VLOOKUP(AJ9,'[3]2010_HVAC'!$EY$7:$KA$83,AH40),"")</f>
        <v>28.134958923767396</v>
      </c>
      <c r="AK40" s="22">
        <f>IF(AK9&gt;0,VLOOKUP(AK9,'[3]2010_HVAC'!$EY$7:$KA$83,26),"")</f>
        <v>92.473799999999997</v>
      </c>
      <c r="AL40" s="22">
        <f>IF(AL9&gt;0,VLOOKUP(AL9,'[3]2010_HVAC'!$EY$7:$KA$83,26),"")</f>
        <v>14.405428571428571</v>
      </c>
      <c r="AM40" s="22" t="str">
        <f>IF(AM9&gt;0,VLOOKUP(AM9,'[3]2010_HVAC'!$EY$7:$KA$83,26),"")</f>
        <v/>
      </c>
      <c r="AN40" s="22" t="str">
        <f>IF(AN9&gt;0,VLOOKUP(AN9,'[3]2010_HVAC'!$EY$7:$KA$83,26),"")</f>
        <v/>
      </c>
      <c r="AO40" s="14">
        <f t="shared" si="40"/>
        <v>71780.252382752442</v>
      </c>
      <c r="AP40" s="23">
        <f>IF(AP9&gt;0,VLOOKUP(AP9,'[3]2010_Envelope'!$BH$6:$CR$128,7),"")</f>
        <v>11.281002676767676</v>
      </c>
      <c r="AQ40" s="23">
        <f>IF(AQ9&gt;0,VLOOKUP(AQ9,'[3]2010_Envelope'!$BH$6:$CR$128,7),"")</f>
        <v>48.118181818181817</v>
      </c>
      <c r="AR40" s="23">
        <f>IF(AR9&gt;0,VLOOKUP(AR9,'[3]2010_Envelope'!$BH$6:$CR$128,7),"")</f>
        <v>11.479734848484849</v>
      </c>
      <c r="AS40" s="23">
        <f>IF(AS9&gt;0,VLOOKUP(AS9,'[3]2010_Envelope'!$BH$6:$CR$128,7),"")</f>
        <v>51.63163636363636</v>
      </c>
      <c r="AT40" s="23">
        <f>IF(AT9&gt;0,VLOOKUP(AT9,'[3]2010_Envelope'!$BH$6:$CR$128,7),"")</f>
        <v>24.739090909090908</v>
      </c>
      <c r="AU40" s="23">
        <f>IF(AU9&gt;0,VLOOKUP(AU9,'[3]2010_Envelope'!$BH$6:$CR$128,7),"")</f>
        <v>12.818181818181818</v>
      </c>
      <c r="AV40" s="22" t="str">
        <f>IF(AV9&gt;0,VLOOKUP(AV9,'[3]2010_HVAC'!$EY$7:$KA$83,29),"")</f>
        <v/>
      </c>
      <c r="AW40" s="22" t="str">
        <f>IF(AW9&gt;0,VLOOKUP(AW9,'[3]2010_HVAC'!$EY$7:$KA$83,29),"")</f>
        <v/>
      </c>
      <c r="AX40" s="22" t="str">
        <f>IF(AX9&gt;0,VLOOKUP(AX9,'[3]2010_HVAC'!$EY$7:$KA$83,29),"")</f>
        <v/>
      </c>
      <c r="AY40" s="61">
        <f>VLOOKUP($C40,[1]Performance!$A$3:$K$36,10)</f>
        <v>2</v>
      </c>
      <c r="AZ40" s="61">
        <f t="shared" si="41"/>
        <v>31</v>
      </c>
      <c r="BA40" s="22">
        <f>IF(BA9&gt;0,VLOOKUP(BA9,'[3]2010_HVAC'!$EY$7:$KA$83,AZ40),"")</f>
        <v>7.1208356883663484</v>
      </c>
      <c r="BB40" s="22">
        <f>IF(BB9&gt;0,VLOOKUP(BB9,'[3]2010_HVAC'!$EY$7:$KA$83,AZ40),"")</f>
        <v>9.8593746927516648</v>
      </c>
      <c r="BC40" s="22">
        <f>IF(BC9&gt;0,VLOOKUP(BC9,'[3]2010_HVAC'!$EY$7:$KA$83,29),"")</f>
        <v>81.678799999999995</v>
      </c>
      <c r="BD40" s="22">
        <f>IF(BD9&gt;0,VLOOKUP(BD9,'[3]2010_HVAC'!$EY$7:$KA$83,29),"")</f>
        <v>2.0371313131313129</v>
      </c>
      <c r="BE40" s="22" t="str">
        <f>IF(BE9&gt;0,VLOOKUP(BE9,'[3]2010_HVAC'!$EY$7:$KA$83,29),"")</f>
        <v/>
      </c>
      <c r="BF40" s="22" t="str">
        <f>IF(BF9&gt;0,VLOOKUP(BF9,'[3]2010_HVAC'!$EY$7:$KA$83,29),"")</f>
        <v/>
      </c>
      <c r="BG40" s="14">
        <f t="shared" si="42"/>
        <v>258156.33042730682</v>
      </c>
      <c r="BH40" s="21">
        <f>IF($N40&gt;0,VLOOKUP($C40,[2]Madrid!$AB$7:$AN$40,$N40))/((IF($P40=1,'3 PlantsCodes'!$D$26,IF($P40=2,'3 PlantsCodes'!$D$27,IF($P40=3,'3 PlantsCodes'!$D$28,IF($P40=4,'3 PlantsCodes'!$D$29)))))*IF($R40=1,'3 PlantsCodes'!$D$31,IF(SP_Madrid!$R40=2,'3 PlantsCodes'!$D$32)))</f>
        <v>20.931068534732514</v>
      </c>
      <c r="BI40" s="21">
        <f>(IF($O40=20,VLOOKUP($C40,[2]Madrid!$AB$7:$AN$40,12),IF($O40&gt;0,VLOOKUP($C40,[2]Madrid!$AB$7:$AN$40,$O40),0))/(IF($Q40=1,'3 PlantsCodes'!$E$26,IF($Q40=3,'3 PlantsCodes'!$E$28,IF($Q40=4,'3 PlantsCodes'!$E$29,1)))*IF($R40=1,'3 PlantsCodes'!$E$31,IF($R40=2,'3 PlantsCodes'!$E$32))))</f>
        <v>4.9763028914551972</v>
      </c>
      <c r="BJ40" s="21">
        <f>VLOOKUP($C40,[2]Madrid!$AB$6:$AZ$40,$T40)</f>
        <v>15.557894736842105</v>
      </c>
      <c r="BK40" s="21">
        <f>VLOOKUP($C40,[2]Madrid!$B$7:$Y$40,18)</f>
        <v>11.353794285713454</v>
      </c>
      <c r="BL40" s="21">
        <f>VLOOKUP($C40,[2]Madrid!$B$7:$AA$40,26)</f>
        <v>0.42203740256589994</v>
      </c>
      <c r="BM40" s="22">
        <f>IF($V40=1,-[4]SFH!$E$12,0)</f>
        <v>0</v>
      </c>
      <c r="BN40" s="63" t="s">
        <v>38</v>
      </c>
      <c r="BO40" s="21">
        <f>IF($N40&gt;0,VLOOKUP($C40,[1]Madrid!$AB$7:$AN$40,$N40))/((IF($P40=1,'3 PlantsCodes'!$D$26,IF($P40=2,'3 PlantsCodes'!$D$27,IF($P40=3,'3 PlantsCodes'!$D$28,IF($P40=4,'3 PlantsCodes'!$D$29)))))*IF($R40=1,'3 PlantsCodes'!$D$31,IF(SP_Madrid!$R40=2,'3 PlantsCodes'!$D$32)))</f>
        <v>19.337911682719643</v>
      </c>
      <c r="BP40" s="21">
        <f>(IF($O40=20,VLOOKUP($C40,[1]Madrid!$AB$7:$AN$40,12),IF($O40&gt;0,VLOOKUP($C40,[1]Madrid!$AB$7:$AN$40,$O40),0))/(IF($Q40=1,'3 PlantsCodes'!$E$26,IF($Q40=3,'3 PlantsCodes'!$E$28,IF($Q40=4,'3 PlantsCodes'!$E$29,1)))*IF($R40=1,'3 PlantsCodes'!$E$31,IF($R40=2,'3 PlantsCodes'!$E$32))))</f>
        <v>2.3676232302245879</v>
      </c>
      <c r="BQ40" s="21">
        <f>VLOOKUP($C40,[1]Madrid!$AB$6:$AZ$40,$T40)</f>
        <v>24.010526315789473</v>
      </c>
      <c r="BR40" s="21">
        <f>VLOOKUP($C40,[1]Madrid!$B$7:$Y$40,18)</f>
        <v>11.676460606061632</v>
      </c>
      <c r="BS40" s="21">
        <f>VLOOKUP($C40,[1]Madrid!$B$7:$AA$40,26)</f>
        <v>0.38185252570849382</v>
      </c>
      <c r="BT40" s="22">
        <f>IF($V40=1,-[4]AB!$E$12,0)</f>
        <v>0</v>
      </c>
      <c r="BU40" s="63" t="s">
        <v>38</v>
      </c>
    </row>
    <row r="41" spans="1:73" ht="15" customHeight="1" x14ac:dyDescent="0.25">
      <c r="A41" s="195"/>
      <c r="B41" s="18">
        <v>5</v>
      </c>
      <c r="C41" s="26">
        <f t="shared" ref="C41:W41" si="45">IF(C10="","",C10)</f>
        <v>32</v>
      </c>
      <c r="D41" s="55" t="str">
        <f t="shared" si="45"/>
        <v>+</v>
      </c>
      <c r="E41" s="55" t="str">
        <f t="shared" si="45"/>
        <v>o+</v>
      </c>
      <c r="F41" s="54" t="str">
        <f t="shared" si="45"/>
        <v>+</v>
      </c>
      <c r="G41" s="54" t="str">
        <f t="shared" si="45"/>
        <v>o</v>
      </c>
      <c r="H41" s="54">
        <f t="shared" si="45"/>
        <v>0</v>
      </c>
      <c r="I41" s="54">
        <f t="shared" si="45"/>
        <v>4</v>
      </c>
      <c r="J41" s="54">
        <f t="shared" si="45"/>
        <v>3</v>
      </c>
      <c r="K41" s="54">
        <f t="shared" si="45"/>
        <v>2</v>
      </c>
      <c r="L41" s="54">
        <f t="shared" si="45"/>
        <v>1</v>
      </c>
      <c r="M41" s="54">
        <f t="shared" si="45"/>
        <v>4321</v>
      </c>
      <c r="N41" s="54">
        <f t="shared" si="45"/>
        <v>6</v>
      </c>
      <c r="O41" s="54">
        <f t="shared" si="45"/>
        <v>11</v>
      </c>
      <c r="P41" s="54">
        <f t="shared" si="45"/>
        <v>1</v>
      </c>
      <c r="Q41" s="54">
        <f t="shared" si="45"/>
        <v>3</v>
      </c>
      <c r="R41" s="54">
        <f t="shared" si="45"/>
        <v>1</v>
      </c>
      <c r="S41" s="54" t="str">
        <f t="shared" si="45"/>
        <v>o</v>
      </c>
      <c r="T41" s="26">
        <f t="shared" si="45"/>
        <v>15</v>
      </c>
      <c r="U41" s="54">
        <f t="shared" si="45"/>
        <v>0</v>
      </c>
      <c r="V41" s="54">
        <f t="shared" si="45"/>
        <v>0</v>
      </c>
      <c r="W41" s="19" t="str">
        <f t="shared" si="45"/>
        <v/>
      </c>
      <c r="X41" s="23">
        <f>IF(X10&gt;0,VLOOKUP(X10,'[3]2010_Envelope'!$BH$6:$CR$128,6),"")</f>
        <v>36.781075714285713</v>
      </c>
      <c r="Y41" s="23">
        <f>IF(Y10&gt;0,VLOOKUP(Y10,'[3]2010_Envelope'!$BH$6:$CR$128,6),"")</f>
        <v>130.71875</v>
      </c>
      <c r="Z41" s="23">
        <f>IF(Z10&gt;0,VLOOKUP(Z10,'[3]2010_Envelope'!$BH$6:$CR$128,6),"")</f>
        <v>26.744492052898167</v>
      </c>
      <c r="AA41" s="23">
        <f>IF(AA10&gt;0,VLOOKUP(AA10,'[3]2010_Envelope'!$BH$6:$CR$128,6),"")</f>
        <v>115.99857857142861</v>
      </c>
      <c r="AB41" s="23">
        <f>IF(AB10&gt;0,VLOOKUP(AB10,'[3]2010_Envelope'!$BH$6:$CR$128,6),"")</f>
        <v>56.34910714285715</v>
      </c>
      <c r="AC41" s="23">
        <f>IF(AC10&gt;0,VLOOKUP(AC10,'[3]2010_Envelope'!$BH$6:$CR$128,6),"")</f>
        <v>29.196428571428573</v>
      </c>
      <c r="AD41" s="22" t="str">
        <f>IF(AD10&gt;0,VLOOKUP(AD10,'[3]2010_HVAC'!$EY$7:$KA$83,26),"")</f>
        <v/>
      </c>
      <c r="AE41" s="22" t="str">
        <f>IF(AE10&gt;0,VLOOKUP(AE10,'[3]2010_HVAC'!$EY$7:$KA$83,26),"")</f>
        <v/>
      </c>
      <c r="AF41" s="22" t="str">
        <f>IF(AF10&gt;0,VLOOKUP(AF10,'[3]2010_HVAC'!$EY$7:$KA$83,26),"")</f>
        <v/>
      </c>
      <c r="AG41" s="61">
        <f>VLOOKUP($C41,[2]Performance!$A$3:$K$36,10)</f>
        <v>2</v>
      </c>
      <c r="AH41" s="61">
        <f t="shared" si="39"/>
        <v>28</v>
      </c>
      <c r="AI41" s="22">
        <f>IF(AI10&gt;0,VLOOKUP(AI10,'[3]2010_HVAC'!$EY$7:$KA$83,AH41),"")</f>
        <v>13.090351488750029</v>
      </c>
      <c r="AJ41" s="22">
        <f>IF(AJ10&gt;0,VLOOKUP(AJ10,'[3]2010_HVAC'!$EY$7:$KA$83,AH41),"")</f>
        <v>28.134958923767396</v>
      </c>
      <c r="AK41" s="22">
        <f>IF(AK10&gt;0,VLOOKUP(AK10,'[3]2010_HVAC'!$EY$7:$KA$83,26),"")</f>
        <v>92.473799999999997</v>
      </c>
      <c r="AL41" s="22">
        <f>IF(AL10&gt;0,VLOOKUP(AL10,'[3]2010_HVAC'!$EY$7:$KA$83,26),"")</f>
        <v>14.405428571428571</v>
      </c>
      <c r="AM41" s="22" t="str">
        <f>IF(AM10&gt;0,VLOOKUP(AM10,'[3]2010_HVAC'!$EY$7:$KA$83,26),"")</f>
        <v/>
      </c>
      <c r="AN41" s="22" t="str">
        <f>IF(AN10&gt;0,VLOOKUP(AN10,'[3]2010_HVAC'!$EY$7:$KA$83,26),"")</f>
        <v/>
      </c>
      <c r="AO41" s="14">
        <f t="shared" si="40"/>
        <v>76145.015945158186</v>
      </c>
      <c r="AP41" s="23">
        <f>IF(AP10&gt;0,VLOOKUP(AP10,'[3]2010_Envelope'!$BH$6:$CR$128,7),"")</f>
        <v>17.798305858585856</v>
      </c>
      <c r="AQ41" s="23">
        <f>IF(AQ10&gt;0,VLOOKUP(AQ10,'[3]2010_Envelope'!$BH$6:$CR$128,7),"")</f>
        <v>54.209090909090911</v>
      </c>
      <c r="AR41" s="23">
        <f>IF(AR10&gt;0,VLOOKUP(AR10,'[3]2010_Envelope'!$BH$6:$CR$128,7),"")</f>
        <v>12.941618491193834</v>
      </c>
      <c r="AS41" s="23">
        <f>IF(AS10&gt;0,VLOOKUP(AS10,'[3]2010_Envelope'!$BH$6:$CR$128,7),"")</f>
        <v>51.63163636363636</v>
      </c>
      <c r="AT41" s="23">
        <f>IF(AT10&gt;0,VLOOKUP(AT10,'[3]2010_Envelope'!$BH$6:$CR$128,7),"")</f>
        <v>24.739090909090908</v>
      </c>
      <c r="AU41" s="23">
        <f>IF(AU10&gt;0,VLOOKUP(AU10,'[3]2010_Envelope'!$BH$6:$CR$128,7),"")</f>
        <v>12.818181818181818</v>
      </c>
      <c r="AV41" s="22" t="str">
        <f>IF(AV10&gt;0,VLOOKUP(AV10,'[3]2010_HVAC'!$EY$7:$KA$83,29),"")</f>
        <v/>
      </c>
      <c r="AW41" s="22" t="str">
        <f>IF(AW10&gt;0,VLOOKUP(AW10,'[3]2010_HVAC'!$EY$7:$KA$83,29),"")</f>
        <v/>
      </c>
      <c r="AX41" s="22" t="str">
        <f>IF(AX10&gt;0,VLOOKUP(AX10,'[3]2010_HVAC'!$EY$7:$KA$83,29),"")</f>
        <v/>
      </c>
      <c r="AY41" s="61">
        <f>VLOOKUP($C41,[1]Performance!$A$3:$K$36,10)</f>
        <v>2</v>
      </c>
      <c r="AZ41" s="61">
        <f t="shared" si="41"/>
        <v>31</v>
      </c>
      <c r="BA41" s="22">
        <f>IF(BA10&gt;0,VLOOKUP(BA10,'[3]2010_HVAC'!$EY$7:$KA$83,AZ41),"")</f>
        <v>7.1208356883663484</v>
      </c>
      <c r="BB41" s="22">
        <f>IF(BB10&gt;0,VLOOKUP(BB10,'[3]2010_HVAC'!$EY$7:$KA$83,AZ41),"")</f>
        <v>9.8593746927516648</v>
      </c>
      <c r="BC41" s="22">
        <f>IF(BC10&gt;0,VLOOKUP(BC10,'[3]2010_HVAC'!$EY$7:$KA$83,29),"")</f>
        <v>81.678799999999995</v>
      </c>
      <c r="BD41" s="22">
        <f>IF(BD10&gt;0,VLOOKUP(BD10,'[3]2010_HVAC'!$EY$7:$KA$83,29),"")</f>
        <v>2.0371313131313129</v>
      </c>
      <c r="BE41" s="22" t="str">
        <f>IF(BE10&gt;0,VLOOKUP(BE10,'[3]2010_HVAC'!$EY$7:$KA$83,29),"")</f>
        <v/>
      </c>
      <c r="BF41" s="22" t="str">
        <f>IF(BF10&gt;0,VLOOKUP(BF10,'[3]2010_HVAC'!$EY$7:$KA$83,29),"")</f>
        <v/>
      </c>
      <c r="BG41" s="14">
        <f t="shared" si="42"/>
        <v>272085.72538358869</v>
      </c>
      <c r="BH41" s="21">
        <f>IF($N41&gt;0,VLOOKUP($C41,[2]Madrid!$AB$7:$AN$40,$N41))/((IF($P41=1,'3 PlantsCodes'!$D$26,IF($P41=2,'3 PlantsCodes'!$D$27,IF($P41=3,'3 PlantsCodes'!$D$28,IF($P41=4,'3 PlantsCodes'!$D$29)))))*IF($R41=1,'3 PlantsCodes'!$D$31,IF(SP_Madrid!$R41=2,'3 PlantsCodes'!$D$32)))</f>
        <v>17.776916624192967</v>
      </c>
      <c r="BI41" s="21">
        <f>(IF($O41=20,VLOOKUP($C41,[2]Madrid!$AB$7:$AN$40,12),IF($O41&gt;0,VLOOKUP($C41,[2]Madrid!$AB$7:$AN$40,$O41),0))/(IF($Q41=1,'3 PlantsCodes'!$E$26,IF($Q41=3,'3 PlantsCodes'!$E$28,IF($Q41=4,'3 PlantsCodes'!$E$29,1)))*IF($R41=1,'3 PlantsCodes'!$E$31,IF($R41=2,'3 PlantsCodes'!$E$32))))</f>
        <v>4.7819740546043459</v>
      </c>
      <c r="BJ41" s="21">
        <f>VLOOKUP($C41,[2]Madrid!$AB$6:$AZ$40,$T41)</f>
        <v>15.557894736842105</v>
      </c>
      <c r="BK41" s="21">
        <f>VLOOKUP($C41,[2]Madrid!$B$7:$Y$40,18)</f>
        <v>11.353794285713454</v>
      </c>
      <c r="BL41" s="21">
        <f>VLOOKUP($C41,[2]Madrid!$B$7:$AA$40,26)</f>
        <v>0.41435331039763096</v>
      </c>
      <c r="BM41" s="22">
        <f>IF($V41=1,-[4]SFH!$E$12,0)</f>
        <v>0</v>
      </c>
      <c r="BN41" s="63" t="s">
        <v>38</v>
      </c>
      <c r="BO41" s="21">
        <f>IF($N41&gt;0,VLOOKUP($C41,[1]Madrid!$AB$7:$AN$40,$N41))/((IF($P41=1,'3 PlantsCodes'!$D$26,IF($P41=2,'3 PlantsCodes'!$D$27,IF($P41=3,'3 PlantsCodes'!$D$28,IF($P41=4,'3 PlantsCodes'!$D$29)))))*IF($R41=1,'3 PlantsCodes'!$D$31,IF(SP_Madrid!$R41=2,'3 PlantsCodes'!$D$32)))</f>
        <v>17.378931050566333</v>
      </c>
      <c r="BP41" s="21">
        <f>(IF($O41=20,VLOOKUP($C41,[1]Madrid!$AB$7:$AN$40,12),IF($O41&gt;0,VLOOKUP($C41,[1]Madrid!$AB$7:$AN$40,$O41),0))/(IF($Q41=1,'3 PlantsCodes'!$E$26,IF($Q41=3,'3 PlantsCodes'!$E$28,IF($Q41=4,'3 PlantsCodes'!$E$29,1)))*IF($R41=1,'3 PlantsCodes'!$E$31,IF($R41=2,'3 PlantsCodes'!$E$32))))</f>
        <v>2.2926969354234359</v>
      </c>
      <c r="BQ41" s="21">
        <f>VLOOKUP($C41,[1]Madrid!$AB$6:$AZ$40,$T41)</f>
        <v>24.010526315789473</v>
      </c>
      <c r="BR41" s="21">
        <f>VLOOKUP($C41,[1]Madrid!$B$7:$Y$40,18)</f>
        <v>11.676460606061632</v>
      </c>
      <c r="BS41" s="21">
        <f>VLOOKUP($C41,[1]Madrid!$B$7:$AA$40,26)</f>
        <v>0.3782879071788664</v>
      </c>
      <c r="BT41" s="22">
        <f>IF($V41=1,-[4]AB!$E$12,0)</f>
        <v>0</v>
      </c>
      <c r="BU41" s="63" t="s">
        <v>38</v>
      </c>
    </row>
    <row r="42" spans="1:73" ht="15" customHeight="1" x14ac:dyDescent="0.25">
      <c r="A42" s="195"/>
      <c r="B42" s="18">
        <v>6</v>
      </c>
      <c r="C42" s="26">
        <f t="shared" ref="C42:W42" si="46">IF(C11="","",C11)</f>
        <v>26</v>
      </c>
      <c r="D42" s="55" t="str">
        <f t="shared" si="46"/>
        <v>o+</v>
      </c>
      <c r="E42" s="55" t="str">
        <f t="shared" si="46"/>
        <v>o+</v>
      </c>
      <c r="F42" s="54" t="str">
        <f t="shared" si="46"/>
        <v>+</v>
      </c>
      <c r="G42" s="54" t="str">
        <f t="shared" si="46"/>
        <v>o</v>
      </c>
      <c r="H42" s="54">
        <f t="shared" si="46"/>
        <v>1</v>
      </c>
      <c r="I42" s="54">
        <f t="shared" si="46"/>
        <v>3</v>
      </c>
      <c r="J42" s="54">
        <f t="shared" si="46"/>
        <v>3</v>
      </c>
      <c r="K42" s="54">
        <f t="shared" si="46"/>
        <v>2</v>
      </c>
      <c r="L42" s="54">
        <f t="shared" si="46"/>
        <v>2</v>
      </c>
      <c r="M42" s="54">
        <f t="shared" si="46"/>
        <v>3322</v>
      </c>
      <c r="N42" s="54">
        <f t="shared" si="46"/>
        <v>6</v>
      </c>
      <c r="O42" s="54">
        <f t="shared" si="46"/>
        <v>11</v>
      </c>
      <c r="P42" s="54">
        <f t="shared" si="46"/>
        <v>1</v>
      </c>
      <c r="Q42" s="54">
        <f t="shared" si="46"/>
        <v>3</v>
      </c>
      <c r="R42" s="54">
        <f t="shared" si="46"/>
        <v>1</v>
      </c>
      <c r="S42" s="54" t="str">
        <f t="shared" si="46"/>
        <v>o</v>
      </c>
      <c r="T42" s="26">
        <f t="shared" si="46"/>
        <v>15</v>
      </c>
      <c r="U42" s="54">
        <f t="shared" si="46"/>
        <v>0</v>
      </c>
      <c r="V42" s="54">
        <f t="shared" si="46"/>
        <v>0</v>
      </c>
      <c r="W42" s="19" t="str">
        <f t="shared" si="46"/>
        <v/>
      </c>
      <c r="X42" s="23">
        <f>IF(X11&gt;0,VLOOKUP(X11,'[3]2010_Envelope'!$BH$6:$CR$128,6),"")</f>
        <v>23.312747678571426</v>
      </c>
      <c r="Y42" s="23">
        <f>IF(Y11&gt;0,VLOOKUP(Y11,'[3]2010_Envelope'!$BH$6:$CR$128,6),"")</f>
        <v>116.03125</v>
      </c>
      <c r="Z42" s="23">
        <f>IF(Z11&gt;0,VLOOKUP(Z11,'[3]2010_Envelope'!$BH$6:$CR$128,6),"")</f>
        <v>23.723437499999999</v>
      </c>
      <c r="AA42" s="23">
        <f>IF(AA11&gt;0,VLOOKUP(AA11,'[3]2010_Envelope'!$BH$6:$CR$128,6),"")</f>
        <v>115.99857857142861</v>
      </c>
      <c r="AB42" s="23">
        <f>IF(AB11&gt;0,VLOOKUP(AB11,'[3]2010_Envelope'!$BH$6:$CR$128,6),"")</f>
        <v>56.34910714285715</v>
      </c>
      <c r="AC42" s="23">
        <f>IF(AC11&gt;0,VLOOKUP(AC11,'[3]2010_Envelope'!$BH$6:$CR$128,6),"")</f>
        <v>29.196428571428573</v>
      </c>
      <c r="AD42" s="22">
        <f>IF(AD11&gt;0,VLOOKUP(AD11,'[3]2010_HVAC'!$EY$7:$KA$83,26),"")</f>
        <v>11.90625</v>
      </c>
      <c r="AE42" s="22">
        <f>IF(AE11&gt;0,VLOOKUP(AE11,'[3]2010_HVAC'!$EY$7:$KA$83,26),"")</f>
        <v>11.645899999999997</v>
      </c>
      <c r="AF42" s="22" t="str">
        <f>IF(AF11&gt;0,VLOOKUP(AF11,'[3]2010_HVAC'!$EY$7:$KA$83,26),"")</f>
        <v/>
      </c>
      <c r="AG42" s="61">
        <f>VLOOKUP($C42,[2]Performance!$A$3:$K$36,10)</f>
        <v>2</v>
      </c>
      <c r="AH42" s="61">
        <f t="shared" si="39"/>
        <v>28</v>
      </c>
      <c r="AI42" s="22">
        <f>IF(AI11&gt;0,VLOOKUP(AI11,'[3]2010_HVAC'!$EY$7:$KA$83,AH42),"")</f>
        <v>13.090351488750029</v>
      </c>
      <c r="AJ42" s="22">
        <f>IF(AJ11&gt;0,VLOOKUP(AJ11,'[3]2010_HVAC'!$EY$7:$KA$83,AH42),"")</f>
        <v>28.134958923767396</v>
      </c>
      <c r="AK42" s="22">
        <f>IF(AK11&gt;0,VLOOKUP(AK11,'[3]2010_HVAC'!$EY$7:$KA$83,26),"")</f>
        <v>92.473799999999997</v>
      </c>
      <c r="AL42" s="22">
        <f>IF(AL11&gt;0,VLOOKUP(AL11,'[3]2010_HVAC'!$EY$7:$KA$83,26),"")</f>
        <v>14.405428571428571</v>
      </c>
      <c r="AM42" s="22" t="str">
        <f>IF(AM11&gt;0,VLOOKUP(AM11,'[3]2010_HVAC'!$EY$7:$KA$83,26),"")</f>
        <v/>
      </c>
      <c r="AN42" s="22" t="str">
        <f>IF(AN11&gt;0,VLOOKUP(AN11,'[3]2010_HVAC'!$EY$7:$KA$83,26),"")</f>
        <v/>
      </c>
      <c r="AO42" s="14">
        <f t="shared" si="40"/>
        <v>75077.553382752449</v>
      </c>
      <c r="AP42" s="23">
        <f>IF(AP11&gt;0,VLOOKUP(AP11,'[3]2010_Envelope'!$BH$6:$CR$128,7),"")</f>
        <v>11.281002676767676</v>
      </c>
      <c r="AQ42" s="23">
        <f>IF(AQ11&gt;0,VLOOKUP(AQ11,'[3]2010_Envelope'!$BH$6:$CR$128,7),"")</f>
        <v>48.118181818181817</v>
      </c>
      <c r="AR42" s="23">
        <f>IF(AR11&gt;0,VLOOKUP(AR11,'[3]2010_Envelope'!$BH$6:$CR$128,7),"")</f>
        <v>11.479734848484849</v>
      </c>
      <c r="AS42" s="23">
        <f>IF(AS11&gt;0,VLOOKUP(AS11,'[3]2010_Envelope'!$BH$6:$CR$128,7),"")</f>
        <v>51.63163636363636</v>
      </c>
      <c r="AT42" s="23">
        <f>IF(AT11&gt;0,VLOOKUP(AT11,'[3]2010_Envelope'!$BH$6:$CR$128,7),"")</f>
        <v>24.739090909090908</v>
      </c>
      <c r="AU42" s="23">
        <f>IF(AU11&gt;0,VLOOKUP(AU11,'[3]2010_Envelope'!$BH$6:$CR$128,7),"")</f>
        <v>12.818181818181818</v>
      </c>
      <c r="AV42" s="22">
        <f>IF(AV11&gt;0,VLOOKUP(AV11,'[3]2010_HVAC'!$EY$7:$KA$83,29),"")</f>
        <v>10.32291919191919</v>
      </c>
      <c r="AW42" s="22">
        <f>IF(AW11&gt;0,VLOOKUP(AW11,'[3]2010_HVAC'!$EY$7:$KA$83,29),"")</f>
        <v>8.5505533737373725</v>
      </c>
      <c r="AX42" s="22" t="str">
        <f>IF(AX11&gt;0,VLOOKUP(AX11,'[3]2010_HVAC'!$EY$7:$KA$83,29),"")</f>
        <v/>
      </c>
      <c r="AY42" s="61">
        <f>VLOOKUP($C42,[1]Performance!$A$3:$K$36,10)</f>
        <v>2</v>
      </c>
      <c r="AZ42" s="61">
        <f t="shared" si="41"/>
        <v>31</v>
      </c>
      <c r="BA42" s="22">
        <f>IF(BA11&gt;0,VLOOKUP(BA11,'[3]2010_HVAC'!$EY$7:$KA$83,AZ42),"")</f>
        <v>7.1208356883663484</v>
      </c>
      <c r="BB42" s="22">
        <f>IF(BB11&gt;0,VLOOKUP(BB11,'[3]2010_HVAC'!$EY$7:$KA$83,AZ42),"")</f>
        <v>9.8593746927516648</v>
      </c>
      <c r="BC42" s="22">
        <f>IF(BC11&gt;0,VLOOKUP(BC11,'[3]2010_HVAC'!$EY$7:$KA$83,29),"")</f>
        <v>81.678799999999995</v>
      </c>
      <c r="BD42" s="22">
        <f>IF(BD11&gt;0,VLOOKUP(BD11,'[3]2010_HVAC'!$EY$7:$KA$83,29),"")</f>
        <v>2.0371313131313129</v>
      </c>
      <c r="BE42" s="22" t="str">
        <f>IF(BE11&gt;0,VLOOKUP(BE11,'[3]2010_HVAC'!$EY$7:$KA$83,29),"")</f>
        <v/>
      </c>
      <c r="BF42" s="22" t="str">
        <f>IF(BF11&gt;0,VLOOKUP(BF11,'[3]2010_HVAC'!$EY$7:$KA$83,29),"")</f>
        <v/>
      </c>
      <c r="BG42" s="14">
        <f t="shared" si="42"/>
        <v>276841.06826730684</v>
      </c>
      <c r="BH42" s="21">
        <f>IF($N42&gt;0,VLOOKUP($C42,[2]Madrid!$AB$7:$AN$40,$N42))/((IF($P42=1,'3 PlantsCodes'!$D$26,IF($P42=2,'3 PlantsCodes'!$D$27,IF($P42=3,'3 PlantsCodes'!$D$28,IF($P42=4,'3 PlantsCodes'!$D$29)))))*IF($R42=1,'3 PlantsCodes'!$D$31,IF(SP_Madrid!$R42=2,'3 PlantsCodes'!$D$32)))</f>
        <v>15.09327723137166</v>
      </c>
      <c r="BI42" s="21">
        <f>(IF($O42=20,VLOOKUP($C42,[2]Madrid!$AB$7:$AN$40,12),IF($O42&gt;0,VLOOKUP($C42,[2]Madrid!$AB$7:$AN$40,$O42),0))/(IF($Q42=1,'3 PlantsCodes'!$E$26,IF($Q42=3,'3 PlantsCodes'!$E$28,IF($Q42=4,'3 PlantsCodes'!$E$29,1)))*IF($R42=1,'3 PlantsCodes'!$E$31,IF($R42=2,'3 PlantsCodes'!$E$32))))</f>
        <v>4.4613322526013661</v>
      </c>
      <c r="BJ42" s="21">
        <f>VLOOKUP($C42,[2]Madrid!$AB$6:$AZ$40,$T42)</f>
        <v>15.557894736842105</v>
      </c>
      <c r="BK42" s="21">
        <f>VLOOKUP($C42,[2]Madrid!$B$7:$Y$40,18)</f>
        <v>11.353794285713454</v>
      </c>
      <c r="BL42" s="21">
        <f>VLOOKUP($C42,[2]Madrid!$B$7:$AA$40,26)</f>
        <v>4.9728975475733277</v>
      </c>
      <c r="BM42" s="22">
        <f>IF($V42=1,-[4]SFH!$E$12,0)</f>
        <v>0</v>
      </c>
      <c r="BN42" s="63" t="s">
        <v>38</v>
      </c>
      <c r="BO42" s="21">
        <f>IF($N42&gt;0,VLOOKUP($C42,[1]Madrid!$AB$7:$AN$40,$N42))/((IF($P42=1,'3 PlantsCodes'!$D$26,IF($P42=2,'3 PlantsCodes'!$D$27,IF($P42=3,'3 PlantsCodes'!$D$28,IF($P42=4,'3 PlantsCodes'!$D$29)))))*IF($R42=1,'3 PlantsCodes'!$D$31,IF(SP_Madrid!$R42=2,'3 PlantsCodes'!$D$32)))</f>
        <v>12.753024255658843</v>
      </c>
      <c r="BP42" s="21">
        <f>(IF($O42=20,VLOOKUP($C42,[1]Madrid!$AB$7:$AN$40,12),IF($O42&gt;0,VLOOKUP($C42,[1]Madrid!$AB$7:$AN$40,$O42),0))/(IF($Q42=1,'3 PlantsCodes'!$E$26,IF($Q42=3,'3 PlantsCodes'!$E$28,IF($Q42=4,'3 PlantsCodes'!$E$29,1)))*IF($R42=1,'3 PlantsCodes'!$E$31,IF($R42=2,'3 PlantsCodes'!$E$32))))</f>
        <v>1.9149342828105227</v>
      </c>
      <c r="BQ42" s="21">
        <f>VLOOKUP($C42,[1]Madrid!$AB$6:$AZ$40,$T42)</f>
        <v>24.010526315789473</v>
      </c>
      <c r="BR42" s="21">
        <f>VLOOKUP($C42,[1]Madrid!$B$7:$Y$40,18)</f>
        <v>11.676460606061632</v>
      </c>
      <c r="BS42" s="21">
        <f>VLOOKUP($C42,[1]Madrid!$B$7:$AA$40,26)</f>
        <v>5.0333996286507672</v>
      </c>
      <c r="BT42" s="22">
        <f>IF($V42=1,-[4]AB!$E$12,0)</f>
        <v>0</v>
      </c>
      <c r="BU42" s="63" t="s">
        <v>38</v>
      </c>
    </row>
    <row r="43" spans="1:73" ht="15" customHeight="1" x14ac:dyDescent="0.25">
      <c r="A43" s="195"/>
      <c r="B43" s="18">
        <v>7</v>
      </c>
      <c r="C43" s="26">
        <f t="shared" ref="C43:W43" si="47">IF(C12="","",C12)</f>
        <v>34</v>
      </c>
      <c r="D43" s="55" t="str">
        <f t="shared" si="47"/>
        <v>+</v>
      </c>
      <c r="E43" s="55" t="str">
        <f t="shared" si="47"/>
        <v>o+</v>
      </c>
      <c r="F43" s="54" t="str">
        <f t="shared" si="47"/>
        <v>+</v>
      </c>
      <c r="G43" s="54" t="str">
        <f t="shared" si="47"/>
        <v>o</v>
      </c>
      <c r="H43" s="54">
        <f t="shared" si="47"/>
        <v>1</v>
      </c>
      <c r="I43" s="54">
        <f t="shared" si="47"/>
        <v>4</v>
      </c>
      <c r="J43" s="54">
        <f t="shared" si="47"/>
        <v>3</v>
      </c>
      <c r="K43" s="54">
        <f t="shared" si="47"/>
        <v>2</v>
      </c>
      <c r="L43" s="54">
        <f t="shared" si="47"/>
        <v>2</v>
      </c>
      <c r="M43" s="54">
        <f t="shared" si="47"/>
        <v>4322</v>
      </c>
      <c r="N43" s="54">
        <f t="shared" si="47"/>
        <v>6</v>
      </c>
      <c r="O43" s="54">
        <f t="shared" si="47"/>
        <v>11</v>
      </c>
      <c r="P43" s="54">
        <f t="shared" si="47"/>
        <v>1</v>
      </c>
      <c r="Q43" s="54">
        <f t="shared" si="47"/>
        <v>3</v>
      </c>
      <c r="R43" s="54">
        <f t="shared" si="47"/>
        <v>1</v>
      </c>
      <c r="S43" s="54" t="str">
        <f t="shared" si="47"/>
        <v>o</v>
      </c>
      <c r="T43" s="26">
        <f t="shared" si="47"/>
        <v>15</v>
      </c>
      <c r="U43" s="54">
        <f t="shared" si="47"/>
        <v>0</v>
      </c>
      <c r="V43" s="54">
        <f t="shared" si="47"/>
        <v>0</v>
      </c>
      <c r="W43" s="19" t="str">
        <f t="shared" si="47"/>
        <v/>
      </c>
      <c r="X43" s="23">
        <f>IF(X12&gt;0,VLOOKUP(X12,'[3]2010_Envelope'!$BH$6:$CR$128,6),"")</f>
        <v>36.781075714285713</v>
      </c>
      <c r="Y43" s="23">
        <f>IF(Y12&gt;0,VLOOKUP(Y12,'[3]2010_Envelope'!$BH$6:$CR$128,6),"")</f>
        <v>130.71875</v>
      </c>
      <c r="Z43" s="23">
        <f>IF(Z12&gt;0,VLOOKUP(Z12,'[3]2010_Envelope'!$BH$6:$CR$128,6),"")</f>
        <v>26.744492052898167</v>
      </c>
      <c r="AA43" s="23">
        <f>IF(AA12&gt;0,VLOOKUP(AA12,'[3]2010_Envelope'!$BH$6:$CR$128,6),"")</f>
        <v>115.99857857142861</v>
      </c>
      <c r="AB43" s="23">
        <f>IF(AB12&gt;0,VLOOKUP(AB12,'[3]2010_Envelope'!$BH$6:$CR$128,6),"")</f>
        <v>56.34910714285715</v>
      </c>
      <c r="AC43" s="23">
        <f>IF(AC12&gt;0,VLOOKUP(AC12,'[3]2010_Envelope'!$BH$6:$CR$128,6),"")</f>
        <v>29.196428571428573</v>
      </c>
      <c r="AD43" s="22">
        <f>IF(AD12&gt;0,VLOOKUP(AD12,'[3]2010_HVAC'!$EY$7:$KA$83,26),"")</f>
        <v>11.90625</v>
      </c>
      <c r="AE43" s="22">
        <f>IF(AE12&gt;0,VLOOKUP(AE12,'[3]2010_HVAC'!$EY$7:$KA$83,26),"")</f>
        <v>11.645899999999997</v>
      </c>
      <c r="AF43" s="22" t="str">
        <f>IF(AF12&gt;0,VLOOKUP(AF12,'[3]2010_HVAC'!$EY$7:$KA$83,26),"")</f>
        <v/>
      </c>
      <c r="AG43" s="61">
        <f>VLOOKUP($C43,[2]Performance!$A$3:$K$36,10)</f>
        <v>2</v>
      </c>
      <c r="AH43" s="61">
        <f t="shared" si="39"/>
        <v>28</v>
      </c>
      <c r="AI43" s="22">
        <f>IF(AI12&gt;0,VLOOKUP(AI12,'[3]2010_HVAC'!$EY$7:$KA$83,AH43),"")</f>
        <v>13.090351488750029</v>
      </c>
      <c r="AJ43" s="22">
        <f>IF(AJ12&gt;0,VLOOKUP(AJ12,'[3]2010_HVAC'!$EY$7:$KA$83,AH43),"")</f>
        <v>28.134958923767396</v>
      </c>
      <c r="AK43" s="22">
        <f>IF(AK12&gt;0,VLOOKUP(AK12,'[3]2010_HVAC'!$EY$7:$KA$83,26),"")</f>
        <v>92.473799999999997</v>
      </c>
      <c r="AL43" s="22">
        <f>IF(AL12&gt;0,VLOOKUP(AL12,'[3]2010_HVAC'!$EY$7:$KA$83,26),"")</f>
        <v>14.405428571428571</v>
      </c>
      <c r="AM43" s="22" t="str">
        <f>IF(AM12&gt;0,VLOOKUP(AM12,'[3]2010_HVAC'!$EY$7:$KA$83,26),"")</f>
        <v/>
      </c>
      <c r="AN43" s="22" t="str">
        <f>IF(AN12&gt;0,VLOOKUP(AN12,'[3]2010_HVAC'!$EY$7:$KA$83,26),"")</f>
        <v/>
      </c>
      <c r="AO43" s="14">
        <f t="shared" si="40"/>
        <v>79442.316945158178</v>
      </c>
      <c r="AP43" s="23">
        <f>IF(AP12&gt;0,VLOOKUP(AP12,'[3]2010_Envelope'!$BH$6:$CR$128,7),"")</f>
        <v>17.798305858585856</v>
      </c>
      <c r="AQ43" s="23">
        <f>IF(AQ12&gt;0,VLOOKUP(AQ12,'[3]2010_Envelope'!$BH$6:$CR$128,7),"")</f>
        <v>54.209090909090911</v>
      </c>
      <c r="AR43" s="23">
        <f>IF(AR12&gt;0,VLOOKUP(AR12,'[3]2010_Envelope'!$BH$6:$CR$128,7),"")</f>
        <v>12.941618491193834</v>
      </c>
      <c r="AS43" s="23">
        <f>IF(AS12&gt;0,VLOOKUP(AS12,'[3]2010_Envelope'!$BH$6:$CR$128,7),"")</f>
        <v>51.63163636363636</v>
      </c>
      <c r="AT43" s="23">
        <f>IF(AT12&gt;0,VLOOKUP(AT12,'[3]2010_Envelope'!$BH$6:$CR$128,7),"")</f>
        <v>24.739090909090908</v>
      </c>
      <c r="AU43" s="23">
        <f>IF(AU12&gt;0,VLOOKUP(AU12,'[3]2010_Envelope'!$BH$6:$CR$128,7),"")</f>
        <v>12.818181818181818</v>
      </c>
      <c r="AV43" s="22">
        <f>IF(AV12&gt;0,VLOOKUP(AV12,'[3]2010_HVAC'!$EY$7:$KA$83,29),"")</f>
        <v>10.32291919191919</v>
      </c>
      <c r="AW43" s="22">
        <f>IF(AW12&gt;0,VLOOKUP(AW12,'[3]2010_HVAC'!$EY$7:$KA$83,29),"")</f>
        <v>8.5505533737373725</v>
      </c>
      <c r="AX43" s="22" t="str">
        <f>IF(AX12&gt;0,VLOOKUP(AX12,'[3]2010_HVAC'!$EY$7:$KA$83,29),"")</f>
        <v/>
      </c>
      <c r="AY43" s="61">
        <f>VLOOKUP($C43,[1]Performance!$A$3:$K$36,10)</f>
        <v>2</v>
      </c>
      <c r="AZ43" s="61">
        <f t="shared" si="41"/>
        <v>31</v>
      </c>
      <c r="BA43" s="22">
        <f>IF(BA12&gt;0,VLOOKUP(BA12,'[3]2010_HVAC'!$EY$7:$KA$83,AZ43),"")</f>
        <v>7.1208356883663484</v>
      </c>
      <c r="BB43" s="22">
        <f>IF(BB12&gt;0,VLOOKUP(BB12,'[3]2010_HVAC'!$EY$7:$KA$83,AZ43),"")</f>
        <v>9.8593746927516648</v>
      </c>
      <c r="BC43" s="22">
        <f>IF(BC12&gt;0,VLOOKUP(BC12,'[3]2010_HVAC'!$EY$7:$KA$83,29),"")</f>
        <v>81.678799999999995</v>
      </c>
      <c r="BD43" s="22">
        <f>IF(BD12&gt;0,VLOOKUP(BD12,'[3]2010_HVAC'!$EY$7:$KA$83,29),"")</f>
        <v>2.0371313131313129</v>
      </c>
      <c r="BE43" s="22" t="str">
        <f>IF(BE12&gt;0,VLOOKUP(BE12,'[3]2010_HVAC'!$EY$7:$KA$83,29),"")</f>
        <v/>
      </c>
      <c r="BF43" s="22" t="str">
        <f>IF(BF12&gt;0,VLOOKUP(BF12,'[3]2010_HVAC'!$EY$7:$KA$83,29),"")</f>
        <v/>
      </c>
      <c r="BG43" s="14">
        <f t="shared" si="42"/>
        <v>290770.46322358871</v>
      </c>
      <c r="BH43" s="21">
        <f>IF($N43&gt;0,VLOOKUP($C43,[2]Madrid!$AB$7:$AN$40,$N43))/((IF($P43=1,'3 PlantsCodes'!$D$26,IF($P43=2,'3 PlantsCodes'!$D$27,IF($P43=3,'3 PlantsCodes'!$D$28,IF($P43=4,'3 PlantsCodes'!$D$29)))))*IF($R43=1,'3 PlantsCodes'!$D$31,IF(SP_Madrid!$R43=2,'3 PlantsCodes'!$D$32)))</f>
        <v>12.625130352827712</v>
      </c>
      <c r="BI43" s="21">
        <f>(IF($O43=20,VLOOKUP($C43,[2]Madrid!$AB$7:$AN$40,12),IF($O43&gt;0,VLOOKUP($C43,[2]Madrid!$AB$7:$AN$40,$O43),0))/(IF($Q43=1,'3 PlantsCodes'!$E$26,IF($Q43=3,'3 PlantsCodes'!$E$28,IF($Q43=4,'3 PlantsCodes'!$E$29,1)))*IF($R43=1,'3 PlantsCodes'!$E$31,IF($R43=2,'3 PlantsCodes'!$E$32))))</f>
        <v>4.2744858441069349</v>
      </c>
      <c r="BJ43" s="21">
        <f>VLOOKUP($C43,[2]Madrid!$AB$6:$AZ$40,$T43)</f>
        <v>15.557894736842105</v>
      </c>
      <c r="BK43" s="21">
        <f>VLOOKUP($C43,[2]Madrid!$B$7:$Y$40,18)</f>
        <v>11.353794285713454</v>
      </c>
      <c r="BL43" s="21">
        <f>VLOOKUP($C43,[2]Madrid!$B$7:$AA$40,26)</f>
        <v>4.9652007956379229</v>
      </c>
      <c r="BM43" s="22">
        <f>IF($V43=1,-[4]SFH!$E$12,0)</f>
        <v>0</v>
      </c>
      <c r="BN43" s="63" t="s">
        <v>38</v>
      </c>
      <c r="BO43" s="21">
        <f>IF($N43&gt;0,VLOOKUP($C43,[1]Madrid!$AB$7:$AN$40,$N43))/((IF($P43=1,'3 PlantsCodes'!$D$26,IF($P43=2,'3 PlantsCodes'!$D$27,IF($P43=3,'3 PlantsCodes'!$D$28,IF($P43=4,'3 PlantsCodes'!$D$29)))))*IF($R43=1,'3 PlantsCodes'!$D$31,IF(SP_Madrid!$R43=2,'3 PlantsCodes'!$D$32)))</f>
        <v>11.204283032809036</v>
      </c>
      <c r="BP43" s="21">
        <f>(IF($O43=20,VLOOKUP($C43,[1]Madrid!$AB$7:$AN$40,12),IF($O43&gt;0,VLOOKUP($C43,[1]Madrid!$AB$7:$AN$40,$O43),0))/(IF($Q43=1,'3 PlantsCodes'!$E$26,IF($Q43=3,'3 PlantsCodes'!$E$28,IF($Q43=4,'3 PlantsCodes'!$E$29,1)))*IF($R43=1,'3 PlantsCodes'!$E$31,IF($R43=2,'3 PlantsCodes'!$E$32))))</f>
        <v>1.8432755702521111</v>
      </c>
      <c r="BQ43" s="21">
        <f>VLOOKUP($C43,[1]Madrid!$AB$6:$AZ$40,$T43)</f>
        <v>24.010526315789473</v>
      </c>
      <c r="BR43" s="21">
        <f>VLOOKUP($C43,[1]Madrid!$B$7:$Y$40,18)</f>
        <v>11.676460606061632</v>
      </c>
      <c r="BS43" s="21">
        <f>VLOOKUP($C43,[1]Madrid!$B$7:$AA$40,26)</f>
        <v>5.030120055532481</v>
      </c>
      <c r="BT43" s="22">
        <f>IF($V43=1,-[4]AB!$E$12,0)</f>
        <v>0</v>
      </c>
      <c r="BU43" s="63" t="s">
        <v>38</v>
      </c>
    </row>
    <row r="44" spans="1:73" ht="15" customHeight="1" x14ac:dyDescent="0.25">
      <c r="A44" s="195"/>
      <c r="B44" s="18">
        <v>8</v>
      </c>
      <c r="C44" s="26">
        <f t="shared" ref="C44:W44" si="48">IF(C13="","",C13)</f>
        <v>7</v>
      </c>
      <c r="D44" s="55" t="str">
        <f t="shared" si="48"/>
        <v>o</v>
      </c>
      <c r="E44" s="55" t="str">
        <f t="shared" si="48"/>
        <v>-</v>
      </c>
      <c r="F44" s="54" t="str">
        <f t="shared" si="48"/>
        <v>o</v>
      </c>
      <c r="G44" s="54" t="str">
        <f t="shared" si="48"/>
        <v>o</v>
      </c>
      <c r="H44" s="54">
        <f t="shared" si="48"/>
        <v>0</v>
      </c>
      <c r="I44" s="54">
        <f t="shared" si="48"/>
        <v>2</v>
      </c>
      <c r="J44" s="54">
        <f t="shared" si="48"/>
        <v>1</v>
      </c>
      <c r="K44" s="54">
        <f t="shared" si="48"/>
        <v>1</v>
      </c>
      <c r="L44" s="54">
        <f t="shared" si="48"/>
        <v>1</v>
      </c>
      <c r="M44" s="54">
        <f t="shared" si="48"/>
        <v>2111</v>
      </c>
      <c r="N44" s="54">
        <f t="shared" si="48"/>
        <v>7</v>
      </c>
      <c r="O44" s="54">
        <f t="shared" si="48"/>
        <v>12</v>
      </c>
      <c r="P44" s="54">
        <f t="shared" si="48"/>
        <v>1</v>
      </c>
      <c r="Q44" s="54">
        <f t="shared" si="48"/>
        <v>1</v>
      </c>
      <c r="R44" s="54">
        <f t="shared" si="48"/>
        <v>2</v>
      </c>
      <c r="S44" s="54" t="str">
        <f t="shared" si="48"/>
        <v>o</v>
      </c>
      <c r="T44" s="26">
        <f t="shared" si="48"/>
        <v>16</v>
      </c>
      <c r="U44" s="54">
        <f t="shared" si="48"/>
        <v>0</v>
      </c>
      <c r="V44" s="54">
        <f t="shared" si="48"/>
        <v>0</v>
      </c>
      <c r="W44" s="19" t="str">
        <f t="shared" si="48"/>
        <v/>
      </c>
      <c r="X44" s="23">
        <f>IF(X13&gt;0,VLOOKUP(X13,'[3]2010_Envelope'!$BH$6:$CR$128,6),"")</f>
        <v>18.823304999999998</v>
      </c>
      <c r="Y44" s="23">
        <f>IF(Y13&gt;0,VLOOKUP(Y13,'[3]2010_Envelope'!$BH$6:$CR$128,6),"")</f>
        <v>101.34375</v>
      </c>
      <c r="Z44" s="23">
        <f>IF(Z13&gt;0,VLOOKUP(Z13,'[3]2010_Envelope'!$BH$6:$CR$128,6),"")</f>
        <v>20.334375000000001</v>
      </c>
      <c r="AA44" s="23">
        <f>IF(AA13&gt;0,VLOOKUP(AA13,'[3]2010_Envelope'!$BH$6:$CR$128,6),"")</f>
        <v>16.641964285714284</v>
      </c>
      <c r="AB44" s="23" t="str">
        <f>IF(AB13&gt;0,VLOOKUP(AB13,'[3]2010_Envelope'!$BH$6:$CR$128,6),"")</f>
        <v/>
      </c>
      <c r="AC44" s="23">
        <f>IF(AC13&gt;0,VLOOKUP(AC13,'[3]2010_Envelope'!$BH$6:$CR$128,6),"")</f>
        <v>12.554464285714287</v>
      </c>
      <c r="AD44" s="22" t="str">
        <f>IF(AD13&gt;0,VLOOKUP(AD13,'[3]2010_HVAC'!$EY$7:$KA$83,26),"")</f>
        <v/>
      </c>
      <c r="AE44" s="22" t="str">
        <f>IF(AE13&gt;0,VLOOKUP(AE13,'[3]2010_HVAC'!$EY$7:$KA$83,26),"")</f>
        <v/>
      </c>
      <c r="AF44" s="22" t="str">
        <f>IF(AF13&gt;0,VLOOKUP(AF13,'[3]2010_HVAC'!$EY$7:$KA$83,26),"")</f>
        <v/>
      </c>
      <c r="AG44" s="61">
        <f>VLOOKUP($C44,[2]Performance!$A$3:$K$36,10)</f>
        <v>1</v>
      </c>
      <c r="AH44" s="61">
        <f t="shared" si="39"/>
        <v>27</v>
      </c>
      <c r="AI44" s="22">
        <f>IF(AI13&gt;0,VLOOKUP(AI13,'[3]2010_HVAC'!$EY$7:$KA$83,AH44),"")</f>
        <v>35.830525770689697</v>
      </c>
      <c r="AJ44" s="22" t="str">
        <f>IF(AJ13&gt;0,VLOOKUP(AJ13,'[3]2010_HVAC'!$EY$7:$KA$83,AH44),"")</f>
        <v/>
      </c>
      <c r="AK44" s="22">
        <f>IF(AK13&gt;0,VLOOKUP(AK13,'[3]2010_HVAC'!$EY$7:$KA$83,26),"")</f>
        <v>92.473799999999997</v>
      </c>
      <c r="AL44" s="22">
        <f>IF(AL13&gt;0,VLOOKUP(AL13,'[3]2010_HVAC'!$EY$7:$KA$83,26),"")</f>
        <v>8.345714285714287</v>
      </c>
      <c r="AM44" s="22" t="str">
        <f>IF(AM13&gt;0,VLOOKUP(AM13,'[3]2010_HVAC'!$EY$7:$KA$83,26),"")</f>
        <v/>
      </c>
      <c r="AN44" s="22" t="str">
        <f>IF(AN13&gt;0,VLOOKUP(AN13,'[3]2010_HVAC'!$EY$7:$KA$83,26),"")</f>
        <v/>
      </c>
      <c r="AO44" s="14">
        <f t="shared" si="40"/>
        <v>42888.705807896564</v>
      </c>
      <c r="AP44" s="23">
        <f>IF(AP13&gt;0,VLOOKUP(AP13,'[3]2010_Envelope'!$BH$6:$CR$128,7),"")</f>
        <v>9.1085682828282817</v>
      </c>
      <c r="AQ44" s="23">
        <f>IF(AQ13&gt;0,VLOOKUP(AQ13,'[3]2010_Envelope'!$BH$6:$CR$128,7),"")</f>
        <v>42.027272727272724</v>
      </c>
      <c r="AR44" s="23">
        <f>IF(AR13&gt;0,VLOOKUP(AR13,'[3]2010_Envelope'!$BH$6:$CR$128,7),"")</f>
        <v>9.8397727272727273</v>
      </c>
      <c r="AS44" s="23">
        <f>IF(AS13&gt;0,VLOOKUP(AS13,'[3]2010_Envelope'!$BH$6:$CR$128,7),"")</f>
        <v>7.5484848484848488</v>
      </c>
      <c r="AT44" s="23" t="str">
        <f>IF(AT13&gt;0,VLOOKUP(AT13,'[3]2010_Envelope'!$BH$6:$CR$128,7),"")</f>
        <v/>
      </c>
      <c r="AU44" s="23">
        <f>IF(AU13&gt;0,VLOOKUP(AU13,'[3]2010_Envelope'!$BH$6:$CR$128,7),"")</f>
        <v>5.127272727272727</v>
      </c>
      <c r="AV44" s="22" t="str">
        <f>IF(AV13&gt;0,VLOOKUP(AV13,'[3]2010_HVAC'!$EY$7:$KA$83,29),"")</f>
        <v/>
      </c>
      <c r="AW44" s="22" t="str">
        <f>IF(AW13&gt;0,VLOOKUP(AW13,'[3]2010_HVAC'!$EY$7:$KA$83,29),"")</f>
        <v/>
      </c>
      <c r="AX44" s="22" t="str">
        <f>IF(AX13&gt;0,VLOOKUP(AX13,'[3]2010_HVAC'!$EY$7:$KA$83,29),"")</f>
        <v/>
      </c>
      <c r="AY44" s="61">
        <f>VLOOKUP($C44,[1]Performance!$A$3:$K$36,10)</f>
        <v>1</v>
      </c>
      <c r="AZ44" s="61">
        <f t="shared" si="41"/>
        <v>30</v>
      </c>
      <c r="BA44" s="22">
        <f>IF(BA13&gt;0,VLOOKUP(BA13,'[3]2010_HVAC'!$EY$7:$KA$83,AZ44),"")</f>
        <v>23.682223885404884</v>
      </c>
      <c r="BB44" s="22" t="str">
        <f>IF(BB13&gt;0,VLOOKUP(BB13,'[3]2010_HVAC'!$EY$7:$KA$83,AZ44),"")</f>
        <v/>
      </c>
      <c r="BC44" s="22">
        <f>IF(BC13&gt;0,VLOOKUP(BC13,'[3]2010_HVAC'!$EY$7:$KA$83,29),"")</f>
        <v>81.678799999999995</v>
      </c>
      <c r="BD44" s="22">
        <f>IF(BD13&gt;0,VLOOKUP(BD13,'[3]2010_HVAC'!$EY$7:$KA$83,29),"")</f>
        <v>0.59010101010101013</v>
      </c>
      <c r="BE44" s="22" t="str">
        <f>IF(BE13&gt;0,VLOOKUP(BE13,'[3]2010_HVAC'!$EY$7:$KA$83,29),"")</f>
        <v/>
      </c>
      <c r="BF44" s="22" t="str">
        <f>IF(BF13&gt;0,VLOOKUP(BF13,'[3]2010_HVAC'!$EY$7:$KA$83,29),"")</f>
        <v/>
      </c>
      <c r="BG44" s="14">
        <f t="shared" si="42"/>
        <v>177806.47124655082</v>
      </c>
      <c r="BH44" s="21">
        <f>IF($N44&gt;0,VLOOKUP($C44,[2]Madrid!$AB$7:$AN$40,$N44))/((IF($P44=1,'3 PlantsCodes'!$D$26,IF($P44=2,'3 PlantsCodes'!$D$27,IF($P44=3,'3 PlantsCodes'!$D$28,IF($P44=4,'3 PlantsCodes'!$D$29)))))*IF($R44=1,'3 PlantsCodes'!$D$31,IF(SP_Madrid!$R44=2,'3 PlantsCodes'!$D$32)))</f>
        <v>18.683167014986363</v>
      </c>
      <c r="BI44" s="21">
        <f>(IF($O44=20,VLOOKUP($C44,[2]Madrid!$AB$7:$AN$40,12),IF($O44&gt;0,VLOOKUP($C44,[2]Madrid!$AB$7:$AN$40,$O44),0))/(IF($Q44=1,'3 PlantsCodes'!$E$26,IF($Q44=3,'3 PlantsCodes'!$E$28,IF($Q44=4,'3 PlantsCodes'!$E$29,1)))*IF($R44=1,'3 PlantsCodes'!$E$31,IF($R44=2,'3 PlantsCodes'!$E$32))))</f>
        <v>13.185792250044889</v>
      </c>
      <c r="BJ44" s="21">
        <f>VLOOKUP($C44,[2]Madrid!$AB$6:$AZ$40,$T44)</f>
        <v>5.8444132354807783</v>
      </c>
      <c r="BK44" s="21">
        <f>VLOOKUP($C44,[2]Madrid!$B$7:$Y$40,18)</f>
        <v>11.353794285713454</v>
      </c>
      <c r="BL44" s="21">
        <f>VLOOKUP($C44,[2]Madrid!$B$7:$AA$40,26)</f>
        <v>0.65940379201991661</v>
      </c>
      <c r="BM44" s="22">
        <f>IF($V44=1,-[4]SFH!$E$12,0)</f>
        <v>0</v>
      </c>
      <c r="BN44" s="63" t="s">
        <v>38</v>
      </c>
      <c r="BO44" s="21">
        <f>IF($N44&gt;0,VLOOKUP($C44,[1]Madrid!$AB$7:$AN$40,$N44))/((IF($P44=1,'3 PlantsCodes'!$D$26,IF($P44=2,'3 PlantsCodes'!$D$27,IF($P44=3,'3 PlantsCodes'!$D$28,IF($P44=4,'3 PlantsCodes'!$D$29)))))*IF($R44=1,'3 PlantsCodes'!$D$31,IF(SP_Madrid!$R44=2,'3 PlantsCodes'!$D$32)))</f>
        <v>14.991313211597415</v>
      </c>
      <c r="BP44" s="21">
        <f>(IF($O44=20,VLOOKUP($C44,[1]Madrid!$AB$7:$AN$40,12),IF($O44&gt;0,VLOOKUP($C44,[1]Madrid!$AB$7:$AN$40,$O44),0))/(IF($Q44=1,'3 PlantsCodes'!$E$26,IF($Q44=3,'3 PlantsCodes'!$E$28,IF($Q44=4,'3 PlantsCodes'!$E$29,1)))*IF($R44=1,'3 PlantsCodes'!$E$31,IF($R44=2,'3 PlantsCodes'!$E$32))))</f>
        <v>6.845898104251245</v>
      </c>
      <c r="BQ44" s="21">
        <f>VLOOKUP($C44,[1]Madrid!$AB$6:$AZ$40,$T44)</f>
        <v>9.3116049054176457</v>
      </c>
      <c r="BR44" s="21">
        <f>VLOOKUP($C44,[1]Madrid!$B$7:$Y$40,18)</f>
        <v>11.676460606061632</v>
      </c>
      <c r="BS44" s="21">
        <f>VLOOKUP($C44,[1]Madrid!$B$7:$AA$40,26)</f>
        <v>0.47671354792205611</v>
      </c>
      <c r="BT44" s="22">
        <f>IF($V44=1,-[4]AB!$E$12,0)</f>
        <v>0</v>
      </c>
      <c r="BU44" s="63" t="s">
        <v>38</v>
      </c>
    </row>
    <row r="45" spans="1:73" ht="15" customHeight="1" x14ac:dyDescent="0.25">
      <c r="A45" s="195"/>
      <c r="B45" s="18">
        <v>9</v>
      </c>
      <c r="C45" s="26">
        <f t="shared" ref="C45:W45" si="49">IF(C14="","",C14)</f>
        <v>17</v>
      </c>
      <c r="D45" s="55" t="str">
        <f t="shared" si="49"/>
        <v>o+</v>
      </c>
      <c r="E45" s="55" t="str">
        <f t="shared" si="49"/>
        <v>-</v>
      </c>
      <c r="F45" s="54" t="str">
        <f t="shared" si="49"/>
        <v>o</v>
      </c>
      <c r="G45" s="54" t="str">
        <f t="shared" si="49"/>
        <v>o</v>
      </c>
      <c r="H45" s="54">
        <f t="shared" si="49"/>
        <v>0</v>
      </c>
      <c r="I45" s="54">
        <f t="shared" si="49"/>
        <v>3</v>
      </c>
      <c r="J45" s="54">
        <f t="shared" si="49"/>
        <v>1</v>
      </c>
      <c r="K45" s="54">
        <f t="shared" si="49"/>
        <v>1</v>
      </c>
      <c r="L45" s="54">
        <f t="shared" si="49"/>
        <v>1</v>
      </c>
      <c r="M45" s="54">
        <f t="shared" si="49"/>
        <v>3111</v>
      </c>
      <c r="N45" s="54">
        <f t="shared" si="49"/>
        <v>7</v>
      </c>
      <c r="O45" s="54">
        <f t="shared" si="49"/>
        <v>12</v>
      </c>
      <c r="P45" s="54">
        <f t="shared" si="49"/>
        <v>1</v>
      </c>
      <c r="Q45" s="54">
        <f t="shared" si="49"/>
        <v>1</v>
      </c>
      <c r="R45" s="54">
        <f t="shared" si="49"/>
        <v>2</v>
      </c>
      <c r="S45" s="54" t="str">
        <f t="shared" si="49"/>
        <v>o</v>
      </c>
      <c r="T45" s="26">
        <f t="shared" si="49"/>
        <v>16</v>
      </c>
      <c r="U45" s="54">
        <f t="shared" si="49"/>
        <v>0</v>
      </c>
      <c r="V45" s="54">
        <f t="shared" si="49"/>
        <v>0</v>
      </c>
      <c r="W45" s="19" t="str">
        <f t="shared" si="49"/>
        <v/>
      </c>
      <c r="X45" s="23">
        <f>IF(X14&gt;0,VLOOKUP(X14,'[3]2010_Envelope'!$BH$6:$CR$128,6),"")</f>
        <v>23.312747678571426</v>
      </c>
      <c r="Y45" s="23">
        <f>IF(Y14&gt;0,VLOOKUP(Y14,'[3]2010_Envelope'!$BH$6:$CR$128,6),"")</f>
        <v>116.03125</v>
      </c>
      <c r="Z45" s="23">
        <f>IF(Z14&gt;0,VLOOKUP(Z14,'[3]2010_Envelope'!$BH$6:$CR$128,6),"")</f>
        <v>23.723437499999999</v>
      </c>
      <c r="AA45" s="23">
        <f>IF(AA14&gt;0,VLOOKUP(AA14,'[3]2010_Envelope'!$BH$6:$CR$128,6),"")</f>
        <v>16.641964285714284</v>
      </c>
      <c r="AB45" s="23" t="str">
        <f>IF(AB14&gt;0,VLOOKUP(AB14,'[3]2010_Envelope'!$BH$6:$CR$128,6),"")</f>
        <v/>
      </c>
      <c r="AC45" s="23">
        <f>IF(AC14&gt;0,VLOOKUP(AC14,'[3]2010_Envelope'!$BH$6:$CR$128,6),"")</f>
        <v>12.554464285714287</v>
      </c>
      <c r="AD45" s="22" t="str">
        <f>IF(AD14&gt;0,VLOOKUP(AD14,'[3]2010_HVAC'!$EY$7:$KA$83,26),"")</f>
        <v/>
      </c>
      <c r="AE45" s="22" t="str">
        <f>IF(AE14&gt;0,VLOOKUP(AE14,'[3]2010_HVAC'!$EY$7:$KA$83,26),"")</f>
        <v/>
      </c>
      <c r="AF45" s="22" t="str">
        <f>IF(AF14&gt;0,VLOOKUP(AF14,'[3]2010_HVAC'!$EY$7:$KA$83,26),"")</f>
        <v/>
      </c>
      <c r="AG45" s="61">
        <f>VLOOKUP($C45,[2]Performance!$A$3:$K$36,10)</f>
        <v>1</v>
      </c>
      <c r="AH45" s="61">
        <f t="shared" si="39"/>
        <v>27</v>
      </c>
      <c r="AI45" s="22">
        <f>IF(AI14&gt;0,VLOOKUP(AI14,'[3]2010_HVAC'!$EY$7:$KA$83,AH45),"")</f>
        <v>35.830525770689697</v>
      </c>
      <c r="AJ45" s="22" t="str">
        <f>IF(AJ14&gt;0,VLOOKUP(AJ14,'[3]2010_HVAC'!$EY$7:$KA$83,AH45),"")</f>
        <v/>
      </c>
      <c r="AK45" s="22">
        <f>IF(AK14&gt;0,VLOOKUP(AK14,'[3]2010_HVAC'!$EY$7:$KA$83,26),"")</f>
        <v>92.473799999999997</v>
      </c>
      <c r="AL45" s="22">
        <f>IF(AL14&gt;0,VLOOKUP(AL14,'[3]2010_HVAC'!$EY$7:$KA$83,26),"")</f>
        <v>8.345714285714287</v>
      </c>
      <c r="AM45" s="22" t="str">
        <f>IF(AM14&gt;0,VLOOKUP(AM14,'[3]2010_HVAC'!$EY$7:$KA$83,26),"")</f>
        <v/>
      </c>
      <c r="AN45" s="22" t="str">
        <f>IF(AN14&gt;0,VLOOKUP(AN14,'[3]2010_HVAC'!$EY$7:$KA$83,26),"")</f>
        <v/>
      </c>
      <c r="AO45" s="14">
        <f t="shared" si="40"/>
        <v>46047.94653289656</v>
      </c>
      <c r="AP45" s="23">
        <f>IF(AP14&gt;0,VLOOKUP(AP14,'[3]2010_Envelope'!$BH$6:$CR$128,7),"")</f>
        <v>11.281002676767676</v>
      </c>
      <c r="AQ45" s="23">
        <f>IF(AQ14&gt;0,VLOOKUP(AQ14,'[3]2010_Envelope'!$BH$6:$CR$128,7),"")</f>
        <v>48.118181818181817</v>
      </c>
      <c r="AR45" s="23">
        <f>IF(AR14&gt;0,VLOOKUP(AR14,'[3]2010_Envelope'!$BH$6:$CR$128,7),"")</f>
        <v>11.479734848484849</v>
      </c>
      <c r="AS45" s="23">
        <f>IF(AS14&gt;0,VLOOKUP(AS14,'[3]2010_Envelope'!$BH$6:$CR$128,7),"")</f>
        <v>7.5484848484848488</v>
      </c>
      <c r="AT45" s="23" t="str">
        <f>IF(AT14&gt;0,VLOOKUP(AT14,'[3]2010_Envelope'!$BH$6:$CR$128,7),"")</f>
        <v/>
      </c>
      <c r="AU45" s="23">
        <f>IF(AU14&gt;0,VLOOKUP(AU14,'[3]2010_Envelope'!$BH$6:$CR$128,7),"")</f>
        <v>5.127272727272727</v>
      </c>
      <c r="AV45" s="22" t="str">
        <f>IF(AV14&gt;0,VLOOKUP(AV14,'[3]2010_HVAC'!$EY$7:$KA$83,29),"")</f>
        <v/>
      </c>
      <c r="AW45" s="22" t="str">
        <f>IF(AW14&gt;0,VLOOKUP(AW14,'[3]2010_HVAC'!$EY$7:$KA$83,29),"")</f>
        <v/>
      </c>
      <c r="AX45" s="22" t="str">
        <f>IF(AX14&gt;0,VLOOKUP(AX14,'[3]2010_HVAC'!$EY$7:$KA$83,29),"")</f>
        <v/>
      </c>
      <c r="AY45" s="61">
        <f>VLOOKUP($C45,[1]Performance!$A$3:$K$36,10)</f>
        <v>1</v>
      </c>
      <c r="AZ45" s="61">
        <f t="shared" si="41"/>
        <v>30</v>
      </c>
      <c r="BA45" s="22">
        <f>IF(BA14&gt;0,VLOOKUP(BA14,'[3]2010_HVAC'!$EY$7:$KA$83,AZ45),"")</f>
        <v>23.682223885404884</v>
      </c>
      <c r="BB45" s="22" t="str">
        <f>IF(BB14&gt;0,VLOOKUP(BB14,'[3]2010_HVAC'!$EY$7:$KA$83,AZ45),"")</f>
        <v/>
      </c>
      <c r="BC45" s="22">
        <f>IF(BC14&gt;0,VLOOKUP(BC14,'[3]2010_HVAC'!$EY$7:$KA$83,29),"")</f>
        <v>81.678799999999995</v>
      </c>
      <c r="BD45" s="22">
        <f>IF(BD14&gt;0,VLOOKUP(BD14,'[3]2010_HVAC'!$EY$7:$KA$83,29),"")</f>
        <v>0.59010101010101013</v>
      </c>
      <c r="BE45" s="22" t="str">
        <f>IF(BE14&gt;0,VLOOKUP(BE14,'[3]2010_HVAC'!$EY$7:$KA$83,29),"")</f>
        <v/>
      </c>
      <c r="BF45" s="22" t="str">
        <f>IF(BF14&gt;0,VLOOKUP(BF14,'[3]2010_HVAC'!$EY$7:$KA$83,29),"")</f>
        <v/>
      </c>
      <c r="BG45" s="14">
        <f t="shared" si="42"/>
        <v>187610.74379655081</v>
      </c>
      <c r="BH45" s="21">
        <f>IF($N45&gt;0,VLOOKUP($C45,[2]Madrid!$AB$7:$AN$40,$N45))/((IF($P45=1,'3 PlantsCodes'!$D$26,IF($P45=2,'3 PlantsCodes'!$D$27,IF($P45=3,'3 PlantsCodes'!$D$28,IF($P45=4,'3 PlantsCodes'!$D$29)))))*IF($R45=1,'3 PlantsCodes'!$D$31,IF(SP_Madrid!$R45=2,'3 PlantsCodes'!$D$32)))</f>
        <v>16.683338768140814</v>
      </c>
      <c r="BI45" s="21">
        <f>(IF($O45=20,VLOOKUP($C45,[2]Madrid!$AB$7:$AN$40,12),IF($O45&gt;0,VLOOKUP($C45,[2]Madrid!$AB$7:$AN$40,$O45),0))/(IF($Q45=1,'3 PlantsCodes'!$E$26,IF($Q45=3,'3 PlantsCodes'!$E$28,IF($Q45=4,'3 PlantsCodes'!$E$29,1)))*IF($R45=1,'3 PlantsCodes'!$E$31,IF($R45=2,'3 PlantsCodes'!$E$32))))</f>
        <v>13.120303132821034</v>
      </c>
      <c r="BJ45" s="21">
        <f>VLOOKUP($C45,[2]Madrid!$AB$6:$AZ$40,$T45)</f>
        <v>5.8855327191555027</v>
      </c>
      <c r="BK45" s="21">
        <f>VLOOKUP($C45,[2]Madrid!$B$7:$Y$40,18)</f>
        <v>11.353794285713454</v>
      </c>
      <c r="BL45" s="21">
        <f>VLOOKUP($C45,[2]Madrid!$B$7:$AA$40,26)</f>
        <v>0.64821066852294906</v>
      </c>
      <c r="BM45" s="22">
        <f>IF($V45=1,-[4]SFH!$E$12,0)</f>
        <v>0</v>
      </c>
      <c r="BN45" s="63" t="s">
        <v>38</v>
      </c>
      <c r="BO45" s="21">
        <f>IF($N45&gt;0,VLOOKUP($C45,[1]Madrid!$AB$7:$AN$40,$N45))/((IF($P45=1,'3 PlantsCodes'!$D$26,IF($P45=2,'3 PlantsCodes'!$D$27,IF($P45=3,'3 PlantsCodes'!$D$28,IF($P45=4,'3 PlantsCodes'!$D$29)))))*IF($R45=1,'3 PlantsCodes'!$D$31,IF(SP_Madrid!$R45=2,'3 PlantsCodes'!$D$32)))</f>
        <v>13.722188545793353</v>
      </c>
      <c r="BP45" s="21">
        <f>(IF($O45=20,VLOOKUP($C45,[1]Madrid!$AB$7:$AN$40,12),IF($O45&gt;0,VLOOKUP($C45,[1]Madrid!$AB$7:$AN$40,$O45),0))/(IF($Q45=1,'3 PlantsCodes'!$E$26,IF($Q45=3,'3 PlantsCodes'!$E$28,IF($Q45=4,'3 PlantsCodes'!$E$29,1)))*IF($R45=1,'3 PlantsCodes'!$E$31,IF($R45=2,'3 PlantsCodes'!$E$32))))</f>
        <v>6.8834955400748017</v>
      </c>
      <c r="BQ45" s="21">
        <f>VLOOKUP($C45,[1]Madrid!$AB$6:$AZ$40,$T45)</f>
        <v>9.328247481136053</v>
      </c>
      <c r="BR45" s="21">
        <f>VLOOKUP($C45,[1]Madrid!$B$7:$Y$40,18)</f>
        <v>11.676460606061632</v>
      </c>
      <c r="BS45" s="21">
        <f>VLOOKUP($C45,[1]Madrid!$B$7:$AA$40,26)</f>
        <v>0.47195763298222898</v>
      </c>
      <c r="BT45" s="22">
        <f>IF($V45=1,-[4]AB!$E$12,0)</f>
        <v>0</v>
      </c>
      <c r="BU45" s="63" t="s">
        <v>38</v>
      </c>
    </row>
    <row r="46" spans="1:73" ht="15" customHeight="1" x14ac:dyDescent="0.25">
      <c r="A46" s="195"/>
      <c r="B46" s="18">
        <v>10</v>
      </c>
      <c r="C46" s="26">
        <f t="shared" ref="C46:W46" si="50">IF(C15="","",C15)</f>
        <v>24</v>
      </c>
      <c r="D46" s="55" t="str">
        <f t="shared" si="50"/>
        <v>o+</v>
      </c>
      <c r="E46" s="55" t="str">
        <f t="shared" si="50"/>
        <v>o+</v>
      </c>
      <c r="F46" s="54" t="str">
        <f t="shared" si="50"/>
        <v>+</v>
      </c>
      <c r="G46" s="54" t="str">
        <f t="shared" si="50"/>
        <v>o</v>
      </c>
      <c r="H46" s="54">
        <f t="shared" si="50"/>
        <v>0</v>
      </c>
      <c r="I46" s="54">
        <f t="shared" si="50"/>
        <v>3</v>
      </c>
      <c r="J46" s="54">
        <f t="shared" si="50"/>
        <v>3</v>
      </c>
      <c r="K46" s="54">
        <f t="shared" si="50"/>
        <v>2</v>
      </c>
      <c r="L46" s="54">
        <f t="shared" si="50"/>
        <v>1</v>
      </c>
      <c r="M46" s="54">
        <f t="shared" si="50"/>
        <v>3321</v>
      </c>
      <c r="N46" s="54">
        <f t="shared" si="50"/>
        <v>7</v>
      </c>
      <c r="O46" s="54">
        <f t="shared" si="50"/>
        <v>12</v>
      </c>
      <c r="P46" s="54">
        <f t="shared" si="50"/>
        <v>1</v>
      </c>
      <c r="Q46" s="54">
        <f t="shared" si="50"/>
        <v>1</v>
      </c>
      <c r="R46" s="54">
        <f t="shared" si="50"/>
        <v>2</v>
      </c>
      <c r="S46" s="54" t="str">
        <f t="shared" si="50"/>
        <v>o</v>
      </c>
      <c r="T46" s="26">
        <f t="shared" si="50"/>
        <v>16</v>
      </c>
      <c r="U46" s="54">
        <f t="shared" si="50"/>
        <v>0</v>
      </c>
      <c r="V46" s="54">
        <f t="shared" si="50"/>
        <v>0</v>
      </c>
      <c r="W46" s="19" t="str">
        <f t="shared" si="50"/>
        <v/>
      </c>
      <c r="X46" s="23">
        <f>IF(X15&gt;0,VLOOKUP(X15,'[3]2010_Envelope'!$BH$6:$CR$128,6),"")</f>
        <v>23.312747678571426</v>
      </c>
      <c r="Y46" s="23">
        <f>IF(Y15&gt;0,VLOOKUP(Y15,'[3]2010_Envelope'!$BH$6:$CR$128,6),"")</f>
        <v>116.03125</v>
      </c>
      <c r="Z46" s="23">
        <f>IF(Z15&gt;0,VLOOKUP(Z15,'[3]2010_Envelope'!$BH$6:$CR$128,6),"")</f>
        <v>23.723437499999999</v>
      </c>
      <c r="AA46" s="23">
        <f>IF(AA15&gt;0,VLOOKUP(AA15,'[3]2010_Envelope'!$BH$6:$CR$128,6),"")</f>
        <v>115.99857857142861</v>
      </c>
      <c r="AB46" s="23">
        <f>IF(AB15&gt;0,VLOOKUP(AB15,'[3]2010_Envelope'!$BH$6:$CR$128,6),"")</f>
        <v>56.34910714285715</v>
      </c>
      <c r="AC46" s="23">
        <f>IF(AC15&gt;0,VLOOKUP(AC15,'[3]2010_Envelope'!$BH$6:$CR$128,6),"")</f>
        <v>29.196428571428573</v>
      </c>
      <c r="AD46" s="22" t="str">
        <f>IF(AD15&gt;0,VLOOKUP(AD15,'[3]2010_HVAC'!$EY$7:$KA$83,26),"")</f>
        <v/>
      </c>
      <c r="AE46" s="22" t="str">
        <f>IF(AE15&gt;0,VLOOKUP(AE15,'[3]2010_HVAC'!$EY$7:$KA$83,26),"")</f>
        <v/>
      </c>
      <c r="AF46" s="22" t="str">
        <f>IF(AF15&gt;0,VLOOKUP(AF15,'[3]2010_HVAC'!$EY$7:$KA$83,26),"")</f>
        <v/>
      </c>
      <c r="AG46" s="61">
        <f>VLOOKUP($C46,[2]Performance!$A$3:$K$36,10)</f>
        <v>2</v>
      </c>
      <c r="AH46" s="61">
        <f t="shared" si="39"/>
        <v>28</v>
      </c>
      <c r="AI46" s="22">
        <f>IF(AI15&gt;0,VLOOKUP(AI15,'[3]2010_HVAC'!$EY$7:$KA$83,AH46),"")</f>
        <v>20.420250942892196</v>
      </c>
      <c r="AJ46" s="22" t="str">
        <f>IF(AJ15&gt;0,VLOOKUP(AJ15,'[3]2010_HVAC'!$EY$7:$KA$83,AH46),"")</f>
        <v/>
      </c>
      <c r="AK46" s="22">
        <f>IF(AK15&gt;0,VLOOKUP(AK15,'[3]2010_HVAC'!$EY$7:$KA$83,26),"")</f>
        <v>92.473799999999997</v>
      </c>
      <c r="AL46" s="22">
        <f>IF(AL15&gt;0,VLOOKUP(AL15,'[3]2010_HVAC'!$EY$7:$KA$83,26),"")</f>
        <v>8.345714285714287</v>
      </c>
      <c r="AM46" s="22" t="str">
        <f>IF(AM15&gt;0,VLOOKUP(AM15,'[3]2010_HVAC'!$EY$7:$KA$83,26),"")</f>
        <v/>
      </c>
      <c r="AN46" s="22" t="str">
        <f>IF(AN15&gt;0,VLOOKUP(AN15,'[3]2010_HVAC'!$EY$7:$KA$83,26),"")</f>
        <v/>
      </c>
      <c r="AO46" s="14">
        <f t="shared" si="40"/>
        <v>68019.18405700491</v>
      </c>
      <c r="AP46" s="23">
        <f>IF(AP15&gt;0,VLOOKUP(AP15,'[3]2010_Envelope'!$BH$6:$CR$128,7),"")</f>
        <v>11.281002676767676</v>
      </c>
      <c r="AQ46" s="23">
        <f>IF(AQ15&gt;0,VLOOKUP(AQ15,'[3]2010_Envelope'!$BH$6:$CR$128,7),"")</f>
        <v>48.118181818181817</v>
      </c>
      <c r="AR46" s="23">
        <f>IF(AR15&gt;0,VLOOKUP(AR15,'[3]2010_Envelope'!$BH$6:$CR$128,7),"")</f>
        <v>11.479734848484849</v>
      </c>
      <c r="AS46" s="23">
        <f>IF(AS15&gt;0,VLOOKUP(AS15,'[3]2010_Envelope'!$BH$6:$CR$128,7),"")</f>
        <v>51.63163636363636</v>
      </c>
      <c r="AT46" s="23">
        <f>IF(AT15&gt;0,VLOOKUP(AT15,'[3]2010_Envelope'!$BH$6:$CR$128,7),"")</f>
        <v>24.739090909090908</v>
      </c>
      <c r="AU46" s="23">
        <f>IF(AU15&gt;0,VLOOKUP(AU15,'[3]2010_Envelope'!$BH$6:$CR$128,7),"")</f>
        <v>12.818181818181818</v>
      </c>
      <c r="AV46" s="22" t="str">
        <f>IF(AV15&gt;0,VLOOKUP(AV15,'[3]2010_HVAC'!$EY$7:$KA$83,29),"")</f>
        <v/>
      </c>
      <c r="AW46" s="22" t="str">
        <f>IF(AW15&gt;0,VLOOKUP(AW15,'[3]2010_HVAC'!$EY$7:$KA$83,29),"")</f>
        <v/>
      </c>
      <c r="AX46" s="22" t="str">
        <f>IF(AX15&gt;0,VLOOKUP(AX15,'[3]2010_HVAC'!$EY$7:$KA$83,29),"")</f>
        <v/>
      </c>
      <c r="AY46" s="61">
        <f>VLOOKUP($C46,[1]Performance!$A$3:$K$36,10)</f>
        <v>2</v>
      </c>
      <c r="AZ46" s="61">
        <f t="shared" si="41"/>
        <v>31</v>
      </c>
      <c r="BA46" s="22">
        <f>IF(BA15&gt;0,VLOOKUP(BA15,'[3]2010_HVAC'!$EY$7:$KA$83,AZ46),"")</f>
        <v>14.264000412040398</v>
      </c>
      <c r="BB46" s="22" t="str">
        <f>IF(BB15&gt;0,VLOOKUP(BB15,'[3]2010_HVAC'!$EY$7:$KA$83,AZ46),"")</f>
        <v/>
      </c>
      <c r="BC46" s="22">
        <f>IF(BC15&gt;0,VLOOKUP(BC15,'[3]2010_HVAC'!$EY$7:$KA$83,29),"")</f>
        <v>81.678799999999995</v>
      </c>
      <c r="BD46" s="22">
        <f>IF(BD15&gt;0,VLOOKUP(BD15,'[3]2010_HVAC'!$EY$7:$KA$83,29),"")</f>
        <v>0.59010101010101013</v>
      </c>
      <c r="BE46" s="22" t="str">
        <f>IF(BE15&gt;0,VLOOKUP(BE15,'[3]2010_HVAC'!$EY$7:$KA$83,29),"")</f>
        <v/>
      </c>
      <c r="BF46" s="22" t="str">
        <f>IF(BF15&gt;0,VLOOKUP(BF15,'[3]2010_HVAC'!$EY$7:$KA$83,29),"")</f>
        <v/>
      </c>
      <c r="BG46" s="14">
        <f t="shared" si="42"/>
        <v>254034.72255791994</v>
      </c>
      <c r="BH46" s="21">
        <f>IF($N46&gt;0,VLOOKUP($C46,[2]Madrid!$AB$7:$AN$40,$N46))/((IF($P46=1,'3 PlantsCodes'!$D$26,IF($P46=2,'3 PlantsCodes'!$D$27,IF($P46=3,'3 PlantsCodes'!$D$28,IF($P46=4,'3 PlantsCodes'!$D$29)))))*IF($R46=1,'3 PlantsCodes'!$D$31,IF(SP_Madrid!$R46=2,'3 PlantsCodes'!$D$32)))</f>
        <v>7.6318016252005085</v>
      </c>
      <c r="BI46" s="21">
        <f>(IF($O46=20,VLOOKUP($C46,[2]Madrid!$AB$7:$AN$40,12),IF($O46&gt;0,VLOOKUP($C46,[2]Madrid!$AB$7:$AN$40,$O46),0))/(IF($Q46=1,'3 PlantsCodes'!$E$26,IF($Q46=3,'3 PlantsCodes'!$E$28,IF($Q46=4,'3 PlantsCodes'!$E$29,1)))*IF($R46=1,'3 PlantsCodes'!$E$31,IF($R46=2,'3 PlantsCodes'!$E$32))))</f>
        <v>4.8532355420081466</v>
      </c>
      <c r="BJ46" s="21">
        <f>VLOOKUP($C46,[2]Madrid!$AB$6:$AZ$40,$T46)</f>
        <v>6.2030108004598077</v>
      </c>
      <c r="BK46" s="21">
        <f>VLOOKUP($C46,[2]Madrid!$B$7:$Y$40,18)</f>
        <v>11.353794285713454</v>
      </c>
      <c r="BL46" s="21">
        <f>VLOOKUP($C46,[2]Madrid!$B$7:$AA$40,26)</f>
        <v>0.42203740256589994</v>
      </c>
      <c r="BM46" s="22">
        <f>IF($V46=1,-[4]SFH!$E$12,0)</f>
        <v>0</v>
      </c>
      <c r="BN46" s="63" t="s">
        <v>38</v>
      </c>
      <c r="BO46" s="21">
        <f>IF($N46&gt;0,VLOOKUP($C46,[1]Madrid!$AB$7:$AN$40,$N46))/((IF($P46=1,'3 PlantsCodes'!$D$26,IF($P46=2,'3 PlantsCodes'!$D$27,IF($P46=3,'3 PlantsCodes'!$D$28,IF($P46=4,'3 PlantsCodes'!$D$29)))))*IF($R46=1,'3 PlantsCodes'!$D$31,IF(SP_Madrid!$R46=2,'3 PlantsCodes'!$D$32)))</f>
        <v>7.1033594058994494</v>
      </c>
      <c r="BP46" s="21">
        <f>(IF($O46=20,VLOOKUP($C46,[1]Madrid!$AB$7:$AN$40,12),IF($O46&gt;0,VLOOKUP($C46,[1]Madrid!$AB$7:$AN$40,$O46),0))/(IF($Q46=1,'3 PlantsCodes'!$E$26,IF($Q46=3,'3 PlantsCodes'!$E$28,IF($Q46=4,'3 PlantsCodes'!$E$29,1)))*IF($R46=1,'3 PlantsCodes'!$E$31,IF($R46=2,'3 PlantsCodes'!$E$32))))</f>
        <v>2.2429207703506688</v>
      </c>
      <c r="BQ46" s="21">
        <f>VLOOKUP($C46,[1]Madrid!$AB$6:$AZ$40,$T46)</f>
        <v>9.6443271023940085</v>
      </c>
      <c r="BR46" s="21">
        <f>VLOOKUP($C46,[1]Madrid!$B$7:$Y$40,18)</f>
        <v>11.676460606061632</v>
      </c>
      <c r="BS46" s="21">
        <f>VLOOKUP($C46,[1]Madrid!$B$7:$AA$40,26)</f>
        <v>0.38185252570849382</v>
      </c>
      <c r="BT46" s="22">
        <f>IF($V46=1,-[4]AB!$E$12,0)</f>
        <v>0</v>
      </c>
      <c r="BU46" s="63" t="s">
        <v>38</v>
      </c>
    </row>
    <row r="47" spans="1:73" ht="15" customHeight="1" x14ac:dyDescent="0.25">
      <c r="A47" s="195"/>
      <c r="B47" s="18">
        <v>11</v>
      </c>
      <c r="C47" s="26">
        <f t="shared" ref="C47:W47" si="51">IF(C16="","",C16)</f>
        <v>32</v>
      </c>
      <c r="D47" s="55" t="str">
        <f t="shared" si="51"/>
        <v>+</v>
      </c>
      <c r="E47" s="55" t="str">
        <f t="shared" si="51"/>
        <v>o+</v>
      </c>
      <c r="F47" s="54" t="str">
        <f t="shared" si="51"/>
        <v>+</v>
      </c>
      <c r="G47" s="54" t="str">
        <f t="shared" si="51"/>
        <v>o</v>
      </c>
      <c r="H47" s="54">
        <f t="shared" si="51"/>
        <v>0</v>
      </c>
      <c r="I47" s="54">
        <f t="shared" si="51"/>
        <v>4</v>
      </c>
      <c r="J47" s="54">
        <f t="shared" si="51"/>
        <v>3</v>
      </c>
      <c r="K47" s="54">
        <f t="shared" si="51"/>
        <v>2</v>
      </c>
      <c r="L47" s="54">
        <f t="shared" si="51"/>
        <v>1</v>
      </c>
      <c r="M47" s="54">
        <f t="shared" si="51"/>
        <v>4321</v>
      </c>
      <c r="N47" s="54">
        <f t="shared" si="51"/>
        <v>7</v>
      </c>
      <c r="O47" s="54">
        <f t="shared" si="51"/>
        <v>12</v>
      </c>
      <c r="P47" s="54">
        <f t="shared" si="51"/>
        <v>1</v>
      </c>
      <c r="Q47" s="54">
        <f t="shared" si="51"/>
        <v>1</v>
      </c>
      <c r="R47" s="54">
        <f t="shared" si="51"/>
        <v>2</v>
      </c>
      <c r="S47" s="54" t="str">
        <f t="shared" si="51"/>
        <v>o</v>
      </c>
      <c r="T47" s="26">
        <f t="shared" si="51"/>
        <v>16</v>
      </c>
      <c r="U47" s="54">
        <f t="shared" si="51"/>
        <v>0</v>
      </c>
      <c r="V47" s="54">
        <f t="shared" si="51"/>
        <v>0</v>
      </c>
      <c r="W47" s="19" t="str">
        <f t="shared" si="51"/>
        <v/>
      </c>
      <c r="X47" s="23">
        <f>IF(X16&gt;0,VLOOKUP(X16,'[3]2010_Envelope'!$BH$6:$CR$128,6),"")</f>
        <v>36.781075714285713</v>
      </c>
      <c r="Y47" s="23">
        <f>IF(Y16&gt;0,VLOOKUP(Y16,'[3]2010_Envelope'!$BH$6:$CR$128,6),"")</f>
        <v>130.71875</v>
      </c>
      <c r="Z47" s="23">
        <f>IF(Z16&gt;0,VLOOKUP(Z16,'[3]2010_Envelope'!$BH$6:$CR$128,6),"")</f>
        <v>26.744492052898167</v>
      </c>
      <c r="AA47" s="23">
        <f>IF(AA16&gt;0,VLOOKUP(AA16,'[3]2010_Envelope'!$BH$6:$CR$128,6),"")</f>
        <v>115.99857857142861</v>
      </c>
      <c r="AB47" s="23">
        <f>IF(AB16&gt;0,VLOOKUP(AB16,'[3]2010_Envelope'!$BH$6:$CR$128,6),"")</f>
        <v>56.34910714285715</v>
      </c>
      <c r="AC47" s="23">
        <f>IF(AC16&gt;0,VLOOKUP(AC16,'[3]2010_Envelope'!$BH$6:$CR$128,6),"")</f>
        <v>29.196428571428573</v>
      </c>
      <c r="AD47" s="22" t="str">
        <f>IF(AD16&gt;0,VLOOKUP(AD16,'[3]2010_HVAC'!$EY$7:$KA$83,26),"")</f>
        <v/>
      </c>
      <c r="AE47" s="22" t="str">
        <f>IF(AE16&gt;0,VLOOKUP(AE16,'[3]2010_HVAC'!$EY$7:$KA$83,26),"")</f>
        <v/>
      </c>
      <c r="AF47" s="22" t="str">
        <f>IF(AF16&gt;0,VLOOKUP(AF16,'[3]2010_HVAC'!$EY$7:$KA$83,26),"")</f>
        <v/>
      </c>
      <c r="AG47" s="61">
        <f>VLOOKUP($C47,[2]Performance!$A$3:$K$36,10)</f>
        <v>2</v>
      </c>
      <c r="AH47" s="61">
        <f t="shared" si="39"/>
        <v>28</v>
      </c>
      <c r="AI47" s="22">
        <f>IF(AI16&gt;0,VLOOKUP(AI16,'[3]2010_HVAC'!$EY$7:$KA$83,AH47),"")</f>
        <v>20.420250942892196</v>
      </c>
      <c r="AJ47" s="22" t="str">
        <f>IF(AJ16&gt;0,VLOOKUP(AJ16,'[3]2010_HVAC'!$EY$7:$KA$83,AH47),"")</f>
        <v/>
      </c>
      <c r="AK47" s="22">
        <f>IF(AK16&gt;0,VLOOKUP(AK16,'[3]2010_HVAC'!$EY$7:$KA$83,26),"")</f>
        <v>92.473799999999997</v>
      </c>
      <c r="AL47" s="22">
        <f>IF(AL16&gt;0,VLOOKUP(AL16,'[3]2010_HVAC'!$EY$7:$KA$83,26),"")</f>
        <v>8.345714285714287</v>
      </c>
      <c r="AM47" s="22" t="str">
        <f>IF(AM16&gt;0,VLOOKUP(AM16,'[3]2010_HVAC'!$EY$7:$KA$83,26),"")</f>
        <v/>
      </c>
      <c r="AN47" s="22" t="str">
        <f>IF(AN16&gt;0,VLOOKUP(AN16,'[3]2010_HVAC'!$EY$7:$KA$83,26),"")</f>
        <v/>
      </c>
      <c r="AO47" s="14">
        <f t="shared" si="40"/>
        <v>72383.947619410639</v>
      </c>
      <c r="AP47" s="23">
        <f>IF(AP16&gt;0,VLOOKUP(AP16,'[3]2010_Envelope'!$BH$6:$CR$128,7),"")</f>
        <v>17.798305858585856</v>
      </c>
      <c r="AQ47" s="23">
        <f>IF(AQ16&gt;0,VLOOKUP(AQ16,'[3]2010_Envelope'!$BH$6:$CR$128,7),"")</f>
        <v>54.209090909090911</v>
      </c>
      <c r="AR47" s="23">
        <f>IF(AR16&gt;0,VLOOKUP(AR16,'[3]2010_Envelope'!$BH$6:$CR$128,7),"")</f>
        <v>12.941618491193834</v>
      </c>
      <c r="AS47" s="23">
        <f>IF(AS16&gt;0,VLOOKUP(AS16,'[3]2010_Envelope'!$BH$6:$CR$128,7),"")</f>
        <v>51.63163636363636</v>
      </c>
      <c r="AT47" s="23">
        <f>IF(AT16&gt;0,VLOOKUP(AT16,'[3]2010_Envelope'!$BH$6:$CR$128,7),"")</f>
        <v>24.739090909090908</v>
      </c>
      <c r="AU47" s="23">
        <f>IF(AU16&gt;0,VLOOKUP(AU16,'[3]2010_Envelope'!$BH$6:$CR$128,7),"")</f>
        <v>12.818181818181818</v>
      </c>
      <c r="AV47" s="22" t="str">
        <f>IF(AV16&gt;0,VLOOKUP(AV16,'[3]2010_HVAC'!$EY$7:$KA$83,29),"")</f>
        <v/>
      </c>
      <c r="AW47" s="22" t="str">
        <f>IF(AW16&gt;0,VLOOKUP(AW16,'[3]2010_HVAC'!$EY$7:$KA$83,29),"")</f>
        <v/>
      </c>
      <c r="AX47" s="22" t="str">
        <f>IF(AX16&gt;0,VLOOKUP(AX16,'[3]2010_HVAC'!$EY$7:$KA$83,29),"")</f>
        <v/>
      </c>
      <c r="AY47" s="61">
        <f>VLOOKUP($C47,[1]Performance!$A$3:$K$36,10)</f>
        <v>2</v>
      </c>
      <c r="AZ47" s="61">
        <f t="shared" si="41"/>
        <v>31</v>
      </c>
      <c r="BA47" s="22">
        <f>IF(BA16&gt;0,VLOOKUP(BA16,'[3]2010_HVAC'!$EY$7:$KA$83,AZ47),"")</f>
        <v>14.264000412040398</v>
      </c>
      <c r="BB47" s="22" t="str">
        <f>IF(BB16&gt;0,VLOOKUP(BB16,'[3]2010_HVAC'!$EY$7:$KA$83,AZ47),"")</f>
        <v/>
      </c>
      <c r="BC47" s="22">
        <f>IF(BC16&gt;0,VLOOKUP(BC16,'[3]2010_HVAC'!$EY$7:$KA$83,29),"")</f>
        <v>81.678799999999995</v>
      </c>
      <c r="BD47" s="22">
        <f>IF(BD16&gt;0,VLOOKUP(BD16,'[3]2010_HVAC'!$EY$7:$KA$83,29),"")</f>
        <v>0.59010101010101013</v>
      </c>
      <c r="BE47" s="22" t="str">
        <f>IF(BE16&gt;0,VLOOKUP(BE16,'[3]2010_HVAC'!$EY$7:$KA$83,29),"")</f>
        <v/>
      </c>
      <c r="BF47" s="22" t="str">
        <f>IF(BF16&gt;0,VLOOKUP(BF16,'[3]2010_HVAC'!$EY$7:$KA$83,29),"")</f>
        <v/>
      </c>
      <c r="BG47" s="14">
        <f t="shared" si="42"/>
        <v>267964.11751420191</v>
      </c>
      <c r="BH47" s="21">
        <f>IF($N47&gt;0,VLOOKUP($C47,[2]Madrid!$AB$7:$AN$40,$N47))/((IF($P47=1,'3 PlantsCodes'!$D$26,IF($P47=2,'3 PlantsCodes'!$D$27,IF($P47=3,'3 PlantsCodes'!$D$28,IF($P47=4,'3 PlantsCodes'!$D$29)))))*IF($R47=1,'3 PlantsCodes'!$D$31,IF(SP_Madrid!$R47=2,'3 PlantsCodes'!$D$32)))</f>
        <v>6.5896805324093162</v>
      </c>
      <c r="BI47" s="21">
        <f>(IF($O47=20,VLOOKUP($C47,[2]Madrid!$AB$7:$AN$40,12),IF($O47&gt;0,VLOOKUP($C47,[2]Madrid!$AB$7:$AN$40,$O47),0))/(IF($Q47=1,'3 PlantsCodes'!$E$26,IF($Q47=3,'3 PlantsCodes'!$E$28,IF($Q47=4,'3 PlantsCodes'!$E$29,1)))*IF($R47=1,'3 PlantsCodes'!$E$31,IF($R47=2,'3 PlantsCodes'!$E$32))))</f>
        <v>4.6889268793561145</v>
      </c>
      <c r="BJ47" s="21">
        <f>VLOOKUP($C47,[2]Madrid!$AB$6:$AZ$40,$T47)</f>
        <v>6.3063023518266332</v>
      </c>
      <c r="BK47" s="21">
        <f>VLOOKUP($C47,[2]Madrid!$B$7:$Y$40,18)</f>
        <v>11.353794285713454</v>
      </c>
      <c r="BL47" s="21">
        <f>VLOOKUP($C47,[2]Madrid!$B$7:$AA$40,26)</f>
        <v>0.41435331039763096</v>
      </c>
      <c r="BM47" s="22">
        <f>IF($V47=1,-[4]SFH!$E$12,0)</f>
        <v>0</v>
      </c>
      <c r="BN47" s="63" t="s">
        <v>38</v>
      </c>
      <c r="BO47" s="21">
        <f>IF($N47&gt;0,VLOOKUP($C47,[1]Madrid!$AB$7:$AN$40,$N47))/((IF($P47=1,'3 PlantsCodes'!$D$26,IF($P47=2,'3 PlantsCodes'!$D$27,IF($P47=3,'3 PlantsCodes'!$D$28,IF($P47=4,'3 PlantsCodes'!$D$29)))))*IF($R47=1,'3 PlantsCodes'!$D$31,IF(SP_Madrid!$R47=2,'3 PlantsCodes'!$D$32)))</f>
        <v>6.4381415084134144</v>
      </c>
      <c r="BP47" s="21">
        <f>(IF($O47=20,VLOOKUP($C47,[1]Madrid!$AB$7:$AN$40,12),IF($O47&gt;0,VLOOKUP($C47,[1]Madrid!$AB$7:$AN$40,$O47),0))/(IF($Q47=1,'3 PlantsCodes'!$E$26,IF($Q47=3,'3 PlantsCodes'!$E$28,IF($Q47=4,'3 PlantsCodes'!$E$29,1)))*IF($R47=1,'3 PlantsCodes'!$E$31,IF($R47=2,'3 PlantsCodes'!$E$32))))</f>
        <v>2.171111190571251</v>
      </c>
      <c r="BQ47" s="21">
        <f>VLOOKUP($C47,[1]Madrid!$AB$6:$AZ$40,$T47)</f>
        <v>9.7264682406277938</v>
      </c>
      <c r="BR47" s="21">
        <f>VLOOKUP($C47,[1]Madrid!$B$7:$Y$40,18)</f>
        <v>11.676460606061632</v>
      </c>
      <c r="BS47" s="21">
        <f>VLOOKUP($C47,[1]Madrid!$B$7:$AA$40,26)</f>
        <v>0.3782879071788664</v>
      </c>
      <c r="BT47" s="22">
        <f>IF($V47=1,-[4]AB!$E$12,0)</f>
        <v>0</v>
      </c>
      <c r="BU47" s="63" t="s">
        <v>38</v>
      </c>
    </row>
    <row r="48" spans="1:73" ht="15" customHeight="1" x14ac:dyDescent="0.25">
      <c r="A48" s="195"/>
      <c r="B48" s="18">
        <v>12</v>
      </c>
      <c r="C48" s="26">
        <f t="shared" ref="C48:W48" si="52">IF(C17="","",C17)</f>
        <v>26</v>
      </c>
      <c r="D48" s="55" t="str">
        <f t="shared" si="52"/>
        <v>o+</v>
      </c>
      <c r="E48" s="55" t="str">
        <f t="shared" si="52"/>
        <v>o+</v>
      </c>
      <c r="F48" s="54" t="str">
        <f t="shared" si="52"/>
        <v>+</v>
      </c>
      <c r="G48" s="54" t="str">
        <f t="shared" si="52"/>
        <v>o</v>
      </c>
      <c r="H48" s="54">
        <f t="shared" si="52"/>
        <v>1</v>
      </c>
      <c r="I48" s="54">
        <f t="shared" si="52"/>
        <v>3</v>
      </c>
      <c r="J48" s="54">
        <f t="shared" si="52"/>
        <v>3</v>
      </c>
      <c r="K48" s="54">
        <f t="shared" si="52"/>
        <v>2</v>
      </c>
      <c r="L48" s="54">
        <f t="shared" si="52"/>
        <v>2</v>
      </c>
      <c r="M48" s="54">
        <f t="shared" si="52"/>
        <v>3322</v>
      </c>
      <c r="N48" s="54">
        <f t="shared" si="52"/>
        <v>7</v>
      </c>
      <c r="O48" s="54">
        <f t="shared" si="52"/>
        <v>12</v>
      </c>
      <c r="P48" s="54">
        <f t="shared" si="52"/>
        <v>1</v>
      </c>
      <c r="Q48" s="54">
        <f t="shared" si="52"/>
        <v>1</v>
      </c>
      <c r="R48" s="54">
        <f t="shared" si="52"/>
        <v>2</v>
      </c>
      <c r="S48" s="54" t="str">
        <f t="shared" si="52"/>
        <v>o</v>
      </c>
      <c r="T48" s="26">
        <f t="shared" si="52"/>
        <v>16</v>
      </c>
      <c r="U48" s="54">
        <f t="shared" si="52"/>
        <v>0</v>
      </c>
      <c r="V48" s="54">
        <f t="shared" si="52"/>
        <v>0</v>
      </c>
      <c r="W48" s="19" t="str">
        <f t="shared" si="52"/>
        <v/>
      </c>
      <c r="X48" s="23">
        <f>IF(X17&gt;0,VLOOKUP(X17,'[3]2010_Envelope'!$BH$6:$CR$128,6),"")</f>
        <v>23.312747678571426</v>
      </c>
      <c r="Y48" s="23">
        <f>IF(Y17&gt;0,VLOOKUP(Y17,'[3]2010_Envelope'!$BH$6:$CR$128,6),"")</f>
        <v>116.03125</v>
      </c>
      <c r="Z48" s="23">
        <f>IF(Z17&gt;0,VLOOKUP(Z17,'[3]2010_Envelope'!$BH$6:$CR$128,6),"")</f>
        <v>23.723437499999999</v>
      </c>
      <c r="AA48" s="23">
        <f>IF(AA17&gt;0,VLOOKUP(AA17,'[3]2010_Envelope'!$BH$6:$CR$128,6),"")</f>
        <v>115.99857857142861</v>
      </c>
      <c r="AB48" s="23">
        <f>IF(AB17&gt;0,VLOOKUP(AB17,'[3]2010_Envelope'!$BH$6:$CR$128,6),"")</f>
        <v>56.34910714285715</v>
      </c>
      <c r="AC48" s="23">
        <f>IF(AC17&gt;0,VLOOKUP(AC17,'[3]2010_Envelope'!$BH$6:$CR$128,6),"")</f>
        <v>29.196428571428573</v>
      </c>
      <c r="AD48" s="22">
        <f>IF(AD17&gt;0,VLOOKUP(AD17,'[3]2010_HVAC'!$EY$7:$KA$83,26),"")</f>
        <v>11.90625</v>
      </c>
      <c r="AE48" s="22">
        <f>IF(AE17&gt;0,VLOOKUP(AE17,'[3]2010_HVAC'!$EY$7:$KA$83,26),"")</f>
        <v>11.645899999999997</v>
      </c>
      <c r="AF48" s="22" t="str">
        <f>IF(AF17&gt;0,VLOOKUP(AF17,'[3]2010_HVAC'!$EY$7:$KA$83,26),"")</f>
        <v/>
      </c>
      <c r="AG48" s="61">
        <f>VLOOKUP($C48,[2]Performance!$A$3:$K$36,10)</f>
        <v>2</v>
      </c>
      <c r="AH48" s="61">
        <f t="shared" si="39"/>
        <v>28</v>
      </c>
      <c r="AI48" s="22">
        <f>IF(AI17&gt;0,VLOOKUP(AI17,'[3]2010_HVAC'!$EY$7:$KA$83,AH48),"")</f>
        <v>20.420250942892196</v>
      </c>
      <c r="AJ48" s="22" t="str">
        <f>IF(AJ17&gt;0,VLOOKUP(AJ17,'[3]2010_HVAC'!$EY$7:$KA$83,AH48),"")</f>
        <v/>
      </c>
      <c r="AK48" s="22">
        <f>IF(AK17&gt;0,VLOOKUP(AK17,'[3]2010_HVAC'!$EY$7:$KA$83,26),"")</f>
        <v>92.473799999999997</v>
      </c>
      <c r="AL48" s="22">
        <f>IF(AL17&gt;0,VLOOKUP(AL17,'[3]2010_HVAC'!$EY$7:$KA$83,26),"")</f>
        <v>8.345714285714287</v>
      </c>
      <c r="AM48" s="22" t="str">
        <f>IF(AM17&gt;0,VLOOKUP(AM17,'[3]2010_HVAC'!$EY$7:$KA$83,26),"")</f>
        <v/>
      </c>
      <c r="AN48" s="22" t="str">
        <f>IF(AN17&gt;0,VLOOKUP(AN17,'[3]2010_HVAC'!$EY$7:$KA$83,26),"")</f>
        <v/>
      </c>
      <c r="AO48" s="14">
        <f t="shared" si="40"/>
        <v>71316.485057004917</v>
      </c>
      <c r="AP48" s="23">
        <f>IF(AP17&gt;0,VLOOKUP(AP17,'[3]2010_Envelope'!$BH$6:$CR$128,7),"")</f>
        <v>11.281002676767676</v>
      </c>
      <c r="AQ48" s="23">
        <f>IF(AQ17&gt;0,VLOOKUP(AQ17,'[3]2010_Envelope'!$BH$6:$CR$128,7),"")</f>
        <v>48.118181818181817</v>
      </c>
      <c r="AR48" s="23">
        <f>IF(AR17&gt;0,VLOOKUP(AR17,'[3]2010_Envelope'!$BH$6:$CR$128,7),"")</f>
        <v>11.479734848484849</v>
      </c>
      <c r="AS48" s="23">
        <f>IF(AS17&gt;0,VLOOKUP(AS17,'[3]2010_Envelope'!$BH$6:$CR$128,7),"")</f>
        <v>51.63163636363636</v>
      </c>
      <c r="AT48" s="23">
        <f>IF(AT17&gt;0,VLOOKUP(AT17,'[3]2010_Envelope'!$BH$6:$CR$128,7),"")</f>
        <v>24.739090909090908</v>
      </c>
      <c r="AU48" s="23">
        <f>IF(AU17&gt;0,VLOOKUP(AU17,'[3]2010_Envelope'!$BH$6:$CR$128,7),"")</f>
        <v>12.818181818181818</v>
      </c>
      <c r="AV48" s="22">
        <f>IF(AV17&gt;0,VLOOKUP(AV17,'[3]2010_HVAC'!$EY$7:$KA$83,29),"")</f>
        <v>10.32291919191919</v>
      </c>
      <c r="AW48" s="22">
        <f>IF(AW17&gt;0,VLOOKUP(AW17,'[3]2010_HVAC'!$EY$7:$KA$83,29),"")</f>
        <v>8.5505533737373725</v>
      </c>
      <c r="AX48" s="22" t="str">
        <f>IF(AX17&gt;0,VLOOKUP(AX17,'[3]2010_HVAC'!$EY$7:$KA$83,29),"")</f>
        <v/>
      </c>
      <c r="AY48" s="61">
        <f>VLOOKUP($C48,[1]Performance!$A$3:$K$36,10)</f>
        <v>2</v>
      </c>
      <c r="AZ48" s="61">
        <f t="shared" si="41"/>
        <v>31</v>
      </c>
      <c r="BA48" s="22">
        <f>IF(BA17&gt;0,VLOOKUP(BA17,'[3]2010_HVAC'!$EY$7:$KA$83,AZ48),"")</f>
        <v>14.264000412040398</v>
      </c>
      <c r="BB48" s="22" t="str">
        <f>IF(BB17&gt;0,VLOOKUP(BB17,'[3]2010_HVAC'!$EY$7:$KA$83,AZ48),"")</f>
        <v/>
      </c>
      <c r="BC48" s="22">
        <f>IF(BC17&gt;0,VLOOKUP(BC17,'[3]2010_HVAC'!$EY$7:$KA$83,29),"")</f>
        <v>81.678799999999995</v>
      </c>
      <c r="BD48" s="22">
        <f>IF(BD17&gt;0,VLOOKUP(BD17,'[3]2010_HVAC'!$EY$7:$KA$83,29),"")</f>
        <v>0.59010101010101013</v>
      </c>
      <c r="BE48" s="22" t="str">
        <f>IF(BE17&gt;0,VLOOKUP(BE17,'[3]2010_HVAC'!$EY$7:$KA$83,29),"")</f>
        <v/>
      </c>
      <c r="BF48" s="22" t="str">
        <f>IF(BF17&gt;0,VLOOKUP(BF17,'[3]2010_HVAC'!$EY$7:$KA$83,29),"")</f>
        <v/>
      </c>
      <c r="BG48" s="14">
        <f t="shared" si="42"/>
        <v>272719.46039791999</v>
      </c>
      <c r="BH48" s="21">
        <f>IF($N48&gt;0,VLOOKUP($C48,[2]Madrid!$AB$7:$AN$40,$N48))/((IF($P48=1,'3 PlantsCodes'!$D$26,IF($P48=2,'3 PlantsCodes'!$D$27,IF($P48=3,'3 PlantsCodes'!$D$28,IF($P48=4,'3 PlantsCodes'!$D$29)))))*IF($R48=1,'3 PlantsCodes'!$D$31,IF(SP_Madrid!$R48=2,'3 PlantsCodes'!$D$32)))</f>
        <v>5.6835972690777785</v>
      </c>
      <c r="BI48" s="21">
        <f>(IF($O48=20,VLOOKUP($C48,[2]Madrid!$AB$7:$AN$40,12),IF($O48&gt;0,VLOOKUP($C48,[2]Madrid!$AB$7:$AN$40,$O48),0))/(IF($Q48=1,'3 PlantsCodes'!$E$26,IF($Q48=3,'3 PlantsCodes'!$E$28,IF($Q48=4,'3 PlantsCodes'!$E$29,1)))*IF($R48=1,'3 PlantsCodes'!$E$31,IF($R48=2,'3 PlantsCodes'!$E$32))))</f>
        <v>4.3520851411761434</v>
      </c>
      <c r="BJ48" s="21">
        <f>VLOOKUP($C48,[2]Madrid!$AB$6:$AZ$40,$T48)</f>
        <v>6.4062902539574091</v>
      </c>
      <c r="BK48" s="21">
        <f>VLOOKUP($C48,[2]Madrid!$B$7:$Y$40,18)</f>
        <v>11.353794285713454</v>
      </c>
      <c r="BL48" s="21">
        <f>VLOOKUP($C48,[2]Madrid!$B$7:$AA$40,26)</f>
        <v>4.9728975475733277</v>
      </c>
      <c r="BM48" s="22">
        <f>IF($V48=1,-[4]SFH!$E$12,0)</f>
        <v>0</v>
      </c>
      <c r="BN48" s="63" t="s">
        <v>38</v>
      </c>
      <c r="BO48" s="21">
        <f>IF($N48&gt;0,VLOOKUP($C48,[1]Madrid!$AB$7:$AN$40,$N48))/((IF($P48=1,'3 PlantsCodes'!$D$26,IF($P48=2,'3 PlantsCodes'!$D$27,IF($P48=3,'3 PlantsCodes'!$D$28,IF($P48=4,'3 PlantsCodes'!$D$29)))))*IF($R48=1,'3 PlantsCodes'!$D$31,IF(SP_Madrid!$R48=2,'3 PlantsCodes'!$D$32)))</f>
        <v>4.8480420565857205</v>
      </c>
      <c r="BP48" s="21">
        <f>(IF($O48=20,VLOOKUP($C48,[1]Madrid!$AB$7:$AN$40,12),IF($O48&gt;0,VLOOKUP($C48,[1]Madrid!$AB$7:$AN$40,$O48),0))/(IF($Q48=1,'3 PlantsCodes'!$E$26,IF($Q48=3,'3 PlantsCodes'!$E$28,IF($Q48=4,'3 PlantsCodes'!$E$29,1)))*IF($R48=1,'3 PlantsCodes'!$E$31,IF($R48=2,'3 PlantsCodes'!$E$32))))</f>
        <v>1.8070266511883188</v>
      </c>
      <c r="BQ48" s="21">
        <f>VLOOKUP($C48,[1]Madrid!$AB$6:$AZ$40,$T48)</f>
        <v>9.9809276642627189</v>
      </c>
      <c r="BR48" s="21">
        <f>VLOOKUP($C48,[1]Madrid!$B$7:$Y$40,18)</f>
        <v>11.676460606061632</v>
      </c>
      <c r="BS48" s="21">
        <f>VLOOKUP($C48,[1]Madrid!$B$7:$AA$40,26)</f>
        <v>5.0333996286507672</v>
      </c>
      <c r="BT48" s="22">
        <f>IF($V48=1,-[4]AB!$E$12,0)</f>
        <v>0</v>
      </c>
      <c r="BU48" s="63" t="s">
        <v>38</v>
      </c>
    </row>
    <row r="49" spans="1:73" ht="15" customHeight="1" x14ac:dyDescent="0.25">
      <c r="A49" s="195"/>
      <c r="B49" s="18">
        <v>13</v>
      </c>
      <c r="C49" s="26">
        <f t="shared" ref="C49:W49" si="53">IF(C18="","",C18)</f>
        <v>34</v>
      </c>
      <c r="D49" s="55" t="str">
        <f t="shared" si="53"/>
        <v>+</v>
      </c>
      <c r="E49" s="55" t="str">
        <f t="shared" si="53"/>
        <v>o+</v>
      </c>
      <c r="F49" s="54" t="str">
        <f t="shared" si="53"/>
        <v>+</v>
      </c>
      <c r="G49" s="54" t="str">
        <f t="shared" si="53"/>
        <v>o</v>
      </c>
      <c r="H49" s="54">
        <f t="shared" si="53"/>
        <v>1</v>
      </c>
      <c r="I49" s="54">
        <f t="shared" si="53"/>
        <v>4</v>
      </c>
      <c r="J49" s="54">
        <f t="shared" si="53"/>
        <v>3</v>
      </c>
      <c r="K49" s="54">
        <f t="shared" si="53"/>
        <v>2</v>
      </c>
      <c r="L49" s="54">
        <f t="shared" si="53"/>
        <v>2</v>
      </c>
      <c r="M49" s="54">
        <f t="shared" si="53"/>
        <v>4322</v>
      </c>
      <c r="N49" s="54">
        <f t="shared" si="53"/>
        <v>7</v>
      </c>
      <c r="O49" s="54">
        <f t="shared" si="53"/>
        <v>12</v>
      </c>
      <c r="P49" s="54">
        <f t="shared" si="53"/>
        <v>1</v>
      </c>
      <c r="Q49" s="54">
        <f t="shared" si="53"/>
        <v>1</v>
      </c>
      <c r="R49" s="54">
        <f t="shared" si="53"/>
        <v>2</v>
      </c>
      <c r="S49" s="54" t="str">
        <f t="shared" si="53"/>
        <v>o</v>
      </c>
      <c r="T49" s="26">
        <f t="shared" si="53"/>
        <v>16</v>
      </c>
      <c r="U49" s="54">
        <f t="shared" si="53"/>
        <v>0</v>
      </c>
      <c r="V49" s="54">
        <f t="shared" si="53"/>
        <v>0</v>
      </c>
      <c r="W49" s="19" t="str">
        <f t="shared" si="53"/>
        <v/>
      </c>
      <c r="X49" s="23">
        <f>IF(X18&gt;0,VLOOKUP(X18,'[3]2010_Envelope'!$BH$6:$CR$128,6),"")</f>
        <v>36.781075714285713</v>
      </c>
      <c r="Y49" s="23">
        <f>IF(Y18&gt;0,VLOOKUP(Y18,'[3]2010_Envelope'!$BH$6:$CR$128,6),"")</f>
        <v>130.71875</v>
      </c>
      <c r="Z49" s="23">
        <f>IF(Z18&gt;0,VLOOKUP(Z18,'[3]2010_Envelope'!$BH$6:$CR$128,6),"")</f>
        <v>26.744492052898167</v>
      </c>
      <c r="AA49" s="23">
        <f>IF(AA18&gt;0,VLOOKUP(AA18,'[3]2010_Envelope'!$BH$6:$CR$128,6),"")</f>
        <v>115.99857857142861</v>
      </c>
      <c r="AB49" s="23">
        <f>IF(AB18&gt;0,VLOOKUP(AB18,'[3]2010_Envelope'!$BH$6:$CR$128,6),"")</f>
        <v>56.34910714285715</v>
      </c>
      <c r="AC49" s="23">
        <f>IF(AC18&gt;0,VLOOKUP(AC18,'[3]2010_Envelope'!$BH$6:$CR$128,6),"")</f>
        <v>29.196428571428573</v>
      </c>
      <c r="AD49" s="22">
        <f>IF(AD18&gt;0,VLOOKUP(AD18,'[3]2010_HVAC'!$EY$7:$KA$83,26),"")</f>
        <v>11.90625</v>
      </c>
      <c r="AE49" s="22">
        <f>IF(AE18&gt;0,VLOOKUP(AE18,'[3]2010_HVAC'!$EY$7:$KA$83,26),"")</f>
        <v>11.645899999999997</v>
      </c>
      <c r="AF49" s="22" t="str">
        <f>IF(AF18&gt;0,VLOOKUP(AF18,'[3]2010_HVAC'!$EY$7:$KA$83,26),"")</f>
        <v/>
      </c>
      <c r="AG49" s="61">
        <f>VLOOKUP($C49,[2]Performance!$A$3:$K$36,10)</f>
        <v>2</v>
      </c>
      <c r="AH49" s="61">
        <f t="shared" si="39"/>
        <v>28</v>
      </c>
      <c r="AI49" s="22">
        <f>IF(AI18&gt;0,VLOOKUP(AI18,'[3]2010_HVAC'!$EY$7:$KA$83,AH49),"")</f>
        <v>20.420250942892196</v>
      </c>
      <c r="AJ49" s="22" t="str">
        <f>IF(AJ18&gt;0,VLOOKUP(AJ18,'[3]2010_HVAC'!$EY$7:$KA$83,AH49),"")</f>
        <v/>
      </c>
      <c r="AK49" s="22">
        <f>IF(AK18&gt;0,VLOOKUP(AK18,'[3]2010_HVAC'!$EY$7:$KA$83,26),"")</f>
        <v>92.473799999999997</v>
      </c>
      <c r="AL49" s="22">
        <f>IF(AL18&gt;0,VLOOKUP(AL18,'[3]2010_HVAC'!$EY$7:$KA$83,26),"")</f>
        <v>8.345714285714287</v>
      </c>
      <c r="AM49" s="22" t="str">
        <f>IF(AM18&gt;0,VLOOKUP(AM18,'[3]2010_HVAC'!$EY$7:$KA$83,26),"")</f>
        <v/>
      </c>
      <c r="AN49" s="22" t="str">
        <f>IF(AN18&gt;0,VLOOKUP(AN18,'[3]2010_HVAC'!$EY$7:$KA$83,26),"")</f>
        <v/>
      </c>
      <c r="AO49" s="14">
        <f t="shared" si="40"/>
        <v>75681.248619410646</v>
      </c>
      <c r="AP49" s="23">
        <f>IF(AP18&gt;0,VLOOKUP(AP18,'[3]2010_Envelope'!$BH$6:$CR$128,7),"")</f>
        <v>17.798305858585856</v>
      </c>
      <c r="AQ49" s="23">
        <f>IF(AQ18&gt;0,VLOOKUP(AQ18,'[3]2010_Envelope'!$BH$6:$CR$128,7),"")</f>
        <v>54.209090909090911</v>
      </c>
      <c r="AR49" s="23">
        <f>IF(AR18&gt;0,VLOOKUP(AR18,'[3]2010_Envelope'!$BH$6:$CR$128,7),"")</f>
        <v>12.941618491193834</v>
      </c>
      <c r="AS49" s="23">
        <f>IF(AS18&gt;0,VLOOKUP(AS18,'[3]2010_Envelope'!$BH$6:$CR$128,7),"")</f>
        <v>51.63163636363636</v>
      </c>
      <c r="AT49" s="23">
        <f>IF(AT18&gt;0,VLOOKUP(AT18,'[3]2010_Envelope'!$BH$6:$CR$128,7),"")</f>
        <v>24.739090909090908</v>
      </c>
      <c r="AU49" s="23">
        <f>IF(AU18&gt;0,VLOOKUP(AU18,'[3]2010_Envelope'!$BH$6:$CR$128,7),"")</f>
        <v>12.818181818181818</v>
      </c>
      <c r="AV49" s="22">
        <f>IF(AV18&gt;0,VLOOKUP(AV18,'[3]2010_HVAC'!$EY$7:$KA$83,29),"")</f>
        <v>10.32291919191919</v>
      </c>
      <c r="AW49" s="22">
        <f>IF(AW18&gt;0,VLOOKUP(AW18,'[3]2010_HVAC'!$EY$7:$KA$83,29),"")</f>
        <v>8.5505533737373725</v>
      </c>
      <c r="AX49" s="22" t="str">
        <f>IF(AX18&gt;0,VLOOKUP(AX18,'[3]2010_HVAC'!$EY$7:$KA$83,29),"")</f>
        <v/>
      </c>
      <c r="AY49" s="61">
        <f>VLOOKUP($C49,[1]Performance!$A$3:$K$36,10)</f>
        <v>2</v>
      </c>
      <c r="AZ49" s="61">
        <f t="shared" si="41"/>
        <v>31</v>
      </c>
      <c r="BA49" s="22">
        <f>IF(BA18&gt;0,VLOOKUP(BA18,'[3]2010_HVAC'!$EY$7:$KA$83,AZ49),"")</f>
        <v>14.264000412040398</v>
      </c>
      <c r="BB49" s="22" t="str">
        <f>IF(BB18&gt;0,VLOOKUP(BB18,'[3]2010_HVAC'!$EY$7:$KA$83,AZ49),"")</f>
        <v/>
      </c>
      <c r="BC49" s="22">
        <f>IF(BC18&gt;0,VLOOKUP(BC18,'[3]2010_HVAC'!$EY$7:$KA$83,29),"")</f>
        <v>81.678799999999995</v>
      </c>
      <c r="BD49" s="22">
        <f>IF(BD18&gt;0,VLOOKUP(BD18,'[3]2010_HVAC'!$EY$7:$KA$83,29),"")</f>
        <v>0.59010101010101013</v>
      </c>
      <c r="BE49" s="22" t="str">
        <f>IF(BE18&gt;0,VLOOKUP(BE18,'[3]2010_HVAC'!$EY$7:$KA$83,29),"")</f>
        <v/>
      </c>
      <c r="BF49" s="22" t="str">
        <f>IF(BF18&gt;0,VLOOKUP(BF18,'[3]2010_HVAC'!$EY$7:$KA$83,29),"")</f>
        <v/>
      </c>
      <c r="BG49" s="14">
        <f t="shared" si="42"/>
        <v>286648.85535420186</v>
      </c>
      <c r="BH49" s="21">
        <f>IF($N49&gt;0,VLOOKUP($C49,[2]Madrid!$AB$7:$AN$40,$N49))/((IF($P49=1,'3 PlantsCodes'!$D$26,IF($P49=2,'3 PlantsCodes'!$D$27,IF($P49=3,'3 PlantsCodes'!$D$28,IF($P49=4,'3 PlantsCodes'!$D$29)))))*IF($R49=1,'3 PlantsCodes'!$D$31,IF(SP_Madrid!$R49=2,'3 PlantsCodes'!$D$32)))</f>
        <v>4.8584595671340196</v>
      </c>
      <c r="BI49" s="21">
        <f>(IF($O49=20,VLOOKUP($C49,[2]Madrid!$AB$7:$AN$40,12),IF($O49&gt;0,VLOOKUP($C49,[2]Madrid!$AB$7:$AN$40,$O49),0))/(IF($Q49=1,'3 PlantsCodes'!$E$26,IF($Q49=3,'3 PlantsCodes'!$E$28,IF($Q49=4,'3 PlantsCodes'!$E$29,1)))*IF($R49=1,'3 PlantsCodes'!$E$31,IF($R49=2,'3 PlantsCodes'!$E$32))))</f>
        <v>4.1964011492672508</v>
      </c>
      <c r="BJ49" s="21">
        <f>VLOOKUP($C49,[2]Madrid!$AB$6:$AZ$40,$T49)</f>
        <v>6.5468077201933355</v>
      </c>
      <c r="BK49" s="21">
        <f>VLOOKUP($C49,[2]Madrid!$B$7:$Y$40,18)</f>
        <v>11.353794285713454</v>
      </c>
      <c r="BL49" s="21">
        <f>VLOOKUP($C49,[2]Madrid!$B$7:$AA$40,26)</f>
        <v>4.9652007956379229</v>
      </c>
      <c r="BM49" s="22">
        <f>IF($V49=1,-[4]SFH!$E$12,0)</f>
        <v>0</v>
      </c>
      <c r="BN49" s="63" t="s">
        <v>38</v>
      </c>
      <c r="BO49" s="21">
        <f>IF($N49&gt;0,VLOOKUP($C49,[1]Madrid!$AB$7:$AN$40,$N49))/((IF($P49=1,'3 PlantsCodes'!$D$26,IF($P49=2,'3 PlantsCodes'!$D$27,IF($P49=3,'3 PlantsCodes'!$D$28,IF($P49=4,'3 PlantsCodes'!$D$29)))))*IF($R49=1,'3 PlantsCodes'!$D$31,IF(SP_Madrid!$R49=2,'3 PlantsCodes'!$D$32)))</f>
        <v>4.3144047945788007</v>
      </c>
      <c r="BP49" s="21">
        <f>(IF($O49=20,VLOOKUP($C49,[1]Madrid!$AB$7:$AN$40,12),IF($O49&gt;0,VLOOKUP($C49,[1]Madrid!$AB$7:$AN$40,$O49),0))/(IF($Q49=1,'3 PlantsCodes'!$E$26,IF($Q49=3,'3 PlantsCodes'!$E$28,IF($Q49=4,'3 PlantsCodes'!$E$29,1)))*IF($R49=1,'3 PlantsCodes'!$E$31,IF($R49=2,'3 PlantsCodes'!$E$32))))</f>
        <v>1.7391158660421659</v>
      </c>
      <c r="BQ49" s="21">
        <f>VLOOKUP($C49,[1]Madrid!$AB$6:$AZ$40,$T49)</f>
        <v>10.110078646281677</v>
      </c>
      <c r="BR49" s="21">
        <f>VLOOKUP($C49,[1]Madrid!$B$7:$Y$40,18)</f>
        <v>11.676460606061632</v>
      </c>
      <c r="BS49" s="21">
        <f>VLOOKUP($C49,[1]Madrid!$B$7:$AA$40,26)</f>
        <v>5.030120055532481</v>
      </c>
      <c r="BT49" s="22">
        <f>IF($V49=1,-[4]AB!$E$12,0)</f>
        <v>0</v>
      </c>
      <c r="BU49" s="63" t="s">
        <v>38</v>
      </c>
    </row>
    <row r="50" spans="1:73" ht="15" customHeight="1" x14ac:dyDescent="0.25">
      <c r="A50" s="195"/>
      <c r="B50" s="18">
        <v>14</v>
      </c>
      <c r="C50" s="26">
        <f t="shared" ref="C50:W50" si="54">IF(C19="","",C19)</f>
        <v>34</v>
      </c>
      <c r="D50" s="55" t="str">
        <f t="shared" si="54"/>
        <v>+</v>
      </c>
      <c r="E50" s="55" t="str">
        <f t="shared" si="54"/>
        <v>o+</v>
      </c>
      <c r="F50" s="54" t="str">
        <f t="shared" si="54"/>
        <v>+</v>
      </c>
      <c r="G50" s="54" t="str">
        <f t="shared" si="54"/>
        <v>o</v>
      </c>
      <c r="H50" s="54">
        <f t="shared" si="54"/>
        <v>1</v>
      </c>
      <c r="I50" s="54">
        <f t="shared" si="54"/>
        <v>4</v>
      </c>
      <c r="J50" s="54">
        <f t="shared" si="54"/>
        <v>3</v>
      </c>
      <c r="K50" s="54">
        <f t="shared" si="54"/>
        <v>2</v>
      </c>
      <c r="L50" s="54">
        <f t="shared" si="54"/>
        <v>2</v>
      </c>
      <c r="M50" s="54">
        <f t="shared" si="54"/>
        <v>4322</v>
      </c>
      <c r="N50" s="54">
        <f t="shared" si="54"/>
        <v>6</v>
      </c>
      <c r="O50" s="54">
        <f t="shared" si="54"/>
        <v>11</v>
      </c>
      <c r="P50" s="54">
        <f t="shared" si="54"/>
        <v>1</v>
      </c>
      <c r="Q50" s="54">
        <f t="shared" si="54"/>
        <v>3</v>
      </c>
      <c r="R50" s="54">
        <f t="shared" si="54"/>
        <v>1</v>
      </c>
      <c r="S50" s="54" t="str">
        <f t="shared" si="54"/>
        <v>o</v>
      </c>
      <c r="T50" s="26">
        <f t="shared" si="54"/>
        <v>21</v>
      </c>
      <c r="U50" s="54">
        <f t="shared" si="54"/>
        <v>1</v>
      </c>
      <c r="V50" s="54">
        <f t="shared" si="54"/>
        <v>1</v>
      </c>
      <c r="W50" s="19" t="str">
        <f t="shared" si="54"/>
        <v/>
      </c>
      <c r="X50" s="23">
        <f>IF(X19&gt;0,VLOOKUP(X19,'[3]2010_Envelope'!$BH$6:$CR$128,6),"")</f>
        <v>36.781075714285713</v>
      </c>
      <c r="Y50" s="23">
        <f>IF(Y19&gt;0,VLOOKUP(Y19,'[3]2010_Envelope'!$BH$6:$CR$128,6),"")</f>
        <v>130.71875</v>
      </c>
      <c r="Z50" s="23">
        <f>IF(Z19&gt;0,VLOOKUP(Z19,'[3]2010_Envelope'!$BH$6:$CR$128,6),"")</f>
        <v>26.744492052898167</v>
      </c>
      <c r="AA50" s="23">
        <f>IF(AA19&gt;0,VLOOKUP(AA19,'[3]2010_Envelope'!$BH$6:$CR$128,6),"")</f>
        <v>115.99857857142861</v>
      </c>
      <c r="AB50" s="23">
        <f>IF(AB19&gt;0,VLOOKUP(AB19,'[3]2010_Envelope'!$BH$6:$CR$128,6),"")</f>
        <v>56.34910714285715</v>
      </c>
      <c r="AC50" s="23">
        <f>IF(AC19&gt;0,VLOOKUP(AC19,'[3]2010_Envelope'!$BH$6:$CR$128,6),"")</f>
        <v>29.196428571428573</v>
      </c>
      <c r="AD50" s="22">
        <f>IF(AD19&gt;0,VLOOKUP(AD19,'[3]2010_HVAC'!$EY$7:$KA$83,26),"")</f>
        <v>11.90625</v>
      </c>
      <c r="AE50" s="22">
        <f>IF(AE19&gt;0,VLOOKUP(AE19,'[3]2010_HVAC'!$EY$7:$KA$83,26),"")</f>
        <v>11.645899999999997</v>
      </c>
      <c r="AF50" s="22" t="str">
        <f>IF(AF19&gt;0,VLOOKUP(AF19,'[3]2010_HVAC'!$EY$7:$KA$83,26),"")</f>
        <v/>
      </c>
      <c r="AG50" s="61">
        <f>VLOOKUP($C50,[2]Performance!$A$3:$K$36,10)</f>
        <v>2</v>
      </c>
      <c r="AH50" s="61">
        <f t="shared" si="39"/>
        <v>28</v>
      </c>
      <c r="AI50" s="22">
        <f>IF(AI19&gt;0,VLOOKUP(AI19,'[3]2010_HVAC'!$EY$7:$KA$83,AH50),"")</f>
        <v>13.090351488750029</v>
      </c>
      <c r="AJ50" s="22">
        <f>IF(AJ19&gt;0,VLOOKUP(AJ19,'[3]2010_HVAC'!$EY$7:$KA$83,AH50),"")</f>
        <v>28.134958923767396</v>
      </c>
      <c r="AK50" s="22">
        <f>IF(AK19&gt;0,VLOOKUP(AK19,'[3]2010_HVAC'!$EY$7:$KA$83,26),"")</f>
        <v>92.473799999999997</v>
      </c>
      <c r="AL50" s="22">
        <f>IF(AL19&gt;0,VLOOKUP(AL19,'[3]2010_HVAC'!$EY$7:$KA$83,26),"")</f>
        <v>14.405428571428571</v>
      </c>
      <c r="AM50" s="22">
        <f>IF(AM19&gt;0,VLOOKUP(AM19,'[3]2010_HVAC'!$EY$7:$KA$83,26),"")</f>
        <v>14.069785714285715</v>
      </c>
      <c r="AN50" s="22">
        <f>IF(AN19&gt;0,VLOOKUP(AN19,'[3]2010_HVAC'!$EY$7:$KA$83,26),"")</f>
        <v>57.993571428571428</v>
      </c>
      <c r="AO50" s="14">
        <f t="shared" si="40"/>
        <v>89531.186945158188</v>
      </c>
      <c r="AP50" s="23">
        <f>IF(AP19&gt;0,VLOOKUP(AP19,'[3]2010_Envelope'!$BH$6:$CR$128,7),"")</f>
        <v>17.798305858585856</v>
      </c>
      <c r="AQ50" s="23">
        <f>IF(AQ19&gt;0,VLOOKUP(AQ19,'[3]2010_Envelope'!$BH$6:$CR$128,7),"")</f>
        <v>54.209090909090911</v>
      </c>
      <c r="AR50" s="23">
        <f>IF(AR19&gt;0,VLOOKUP(AR19,'[3]2010_Envelope'!$BH$6:$CR$128,7),"")</f>
        <v>12.941618491193834</v>
      </c>
      <c r="AS50" s="23">
        <f>IF(AS19&gt;0,VLOOKUP(AS19,'[3]2010_Envelope'!$BH$6:$CR$128,7),"")</f>
        <v>51.63163636363636</v>
      </c>
      <c r="AT50" s="23">
        <f>IF(AT19&gt;0,VLOOKUP(AT19,'[3]2010_Envelope'!$BH$6:$CR$128,7),"")</f>
        <v>24.739090909090908</v>
      </c>
      <c r="AU50" s="23">
        <f>IF(AU19&gt;0,VLOOKUP(AU19,'[3]2010_Envelope'!$BH$6:$CR$128,7),"")</f>
        <v>12.818181818181818</v>
      </c>
      <c r="AV50" s="22">
        <f>IF(AV19&gt;0,VLOOKUP(AV19,'[3]2010_HVAC'!$EY$7:$KA$83,29),"")</f>
        <v>10.32291919191919</v>
      </c>
      <c r="AW50" s="22">
        <f>IF(AW19&gt;0,VLOOKUP(AW19,'[3]2010_HVAC'!$EY$7:$KA$83,29),"")</f>
        <v>8.5505533737373725</v>
      </c>
      <c r="AX50" s="22" t="str">
        <f>IF(AX19&gt;0,VLOOKUP(AX19,'[3]2010_HVAC'!$EY$7:$KA$83,29),"")</f>
        <v/>
      </c>
      <c r="AY50" s="61">
        <f>VLOOKUP($C50,[1]Performance!$A$3:$K$36,10)</f>
        <v>2</v>
      </c>
      <c r="AZ50" s="61">
        <f t="shared" si="41"/>
        <v>31</v>
      </c>
      <c r="BA50" s="22">
        <f>IF(BA19&gt;0,VLOOKUP(BA19,'[3]2010_HVAC'!$EY$7:$KA$83,AZ50),"")</f>
        <v>7.1208356883663484</v>
      </c>
      <c r="BB50" s="22">
        <f>IF(BB19&gt;0,VLOOKUP(BB19,'[3]2010_HVAC'!$EY$7:$KA$83,AZ50),"")</f>
        <v>9.8593746927516648</v>
      </c>
      <c r="BC50" s="22">
        <f>IF(BC19&gt;0,VLOOKUP(BC19,'[3]2010_HVAC'!$EY$7:$KA$83,29),"")</f>
        <v>81.678799999999995</v>
      </c>
      <c r="BD50" s="22">
        <f>IF(BD19&gt;0,VLOOKUP(BD19,'[3]2010_HVAC'!$EY$7:$KA$83,29),"")</f>
        <v>2.0371313131313129</v>
      </c>
      <c r="BE50" s="22">
        <f>IF(BE19&gt;0,VLOOKUP(BE19,'[3]2010_HVAC'!$EY$7:$KA$83,29),"")</f>
        <v>18.790868686868684</v>
      </c>
      <c r="BF50" s="22">
        <f>IF(BF19&gt;0,VLOOKUP(BF19,'[3]2010_HVAC'!$EY$7:$KA$83,29),"")</f>
        <v>36.084888888888891</v>
      </c>
      <c r="BG50" s="14">
        <f t="shared" si="42"/>
        <v>345097.46322358871</v>
      </c>
      <c r="BH50" s="21">
        <f>IF($N50&gt;0,VLOOKUP($C50,[2]Madrid!$AB$7:$AN$40,$N50))/((IF($P50=1,'3 PlantsCodes'!$D$26,IF($P50=2,'3 PlantsCodes'!$D$27,IF($P50=3,'3 PlantsCodes'!$D$28,IF($P50=4,'3 PlantsCodes'!$D$29)))))*IF($R50=1,'3 PlantsCodes'!$D$31,IF(SP_Madrid!$R50=2,'3 PlantsCodes'!$D$32)))</f>
        <v>12.625130352827712</v>
      </c>
      <c r="BI50" s="21">
        <f>(IF($O50=20,VLOOKUP($C50,[2]Madrid!$AB$7:$AN$40,12),IF($O50&gt;0,VLOOKUP($C50,[2]Madrid!$AB$7:$AN$40,$O50),0))/(IF($Q50=1,'3 PlantsCodes'!$E$26,IF($Q50=3,'3 PlantsCodes'!$E$28,IF($Q50=4,'3 PlantsCodes'!$E$29,1)))*IF($R50=1,'3 PlantsCodes'!$E$31,IF($R50=2,'3 PlantsCodes'!$E$32))))</f>
        <v>4.2744858441069349</v>
      </c>
      <c r="BJ50" s="21">
        <f>VLOOKUP($C50,[2]Madrid!$AB$6:$AZ$40,$T50)</f>
        <v>5.3999999999999995</v>
      </c>
      <c r="BK50" s="21">
        <f>VLOOKUP($C50,[2]Madrid!$B$7:$Y$40,18)</f>
        <v>11.353794285713454</v>
      </c>
      <c r="BL50" s="21">
        <f>VLOOKUP($C50,[2]Madrid!$B$7:$AA$40,26)</f>
        <v>4.9652007956379229</v>
      </c>
      <c r="BM50" s="22">
        <f>IF($V50=1,-[4]SFH!$E$12,0)</f>
        <v>-22.4</v>
      </c>
      <c r="BN50" s="63" t="s">
        <v>38</v>
      </c>
      <c r="BO50" s="21">
        <f>IF($N50&gt;0,VLOOKUP($C50,[1]Madrid!$AB$7:$AN$40,$N50))/((IF($P50=1,'3 PlantsCodes'!$D$26,IF($P50=2,'3 PlantsCodes'!$D$27,IF($P50=3,'3 PlantsCodes'!$D$28,IF($P50=4,'3 PlantsCodes'!$D$29)))))*IF($R50=1,'3 PlantsCodes'!$D$31,IF(SP_Madrid!$R50=2,'3 PlantsCodes'!$D$32)))</f>
        <v>11.204283032809036</v>
      </c>
      <c r="BP50" s="21">
        <f>(IF($O50=20,VLOOKUP($C50,[1]Madrid!$AB$7:$AN$40,12),IF($O50&gt;0,VLOOKUP($C50,[1]Madrid!$AB$7:$AN$40,$O50),0))/(IF($Q50=1,'3 PlantsCodes'!$E$26,IF($Q50=3,'3 PlantsCodes'!$E$28,IF($Q50=4,'3 PlantsCodes'!$E$29,1)))*IF($R50=1,'3 PlantsCodes'!$E$31,IF($R50=2,'3 PlantsCodes'!$E$32))))</f>
        <v>1.8432755702521111</v>
      </c>
      <c r="BQ50" s="21">
        <f>VLOOKUP($C50,[1]Madrid!$AB$6:$AZ$40,$T50)</f>
        <v>8.8707070707070699</v>
      </c>
      <c r="BR50" s="21">
        <f>VLOOKUP($C50,[1]Madrid!$B$7:$Y$40,18)</f>
        <v>11.676460606061632</v>
      </c>
      <c r="BS50" s="21">
        <f>VLOOKUP($C50,[1]Madrid!$B$7:$AA$40,26)</f>
        <v>5.030120055532481</v>
      </c>
      <c r="BT50" s="22">
        <f>IF($V50=1,-[4]AB!$E$12,0)</f>
        <v>-13.872727272727273</v>
      </c>
      <c r="BU50" s="63" t="s">
        <v>38</v>
      </c>
    </row>
    <row r="51" spans="1:73" ht="15" customHeight="1" x14ac:dyDescent="0.25">
      <c r="A51" s="195"/>
      <c r="B51" s="18">
        <v>15</v>
      </c>
      <c r="C51" s="26">
        <f t="shared" ref="C51:W51" si="55">IF(C20="","",C20)</f>
        <v>7</v>
      </c>
      <c r="D51" s="55" t="str">
        <f t="shared" si="55"/>
        <v>o</v>
      </c>
      <c r="E51" s="55" t="str">
        <f t="shared" si="55"/>
        <v>-</v>
      </c>
      <c r="F51" s="54" t="str">
        <f t="shared" si="55"/>
        <v>o</v>
      </c>
      <c r="G51" s="54" t="str">
        <f t="shared" si="55"/>
        <v>o</v>
      </c>
      <c r="H51" s="54">
        <f t="shared" si="55"/>
        <v>0</v>
      </c>
      <c r="I51" s="54">
        <f t="shared" si="55"/>
        <v>2</v>
      </c>
      <c r="J51" s="54">
        <f t="shared" si="55"/>
        <v>1</v>
      </c>
      <c r="K51" s="54">
        <f t="shared" si="55"/>
        <v>1</v>
      </c>
      <c r="L51" s="54">
        <f t="shared" si="55"/>
        <v>1</v>
      </c>
      <c r="M51" s="54">
        <f t="shared" si="55"/>
        <v>2111</v>
      </c>
      <c r="N51" s="54">
        <f t="shared" si="55"/>
        <v>7</v>
      </c>
      <c r="O51" s="54">
        <f t="shared" si="55"/>
        <v>12</v>
      </c>
      <c r="P51" s="54">
        <f t="shared" si="55"/>
        <v>1</v>
      </c>
      <c r="Q51" s="54">
        <f t="shared" si="55"/>
        <v>1</v>
      </c>
      <c r="R51" s="54">
        <f t="shared" si="55"/>
        <v>2</v>
      </c>
      <c r="S51" s="54" t="str">
        <f t="shared" si="55"/>
        <v>o</v>
      </c>
      <c r="T51" s="26">
        <f t="shared" si="55"/>
        <v>22</v>
      </c>
      <c r="U51" s="54">
        <f t="shared" si="55"/>
        <v>1</v>
      </c>
      <c r="V51" s="54">
        <f t="shared" si="55"/>
        <v>1</v>
      </c>
      <c r="W51" s="19" t="str">
        <f t="shared" si="55"/>
        <v/>
      </c>
      <c r="X51" s="23">
        <f>IF(X20&gt;0,VLOOKUP(X20,'[3]2010_Envelope'!$BH$6:$CR$128,6),"")</f>
        <v>18.823304999999998</v>
      </c>
      <c r="Y51" s="23">
        <f>IF(Y20&gt;0,VLOOKUP(Y20,'[3]2010_Envelope'!$BH$6:$CR$128,6),"")</f>
        <v>101.34375</v>
      </c>
      <c r="Z51" s="23">
        <f>IF(Z20&gt;0,VLOOKUP(Z20,'[3]2010_Envelope'!$BH$6:$CR$128,6),"")</f>
        <v>20.334375000000001</v>
      </c>
      <c r="AA51" s="23">
        <f>IF(AA20&gt;0,VLOOKUP(AA20,'[3]2010_Envelope'!$BH$6:$CR$128,6),"")</f>
        <v>16.641964285714284</v>
      </c>
      <c r="AB51" s="23" t="str">
        <f>IF(AB20&gt;0,VLOOKUP(AB20,'[3]2010_Envelope'!$BH$6:$CR$128,6),"")</f>
        <v/>
      </c>
      <c r="AC51" s="23">
        <f>IF(AC20&gt;0,VLOOKUP(AC20,'[3]2010_Envelope'!$BH$6:$CR$128,6),"")</f>
        <v>12.554464285714287</v>
      </c>
      <c r="AD51" s="22" t="str">
        <f>IF(AD20&gt;0,VLOOKUP(AD20,'[3]2010_HVAC'!$EY$7:$KA$83,26),"")</f>
        <v/>
      </c>
      <c r="AE51" s="22" t="str">
        <f>IF(AE20&gt;0,VLOOKUP(AE20,'[3]2010_HVAC'!$EY$7:$KA$83,26),"")</f>
        <v/>
      </c>
      <c r="AF51" s="22" t="str">
        <f>IF(AF20&gt;0,VLOOKUP(AF20,'[3]2010_HVAC'!$EY$7:$KA$83,26),"")</f>
        <v/>
      </c>
      <c r="AG51" s="61">
        <f>VLOOKUP($C51,[2]Performance!$A$3:$K$36,10)</f>
        <v>1</v>
      </c>
      <c r="AH51" s="61">
        <f t="shared" si="39"/>
        <v>27</v>
      </c>
      <c r="AI51" s="22">
        <f>IF(AI20&gt;0,VLOOKUP(AI20,'[3]2010_HVAC'!$EY$7:$KA$83,AH51),"")</f>
        <v>35.830525770689697</v>
      </c>
      <c r="AJ51" s="22" t="str">
        <f>IF(AJ20&gt;0,VLOOKUP(AJ20,'[3]2010_HVAC'!$EY$7:$KA$83,AH51),"")</f>
        <v/>
      </c>
      <c r="AK51" s="22">
        <f>IF(AK20&gt;0,VLOOKUP(AK20,'[3]2010_HVAC'!$EY$7:$KA$83,26),"")</f>
        <v>92.473799999999997</v>
      </c>
      <c r="AL51" s="22">
        <f>IF(AL20&gt;0,VLOOKUP(AL20,'[3]2010_HVAC'!$EY$7:$KA$83,26),"")</f>
        <v>8.345714285714287</v>
      </c>
      <c r="AM51" s="22">
        <f>IF(AM20&gt;0,VLOOKUP(AM20,'[3]2010_HVAC'!$EY$7:$KA$83,26),"")</f>
        <v>14.069785714285715</v>
      </c>
      <c r="AN51" s="22">
        <f>IF(AN20&gt;0,VLOOKUP(AN20,'[3]2010_HVAC'!$EY$7:$KA$83,26),"")</f>
        <v>57.993571428571428</v>
      </c>
      <c r="AO51" s="14">
        <f t="shared" si="40"/>
        <v>52977.575807896559</v>
      </c>
      <c r="AP51" s="23">
        <f>IF(AP20&gt;0,VLOOKUP(AP20,'[3]2010_Envelope'!$BH$6:$CR$128,7),"")</f>
        <v>9.1085682828282817</v>
      </c>
      <c r="AQ51" s="23">
        <f>IF(AQ20&gt;0,VLOOKUP(AQ20,'[3]2010_Envelope'!$BH$6:$CR$128,7),"")</f>
        <v>42.027272727272724</v>
      </c>
      <c r="AR51" s="23">
        <f>IF(AR20&gt;0,VLOOKUP(AR20,'[3]2010_Envelope'!$BH$6:$CR$128,7),"")</f>
        <v>9.8397727272727273</v>
      </c>
      <c r="AS51" s="23">
        <f>IF(AS20&gt;0,VLOOKUP(AS20,'[3]2010_Envelope'!$BH$6:$CR$128,7),"")</f>
        <v>7.5484848484848488</v>
      </c>
      <c r="AT51" s="23" t="str">
        <f>IF(AT20&gt;0,VLOOKUP(AT20,'[3]2010_Envelope'!$BH$6:$CR$128,7),"")</f>
        <v/>
      </c>
      <c r="AU51" s="23">
        <f>IF(AU20&gt;0,VLOOKUP(AU20,'[3]2010_Envelope'!$BH$6:$CR$128,7),"")</f>
        <v>5.127272727272727</v>
      </c>
      <c r="AV51" s="22" t="str">
        <f>IF(AV20&gt;0,VLOOKUP(AV20,'[3]2010_HVAC'!$EY$7:$KA$83,29),"")</f>
        <v/>
      </c>
      <c r="AW51" s="22" t="str">
        <f>IF(AW20&gt;0,VLOOKUP(AW20,'[3]2010_HVAC'!$EY$7:$KA$83,29),"")</f>
        <v/>
      </c>
      <c r="AX51" s="22" t="str">
        <f>IF(AX20&gt;0,VLOOKUP(AX20,'[3]2010_HVAC'!$EY$7:$KA$83,29),"")</f>
        <v/>
      </c>
      <c r="AY51" s="61">
        <f>VLOOKUP($C51,[1]Performance!$A$3:$K$36,10)</f>
        <v>1</v>
      </c>
      <c r="AZ51" s="61">
        <f t="shared" si="41"/>
        <v>30</v>
      </c>
      <c r="BA51" s="22">
        <f>IF(BA20&gt;0,VLOOKUP(BA20,'[3]2010_HVAC'!$EY$7:$KA$83,AZ51),"")</f>
        <v>23.682223885404884</v>
      </c>
      <c r="BB51" s="22" t="str">
        <f>IF(BB20&gt;0,VLOOKUP(BB20,'[3]2010_HVAC'!$EY$7:$KA$83,AZ51),"")</f>
        <v/>
      </c>
      <c r="BC51" s="22">
        <f>IF(BC20&gt;0,VLOOKUP(BC20,'[3]2010_HVAC'!$EY$7:$KA$83,29),"")</f>
        <v>81.678799999999995</v>
      </c>
      <c r="BD51" s="22">
        <f>IF(BD20&gt;0,VLOOKUP(BD20,'[3]2010_HVAC'!$EY$7:$KA$83,29),"")</f>
        <v>0.59010101010101013</v>
      </c>
      <c r="BE51" s="22">
        <f>IF(BE20&gt;0,VLOOKUP(BE20,'[3]2010_HVAC'!$EY$7:$KA$83,29),"")</f>
        <v>18.790868686868684</v>
      </c>
      <c r="BF51" s="22">
        <f>IF(BF20&gt;0,VLOOKUP(BF20,'[3]2010_HVAC'!$EY$7:$KA$83,29),"")</f>
        <v>36.084888888888891</v>
      </c>
      <c r="BG51" s="14">
        <f t="shared" si="42"/>
        <v>232133.47124655079</v>
      </c>
      <c r="BH51" s="21">
        <f>IF($N51&gt;0,VLOOKUP($C51,[2]Madrid!$AB$7:$AN$40,$N51))/((IF($P51=1,'3 PlantsCodes'!$D$26,IF($P51=2,'3 PlantsCodes'!$D$27,IF($P51=3,'3 PlantsCodes'!$D$28,IF($P51=4,'3 PlantsCodes'!$D$29)))))*IF($R51=1,'3 PlantsCodes'!$D$31,IF(SP_Madrid!$R51=2,'3 PlantsCodes'!$D$32)))</f>
        <v>18.683167014986363</v>
      </c>
      <c r="BI51" s="21">
        <f>(IF($O51=20,VLOOKUP($C51,[2]Madrid!$AB$7:$AN$40,12),IF($O51&gt;0,VLOOKUP($C51,[2]Madrid!$AB$7:$AN$40,$O51),0))/(IF($Q51=1,'3 PlantsCodes'!$E$26,IF($Q51=3,'3 PlantsCodes'!$E$28,IF($Q51=4,'3 PlantsCodes'!$E$29,1)))*IF($R51=1,'3 PlantsCodes'!$E$31,IF($R51=2,'3 PlantsCodes'!$E$32))))</f>
        <v>13.185792250044889</v>
      </c>
      <c r="BJ51" s="21">
        <f>VLOOKUP($C51,[2]Madrid!$AB$6:$AZ$40,$T51)</f>
        <v>2.0285412650890655</v>
      </c>
      <c r="BK51" s="21">
        <f>VLOOKUP($C51,[2]Madrid!$B$7:$Y$40,18)</f>
        <v>11.353794285713454</v>
      </c>
      <c r="BL51" s="21">
        <f>VLOOKUP($C51,[2]Madrid!$B$7:$AA$40,26)</f>
        <v>0.65940379201991661</v>
      </c>
      <c r="BM51" s="22">
        <f>IF($V51=1,-[4]SFH!$E$12,0)</f>
        <v>-22.4</v>
      </c>
      <c r="BN51" s="63" t="s">
        <v>38</v>
      </c>
      <c r="BO51" s="21">
        <f>IF($N51&gt;0,VLOOKUP($C51,[1]Madrid!$AB$7:$AN$40,$N51))/((IF($P51=1,'3 PlantsCodes'!$D$26,IF($P51=2,'3 PlantsCodes'!$D$27,IF($P51=3,'3 PlantsCodes'!$D$28,IF($P51=4,'3 PlantsCodes'!$D$29)))))*IF($R51=1,'3 PlantsCodes'!$D$31,IF(SP_Madrid!$R51=2,'3 PlantsCodes'!$D$32)))</f>
        <v>14.991313211597415</v>
      </c>
      <c r="BP51" s="21">
        <f>(IF($O51=20,VLOOKUP($C51,[1]Madrid!$AB$7:$AN$40,12),IF($O51&gt;0,VLOOKUP($C51,[1]Madrid!$AB$7:$AN$40,$O51),0))/(IF($Q51=1,'3 PlantsCodes'!$E$26,IF($Q51=3,'3 PlantsCodes'!$E$28,IF($Q51=4,'3 PlantsCodes'!$E$29,1)))*IF($R51=1,'3 PlantsCodes'!$E$31,IF($R51=2,'3 PlantsCodes'!$E$32))))</f>
        <v>6.845898104251245</v>
      </c>
      <c r="BQ51" s="21">
        <f>VLOOKUP($C51,[1]Madrid!$AB$6:$AZ$40,$T51)</f>
        <v>3.4401794607809291</v>
      </c>
      <c r="BR51" s="21">
        <f>VLOOKUP($C51,[1]Madrid!$B$7:$Y$40,18)</f>
        <v>11.676460606061632</v>
      </c>
      <c r="BS51" s="21">
        <f>VLOOKUP($C51,[1]Madrid!$B$7:$AA$40,26)</f>
        <v>0.47671354792205611</v>
      </c>
      <c r="BT51" s="22">
        <f>IF($V51=1,-[4]AB!$E$12,0)</f>
        <v>-13.872727272727273</v>
      </c>
      <c r="BU51" s="63" t="s">
        <v>38</v>
      </c>
    </row>
    <row r="52" spans="1:73" ht="15" customHeight="1" x14ac:dyDescent="0.25">
      <c r="A52" s="195"/>
      <c r="B52" s="18">
        <v>16</v>
      </c>
      <c r="C52" s="26">
        <f t="shared" ref="C52:W52" si="56">IF(C21="","",C21)</f>
        <v>17</v>
      </c>
      <c r="D52" s="55" t="str">
        <f t="shared" si="56"/>
        <v>o+</v>
      </c>
      <c r="E52" s="55" t="str">
        <f t="shared" si="56"/>
        <v>-</v>
      </c>
      <c r="F52" s="54" t="str">
        <f t="shared" si="56"/>
        <v>o</v>
      </c>
      <c r="G52" s="54" t="str">
        <f t="shared" si="56"/>
        <v>o</v>
      </c>
      <c r="H52" s="54">
        <f t="shared" si="56"/>
        <v>0</v>
      </c>
      <c r="I52" s="54">
        <f t="shared" si="56"/>
        <v>3</v>
      </c>
      <c r="J52" s="54">
        <f t="shared" si="56"/>
        <v>1</v>
      </c>
      <c r="K52" s="54">
        <f t="shared" si="56"/>
        <v>1</v>
      </c>
      <c r="L52" s="54">
        <f t="shared" si="56"/>
        <v>1</v>
      </c>
      <c r="M52" s="54">
        <f t="shared" si="56"/>
        <v>3111</v>
      </c>
      <c r="N52" s="54">
        <f t="shared" si="56"/>
        <v>7</v>
      </c>
      <c r="O52" s="54">
        <f t="shared" si="56"/>
        <v>12</v>
      </c>
      <c r="P52" s="54">
        <f t="shared" si="56"/>
        <v>1</v>
      </c>
      <c r="Q52" s="54">
        <f t="shared" si="56"/>
        <v>1</v>
      </c>
      <c r="R52" s="54">
        <f t="shared" si="56"/>
        <v>2</v>
      </c>
      <c r="S52" s="54" t="str">
        <f t="shared" si="56"/>
        <v>o</v>
      </c>
      <c r="T52" s="26">
        <f t="shared" si="56"/>
        <v>22</v>
      </c>
      <c r="U52" s="54">
        <f t="shared" si="56"/>
        <v>1</v>
      </c>
      <c r="V52" s="54">
        <f t="shared" si="56"/>
        <v>1</v>
      </c>
      <c r="W52" s="19" t="str">
        <f t="shared" si="56"/>
        <v/>
      </c>
      <c r="X52" s="23">
        <f>IF(X21&gt;0,VLOOKUP(X21,'[3]2010_Envelope'!$BH$6:$CR$128,6),"")</f>
        <v>23.312747678571426</v>
      </c>
      <c r="Y52" s="23">
        <f>IF(Y21&gt;0,VLOOKUP(Y21,'[3]2010_Envelope'!$BH$6:$CR$128,6),"")</f>
        <v>116.03125</v>
      </c>
      <c r="Z52" s="23">
        <f>IF(Z21&gt;0,VLOOKUP(Z21,'[3]2010_Envelope'!$BH$6:$CR$128,6),"")</f>
        <v>23.723437499999999</v>
      </c>
      <c r="AA52" s="23">
        <f>IF(AA21&gt;0,VLOOKUP(AA21,'[3]2010_Envelope'!$BH$6:$CR$128,6),"")</f>
        <v>16.641964285714284</v>
      </c>
      <c r="AB52" s="23" t="str">
        <f>IF(AB21&gt;0,VLOOKUP(AB21,'[3]2010_Envelope'!$BH$6:$CR$128,6),"")</f>
        <v/>
      </c>
      <c r="AC52" s="23">
        <f>IF(AC21&gt;0,VLOOKUP(AC21,'[3]2010_Envelope'!$BH$6:$CR$128,6),"")</f>
        <v>12.554464285714287</v>
      </c>
      <c r="AD52" s="22" t="str">
        <f>IF(AD21&gt;0,VLOOKUP(AD21,'[3]2010_HVAC'!$EY$7:$KA$83,26),"")</f>
        <v/>
      </c>
      <c r="AE52" s="22" t="str">
        <f>IF(AE21&gt;0,VLOOKUP(AE21,'[3]2010_HVAC'!$EY$7:$KA$83,26),"")</f>
        <v/>
      </c>
      <c r="AF52" s="22" t="str">
        <f>IF(AF21&gt;0,VLOOKUP(AF21,'[3]2010_HVAC'!$EY$7:$KA$83,26),"")</f>
        <v/>
      </c>
      <c r="AG52" s="61">
        <f>VLOOKUP($C52,[2]Performance!$A$3:$K$36,10)</f>
        <v>1</v>
      </c>
      <c r="AH52" s="61">
        <f t="shared" si="39"/>
        <v>27</v>
      </c>
      <c r="AI52" s="22">
        <f>IF(AI21&gt;0,VLOOKUP(AI21,'[3]2010_HVAC'!$EY$7:$KA$83,AH52),"")</f>
        <v>35.830525770689697</v>
      </c>
      <c r="AJ52" s="22" t="str">
        <f>IF(AJ21&gt;0,VLOOKUP(AJ21,'[3]2010_HVAC'!$EY$7:$KA$83,AH52),"")</f>
        <v/>
      </c>
      <c r="AK52" s="22">
        <f>IF(AK21&gt;0,VLOOKUP(AK21,'[3]2010_HVAC'!$EY$7:$KA$83,26),"")</f>
        <v>92.473799999999997</v>
      </c>
      <c r="AL52" s="22">
        <f>IF(AL21&gt;0,VLOOKUP(AL21,'[3]2010_HVAC'!$EY$7:$KA$83,26),"")</f>
        <v>8.345714285714287</v>
      </c>
      <c r="AM52" s="22">
        <f>IF(AM21&gt;0,VLOOKUP(AM21,'[3]2010_HVAC'!$EY$7:$KA$83,26),"")</f>
        <v>14.069785714285715</v>
      </c>
      <c r="AN52" s="22">
        <f>IF(AN21&gt;0,VLOOKUP(AN21,'[3]2010_HVAC'!$EY$7:$KA$83,26),"")</f>
        <v>57.993571428571428</v>
      </c>
      <c r="AO52" s="14">
        <f t="shared" si="40"/>
        <v>56136.816532896555</v>
      </c>
      <c r="AP52" s="23">
        <f>IF(AP21&gt;0,VLOOKUP(AP21,'[3]2010_Envelope'!$BH$6:$CR$128,7),"")</f>
        <v>11.281002676767676</v>
      </c>
      <c r="AQ52" s="23">
        <f>IF(AQ21&gt;0,VLOOKUP(AQ21,'[3]2010_Envelope'!$BH$6:$CR$128,7),"")</f>
        <v>48.118181818181817</v>
      </c>
      <c r="AR52" s="23">
        <f>IF(AR21&gt;0,VLOOKUP(AR21,'[3]2010_Envelope'!$BH$6:$CR$128,7),"")</f>
        <v>11.479734848484849</v>
      </c>
      <c r="AS52" s="23">
        <f>IF(AS21&gt;0,VLOOKUP(AS21,'[3]2010_Envelope'!$BH$6:$CR$128,7),"")</f>
        <v>7.5484848484848488</v>
      </c>
      <c r="AT52" s="23" t="str">
        <f>IF(AT21&gt;0,VLOOKUP(AT21,'[3]2010_Envelope'!$BH$6:$CR$128,7),"")</f>
        <v/>
      </c>
      <c r="AU52" s="23">
        <f>IF(AU21&gt;0,VLOOKUP(AU21,'[3]2010_Envelope'!$BH$6:$CR$128,7),"")</f>
        <v>5.127272727272727</v>
      </c>
      <c r="AV52" s="22" t="str">
        <f>IF(AV21&gt;0,VLOOKUP(AV21,'[3]2010_HVAC'!$EY$7:$KA$83,29),"")</f>
        <v/>
      </c>
      <c r="AW52" s="22" t="str">
        <f>IF(AW21&gt;0,VLOOKUP(AW21,'[3]2010_HVAC'!$EY$7:$KA$83,29),"")</f>
        <v/>
      </c>
      <c r="AX52" s="22" t="str">
        <f>IF(AX21&gt;0,VLOOKUP(AX21,'[3]2010_HVAC'!$EY$7:$KA$83,29),"")</f>
        <v/>
      </c>
      <c r="AY52" s="61">
        <f>VLOOKUP($C52,[1]Performance!$A$3:$K$36,10)</f>
        <v>1</v>
      </c>
      <c r="AZ52" s="61">
        <f t="shared" si="41"/>
        <v>30</v>
      </c>
      <c r="BA52" s="22">
        <f>IF(BA21&gt;0,VLOOKUP(BA21,'[3]2010_HVAC'!$EY$7:$KA$83,AZ52),"")</f>
        <v>23.682223885404884</v>
      </c>
      <c r="BB52" s="22" t="str">
        <f>IF(BB21&gt;0,VLOOKUP(BB21,'[3]2010_HVAC'!$EY$7:$KA$83,AZ52),"")</f>
        <v/>
      </c>
      <c r="BC52" s="22">
        <f>IF(BC21&gt;0,VLOOKUP(BC21,'[3]2010_HVAC'!$EY$7:$KA$83,29),"")</f>
        <v>81.678799999999995</v>
      </c>
      <c r="BD52" s="22">
        <f>IF(BD21&gt;0,VLOOKUP(BD21,'[3]2010_HVAC'!$EY$7:$KA$83,29),"")</f>
        <v>0.59010101010101013</v>
      </c>
      <c r="BE52" s="22">
        <f>IF(BE21&gt;0,VLOOKUP(BE21,'[3]2010_HVAC'!$EY$7:$KA$83,29),"")</f>
        <v>18.790868686868684</v>
      </c>
      <c r="BF52" s="22">
        <f>IF(BF21&gt;0,VLOOKUP(BF21,'[3]2010_HVAC'!$EY$7:$KA$83,29),"")</f>
        <v>36.084888888888891</v>
      </c>
      <c r="BG52" s="14">
        <f t="shared" si="42"/>
        <v>241937.74379655081</v>
      </c>
      <c r="BH52" s="21">
        <f>IF($N52&gt;0,VLOOKUP($C52,[2]Madrid!$AB$7:$AN$40,$N52))/((IF($P52=1,'3 PlantsCodes'!$D$26,IF($P52=2,'3 PlantsCodes'!$D$27,IF($P52=3,'3 PlantsCodes'!$D$28,IF($P52=4,'3 PlantsCodes'!$D$29)))))*IF($R52=1,'3 PlantsCodes'!$D$31,IF(SP_Madrid!$R52=2,'3 PlantsCodes'!$D$32)))</f>
        <v>16.683338768140814</v>
      </c>
      <c r="BI52" s="21">
        <f>(IF($O52=20,VLOOKUP($C52,[2]Madrid!$AB$7:$AN$40,12),IF($O52&gt;0,VLOOKUP($C52,[2]Madrid!$AB$7:$AN$40,$O52),0))/(IF($Q52=1,'3 PlantsCodes'!$E$26,IF($Q52=3,'3 PlantsCodes'!$E$28,IF($Q52=4,'3 PlantsCodes'!$E$29,1)))*IF($R52=1,'3 PlantsCodes'!$E$31,IF($R52=2,'3 PlantsCodes'!$E$32))))</f>
        <v>13.120303132821034</v>
      </c>
      <c r="BJ52" s="21">
        <f>VLOOKUP($C52,[2]Madrid!$AB$6:$AZ$40,$T52)</f>
        <v>2.0428134539423359</v>
      </c>
      <c r="BK52" s="21">
        <f>VLOOKUP($C52,[2]Madrid!$B$7:$Y$40,18)</f>
        <v>11.353794285713454</v>
      </c>
      <c r="BL52" s="21">
        <f>VLOOKUP($C52,[2]Madrid!$B$7:$AA$40,26)</f>
        <v>0.64821066852294906</v>
      </c>
      <c r="BM52" s="22">
        <f>IF($V52=1,-[4]SFH!$E$12,0)</f>
        <v>-22.4</v>
      </c>
      <c r="BN52" s="63" t="s">
        <v>38</v>
      </c>
      <c r="BO52" s="21">
        <f>IF($N52&gt;0,VLOOKUP($C52,[1]Madrid!$AB$7:$AN$40,$N52))/((IF($P52=1,'3 PlantsCodes'!$D$26,IF($P52=2,'3 PlantsCodes'!$D$27,IF($P52=3,'3 PlantsCodes'!$D$28,IF($P52=4,'3 PlantsCodes'!$D$29)))))*IF($R52=1,'3 PlantsCodes'!$D$31,IF(SP_Madrid!$R52=2,'3 PlantsCodes'!$D$32)))</f>
        <v>13.722188545793353</v>
      </c>
      <c r="BP52" s="21">
        <f>(IF($O52=20,VLOOKUP($C52,[1]Madrid!$AB$7:$AN$40,12),IF($O52&gt;0,VLOOKUP($C52,[1]Madrid!$AB$7:$AN$40,$O52),0))/(IF($Q52=1,'3 PlantsCodes'!$E$26,IF($Q52=3,'3 PlantsCodes'!$E$28,IF($Q52=4,'3 PlantsCodes'!$E$29,1)))*IF($R52=1,'3 PlantsCodes'!$E$31,IF($R52=2,'3 PlantsCodes'!$E$32))))</f>
        <v>6.8834955400748017</v>
      </c>
      <c r="BQ52" s="21">
        <f>VLOOKUP($C52,[1]Madrid!$AB$6:$AZ$40,$T52)</f>
        <v>3.4463280729420451</v>
      </c>
      <c r="BR52" s="21">
        <f>VLOOKUP($C52,[1]Madrid!$B$7:$Y$40,18)</f>
        <v>11.676460606061632</v>
      </c>
      <c r="BS52" s="21">
        <f>VLOOKUP($C52,[1]Madrid!$B$7:$AA$40,26)</f>
        <v>0.47195763298222898</v>
      </c>
      <c r="BT52" s="22">
        <f>IF($V52=1,-[4]AB!$E$12,0)</f>
        <v>-13.872727272727273</v>
      </c>
      <c r="BU52" s="63" t="s">
        <v>38</v>
      </c>
    </row>
    <row r="53" spans="1:73" ht="15" customHeight="1" x14ac:dyDescent="0.25">
      <c r="A53" s="195"/>
      <c r="B53" s="18">
        <v>17</v>
      </c>
      <c r="C53" s="26">
        <f t="shared" ref="C53:W53" si="57">IF(C22="","",C22)</f>
        <v>24</v>
      </c>
      <c r="D53" s="55" t="str">
        <f t="shared" si="57"/>
        <v>o+</v>
      </c>
      <c r="E53" s="55" t="str">
        <f t="shared" si="57"/>
        <v>o+</v>
      </c>
      <c r="F53" s="54" t="str">
        <f t="shared" si="57"/>
        <v>+</v>
      </c>
      <c r="G53" s="54" t="str">
        <f t="shared" si="57"/>
        <v>o</v>
      </c>
      <c r="H53" s="54">
        <f t="shared" si="57"/>
        <v>0</v>
      </c>
      <c r="I53" s="54">
        <f t="shared" si="57"/>
        <v>3</v>
      </c>
      <c r="J53" s="54">
        <f t="shared" si="57"/>
        <v>3</v>
      </c>
      <c r="K53" s="54">
        <f t="shared" si="57"/>
        <v>2</v>
      </c>
      <c r="L53" s="54">
        <f t="shared" si="57"/>
        <v>1</v>
      </c>
      <c r="M53" s="54">
        <f t="shared" si="57"/>
        <v>3321</v>
      </c>
      <c r="N53" s="54">
        <f t="shared" si="57"/>
        <v>7</v>
      </c>
      <c r="O53" s="54">
        <f t="shared" si="57"/>
        <v>12</v>
      </c>
      <c r="P53" s="54">
        <f t="shared" si="57"/>
        <v>1</v>
      </c>
      <c r="Q53" s="54">
        <f t="shared" si="57"/>
        <v>1</v>
      </c>
      <c r="R53" s="54">
        <f t="shared" si="57"/>
        <v>2</v>
      </c>
      <c r="S53" s="54" t="str">
        <f t="shared" si="57"/>
        <v>o</v>
      </c>
      <c r="T53" s="26">
        <f t="shared" si="57"/>
        <v>22</v>
      </c>
      <c r="U53" s="54">
        <f t="shared" si="57"/>
        <v>1</v>
      </c>
      <c r="V53" s="54">
        <f t="shared" si="57"/>
        <v>1</v>
      </c>
      <c r="W53" s="19" t="str">
        <f t="shared" si="57"/>
        <v/>
      </c>
      <c r="X53" s="23">
        <f>IF(X22&gt;0,VLOOKUP(X22,'[3]2010_Envelope'!$BH$6:$CR$128,6),"")</f>
        <v>23.312747678571426</v>
      </c>
      <c r="Y53" s="23">
        <f>IF(Y22&gt;0,VLOOKUP(Y22,'[3]2010_Envelope'!$BH$6:$CR$128,6),"")</f>
        <v>116.03125</v>
      </c>
      <c r="Z53" s="23">
        <f>IF(Z22&gt;0,VLOOKUP(Z22,'[3]2010_Envelope'!$BH$6:$CR$128,6),"")</f>
        <v>23.723437499999999</v>
      </c>
      <c r="AA53" s="23">
        <f>IF(AA22&gt;0,VLOOKUP(AA22,'[3]2010_Envelope'!$BH$6:$CR$128,6),"")</f>
        <v>115.99857857142861</v>
      </c>
      <c r="AB53" s="23">
        <f>IF(AB22&gt;0,VLOOKUP(AB22,'[3]2010_Envelope'!$BH$6:$CR$128,6),"")</f>
        <v>56.34910714285715</v>
      </c>
      <c r="AC53" s="23">
        <f>IF(AC22&gt;0,VLOOKUP(AC22,'[3]2010_Envelope'!$BH$6:$CR$128,6),"")</f>
        <v>29.196428571428573</v>
      </c>
      <c r="AD53" s="22" t="str">
        <f>IF(AD22&gt;0,VLOOKUP(AD22,'[3]2010_HVAC'!$EY$7:$KA$83,26),"")</f>
        <v/>
      </c>
      <c r="AE53" s="22" t="str">
        <f>IF(AE22&gt;0,VLOOKUP(AE22,'[3]2010_HVAC'!$EY$7:$KA$83,26),"")</f>
        <v/>
      </c>
      <c r="AF53" s="22" t="str">
        <f>IF(AF22&gt;0,VLOOKUP(AF22,'[3]2010_HVAC'!$EY$7:$KA$83,26),"")</f>
        <v/>
      </c>
      <c r="AG53" s="61">
        <f>VLOOKUP($C53,[2]Performance!$A$3:$K$36,10)</f>
        <v>2</v>
      </c>
      <c r="AH53" s="61">
        <f t="shared" si="39"/>
        <v>28</v>
      </c>
      <c r="AI53" s="22">
        <f>IF(AI22&gt;0,VLOOKUP(AI22,'[3]2010_HVAC'!$EY$7:$KA$83,AH53),"")</f>
        <v>20.420250942892196</v>
      </c>
      <c r="AJ53" s="22" t="str">
        <f>IF(AJ22&gt;0,VLOOKUP(AJ22,'[3]2010_HVAC'!$EY$7:$KA$83,AH53),"")</f>
        <v/>
      </c>
      <c r="AK53" s="22">
        <f>IF(AK22&gt;0,VLOOKUP(AK22,'[3]2010_HVAC'!$EY$7:$KA$83,26),"")</f>
        <v>92.473799999999997</v>
      </c>
      <c r="AL53" s="22">
        <f>IF(AL22&gt;0,VLOOKUP(AL22,'[3]2010_HVAC'!$EY$7:$KA$83,26),"")</f>
        <v>8.345714285714287</v>
      </c>
      <c r="AM53" s="22">
        <f>IF(AM22&gt;0,VLOOKUP(AM22,'[3]2010_HVAC'!$EY$7:$KA$83,26),"")</f>
        <v>14.069785714285715</v>
      </c>
      <c r="AN53" s="22">
        <f>IF(AN22&gt;0,VLOOKUP(AN22,'[3]2010_HVAC'!$EY$7:$KA$83,26),"")</f>
        <v>57.993571428571428</v>
      </c>
      <c r="AO53" s="14">
        <f t="shared" si="40"/>
        <v>78108.05405700492</v>
      </c>
      <c r="AP53" s="23">
        <f>IF(AP22&gt;0,VLOOKUP(AP22,'[3]2010_Envelope'!$BH$6:$CR$128,7),"")</f>
        <v>11.281002676767676</v>
      </c>
      <c r="AQ53" s="23">
        <f>IF(AQ22&gt;0,VLOOKUP(AQ22,'[3]2010_Envelope'!$BH$6:$CR$128,7),"")</f>
        <v>48.118181818181817</v>
      </c>
      <c r="AR53" s="23">
        <f>IF(AR22&gt;0,VLOOKUP(AR22,'[3]2010_Envelope'!$BH$6:$CR$128,7),"")</f>
        <v>11.479734848484849</v>
      </c>
      <c r="AS53" s="23">
        <f>IF(AS22&gt;0,VLOOKUP(AS22,'[3]2010_Envelope'!$BH$6:$CR$128,7),"")</f>
        <v>51.63163636363636</v>
      </c>
      <c r="AT53" s="23">
        <f>IF(AT22&gt;0,VLOOKUP(AT22,'[3]2010_Envelope'!$BH$6:$CR$128,7),"")</f>
        <v>24.739090909090908</v>
      </c>
      <c r="AU53" s="23">
        <f>IF(AU22&gt;0,VLOOKUP(AU22,'[3]2010_Envelope'!$BH$6:$CR$128,7),"")</f>
        <v>12.818181818181818</v>
      </c>
      <c r="AV53" s="22" t="str">
        <f>IF(AV22&gt;0,VLOOKUP(AV22,'[3]2010_HVAC'!$EY$7:$KA$83,29),"")</f>
        <v/>
      </c>
      <c r="AW53" s="22" t="str">
        <f>IF(AW22&gt;0,VLOOKUP(AW22,'[3]2010_HVAC'!$EY$7:$KA$83,29),"")</f>
        <v/>
      </c>
      <c r="AX53" s="22" t="str">
        <f>IF(AX22&gt;0,VLOOKUP(AX22,'[3]2010_HVAC'!$EY$7:$KA$83,29),"")</f>
        <v/>
      </c>
      <c r="AY53" s="61">
        <f>VLOOKUP($C53,[1]Performance!$A$3:$K$36,10)</f>
        <v>2</v>
      </c>
      <c r="AZ53" s="61">
        <f t="shared" si="41"/>
        <v>31</v>
      </c>
      <c r="BA53" s="22">
        <f>IF(BA22&gt;0,VLOOKUP(BA22,'[3]2010_HVAC'!$EY$7:$KA$83,AZ53),"")</f>
        <v>14.264000412040398</v>
      </c>
      <c r="BB53" s="22" t="str">
        <f>IF(BB22&gt;0,VLOOKUP(BB22,'[3]2010_HVAC'!$EY$7:$KA$83,AZ53),"")</f>
        <v/>
      </c>
      <c r="BC53" s="22">
        <f>IF(BC22&gt;0,VLOOKUP(BC22,'[3]2010_HVAC'!$EY$7:$KA$83,29),"")</f>
        <v>81.678799999999995</v>
      </c>
      <c r="BD53" s="22">
        <f>IF(BD22&gt;0,VLOOKUP(BD22,'[3]2010_HVAC'!$EY$7:$KA$83,29),"")</f>
        <v>0.59010101010101013</v>
      </c>
      <c r="BE53" s="22">
        <f>IF(BE22&gt;0,VLOOKUP(BE22,'[3]2010_HVAC'!$EY$7:$KA$83,29),"")</f>
        <v>18.790868686868684</v>
      </c>
      <c r="BF53" s="22">
        <f>IF(BF22&gt;0,VLOOKUP(BF22,'[3]2010_HVAC'!$EY$7:$KA$83,29),"")</f>
        <v>36.084888888888891</v>
      </c>
      <c r="BG53" s="14">
        <f t="shared" si="42"/>
        <v>308361.72255791997</v>
      </c>
      <c r="BH53" s="21">
        <f>IF($N53&gt;0,VLOOKUP($C53,[2]Madrid!$AB$7:$AN$40,$N53))/((IF($P53=1,'3 PlantsCodes'!$D$26,IF($P53=2,'3 PlantsCodes'!$D$27,IF($P53=3,'3 PlantsCodes'!$D$28,IF($P53=4,'3 PlantsCodes'!$D$29)))))*IF($R53=1,'3 PlantsCodes'!$D$31,IF(SP_Madrid!$R53=2,'3 PlantsCodes'!$D$32)))</f>
        <v>7.6318016252005085</v>
      </c>
      <c r="BI53" s="21">
        <f>(IF($O53=20,VLOOKUP($C53,[2]Madrid!$AB$7:$AN$40,12),IF($O53&gt;0,VLOOKUP($C53,[2]Madrid!$AB$7:$AN$40,$O53),0))/(IF($Q53=1,'3 PlantsCodes'!$E$26,IF($Q53=3,'3 PlantsCodes'!$E$28,IF($Q53=4,'3 PlantsCodes'!$E$29,1)))*IF($R53=1,'3 PlantsCodes'!$E$31,IF($R53=2,'3 PlantsCodes'!$E$32))))</f>
        <v>4.8532355420081466</v>
      </c>
      <c r="BJ53" s="21">
        <f>VLOOKUP($C53,[2]Madrid!$AB$6:$AZ$40,$T53)</f>
        <v>2.1530071316886881</v>
      </c>
      <c r="BK53" s="21">
        <f>VLOOKUP($C53,[2]Madrid!$B$7:$Y$40,18)</f>
        <v>11.353794285713454</v>
      </c>
      <c r="BL53" s="21">
        <f>VLOOKUP($C53,[2]Madrid!$B$7:$AA$40,26)</f>
        <v>0.42203740256589994</v>
      </c>
      <c r="BM53" s="22">
        <f>IF($V53=1,-[4]SFH!$E$12,0)</f>
        <v>-22.4</v>
      </c>
      <c r="BN53" s="63" t="s">
        <v>38</v>
      </c>
      <c r="BO53" s="21">
        <f>IF($N53&gt;0,VLOOKUP($C53,[1]Madrid!$AB$7:$AN$40,$N53))/((IF($P53=1,'3 PlantsCodes'!$D$26,IF($P53=2,'3 PlantsCodes'!$D$27,IF($P53=3,'3 PlantsCodes'!$D$28,IF($P53=4,'3 PlantsCodes'!$D$29)))))*IF($R53=1,'3 PlantsCodes'!$D$31,IF(SP_Madrid!$R53=2,'3 PlantsCodes'!$D$32)))</f>
        <v>7.1033594058994494</v>
      </c>
      <c r="BP53" s="21">
        <f>(IF($O53=20,VLOOKUP($C53,[1]Madrid!$AB$7:$AN$40,12),IF($O53&gt;0,VLOOKUP($C53,[1]Madrid!$AB$7:$AN$40,$O53),0))/(IF($Q53=1,'3 PlantsCodes'!$E$26,IF($Q53=3,'3 PlantsCodes'!$E$28,IF($Q53=4,'3 PlantsCodes'!$E$29,1)))*IF($R53=1,'3 PlantsCodes'!$E$31,IF($R53=2,'3 PlantsCodes'!$E$32))))</f>
        <v>2.2429207703506688</v>
      </c>
      <c r="BQ53" s="21">
        <f>VLOOKUP($C53,[1]Madrid!$AB$6:$AZ$40,$T53)</f>
        <v>3.563103927595241</v>
      </c>
      <c r="BR53" s="21">
        <f>VLOOKUP($C53,[1]Madrid!$B$7:$Y$40,18)</f>
        <v>11.676460606061632</v>
      </c>
      <c r="BS53" s="21">
        <f>VLOOKUP($C53,[1]Madrid!$B$7:$AA$40,26)</f>
        <v>0.38185252570849382</v>
      </c>
      <c r="BT53" s="22">
        <f>IF($V53=1,-[4]AB!$E$12,0)</f>
        <v>-13.872727272727273</v>
      </c>
      <c r="BU53" s="63" t="s">
        <v>38</v>
      </c>
    </row>
    <row r="54" spans="1:73" ht="15" customHeight="1" x14ac:dyDescent="0.25">
      <c r="A54" s="195"/>
      <c r="B54" s="18">
        <v>18</v>
      </c>
      <c r="C54" s="26">
        <f t="shared" ref="C54:W54" si="58">IF(C23="","",C23)</f>
        <v>32</v>
      </c>
      <c r="D54" s="55" t="str">
        <f t="shared" si="58"/>
        <v>+</v>
      </c>
      <c r="E54" s="55" t="str">
        <f t="shared" si="58"/>
        <v>o+</v>
      </c>
      <c r="F54" s="54" t="str">
        <f t="shared" si="58"/>
        <v>+</v>
      </c>
      <c r="G54" s="54" t="str">
        <f t="shared" si="58"/>
        <v>o</v>
      </c>
      <c r="H54" s="54">
        <f t="shared" si="58"/>
        <v>0</v>
      </c>
      <c r="I54" s="54">
        <f t="shared" si="58"/>
        <v>4</v>
      </c>
      <c r="J54" s="54">
        <f t="shared" si="58"/>
        <v>3</v>
      </c>
      <c r="K54" s="54">
        <f t="shared" si="58"/>
        <v>2</v>
      </c>
      <c r="L54" s="54">
        <f t="shared" si="58"/>
        <v>1</v>
      </c>
      <c r="M54" s="54">
        <f t="shared" si="58"/>
        <v>4321</v>
      </c>
      <c r="N54" s="54">
        <f t="shared" si="58"/>
        <v>7</v>
      </c>
      <c r="O54" s="54">
        <f t="shared" si="58"/>
        <v>12</v>
      </c>
      <c r="P54" s="54">
        <f t="shared" si="58"/>
        <v>1</v>
      </c>
      <c r="Q54" s="54">
        <f t="shared" si="58"/>
        <v>1</v>
      </c>
      <c r="R54" s="54">
        <f t="shared" si="58"/>
        <v>2</v>
      </c>
      <c r="S54" s="54" t="str">
        <f t="shared" si="58"/>
        <v>o</v>
      </c>
      <c r="T54" s="26">
        <f t="shared" si="58"/>
        <v>22</v>
      </c>
      <c r="U54" s="54">
        <f t="shared" si="58"/>
        <v>1</v>
      </c>
      <c r="V54" s="54">
        <f t="shared" si="58"/>
        <v>1</v>
      </c>
      <c r="W54" s="19" t="str">
        <f t="shared" si="58"/>
        <v/>
      </c>
      <c r="X54" s="23">
        <f>IF(X23&gt;0,VLOOKUP(X23,'[3]2010_Envelope'!$BH$6:$CR$128,6),"")</f>
        <v>36.781075714285713</v>
      </c>
      <c r="Y54" s="23">
        <f>IF(Y23&gt;0,VLOOKUP(Y23,'[3]2010_Envelope'!$BH$6:$CR$128,6),"")</f>
        <v>130.71875</v>
      </c>
      <c r="Z54" s="23">
        <f>IF(Z23&gt;0,VLOOKUP(Z23,'[3]2010_Envelope'!$BH$6:$CR$128,6),"")</f>
        <v>26.744492052898167</v>
      </c>
      <c r="AA54" s="23">
        <f>IF(AA23&gt;0,VLOOKUP(AA23,'[3]2010_Envelope'!$BH$6:$CR$128,6),"")</f>
        <v>115.99857857142861</v>
      </c>
      <c r="AB54" s="23">
        <f>IF(AB23&gt;0,VLOOKUP(AB23,'[3]2010_Envelope'!$BH$6:$CR$128,6),"")</f>
        <v>56.34910714285715</v>
      </c>
      <c r="AC54" s="23">
        <f>IF(AC23&gt;0,VLOOKUP(AC23,'[3]2010_Envelope'!$BH$6:$CR$128,6),"")</f>
        <v>29.196428571428573</v>
      </c>
      <c r="AD54" s="22" t="str">
        <f>IF(AD23&gt;0,VLOOKUP(AD23,'[3]2010_HVAC'!$EY$7:$KA$83,26),"")</f>
        <v/>
      </c>
      <c r="AE54" s="22" t="str">
        <f>IF(AE23&gt;0,VLOOKUP(AE23,'[3]2010_HVAC'!$EY$7:$KA$83,26),"")</f>
        <v/>
      </c>
      <c r="AF54" s="22" t="str">
        <f>IF(AF23&gt;0,VLOOKUP(AF23,'[3]2010_HVAC'!$EY$7:$KA$83,26),"")</f>
        <v/>
      </c>
      <c r="AG54" s="61">
        <f>VLOOKUP($C54,[2]Performance!$A$3:$K$36,10)</f>
        <v>2</v>
      </c>
      <c r="AH54" s="61">
        <f t="shared" si="39"/>
        <v>28</v>
      </c>
      <c r="AI54" s="22">
        <f>IF(AI23&gt;0,VLOOKUP(AI23,'[3]2010_HVAC'!$EY$7:$KA$83,AH54),"")</f>
        <v>20.420250942892196</v>
      </c>
      <c r="AJ54" s="22" t="str">
        <f>IF(AJ23&gt;0,VLOOKUP(AJ23,'[3]2010_HVAC'!$EY$7:$KA$83,AH54),"")</f>
        <v/>
      </c>
      <c r="AK54" s="22">
        <f>IF(AK23&gt;0,VLOOKUP(AK23,'[3]2010_HVAC'!$EY$7:$KA$83,26),"")</f>
        <v>92.473799999999997</v>
      </c>
      <c r="AL54" s="22">
        <f>IF(AL23&gt;0,VLOOKUP(AL23,'[3]2010_HVAC'!$EY$7:$KA$83,26),"")</f>
        <v>8.345714285714287</v>
      </c>
      <c r="AM54" s="22">
        <f>IF(AM23&gt;0,VLOOKUP(AM23,'[3]2010_HVAC'!$EY$7:$KA$83,26),"")</f>
        <v>14.069785714285715</v>
      </c>
      <c r="AN54" s="22">
        <f>IF(AN23&gt;0,VLOOKUP(AN23,'[3]2010_HVAC'!$EY$7:$KA$83,26),"")</f>
        <v>57.993571428571428</v>
      </c>
      <c r="AO54" s="14">
        <f t="shared" si="40"/>
        <v>82472.817619410664</v>
      </c>
      <c r="AP54" s="23">
        <f>IF(AP23&gt;0,VLOOKUP(AP23,'[3]2010_Envelope'!$BH$6:$CR$128,7),"")</f>
        <v>17.798305858585856</v>
      </c>
      <c r="AQ54" s="23">
        <f>IF(AQ23&gt;0,VLOOKUP(AQ23,'[3]2010_Envelope'!$BH$6:$CR$128,7),"")</f>
        <v>54.209090909090911</v>
      </c>
      <c r="AR54" s="23">
        <f>IF(AR23&gt;0,VLOOKUP(AR23,'[3]2010_Envelope'!$BH$6:$CR$128,7),"")</f>
        <v>12.941618491193834</v>
      </c>
      <c r="AS54" s="23">
        <f>IF(AS23&gt;0,VLOOKUP(AS23,'[3]2010_Envelope'!$BH$6:$CR$128,7),"")</f>
        <v>51.63163636363636</v>
      </c>
      <c r="AT54" s="23">
        <f>IF(AT23&gt;0,VLOOKUP(AT23,'[3]2010_Envelope'!$BH$6:$CR$128,7),"")</f>
        <v>24.739090909090908</v>
      </c>
      <c r="AU54" s="23">
        <f>IF(AU23&gt;0,VLOOKUP(AU23,'[3]2010_Envelope'!$BH$6:$CR$128,7),"")</f>
        <v>12.818181818181818</v>
      </c>
      <c r="AV54" s="22" t="str">
        <f>IF(AV23&gt;0,VLOOKUP(AV23,'[3]2010_HVAC'!$EY$7:$KA$83,29),"")</f>
        <v/>
      </c>
      <c r="AW54" s="22" t="str">
        <f>IF(AW23&gt;0,VLOOKUP(AW23,'[3]2010_HVAC'!$EY$7:$KA$83,29),"")</f>
        <v/>
      </c>
      <c r="AX54" s="22" t="str">
        <f>IF(AX23&gt;0,VLOOKUP(AX23,'[3]2010_HVAC'!$EY$7:$KA$83,29),"")</f>
        <v/>
      </c>
      <c r="AY54" s="61">
        <f>VLOOKUP($C54,[1]Performance!$A$3:$K$36,10)</f>
        <v>2</v>
      </c>
      <c r="AZ54" s="61">
        <f t="shared" si="41"/>
        <v>31</v>
      </c>
      <c r="BA54" s="22">
        <f>IF(BA23&gt;0,VLOOKUP(BA23,'[3]2010_HVAC'!$EY$7:$KA$83,AZ54),"")</f>
        <v>14.264000412040398</v>
      </c>
      <c r="BB54" s="22" t="str">
        <f>IF(BB23&gt;0,VLOOKUP(BB23,'[3]2010_HVAC'!$EY$7:$KA$83,AZ54),"")</f>
        <v/>
      </c>
      <c r="BC54" s="22">
        <f>IF(BC23&gt;0,VLOOKUP(BC23,'[3]2010_HVAC'!$EY$7:$KA$83,29),"")</f>
        <v>81.678799999999995</v>
      </c>
      <c r="BD54" s="22">
        <f>IF(BD23&gt;0,VLOOKUP(BD23,'[3]2010_HVAC'!$EY$7:$KA$83,29),"")</f>
        <v>0.59010101010101013</v>
      </c>
      <c r="BE54" s="22">
        <f>IF(BE23&gt;0,VLOOKUP(BE23,'[3]2010_HVAC'!$EY$7:$KA$83,29),"")</f>
        <v>18.790868686868684</v>
      </c>
      <c r="BF54" s="22">
        <f>IF(BF23&gt;0,VLOOKUP(BF23,'[3]2010_HVAC'!$EY$7:$KA$83,29),"")</f>
        <v>36.084888888888891</v>
      </c>
      <c r="BG54" s="14">
        <f t="shared" si="42"/>
        <v>322291.11751420191</v>
      </c>
      <c r="BH54" s="21">
        <f>IF($N54&gt;0,VLOOKUP($C54,[2]Madrid!$AB$7:$AN$40,$N54))/((IF($P54=1,'3 PlantsCodes'!$D$26,IF($P54=2,'3 PlantsCodes'!$D$27,IF($P54=3,'3 PlantsCodes'!$D$28,IF($P54=4,'3 PlantsCodes'!$D$29)))))*IF($R54=1,'3 PlantsCodes'!$D$31,IF(SP_Madrid!$R54=2,'3 PlantsCodes'!$D$32)))</f>
        <v>6.5896805324093162</v>
      </c>
      <c r="BI54" s="21">
        <f>(IF($O54=20,VLOOKUP($C54,[2]Madrid!$AB$7:$AN$40,12),IF($O54&gt;0,VLOOKUP($C54,[2]Madrid!$AB$7:$AN$40,$O54),0))/(IF($Q54=1,'3 PlantsCodes'!$E$26,IF($Q54=3,'3 PlantsCodes'!$E$28,IF($Q54=4,'3 PlantsCodes'!$E$29,1)))*IF($R54=1,'3 PlantsCodes'!$E$31,IF($R54=2,'3 PlantsCodes'!$E$32))))</f>
        <v>4.6889268793561145</v>
      </c>
      <c r="BJ54" s="21">
        <f>VLOOKUP($C54,[2]Madrid!$AB$6:$AZ$40,$T54)</f>
        <v>2.1888586647409083</v>
      </c>
      <c r="BK54" s="21">
        <f>VLOOKUP($C54,[2]Madrid!$B$7:$Y$40,18)</f>
        <v>11.353794285713454</v>
      </c>
      <c r="BL54" s="21">
        <f>VLOOKUP($C54,[2]Madrid!$B$7:$AA$40,26)</f>
        <v>0.41435331039763096</v>
      </c>
      <c r="BM54" s="22">
        <f>IF($V54=1,-[4]SFH!$E$12,0)</f>
        <v>-22.4</v>
      </c>
      <c r="BN54" s="63" t="s">
        <v>38</v>
      </c>
      <c r="BO54" s="21">
        <f>IF($N54&gt;0,VLOOKUP($C54,[1]Madrid!$AB$7:$AN$40,$N54))/((IF($P54=1,'3 PlantsCodes'!$D$26,IF($P54=2,'3 PlantsCodes'!$D$27,IF($P54=3,'3 PlantsCodes'!$D$28,IF($P54=4,'3 PlantsCodes'!$D$29)))))*IF($R54=1,'3 PlantsCodes'!$D$31,IF(SP_Madrid!$R54=2,'3 PlantsCodes'!$D$32)))</f>
        <v>6.4381415084134144</v>
      </c>
      <c r="BP54" s="21">
        <f>(IF($O54=20,VLOOKUP($C54,[1]Madrid!$AB$7:$AN$40,12),IF($O54&gt;0,VLOOKUP($C54,[1]Madrid!$AB$7:$AN$40,$O54),0))/(IF($Q54=1,'3 PlantsCodes'!$E$26,IF($Q54=3,'3 PlantsCodes'!$E$28,IF($Q54=4,'3 PlantsCodes'!$E$29,1)))*IF($R54=1,'3 PlantsCodes'!$E$31,IF($R54=2,'3 PlantsCodes'!$E$32))))</f>
        <v>2.171111190571251</v>
      </c>
      <c r="BQ54" s="21">
        <f>VLOOKUP($C54,[1]Madrid!$AB$6:$AZ$40,$T54)</f>
        <v>3.5934510331165055</v>
      </c>
      <c r="BR54" s="21">
        <f>VLOOKUP($C54,[1]Madrid!$B$7:$Y$40,18)</f>
        <v>11.676460606061632</v>
      </c>
      <c r="BS54" s="21">
        <f>VLOOKUP($C54,[1]Madrid!$B$7:$AA$40,26)</f>
        <v>0.3782879071788664</v>
      </c>
      <c r="BT54" s="22">
        <f>IF($V54=1,-[4]AB!$E$12,0)</f>
        <v>-13.872727272727273</v>
      </c>
      <c r="BU54" s="63" t="s">
        <v>38</v>
      </c>
    </row>
    <row r="55" spans="1:73" ht="15" customHeight="1" x14ac:dyDescent="0.25">
      <c r="A55" s="195"/>
      <c r="B55" s="18">
        <v>19</v>
      </c>
      <c r="C55" s="26">
        <f t="shared" ref="C55:W55" si="59">IF(C24="","",C24)</f>
        <v>26</v>
      </c>
      <c r="D55" s="55" t="str">
        <f t="shared" si="59"/>
        <v>o+</v>
      </c>
      <c r="E55" s="55" t="str">
        <f t="shared" si="59"/>
        <v>o+</v>
      </c>
      <c r="F55" s="54" t="str">
        <f t="shared" si="59"/>
        <v>+</v>
      </c>
      <c r="G55" s="54" t="str">
        <f t="shared" si="59"/>
        <v>o</v>
      </c>
      <c r="H55" s="54">
        <f t="shared" si="59"/>
        <v>1</v>
      </c>
      <c r="I55" s="54">
        <f t="shared" si="59"/>
        <v>3</v>
      </c>
      <c r="J55" s="54">
        <f t="shared" si="59"/>
        <v>3</v>
      </c>
      <c r="K55" s="54">
        <f t="shared" si="59"/>
        <v>2</v>
      </c>
      <c r="L55" s="54">
        <f t="shared" si="59"/>
        <v>2</v>
      </c>
      <c r="M55" s="54">
        <f t="shared" si="59"/>
        <v>3322</v>
      </c>
      <c r="N55" s="54">
        <f t="shared" si="59"/>
        <v>7</v>
      </c>
      <c r="O55" s="54">
        <f t="shared" si="59"/>
        <v>12</v>
      </c>
      <c r="P55" s="54">
        <f t="shared" si="59"/>
        <v>1</v>
      </c>
      <c r="Q55" s="54">
        <f t="shared" si="59"/>
        <v>1</v>
      </c>
      <c r="R55" s="54">
        <f t="shared" si="59"/>
        <v>2</v>
      </c>
      <c r="S55" s="54" t="str">
        <f t="shared" si="59"/>
        <v>o</v>
      </c>
      <c r="T55" s="26">
        <f t="shared" si="59"/>
        <v>22</v>
      </c>
      <c r="U55" s="54">
        <f t="shared" si="59"/>
        <v>1</v>
      </c>
      <c r="V55" s="54">
        <f t="shared" si="59"/>
        <v>1</v>
      </c>
      <c r="W55" s="19" t="str">
        <f t="shared" si="59"/>
        <v/>
      </c>
      <c r="X55" s="23">
        <f>IF(X24&gt;0,VLOOKUP(X24,'[3]2010_Envelope'!$BH$6:$CR$128,6),"")</f>
        <v>23.312747678571426</v>
      </c>
      <c r="Y55" s="23">
        <f>IF(Y24&gt;0,VLOOKUP(Y24,'[3]2010_Envelope'!$BH$6:$CR$128,6),"")</f>
        <v>116.03125</v>
      </c>
      <c r="Z55" s="23">
        <f>IF(Z24&gt;0,VLOOKUP(Z24,'[3]2010_Envelope'!$BH$6:$CR$128,6),"")</f>
        <v>23.723437499999999</v>
      </c>
      <c r="AA55" s="23">
        <f>IF(AA24&gt;0,VLOOKUP(AA24,'[3]2010_Envelope'!$BH$6:$CR$128,6),"")</f>
        <v>115.99857857142861</v>
      </c>
      <c r="AB55" s="23">
        <f>IF(AB24&gt;0,VLOOKUP(AB24,'[3]2010_Envelope'!$BH$6:$CR$128,6),"")</f>
        <v>56.34910714285715</v>
      </c>
      <c r="AC55" s="23">
        <f>IF(AC24&gt;0,VLOOKUP(AC24,'[3]2010_Envelope'!$BH$6:$CR$128,6),"")</f>
        <v>29.196428571428573</v>
      </c>
      <c r="AD55" s="22">
        <f>IF(AD24&gt;0,VLOOKUP(AD24,'[3]2010_HVAC'!$EY$7:$KA$83,26),"")</f>
        <v>11.90625</v>
      </c>
      <c r="AE55" s="22">
        <f>IF(AE24&gt;0,VLOOKUP(AE24,'[3]2010_HVAC'!$EY$7:$KA$83,26),"")</f>
        <v>11.645899999999997</v>
      </c>
      <c r="AF55" s="22" t="str">
        <f>IF(AF24&gt;0,VLOOKUP(AF24,'[3]2010_HVAC'!$EY$7:$KA$83,26),"")</f>
        <v/>
      </c>
      <c r="AG55" s="61">
        <f>VLOOKUP($C55,[2]Performance!$A$3:$K$36,10)</f>
        <v>2</v>
      </c>
      <c r="AH55" s="61">
        <f t="shared" si="39"/>
        <v>28</v>
      </c>
      <c r="AI55" s="22">
        <f>IF(AI24&gt;0,VLOOKUP(AI24,'[3]2010_HVAC'!$EY$7:$KA$83,AH55),"")</f>
        <v>20.420250942892196</v>
      </c>
      <c r="AJ55" s="22" t="str">
        <f>IF(AJ24&gt;0,VLOOKUP(AJ24,'[3]2010_HVAC'!$EY$7:$KA$83,AH55),"")</f>
        <v/>
      </c>
      <c r="AK55" s="22">
        <f>IF(AK24&gt;0,VLOOKUP(AK24,'[3]2010_HVAC'!$EY$7:$KA$83,26),"")</f>
        <v>92.473799999999997</v>
      </c>
      <c r="AL55" s="22">
        <f>IF(AL24&gt;0,VLOOKUP(AL24,'[3]2010_HVAC'!$EY$7:$KA$83,26),"")</f>
        <v>8.345714285714287</v>
      </c>
      <c r="AM55" s="22">
        <f>IF(AM24&gt;0,VLOOKUP(AM24,'[3]2010_HVAC'!$EY$7:$KA$83,26),"")</f>
        <v>14.069785714285715</v>
      </c>
      <c r="AN55" s="22">
        <f>IF(AN24&gt;0,VLOOKUP(AN24,'[3]2010_HVAC'!$EY$7:$KA$83,26),"")</f>
        <v>57.993571428571428</v>
      </c>
      <c r="AO55" s="14">
        <f t="shared" si="40"/>
        <v>81405.355057004926</v>
      </c>
      <c r="AP55" s="23">
        <f>IF(AP24&gt;0,VLOOKUP(AP24,'[3]2010_Envelope'!$BH$6:$CR$128,7),"")</f>
        <v>11.281002676767676</v>
      </c>
      <c r="AQ55" s="23">
        <f>IF(AQ24&gt;0,VLOOKUP(AQ24,'[3]2010_Envelope'!$BH$6:$CR$128,7),"")</f>
        <v>48.118181818181817</v>
      </c>
      <c r="AR55" s="23">
        <f>IF(AR24&gt;0,VLOOKUP(AR24,'[3]2010_Envelope'!$BH$6:$CR$128,7),"")</f>
        <v>11.479734848484849</v>
      </c>
      <c r="AS55" s="23">
        <f>IF(AS24&gt;0,VLOOKUP(AS24,'[3]2010_Envelope'!$BH$6:$CR$128,7),"")</f>
        <v>51.63163636363636</v>
      </c>
      <c r="AT55" s="23">
        <f>IF(AT24&gt;0,VLOOKUP(AT24,'[3]2010_Envelope'!$BH$6:$CR$128,7),"")</f>
        <v>24.739090909090908</v>
      </c>
      <c r="AU55" s="23">
        <f>IF(AU24&gt;0,VLOOKUP(AU24,'[3]2010_Envelope'!$BH$6:$CR$128,7),"")</f>
        <v>12.818181818181818</v>
      </c>
      <c r="AV55" s="22">
        <f>IF(AV24&gt;0,VLOOKUP(AV24,'[3]2010_HVAC'!$EY$7:$KA$83,29),"")</f>
        <v>10.32291919191919</v>
      </c>
      <c r="AW55" s="22">
        <f>IF(AW24&gt;0,VLOOKUP(AW24,'[3]2010_HVAC'!$EY$7:$KA$83,29),"")</f>
        <v>8.5505533737373725</v>
      </c>
      <c r="AX55" s="22" t="str">
        <f>IF(AX24&gt;0,VLOOKUP(AX24,'[3]2010_HVAC'!$EY$7:$KA$83,29),"")</f>
        <v/>
      </c>
      <c r="AY55" s="61">
        <f>VLOOKUP($C55,[1]Performance!$A$3:$K$36,10)</f>
        <v>2</v>
      </c>
      <c r="AZ55" s="61">
        <f t="shared" si="41"/>
        <v>31</v>
      </c>
      <c r="BA55" s="22">
        <f>IF(BA24&gt;0,VLOOKUP(BA24,'[3]2010_HVAC'!$EY$7:$KA$83,AZ55),"")</f>
        <v>14.264000412040398</v>
      </c>
      <c r="BB55" s="22" t="str">
        <f>IF(BB24&gt;0,VLOOKUP(BB24,'[3]2010_HVAC'!$EY$7:$KA$83,AZ55),"")</f>
        <v/>
      </c>
      <c r="BC55" s="22">
        <f>IF(BC24&gt;0,VLOOKUP(BC24,'[3]2010_HVAC'!$EY$7:$KA$83,29),"")</f>
        <v>81.678799999999995</v>
      </c>
      <c r="BD55" s="22">
        <f>IF(BD24&gt;0,VLOOKUP(BD24,'[3]2010_HVAC'!$EY$7:$KA$83,29),"")</f>
        <v>0.59010101010101013</v>
      </c>
      <c r="BE55" s="22">
        <f>IF(BE24&gt;0,VLOOKUP(BE24,'[3]2010_HVAC'!$EY$7:$KA$83,29),"")</f>
        <v>18.790868686868684</v>
      </c>
      <c r="BF55" s="22">
        <f>IF(BF24&gt;0,VLOOKUP(BF24,'[3]2010_HVAC'!$EY$7:$KA$83,29),"")</f>
        <v>36.084888888888891</v>
      </c>
      <c r="BG55" s="14">
        <f t="shared" si="42"/>
        <v>327046.46039791999</v>
      </c>
      <c r="BH55" s="21">
        <f>IF($N55&gt;0,VLOOKUP($C55,[2]Madrid!$AB$7:$AN$40,$N55))/((IF($P55=1,'3 PlantsCodes'!$D$26,IF($P55=2,'3 PlantsCodes'!$D$27,IF($P55=3,'3 PlantsCodes'!$D$28,IF($P55=4,'3 PlantsCodes'!$D$29)))))*IF($R55=1,'3 PlantsCodes'!$D$31,IF(SP_Madrid!$R55=2,'3 PlantsCodes'!$D$32)))</f>
        <v>5.6835972690777785</v>
      </c>
      <c r="BI55" s="21">
        <f>(IF($O55=20,VLOOKUP($C55,[2]Madrid!$AB$7:$AN$40,12),IF($O55&gt;0,VLOOKUP($C55,[2]Madrid!$AB$7:$AN$40,$O55),0))/(IF($Q55=1,'3 PlantsCodes'!$E$26,IF($Q55=3,'3 PlantsCodes'!$E$28,IF($Q55=4,'3 PlantsCodes'!$E$29,1)))*IF($R55=1,'3 PlantsCodes'!$E$31,IF($R55=2,'3 PlantsCodes'!$E$32))))</f>
        <v>4.3520851411761434</v>
      </c>
      <c r="BJ55" s="21">
        <f>VLOOKUP($C55,[2]Madrid!$AB$6:$AZ$40,$T55)</f>
        <v>2.2235635319892761</v>
      </c>
      <c r="BK55" s="21">
        <f>VLOOKUP($C55,[2]Madrid!$B$7:$Y$40,18)</f>
        <v>11.353794285713454</v>
      </c>
      <c r="BL55" s="21">
        <f>VLOOKUP($C55,[2]Madrid!$B$7:$AA$40,26)</f>
        <v>4.9728975475733277</v>
      </c>
      <c r="BM55" s="22">
        <f>IF($V55=1,-[4]SFH!$E$12,0)</f>
        <v>-22.4</v>
      </c>
      <c r="BN55" s="63" t="s">
        <v>38</v>
      </c>
      <c r="BO55" s="21">
        <f>IF($N55&gt;0,VLOOKUP($C55,[1]Madrid!$AB$7:$AN$40,$N55))/((IF($P55=1,'3 PlantsCodes'!$D$26,IF($P55=2,'3 PlantsCodes'!$D$27,IF($P55=3,'3 PlantsCodes'!$D$28,IF($P55=4,'3 PlantsCodes'!$D$29)))))*IF($R55=1,'3 PlantsCodes'!$D$31,IF(SP_Madrid!$R55=2,'3 PlantsCodes'!$D$32)))</f>
        <v>4.8480420565857205</v>
      </c>
      <c r="BP55" s="21">
        <f>(IF($O55=20,VLOOKUP($C55,[1]Madrid!$AB$7:$AN$40,12),IF($O55&gt;0,VLOOKUP($C55,[1]Madrid!$AB$7:$AN$40,$O55),0))/(IF($Q55=1,'3 PlantsCodes'!$E$26,IF($Q55=3,'3 PlantsCodes'!$E$28,IF($Q55=4,'3 PlantsCodes'!$E$29,1)))*IF($R55=1,'3 PlantsCodes'!$E$31,IF($R55=2,'3 PlantsCodes'!$E$32))))</f>
        <v>1.8070266511883188</v>
      </c>
      <c r="BQ55" s="21">
        <f>VLOOKUP($C55,[1]Madrid!$AB$6:$AZ$40,$T55)</f>
        <v>3.6874612592464509</v>
      </c>
      <c r="BR55" s="21">
        <f>VLOOKUP($C55,[1]Madrid!$B$7:$Y$40,18)</f>
        <v>11.676460606061632</v>
      </c>
      <c r="BS55" s="21">
        <f>VLOOKUP($C55,[1]Madrid!$B$7:$AA$40,26)</f>
        <v>5.0333996286507672</v>
      </c>
      <c r="BT55" s="22">
        <f>IF($V55=1,-[4]AB!$E$12,0)</f>
        <v>-13.872727272727273</v>
      </c>
      <c r="BU55" s="63" t="s">
        <v>38</v>
      </c>
    </row>
    <row r="56" spans="1:73" ht="15" customHeight="1" x14ac:dyDescent="0.25">
      <c r="A56" s="195"/>
      <c r="B56" s="18">
        <v>20</v>
      </c>
      <c r="C56" s="26">
        <f t="shared" ref="C56:W56" si="60">IF(C25="","",C25)</f>
        <v>34</v>
      </c>
      <c r="D56" s="55" t="str">
        <f t="shared" si="60"/>
        <v>+</v>
      </c>
      <c r="E56" s="55" t="str">
        <f t="shared" si="60"/>
        <v>o+</v>
      </c>
      <c r="F56" s="54" t="str">
        <f t="shared" si="60"/>
        <v>+</v>
      </c>
      <c r="G56" s="54" t="str">
        <f t="shared" si="60"/>
        <v>o</v>
      </c>
      <c r="H56" s="54">
        <f t="shared" si="60"/>
        <v>1</v>
      </c>
      <c r="I56" s="54">
        <f t="shared" si="60"/>
        <v>4</v>
      </c>
      <c r="J56" s="54">
        <f t="shared" si="60"/>
        <v>3</v>
      </c>
      <c r="K56" s="54">
        <f t="shared" si="60"/>
        <v>2</v>
      </c>
      <c r="L56" s="54">
        <f t="shared" si="60"/>
        <v>2</v>
      </c>
      <c r="M56" s="54">
        <f t="shared" si="60"/>
        <v>4322</v>
      </c>
      <c r="N56" s="54">
        <f t="shared" si="60"/>
        <v>7</v>
      </c>
      <c r="O56" s="54">
        <f t="shared" si="60"/>
        <v>12</v>
      </c>
      <c r="P56" s="54">
        <f t="shared" si="60"/>
        <v>1</v>
      </c>
      <c r="Q56" s="54">
        <f t="shared" si="60"/>
        <v>1</v>
      </c>
      <c r="R56" s="54">
        <f t="shared" si="60"/>
        <v>2</v>
      </c>
      <c r="S56" s="54" t="str">
        <f t="shared" si="60"/>
        <v>o</v>
      </c>
      <c r="T56" s="26">
        <f t="shared" si="60"/>
        <v>22</v>
      </c>
      <c r="U56" s="54">
        <f t="shared" si="60"/>
        <v>1</v>
      </c>
      <c r="V56" s="54">
        <f t="shared" si="60"/>
        <v>1</v>
      </c>
      <c r="W56" s="19" t="str">
        <f t="shared" si="60"/>
        <v/>
      </c>
      <c r="X56" s="23">
        <f>IF(X25&gt;0,VLOOKUP(X25,'[3]2010_Envelope'!$BH$6:$CR$128,6),"")</f>
        <v>36.781075714285713</v>
      </c>
      <c r="Y56" s="23">
        <f>IF(Y25&gt;0,VLOOKUP(Y25,'[3]2010_Envelope'!$BH$6:$CR$128,6),"")</f>
        <v>130.71875</v>
      </c>
      <c r="Z56" s="23">
        <f>IF(Z25&gt;0,VLOOKUP(Z25,'[3]2010_Envelope'!$BH$6:$CR$128,6),"")</f>
        <v>26.744492052898167</v>
      </c>
      <c r="AA56" s="23">
        <f>IF(AA25&gt;0,VLOOKUP(AA25,'[3]2010_Envelope'!$BH$6:$CR$128,6),"")</f>
        <v>115.99857857142861</v>
      </c>
      <c r="AB56" s="23">
        <f>IF(AB25&gt;0,VLOOKUP(AB25,'[3]2010_Envelope'!$BH$6:$CR$128,6),"")</f>
        <v>56.34910714285715</v>
      </c>
      <c r="AC56" s="23">
        <f>IF(AC25&gt;0,VLOOKUP(AC25,'[3]2010_Envelope'!$BH$6:$CR$128,6),"")</f>
        <v>29.196428571428573</v>
      </c>
      <c r="AD56" s="22">
        <f>IF(AD25&gt;0,VLOOKUP(AD25,'[3]2010_HVAC'!$EY$7:$KA$83,26),"")</f>
        <v>11.90625</v>
      </c>
      <c r="AE56" s="22">
        <f>IF(AE25&gt;0,VLOOKUP(AE25,'[3]2010_HVAC'!$EY$7:$KA$83,26),"")</f>
        <v>11.645899999999997</v>
      </c>
      <c r="AF56" s="22" t="str">
        <f>IF(AF25&gt;0,VLOOKUP(AF25,'[3]2010_HVAC'!$EY$7:$KA$83,26),"")</f>
        <v/>
      </c>
      <c r="AG56" s="61">
        <f>VLOOKUP($C56,[2]Performance!$A$3:$K$36,10)</f>
        <v>2</v>
      </c>
      <c r="AH56" s="61">
        <f t="shared" ref="AH56:AH64" si="61">IF(AG56=0,26,IF(AG56=1,27,28))</f>
        <v>28</v>
      </c>
      <c r="AI56" s="22">
        <f>IF(AI25&gt;0,VLOOKUP(AI25,'[3]2010_HVAC'!$EY$7:$KA$83,AH56),"")</f>
        <v>20.420250942892196</v>
      </c>
      <c r="AJ56" s="22" t="str">
        <f>IF(AJ25&gt;0,VLOOKUP(AJ25,'[3]2010_HVAC'!$EY$7:$KA$83,AH56),"")</f>
        <v/>
      </c>
      <c r="AK56" s="22">
        <f>IF(AK25&gt;0,VLOOKUP(AK25,'[3]2010_HVAC'!$EY$7:$KA$83,26),"")</f>
        <v>92.473799999999997</v>
      </c>
      <c r="AL56" s="22">
        <f>IF(AL25&gt;0,VLOOKUP(AL25,'[3]2010_HVAC'!$EY$7:$KA$83,26),"")</f>
        <v>8.345714285714287</v>
      </c>
      <c r="AM56" s="22">
        <f>IF(AM25&gt;0,VLOOKUP(AM25,'[3]2010_HVAC'!$EY$7:$KA$83,26),"")</f>
        <v>14.069785714285715</v>
      </c>
      <c r="AN56" s="22">
        <f>IF(AN25&gt;0,VLOOKUP(AN25,'[3]2010_HVAC'!$EY$7:$KA$83,26),"")</f>
        <v>57.993571428571428</v>
      </c>
      <c r="AO56" s="14">
        <f t="shared" ref="AO56:AO64" si="62">(SUM(X56:AF56)+SUM(AI56:AN56))*$AO$5</f>
        <v>85770.11861941067</v>
      </c>
      <c r="AP56" s="23">
        <f>IF(AP25&gt;0,VLOOKUP(AP25,'[3]2010_Envelope'!$BH$6:$CR$128,7),"")</f>
        <v>17.798305858585856</v>
      </c>
      <c r="AQ56" s="23">
        <f>IF(AQ25&gt;0,VLOOKUP(AQ25,'[3]2010_Envelope'!$BH$6:$CR$128,7),"")</f>
        <v>54.209090909090911</v>
      </c>
      <c r="AR56" s="23">
        <f>IF(AR25&gt;0,VLOOKUP(AR25,'[3]2010_Envelope'!$BH$6:$CR$128,7),"")</f>
        <v>12.941618491193834</v>
      </c>
      <c r="AS56" s="23">
        <f>IF(AS25&gt;0,VLOOKUP(AS25,'[3]2010_Envelope'!$BH$6:$CR$128,7),"")</f>
        <v>51.63163636363636</v>
      </c>
      <c r="AT56" s="23">
        <f>IF(AT25&gt;0,VLOOKUP(AT25,'[3]2010_Envelope'!$BH$6:$CR$128,7),"")</f>
        <v>24.739090909090908</v>
      </c>
      <c r="AU56" s="23">
        <f>IF(AU25&gt;0,VLOOKUP(AU25,'[3]2010_Envelope'!$BH$6:$CR$128,7),"")</f>
        <v>12.818181818181818</v>
      </c>
      <c r="AV56" s="22">
        <f>IF(AV25&gt;0,VLOOKUP(AV25,'[3]2010_HVAC'!$EY$7:$KA$83,29),"")</f>
        <v>10.32291919191919</v>
      </c>
      <c r="AW56" s="22">
        <f>IF(AW25&gt;0,VLOOKUP(AW25,'[3]2010_HVAC'!$EY$7:$KA$83,29),"")</f>
        <v>8.5505533737373725</v>
      </c>
      <c r="AX56" s="22" t="str">
        <f>IF(AX25&gt;0,VLOOKUP(AX25,'[3]2010_HVAC'!$EY$7:$KA$83,29),"")</f>
        <v/>
      </c>
      <c r="AY56" s="61">
        <f>VLOOKUP($C56,[1]Performance!$A$3:$K$36,10)</f>
        <v>2</v>
      </c>
      <c r="AZ56" s="61">
        <f t="shared" ref="AZ56:AZ64" si="63">IF(AY56=0,29,IF(AY56=1,30,31))</f>
        <v>31</v>
      </c>
      <c r="BA56" s="22">
        <f>IF(BA25&gt;0,VLOOKUP(BA25,'[3]2010_HVAC'!$EY$7:$KA$83,AZ56),"")</f>
        <v>14.264000412040398</v>
      </c>
      <c r="BB56" s="22" t="str">
        <f>IF(BB25&gt;0,VLOOKUP(BB25,'[3]2010_HVAC'!$EY$7:$KA$83,AZ56),"")</f>
        <v/>
      </c>
      <c r="BC56" s="22">
        <f>IF(BC25&gt;0,VLOOKUP(BC25,'[3]2010_HVAC'!$EY$7:$KA$83,29),"")</f>
        <v>81.678799999999995</v>
      </c>
      <c r="BD56" s="22">
        <f>IF(BD25&gt;0,VLOOKUP(BD25,'[3]2010_HVAC'!$EY$7:$KA$83,29),"")</f>
        <v>0.59010101010101013</v>
      </c>
      <c r="BE56" s="22">
        <f>IF(BE25&gt;0,VLOOKUP(BE25,'[3]2010_HVAC'!$EY$7:$KA$83,29),"")</f>
        <v>18.790868686868684</v>
      </c>
      <c r="BF56" s="22">
        <f>IF(BF25&gt;0,VLOOKUP(BF25,'[3]2010_HVAC'!$EY$7:$KA$83,29),"")</f>
        <v>36.084888888888891</v>
      </c>
      <c r="BG56" s="14">
        <f t="shared" ref="BG56:BG64" si="64">(SUM(AP56:AX56)+SUM(BA56:BF56))*$BG$5</f>
        <v>340975.85535420186</v>
      </c>
      <c r="BH56" s="21">
        <f>IF($N56&gt;0,VLOOKUP($C56,[2]Madrid!$AB$7:$AN$40,$N56))/((IF($P56=1,'3 PlantsCodes'!$D$26,IF($P56=2,'3 PlantsCodes'!$D$27,IF($P56=3,'3 PlantsCodes'!$D$28,IF($P56=4,'3 PlantsCodes'!$D$29)))))*IF($R56=1,'3 PlantsCodes'!$D$31,IF(SP_Madrid!$R56=2,'3 PlantsCodes'!$D$32)))</f>
        <v>4.8584595671340196</v>
      </c>
      <c r="BI56" s="21">
        <f>(IF($O56=20,VLOOKUP($C56,[2]Madrid!$AB$7:$AN$40,12),IF($O56&gt;0,VLOOKUP($C56,[2]Madrid!$AB$7:$AN$40,$O56),0))/(IF($Q56=1,'3 PlantsCodes'!$E$26,IF($Q56=3,'3 PlantsCodes'!$E$28,IF($Q56=4,'3 PlantsCodes'!$E$29,1)))*IF($R56=1,'3 PlantsCodes'!$E$31,IF($R56=2,'3 PlantsCodes'!$E$32))))</f>
        <v>4.1964011492672508</v>
      </c>
      <c r="BJ56" s="21">
        <f>VLOOKUP($C56,[2]Madrid!$AB$6:$AZ$40,$T56)</f>
        <v>2.2723358325163603</v>
      </c>
      <c r="BK56" s="21">
        <f>VLOOKUP($C56,[2]Madrid!$B$7:$Y$40,18)</f>
        <v>11.353794285713454</v>
      </c>
      <c r="BL56" s="21">
        <f>VLOOKUP($C56,[2]Madrid!$B$7:$AA$40,26)</f>
        <v>4.9652007956379229</v>
      </c>
      <c r="BM56" s="22">
        <f>IF($V56=1,-[4]SFH!$E$12,0)</f>
        <v>-22.4</v>
      </c>
      <c r="BN56" s="63" t="s">
        <v>38</v>
      </c>
      <c r="BO56" s="21">
        <f>IF($N56&gt;0,VLOOKUP($C56,[1]Madrid!$AB$7:$AN$40,$N56))/((IF($P56=1,'3 PlantsCodes'!$D$26,IF($P56=2,'3 PlantsCodes'!$D$27,IF($P56=3,'3 PlantsCodes'!$D$28,IF($P56=4,'3 PlantsCodes'!$D$29)))))*IF($R56=1,'3 PlantsCodes'!$D$31,IF(SP_Madrid!$R56=2,'3 PlantsCodes'!$D$32)))</f>
        <v>4.3144047945788007</v>
      </c>
      <c r="BP56" s="21">
        <f>(IF($O56=20,VLOOKUP($C56,[1]Madrid!$AB$7:$AN$40,12),IF($O56&gt;0,VLOOKUP($C56,[1]Madrid!$AB$7:$AN$40,$O56),0))/(IF($Q56=1,'3 PlantsCodes'!$E$26,IF($Q56=3,'3 PlantsCodes'!$E$28,IF($Q56=4,'3 PlantsCodes'!$E$29,1)))*IF($R56=1,'3 PlantsCodes'!$E$31,IF($R56=2,'3 PlantsCodes'!$E$32))))</f>
        <v>1.7391158660421659</v>
      </c>
      <c r="BQ56" s="21">
        <f>VLOOKUP($C56,[1]Madrid!$AB$6:$AZ$40,$T56)</f>
        <v>3.7351761870375562</v>
      </c>
      <c r="BR56" s="21">
        <f>VLOOKUP($C56,[1]Madrid!$B$7:$Y$40,18)</f>
        <v>11.676460606061632</v>
      </c>
      <c r="BS56" s="21">
        <f>VLOOKUP($C56,[1]Madrid!$B$7:$AA$40,26)</f>
        <v>5.030120055532481</v>
      </c>
      <c r="BT56" s="22">
        <f>IF($V56=1,-[4]AB!$E$12,0)</f>
        <v>-13.872727272727273</v>
      </c>
      <c r="BU56" s="63" t="s">
        <v>38</v>
      </c>
    </row>
    <row r="57" spans="1:73" ht="15" customHeight="1" x14ac:dyDescent="0.25">
      <c r="A57" s="195"/>
      <c r="B57" s="18">
        <v>21</v>
      </c>
      <c r="C57" s="26">
        <f t="shared" ref="C57:W57" si="65">IF(C26="","",C26)</f>
        <v>9</v>
      </c>
      <c r="D57" s="55" t="str">
        <f t="shared" si="65"/>
        <v/>
      </c>
      <c r="E57" s="55" t="str">
        <f t="shared" si="65"/>
        <v/>
      </c>
      <c r="F57" s="54" t="str">
        <f t="shared" si="65"/>
        <v/>
      </c>
      <c r="G57" s="54" t="str">
        <f t="shared" si="65"/>
        <v/>
      </c>
      <c r="H57" s="54">
        <f t="shared" si="65"/>
        <v>0</v>
      </c>
      <c r="I57" s="54">
        <f t="shared" si="65"/>
        <v>2</v>
      </c>
      <c r="J57" s="54">
        <f t="shared" si="65"/>
        <v>2</v>
      </c>
      <c r="K57" s="54">
        <f t="shared" si="65"/>
        <v>1</v>
      </c>
      <c r="L57" s="54">
        <f t="shared" si="65"/>
        <v>1</v>
      </c>
      <c r="M57" s="54">
        <f t="shared" si="65"/>
        <v>2211</v>
      </c>
      <c r="N57" s="54">
        <f t="shared" si="65"/>
        <v>7</v>
      </c>
      <c r="O57" s="54">
        <f t="shared" si="65"/>
        <v>12</v>
      </c>
      <c r="P57" s="54">
        <f t="shared" si="65"/>
        <v>1</v>
      </c>
      <c r="Q57" s="54">
        <f t="shared" si="65"/>
        <v>1</v>
      </c>
      <c r="R57" s="54">
        <f t="shared" si="65"/>
        <v>2</v>
      </c>
      <c r="S57" s="54" t="str">
        <f t="shared" si="65"/>
        <v>o</v>
      </c>
      <c r="T57" s="26">
        <f t="shared" si="65"/>
        <v>16</v>
      </c>
      <c r="U57" s="54">
        <f t="shared" si="65"/>
        <v>0</v>
      </c>
      <c r="V57" s="54">
        <f t="shared" si="65"/>
        <v>1</v>
      </c>
      <c r="W57" s="19" t="str">
        <f t="shared" si="65"/>
        <v/>
      </c>
      <c r="X57" s="23">
        <f>IF(X26&gt;0,VLOOKUP(X26,'[3]2010_Envelope'!$BH$6:$CR$128,6),"")</f>
        <v>18.823304999999998</v>
      </c>
      <c r="Y57" s="23">
        <f>IF(Y26&gt;0,VLOOKUP(Y26,'[3]2010_Envelope'!$BH$6:$CR$128,6),"")</f>
        <v>101.34375</v>
      </c>
      <c r="Z57" s="23">
        <f>IF(Z26&gt;0,VLOOKUP(Z26,'[3]2010_Envelope'!$BH$6:$CR$128,6),"")</f>
        <v>20.334375000000001</v>
      </c>
      <c r="AA57" s="23">
        <f>IF(AA26&gt;0,VLOOKUP(AA26,'[3]2010_Envelope'!$BH$6:$CR$128,6),"")</f>
        <v>90.859285714285733</v>
      </c>
      <c r="AB57" s="23" t="str">
        <f>IF(AB26&gt;0,VLOOKUP(AB26,'[3]2010_Envelope'!$BH$6:$CR$128,6),"")</f>
        <v/>
      </c>
      <c r="AC57" s="23">
        <f>IF(AC26&gt;0,VLOOKUP(AC26,'[3]2010_Envelope'!$BH$6:$CR$128,6),"")</f>
        <v>12.554464285714287</v>
      </c>
      <c r="AD57" s="22" t="str">
        <f>IF(AD26&gt;0,VLOOKUP(AD26,'[3]2010_HVAC'!$EY$7:$KA$83,26),"")</f>
        <v/>
      </c>
      <c r="AE57" s="22" t="str">
        <f>IF(AE26&gt;0,VLOOKUP(AE26,'[3]2010_HVAC'!$EY$7:$KA$83,26),"")</f>
        <v/>
      </c>
      <c r="AF57" s="22" t="str">
        <f>IF(AF26&gt;0,VLOOKUP(AF26,'[3]2010_HVAC'!$EY$7:$KA$83,26),"")</f>
        <v/>
      </c>
      <c r="AG57" s="61">
        <f>VLOOKUP($C57,[2]Performance!$A$3:$K$36,10)</f>
        <v>2</v>
      </c>
      <c r="AH57" s="61">
        <f t="shared" si="61"/>
        <v>28</v>
      </c>
      <c r="AI57" s="22">
        <f>IF(AI26&gt;0,VLOOKUP(AI26,'[3]2010_HVAC'!$EY$7:$KA$83,AH57),"")</f>
        <v>20.420250942892196</v>
      </c>
      <c r="AJ57" s="22" t="str">
        <f>IF(AJ26&gt;0,VLOOKUP(AJ26,'[3]2010_HVAC'!$EY$7:$KA$83,AH57),"")</f>
        <v/>
      </c>
      <c r="AK57" s="22">
        <f>IF(AK26&gt;0,VLOOKUP(AK26,'[3]2010_HVAC'!$EY$7:$KA$83,26),"")</f>
        <v>92.473799999999997</v>
      </c>
      <c r="AL57" s="22">
        <f>IF(AL26&gt;0,VLOOKUP(AL26,'[3]2010_HVAC'!$EY$7:$KA$83,26),"")</f>
        <v>8.345714285714287</v>
      </c>
      <c r="AM57" s="22" t="str">
        <f>IF(AM26&gt;0,VLOOKUP(AM26,'[3]2010_HVAC'!$EY$7:$KA$83,26),"")</f>
        <v/>
      </c>
      <c r="AN57" s="22">
        <f>IF(AN26&gt;0,VLOOKUP(AN26,'[3]2010_HVAC'!$EY$7:$KA$83,26),"")</f>
        <v>57.993571428571428</v>
      </c>
      <c r="AO57" s="14">
        <f t="shared" si="62"/>
        <v>59240.792332004909</v>
      </c>
      <c r="AP57" s="23">
        <f>IF(AP26&gt;0,VLOOKUP(AP26,'[3]2010_Envelope'!$BH$6:$CR$128,7),"")</f>
        <v>9.1085682828282817</v>
      </c>
      <c r="AQ57" s="23">
        <f>IF(AQ26&gt;0,VLOOKUP(AQ26,'[3]2010_Envelope'!$BH$6:$CR$128,7),"")</f>
        <v>42.027272727272724</v>
      </c>
      <c r="AR57" s="23">
        <f>IF(AR26&gt;0,VLOOKUP(AR26,'[3]2010_Envelope'!$BH$6:$CR$128,7),"")</f>
        <v>9.8397727272727273</v>
      </c>
      <c r="AS57" s="23">
        <f>IF(AS26&gt;0,VLOOKUP(AS26,'[3]2010_Envelope'!$BH$6:$CR$128,7),"")</f>
        <v>39.890181818181809</v>
      </c>
      <c r="AT57" s="23" t="str">
        <f>IF(AT26&gt;0,VLOOKUP(AT26,'[3]2010_Envelope'!$BH$6:$CR$128,7),"")</f>
        <v/>
      </c>
      <c r="AU57" s="23">
        <f>IF(AU26&gt;0,VLOOKUP(AU26,'[3]2010_Envelope'!$BH$6:$CR$128,7),"")</f>
        <v>5.127272727272727</v>
      </c>
      <c r="AV57" s="22" t="str">
        <f>IF(AV26&gt;0,VLOOKUP(AV26,'[3]2010_HVAC'!$EY$7:$KA$83,29),"")</f>
        <v/>
      </c>
      <c r="AW57" s="22" t="str">
        <f>IF(AW26&gt;0,VLOOKUP(AW26,'[3]2010_HVAC'!$EY$7:$KA$83,29),"")</f>
        <v/>
      </c>
      <c r="AX57" s="22" t="str">
        <f>IF(AX26&gt;0,VLOOKUP(AX26,'[3]2010_HVAC'!$EY$7:$KA$83,29),"")</f>
        <v/>
      </c>
      <c r="AY57" s="61">
        <f>VLOOKUP($C57,[1]Performance!$A$3:$K$36,10)</f>
        <v>2</v>
      </c>
      <c r="AZ57" s="61">
        <f t="shared" si="63"/>
        <v>31</v>
      </c>
      <c r="BA57" s="22">
        <f>IF(BA26&gt;0,VLOOKUP(BA26,'[3]2010_HVAC'!$EY$7:$KA$83,AZ57),"")</f>
        <v>14.264000412040398</v>
      </c>
      <c r="BB57" s="22" t="str">
        <f>IF(BB26&gt;0,VLOOKUP(BB26,'[3]2010_HVAC'!$EY$7:$KA$83,AZ57),"")</f>
        <v/>
      </c>
      <c r="BC57" s="22">
        <f>IF(BC26&gt;0,VLOOKUP(BC26,'[3]2010_HVAC'!$EY$7:$KA$83,29),"")</f>
        <v>81.678799999999995</v>
      </c>
      <c r="BD57" s="22">
        <f>IF(BD26&gt;0,VLOOKUP(BD26,'[3]2010_HVAC'!$EY$7:$KA$83,29),"")</f>
        <v>0.59010101010101013</v>
      </c>
      <c r="BE57" s="22" t="str">
        <f>IF(BE26&gt;0,VLOOKUP(BE26,'[3]2010_HVAC'!$EY$7:$KA$83,29),"")</f>
        <v/>
      </c>
      <c r="BF57" s="22">
        <f>IF(BF26&gt;0,VLOOKUP(BF26,'[3]2010_HVAC'!$EY$7:$KA$83,29),"")</f>
        <v>36.084888888888891</v>
      </c>
      <c r="BG57" s="14">
        <f t="shared" si="64"/>
        <v>236224.75000791997</v>
      </c>
      <c r="BH57" s="21">
        <f>IF($N57&gt;0,VLOOKUP($C57,[2]Madrid!$AB$7:$AN$40,$N57))/((IF($P57=1,'3 PlantsCodes'!$D$26,IF($P57=2,'3 PlantsCodes'!$D$27,IF($P57=3,'3 PlantsCodes'!$D$28,IF($P57=4,'3 PlantsCodes'!$D$29)))))*IF($R57=1,'3 PlantsCodes'!$D$31,IF(SP_Madrid!$R57=2,'3 PlantsCodes'!$D$32)))</f>
        <v>12.482760522277067</v>
      </c>
      <c r="BI57" s="21">
        <f>(IF($O57=20,VLOOKUP($C57,[2]Madrid!$AB$7:$AN$40,12),IF($O57&gt;0,VLOOKUP($C57,[2]Madrid!$AB$7:$AN$40,$O57),0))/(IF($Q57=1,'3 PlantsCodes'!$E$26,IF($Q57=3,'3 PlantsCodes'!$E$28,IF($Q57=4,'3 PlantsCodes'!$E$29,1)))*IF($R57=1,'3 PlantsCodes'!$E$31,IF($R57=2,'3 PlantsCodes'!$E$32))))</f>
        <v>12.213600492124613</v>
      </c>
      <c r="BJ57" s="21">
        <f>VLOOKUP($C57,[2]Madrid!$AB$6:$AZ$40,$T57)</f>
        <v>5.9659877139677659</v>
      </c>
      <c r="BK57" s="21">
        <f>VLOOKUP($C57,[2]Madrid!$B$7:$Y$40,18)</f>
        <v>11.353794285713454</v>
      </c>
      <c r="BL57" s="21">
        <f>VLOOKUP($C57,[2]Madrid!$B$7:$AA$40,26)</f>
        <v>0.60162699651270479</v>
      </c>
      <c r="BM57" s="22">
        <f>IF($V57=1,-[4]SFH!$E$12,0)</f>
        <v>-22.4</v>
      </c>
      <c r="BN57" s="63" t="s">
        <v>38</v>
      </c>
      <c r="BO57" s="21">
        <f>IF($N57&gt;0,VLOOKUP($C57,[1]Madrid!$AB$7:$AN$40,$N57))/((IF($P57=1,'3 PlantsCodes'!$D$26,IF($P57=2,'3 PlantsCodes'!$D$27,IF($P57=3,'3 PlantsCodes'!$D$28,IF($P57=4,'3 PlantsCodes'!$D$29)))))*IF($R57=1,'3 PlantsCodes'!$D$31,IF(SP_Madrid!$R57=2,'3 PlantsCodes'!$D$32)))</f>
        <v>10.042965535925413</v>
      </c>
      <c r="BP57" s="21">
        <f>(IF($O57=20,VLOOKUP($C57,[1]Madrid!$AB$7:$AN$40,12),IF($O57&gt;0,VLOOKUP($C57,[1]Madrid!$AB$7:$AN$40,$O57),0))/(IF($Q57=1,'3 PlantsCodes'!$E$26,IF($Q57=3,'3 PlantsCodes'!$E$28,IF($Q57=4,'3 PlantsCodes'!$E$29,1)))*IF($R57=1,'3 PlantsCodes'!$E$31,IF($R57=2,'3 PlantsCodes'!$E$32))))</f>
        <v>6.1866567939052572</v>
      </c>
      <c r="BQ57" s="21">
        <f>VLOOKUP($C57,[1]Madrid!$AB$6:$AZ$40,$T57)</f>
        <v>9.4098579234548225</v>
      </c>
      <c r="BR57" s="21">
        <f>VLOOKUP($C57,[1]Madrid!$B$7:$Y$40,18)</f>
        <v>11.676460606061632</v>
      </c>
      <c r="BS57" s="21">
        <f>VLOOKUP($C57,[1]Madrid!$B$7:$AA$40,26)</f>
        <v>0.448510089760358</v>
      </c>
      <c r="BT57" s="22">
        <f>IF($V57=1,-[4]AB!$E$12,0)</f>
        <v>-13.872727272727273</v>
      </c>
      <c r="BU57" s="63" t="s">
        <v>38</v>
      </c>
    </row>
    <row r="58" spans="1:73" ht="15" customHeight="1" x14ac:dyDescent="0.25">
      <c r="A58" s="195"/>
      <c r="B58" s="18">
        <v>22</v>
      </c>
      <c r="C58" s="26">
        <f t="shared" ref="C58:W58" si="66">IF(C27="","",C27)</f>
        <v>9</v>
      </c>
      <c r="D58" s="55" t="str">
        <f t="shared" si="66"/>
        <v/>
      </c>
      <c r="E58" s="55" t="str">
        <f t="shared" si="66"/>
        <v/>
      </c>
      <c r="F58" s="54" t="str">
        <f t="shared" si="66"/>
        <v/>
      </c>
      <c r="G58" s="54" t="str">
        <f t="shared" si="66"/>
        <v/>
      </c>
      <c r="H58" s="54">
        <f t="shared" si="66"/>
        <v>0</v>
      </c>
      <c r="I58" s="54">
        <f t="shared" si="66"/>
        <v>2</v>
      </c>
      <c r="J58" s="54">
        <f t="shared" si="66"/>
        <v>2</v>
      </c>
      <c r="K58" s="54">
        <f t="shared" si="66"/>
        <v>1</v>
      </c>
      <c r="L58" s="54">
        <f t="shared" si="66"/>
        <v>1</v>
      </c>
      <c r="M58" s="54">
        <f t="shared" si="66"/>
        <v>2211</v>
      </c>
      <c r="N58" s="54">
        <f t="shared" si="66"/>
        <v>5</v>
      </c>
      <c r="O58" s="54">
        <f t="shared" si="66"/>
        <v>20</v>
      </c>
      <c r="P58" s="54">
        <f t="shared" si="66"/>
        <v>3</v>
      </c>
      <c r="Q58" s="54">
        <f t="shared" si="66"/>
        <v>3</v>
      </c>
      <c r="R58" s="54">
        <f t="shared" si="66"/>
        <v>2</v>
      </c>
      <c r="S58" s="54" t="str">
        <f t="shared" si="66"/>
        <v>o</v>
      </c>
      <c r="T58" s="26">
        <f t="shared" si="66"/>
        <v>15</v>
      </c>
      <c r="U58" s="54">
        <f t="shared" si="66"/>
        <v>0</v>
      </c>
      <c r="V58" s="54">
        <f t="shared" si="66"/>
        <v>0</v>
      </c>
      <c r="W58" s="19" t="str">
        <f t="shared" si="66"/>
        <v/>
      </c>
      <c r="X58" s="23">
        <f>IF(X27&gt;0,VLOOKUP(X27,'[3]2010_Envelope'!$BH$6:$CR$128,6),"")</f>
        <v>18.823304999999998</v>
      </c>
      <c r="Y58" s="23">
        <f>IF(Y27&gt;0,VLOOKUP(Y27,'[3]2010_Envelope'!$BH$6:$CR$128,6),"")</f>
        <v>101.34375</v>
      </c>
      <c r="Z58" s="23">
        <f>IF(Z27&gt;0,VLOOKUP(Z27,'[3]2010_Envelope'!$BH$6:$CR$128,6),"")</f>
        <v>20.334375000000001</v>
      </c>
      <c r="AA58" s="23">
        <f>IF(AA27&gt;0,VLOOKUP(AA27,'[3]2010_Envelope'!$BH$6:$CR$128,6),"")</f>
        <v>90.859285714285733</v>
      </c>
      <c r="AB58" s="23" t="str">
        <f>IF(AB27&gt;0,VLOOKUP(AB27,'[3]2010_Envelope'!$BH$6:$CR$128,6),"")</f>
        <v/>
      </c>
      <c r="AC58" s="23">
        <f>IF(AC27&gt;0,VLOOKUP(AC27,'[3]2010_Envelope'!$BH$6:$CR$128,6),"")</f>
        <v>12.554464285714287</v>
      </c>
      <c r="AD58" s="22" t="str">
        <f>IF(AD27&gt;0,VLOOKUP(AD27,'[3]2010_HVAC'!$EY$7:$KA$83,26),"")</f>
        <v/>
      </c>
      <c r="AE58" s="22" t="str">
        <f>IF(AE27&gt;0,VLOOKUP(AE27,'[3]2010_HVAC'!$EY$7:$KA$83,26),"")</f>
        <v/>
      </c>
      <c r="AF58" s="22" t="str">
        <f>IF(AF27&gt;0,VLOOKUP(AF27,'[3]2010_HVAC'!$EY$7:$KA$83,26),"")</f>
        <v/>
      </c>
      <c r="AG58" s="61">
        <f>VLOOKUP($C58,[2]Performance!$A$3:$K$36,10)</f>
        <v>2</v>
      </c>
      <c r="AH58" s="61">
        <f t="shared" si="61"/>
        <v>28</v>
      </c>
      <c r="AI58" s="22">
        <f>IF(AI27&gt;0,VLOOKUP(AI27,'[3]2010_HVAC'!$EY$7:$KA$83,AH58),"")</f>
        <v>13.090351488750029</v>
      </c>
      <c r="AJ58" s="22">
        <f>IF(AJ27&gt;0,VLOOKUP(AJ27,'[3]2010_HVAC'!$EY$7:$KA$83,AH58),"")</f>
        <v>32.944662698653083</v>
      </c>
      <c r="AK58" s="22">
        <f>IF(AK27&gt;0,VLOOKUP(AK27,'[3]2010_HVAC'!$EY$7:$KA$83,26),"")</f>
        <v>53.898799999999994</v>
      </c>
      <c r="AL58" s="22">
        <f>IF(AL27&gt;0,VLOOKUP(AL27,'[3]2010_HVAC'!$EY$7:$KA$83,26),"")</f>
        <v>8.345714285714287</v>
      </c>
      <c r="AM58" s="22" t="str">
        <f>IF(AM27&gt;0,VLOOKUP(AM27,'[3]2010_HVAC'!$EY$7:$KA$83,26),"")</f>
        <v/>
      </c>
      <c r="AN58" s="22" t="str">
        <f>IF(AN27&gt;0,VLOOKUP(AN27,'[3]2010_HVAC'!$EY$7:$KA$83,26),"")</f>
        <v/>
      </c>
      <c r="AO58" s="14">
        <f t="shared" si="62"/>
        <v>49307.259186236442</v>
      </c>
      <c r="AP58" s="23">
        <f>IF(AP27&gt;0,VLOOKUP(AP27,'[3]2010_Envelope'!$BH$6:$CR$128,7),"")</f>
        <v>9.1085682828282817</v>
      </c>
      <c r="AQ58" s="23">
        <f>IF(AQ27&gt;0,VLOOKUP(AQ27,'[3]2010_Envelope'!$BH$6:$CR$128,7),"")</f>
        <v>42.027272727272724</v>
      </c>
      <c r="AR58" s="23">
        <f>IF(AR27&gt;0,VLOOKUP(AR27,'[3]2010_Envelope'!$BH$6:$CR$128,7),"")</f>
        <v>9.8397727272727273</v>
      </c>
      <c r="AS58" s="23">
        <f>IF(AS27&gt;0,VLOOKUP(AS27,'[3]2010_Envelope'!$BH$6:$CR$128,7),"")</f>
        <v>39.890181818181809</v>
      </c>
      <c r="AT58" s="23" t="str">
        <f>IF(AT27&gt;0,VLOOKUP(AT27,'[3]2010_Envelope'!$BH$6:$CR$128,7),"")</f>
        <v/>
      </c>
      <c r="AU58" s="23">
        <f>IF(AU27&gt;0,VLOOKUP(AU27,'[3]2010_Envelope'!$BH$6:$CR$128,7),"")</f>
        <v>5.127272727272727</v>
      </c>
      <c r="AV58" s="22" t="str">
        <f>IF(AV27&gt;0,VLOOKUP(AV27,'[3]2010_HVAC'!$EY$7:$KA$83,29),"")</f>
        <v/>
      </c>
      <c r="AW58" s="22" t="str">
        <f>IF(AW27&gt;0,VLOOKUP(AW27,'[3]2010_HVAC'!$EY$7:$KA$83,29),"")</f>
        <v/>
      </c>
      <c r="AX58" s="22" t="str">
        <f>IF(AX27&gt;0,VLOOKUP(AX27,'[3]2010_HVAC'!$EY$7:$KA$83,29),"")</f>
        <v/>
      </c>
      <c r="AY58" s="61">
        <f>VLOOKUP($C58,[1]Performance!$A$3:$K$36,10)</f>
        <v>2</v>
      </c>
      <c r="AZ58" s="61">
        <f t="shared" si="63"/>
        <v>31</v>
      </c>
      <c r="BA58" s="22">
        <f>IF(BA27&gt;0,VLOOKUP(BA27,'[3]2010_HVAC'!$EY$7:$KA$83,AZ58),"")</f>
        <v>7.1208356883663484</v>
      </c>
      <c r="BB58" s="22">
        <f>IF(BB27&gt;0,VLOOKUP(BB27,'[3]2010_HVAC'!$EY$7:$KA$83,AZ58),"")</f>
        <v>13.882643290369963</v>
      </c>
      <c r="BC58" s="22">
        <f>IF(BC27&gt;0,VLOOKUP(BC27,'[3]2010_HVAC'!$EY$7:$KA$83,29),"")</f>
        <v>53.898799999999987</v>
      </c>
      <c r="BD58" s="22">
        <f>IF(BD27&gt;0,VLOOKUP(BD27,'[3]2010_HVAC'!$EY$7:$KA$83,29),"")</f>
        <v>0.59010101010101013</v>
      </c>
      <c r="BE58" s="22" t="str">
        <f>IF(BE27&gt;0,VLOOKUP(BE27,'[3]2010_HVAC'!$EY$7:$KA$83,29),"")</f>
        <v/>
      </c>
      <c r="BF58" s="22" t="str">
        <f>IF(BF27&gt;0,VLOOKUP(BF27,'[3]2010_HVAC'!$EY$7:$KA$83,29),"")</f>
        <v/>
      </c>
      <c r="BG58" s="14">
        <f t="shared" si="64"/>
        <v>179670.59378894893</v>
      </c>
      <c r="BH58" s="21">
        <f>IF($N58&gt;0,VLOOKUP($C58,[2]Madrid!$AB$7:$AN$40,$N58))/((IF($P58=1,'3 PlantsCodes'!$D$26,IF($P58=2,'3 PlantsCodes'!$D$27,IF($P58=3,'3 PlantsCodes'!$D$28,IF($P58=4,'3 PlantsCodes'!$D$29)))))*IF($R58=1,'3 PlantsCodes'!$D$31,IF(SP_Madrid!$R58=2,'3 PlantsCodes'!$D$32)))</f>
        <v>32.887696376321102</v>
      </c>
      <c r="BI58" s="21">
        <f>(IF($O58=20,VLOOKUP($C58,[2]Madrid!$AB$7:$AN$40,12),IF($O58&gt;0,VLOOKUP($C58,[2]Madrid!$AB$7:$AN$40,$O58),0))/(IF($Q58=1,'3 PlantsCodes'!$E$26,IF($Q58=3,'3 PlantsCodes'!$E$28,IF($Q58=4,'3 PlantsCodes'!$E$29,1)))*IF($R58=1,'3 PlantsCodes'!$E$31,IF($R58=2,'3 PlantsCodes'!$E$32))))</f>
        <v>12.088971915674364</v>
      </c>
      <c r="BJ58" s="21">
        <f>VLOOKUP($C58,[2]Madrid!$AB$6:$AZ$40,$T58)</f>
        <v>15.557894736842105</v>
      </c>
      <c r="BK58" s="21">
        <f>VLOOKUP($C58,[2]Madrid!$B$7:$Y$40,18)</f>
        <v>11.353794285713454</v>
      </c>
      <c r="BL58" s="21">
        <f>VLOOKUP($C58,[2]Madrid!$B$7:$AA$40,26)</f>
        <v>0.60162699651270479</v>
      </c>
      <c r="BM58" s="22">
        <f>IF($V58=1,-[4]SFH!$E$12,0)</f>
        <v>0</v>
      </c>
      <c r="BN58" s="63" t="s">
        <v>38</v>
      </c>
      <c r="BO58" s="21">
        <f>IF($N58&gt;0,VLOOKUP($C58,[1]Madrid!$AB$7:$AN$40,$N58))/((IF($P58=1,'3 PlantsCodes'!$D$26,IF($P58=2,'3 PlantsCodes'!$D$27,IF($P58=3,'3 PlantsCodes'!$D$28,IF($P58=4,'3 PlantsCodes'!$D$29)))))*IF($R58=1,'3 PlantsCodes'!$D$31,IF(SP_Madrid!$R58=2,'3 PlantsCodes'!$D$32)))</f>
        <v>25.890171517213023</v>
      </c>
      <c r="BP58" s="21">
        <f>(IF($O58=20,VLOOKUP($C58,[1]Madrid!$AB$7:$AN$40,12),IF($O58&gt;0,VLOOKUP($C58,[1]Madrid!$AB$7:$AN$40,$O58),0))/(IF($Q58=1,'3 PlantsCodes'!$E$26,IF($Q58=3,'3 PlantsCodes'!$E$28,IF($Q58=4,'3 PlantsCodes'!$E$29,1)))*IF($R58=1,'3 PlantsCodes'!$E$31,IF($R58=2,'3 PlantsCodes'!$E$32))))</f>
        <v>6.1235276429470407</v>
      </c>
      <c r="BQ58" s="21">
        <f>VLOOKUP($C58,[1]Madrid!$AB$6:$AZ$40,$T58)</f>
        <v>24.010526315789473</v>
      </c>
      <c r="BR58" s="21">
        <f>VLOOKUP($C58,[1]Madrid!$B$7:$Y$40,18)</f>
        <v>11.676460606061632</v>
      </c>
      <c r="BS58" s="21">
        <f>VLOOKUP($C58,[1]Madrid!$B$7:$AA$40,26)</f>
        <v>0.448510089760358</v>
      </c>
      <c r="BT58" s="22">
        <f>IF($V58=1,-[4]AB!$E$12,0)</f>
        <v>0</v>
      </c>
      <c r="BU58" s="63" t="s">
        <v>38</v>
      </c>
    </row>
    <row r="59" spans="1:73" ht="15" customHeight="1" x14ac:dyDescent="0.25">
      <c r="A59" s="195"/>
      <c r="B59" s="18">
        <v>23</v>
      </c>
      <c r="C59" s="26">
        <f t="shared" ref="C59:W59" si="67">IF(C28="","",C28)</f>
        <v>9</v>
      </c>
      <c r="D59" s="55" t="str">
        <f t="shared" si="67"/>
        <v/>
      </c>
      <c r="E59" s="55" t="str">
        <f t="shared" si="67"/>
        <v/>
      </c>
      <c r="F59" s="54" t="str">
        <f t="shared" si="67"/>
        <v/>
      </c>
      <c r="G59" s="54" t="str">
        <f t="shared" si="67"/>
        <v/>
      </c>
      <c r="H59" s="54">
        <f t="shared" si="67"/>
        <v>0</v>
      </c>
      <c r="I59" s="54">
        <f t="shared" si="67"/>
        <v>2</v>
      </c>
      <c r="J59" s="54">
        <f t="shared" si="67"/>
        <v>2</v>
      </c>
      <c r="K59" s="54">
        <f t="shared" si="67"/>
        <v>1</v>
      </c>
      <c r="L59" s="54">
        <f t="shared" si="67"/>
        <v>1</v>
      </c>
      <c r="M59" s="54">
        <f t="shared" si="67"/>
        <v>2211</v>
      </c>
      <c r="N59" s="54">
        <f t="shared" si="67"/>
        <v>7</v>
      </c>
      <c r="O59" s="54">
        <f t="shared" si="67"/>
        <v>12</v>
      </c>
      <c r="P59" s="54">
        <f t="shared" si="67"/>
        <v>1</v>
      </c>
      <c r="Q59" s="54">
        <f t="shared" si="67"/>
        <v>1</v>
      </c>
      <c r="R59" s="54">
        <f t="shared" si="67"/>
        <v>2</v>
      </c>
      <c r="S59" s="54" t="str">
        <f t="shared" si="67"/>
        <v>o</v>
      </c>
      <c r="T59" s="26">
        <f t="shared" si="67"/>
        <v>16</v>
      </c>
      <c r="U59" s="54">
        <f t="shared" si="67"/>
        <v>0</v>
      </c>
      <c r="V59" s="54">
        <f t="shared" si="67"/>
        <v>1</v>
      </c>
      <c r="W59" s="19" t="str">
        <f t="shared" si="67"/>
        <v/>
      </c>
      <c r="X59" s="23">
        <f>IF(X28&gt;0,VLOOKUP(X28,'[3]2010_Envelope'!$BH$6:$CR$128,6),"")</f>
        <v>18.823304999999998</v>
      </c>
      <c r="Y59" s="23">
        <f>IF(Y28&gt;0,VLOOKUP(Y28,'[3]2010_Envelope'!$BH$6:$CR$128,6),"")</f>
        <v>101.34375</v>
      </c>
      <c r="Z59" s="23">
        <f>IF(Z28&gt;0,VLOOKUP(Z28,'[3]2010_Envelope'!$BH$6:$CR$128,6),"")</f>
        <v>20.334375000000001</v>
      </c>
      <c r="AA59" s="23">
        <f>IF(AA28&gt;0,VLOOKUP(AA28,'[3]2010_Envelope'!$BH$6:$CR$128,6),"")</f>
        <v>90.859285714285733</v>
      </c>
      <c r="AB59" s="23" t="str">
        <f>IF(AB28&gt;0,VLOOKUP(AB28,'[3]2010_Envelope'!$BH$6:$CR$128,6),"")</f>
        <v/>
      </c>
      <c r="AC59" s="23">
        <f>IF(AC28&gt;0,VLOOKUP(AC28,'[3]2010_Envelope'!$BH$6:$CR$128,6),"")</f>
        <v>12.554464285714287</v>
      </c>
      <c r="AD59" s="22" t="str">
        <f>IF(AD28&gt;0,VLOOKUP(AD28,'[3]2010_HVAC'!$EY$7:$KA$83,26),"")</f>
        <v/>
      </c>
      <c r="AE59" s="22" t="str">
        <f>IF(AE28&gt;0,VLOOKUP(AE28,'[3]2010_HVAC'!$EY$7:$KA$83,26),"")</f>
        <v/>
      </c>
      <c r="AF59" s="22" t="str">
        <f>IF(AF28&gt;0,VLOOKUP(AF28,'[3]2010_HVAC'!$EY$7:$KA$83,26),"")</f>
        <v/>
      </c>
      <c r="AG59" s="61">
        <f>VLOOKUP($C59,[2]Performance!$A$3:$K$36,10)</f>
        <v>2</v>
      </c>
      <c r="AH59" s="61">
        <f t="shared" si="61"/>
        <v>28</v>
      </c>
      <c r="AI59" s="22">
        <f>IF(AI28&gt;0,VLOOKUP(AI28,'[3]2010_HVAC'!$EY$7:$KA$83,AH59),"")</f>
        <v>20.420250942892196</v>
      </c>
      <c r="AJ59" s="22" t="str">
        <f>IF(AJ28&gt;0,VLOOKUP(AJ28,'[3]2010_HVAC'!$EY$7:$KA$83,AH59),"")</f>
        <v/>
      </c>
      <c r="AK59" s="22">
        <f>IF(AK28&gt;0,VLOOKUP(AK28,'[3]2010_HVAC'!$EY$7:$KA$83,26),"")</f>
        <v>92.473799999999997</v>
      </c>
      <c r="AL59" s="22">
        <f>IF(AL28&gt;0,VLOOKUP(AL28,'[3]2010_HVAC'!$EY$7:$KA$83,26),"")</f>
        <v>8.345714285714287</v>
      </c>
      <c r="AM59" s="22" t="str">
        <f>IF(AM28&gt;0,VLOOKUP(AM28,'[3]2010_HVAC'!$EY$7:$KA$83,26),"")</f>
        <v/>
      </c>
      <c r="AN59" s="22">
        <f>IF(AN28&gt;0,VLOOKUP(AN28,'[3]2010_HVAC'!$EY$7:$KA$83,26),"")</f>
        <v>57.993571428571428</v>
      </c>
      <c r="AO59" s="14">
        <f t="shared" si="62"/>
        <v>59240.792332004909</v>
      </c>
      <c r="AP59" s="23">
        <f>IF(AP28&gt;0,VLOOKUP(AP28,'[3]2010_Envelope'!$BH$6:$CR$128,7),"")</f>
        <v>9.1085682828282817</v>
      </c>
      <c r="AQ59" s="23">
        <f>IF(AQ28&gt;0,VLOOKUP(AQ28,'[3]2010_Envelope'!$BH$6:$CR$128,7),"")</f>
        <v>42.027272727272724</v>
      </c>
      <c r="AR59" s="23">
        <f>IF(AR28&gt;0,VLOOKUP(AR28,'[3]2010_Envelope'!$BH$6:$CR$128,7),"")</f>
        <v>9.8397727272727273</v>
      </c>
      <c r="AS59" s="23">
        <f>IF(AS28&gt;0,VLOOKUP(AS28,'[3]2010_Envelope'!$BH$6:$CR$128,7),"")</f>
        <v>39.890181818181809</v>
      </c>
      <c r="AT59" s="23" t="str">
        <f>IF(AT28&gt;0,VLOOKUP(AT28,'[3]2010_Envelope'!$BH$6:$CR$128,7),"")</f>
        <v/>
      </c>
      <c r="AU59" s="23">
        <f>IF(AU28&gt;0,VLOOKUP(AU28,'[3]2010_Envelope'!$BH$6:$CR$128,7),"")</f>
        <v>5.127272727272727</v>
      </c>
      <c r="AV59" s="22" t="str">
        <f>IF(AV28&gt;0,VLOOKUP(AV28,'[3]2010_HVAC'!$EY$7:$KA$83,29),"")</f>
        <v/>
      </c>
      <c r="AW59" s="22" t="str">
        <f>IF(AW28&gt;0,VLOOKUP(AW28,'[3]2010_HVAC'!$EY$7:$KA$83,29),"")</f>
        <v/>
      </c>
      <c r="AX59" s="22" t="str">
        <f>IF(AX28&gt;0,VLOOKUP(AX28,'[3]2010_HVAC'!$EY$7:$KA$83,29),"")</f>
        <v/>
      </c>
      <c r="AY59" s="61">
        <f>VLOOKUP($C59,[1]Performance!$A$3:$K$36,10)</f>
        <v>2</v>
      </c>
      <c r="AZ59" s="61">
        <f t="shared" si="63"/>
        <v>31</v>
      </c>
      <c r="BA59" s="22">
        <f>IF(BA28&gt;0,VLOOKUP(BA28,'[3]2010_HVAC'!$EY$7:$KA$83,AZ59),"")</f>
        <v>14.264000412040398</v>
      </c>
      <c r="BB59" s="22" t="str">
        <f>IF(BB28&gt;0,VLOOKUP(BB28,'[3]2010_HVAC'!$EY$7:$KA$83,AZ59),"")</f>
        <v/>
      </c>
      <c r="BC59" s="22">
        <f>IF(BC28&gt;0,VLOOKUP(BC28,'[3]2010_HVAC'!$EY$7:$KA$83,29),"")</f>
        <v>81.678799999999995</v>
      </c>
      <c r="BD59" s="22">
        <f>IF(BD28&gt;0,VLOOKUP(BD28,'[3]2010_HVAC'!$EY$7:$KA$83,29),"")</f>
        <v>0.59010101010101013</v>
      </c>
      <c r="BE59" s="22" t="str">
        <f>IF(BE28&gt;0,VLOOKUP(BE28,'[3]2010_HVAC'!$EY$7:$KA$83,29),"")</f>
        <v/>
      </c>
      <c r="BF59" s="22">
        <f>IF(BF28&gt;0,VLOOKUP(BF28,'[3]2010_HVAC'!$EY$7:$KA$83,29),"")</f>
        <v>36.084888888888891</v>
      </c>
      <c r="BG59" s="14">
        <f t="shared" si="64"/>
        <v>236224.75000791997</v>
      </c>
      <c r="BH59" s="21">
        <f>IF($N59&gt;0,VLOOKUP($C59,[2]Madrid!$AB$7:$AN$40,$N59))/((IF($P59=1,'3 PlantsCodes'!$D$26,IF($P59=2,'3 PlantsCodes'!$D$27,IF($P59=3,'3 PlantsCodes'!$D$28,IF($P59=4,'3 PlantsCodes'!$D$29)))))*IF($R59=1,'3 PlantsCodes'!$D$31,IF(SP_Madrid!$R59=2,'3 PlantsCodes'!$D$32)))</f>
        <v>12.482760522277067</v>
      </c>
      <c r="BI59" s="21">
        <f>(IF($O59=20,VLOOKUP($C59,[2]Madrid!$AB$7:$AN$40,12),IF($O59&gt;0,VLOOKUP($C59,[2]Madrid!$AB$7:$AN$40,$O59),0))/(IF($Q59=1,'3 PlantsCodes'!$E$26,IF($Q59=3,'3 PlantsCodes'!$E$28,IF($Q59=4,'3 PlantsCodes'!$E$29,1)))*IF($R59=1,'3 PlantsCodes'!$E$31,IF($R59=2,'3 PlantsCodes'!$E$32))))</f>
        <v>12.213600492124613</v>
      </c>
      <c r="BJ59" s="21">
        <f>VLOOKUP($C59,[2]Madrid!$AB$6:$AZ$40,$T59)</f>
        <v>5.9659877139677659</v>
      </c>
      <c r="BK59" s="21">
        <f>VLOOKUP($C59,[2]Madrid!$B$7:$Y$40,18)</f>
        <v>11.353794285713454</v>
      </c>
      <c r="BL59" s="21">
        <f>VLOOKUP($C59,[2]Madrid!$B$7:$AA$40,26)</f>
        <v>0.60162699651270479</v>
      </c>
      <c r="BM59" s="22">
        <f>IF($V59=1,-[4]SFH!$E$12,0)</f>
        <v>-22.4</v>
      </c>
      <c r="BN59" s="63" t="s">
        <v>38</v>
      </c>
      <c r="BO59" s="21">
        <f>IF($N59&gt;0,VLOOKUP($C59,[1]Madrid!$AB$7:$AN$40,$N59))/((IF($P59=1,'3 PlantsCodes'!$D$26,IF($P59=2,'3 PlantsCodes'!$D$27,IF($P59=3,'3 PlantsCodes'!$D$28,IF($P59=4,'3 PlantsCodes'!$D$29)))))*IF($R59=1,'3 PlantsCodes'!$D$31,IF(SP_Madrid!$R59=2,'3 PlantsCodes'!$D$32)))</f>
        <v>10.042965535925413</v>
      </c>
      <c r="BP59" s="21">
        <f>(IF($O59=20,VLOOKUP($C59,[1]Madrid!$AB$7:$AN$40,12),IF($O59&gt;0,VLOOKUP($C59,[1]Madrid!$AB$7:$AN$40,$O59),0))/(IF($Q59=1,'3 PlantsCodes'!$E$26,IF($Q59=3,'3 PlantsCodes'!$E$28,IF($Q59=4,'3 PlantsCodes'!$E$29,1)))*IF($R59=1,'3 PlantsCodes'!$E$31,IF($R59=2,'3 PlantsCodes'!$E$32))))</f>
        <v>6.1866567939052572</v>
      </c>
      <c r="BQ59" s="21">
        <f>VLOOKUP($C59,[1]Madrid!$AB$6:$AZ$40,$T59)</f>
        <v>9.4098579234548225</v>
      </c>
      <c r="BR59" s="21">
        <f>VLOOKUP($C59,[1]Madrid!$B$7:$Y$40,18)</f>
        <v>11.676460606061632</v>
      </c>
      <c r="BS59" s="21">
        <f>VLOOKUP($C59,[1]Madrid!$B$7:$AA$40,26)</f>
        <v>0.448510089760358</v>
      </c>
      <c r="BT59" s="22">
        <f>IF($V59=1,-[4]AB!$E$12,0)</f>
        <v>-13.872727272727273</v>
      </c>
      <c r="BU59" s="63" t="s">
        <v>38</v>
      </c>
    </row>
    <row r="60" spans="1:73" ht="15" customHeight="1" x14ac:dyDescent="0.25">
      <c r="A60" s="195"/>
      <c r="B60" s="18">
        <v>24</v>
      </c>
      <c r="C60" s="26">
        <f t="shared" ref="C60:W60" si="68">IF(C29="","",C29)</f>
        <v>32</v>
      </c>
      <c r="D60" s="55" t="str">
        <f t="shared" si="68"/>
        <v/>
      </c>
      <c r="E60" s="55" t="str">
        <f t="shared" si="68"/>
        <v/>
      </c>
      <c r="F60" s="54" t="str">
        <f t="shared" si="68"/>
        <v/>
      </c>
      <c r="G60" s="54" t="str">
        <f t="shared" si="68"/>
        <v/>
      </c>
      <c r="H60" s="54">
        <f t="shared" si="68"/>
        <v>0</v>
      </c>
      <c r="I60" s="54">
        <f t="shared" si="68"/>
        <v>4</v>
      </c>
      <c r="J60" s="54">
        <f t="shared" si="68"/>
        <v>3</v>
      </c>
      <c r="K60" s="54">
        <f t="shared" si="68"/>
        <v>2</v>
      </c>
      <c r="L60" s="54">
        <f t="shared" si="68"/>
        <v>1</v>
      </c>
      <c r="M60" s="54">
        <f t="shared" si="68"/>
        <v>4321</v>
      </c>
      <c r="N60" s="54">
        <f t="shared" si="68"/>
        <v>7</v>
      </c>
      <c r="O60" s="54">
        <f t="shared" si="68"/>
        <v>12</v>
      </c>
      <c r="P60" s="54">
        <f t="shared" si="68"/>
        <v>3</v>
      </c>
      <c r="Q60" s="54">
        <f t="shared" si="68"/>
        <v>3</v>
      </c>
      <c r="R60" s="54">
        <f t="shared" si="68"/>
        <v>2</v>
      </c>
      <c r="S60" s="54" t="str">
        <f t="shared" si="68"/>
        <v>o</v>
      </c>
      <c r="T60" s="26">
        <f t="shared" si="68"/>
        <v>22</v>
      </c>
      <c r="U60" s="54">
        <f t="shared" si="68"/>
        <v>1</v>
      </c>
      <c r="V60" s="54">
        <f t="shared" si="68"/>
        <v>1</v>
      </c>
      <c r="W60" s="19" t="str">
        <f t="shared" si="68"/>
        <v/>
      </c>
      <c r="X60" s="23">
        <f>IF(X29&gt;0,VLOOKUP(X29,'[3]2010_Envelope'!$BH$6:$CR$128,6),"")</f>
        <v>36.781075714285713</v>
      </c>
      <c r="Y60" s="23">
        <f>IF(Y29&gt;0,VLOOKUP(Y29,'[3]2010_Envelope'!$BH$6:$CR$128,6),"")</f>
        <v>130.71875</v>
      </c>
      <c r="Z60" s="23">
        <f>IF(Z29&gt;0,VLOOKUP(Z29,'[3]2010_Envelope'!$BH$6:$CR$128,6),"")</f>
        <v>26.744492052898167</v>
      </c>
      <c r="AA60" s="23">
        <f>IF(AA29&gt;0,VLOOKUP(AA29,'[3]2010_Envelope'!$BH$6:$CR$128,6),"")</f>
        <v>115.99857857142861</v>
      </c>
      <c r="AB60" s="23">
        <f>IF(AB29&gt;0,VLOOKUP(AB29,'[3]2010_Envelope'!$BH$6:$CR$128,6),"")</f>
        <v>56.34910714285715</v>
      </c>
      <c r="AC60" s="23">
        <f>IF(AC29&gt;0,VLOOKUP(AC29,'[3]2010_Envelope'!$BH$6:$CR$128,6),"")</f>
        <v>29.196428571428573</v>
      </c>
      <c r="AD60" s="22" t="str">
        <f>IF(AD29&gt;0,VLOOKUP(AD29,'[3]2010_HVAC'!$EY$7:$KA$83,26),"")</f>
        <v/>
      </c>
      <c r="AE60" s="22" t="str">
        <f>IF(AE29&gt;0,VLOOKUP(AE29,'[3]2010_HVAC'!$EY$7:$KA$83,26),"")</f>
        <v/>
      </c>
      <c r="AF60" s="22" t="str">
        <f>IF(AF29&gt;0,VLOOKUP(AF29,'[3]2010_HVAC'!$EY$7:$KA$83,26),"")</f>
        <v/>
      </c>
      <c r="AG60" s="61">
        <f>VLOOKUP($C60,[2]Performance!$A$3:$K$36,10)</f>
        <v>2</v>
      </c>
      <c r="AH60" s="61">
        <f t="shared" si="61"/>
        <v>28</v>
      </c>
      <c r="AI60" s="22">
        <f>IF(AI29&gt;0,VLOOKUP(AI29,'[3]2010_HVAC'!$EY$7:$KA$83,AH60),"")</f>
        <v>20.420250942892196</v>
      </c>
      <c r="AJ60" s="22" t="str">
        <f>IF(AJ29&gt;0,VLOOKUP(AJ29,'[3]2010_HVAC'!$EY$7:$KA$83,AH60),"")</f>
        <v/>
      </c>
      <c r="AK60" s="22">
        <f>IF(AK29&gt;0,VLOOKUP(AK29,'[3]2010_HVAC'!$EY$7:$KA$83,26),"")</f>
        <v>53.898799999999994</v>
      </c>
      <c r="AL60" s="22">
        <f>IF(AL29&gt;0,VLOOKUP(AL29,'[3]2010_HVAC'!$EY$7:$KA$83,26),"")</f>
        <v>8.345714285714287</v>
      </c>
      <c r="AM60" s="22">
        <f>IF(AM29&gt;0,VLOOKUP(AM29,'[3]2010_HVAC'!$EY$7:$KA$83,26),"")</f>
        <v>14.069785714285715</v>
      </c>
      <c r="AN60" s="22">
        <f>IF(AN29&gt;0,VLOOKUP(AN29,'[3]2010_HVAC'!$EY$7:$KA$83,26),"")</f>
        <v>57.993571428571428</v>
      </c>
      <c r="AO60" s="14">
        <f t="shared" si="62"/>
        <v>77072.317619410664</v>
      </c>
      <c r="AP60" s="23">
        <f>IF(AP29&gt;0,VLOOKUP(AP29,'[3]2010_Envelope'!$BH$6:$CR$128,7),"")</f>
        <v>17.798305858585856</v>
      </c>
      <c r="AQ60" s="23">
        <f>IF(AQ29&gt;0,VLOOKUP(AQ29,'[3]2010_Envelope'!$BH$6:$CR$128,7),"")</f>
        <v>54.209090909090911</v>
      </c>
      <c r="AR60" s="23">
        <f>IF(AR29&gt;0,VLOOKUP(AR29,'[3]2010_Envelope'!$BH$6:$CR$128,7),"")</f>
        <v>12.941618491193834</v>
      </c>
      <c r="AS60" s="23">
        <f>IF(AS29&gt;0,VLOOKUP(AS29,'[3]2010_Envelope'!$BH$6:$CR$128,7),"")</f>
        <v>51.63163636363636</v>
      </c>
      <c r="AT60" s="23">
        <f>IF(AT29&gt;0,VLOOKUP(AT29,'[3]2010_Envelope'!$BH$6:$CR$128,7),"")</f>
        <v>24.739090909090908</v>
      </c>
      <c r="AU60" s="23">
        <f>IF(AU29&gt;0,VLOOKUP(AU29,'[3]2010_Envelope'!$BH$6:$CR$128,7),"")</f>
        <v>12.818181818181818</v>
      </c>
      <c r="AV60" s="22" t="str">
        <f>IF(AV29&gt;0,VLOOKUP(AV29,'[3]2010_HVAC'!$EY$7:$KA$83,29),"")</f>
        <v/>
      </c>
      <c r="AW60" s="22" t="str">
        <f>IF(AW29&gt;0,VLOOKUP(AW29,'[3]2010_HVAC'!$EY$7:$KA$83,29),"")</f>
        <v/>
      </c>
      <c r="AX60" s="22" t="str">
        <f>IF(AX29&gt;0,VLOOKUP(AX29,'[3]2010_HVAC'!$EY$7:$KA$83,29),"")</f>
        <v/>
      </c>
      <c r="AY60" s="61">
        <f>VLOOKUP($C60,[1]Performance!$A$3:$K$36,10)</f>
        <v>2</v>
      </c>
      <c r="AZ60" s="61">
        <f t="shared" si="63"/>
        <v>31</v>
      </c>
      <c r="BA60" s="22">
        <f>IF(BA29&gt;0,VLOOKUP(BA29,'[3]2010_HVAC'!$EY$7:$KA$83,AZ60),"")</f>
        <v>14.264000412040398</v>
      </c>
      <c r="BB60" s="22" t="str">
        <f>IF(BB29&gt;0,VLOOKUP(BB29,'[3]2010_HVAC'!$EY$7:$KA$83,AZ60),"")</f>
        <v/>
      </c>
      <c r="BC60" s="22">
        <f>IF(BC29&gt;0,VLOOKUP(BC29,'[3]2010_HVAC'!$EY$7:$KA$83,29),"")</f>
        <v>53.898799999999987</v>
      </c>
      <c r="BD60" s="22">
        <f>IF(BD29&gt;0,VLOOKUP(BD29,'[3]2010_HVAC'!$EY$7:$KA$83,29),"")</f>
        <v>0.59010101010101013</v>
      </c>
      <c r="BE60" s="22">
        <f>IF(BE29&gt;0,VLOOKUP(BE29,'[3]2010_HVAC'!$EY$7:$KA$83,29),"")</f>
        <v>18.790868686868684</v>
      </c>
      <c r="BF60" s="22">
        <f>IF(BF29&gt;0,VLOOKUP(BF29,'[3]2010_HVAC'!$EY$7:$KA$83,29),"")</f>
        <v>36.084888888888891</v>
      </c>
      <c r="BG60" s="14">
        <f t="shared" si="64"/>
        <v>294788.91751420184</v>
      </c>
      <c r="BH60" s="21">
        <f>IF($N60&gt;0,VLOOKUP($C60,[2]Madrid!$AB$7:$AN$40,$N60))/((IF($P60=1,'3 PlantsCodes'!$D$26,IF($P60=2,'3 PlantsCodes'!$D$27,IF($P60=3,'3 PlantsCodes'!$D$28,IF($P60=4,'3 PlantsCodes'!$D$29)))))*IF($R60=1,'3 PlantsCodes'!$D$31,IF(SP_Madrid!$R60=2,'3 PlantsCodes'!$D$32)))</f>
        <v>6.7977757071169789</v>
      </c>
      <c r="BI60" s="21">
        <f>(IF($O60=20,VLOOKUP($C60,[2]Madrid!$AB$7:$AN$40,12),IF($O60&gt;0,VLOOKUP($C60,[2]Madrid!$AB$7:$AN$40,$O60),0))/(IF($Q60=1,'3 PlantsCodes'!$E$26,IF($Q60=3,'3 PlantsCodes'!$E$28,IF($Q60=4,'3 PlantsCodes'!$E$29,1)))*IF($R60=1,'3 PlantsCodes'!$E$31,IF($R60=2,'3 PlantsCodes'!$E$32))))</f>
        <v>4.6410806867096239</v>
      </c>
      <c r="BJ60" s="21">
        <f>VLOOKUP($C60,[2]Madrid!$AB$6:$AZ$40,$T60)</f>
        <v>2.1888586647409083</v>
      </c>
      <c r="BK60" s="21">
        <f>VLOOKUP($C60,[2]Madrid!$B$7:$Y$40,18)</f>
        <v>11.353794285713454</v>
      </c>
      <c r="BL60" s="21">
        <f>VLOOKUP($C60,[2]Madrid!$B$7:$AA$40,26)</f>
        <v>0.41435331039763096</v>
      </c>
      <c r="BM60" s="22">
        <f>IF($V60=1,-[4]SFH!$E$12,0)</f>
        <v>-22.4</v>
      </c>
      <c r="BN60" s="63" t="s">
        <v>38</v>
      </c>
      <c r="BO60" s="21">
        <f>IF($N60&gt;0,VLOOKUP($C60,[1]Madrid!$AB$7:$AN$40,$N60))/((IF($P60=1,'3 PlantsCodes'!$D$26,IF($P60=2,'3 PlantsCodes'!$D$27,IF($P60=3,'3 PlantsCodes'!$D$28,IF($P60=4,'3 PlantsCodes'!$D$29)))))*IF($R60=1,'3 PlantsCodes'!$D$31,IF(SP_Madrid!$R60=2,'3 PlantsCodes'!$D$32)))</f>
        <v>6.641451240258049</v>
      </c>
      <c r="BP60" s="21">
        <f>(IF($O60=20,VLOOKUP($C60,[1]Madrid!$AB$7:$AN$40,12),IF($O60&gt;0,VLOOKUP($C60,[1]Madrid!$AB$7:$AN$40,$O60),0))/(IF($Q60=1,'3 PlantsCodes'!$E$26,IF($Q60=3,'3 PlantsCodes'!$E$28,IF($Q60=4,'3 PlantsCodes'!$E$29,1)))*IF($R60=1,'3 PlantsCodes'!$E$31,IF($R60=2,'3 PlantsCodes'!$E$32))))</f>
        <v>2.1489569947490956</v>
      </c>
      <c r="BQ60" s="21">
        <f>VLOOKUP($C60,[1]Madrid!$AB$6:$AZ$40,$T60)</f>
        <v>3.5934510331165055</v>
      </c>
      <c r="BR60" s="21">
        <f>VLOOKUP($C60,[1]Madrid!$B$7:$Y$40,18)</f>
        <v>11.676460606061632</v>
      </c>
      <c r="BS60" s="21">
        <f>VLOOKUP($C60,[1]Madrid!$B$7:$AA$40,26)</f>
        <v>0.3782879071788664</v>
      </c>
      <c r="BT60" s="22">
        <f>IF($V60=1,-[4]AB!$E$12,0)</f>
        <v>-13.872727272727273</v>
      </c>
      <c r="BU60" s="63" t="s">
        <v>38</v>
      </c>
    </row>
    <row r="61" spans="1:73" ht="15" customHeight="1" x14ac:dyDescent="0.25">
      <c r="A61" s="195"/>
      <c r="B61" s="18">
        <v>25</v>
      </c>
      <c r="C61" s="26">
        <f t="shared" ref="C61:W61" si="69">IF(C30="","",C30)</f>
        <v>10</v>
      </c>
      <c r="D61" s="55" t="str">
        <f t="shared" si="69"/>
        <v/>
      </c>
      <c r="E61" s="55" t="str">
        <f t="shared" si="69"/>
        <v/>
      </c>
      <c r="F61" s="54" t="str">
        <f t="shared" si="69"/>
        <v/>
      </c>
      <c r="G61" s="54" t="str">
        <f t="shared" si="69"/>
        <v/>
      </c>
      <c r="H61" s="54">
        <f t="shared" si="69"/>
        <v>0</v>
      </c>
      <c r="I61" s="54">
        <f t="shared" si="69"/>
        <v>2</v>
      </c>
      <c r="J61" s="54">
        <f t="shared" si="69"/>
        <v>2</v>
      </c>
      <c r="K61" s="54">
        <f t="shared" si="69"/>
        <v>2</v>
      </c>
      <c r="L61" s="54">
        <f t="shared" si="69"/>
        <v>1</v>
      </c>
      <c r="M61" s="54">
        <f t="shared" si="69"/>
        <v>2221</v>
      </c>
      <c r="N61" s="54">
        <f t="shared" si="69"/>
        <v>6</v>
      </c>
      <c r="O61" s="54">
        <f t="shared" si="69"/>
        <v>20</v>
      </c>
      <c r="P61" s="54">
        <f t="shared" si="69"/>
        <v>1</v>
      </c>
      <c r="Q61" s="54">
        <f t="shared" si="69"/>
        <v>1</v>
      </c>
      <c r="R61" s="54">
        <f t="shared" si="69"/>
        <v>2</v>
      </c>
      <c r="S61" s="54" t="str">
        <f t="shared" si="69"/>
        <v>o</v>
      </c>
      <c r="T61" s="26">
        <f t="shared" si="69"/>
        <v>21</v>
      </c>
      <c r="U61" s="54">
        <f t="shared" si="69"/>
        <v>1</v>
      </c>
      <c r="V61" s="54">
        <f t="shared" si="69"/>
        <v>1</v>
      </c>
      <c r="W61" s="19" t="str">
        <f t="shared" si="69"/>
        <v/>
      </c>
      <c r="X61" s="23">
        <f>IF(X30&gt;0,VLOOKUP(X30,'[3]2010_Envelope'!$BH$6:$CR$128,6),"")</f>
        <v>18.823304999999998</v>
      </c>
      <c r="Y61" s="23">
        <f>IF(Y30&gt;0,VLOOKUP(Y30,'[3]2010_Envelope'!$BH$6:$CR$128,6),"")</f>
        <v>101.34375</v>
      </c>
      <c r="Z61" s="23">
        <f>IF(Z30&gt;0,VLOOKUP(Z30,'[3]2010_Envelope'!$BH$6:$CR$128,6),"")</f>
        <v>20.334375000000001</v>
      </c>
      <c r="AA61" s="23">
        <f>IF(AA30&gt;0,VLOOKUP(AA30,'[3]2010_Envelope'!$BH$6:$CR$128,6),"")</f>
        <v>90.859285714285733</v>
      </c>
      <c r="AB61" s="23">
        <f>IF(AB30&gt;0,VLOOKUP(AB30,'[3]2010_Envelope'!$BH$6:$CR$128,6),"")</f>
        <v>56.34910714285715</v>
      </c>
      <c r="AC61" s="23">
        <f>IF(AC30&gt;0,VLOOKUP(AC30,'[3]2010_Envelope'!$BH$6:$CR$128,6),"")</f>
        <v>29.196428571428573</v>
      </c>
      <c r="AD61" s="22" t="str">
        <f>IF(AD30&gt;0,VLOOKUP(AD30,'[3]2010_HVAC'!$EY$7:$KA$83,26),"")</f>
        <v/>
      </c>
      <c r="AE61" s="22" t="str">
        <f>IF(AE30&gt;0,VLOOKUP(AE30,'[3]2010_HVAC'!$EY$7:$KA$83,26),"")</f>
        <v/>
      </c>
      <c r="AF61" s="22" t="str">
        <f>IF(AF30&gt;0,VLOOKUP(AF30,'[3]2010_HVAC'!$EY$7:$KA$83,26),"")</f>
        <v/>
      </c>
      <c r="AG61" s="61">
        <f>VLOOKUP($C61,[2]Performance!$A$3:$K$36,10)</f>
        <v>2</v>
      </c>
      <c r="AH61" s="61">
        <f t="shared" si="61"/>
        <v>28</v>
      </c>
      <c r="AI61" s="22">
        <f>IF(AI30&gt;0,VLOOKUP(AI30,'[3]2010_HVAC'!$EY$7:$KA$83,AH61),"")</f>
        <v>13.090351488750029</v>
      </c>
      <c r="AJ61" s="22">
        <f>IF(AJ30&gt;0,VLOOKUP(AJ30,'[3]2010_HVAC'!$EY$7:$KA$83,AH61),"")</f>
        <v>32.944662698653083</v>
      </c>
      <c r="AK61" s="22">
        <f>IF(AK30&gt;0,VLOOKUP(AK30,'[3]2010_HVAC'!$EY$7:$KA$83,26),"")</f>
        <v>92.473799999999997</v>
      </c>
      <c r="AL61" s="22">
        <f>IF(AL30&gt;0,VLOOKUP(AL30,'[3]2010_HVAC'!$EY$7:$KA$83,26),"")</f>
        <v>8.345714285714287</v>
      </c>
      <c r="AM61" s="22">
        <f>IF(AM30&gt;0,VLOOKUP(AM30,'[3]2010_HVAC'!$EY$7:$KA$83,26),"")</f>
        <v>14.069785714285715</v>
      </c>
      <c r="AN61" s="22">
        <f>IF(AN30&gt;0,VLOOKUP(AN30,'[3]2010_HVAC'!$EY$7:$KA$83,26),"")</f>
        <v>57.993571428571428</v>
      </c>
      <c r="AO61" s="14">
        <f t="shared" si="62"/>
        <v>75015.379186236431</v>
      </c>
      <c r="AP61" s="23">
        <f>IF(AP30&gt;0,VLOOKUP(AP30,'[3]2010_Envelope'!$BH$6:$CR$128,7),"")</f>
        <v>9.1085682828282817</v>
      </c>
      <c r="AQ61" s="23">
        <f>IF(AQ30&gt;0,VLOOKUP(AQ30,'[3]2010_Envelope'!$BH$6:$CR$128,7),"")</f>
        <v>42.027272727272724</v>
      </c>
      <c r="AR61" s="23">
        <f>IF(AR30&gt;0,VLOOKUP(AR30,'[3]2010_Envelope'!$BH$6:$CR$128,7),"")</f>
        <v>9.8397727272727273</v>
      </c>
      <c r="AS61" s="23">
        <f>IF(AS30&gt;0,VLOOKUP(AS30,'[3]2010_Envelope'!$BH$6:$CR$128,7),"")</f>
        <v>39.890181818181809</v>
      </c>
      <c r="AT61" s="23">
        <f>IF(AT30&gt;0,VLOOKUP(AT30,'[3]2010_Envelope'!$BH$6:$CR$128,7),"")</f>
        <v>24.739090909090908</v>
      </c>
      <c r="AU61" s="23">
        <f>IF(AU30&gt;0,VLOOKUP(AU30,'[3]2010_Envelope'!$BH$6:$CR$128,7),"")</f>
        <v>12.818181818181818</v>
      </c>
      <c r="AV61" s="22" t="str">
        <f>IF(AV30&gt;0,VLOOKUP(AV30,'[3]2010_HVAC'!$EY$7:$KA$83,29),"")</f>
        <v/>
      </c>
      <c r="AW61" s="22" t="str">
        <f>IF(AW30&gt;0,VLOOKUP(AW30,'[3]2010_HVAC'!$EY$7:$KA$83,29),"")</f>
        <v/>
      </c>
      <c r="AX61" s="22" t="str">
        <f>IF(AX30&gt;0,VLOOKUP(AX30,'[3]2010_HVAC'!$EY$7:$KA$83,29),"")</f>
        <v/>
      </c>
      <c r="AY61" s="61">
        <f>VLOOKUP($C61,[1]Performance!$A$3:$K$36,10)</f>
        <v>2</v>
      </c>
      <c r="AZ61" s="61">
        <f t="shared" si="63"/>
        <v>31</v>
      </c>
      <c r="BA61" s="22">
        <f>IF(BA30&gt;0,VLOOKUP(BA30,'[3]2010_HVAC'!$EY$7:$KA$83,AZ61),"")</f>
        <v>7.1208356883663484</v>
      </c>
      <c r="BB61" s="22">
        <f>IF(BB30&gt;0,VLOOKUP(BB30,'[3]2010_HVAC'!$EY$7:$KA$83,AZ61),"")</f>
        <v>13.882643290369963</v>
      </c>
      <c r="BC61" s="22">
        <f>IF(BC30&gt;0,VLOOKUP(BC30,'[3]2010_HVAC'!$EY$7:$KA$83,29),"")</f>
        <v>81.678799999999995</v>
      </c>
      <c r="BD61" s="22">
        <f>IF(BD30&gt;0,VLOOKUP(BD30,'[3]2010_HVAC'!$EY$7:$KA$83,29),"")</f>
        <v>0.59010101010101013</v>
      </c>
      <c r="BE61" s="22">
        <f>IF(BE30&gt;0,VLOOKUP(BE30,'[3]2010_HVAC'!$EY$7:$KA$83,29),"")</f>
        <v>18.790868686868684</v>
      </c>
      <c r="BF61" s="22">
        <f>IF(BF30&gt;0,VLOOKUP(BF30,'[3]2010_HVAC'!$EY$7:$KA$83,29),"")</f>
        <v>36.084888888888891</v>
      </c>
      <c r="BG61" s="14">
        <f t="shared" si="64"/>
        <v>293605.49378894892</v>
      </c>
      <c r="BH61" s="21">
        <f>IF($N61&gt;0,VLOOKUP($C61,[2]Madrid!$AB$7:$AN$40,$N61))/((IF($P61=1,'3 PlantsCodes'!$D$26,IF($P61=2,'3 PlantsCodes'!$D$27,IF($P61=3,'3 PlantsCodes'!$D$28,IF($P61=4,'3 PlantsCodes'!$D$29)))))*IF($R61=1,'3 PlantsCodes'!$D$31,IF(SP_Madrid!$R61=2,'3 PlantsCodes'!$D$32)))</f>
        <v>31.238396152891738</v>
      </c>
      <c r="BI61" s="21">
        <f>(IF($O61=20,VLOOKUP($C61,[2]Madrid!$AB$7:$AN$40,12),IF($O61&gt;0,VLOOKUP($C61,[2]Madrid!$AB$7:$AN$40,$O61),0))/(IF($Q61=1,'3 PlantsCodes'!$E$26,IF($Q61=3,'3 PlantsCodes'!$E$28,IF($Q61=4,'3 PlantsCodes'!$E$29,1)))*IF($R61=1,'3 PlantsCodes'!$E$31,IF($R61=2,'3 PlantsCodes'!$E$32))))</f>
        <v>5.2450246888326024</v>
      </c>
      <c r="BJ61" s="21">
        <f>VLOOKUP($C61,[2]Madrid!$AB$6:$AZ$40,$T61)</f>
        <v>5.3999999999999995</v>
      </c>
      <c r="BK61" s="21">
        <f>VLOOKUP($C61,[2]Madrid!$B$7:$Y$40,18)</f>
        <v>11.353794285713454</v>
      </c>
      <c r="BL61" s="21">
        <f>VLOOKUP($C61,[2]Madrid!$B$7:$AA$40,26)</f>
        <v>0.4535855887609444</v>
      </c>
      <c r="BM61" s="22">
        <f>IF($V61=1,-[4]SFH!$E$12,0)</f>
        <v>-22.4</v>
      </c>
      <c r="BN61" s="63" t="s">
        <v>38</v>
      </c>
      <c r="BO61" s="21">
        <f>IF($N61&gt;0,VLOOKUP($C61,[1]Madrid!$AB$7:$AN$40,$N61))/((IF($P61=1,'3 PlantsCodes'!$D$26,IF($P61=2,'3 PlantsCodes'!$D$27,IF($P61=3,'3 PlantsCodes'!$D$28,IF($P61=4,'3 PlantsCodes'!$D$29)))))*IF($R61=1,'3 PlantsCodes'!$D$31,IF(SP_Madrid!$R61=2,'3 PlantsCodes'!$D$32)))</f>
        <v>24.587430681829122</v>
      </c>
      <c r="BP61" s="21">
        <f>(IF($O61=20,VLOOKUP($C61,[1]Madrid!$AB$7:$AN$40,12),IF($O61&gt;0,VLOOKUP($C61,[1]Madrid!$AB$7:$AN$40,$O61),0))/(IF($Q61=1,'3 PlantsCodes'!$E$26,IF($Q61=3,'3 PlantsCodes'!$E$28,IF($Q61=4,'3 PlantsCodes'!$E$29,1)))*IF($R61=1,'3 PlantsCodes'!$E$31,IF($R61=2,'3 PlantsCodes'!$E$32))))</f>
        <v>2.3953168863984127</v>
      </c>
      <c r="BQ61" s="21">
        <f>VLOOKUP($C61,[1]Madrid!$AB$6:$AZ$40,$T61)</f>
        <v>8.8707070707070699</v>
      </c>
      <c r="BR61" s="21">
        <f>VLOOKUP($C61,[1]Madrid!$B$7:$Y$40,18)</f>
        <v>11.676460606061632</v>
      </c>
      <c r="BS61" s="21">
        <f>VLOOKUP($C61,[1]Madrid!$B$7:$AA$40,26)</f>
        <v>0.39578026375982378</v>
      </c>
      <c r="BT61" s="22">
        <f>IF($V61=1,-[4]AB!$E$12,0)</f>
        <v>-13.872727272727273</v>
      </c>
      <c r="BU61" s="63" t="s">
        <v>38</v>
      </c>
    </row>
    <row r="62" spans="1:73" ht="15" customHeight="1" x14ac:dyDescent="0.25">
      <c r="A62" s="195"/>
      <c r="B62" s="18">
        <v>26</v>
      </c>
      <c r="C62" s="26">
        <f t="shared" ref="C62:W62" si="70">IF(C31="","",C31)</f>
        <v>19</v>
      </c>
      <c r="D62" s="55" t="str">
        <f t="shared" si="70"/>
        <v/>
      </c>
      <c r="E62" s="55" t="str">
        <f t="shared" si="70"/>
        <v/>
      </c>
      <c r="F62" s="54" t="str">
        <f t="shared" si="70"/>
        <v/>
      </c>
      <c r="G62" s="54" t="str">
        <f t="shared" si="70"/>
        <v/>
      </c>
      <c r="H62" s="54">
        <f t="shared" si="70"/>
        <v>0</v>
      </c>
      <c r="I62" s="54">
        <f t="shared" si="70"/>
        <v>3</v>
      </c>
      <c r="J62" s="54">
        <f t="shared" si="70"/>
        <v>2</v>
      </c>
      <c r="K62" s="54">
        <f t="shared" si="70"/>
        <v>1</v>
      </c>
      <c r="L62" s="54">
        <f t="shared" si="70"/>
        <v>1</v>
      </c>
      <c r="M62" s="54">
        <f t="shared" si="70"/>
        <v>3211</v>
      </c>
      <c r="N62" s="54">
        <f t="shared" si="70"/>
        <v>6</v>
      </c>
      <c r="O62" s="54">
        <f t="shared" si="70"/>
        <v>20</v>
      </c>
      <c r="P62" s="54">
        <f t="shared" si="70"/>
        <v>1</v>
      </c>
      <c r="Q62" s="54">
        <f t="shared" si="70"/>
        <v>1</v>
      </c>
      <c r="R62" s="54">
        <f t="shared" si="70"/>
        <v>2</v>
      </c>
      <c r="S62" s="54" t="str">
        <f t="shared" si="70"/>
        <v>o</v>
      </c>
      <c r="T62" s="26">
        <f t="shared" si="70"/>
        <v>15</v>
      </c>
      <c r="U62" s="54">
        <f t="shared" si="70"/>
        <v>0</v>
      </c>
      <c r="V62" s="54">
        <f t="shared" si="70"/>
        <v>0</v>
      </c>
      <c r="W62" s="19" t="str">
        <f t="shared" si="70"/>
        <v/>
      </c>
      <c r="X62" s="23">
        <f>IF(X31&gt;0,VLOOKUP(X31,'[3]2010_Envelope'!$BH$6:$CR$128,6),"")</f>
        <v>23.312747678571426</v>
      </c>
      <c r="Y62" s="23">
        <f>IF(Y31&gt;0,VLOOKUP(Y31,'[3]2010_Envelope'!$BH$6:$CR$128,6),"")</f>
        <v>116.03125</v>
      </c>
      <c r="Z62" s="23">
        <f>IF(Z31&gt;0,VLOOKUP(Z31,'[3]2010_Envelope'!$BH$6:$CR$128,6),"")</f>
        <v>23.723437499999999</v>
      </c>
      <c r="AA62" s="23">
        <f>IF(AA31&gt;0,VLOOKUP(AA31,'[3]2010_Envelope'!$BH$6:$CR$128,6),"")</f>
        <v>90.859285714285733</v>
      </c>
      <c r="AB62" s="23" t="str">
        <f>IF(AB31&gt;0,VLOOKUP(AB31,'[3]2010_Envelope'!$BH$6:$CR$128,6),"")</f>
        <v/>
      </c>
      <c r="AC62" s="23">
        <f>IF(AC31&gt;0,VLOOKUP(AC31,'[3]2010_Envelope'!$BH$6:$CR$128,6),"")</f>
        <v>12.554464285714287</v>
      </c>
      <c r="AD62" s="22" t="str">
        <f>IF(AD31&gt;0,VLOOKUP(AD31,'[3]2010_HVAC'!$EY$7:$KA$83,26),"")</f>
        <v/>
      </c>
      <c r="AE62" s="22" t="str">
        <f>IF(AE31&gt;0,VLOOKUP(AE31,'[3]2010_HVAC'!$EY$7:$KA$83,26),"")</f>
        <v/>
      </c>
      <c r="AF62" s="22" t="str">
        <f>IF(AF31&gt;0,VLOOKUP(AF31,'[3]2010_HVAC'!$EY$7:$KA$83,26),"")</f>
        <v/>
      </c>
      <c r="AG62" s="61">
        <f>VLOOKUP($C62,[2]Performance!$A$3:$K$36,10)</f>
        <v>2</v>
      </c>
      <c r="AH62" s="61">
        <f t="shared" si="61"/>
        <v>28</v>
      </c>
      <c r="AI62" s="22">
        <f>IF(AI31&gt;0,VLOOKUP(AI31,'[3]2010_HVAC'!$EY$7:$KA$83,AH62),"")</f>
        <v>13.090351488750029</v>
      </c>
      <c r="AJ62" s="22">
        <f>IF(AJ31&gt;0,VLOOKUP(AJ31,'[3]2010_HVAC'!$EY$7:$KA$83,AH62),"")</f>
        <v>32.944662698653083</v>
      </c>
      <c r="AK62" s="22">
        <f>IF(AK31&gt;0,VLOOKUP(AK31,'[3]2010_HVAC'!$EY$7:$KA$83,26),"")</f>
        <v>92.473799999999997</v>
      </c>
      <c r="AL62" s="22">
        <f>IF(AL31&gt;0,VLOOKUP(AL31,'[3]2010_HVAC'!$EY$7:$KA$83,26),"")</f>
        <v>8.345714285714287</v>
      </c>
      <c r="AM62" s="22" t="str">
        <f>IF(AM31&gt;0,VLOOKUP(AM31,'[3]2010_HVAC'!$EY$7:$KA$83,26),"")</f>
        <v/>
      </c>
      <c r="AN62" s="22" t="str">
        <f>IF(AN31&gt;0,VLOOKUP(AN31,'[3]2010_HVAC'!$EY$7:$KA$83,26),"")</f>
        <v/>
      </c>
      <c r="AO62" s="14">
        <f t="shared" si="62"/>
        <v>57866.999911236431</v>
      </c>
      <c r="AP62" s="23">
        <f>IF(AP31&gt;0,VLOOKUP(AP31,'[3]2010_Envelope'!$BH$6:$CR$128,7),"")</f>
        <v>11.281002676767676</v>
      </c>
      <c r="AQ62" s="23">
        <f>IF(AQ31&gt;0,VLOOKUP(AQ31,'[3]2010_Envelope'!$BH$6:$CR$128,7),"")</f>
        <v>48.118181818181817</v>
      </c>
      <c r="AR62" s="23">
        <f>IF(AR31&gt;0,VLOOKUP(AR31,'[3]2010_Envelope'!$BH$6:$CR$128,7),"")</f>
        <v>11.479734848484849</v>
      </c>
      <c r="AS62" s="23">
        <f>IF(AS31&gt;0,VLOOKUP(AS31,'[3]2010_Envelope'!$BH$6:$CR$128,7),"")</f>
        <v>39.890181818181809</v>
      </c>
      <c r="AT62" s="23" t="str">
        <f>IF(AT31&gt;0,VLOOKUP(AT31,'[3]2010_Envelope'!$BH$6:$CR$128,7),"")</f>
        <v/>
      </c>
      <c r="AU62" s="23">
        <f>IF(AU31&gt;0,VLOOKUP(AU31,'[3]2010_Envelope'!$BH$6:$CR$128,7),"")</f>
        <v>5.127272727272727</v>
      </c>
      <c r="AV62" s="22" t="str">
        <f>IF(AV31&gt;0,VLOOKUP(AV31,'[3]2010_HVAC'!$EY$7:$KA$83,29),"")</f>
        <v/>
      </c>
      <c r="AW62" s="22" t="str">
        <f>IF(AW31&gt;0,VLOOKUP(AW31,'[3]2010_HVAC'!$EY$7:$KA$83,29),"")</f>
        <v/>
      </c>
      <c r="AX62" s="22" t="str">
        <f>IF(AX31&gt;0,VLOOKUP(AX31,'[3]2010_HVAC'!$EY$7:$KA$83,29),"")</f>
        <v/>
      </c>
      <c r="AY62" s="61">
        <f>VLOOKUP($C62,[1]Performance!$A$3:$K$36,10)</f>
        <v>2</v>
      </c>
      <c r="AZ62" s="61">
        <f t="shared" si="63"/>
        <v>31</v>
      </c>
      <c r="BA62" s="22">
        <f>IF(BA31&gt;0,VLOOKUP(BA31,'[3]2010_HVAC'!$EY$7:$KA$83,AZ62),"")</f>
        <v>7.1208356883663484</v>
      </c>
      <c r="BB62" s="22">
        <f>IF(BB31&gt;0,VLOOKUP(BB31,'[3]2010_HVAC'!$EY$7:$KA$83,AZ62),"")</f>
        <v>13.882643290369963</v>
      </c>
      <c r="BC62" s="22">
        <f>IF(BC31&gt;0,VLOOKUP(BC31,'[3]2010_HVAC'!$EY$7:$KA$83,29),"")</f>
        <v>81.678799999999995</v>
      </c>
      <c r="BD62" s="22">
        <f>IF(BD31&gt;0,VLOOKUP(BD31,'[3]2010_HVAC'!$EY$7:$KA$83,29),"")</f>
        <v>0.59010101010101013</v>
      </c>
      <c r="BE62" s="22" t="str">
        <f>IF(BE31&gt;0,VLOOKUP(BE31,'[3]2010_HVAC'!$EY$7:$KA$83,29),"")</f>
        <v/>
      </c>
      <c r="BF62" s="22" t="str">
        <f>IF(BF31&gt;0,VLOOKUP(BF31,'[3]2010_HVAC'!$EY$7:$KA$83,29),"")</f>
        <v/>
      </c>
      <c r="BG62" s="14">
        <f t="shared" si="64"/>
        <v>216977.06633894893</v>
      </c>
      <c r="BH62" s="21">
        <f>IF($N62&gt;0,VLOOKUP($C62,[2]Madrid!$AB$7:$AN$40,$N62))/((IF($P62=1,'3 PlantsCodes'!$D$26,IF($P62=2,'3 PlantsCodes'!$D$27,IF($P62=3,'3 PlantsCodes'!$D$28,IF($P62=4,'3 PlantsCodes'!$D$29)))))*IF($R62=1,'3 PlantsCodes'!$D$31,IF(SP_Madrid!$R62=2,'3 PlantsCodes'!$D$32)))</f>
        <v>26.245630474860796</v>
      </c>
      <c r="BI62" s="21">
        <f>(IF($O62=20,VLOOKUP($C62,[2]Madrid!$AB$7:$AN$40,12),IF($O62&gt;0,VLOOKUP($C62,[2]Madrid!$AB$7:$AN$40,$O62),0))/(IF($Q62=1,'3 PlantsCodes'!$E$26,IF($Q62=3,'3 PlantsCodes'!$E$28,IF($Q62=4,'3 PlantsCodes'!$E$29,1)))*IF($R62=1,'3 PlantsCodes'!$E$31,IF($R62=2,'3 PlantsCodes'!$E$32))))</f>
        <v>12.176658287021912</v>
      </c>
      <c r="BJ62" s="21">
        <f>VLOOKUP($C62,[2]Madrid!$AB$6:$AZ$40,$T62)</f>
        <v>15.557894736842105</v>
      </c>
      <c r="BK62" s="21">
        <f>VLOOKUP($C62,[2]Madrid!$B$7:$Y$40,18)</f>
        <v>11.353794285713454</v>
      </c>
      <c r="BL62" s="21">
        <f>VLOOKUP($C62,[2]Madrid!$B$7:$AA$40,26)</f>
        <v>0.59295715716763486</v>
      </c>
      <c r="BM62" s="22">
        <f>IF($V62=1,-[4]SFH!$E$12,0)</f>
        <v>0</v>
      </c>
      <c r="BN62" s="63" t="s">
        <v>38</v>
      </c>
      <c r="BO62" s="21">
        <f>IF($N62&gt;0,VLOOKUP($C62,[1]Madrid!$AB$7:$AN$40,$N62))/((IF($P62=1,'3 PlantsCodes'!$D$26,IF($P62=2,'3 PlantsCodes'!$D$27,IF($P62=3,'3 PlantsCodes'!$D$28,IF($P62=4,'3 PlantsCodes'!$D$29)))))*IF($R62=1,'3 PlantsCodes'!$D$31,IF(SP_Madrid!$R62=2,'3 PlantsCodes'!$D$32)))</f>
        <v>21.582900783874788</v>
      </c>
      <c r="BP62" s="21">
        <f>(IF($O62=20,VLOOKUP($C62,[1]Madrid!$AB$7:$AN$40,12),IF($O62&gt;0,VLOOKUP($C62,[1]Madrid!$AB$7:$AN$40,$O62),0))/(IF($Q62=1,'3 PlantsCodes'!$E$26,IF($Q62=3,'3 PlantsCodes'!$E$28,IF($Q62=4,'3 PlantsCodes'!$E$29,1)))*IF($R62=1,'3 PlantsCodes'!$E$31,IF($R62=2,'3 PlantsCodes'!$E$32))))</f>
        <v>6.2388357233707223</v>
      </c>
      <c r="BQ62" s="21">
        <f>VLOOKUP($C62,[1]Madrid!$AB$6:$AZ$40,$T62)</f>
        <v>24.010526315789473</v>
      </c>
      <c r="BR62" s="21">
        <f>VLOOKUP($C62,[1]Madrid!$B$7:$Y$40,18)</f>
        <v>11.676460606061632</v>
      </c>
      <c r="BS62" s="21">
        <f>VLOOKUP($C62,[1]Madrid!$B$7:$AA$40,26)</f>
        <v>0.44512928786669137</v>
      </c>
      <c r="BT62" s="22">
        <f>IF($V62=1,-[4]AB!$E$12,0)</f>
        <v>0</v>
      </c>
      <c r="BU62" s="63" t="s">
        <v>38</v>
      </c>
    </row>
    <row r="63" spans="1:73" ht="15" customHeight="1" x14ac:dyDescent="0.25">
      <c r="A63" s="195"/>
      <c r="B63" s="18">
        <v>27</v>
      </c>
      <c r="C63" s="26">
        <f t="shared" ref="C63:W63" si="71">IF(C32="","",C32)</f>
        <v>23</v>
      </c>
      <c r="D63" s="55" t="str">
        <f t="shared" si="71"/>
        <v/>
      </c>
      <c r="E63" s="55" t="str">
        <f t="shared" si="71"/>
        <v/>
      </c>
      <c r="F63" s="54" t="str">
        <f t="shared" si="71"/>
        <v/>
      </c>
      <c r="G63" s="54" t="str">
        <f t="shared" si="71"/>
        <v/>
      </c>
      <c r="H63" s="54">
        <f t="shared" si="71"/>
        <v>0</v>
      </c>
      <c r="I63" s="54">
        <f t="shared" si="71"/>
        <v>3</v>
      </c>
      <c r="J63" s="54">
        <f t="shared" si="71"/>
        <v>3</v>
      </c>
      <c r="K63" s="54">
        <f t="shared" si="71"/>
        <v>1</v>
      </c>
      <c r="L63" s="54">
        <f t="shared" si="71"/>
        <v>1</v>
      </c>
      <c r="M63" s="54">
        <f t="shared" si="71"/>
        <v>3311</v>
      </c>
      <c r="N63" s="54">
        <f t="shared" si="71"/>
        <v>7</v>
      </c>
      <c r="O63" s="54">
        <f t="shared" si="71"/>
        <v>12</v>
      </c>
      <c r="P63" s="54">
        <f t="shared" si="71"/>
        <v>3</v>
      </c>
      <c r="Q63" s="54">
        <f t="shared" si="71"/>
        <v>3</v>
      </c>
      <c r="R63" s="54">
        <f t="shared" si="71"/>
        <v>2</v>
      </c>
      <c r="S63" s="54" t="str">
        <f t="shared" si="71"/>
        <v>o</v>
      </c>
      <c r="T63" s="26">
        <f t="shared" si="71"/>
        <v>22</v>
      </c>
      <c r="U63" s="54">
        <f t="shared" si="71"/>
        <v>1</v>
      </c>
      <c r="V63" s="54">
        <f t="shared" si="71"/>
        <v>1</v>
      </c>
      <c r="W63" s="19" t="str">
        <f t="shared" si="71"/>
        <v/>
      </c>
      <c r="X63" s="23">
        <f>IF(X32&gt;0,VLOOKUP(X32,'[3]2010_Envelope'!$BH$6:$CR$128,6),"")</f>
        <v>23.312747678571426</v>
      </c>
      <c r="Y63" s="23">
        <f>IF(Y32&gt;0,VLOOKUP(Y32,'[3]2010_Envelope'!$BH$6:$CR$128,6),"")</f>
        <v>116.03125</v>
      </c>
      <c r="Z63" s="23">
        <f>IF(Z32&gt;0,VLOOKUP(Z32,'[3]2010_Envelope'!$BH$6:$CR$128,6),"")</f>
        <v>23.723437499999999</v>
      </c>
      <c r="AA63" s="23">
        <f>IF(AA32&gt;0,VLOOKUP(AA32,'[3]2010_Envelope'!$BH$6:$CR$128,6),"")</f>
        <v>115.99857857142861</v>
      </c>
      <c r="AB63" s="23" t="str">
        <f>IF(AB32&gt;0,VLOOKUP(AB32,'[3]2010_Envelope'!$BH$6:$CR$128,6),"")</f>
        <v/>
      </c>
      <c r="AC63" s="23">
        <f>IF(AC32&gt;0,VLOOKUP(AC32,'[3]2010_Envelope'!$BH$6:$CR$128,6),"")</f>
        <v>12.554464285714287</v>
      </c>
      <c r="AD63" s="22" t="str">
        <f>IF(AD32&gt;0,VLOOKUP(AD32,'[3]2010_HVAC'!$EY$7:$KA$83,26),"")</f>
        <v/>
      </c>
      <c r="AE63" s="22" t="str">
        <f>IF(AE32&gt;0,VLOOKUP(AE32,'[3]2010_HVAC'!$EY$7:$KA$83,26),"")</f>
        <v/>
      </c>
      <c r="AF63" s="22" t="str">
        <f>IF(AF32&gt;0,VLOOKUP(AF32,'[3]2010_HVAC'!$EY$7:$KA$83,26),"")</f>
        <v/>
      </c>
      <c r="AG63" s="61">
        <f>VLOOKUP($C63,[2]Performance!$A$3:$K$36,10)</f>
        <v>2</v>
      </c>
      <c r="AH63" s="61">
        <f t="shared" si="61"/>
        <v>28</v>
      </c>
      <c r="AI63" s="22">
        <f>IF(AI32&gt;0,VLOOKUP(AI32,'[3]2010_HVAC'!$EY$7:$KA$83,AH63),"")</f>
        <v>20.420250942892196</v>
      </c>
      <c r="AJ63" s="22" t="str">
        <f>IF(AJ32&gt;0,VLOOKUP(AJ32,'[3]2010_HVAC'!$EY$7:$KA$83,AH63),"")</f>
        <v/>
      </c>
      <c r="AK63" s="22">
        <f>IF(AK32&gt;0,VLOOKUP(AK32,'[3]2010_HVAC'!$EY$7:$KA$83,26),"")</f>
        <v>53.898799999999994</v>
      </c>
      <c r="AL63" s="22">
        <f>IF(AL32&gt;0,VLOOKUP(AL32,'[3]2010_HVAC'!$EY$7:$KA$83,26),"")</f>
        <v>8.345714285714287</v>
      </c>
      <c r="AM63" s="22">
        <f>IF(AM32&gt;0,VLOOKUP(AM32,'[3]2010_HVAC'!$EY$7:$KA$83,26),"")</f>
        <v>14.069785714285715</v>
      </c>
      <c r="AN63" s="22">
        <f>IF(AN32&gt;0,VLOOKUP(AN32,'[3]2010_HVAC'!$EY$7:$KA$83,26),"")</f>
        <v>57.993571428571428</v>
      </c>
      <c r="AO63" s="14">
        <f t="shared" si="62"/>
        <v>62488.804057004912</v>
      </c>
      <c r="AP63" s="23">
        <f>IF(AP32&gt;0,VLOOKUP(AP32,'[3]2010_Envelope'!$BH$6:$CR$128,7),"")</f>
        <v>11.281002676767676</v>
      </c>
      <c r="AQ63" s="23">
        <f>IF(AQ32&gt;0,VLOOKUP(AQ32,'[3]2010_Envelope'!$BH$6:$CR$128,7),"")</f>
        <v>48.118181818181817</v>
      </c>
      <c r="AR63" s="23">
        <f>IF(AR32&gt;0,VLOOKUP(AR32,'[3]2010_Envelope'!$BH$6:$CR$128,7),"")</f>
        <v>11.479734848484849</v>
      </c>
      <c r="AS63" s="23">
        <f>IF(AS32&gt;0,VLOOKUP(AS32,'[3]2010_Envelope'!$BH$6:$CR$128,7),"")</f>
        <v>51.63163636363636</v>
      </c>
      <c r="AT63" s="23" t="str">
        <f>IF(AT32&gt;0,VLOOKUP(AT32,'[3]2010_Envelope'!$BH$6:$CR$128,7),"")</f>
        <v/>
      </c>
      <c r="AU63" s="23">
        <f>IF(AU32&gt;0,VLOOKUP(AU32,'[3]2010_Envelope'!$BH$6:$CR$128,7),"")</f>
        <v>5.127272727272727</v>
      </c>
      <c r="AV63" s="22" t="str">
        <f>IF(AV32&gt;0,VLOOKUP(AV32,'[3]2010_HVAC'!$EY$7:$KA$83,29),"")</f>
        <v/>
      </c>
      <c r="AW63" s="22" t="str">
        <f>IF(AW32&gt;0,VLOOKUP(AW32,'[3]2010_HVAC'!$EY$7:$KA$83,29),"")</f>
        <v/>
      </c>
      <c r="AX63" s="22" t="str">
        <f>IF(AX32&gt;0,VLOOKUP(AX32,'[3]2010_HVAC'!$EY$7:$KA$83,29),"")</f>
        <v/>
      </c>
      <c r="AY63" s="61">
        <f>VLOOKUP($C63,[1]Performance!$A$3:$K$36,10)</f>
        <v>2</v>
      </c>
      <c r="AZ63" s="61">
        <f t="shared" si="63"/>
        <v>31</v>
      </c>
      <c r="BA63" s="22">
        <f>IF(BA32&gt;0,VLOOKUP(BA32,'[3]2010_HVAC'!$EY$7:$KA$83,AZ63),"")</f>
        <v>14.264000412040398</v>
      </c>
      <c r="BB63" s="22" t="str">
        <f>IF(BB32&gt;0,VLOOKUP(BB32,'[3]2010_HVAC'!$EY$7:$KA$83,AZ63),"")</f>
        <v/>
      </c>
      <c r="BC63" s="22">
        <f>IF(BC32&gt;0,VLOOKUP(BC32,'[3]2010_HVAC'!$EY$7:$KA$83,29),"")</f>
        <v>53.898799999999987</v>
      </c>
      <c r="BD63" s="22">
        <f>IF(BD32&gt;0,VLOOKUP(BD32,'[3]2010_HVAC'!$EY$7:$KA$83,29),"")</f>
        <v>0.59010101010101013</v>
      </c>
      <c r="BE63" s="22">
        <f>IF(BE32&gt;0,VLOOKUP(BE32,'[3]2010_HVAC'!$EY$7:$KA$83,29),"")</f>
        <v>18.790868686868684</v>
      </c>
      <c r="BF63" s="22">
        <f>IF(BF32&gt;0,VLOOKUP(BF32,'[3]2010_HVAC'!$EY$7:$KA$83,29),"")</f>
        <v>36.084888888888891</v>
      </c>
      <c r="BG63" s="14">
        <f t="shared" si="64"/>
        <v>248753.82255791998</v>
      </c>
      <c r="BH63" s="21">
        <f>IF($N63&gt;0,VLOOKUP($C63,[2]Madrid!$AB$7:$AN$40,$N63))/((IF($P63=1,'3 PlantsCodes'!$D$26,IF($P63=2,'3 PlantsCodes'!$D$27,IF($P63=3,'3 PlantsCodes'!$D$28,IF($P63=4,'3 PlantsCodes'!$D$29)))))*IF($R63=1,'3 PlantsCodes'!$D$31,IF(SP_Madrid!$R63=2,'3 PlantsCodes'!$D$32)))</f>
        <v>7.8555796660171913</v>
      </c>
      <c r="BI63" s="21">
        <f>(IF($O63=20,VLOOKUP($C63,[2]Madrid!$AB$7:$AN$40,12),IF($O63&gt;0,VLOOKUP($C63,[2]Madrid!$AB$7:$AN$40,$O63),0))/(IF($Q63=1,'3 PlantsCodes'!$E$26,IF($Q63=3,'3 PlantsCodes'!$E$28,IF($Q63=4,'3 PlantsCodes'!$E$29,1)))*IF($R63=1,'3 PlantsCodes'!$E$31,IF($R63=2,'3 PlantsCodes'!$E$32))))</f>
        <v>12.83693579334639</v>
      </c>
      <c r="BJ63" s="21">
        <f>VLOOKUP($C63,[2]Madrid!$AB$6:$AZ$40,$T63)</f>
        <v>2.1489130337186517</v>
      </c>
      <c r="BK63" s="21">
        <f>VLOOKUP($C63,[2]Madrid!$B$7:$Y$40,18)</f>
        <v>11.353794285713454</v>
      </c>
      <c r="BL63" s="21">
        <f>VLOOKUP($C63,[2]Madrid!$B$7:$AA$40,26)</f>
        <v>0.60081255742664286</v>
      </c>
      <c r="BM63" s="22">
        <f>IF($V63=1,-[4]SFH!$E$12,0)</f>
        <v>-22.4</v>
      </c>
      <c r="BN63" s="63" t="s">
        <v>38</v>
      </c>
      <c r="BO63" s="21">
        <f>IF($N63&gt;0,VLOOKUP($C63,[1]Madrid!$AB$7:$AN$40,$N63))/((IF($P63=1,'3 PlantsCodes'!$D$26,IF($P63=2,'3 PlantsCodes'!$D$27,IF($P63=3,'3 PlantsCodes'!$D$28,IF($P63=4,'3 PlantsCodes'!$D$29)))))*IF($R63=1,'3 PlantsCodes'!$D$31,IF(SP_Madrid!$R63=2,'3 PlantsCodes'!$D$32)))</f>
        <v>7.3231336753036249</v>
      </c>
      <c r="BP63" s="21">
        <f>(IF($O63=20,VLOOKUP($C63,[1]Madrid!$AB$7:$AN$40,12),IF($O63&gt;0,VLOOKUP($C63,[1]Madrid!$AB$7:$AN$40,$O63),0))/(IF($Q63=1,'3 PlantsCodes'!$E$26,IF($Q63=3,'3 PlantsCodes'!$E$28,IF($Q63=4,'3 PlantsCodes'!$E$29,1)))*IF($R63=1,'3 PlantsCodes'!$E$31,IF($R63=2,'3 PlantsCodes'!$E$32))))</f>
        <v>6.5761431035770164</v>
      </c>
      <c r="BQ63" s="21">
        <f>VLOOKUP($C63,[1]Madrid!$AB$6:$AZ$40,$T63)</f>
        <v>3.5623880854468539</v>
      </c>
      <c r="BR63" s="21">
        <f>VLOOKUP($C63,[1]Madrid!$B$7:$Y$40,18)</f>
        <v>11.676460606061632</v>
      </c>
      <c r="BS63" s="21">
        <f>VLOOKUP($C63,[1]Madrid!$B$7:$AA$40,26)</f>
        <v>0.445393754233679</v>
      </c>
      <c r="BT63" s="22">
        <f>IF($V63=1,-[4]AB!$E$12,0)</f>
        <v>-13.872727272727273</v>
      </c>
      <c r="BU63" s="63" t="s">
        <v>38</v>
      </c>
    </row>
    <row r="64" spans="1:73" ht="15" customHeight="1" x14ac:dyDescent="0.25">
      <c r="A64" s="196"/>
      <c r="B64" s="18">
        <v>28</v>
      </c>
      <c r="C64" s="26">
        <f t="shared" ref="C64:W64" si="72">IF(C33="","",C33)</f>
        <v>32</v>
      </c>
      <c r="D64" s="55" t="str">
        <f t="shared" si="72"/>
        <v/>
      </c>
      <c r="E64" s="55" t="str">
        <f t="shared" si="72"/>
        <v/>
      </c>
      <c r="F64" s="54" t="str">
        <f t="shared" si="72"/>
        <v/>
      </c>
      <c r="G64" s="54" t="str">
        <f t="shared" si="72"/>
        <v/>
      </c>
      <c r="H64" s="54">
        <f t="shared" si="72"/>
        <v>0</v>
      </c>
      <c r="I64" s="54">
        <f t="shared" si="72"/>
        <v>4</v>
      </c>
      <c r="J64" s="54">
        <f t="shared" si="72"/>
        <v>3</v>
      </c>
      <c r="K64" s="54">
        <f t="shared" si="72"/>
        <v>2</v>
      </c>
      <c r="L64" s="54">
        <f t="shared" si="72"/>
        <v>1</v>
      </c>
      <c r="M64" s="54">
        <f t="shared" si="72"/>
        <v>4321</v>
      </c>
      <c r="N64" s="54">
        <f t="shared" si="72"/>
        <v>7</v>
      </c>
      <c r="O64" s="54">
        <f t="shared" si="72"/>
        <v>12</v>
      </c>
      <c r="P64" s="54">
        <f t="shared" si="72"/>
        <v>3</v>
      </c>
      <c r="Q64" s="54">
        <f t="shared" si="72"/>
        <v>3</v>
      </c>
      <c r="R64" s="54">
        <f t="shared" si="72"/>
        <v>2</v>
      </c>
      <c r="S64" s="54" t="str">
        <f t="shared" si="72"/>
        <v>o</v>
      </c>
      <c r="T64" s="26">
        <f t="shared" si="72"/>
        <v>22</v>
      </c>
      <c r="U64" s="54">
        <f t="shared" si="72"/>
        <v>1</v>
      </c>
      <c r="V64" s="54">
        <f t="shared" si="72"/>
        <v>1</v>
      </c>
      <c r="W64" s="19" t="str">
        <f t="shared" si="72"/>
        <v/>
      </c>
      <c r="X64" s="23">
        <f>IF(X33&gt;0,VLOOKUP(X33,'[3]2010_Envelope'!$BH$6:$CR$128,6),"")</f>
        <v>36.781075714285713</v>
      </c>
      <c r="Y64" s="23">
        <f>IF(Y33&gt;0,VLOOKUP(Y33,'[3]2010_Envelope'!$BH$6:$CR$128,6),"")</f>
        <v>130.71875</v>
      </c>
      <c r="Z64" s="23">
        <f>IF(Z33&gt;0,VLOOKUP(Z33,'[3]2010_Envelope'!$BH$6:$CR$128,6),"")</f>
        <v>26.744492052898167</v>
      </c>
      <c r="AA64" s="23">
        <f>IF(AA33&gt;0,VLOOKUP(AA33,'[3]2010_Envelope'!$BH$6:$CR$128,6),"")</f>
        <v>115.99857857142861</v>
      </c>
      <c r="AB64" s="23">
        <f>IF(AB33&gt;0,VLOOKUP(AB33,'[3]2010_Envelope'!$BH$6:$CR$128,6),"")</f>
        <v>56.34910714285715</v>
      </c>
      <c r="AC64" s="23">
        <f>IF(AC33&gt;0,VLOOKUP(AC33,'[3]2010_Envelope'!$BH$6:$CR$128,6),"")</f>
        <v>29.196428571428573</v>
      </c>
      <c r="AD64" s="22" t="str">
        <f>IF(AD33&gt;0,VLOOKUP(AD33,'[3]2010_HVAC'!$EY$7:$KA$83,26),"")</f>
        <v/>
      </c>
      <c r="AE64" s="22" t="str">
        <f>IF(AE33&gt;0,VLOOKUP(AE33,'[3]2010_HVAC'!$EY$7:$KA$83,26),"")</f>
        <v/>
      </c>
      <c r="AF64" s="22" t="str">
        <f>IF(AF33&gt;0,VLOOKUP(AF33,'[3]2010_HVAC'!$EY$7:$KA$83,26),"")</f>
        <v/>
      </c>
      <c r="AG64" s="61">
        <f>VLOOKUP($C64,[2]Performance!$A$3:$K$36,10)</f>
        <v>2</v>
      </c>
      <c r="AH64" s="61">
        <f t="shared" si="61"/>
        <v>28</v>
      </c>
      <c r="AI64" s="22">
        <f>IF(AI33&gt;0,VLOOKUP(AI33,'[3]2010_HVAC'!$EY$7:$KA$83,AH64),"")</f>
        <v>20.420250942892196</v>
      </c>
      <c r="AJ64" s="22" t="str">
        <f>IF(AJ33&gt;0,VLOOKUP(AJ33,'[3]2010_HVAC'!$EY$7:$KA$83,AH64),"")</f>
        <v/>
      </c>
      <c r="AK64" s="22">
        <f>IF(AK33&gt;0,VLOOKUP(AK33,'[3]2010_HVAC'!$EY$7:$KA$83,26),"")</f>
        <v>53.898799999999994</v>
      </c>
      <c r="AL64" s="22">
        <f>IF(AL33&gt;0,VLOOKUP(AL33,'[3]2010_HVAC'!$EY$7:$KA$83,26),"")</f>
        <v>8.345714285714287</v>
      </c>
      <c r="AM64" s="22">
        <f>IF(AM33&gt;0,VLOOKUP(AM33,'[3]2010_HVAC'!$EY$7:$KA$83,26),"")</f>
        <v>14.069785714285715</v>
      </c>
      <c r="AN64" s="22">
        <f>IF(AN33&gt;0,VLOOKUP(AN33,'[3]2010_HVAC'!$EY$7:$KA$83,26),"")</f>
        <v>57.993571428571428</v>
      </c>
      <c r="AO64" s="14">
        <f t="shared" si="62"/>
        <v>77072.317619410664</v>
      </c>
      <c r="AP64" s="23">
        <f>IF(AP33&gt;0,VLOOKUP(AP33,'[3]2010_Envelope'!$BH$6:$CR$128,7),"")</f>
        <v>17.798305858585856</v>
      </c>
      <c r="AQ64" s="23">
        <f>IF(AQ33&gt;0,VLOOKUP(AQ33,'[3]2010_Envelope'!$BH$6:$CR$128,7),"")</f>
        <v>54.209090909090911</v>
      </c>
      <c r="AR64" s="23">
        <f>IF(AR33&gt;0,VLOOKUP(AR33,'[3]2010_Envelope'!$BH$6:$CR$128,7),"")</f>
        <v>12.941618491193834</v>
      </c>
      <c r="AS64" s="23">
        <f>IF(AS33&gt;0,VLOOKUP(AS33,'[3]2010_Envelope'!$BH$6:$CR$128,7),"")</f>
        <v>51.63163636363636</v>
      </c>
      <c r="AT64" s="23">
        <f>IF(AT33&gt;0,VLOOKUP(AT33,'[3]2010_Envelope'!$BH$6:$CR$128,7),"")</f>
        <v>24.739090909090908</v>
      </c>
      <c r="AU64" s="23">
        <f>IF(AU33&gt;0,VLOOKUP(AU33,'[3]2010_Envelope'!$BH$6:$CR$128,7),"")</f>
        <v>12.818181818181818</v>
      </c>
      <c r="AV64" s="22" t="str">
        <f>IF(AV33&gt;0,VLOOKUP(AV33,'[3]2010_HVAC'!$EY$7:$KA$83,29),"")</f>
        <v/>
      </c>
      <c r="AW64" s="22" t="str">
        <f>IF(AW33&gt;0,VLOOKUP(AW33,'[3]2010_HVAC'!$EY$7:$KA$83,29),"")</f>
        <v/>
      </c>
      <c r="AX64" s="22" t="str">
        <f>IF(AX33&gt;0,VLOOKUP(AX33,'[3]2010_HVAC'!$EY$7:$KA$83,29),"")</f>
        <v/>
      </c>
      <c r="AY64" s="61">
        <f>VLOOKUP($C64,[1]Performance!$A$3:$K$36,10)</f>
        <v>2</v>
      </c>
      <c r="AZ64" s="61">
        <f t="shared" si="63"/>
        <v>31</v>
      </c>
      <c r="BA64" s="22">
        <f>IF(BA33&gt;0,VLOOKUP(BA33,'[3]2010_HVAC'!$EY$7:$KA$83,AZ64),"")</f>
        <v>14.264000412040398</v>
      </c>
      <c r="BB64" s="22" t="str">
        <f>IF(BB33&gt;0,VLOOKUP(BB33,'[3]2010_HVAC'!$EY$7:$KA$83,AZ64),"")</f>
        <v/>
      </c>
      <c r="BC64" s="22">
        <f>IF(BC33&gt;0,VLOOKUP(BC33,'[3]2010_HVAC'!$EY$7:$KA$83,29),"")</f>
        <v>53.898799999999987</v>
      </c>
      <c r="BD64" s="22">
        <f>IF(BD33&gt;0,VLOOKUP(BD33,'[3]2010_HVAC'!$EY$7:$KA$83,29),"")</f>
        <v>0.59010101010101013</v>
      </c>
      <c r="BE64" s="22">
        <f>IF(BE33&gt;0,VLOOKUP(BE33,'[3]2010_HVAC'!$EY$7:$KA$83,29),"")</f>
        <v>18.790868686868684</v>
      </c>
      <c r="BF64" s="22">
        <f>IF(BF33&gt;0,VLOOKUP(BF33,'[3]2010_HVAC'!$EY$7:$KA$83,29),"")</f>
        <v>36.084888888888891</v>
      </c>
      <c r="BG64" s="14">
        <f t="shared" si="64"/>
        <v>294788.91751420184</v>
      </c>
      <c r="BH64" s="21">
        <f>IF($N64&gt;0,VLOOKUP($C64,[2]Madrid!$AB$7:$AN$40,$N64))/((IF($P64=1,'3 PlantsCodes'!$D$26,IF($P64=2,'3 PlantsCodes'!$D$27,IF($P64=3,'3 PlantsCodes'!$D$28,IF($P64=4,'3 PlantsCodes'!$D$29)))))*IF($R64=1,'3 PlantsCodes'!$D$31,IF(SP_Madrid!$R64=2,'3 PlantsCodes'!$D$32)))</f>
        <v>6.7977757071169789</v>
      </c>
      <c r="BI64" s="21">
        <f>(IF($O64=20,VLOOKUP($C64,[2]Madrid!$AB$7:$AN$40,12),IF($O64&gt;0,VLOOKUP($C64,[2]Madrid!$AB$7:$AN$40,$O64),0))/(IF($Q64=1,'3 PlantsCodes'!$E$26,IF($Q64=3,'3 PlantsCodes'!$E$28,IF($Q64=4,'3 PlantsCodes'!$E$29,1)))*IF($R64=1,'3 PlantsCodes'!$E$31,IF($R64=2,'3 PlantsCodes'!$E$32))))</f>
        <v>4.6410806867096239</v>
      </c>
      <c r="BJ64" s="21">
        <f>VLOOKUP($C64,[2]Madrid!$AB$6:$AZ$40,$T64)</f>
        <v>2.1888586647409083</v>
      </c>
      <c r="BK64" s="21">
        <f>VLOOKUP($C64,[2]Madrid!$B$7:$Y$40,18)</f>
        <v>11.353794285713454</v>
      </c>
      <c r="BL64" s="21">
        <f>VLOOKUP($C64,[2]Madrid!$B$7:$AA$40,26)</f>
        <v>0.41435331039763096</v>
      </c>
      <c r="BM64" s="22">
        <f>IF($V64=1,-[4]SFH!$E$12,0)</f>
        <v>-22.4</v>
      </c>
      <c r="BN64" s="63" t="s">
        <v>38</v>
      </c>
      <c r="BO64" s="21">
        <f>IF($N64&gt;0,VLOOKUP($C64,[1]Madrid!$AB$7:$AN$40,$N64))/((IF($P64=1,'3 PlantsCodes'!$D$26,IF($P64=2,'3 PlantsCodes'!$D$27,IF($P64=3,'3 PlantsCodes'!$D$28,IF($P64=4,'3 PlantsCodes'!$D$29)))))*IF($R64=1,'3 PlantsCodes'!$D$31,IF(SP_Madrid!$R64=2,'3 PlantsCodes'!$D$32)))</f>
        <v>6.641451240258049</v>
      </c>
      <c r="BP64" s="21">
        <f>(IF($O64=20,VLOOKUP($C64,[1]Madrid!$AB$7:$AN$40,12),IF($O64&gt;0,VLOOKUP($C64,[1]Madrid!$AB$7:$AN$40,$O64),0))/(IF($Q64=1,'3 PlantsCodes'!$E$26,IF($Q64=3,'3 PlantsCodes'!$E$28,IF($Q64=4,'3 PlantsCodes'!$E$29,1)))*IF($R64=1,'3 PlantsCodes'!$E$31,IF($R64=2,'3 PlantsCodes'!$E$32))))</f>
        <v>2.1489569947490956</v>
      </c>
      <c r="BQ64" s="21">
        <f>VLOOKUP($C64,[1]Madrid!$AB$6:$AZ$40,$T64)</f>
        <v>3.5934510331165055</v>
      </c>
      <c r="BR64" s="21">
        <f>VLOOKUP($C64,[1]Madrid!$B$7:$Y$40,18)</f>
        <v>11.676460606061632</v>
      </c>
      <c r="BS64" s="21">
        <f>VLOOKUP($C64,[1]Madrid!$B$7:$AA$40,26)</f>
        <v>0.3782879071788664</v>
      </c>
      <c r="BT64" s="22">
        <f>IF($V64=1,-[4]AB!$E$12,0)</f>
        <v>-13.872727272727273</v>
      </c>
      <c r="BU64" s="63" t="s">
        <v>38</v>
      </c>
    </row>
    <row r="66" spans="1:73" ht="15.75" thickBot="1" x14ac:dyDescent="0.3"/>
    <row r="67" spans="1:73" ht="59.25" customHeight="1" thickBot="1" x14ac:dyDescent="0.3">
      <c r="A67" s="56"/>
      <c r="B67" s="169" t="s">
        <v>32</v>
      </c>
      <c r="C67" s="170"/>
      <c r="D67" s="170"/>
      <c r="E67" s="170"/>
      <c r="F67" s="170"/>
      <c r="G67" s="170"/>
      <c r="H67" s="170"/>
      <c r="I67" s="170"/>
      <c r="J67" s="170"/>
      <c r="K67" s="170"/>
      <c r="L67" s="170"/>
      <c r="M67" s="170"/>
      <c r="N67" s="170"/>
      <c r="O67" s="170"/>
      <c r="P67" s="170"/>
      <c r="Q67" s="170"/>
      <c r="R67" s="170"/>
      <c r="S67" s="170"/>
      <c r="T67" s="170"/>
      <c r="U67" s="170"/>
      <c r="V67" s="170"/>
      <c r="W67" s="171"/>
      <c r="X67" s="172" t="s">
        <v>7</v>
      </c>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4"/>
      <c r="BH67" s="172" t="s">
        <v>52</v>
      </c>
      <c r="BI67" s="182"/>
      <c r="BJ67" s="182"/>
      <c r="BK67" s="182"/>
      <c r="BL67" s="182"/>
      <c r="BM67" s="182"/>
      <c r="BN67" s="182"/>
      <c r="BO67" s="182"/>
      <c r="BP67" s="182"/>
      <c r="BQ67" s="182"/>
      <c r="BR67" s="182"/>
      <c r="BS67" s="182"/>
      <c r="BT67" s="182"/>
      <c r="BU67" s="183"/>
    </row>
    <row r="68" spans="1:73" ht="15.75" thickBot="1" x14ac:dyDescent="0.3">
      <c r="A68" s="185" t="s">
        <v>0</v>
      </c>
      <c r="B68" s="2" t="s">
        <v>1</v>
      </c>
      <c r="C68" s="119"/>
      <c r="D68" s="178" t="s">
        <v>50</v>
      </c>
      <c r="E68" s="179"/>
      <c r="F68" s="179"/>
      <c r="G68" s="179"/>
      <c r="H68" s="180"/>
      <c r="I68" s="180"/>
      <c r="J68" s="180"/>
      <c r="K68" s="180"/>
      <c r="L68" s="180"/>
      <c r="M68" s="180"/>
      <c r="N68" s="180"/>
      <c r="O68" s="180"/>
      <c r="P68" s="180"/>
      <c r="Q68" s="180"/>
      <c r="R68" s="180"/>
      <c r="S68" s="180"/>
      <c r="T68" s="180"/>
      <c r="U68" s="180"/>
      <c r="V68" s="181"/>
      <c r="W68" s="3"/>
      <c r="X68" s="175" t="s">
        <v>22</v>
      </c>
      <c r="Y68" s="176"/>
      <c r="Z68" s="176"/>
      <c r="AA68" s="176"/>
      <c r="AB68" s="176"/>
      <c r="AC68" s="176"/>
      <c r="AD68" s="176"/>
      <c r="AE68" s="176"/>
      <c r="AF68" s="176"/>
      <c r="AG68" s="176"/>
      <c r="AH68" s="176"/>
      <c r="AI68" s="176"/>
      <c r="AJ68" s="176"/>
      <c r="AK68" s="176"/>
      <c r="AL68" s="176"/>
      <c r="AM68" s="176"/>
      <c r="AN68" s="177"/>
      <c r="AO68" s="4" t="s">
        <v>2</v>
      </c>
      <c r="AP68" s="175" t="s">
        <v>9</v>
      </c>
      <c r="AQ68" s="176"/>
      <c r="AR68" s="176"/>
      <c r="AS68" s="176"/>
      <c r="AT68" s="176"/>
      <c r="AU68" s="176"/>
      <c r="AV68" s="176"/>
      <c r="AW68" s="176"/>
      <c r="AX68" s="176"/>
      <c r="AY68" s="176"/>
      <c r="AZ68" s="176"/>
      <c r="BA68" s="176"/>
      <c r="BB68" s="176"/>
      <c r="BC68" s="176"/>
      <c r="BD68" s="176"/>
      <c r="BE68" s="176"/>
      <c r="BF68" s="177"/>
      <c r="BG68" s="4" t="s">
        <v>3</v>
      </c>
      <c r="BH68" s="178"/>
      <c r="BI68" s="179"/>
      <c r="BJ68" s="179"/>
      <c r="BK68" s="179"/>
      <c r="BL68" s="179"/>
      <c r="BM68" s="184"/>
      <c r="BN68" s="4" t="s">
        <v>2</v>
      </c>
      <c r="BO68" s="178"/>
      <c r="BP68" s="179"/>
      <c r="BQ68" s="179"/>
      <c r="BR68" s="179"/>
      <c r="BS68" s="179"/>
      <c r="BT68" s="179"/>
      <c r="BU68" s="4" t="s">
        <v>3</v>
      </c>
    </row>
    <row r="69" spans="1:73" ht="31.5" thickTop="1" thickBot="1" x14ac:dyDescent="0.3">
      <c r="A69" s="186"/>
      <c r="B69" s="197"/>
      <c r="C69" s="198" t="s">
        <v>51</v>
      </c>
      <c r="D69" s="198" t="s">
        <v>47</v>
      </c>
      <c r="E69" s="198" t="s">
        <v>48</v>
      </c>
      <c r="F69" s="198" t="s">
        <v>49</v>
      </c>
      <c r="G69" s="198" t="s">
        <v>24</v>
      </c>
      <c r="H69" s="198" t="s">
        <v>13</v>
      </c>
      <c r="I69" s="198" t="s">
        <v>19</v>
      </c>
      <c r="J69" s="198" t="s">
        <v>12</v>
      </c>
      <c r="K69" s="198" t="s">
        <v>34</v>
      </c>
      <c r="L69" s="198" t="s">
        <v>13</v>
      </c>
      <c r="M69" s="198"/>
      <c r="N69" s="198" t="s">
        <v>17</v>
      </c>
      <c r="O69" s="198" t="s">
        <v>18</v>
      </c>
      <c r="P69" s="198" t="s">
        <v>53</v>
      </c>
      <c r="Q69" s="198" t="s">
        <v>54</v>
      </c>
      <c r="R69" s="198" t="s">
        <v>34</v>
      </c>
      <c r="S69" s="198" t="s">
        <v>24</v>
      </c>
      <c r="T69" s="199" t="s">
        <v>20</v>
      </c>
      <c r="U69" s="199" t="s">
        <v>92</v>
      </c>
      <c r="V69" s="199" t="s">
        <v>93</v>
      </c>
      <c r="W69" s="10"/>
      <c r="X69" s="13" t="s">
        <v>11</v>
      </c>
      <c r="Y69" s="13" t="s">
        <v>12</v>
      </c>
      <c r="Z69" s="13" t="s">
        <v>14</v>
      </c>
      <c r="AA69" s="13" t="s">
        <v>15</v>
      </c>
      <c r="AB69" s="13" t="s">
        <v>21</v>
      </c>
      <c r="AC69" s="13" t="s">
        <v>23</v>
      </c>
      <c r="AD69" s="13" t="s">
        <v>100</v>
      </c>
      <c r="AE69" s="13" t="s">
        <v>101</v>
      </c>
      <c r="AF69" s="13" t="s">
        <v>24</v>
      </c>
      <c r="AG69" s="13" t="s">
        <v>38</v>
      </c>
      <c r="AH69" s="13" t="s">
        <v>38</v>
      </c>
      <c r="AI69" s="13" t="s">
        <v>17</v>
      </c>
      <c r="AJ69" s="13" t="s">
        <v>18</v>
      </c>
      <c r="AK69" s="13" t="s">
        <v>19</v>
      </c>
      <c r="AL69" s="13" t="s">
        <v>102</v>
      </c>
      <c r="AM69" s="13" t="s">
        <v>99</v>
      </c>
      <c r="AN69" s="13" t="s">
        <v>16</v>
      </c>
      <c r="AO69" s="16">
        <v>140</v>
      </c>
      <c r="AP69" s="13" t="s">
        <v>11</v>
      </c>
      <c r="AQ69" s="13" t="s">
        <v>12</v>
      </c>
      <c r="AR69" s="13" t="s">
        <v>14</v>
      </c>
      <c r="AS69" s="13" t="s">
        <v>15</v>
      </c>
      <c r="AT69" s="13" t="s">
        <v>21</v>
      </c>
      <c r="AU69" s="13" t="s">
        <v>23</v>
      </c>
      <c r="AV69" s="13" t="s">
        <v>100</v>
      </c>
      <c r="AW69" s="13" t="s">
        <v>101</v>
      </c>
      <c r="AX69" s="13" t="s">
        <v>24</v>
      </c>
      <c r="AY69" s="13" t="s">
        <v>38</v>
      </c>
      <c r="AZ69" s="13" t="s">
        <v>38</v>
      </c>
      <c r="BA69" s="13" t="s">
        <v>17</v>
      </c>
      <c r="BB69" s="13" t="s">
        <v>18</v>
      </c>
      <c r="BC69" s="13" t="s">
        <v>19</v>
      </c>
      <c r="BD69" s="13" t="s">
        <v>102</v>
      </c>
      <c r="BE69" s="13" t="s">
        <v>99</v>
      </c>
      <c r="BF69" s="13" t="s">
        <v>16</v>
      </c>
      <c r="BG69" s="16">
        <v>990</v>
      </c>
      <c r="BH69" s="16" t="s">
        <v>33</v>
      </c>
      <c r="BI69" s="16" t="s">
        <v>34</v>
      </c>
      <c r="BJ69" s="16" t="s">
        <v>20</v>
      </c>
      <c r="BK69" s="16" t="s">
        <v>24</v>
      </c>
      <c r="BL69" s="16" t="s">
        <v>35</v>
      </c>
      <c r="BM69" s="16" t="s">
        <v>36</v>
      </c>
      <c r="BN69" s="16">
        <v>140</v>
      </c>
      <c r="BO69" s="16" t="s">
        <v>33</v>
      </c>
      <c r="BP69" s="16" t="s">
        <v>34</v>
      </c>
      <c r="BQ69" s="16" t="s">
        <v>20</v>
      </c>
      <c r="BR69" s="16" t="s">
        <v>24</v>
      </c>
      <c r="BS69" s="16" t="s">
        <v>35</v>
      </c>
      <c r="BT69" s="16" t="s">
        <v>36</v>
      </c>
      <c r="BU69" s="16">
        <v>990</v>
      </c>
    </row>
    <row r="70" spans="1:73" x14ac:dyDescent="0.25">
      <c r="A70" s="194">
        <v>2020</v>
      </c>
      <c r="B70" s="17">
        <v>1</v>
      </c>
      <c r="C70" s="58">
        <f>VLOOKUP(M70,[1]aux!$A$2:$B$35,2)</f>
        <v>1</v>
      </c>
      <c r="D70" s="54" t="s">
        <v>38</v>
      </c>
      <c r="E70" s="54" t="s">
        <v>38</v>
      </c>
      <c r="F70" s="54" t="s">
        <v>42</v>
      </c>
      <c r="G70" s="54" t="s">
        <v>42</v>
      </c>
      <c r="H70" s="54">
        <v>0</v>
      </c>
      <c r="I70" s="54">
        <f>IF(D70="-",1,IF(D70="o",2,IF(D70="o+",3,IF(D70="+",4))))</f>
        <v>1</v>
      </c>
      <c r="J70" s="54">
        <f>IF(E70="-",1,IF(E70="o",2,IF(E70="o+",3)))</f>
        <v>1</v>
      </c>
      <c r="K70" s="54">
        <f>IF(F70="o",1,IF(F70="+",2))</f>
        <v>1</v>
      </c>
      <c r="L70" s="54">
        <f>IF(H70=0,1,IF(H70=1,2))</f>
        <v>1</v>
      </c>
      <c r="M70" s="54">
        <f>I70*1000+J70*100+K70*10+L70*1</f>
        <v>1111</v>
      </c>
      <c r="N70" s="54">
        <v>2</v>
      </c>
      <c r="O70" s="54">
        <v>11</v>
      </c>
      <c r="P70" s="54">
        <v>2</v>
      </c>
      <c r="Q70" s="54">
        <v>3</v>
      </c>
      <c r="R70" s="54">
        <v>1</v>
      </c>
      <c r="S70" s="54" t="s">
        <v>42</v>
      </c>
      <c r="T70" s="26">
        <f>IF(U70=0,IF(OR(N70=2,N70=3),14,IF(N70=7,16,IF(N70=8,17,IF(N70=9,18,IF(N70=10,19,15))))),IF(U70=1,IF(OR(N70=2,N70=3),20,IF(N70=7,22,IF(N70=8,23,IF(N70=9,24,IF(N70=10,25,21)))))))</f>
        <v>14</v>
      </c>
      <c r="U70" s="54">
        <v>0</v>
      </c>
      <c r="V70" s="54">
        <v>0</v>
      </c>
      <c r="W70" s="7"/>
      <c r="X70" s="11">
        <f>VLOOKUP($C70,[2]Madrid!$BB$7:$BK$40,5)</f>
        <v>1</v>
      </c>
      <c r="Y70" s="11">
        <f>VLOOKUP($C70,[2]Madrid!$BB$7:$BK$40,6)</f>
        <v>23</v>
      </c>
      <c r="Z70" s="11">
        <f>VLOOKUP($C70,[2]Madrid!$BB$7:$BK$40,7)</f>
        <v>0</v>
      </c>
      <c r="AA70" s="11">
        <f>VLOOKUP($C70,[2]Madrid!$BB$7:$BK$40,8)</f>
        <v>80</v>
      </c>
      <c r="AB70" s="11">
        <f>VLOOKUP($C70,[2]Madrid!$BB$7:$BK$40,9)</f>
        <v>0</v>
      </c>
      <c r="AC70" s="11">
        <f>VLOOKUP($C70,[2]Madrid!$BB$7:$BK$40,10)</f>
        <v>102</v>
      </c>
      <c r="AD70" s="12">
        <f>IF($H70=1,169,0)</f>
        <v>0</v>
      </c>
      <c r="AE70" s="12">
        <f>IF($H70=1,167,0)</f>
        <v>0</v>
      </c>
      <c r="AF70" s="12">
        <v>0</v>
      </c>
      <c r="AG70" s="12" t="s">
        <v>38</v>
      </c>
      <c r="AH70" s="12" t="s">
        <v>38</v>
      </c>
      <c r="AI70" s="12">
        <f>IF($N70=2,145,IF($N70=3,118,IF(OR($N70=4,$N70=5,$N70=6),121,IF($N70=7,127,IF($N70=8,133,IF($N70=9,136,IF($N70=10,189,0)))))))</f>
        <v>145</v>
      </c>
      <c r="AJ70" s="12">
        <f>IF($O70=11,139,IF($O70=20,142,0))</f>
        <v>139</v>
      </c>
      <c r="AK70" s="12">
        <f>IF($P70=1,148,IF($P70=2,152,IF($P70=3,154,IF($P70=4,156,0))))</f>
        <v>152</v>
      </c>
      <c r="AL70" s="12">
        <f>IF($R70=1,160,IF($R70=2,162))</f>
        <v>160</v>
      </c>
      <c r="AM70" s="12">
        <f>IF($U70=1,185,0)</f>
        <v>0</v>
      </c>
      <c r="AN70" s="12">
        <f>IF($V70=1,184,0)</f>
        <v>0</v>
      </c>
      <c r="AO70" s="14">
        <f t="shared" ref="AO70:AO97" si="73">AO101/$AO$5</f>
        <v>216.63879520548767</v>
      </c>
      <c r="AP70" s="11">
        <f>VLOOKUP($C70,[1]Madrid!$BB$7:$BK$40,5)</f>
        <v>1</v>
      </c>
      <c r="AQ70" s="11">
        <f>VLOOKUP($C70,[1]Madrid!$BB$7:$BK$40,6)</f>
        <v>23</v>
      </c>
      <c r="AR70" s="11">
        <f>VLOOKUP($C70,[1]Madrid!$BB$7:$BK$40,7)</f>
        <v>0</v>
      </c>
      <c r="AS70" s="11">
        <f>VLOOKUP($C70,[1]Madrid!$BB$7:$BK$40,8)</f>
        <v>81</v>
      </c>
      <c r="AT70" s="11">
        <f>VLOOKUP($C70,[1]Madrid!$BB$7:$BK$40,9)</f>
        <v>0</v>
      </c>
      <c r="AU70" s="11">
        <f>VLOOKUP($C70,[1]Madrid!$BB$7:$BK$40,10)</f>
        <v>103</v>
      </c>
      <c r="AV70" s="12">
        <f>IF($H70=1,170,0)</f>
        <v>0</v>
      </c>
      <c r="AW70" s="12">
        <f>IF($H70=1,168,0)</f>
        <v>0</v>
      </c>
      <c r="AX70" s="12">
        <v>0</v>
      </c>
      <c r="AY70" s="12" t="s">
        <v>38</v>
      </c>
      <c r="AZ70" s="12" t="s">
        <v>38</v>
      </c>
      <c r="BA70" s="12">
        <f>IF($N70=2,146,IF($N70=3,119,IF(OR($N70=4,$N70=5,$N70=6),122,IF($N70=7,128,IF($N70=8,134,IF($N70=9,138,IF($N70=10,190,0)))))))</f>
        <v>146</v>
      </c>
      <c r="BB70" s="12">
        <f>IF($O70=11,140,IF($O70=20,143,0))</f>
        <v>140</v>
      </c>
      <c r="BC70" s="12">
        <f>IF($P70=1,149,IF($P70=2,153,IF($P70=3,155,IF($P70=4,157,0))))</f>
        <v>153</v>
      </c>
      <c r="BD70" s="12">
        <f>IF($R70=1,160,IF($R70=2,162))</f>
        <v>160</v>
      </c>
      <c r="BE70" s="12">
        <f>IF($U70=1,186,0)</f>
        <v>0</v>
      </c>
      <c r="BF70" s="12">
        <f>IF($V70=1,184,0)</f>
        <v>0</v>
      </c>
      <c r="BG70" s="14">
        <f t="shared" ref="BG70:BG97" si="74">BG101/$BG$5</f>
        <v>127.75515196895334</v>
      </c>
      <c r="BH70" s="21">
        <f>IF($N70=2,BH101*'4 PEF'!$J$4,IF(OR($N70=3,$N70=4,$N70=5,$N70=6),BH101*'4 PEF'!$J$5,IF(OR($N70=7,$N70=8),BH101*'4 PEF'!$J$10,IF($N70=9,BH101*'4 PEF'!$J$7,IF($N70=10,BH101*'4 PEF'!$J$6)))))</f>
        <v>162.32247114152099</v>
      </c>
      <c r="BI70" s="21">
        <f>BI101*'4 PEF'!$J$10</f>
        <v>35.359689181874991</v>
      </c>
      <c r="BJ70" s="21">
        <f>IF($N70=2,BJ101*'4 PEF'!$J$4,IF(OR($N70=3,$N70=4,$N70=5,$N70=6),BJ101*'4 PEF'!$J$5,IF(OR($N70=7,$N70=8),BJ101*'4 PEF'!$J$10,IF($N70=9,BJ101*'4 PEF'!$J$7,IF($N70=10,BJ101*'4 PEF'!$J$6)))))</f>
        <v>18.474999999999998</v>
      </c>
      <c r="BK70" s="21">
        <f>BK101*'4 PEF'!$J$10</f>
        <v>19.301450285712871</v>
      </c>
      <c r="BL70" s="21">
        <f>BL101*'4 PEF'!$J$10</f>
        <v>1.5957103693063499</v>
      </c>
      <c r="BM70" s="39">
        <f>BM101*'4 PEF'!$J$10</f>
        <v>0</v>
      </c>
      <c r="BN70" s="40">
        <f>SUM(BH70:BM70)</f>
        <v>237.05432097841518</v>
      </c>
      <c r="BO70" s="21">
        <f>IF($N70=2,BO101*'4 PEF'!$J$4,IF(OR($N70=3,$N70=4,$N70=5,$N70=6),BO101*'4 PEF'!$J$5,IF(OR($N70=7,$N70=8),BO101*'4 PEF'!$J$10,IF($N70=9,BO101*'4 PEF'!$J$7,IF($N70=10,BO101*'4 PEF'!$J$6)))))</f>
        <v>110.92916514994184</v>
      </c>
      <c r="BP70" s="21">
        <f>BP101*'4 PEF'!$J$10</f>
        <v>16.893362764240177</v>
      </c>
      <c r="BQ70" s="21">
        <f>IF($N70=2,BQ101*'4 PEF'!$J$4,IF(OR($N70=3,$N70=4,$N70=5,$N70=6),BQ101*'4 PEF'!$J$5,IF(OR($N70=7,$N70=8),BQ101*'4 PEF'!$J$10,IF($N70=9,BQ101*'4 PEF'!$J$7,IF($N70=10,BQ101*'4 PEF'!$J$6)))))</f>
        <v>28.512499999999996</v>
      </c>
      <c r="BR70" s="21">
        <f>BR101*'4 PEF'!$J$10</f>
        <v>19.849983030304774</v>
      </c>
      <c r="BS70" s="21">
        <f>BS101*'4 PEF'!$J$10</f>
        <v>1.0239630017701977</v>
      </c>
      <c r="BT70" s="39">
        <f>BT101*'4 PEF'!$J$10</f>
        <v>0</v>
      </c>
      <c r="BU70" s="40">
        <f>SUM(BO70:BT70)</f>
        <v>177.20897394625698</v>
      </c>
    </row>
    <row r="71" spans="1:73" x14ac:dyDescent="0.25">
      <c r="A71" s="195"/>
      <c r="B71" s="18">
        <v>2</v>
      </c>
      <c r="C71" s="26">
        <f>VLOOKUP(M71,[1]aux!$A$2:$B$35,2)</f>
        <v>7</v>
      </c>
      <c r="D71" s="55" t="s">
        <v>42</v>
      </c>
      <c r="E71" s="55" t="s">
        <v>38</v>
      </c>
      <c r="F71" s="54" t="s">
        <v>42</v>
      </c>
      <c r="G71" s="54" t="s">
        <v>42</v>
      </c>
      <c r="H71" s="54">
        <v>0</v>
      </c>
      <c r="I71" s="54">
        <f t="shared" ref="I71:I89" si="75">IF(D71="-",1,IF(D71="o",2,IF(D71="o+",3,IF(D71="+",4))))</f>
        <v>2</v>
      </c>
      <c r="J71" s="54">
        <f t="shared" ref="J71:J89" si="76">IF(E71="-",1,IF(E71="o",2,IF(E71="o+",3)))</f>
        <v>1</v>
      </c>
      <c r="K71" s="54">
        <f t="shared" ref="K71:K89" si="77">IF(F71="o",1,IF(F71="+",2))</f>
        <v>1</v>
      </c>
      <c r="L71" s="54">
        <f t="shared" ref="L71:L89" si="78">IF(H71=0,1,IF(H71=1,2))</f>
        <v>1</v>
      </c>
      <c r="M71" s="54">
        <f t="shared" ref="M71:M97" si="79">I71*1000+J71*100+K71*10+L71*1</f>
        <v>2111</v>
      </c>
      <c r="N71" s="54">
        <v>6</v>
      </c>
      <c r="O71" s="54">
        <v>11</v>
      </c>
      <c r="P71" s="54">
        <v>1</v>
      </c>
      <c r="Q71" s="54">
        <v>3</v>
      </c>
      <c r="R71" s="54">
        <v>1</v>
      </c>
      <c r="S71" s="54" t="s">
        <v>42</v>
      </c>
      <c r="T71" s="26">
        <f t="shared" ref="T71:T97" si="80">IF(U71=0,IF(OR(N71=2,N71=3),14,IF(N71=7,16,IF(N71=8,17,IF(N71=9,18,IF(N71=10,19,15))))),IF(U71=1,IF(OR(N71=2,N71=3),20,IF(N71=7,22,IF(N71=8,23,IF(N71=9,24,IF(N71=10,25,21)))))))</f>
        <v>15</v>
      </c>
      <c r="U71" s="54">
        <v>0</v>
      </c>
      <c r="V71" s="54">
        <v>0</v>
      </c>
      <c r="W71" s="19"/>
      <c r="X71" s="11">
        <f>VLOOKUP($C71,[2]Madrid!$BB$7:$BK$40,5)</f>
        <v>13</v>
      </c>
      <c r="Y71" s="11">
        <f>VLOOKUP($C71,[2]Madrid!$BB$7:$BK$40,6)</f>
        <v>33</v>
      </c>
      <c r="Z71" s="11">
        <f>VLOOKUP($C71,[2]Madrid!$BB$7:$BK$40,7)</f>
        <v>63</v>
      </c>
      <c r="AA71" s="11">
        <f>VLOOKUP($C71,[2]Madrid!$BB$7:$BK$40,8)</f>
        <v>80</v>
      </c>
      <c r="AB71" s="11">
        <f>VLOOKUP($C71,[2]Madrid!$BB$7:$BK$40,9)</f>
        <v>0</v>
      </c>
      <c r="AC71" s="11">
        <f>VLOOKUP($C71,[2]Madrid!$BB$7:$BK$40,10)</f>
        <v>102</v>
      </c>
      <c r="AD71" s="12">
        <f t="shared" ref="AD71:AD97" si="81">IF($H71=1,169,0)</f>
        <v>0</v>
      </c>
      <c r="AE71" s="12">
        <f t="shared" ref="AE71:AE97" si="82">IF($H71=1,167,0)</f>
        <v>0</v>
      </c>
      <c r="AF71" s="12">
        <v>0</v>
      </c>
      <c r="AG71" s="12" t="s">
        <v>38</v>
      </c>
      <c r="AH71" s="12" t="s">
        <v>38</v>
      </c>
      <c r="AI71" s="12">
        <f t="shared" ref="AI71:AI97" si="83">IF($N71=2,145,IF($N71=3,118,IF(OR($N71=4,$N71=5,$N71=6),121,IF($N71=7,127,IF($N71=8,133,IF($N71=9,136,IF($N71=10,189,0)))))))</f>
        <v>121</v>
      </c>
      <c r="AJ71" s="12">
        <f t="shared" ref="AJ71:AJ97" si="84">IF($O71=11,139,IF($O71=20,142,0))</f>
        <v>139</v>
      </c>
      <c r="AK71" s="12">
        <f t="shared" ref="AK71:AK97" si="85">IF($P71=1,148,IF($P71=2,152,IF($P71=3,154,IF($P71=4,156,0))))</f>
        <v>148</v>
      </c>
      <c r="AL71" s="12">
        <f t="shared" ref="AL71:AL97" si="86">IF($R71=1,160,IF($R71=2,162))</f>
        <v>160</v>
      </c>
      <c r="AM71" s="12">
        <f t="shared" ref="AM71:AM97" si="87">IF($U71=1,185,0)</f>
        <v>0</v>
      </c>
      <c r="AN71" s="12">
        <f t="shared" ref="AN71:AN97" si="88">IF($V71=1,184,0)</f>
        <v>0</v>
      </c>
      <c r="AO71" s="14">
        <f t="shared" si="73"/>
        <v>328.25870851428704</v>
      </c>
      <c r="AP71" s="11">
        <f>VLOOKUP($C71,[1]Madrid!$BB$7:$BK$40,5)</f>
        <v>13</v>
      </c>
      <c r="AQ71" s="11">
        <f>VLOOKUP($C71,[1]Madrid!$BB$7:$BK$40,6)</f>
        <v>33</v>
      </c>
      <c r="AR71" s="11">
        <f>VLOOKUP($C71,[1]Madrid!$BB$7:$BK$40,7)</f>
        <v>63</v>
      </c>
      <c r="AS71" s="11">
        <f>VLOOKUP($C71,[1]Madrid!$BB$7:$BK$40,8)</f>
        <v>81</v>
      </c>
      <c r="AT71" s="11">
        <f>VLOOKUP($C71,[1]Madrid!$BB$7:$BK$40,9)</f>
        <v>0</v>
      </c>
      <c r="AU71" s="11">
        <f>VLOOKUP($C71,[1]Madrid!$BB$7:$BK$40,10)</f>
        <v>103</v>
      </c>
      <c r="AV71" s="12">
        <f t="shared" ref="AV71:AV97" si="89">IF($H71=1,170,0)</f>
        <v>0</v>
      </c>
      <c r="AW71" s="12">
        <f t="shared" ref="AW71:AW97" si="90">IF($H71=1,168,0)</f>
        <v>0</v>
      </c>
      <c r="AX71" s="12">
        <v>0</v>
      </c>
      <c r="AY71" s="12" t="s">
        <v>38</v>
      </c>
      <c r="AZ71" s="12" t="s">
        <v>38</v>
      </c>
      <c r="BA71" s="12">
        <f t="shared" ref="BA71:BA97" si="91">IF($N71=2,146,IF($N71=3,119,IF(OR($N71=4,$N71=5,$N71=6),122,IF($N71=7,128,IF($N71=8,134,IF($N71=9,138,IF($N71=10,190,0)))))))</f>
        <v>122</v>
      </c>
      <c r="BB71" s="12">
        <f t="shared" ref="BB71:BB97" si="92">IF($O71=11,140,IF($O71=20,143,0))</f>
        <v>140</v>
      </c>
      <c r="BC71" s="12">
        <f t="shared" ref="BC71:BC97" si="93">IF($P71=1,149,IF($P71=2,153,IF($P71=3,155,IF($P71=4,157,0))))</f>
        <v>149</v>
      </c>
      <c r="BD71" s="12">
        <f t="shared" ref="BD71:BD97" si="94">IF($R71=1,160,IF($R71=2,162))</f>
        <v>160</v>
      </c>
      <c r="BE71" s="12">
        <f t="shared" ref="BE71:BE97" si="95">IF($U71=1,186,0)</f>
        <v>0</v>
      </c>
      <c r="BF71" s="12">
        <f t="shared" ref="BF71:BF97" si="96">IF($V71=1,184,0)</f>
        <v>0</v>
      </c>
      <c r="BG71" s="14">
        <f t="shared" si="74"/>
        <v>180.39440396895912</v>
      </c>
      <c r="BH71" s="21">
        <f>IF($N71=2,BH102*'4 PEF'!$J$4,IF(OR($N71=3,$N71=4,$N71=5,$N71=6),BH102*'4 PEF'!$J$5,IF(OR($N71=7,$N71=8),BH102*'4 PEF'!$J$10,IF($N71=9,BH102*'4 PEF'!$J$7,IF($N71=10,BH102*'4 PEF'!$J$6)))))</f>
        <v>54.384663338071014</v>
      </c>
      <c r="BI71" s="21">
        <f>BI102*'4 PEF'!$J$10</f>
        <v>25.381666625301058</v>
      </c>
      <c r="BJ71" s="21">
        <f>IF($N71=2,BJ102*'4 PEF'!$J$4,IF(OR($N71=3,$N71=4,$N71=5,$N71=6),BJ102*'4 PEF'!$J$5,IF(OR($N71=7,$N71=8),BJ102*'4 PEF'!$J$10,IF($N71=9,BJ102*'4 PEF'!$J$7,IF($N71=10,BJ102*'4 PEF'!$J$6)))))</f>
        <v>15.557894736842105</v>
      </c>
      <c r="BK71" s="21">
        <f>BK102*'4 PEF'!$J$10</f>
        <v>19.301450285712871</v>
      </c>
      <c r="BL71" s="21">
        <f>BL102*'4 PEF'!$J$10</f>
        <v>1.1209864464338581</v>
      </c>
      <c r="BM71" s="39">
        <f>BM102*'4 PEF'!$J$10</f>
        <v>0</v>
      </c>
      <c r="BN71" s="40">
        <f t="shared" ref="BN71:BN97" si="97">SUM(BH71:BM71)</f>
        <v>115.74666143236091</v>
      </c>
      <c r="BO71" s="21">
        <f>IF($N71=2,BO102*'4 PEF'!$J$4,IF(OR($N71=3,$N71=4,$N71=5,$N71=6),BO102*'4 PEF'!$J$5,IF(OR($N71=7,$N71=8),BO102*'4 PEF'!$J$10,IF($N71=9,BO102*'4 PEF'!$J$7,IF($N71=10,BO102*'4 PEF'!$J$6)))))</f>
        <v>42.270058863644302</v>
      </c>
      <c r="BP71" s="21">
        <f>BP102*'4 PEF'!$J$10</f>
        <v>12.591467409928077</v>
      </c>
      <c r="BQ71" s="21">
        <f>IF($N71=2,BQ102*'4 PEF'!$J$4,IF(OR($N71=3,$N71=4,$N71=5,$N71=6),BQ102*'4 PEF'!$J$5,IF(OR($N71=7,$N71=8),BQ102*'4 PEF'!$J$10,IF($N71=9,BQ102*'4 PEF'!$J$7,IF($N71=10,BQ102*'4 PEF'!$J$6)))))</f>
        <v>24.010526315789473</v>
      </c>
      <c r="BR71" s="21">
        <f>BR102*'4 PEF'!$J$10</f>
        <v>19.849983030304774</v>
      </c>
      <c r="BS71" s="21">
        <f>BS102*'4 PEF'!$J$10</f>
        <v>0.81041303146749533</v>
      </c>
      <c r="BT71" s="39">
        <f>BT102*'4 PEF'!$J$10</f>
        <v>0</v>
      </c>
      <c r="BU71" s="40">
        <f t="shared" ref="BU71:BU97" si="98">SUM(BO71:BT71)</f>
        <v>99.532448651134118</v>
      </c>
    </row>
    <row r="72" spans="1:73" x14ac:dyDescent="0.25">
      <c r="A72" s="195"/>
      <c r="B72" s="18">
        <v>3</v>
      </c>
      <c r="C72" s="26">
        <f>VLOOKUP(M72,[1]aux!$A$2:$B$35,2)</f>
        <v>17</v>
      </c>
      <c r="D72" s="55" t="s">
        <v>40</v>
      </c>
      <c r="E72" s="55" t="s">
        <v>38</v>
      </c>
      <c r="F72" s="54" t="s">
        <v>42</v>
      </c>
      <c r="G72" s="54" t="s">
        <v>42</v>
      </c>
      <c r="H72" s="54">
        <v>0</v>
      </c>
      <c r="I72" s="54">
        <f t="shared" si="75"/>
        <v>3</v>
      </c>
      <c r="J72" s="54">
        <f t="shared" si="76"/>
        <v>1</v>
      </c>
      <c r="K72" s="54">
        <f t="shared" si="77"/>
        <v>1</v>
      </c>
      <c r="L72" s="54">
        <f t="shared" si="78"/>
        <v>1</v>
      </c>
      <c r="M72" s="54">
        <f t="shared" si="79"/>
        <v>3111</v>
      </c>
      <c r="N72" s="54">
        <v>6</v>
      </c>
      <c r="O72" s="54">
        <v>11</v>
      </c>
      <c r="P72" s="54">
        <v>1</v>
      </c>
      <c r="Q72" s="54">
        <v>3</v>
      </c>
      <c r="R72" s="54">
        <v>1</v>
      </c>
      <c r="S72" s="54" t="s">
        <v>42</v>
      </c>
      <c r="T72" s="26">
        <f t="shared" si="80"/>
        <v>15</v>
      </c>
      <c r="U72" s="54">
        <v>0</v>
      </c>
      <c r="V72" s="54">
        <v>0</v>
      </c>
      <c r="W72" s="19"/>
      <c r="X72" s="11">
        <f>VLOOKUP($C72,[2]Madrid!$BB$7:$BK$40,5)</f>
        <v>15</v>
      </c>
      <c r="Y72" s="11">
        <f>VLOOKUP($C72,[2]Madrid!$BB$7:$BK$40,6)</f>
        <v>35</v>
      </c>
      <c r="Z72" s="11">
        <f>VLOOKUP($C72,[2]Madrid!$BB$7:$BK$40,7)</f>
        <v>65</v>
      </c>
      <c r="AA72" s="11">
        <f>VLOOKUP($C72,[2]Madrid!$BB$7:$BK$40,8)</f>
        <v>80</v>
      </c>
      <c r="AB72" s="11">
        <f>VLOOKUP($C72,[2]Madrid!$BB$7:$BK$40,9)</f>
        <v>0</v>
      </c>
      <c r="AC72" s="11">
        <f>VLOOKUP($C72,[2]Madrid!$BB$7:$BK$40,10)</f>
        <v>102</v>
      </c>
      <c r="AD72" s="12">
        <f t="shared" si="81"/>
        <v>0</v>
      </c>
      <c r="AE72" s="12">
        <f t="shared" si="82"/>
        <v>0</v>
      </c>
      <c r="AF72" s="12">
        <v>0</v>
      </c>
      <c r="AG72" s="12" t="s">
        <v>38</v>
      </c>
      <c r="AH72" s="12" t="s">
        <v>38</v>
      </c>
      <c r="AI72" s="12">
        <f t="shared" si="83"/>
        <v>121</v>
      </c>
      <c r="AJ72" s="12">
        <f t="shared" si="84"/>
        <v>139</v>
      </c>
      <c r="AK72" s="12">
        <f t="shared" si="85"/>
        <v>148</v>
      </c>
      <c r="AL72" s="12">
        <f t="shared" si="86"/>
        <v>160</v>
      </c>
      <c r="AM72" s="12">
        <f t="shared" si="87"/>
        <v>0</v>
      </c>
      <c r="AN72" s="12">
        <f t="shared" si="88"/>
        <v>0</v>
      </c>
      <c r="AO72" s="14">
        <f t="shared" si="73"/>
        <v>349.61148760798903</v>
      </c>
      <c r="AP72" s="11">
        <f>VLOOKUP($C72,[1]Madrid!$BB$7:$BK$40,5)</f>
        <v>15</v>
      </c>
      <c r="AQ72" s="11">
        <f>VLOOKUP($C72,[1]Madrid!$BB$7:$BK$40,6)</f>
        <v>35</v>
      </c>
      <c r="AR72" s="11">
        <f>VLOOKUP($C72,[1]Madrid!$BB$7:$BK$40,7)</f>
        <v>65</v>
      </c>
      <c r="AS72" s="11">
        <f>VLOOKUP($C72,[1]Madrid!$BB$7:$BK$40,8)</f>
        <v>81</v>
      </c>
      <c r="AT72" s="11">
        <f>VLOOKUP($C72,[1]Madrid!$BB$7:$BK$40,9)</f>
        <v>0</v>
      </c>
      <c r="AU72" s="11">
        <f>VLOOKUP($C72,[1]Madrid!$BB$7:$BK$40,10)</f>
        <v>103</v>
      </c>
      <c r="AV72" s="12">
        <f t="shared" si="89"/>
        <v>0</v>
      </c>
      <c r="AW72" s="12">
        <f t="shared" si="90"/>
        <v>0</v>
      </c>
      <c r="AX72" s="12">
        <v>0</v>
      </c>
      <c r="AY72" s="12" t="s">
        <v>38</v>
      </c>
      <c r="AZ72" s="12" t="s">
        <v>38</v>
      </c>
      <c r="BA72" s="12">
        <f t="shared" si="91"/>
        <v>122</v>
      </c>
      <c r="BB72" s="12">
        <f t="shared" si="92"/>
        <v>140</v>
      </c>
      <c r="BC72" s="12">
        <f t="shared" si="93"/>
        <v>149</v>
      </c>
      <c r="BD72" s="12">
        <f t="shared" si="94"/>
        <v>160</v>
      </c>
      <c r="BE72" s="12">
        <f t="shared" si="95"/>
        <v>0</v>
      </c>
      <c r="BF72" s="12">
        <f t="shared" si="96"/>
        <v>0</v>
      </c>
      <c r="BG72" s="14">
        <f t="shared" si="74"/>
        <v>189.76527378974765</v>
      </c>
      <c r="BH72" s="21">
        <f>IF($N72=2,BH103*'4 PEF'!$J$4,IF(OR($N72=3,$N72=4,$N72=5,$N72=6),BH103*'4 PEF'!$J$5,IF(OR($N72=7,$N72=8),BH103*'4 PEF'!$J$10,IF($N72=9,BH103*'4 PEF'!$J$7,IF($N72=10,BH103*'4 PEF'!$J$6)))))</f>
        <v>48.224091435931243</v>
      </c>
      <c r="BI72" s="21">
        <f>BI103*'4 PEF'!$J$10</f>
        <v>25.340417293398424</v>
      </c>
      <c r="BJ72" s="21">
        <f>IF($N72=2,BJ103*'4 PEF'!$J$4,IF(OR($N72=3,$N72=4,$N72=5,$N72=6),BJ103*'4 PEF'!$J$5,IF(OR($N72=7,$N72=8),BJ103*'4 PEF'!$J$10,IF($N72=9,BJ103*'4 PEF'!$J$7,IF($N72=10,BJ103*'4 PEF'!$J$6)))))</f>
        <v>15.557894736842105</v>
      </c>
      <c r="BK72" s="21">
        <f>BK103*'4 PEF'!$J$10</f>
        <v>19.301450285712871</v>
      </c>
      <c r="BL72" s="21">
        <f>BL103*'4 PEF'!$J$10</f>
        <v>1.1019581364890134</v>
      </c>
      <c r="BM72" s="39">
        <f>BM103*'4 PEF'!$J$10</f>
        <v>0</v>
      </c>
      <c r="BN72" s="40">
        <f t="shared" si="97"/>
        <v>109.52581188837367</v>
      </c>
      <c r="BO72" s="21">
        <f>IF($N72=2,BO103*'4 PEF'!$J$4,IF(OR($N72=3,$N72=4,$N72=5,$N72=6),BO103*'4 PEF'!$J$5,IF(OR($N72=7,$N72=8),BO103*'4 PEF'!$J$10,IF($N72=9,BO103*'4 PEF'!$J$7,IF($N72=10,BO103*'4 PEF'!$J$6)))))</f>
        <v>38.622558346518481</v>
      </c>
      <c r="BP72" s="21">
        <f>BP103*'4 PEF'!$J$10</f>
        <v>12.707955706394136</v>
      </c>
      <c r="BQ72" s="21">
        <f>IF($N72=2,BQ103*'4 PEF'!$J$4,IF(OR($N72=3,$N72=4,$N72=5,$N72=6),BQ103*'4 PEF'!$J$5,IF(OR($N72=7,$N72=8),BQ103*'4 PEF'!$J$10,IF($N72=9,BQ103*'4 PEF'!$J$7,IF($N72=10,BQ103*'4 PEF'!$J$6)))))</f>
        <v>24.010526315789473</v>
      </c>
      <c r="BR72" s="21">
        <f>BR103*'4 PEF'!$J$10</f>
        <v>19.849983030304774</v>
      </c>
      <c r="BS72" s="21">
        <f>BS103*'4 PEF'!$J$10</f>
        <v>0.80232797606978923</v>
      </c>
      <c r="BT72" s="39">
        <f>BT103*'4 PEF'!$J$10</f>
        <v>0</v>
      </c>
      <c r="BU72" s="40">
        <f t="shared" si="98"/>
        <v>95.993351375076656</v>
      </c>
    </row>
    <row r="73" spans="1:73" x14ac:dyDescent="0.25">
      <c r="A73" s="195"/>
      <c r="B73" s="18">
        <v>4</v>
      </c>
      <c r="C73" s="26">
        <f>VLOOKUP(M73,[1]aux!$A$2:$B$35,2)</f>
        <v>24</v>
      </c>
      <c r="D73" s="55" t="s">
        <v>40</v>
      </c>
      <c r="E73" s="55" t="s">
        <v>40</v>
      </c>
      <c r="F73" s="54" t="s">
        <v>41</v>
      </c>
      <c r="G73" s="54" t="s">
        <v>42</v>
      </c>
      <c r="H73" s="54">
        <v>0</v>
      </c>
      <c r="I73" s="54">
        <f t="shared" si="75"/>
        <v>3</v>
      </c>
      <c r="J73" s="54">
        <f t="shared" si="76"/>
        <v>3</v>
      </c>
      <c r="K73" s="54">
        <f t="shared" si="77"/>
        <v>2</v>
      </c>
      <c r="L73" s="54">
        <f t="shared" si="78"/>
        <v>1</v>
      </c>
      <c r="M73" s="54">
        <f t="shared" si="79"/>
        <v>3321</v>
      </c>
      <c r="N73" s="54">
        <v>6</v>
      </c>
      <c r="O73" s="54">
        <v>11</v>
      </c>
      <c r="P73" s="54">
        <v>1</v>
      </c>
      <c r="Q73" s="54">
        <v>3</v>
      </c>
      <c r="R73" s="54">
        <v>1</v>
      </c>
      <c r="S73" s="54" t="s">
        <v>42</v>
      </c>
      <c r="T73" s="26">
        <f t="shared" si="80"/>
        <v>15</v>
      </c>
      <c r="U73" s="54">
        <v>0</v>
      </c>
      <c r="V73" s="54">
        <v>0</v>
      </c>
      <c r="W73" s="19"/>
      <c r="X73" s="11">
        <f>VLOOKUP($C73,[2]Madrid!$BB$7:$BK$40,5)</f>
        <v>15</v>
      </c>
      <c r="Y73" s="11">
        <f>VLOOKUP($C73,[2]Madrid!$BB$7:$BK$40,6)</f>
        <v>35</v>
      </c>
      <c r="Z73" s="11">
        <f>VLOOKUP($C73,[2]Madrid!$BB$7:$BK$40,7)</f>
        <v>65</v>
      </c>
      <c r="AA73" s="11">
        <f>VLOOKUP($C73,[2]Madrid!$BB$7:$BK$40,8)</f>
        <v>90</v>
      </c>
      <c r="AB73" s="11">
        <f>VLOOKUP($C73,[2]Madrid!$BB$7:$BK$40,9)</f>
        <v>116</v>
      </c>
      <c r="AC73" s="11">
        <f>VLOOKUP($C73,[2]Madrid!$BB$7:$BK$40,10)</f>
        <v>108</v>
      </c>
      <c r="AD73" s="12">
        <f t="shared" si="81"/>
        <v>0</v>
      </c>
      <c r="AE73" s="12">
        <f t="shared" si="82"/>
        <v>0</v>
      </c>
      <c r="AF73" s="12">
        <v>0</v>
      </c>
      <c r="AG73" s="12" t="s">
        <v>38</v>
      </c>
      <c r="AH73" s="12" t="s">
        <v>38</v>
      </c>
      <c r="AI73" s="12">
        <f t="shared" si="83"/>
        <v>121</v>
      </c>
      <c r="AJ73" s="12">
        <f t="shared" si="84"/>
        <v>139</v>
      </c>
      <c r="AK73" s="12">
        <f t="shared" si="85"/>
        <v>148</v>
      </c>
      <c r="AL73" s="12">
        <f t="shared" si="86"/>
        <v>160</v>
      </c>
      <c r="AM73" s="12">
        <f t="shared" si="87"/>
        <v>0</v>
      </c>
      <c r="AN73" s="12">
        <f t="shared" si="88"/>
        <v>0</v>
      </c>
      <c r="AO73" s="14">
        <f t="shared" si="73"/>
        <v>501.50694670243581</v>
      </c>
      <c r="AP73" s="11">
        <f>VLOOKUP($C73,[1]Madrid!$BB$7:$BK$40,5)</f>
        <v>15</v>
      </c>
      <c r="AQ73" s="11">
        <f>VLOOKUP($C73,[1]Madrid!$BB$7:$BK$40,6)</f>
        <v>35</v>
      </c>
      <c r="AR73" s="11">
        <f>VLOOKUP($C73,[1]Madrid!$BB$7:$BK$40,7)</f>
        <v>65</v>
      </c>
      <c r="AS73" s="11">
        <f>VLOOKUP($C73,[1]Madrid!$BB$7:$BK$40,8)</f>
        <v>91</v>
      </c>
      <c r="AT73" s="11">
        <f>VLOOKUP($C73,[1]Madrid!$BB$7:$BK$40,9)</f>
        <v>117</v>
      </c>
      <c r="AU73" s="11">
        <f>VLOOKUP($C73,[1]Madrid!$BB$7:$BK$40,10)</f>
        <v>109</v>
      </c>
      <c r="AV73" s="12">
        <f t="shared" si="89"/>
        <v>0</v>
      </c>
      <c r="AW73" s="12">
        <f t="shared" si="90"/>
        <v>0</v>
      </c>
      <c r="AX73" s="12">
        <v>0</v>
      </c>
      <c r="AY73" s="12" t="s">
        <v>38</v>
      </c>
      <c r="AZ73" s="12" t="s">
        <v>38</v>
      </c>
      <c r="BA73" s="12">
        <f t="shared" si="91"/>
        <v>122</v>
      </c>
      <c r="BB73" s="12">
        <f t="shared" si="92"/>
        <v>140</v>
      </c>
      <c r="BC73" s="12">
        <f t="shared" si="93"/>
        <v>149</v>
      </c>
      <c r="BD73" s="12">
        <f t="shared" si="94"/>
        <v>160</v>
      </c>
      <c r="BE73" s="12">
        <f t="shared" si="95"/>
        <v>0</v>
      </c>
      <c r="BF73" s="12">
        <f t="shared" si="96"/>
        <v>0</v>
      </c>
      <c r="BG73" s="14">
        <f t="shared" si="74"/>
        <v>255.86629372205425</v>
      </c>
      <c r="BH73" s="21">
        <f>IF($N73=2,BH104*'4 PEF'!$J$4,IF(OR($N73=3,$N73=4,$N73=5,$N73=6),BH104*'4 PEF'!$J$5,IF(OR($N73=7,$N73=8),BH104*'4 PEF'!$J$10,IF($N73=9,BH104*'4 PEF'!$J$7,IF($N73=10,BH104*'4 PEF'!$J$6)))))</f>
        <v>20.931068534732514</v>
      </c>
      <c r="BI73" s="21">
        <f>BI104*'4 PEF'!$J$10</f>
        <v>8.4597149154738354</v>
      </c>
      <c r="BJ73" s="21">
        <f>IF($N73=2,BJ104*'4 PEF'!$J$4,IF(OR($N73=3,$N73=4,$N73=5,$N73=6),BJ104*'4 PEF'!$J$5,IF(OR($N73=7,$N73=8),BJ104*'4 PEF'!$J$10,IF($N73=9,BJ104*'4 PEF'!$J$7,IF($N73=10,BJ104*'4 PEF'!$J$6)))))</f>
        <v>15.557894736842105</v>
      </c>
      <c r="BK73" s="21">
        <f>BK104*'4 PEF'!$J$10</f>
        <v>19.301450285712871</v>
      </c>
      <c r="BL73" s="21">
        <f>BL104*'4 PEF'!$J$10</f>
        <v>0.71746358436202984</v>
      </c>
      <c r="BM73" s="39">
        <f>BM104*'4 PEF'!$J$10</f>
        <v>0</v>
      </c>
      <c r="BN73" s="40">
        <f t="shared" si="97"/>
        <v>64.967592057123369</v>
      </c>
      <c r="BO73" s="21">
        <f>IF($N73=2,BO104*'4 PEF'!$J$4,IF(OR($N73=3,$N73=4,$N73=5,$N73=6),BO104*'4 PEF'!$J$5,IF(OR($N73=7,$N73=8),BO104*'4 PEF'!$J$10,IF($N73=9,BO104*'4 PEF'!$J$7,IF($N73=10,BO104*'4 PEF'!$J$6)))))</f>
        <v>19.337911682719643</v>
      </c>
      <c r="BP73" s="21">
        <f>BP104*'4 PEF'!$J$10</f>
        <v>4.0249594913817992</v>
      </c>
      <c r="BQ73" s="21">
        <f>IF($N73=2,BQ104*'4 PEF'!$J$4,IF(OR($N73=3,$N73=4,$N73=5,$N73=6),BQ104*'4 PEF'!$J$5,IF(OR($N73=7,$N73=8),BQ104*'4 PEF'!$J$10,IF($N73=9,BQ104*'4 PEF'!$J$7,IF($N73=10,BQ104*'4 PEF'!$J$6)))))</f>
        <v>24.010526315789473</v>
      </c>
      <c r="BR73" s="21">
        <f>BR104*'4 PEF'!$J$10</f>
        <v>19.849983030304774</v>
      </c>
      <c r="BS73" s="21">
        <f>BS104*'4 PEF'!$J$10</f>
        <v>0.64914929370443952</v>
      </c>
      <c r="BT73" s="39">
        <f>BT104*'4 PEF'!$J$10</f>
        <v>0</v>
      </c>
      <c r="BU73" s="40">
        <f t="shared" si="98"/>
        <v>67.87252981390013</v>
      </c>
    </row>
    <row r="74" spans="1:73" x14ac:dyDescent="0.25">
      <c r="A74" s="195"/>
      <c r="B74" s="18">
        <v>5</v>
      </c>
      <c r="C74" s="26">
        <f>VLOOKUP(M74,[1]aux!$A$2:$B$35,2)</f>
        <v>32</v>
      </c>
      <c r="D74" s="55" t="s">
        <v>41</v>
      </c>
      <c r="E74" s="55" t="s">
        <v>40</v>
      </c>
      <c r="F74" s="54" t="s">
        <v>41</v>
      </c>
      <c r="G74" s="54" t="s">
        <v>42</v>
      </c>
      <c r="H74" s="54">
        <v>0</v>
      </c>
      <c r="I74" s="54">
        <f t="shared" si="75"/>
        <v>4</v>
      </c>
      <c r="J74" s="54">
        <f t="shared" si="76"/>
        <v>3</v>
      </c>
      <c r="K74" s="54">
        <f t="shared" si="77"/>
        <v>2</v>
      </c>
      <c r="L74" s="54">
        <f t="shared" si="78"/>
        <v>1</v>
      </c>
      <c r="M74" s="54">
        <f t="shared" si="79"/>
        <v>4321</v>
      </c>
      <c r="N74" s="54">
        <v>6</v>
      </c>
      <c r="O74" s="54">
        <v>11</v>
      </c>
      <c r="P74" s="54">
        <v>1</v>
      </c>
      <c r="Q74" s="54">
        <v>3</v>
      </c>
      <c r="R74" s="54">
        <v>1</v>
      </c>
      <c r="S74" s="54" t="s">
        <v>42</v>
      </c>
      <c r="T74" s="26">
        <f t="shared" si="80"/>
        <v>15</v>
      </c>
      <c r="U74" s="54">
        <v>0</v>
      </c>
      <c r="V74" s="54">
        <v>0</v>
      </c>
      <c r="W74" s="19"/>
      <c r="X74" s="11">
        <f>VLOOKUP($C74,[2]Madrid!$BB$7:$BK$40,5)</f>
        <v>17</v>
      </c>
      <c r="Y74" s="11">
        <f>VLOOKUP($C74,[2]Madrid!$BB$7:$BK$40,6)</f>
        <v>37</v>
      </c>
      <c r="Z74" s="11">
        <f>VLOOKUP($C74,[2]Madrid!$BB$7:$BK$40,7)</f>
        <v>67</v>
      </c>
      <c r="AA74" s="11">
        <f>VLOOKUP($C74,[2]Madrid!$BB$7:$BK$40,8)</f>
        <v>90</v>
      </c>
      <c r="AB74" s="11">
        <f>VLOOKUP($C74,[2]Madrid!$BB$7:$BK$40,9)</f>
        <v>116</v>
      </c>
      <c r="AC74" s="11">
        <f>VLOOKUP($C74,[2]Madrid!$BB$7:$BK$40,10)</f>
        <v>108</v>
      </c>
      <c r="AD74" s="12">
        <f t="shared" si="81"/>
        <v>0</v>
      </c>
      <c r="AE74" s="12">
        <f t="shared" si="82"/>
        <v>0</v>
      </c>
      <c r="AF74" s="12">
        <v>0</v>
      </c>
      <c r="AG74" s="12" t="s">
        <v>38</v>
      </c>
      <c r="AH74" s="12" t="s">
        <v>38</v>
      </c>
      <c r="AI74" s="12">
        <f t="shared" si="83"/>
        <v>121</v>
      </c>
      <c r="AJ74" s="12">
        <f t="shared" si="84"/>
        <v>139</v>
      </c>
      <c r="AK74" s="12">
        <f t="shared" si="85"/>
        <v>148</v>
      </c>
      <c r="AL74" s="12">
        <f t="shared" si="86"/>
        <v>160</v>
      </c>
      <c r="AM74" s="12">
        <f t="shared" si="87"/>
        <v>0</v>
      </c>
      <c r="AN74" s="12">
        <f t="shared" si="88"/>
        <v>0</v>
      </c>
      <c r="AO74" s="14">
        <f t="shared" si="73"/>
        <v>531.00765280778944</v>
      </c>
      <c r="AP74" s="11">
        <f>VLOOKUP($C74,[1]Madrid!$BB$7:$BK$40,5)</f>
        <v>17</v>
      </c>
      <c r="AQ74" s="11">
        <f>VLOOKUP($C74,[1]Madrid!$BB$7:$BK$40,6)</f>
        <v>37</v>
      </c>
      <c r="AR74" s="11">
        <f>VLOOKUP($C74,[1]Madrid!$BB$7:$BK$40,7)</f>
        <v>67</v>
      </c>
      <c r="AS74" s="11">
        <f>VLOOKUP($C74,[1]Madrid!$BB$7:$BK$40,8)</f>
        <v>91</v>
      </c>
      <c r="AT74" s="11">
        <f>VLOOKUP($C74,[1]Madrid!$BB$7:$BK$40,9)</f>
        <v>117</v>
      </c>
      <c r="AU74" s="11">
        <f>VLOOKUP($C74,[1]Madrid!$BB$7:$BK$40,10)</f>
        <v>109</v>
      </c>
      <c r="AV74" s="12">
        <f t="shared" si="89"/>
        <v>0</v>
      </c>
      <c r="AW74" s="12">
        <f t="shared" si="90"/>
        <v>0</v>
      </c>
      <c r="AX74" s="12">
        <v>0</v>
      </c>
      <c r="AY74" s="12" t="s">
        <v>38</v>
      </c>
      <c r="AZ74" s="12" t="s">
        <v>38</v>
      </c>
      <c r="BA74" s="12">
        <f t="shared" si="91"/>
        <v>122</v>
      </c>
      <c r="BB74" s="12">
        <f t="shared" si="92"/>
        <v>140</v>
      </c>
      <c r="BC74" s="12">
        <f t="shared" si="93"/>
        <v>149</v>
      </c>
      <c r="BD74" s="12">
        <f t="shared" si="94"/>
        <v>160</v>
      </c>
      <c r="BE74" s="12">
        <f t="shared" si="95"/>
        <v>0</v>
      </c>
      <c r="BF74" s="12">
        <f t="shared" si="96"/>
        <v>0</v>
      </c>
      <c r="BG74" s="14">
        <f t="shared" si="74"/>
        <v>269.17993286784338</v>
      </c>
      <c r="BH74" s="21">
        <f>IF($N74=2,BH105*'4 PEF'!$J$4,IF(OR($N74=3,$N74=4,$N74=5,$N74=6),BH105*'4 PEF'!$J$5,IF(OR($N74=7,$N74=8),BH105*'4 PEF'!$J$10,IF($N74=9,BH105*'4 PEF'!$J$7,IF($N74=10,BH105*'4 PEF'!$J$6)))))</f>
        <v>17.776916624192967</v>
      </c>
      <c r="BI74" s="21">
        <f>BI105*'4 PEF'!$J$10</f>
        <v>8.1293558928273875</v>
      </c>
      <c r="BJ74" s="21">
        <f>IF($N74=2,BJ105*'4 PEF'!$J$4,IF(OR($N74=3,$N74=4,$N74=5,$N74=6),BJ105*'4 PEF'!$J$5,IF(OR($N74=7,$N74=8),BJ105*'4 PEF'!$J$10,IF($N74=9,BJ105*'4 PEF'!$J$7,IF($N74=10,BJ105*'4 PEF'!$J$6)))))</f>
        <v>15.557894736842105</v>
      </c>
      <c r="BK74" s="21">
        <f>BK105*'4 PEF'!$J$10</f>
        <v>19.301450285712871</v>
      </c>
      <c r="BL74" s="21">
        <f>BL105*'4 PEF'!$J$10</f>
        <v>0.70440062767597256</v>
      </c>
      <c r="BM74" s="39">
        <f>BM105*'4 PEF'!$J$10</f>
        <v>0</v>
      </c>
      <c r="BN74" s="40">
        <f t="shared" si="97"/>
        <v>61.470018167251304</v>
      </c>
      <c r="BO74" s="21">
        <f>IF($N74=2,BO105*'4 PEF'!$J$4,IF(OR($N74=3,$N74=4,$N74=5,$N74=6),BO105*'4 PEF'!$J$5,IF(OR($N74=7,$N74=8),BO105*'4 PEF'!$J$10,IF($N74=9,BO105*'4 PEF'!$J$7,IF($N74=10,BO105*'4 PEF'!$J$6)))))</f>
        <v>17.378931050566333</v>
      </c>
      <c r="BP74" s="21">
        <f>BP105*'4 PEF'!$J$10</f>
        <v>3.8975847902198408</v>
      </c>
      <c r="BQ74" s="21">
        <f>IF($N74=2,BQ105*'4 PEF'!$J$4,IF(OR($N74=3,$N74=4,$N74=5,$N74=6),BQ105*'4 PEF'!$J$5,IF(OR($N74=7,$N74=8),BQ105*'4 PEF'!$J$10,IF($N74=9,BQ105*'4 PEF'!$J$7,IF($N74=10,BQ105*'4 PEF'!$J$6)))))</f>
        <v>24.010526315789473</v>
      </c>
      <c r="BR74" s="21">
        <f>BR105*'4 PEF'!$J$10</f>
        <v>19.849983030304774</v>
      </c>
      <c r="BS74" s="21">
        <f>BS105*'4 PEF'!$J$10</f>
        <v>0.64308944220407283</v>
      </c>
      <c r="BT74" s="39">
        <f>BT105*'4 PEF'!$J$10</f>
        <v>0</v>
      </c>
      <c r="BU74" s="40">
        <f t="shared" si="98"/>
        <v>65.780114629084494</v>
      </c>
    </row>
    <row r="75" spans="1:73" x14ac:dyDescent="0.25">
      <c r="A75" s="195"/>
      <c r="B75" s="18">
        <v>6</v>
      </c>
      <c r="C75" s="26">
        <f>VLOOKUP(M75,[1]aux!$A$2:$B$35,2)</f>
        <v>26</v>
      </c>
      <c r="D75" s="55" t="s">
        <v>40</v>
      </c>
      <c r="E75" s="55" t="s">
        <v>40</v>
      </c>
      <c r="F75" s="54" t="s">
        <v>41</v>
      </c>
      <c r="G75" s="54" t="s">
        <v>42</v>
      </c>
      <c r="H75" s="54">
        <v>1</v>
      </c>
      <c r="I75" s="54">
        <f t="shared" si="75"/>
        <v>3</v>
      </c>
      <c r="J75" s="54">
        <f t="shared" si="76"/>
        <v>3</v>
      </c>
      <c r="K75" s="54">
        <f t="shared" si="77"/>
        <v>2</v>
      </c>
      <c r="L75" s="54">
        <f t="shared" si="78"/>
        <v>2</v>
      </c>
      <c r="M75" s="54">
        <f t="shared" si="79"/>
        <v>3322</v>
      </c>
      <c r="N75" s="54">
        <v>6</v>
      </c>
      <c r="O75" s="54">
        <v>11</v>
      </c>
      <c r="P75" s="54">
        <v>1</v>
      </c>
      <c r="Q75" s="54">
        <v>3</v>
      </c>
      <c r="R75" s="54">
        <v>1</v>
      </c>
      <c r="S75" s="54" t="s">
        <v>42</v>
      </c>
      <c r="T75" s="26">
        <f t="shared" si="80"/>
        <v>15</v>
      </c>
      <c r="U75" s="54">
        <v>0</v>
      </c>
      <c r="V75" s="54">
        <v>0</v>
      </c>
      <c r="W75" s="19"/>
      <c r="X75" s="11">
        <f>VLOOKUP($C75,[2]Madrid!$BB$7:$BK$40,5)</f>
        <v>15</v>
      </c>
      <c r="Y75" s="11">
        <f>VLOOKUP($C75,[2]Madrid!$BB$7:$BK$40,6)</f>
        <v>35</v>
      </c>
      <c r="Z75" s="11">
        <f>VLOOKUP($C75,[2]Madrid!$BB$7:$BK$40,7)</f>
        <v>65</v>
      </c>
      <c r="AA75" s="11">
        <f>VLOOKUP($C75,[2]Madrid!$BB$7:$BK$40,8)</f>
        <v>90</v>
      </c>
      <c r="AB75" s="11">
        <f>VLOOKUP($C75,[2]Madrid!$BB$7:$BK$40,9)</f>
        <v>116</v>
      </c>
      <c r="AC75" s="11">
        <f>VLOOKUP($C75,[2]Madrid!$BB$7:$BK$40,10)</f>
        <v>108</v>
      </c>
      <c r="AD75" s="12">
        <f t="shared" si="81"/>
        <v>169</v>
      </c>
      <c r="AE75" s="12">
        <f t="shared" si="82"/>
        <v>167</v>
      </c>
      <c r="AF75" s="12">
        <v>0</v>
      </c>
      <c r="AG75" s="12" t="s">
        <v>38</v>
      </c>
      <c r="AH75" s="12" t="s">
        <v>38</v>
      </c>
      <c r="AI75" s="12">
        <f t="shared" si="83"/>
        <v>121</v>
      </c>
      <c r="AJ75" s="12">
        <f t="shared" si="84"/>
        <v>139</v>
      </c>
      <c r="AK75" s="12">
        <f t="shared" si="85"/>
        <v>148</v>
      </c>
      <c r="AL75" s="12">
        <f t="shared" si="86"/>
        <v>160</v>
      </c>
      <c r="AM75" s="12">
        <f t="shared" si="87"/>
        <v>0</v>
      </c>
      <c r="AN75" s="12">
        <f t="shared" si="88"/>
        <v>0</v>
      </c>
      <c r="AO75" s="14">
        <f t="shared" si="73"/>
        <v>524.82617870243575</v>
      </c>
      <c r="AP75" s="11">
        <f>VLOOKUP($C75,[1]Madrid!$BB$7:$BK$40,5)</f>
        <v>15</v>
      </c>
      <c r="AQ75" s="11">
        <f>VLOOKUP($C75,[1]Madrid!$BB$7:$BK$40,6)</f>
        <v>35</v>
      </c>
      <c r="AR75" s="11">
        <f>VLOOKUP($C75,[1]Madrid!$BB$7:$BK$40,7)</f>
        <v>65</v>
      </c>
      <c r="AS75" s="11">
        <f>VLOOKUP($C75,[1]Madrid!$BB$7:$BK$40,8)</f>
        <v>91</v>
      </c>
      <c r="AT75" s="11">
        <f>VLOOKUP($C75,[1]Madrid!$BB$7:$BK$40,9)</f>
        <v>117</v>
      </c>
      <c r="AU75" s="11">
        <f>VLOOKUP($C75,[1]Madrid!$BB$7:$BK$40,10)</f>
        <v>109</v>
      </c>
      <c r="AV75" s="12">
        <f t="shared" si="89"/>
        <v>170</v>
      </c>
      <c r="AW75" s="12">
        <f t="shared" si="90"/>
        <v>168</v>
      </c>
      <c r="AX75" s="12">
        <v>0</v>
      </c>
      <c r="AY75" s="12" t="s">
        <v>38</v>
      </c>
      <c r="AZ75" s="12" t="s">
        <v>38</v>
      </c>
      <c r="BA75" s="12">
        <f t="shared" si="91"/>
        <v>122</v>
      </c>
      <c r="BB75" s="12">
        <f t="shared" si="92"/>
        <v>140</v>
      </c>
      <c r="BC75" s="12">
        <f t="shared" si="93"/>
        <v>149</v>
      </c>
      <c r="BD75" s="12">
        <f t="shared" si="94"/>
        <v>160</v>
      </c>
      <c r="BE75" s="12">
        <f t="shared" si="95"/>
        <v>0</v>
      </c>
      <c r="BF75" s="12">
        <f t="shared" si="96"/>
        <v>0</v>
      </c>
      <c r="BG75" s="14">
        <f t="shared" si="74"/>
        <v>274.56875522023608</v>
      </c>
      <c r="BH75" s="21">
        <f>IF($N75=2,BH106*'4 PEF'!$J$4,IF(OR($N75=3,$N75=4,$N75=5,$N75=6),BH106*'4 PEF'!$J$5,IF(OR($N75=7,$N75=8),BH106*'4 PEF'!$J$10,IF($N75=9,BH106*'4 PEF'!$J$7,IF($N75=10,BH106*'4 PEF'!$J$6)))))</f>
        <v>15.09327723137166</v>
      </c>
      <c r="BI75" s="21">
        <f>BI106*'4 PEF'!$J$10</f>
        <v>7.5842648294223221</v>
      </c>
      <c r="BJ75" s="21">
        <f>IF($N75=2,BJ106*'4 PEF'!$J$4,IF(OR($N75=3,$N75=4,$N75=5,$N75=6),BJ106*'4 PEF'!$J$5,IF(OR($N75=7,$N75=8),BJ106*'4 PEF'!$J$10,IF($N75=9,BJ106*'4 PEF'!$J$7,IF($N75=10,BJ106*'4 PEF'!$J$6)))))</f>
        <v>15.557894736842105</v>
      </c>
      <c r="BK75" s="21">
        <f>BK106*'4 PEF'!$J$10</f>
        <v>19.301450285712871</v>
      </c>
      <c r="BL75" s="21">
        <f>BL106*'4 PEF'!$J$10</f>
        <v>8.4539258308746561</v>
      </c>
      <c r="BM75" s="39">
        <f>BM106*'4 PEF'!$J$10</f>
        <v>0</v>
      </c>
      <c r="BN75" s="40">
        <f t="shared" si="97"/>
        <v>65.990812914223611</v>
      </c>
      <c r="BO75" s="21">
        <f>IF($N75=2,BO106*'4 PEF'!$J$4,IF(OR($N75=3,$N75=4,$N75=5,$N75=6),BO106*'4 PEF'!$J$5,IF(OR($N75=7,$N75=8),BO106*'4 PEF'!$J$10,IF($N75=9,BO106*'4 PEF'!$J$7,IF($N75=10,BO106*'4 PEF'!$J$6)))))</f>
        <v>12.753024255658843</v>
      </c>
      <c r="BP75" s="21">
        <f>BP106*'4 PEF'!$J$10</f>
        <v>3.2553882807778884</v>
      </c>
      <c r="BQ75" s="21">
        <f>IF($N75=2,BQ106*'4 PEF'!$J$4,IF(OR($N75=3,$N75=4,$N75=5,$N75=6),BQ106*'4 PEF'!$J$5,IF(OR($N75=7,$N75=8),BQ106*'4 PEF'!$J$10,IF($N75=9,BQ106*'4 PEF'!$J$7,IF($N75=10,BQ106*'4 PEF'!$J$6)))))</f>
        <v>24.010526315789473</v>
      </c>
      <c r="BR75" s="21">
        <f>BR106*'4 PEF'!$J$10</f>
        <v>19.849983030304774</v>
      </c>
      <c r="BS75" s="21">
        <f>BS106*'4 PEF'!$J$10</f>
        <v>8.5567793687063034</v>
      </c>
      <c r="BT75" s="39">
        <f>BT106*'4 PEF'!$J$10</f>
        <v>0</v>
      </c>
      <c r="BU75" s="40">
        <f t="shared" si="98"/>
        <v>68.425701251237285</v>
      </c>
    </row>
    <row r="76" spans="1:73" x14ac:dyDescent="0.25">
      <c r="A76" s="195"/>
      <c r="B76" s="18">
        <v>7</v>
      </c>
      <c r="C76" s="26">
        <f>VLOOKUP(M76,[1]aux!$A$2:$B$35,2)</f>
        <v>34</v>
      </c>
      <c r="D76" s="55" t="s">
        <v>41</v>
      </c>
      <c r="E76" s="55" t="s">
        <v>40</v>
      </c>
      <c r="F76" s="54" t="s">
        <v>41</v>
      </c>
      <c r="G76" s="54" t="s">
        <v>42</v>
      </c>
      <c r="H76" s="54">
        <v>1</v>
      </c>
      <c r="I76" s="54">
        <f t="shared" si="75"/>
        <v>4</v>
      </c>
      <c r="J76" s="54">
        <f t="shared" si="76"/>
        <v>3</v>
      </c>
      <c r="K76" s="54">
        <f t="shared" si="77"/>
        <v>2</v>
      </c>
      <c r="L76" s="54">
        <f t="shared" si="78"/>
        <v>2</v>
      </c>
      <c r="M76" s="54">
        <f t="shared" si="79"/>
        <v>4322</v>
      </c>
      <c r="N76" s="54">
        <v>6</v>
      </c>
      <c r="O76" s="54">
        <v>11</v>
      </c>
      <c r="P76" s="54">
        <v>1</v>
      </c>
      <c r="Q76" s="54">
        <v>3</v>
      </c>
      <c r="R76" s="54">
        <v>1</v>
      </c>
      <c r="S76" s="54" t="s">
        <v>42</v>
      </c>
      <c r="T76" s="26">
        <f t="shared" si="80"/>
        <v>15</v>
      </c>
      <c r="U76" s="54">
        <v>0</v>
      </c>
      <c r="V76" s="54">
        <v>0</v>
      </c>
      <c r="W76" s="19"/>
      <c r="X76" s="11">
        <f>VLOOKUP($C76,[2]Madrid!$BB$7:$BK$40,5)</f>
        <v>17</v>
      </c>
      <c r="Y76" s="11">
        <f>VLOOKUP($C76,[2]Madrid!$BB$7:$BK$40,6)</f>
        <v>37</v>
      </c>
      <c r="Z76" s="11">
        <f>VLOOKUP($C76,[2]Madrid!$BB$7:$BK$40,7)</f>
        <v>67</v>
      </c>
      <c r="AA76" s="11">
        <f>VLOOKUP($C76,[2]Madrid!$BB$7:$BK$40,8)</f>
        <v>90</v>
      </c>
      <c r="AB76" s="11">
        <f>VLOOKUP($C76,[2]Madrid!$BB$7:$BK$40,9)</f>
        <v>116</v>
      </c>
      <c r="AC76" s="11">
        <f>VLOOKUP($C76,[2]Madrid!$BB$7:$BK$40,10)</f>
        <v>108</v>
      </c>
      <c r="AD76" s="12">
        <f t="shared" si="81"/>
        <v>169</v>
      </c>
      <c r="AE76" s="12">
        <f t="shared" si="82"/>
        <v>167</v>
      </c>
      <c r="AF76" s="12">
        <v>0</v>
      </c>
      <c r="AG76" s="12" t="s">
        <v>38</v>
      </c>
      <c r="AH76" s="12" t="s">
        <v>38</v>
      </c>
      <c r="AI76" s="12">
        <f t="shared" si="83"/>
        <v>121</v>
      </c>
      <c r="AJ76" s="12">
        <f t="shared" si="84"/>
        <v>139</v>
      </c>
      <c r="AK76" s="12">
        <f t="shared" si="85"/>
        <v>148</v>
      </c>
      <c r="AL76" s="12">
        <f t="shared" si="86"/>
        <v>160</v>
      </c>
      <c r="AM76" s="12">
        <f t="shared" si="87"/>
        <v>0</v>
      </c>
      <c r="AN76" s="12">
        <f t="shared" si="88"/>
        <v>0</v>
      </c>
      <c r="AO76" s="14">
        <f t="shared" si="73"/>
        <v>554.32688480778938</v>
      </c>
      <c r="AP76" s="11">
        <f>VLOOKUP($C76,[1]Madrid!$BB$7:$BK$40,5)</f>
        <v>17</v>
      </c>
      <c r="AQ76" s="11">
        <f>VLOOKUP($C76,[1]Madrid!$BB$7:$BK$40,6)</f>
        <v>37</v>
      </c>
      <c r="AR76" s="11">
        <f>VLOOKUP($C76,[1]Madrid!$BB$7:$BK$40,7)</f>
        <v>67</v>
      </c>
      <c r="AS76" s="11">
        <f>VLOOKUP($C76,[1]Madrid!$BB$7:$BK$40,8)</f>
        <v>91</v>
      </c>
      <c r="AT76" s="11">
        <f>VLOOKUP($C76,[1]Madrid!$BB$7:$BK$40,9)</f>
        <v>117</v>
      </c>
      <c r="AU76" s="11">
        <f>VLOOKUP($C76,[1]Madrid!$BB$7:$BK$40,10)</f>
        <v>109</v>
      </c>
      <c r="AV76" s="12">
        <f t="shared" si="89"/>
        <v>170</v>
      </c>
      <c r="AW76" s="12">
        <f t="shared" si="90"/>
        <v>168</v>
      </c>
      <c r="AX76" s="12">
        <v>0</v>
      </c>
      <c r="AY76" s="12" t="s">
        <v>38</v>
      </c>
      <c r="AZ76" s="12" t="s">
        <v>38</v>
      </c>
      <c r="BA76" s="12">
        <f t="shared" si="91"/>
        <v>122</v>
      </c>
      <c r="BB76" s="12">
        <f t="shared" si="92"/>
        <v>140</v>
      </c>
      <c r="BC76" s="12">
        <f t="shared" si="93"/>
        <v>149</v>
      </c>
      <c r="BD76" s="12">
        <f t="shared" si="94"/>
        <v>160</v>
      </c>
      <c r="BE76" s="12">
        <f t="shared" si="95"/>
        <v>0</v>
      </c>
      <c r="BF76" s="12">
        <f t="shared" si="96"/>
        <v>0</v>
      </c>
      <c r="BG76" s="14">
        <f t="shared" si="74"/>
        <v>287.88239436602521</v>
      </c>
      <c r="BH76" s="21">
        <f>IF($N76=2,BH107*'4 PEF'!$J$4,IF(OR($N76=3,$N76=4,$N76=5,$N76=6),BH107*'4 PEF'!$J$5,IF(OR($N76=7,$N76=8),BH107*'4 PEF'!$J$10,IF($N76=9,BH107*'4 PEF'!$J$7,IF($N76=10,BH107*'4 PEF'!$J$6)))))</f>
        <v>12.625130352827712</v>
      </c>
      <c r="BI76" s="21">
        <f>BI107*'4 PEF'!$J$10</f>
        <v>7.2666259349817892</v>
      </c>
      <c r="BJ76" s="21">
        <f>IF($N76=2,BJ107*'4 PEF'!$J$4,IF(OR($N76=3,$N76=4,$N76=5,$N76=6),BJ107*'4 PEF'!$J$5,IF(OR($N76=7,$N76=8),BJ107*'4 PEF'!$J$10,IF($N76=9,BJ107*'4 PEF'!$J$7,IF($N76=10,BJ107*'4 PEF'!$J$6)))))</f>
        <v>15.557894736842105</v>
      </c>
      <c r="BK76" s="21">
        <f>BK107*'4 PEF'!$J$10</f>
        <v>19.301450285712871</v>
      </c>
      <c r="BL76" s="21">
        <f>BL107*'4 PEF'!$J$10</f>
        <v>8.440841352584469</v>
      </c>
      <c r="BM76" s="39">
        <f>BM107*'4 PEF'!$J$10</f>
        <v>0</v>
      </c>
      <c r="BN76" s="40">
        <f t="shared" si="97"/>
        <v>63.191942662948946</v>
      </c>
      <c r="BO76" s="21">
        <f>IF($N76=2,BO107*'4 PEF'!$J$4,IF(OR($N76=3,$N76=4,$N76=5,$N76=6),BO107*'4 PEF'!$J$5,IF(OR($N76=7,$N76=8),BO107*'4 PEF'!$J$10,IF($N76=9,BO107*'4 PEF'!$J$7,IF($N76=10,BO107*'4 PEF'!$J$6)))))</f>
        <v>11.204283032809036</v>
      </c>
      <c r="BP76" s="21">
        <f>BP107*'4 PEF'!$J$10</f>
        <v>3.1335684694285888</v>
      </c>
      <c r="BQ76" s="21">
        <f>IF($N76=2,BQ107*'4 PEF'!$J$4,IF(OR($N76=3,$N76=4,$N76=5,$N76=6),BQ107*'4 PEF'!$J$5,IF(OR($N76=7,$N76=8),BQ107*'4 PEF'!$J$10,IF($N76=9,BQ107*'4 PEF'!$J$7,IF($N76=10,BQ107*'4 PEF'!$J$6)))))</f>
        <v>24.010526315789473</v>
      </c>
      <c r="BR76" s="21">
        <f>BR107*'4 PEF'!$J$10</f>
        <v>19.849983030304774</v>
      </c>
      <c r="BS76" s="21">
        <f>BS107*'4 PEF'!$J$10</f>
        <v>8.5512040944052181</v>
      </c>
      <c r="BT76" s="39">
        <f>BT107*'4 PEF'!$J$10</f>
        <v>0</v>
      </c>
      <c r="BU76" s="40">
        <f t="shared" si="98"/>
        <v>66.749564942737095</v>
      </c>
    </row>
    <row r="77" spans="1:73" x14ac:dyDescent="0.25">
      <c r="A77" s="195"/>
      <c r="B77" s="18">
        <v>8</v>
      </c>
      <c r="C77" s="26">
        <f>VLOOKUP(M77,[1]aux!$A$2:$B$35,2)</f>
        <v>7</v>
      </c>
      <c r="D77" s="55" t="s">
        <v>42</v>
      </c>
      <c r="E77" s="55" t="s">
        <v>38</v>
      </c>
      <c r="F77" s="54" t="s">
        <v>42</v>
      </c>
      <c r="G77" s="54" t="s">
        <v>42</v>
      </c>
      <c r="H77" s="54">
        <v>0</v>
      </c>
      <c r="I77" s="54">
        <f t="shared" si="75"/>
        <v>2</v>
      </c>
      <c r="J77" s="54">
        <f t="shared" si="76"/>
        <v>1</v>
      </c>
      <c r="K77" s="54">
        <f t="shared" si="77"/>
        <v>1</v>
      </c>
      <c r="L77" s="54">
        <f t="shared" si="78"/>
        <v>1</v>
      </c>
      <c r="M77" s="54">
        <f t="shared" si="79"/>
        <v>2111</v>
      </c>
      <c r="N77" s="54">
        <v>7</v>
      </c>
      <c r="O77" s="54">
        <v>12</v>
      </c>
      <c r="P77" s="54">
        <v>1</v>
      </c>
      <c r="Q77" s="54">
        <v>1</v>
      </c>
      <c r="R77" s="54">
        <v>2</v>
      </c>
      <c r="S77" s="54" t="s">
        <v>42</v>
      </c>
      <c r="T77" s="26">
        <f t="shared" si="80"/>
        <v>16</v>
      </c>
      <c r="U77" s="54">
        <v>0</v>
      </c>
      <c r="V77" s="54">
        <v>0</v>
      </c>
      <c r="W77" s="19"/>
      <c r="X77" s="11">
        <f>VLOOKUP($C77,[2]Madrid!$BB$7:$BK$40,5)</f>
        <v>13</v>
      </c>
      <c r="Y77" s="11">
        <f>VLOOKUP($C77,[2]Madrid!$BB$7:$BK$40,6)</f>
        <v>33</v>
      </c>
      <c r="Z77" s="11">
        <f>VLOOKUP($C77,[2]Madrid!$BB$7:$BK$40,7)</f>
        <v>63</v>
      </c>
      <c r="AA77" s="11">
        <f>VLOOKUP($C77,[2]Madrid!$BB$7:$BK$40,8)</f>
        <v>80</v>
      </c>
      <c r="AB77" s="11">
        <f>VLOOKUP($C77,[2]Madrid!$BB$7:$BK$40,9)</f>
        <v>0</v>
      </c>
      <c r="AC77" s="11">
        <f>VLOOKUP($C77,[2]Madrid!$BB$7:$BK$40,10)</f>
        <v>102</v>
      </c>
      <c r="AD77" s="12">
        <f t="shared" si="81"/>
        <v>0</v>
      </c>
      <c r="AE77" s="12">
        <f t="shared" si="82"/>
        <v>0</v>
      </c>
      <c r="AF77" s="12">
        <v>0</v>
      </c>
      <c r="AG77" s="12" t="s">
        <v>38</v>
      </c>
      <c r="AH77" s="12" t="s">
        <v>38</v>
      </c>
      <c r="AI77" s="12">
        <f t="shared" si="83"/>
        <v>127</v>
      </c>
      <c r="AJ77" s="12">
        <f t="shared" si="84"/>
        <v>0</v>
      </c>
      <c r="AK77" s="12">
        <f t="shared" si="85"/>
        <v>148</v>
      </c>
      <c r="AL77" s="12">
        <f t="shared" si="86"/>
        <v>162</v>
      </c>
      <c r="AM77" s="12">
        <f t="shared" si="87"/>
        <v>0</v>
      </c>
      <c r="AN77" s="12">
        <f t="shared" si="88"/>
        <v>0</v>
      </c>
      <c r="AO77" s="14">
        <f t="shared" si="73"/>
        <v>296.53751719139404</v>
      </c>
      <c r="AP77" s="11">
        <f>VLOOKUP($C77,[1]Madrid!$BB$7:$BK$40,5)</f>
        <v>13</v>
      </c>
      <c r="AQ77" s="11">
        <f>VLOOKUP($C77,[1]Madrid!$BB$7:$BK$40,6)</f>
        <v>33</v>
      </c>
      <c r="AR77" s="11">
        <f>VLOOKUP($C77,[1]Madrid!$BB$7:$BK$40,7)</f>
        <v>63</v>
      </c>
      <c r="AS77" s="11">
        <f>VLOOKUP($C77,[1]Madrid!$BB$7:$BK$40,8)</f>
        <v>81</v>
      </c>
      <c r="AT77" s="11">
        <f>VLOOKUP($C77,[1]Madrid!$BB$7:$BK$40,9)</f>
        <v>0</v>
      </c>
      <c r="AU77" s="11">
        <f>VLOOKUP($C77,[1]Madrid!$BB$7:$BK$40,10)</f>
        <v>103</v>
      </c>
      <c r="AV77" s="12">
        <f t="shared" si="89"/>
        <v>0</v>
      </c>
      <c r="AW77" s="12">
        <f t="shared" si="90"/>
        <v>0</v>
      </c>
      <c r="AX77" s="12">
        <v>0</v>
      </c>
      <c r="AY77" s="12" t="s">
        <v>38</v>
      </c>
      <c r="AZ77" s="12" t="s">
        <v>38</v>
      </c>
      <c r="BA77" s="12">
        <f t="shared" si="91"/>
        <v>128</v>
      </c>
      <c r="BB77" s="12">
        <f t="shared" si="92"/>
        <v>0</v>
      </c>
      <c r="BC77" s="12">
        <f t="shared" si="93"/>
        <v>149</v>
      </c>
      <c r="BD77" s="12">
        <f t="shared" si="94"/>
        <v>162</v>
      </c>
      <c r="BE77" s="12">
        <f t="shared" si="95"/>
        <v>0</v>
      </c>
      <c r="BF77" s="12">
        <f t="shared" si="96"/>
        <v>0</v>
      </c>
      <c r="BG77" s="14">
        <f t="shared" si="74"/>
        <v>174.90542762435462</v>
      </c>
      <c r="BH77" s="21">
        <f>IF($N77=2,BH108*'4 PEF'!$J$4,IF(OR($N77=3,$N77=4,$N77=5,$N77=6),BH108*'4 PEF'!$J$5,IF(OR($N77=7,$N77=8),BH108*'4 PEF'!$J$10,IF($N77=9,BH108*'4 PEF'!$J$7,IF($N77=10,BH108*'4 PEF'!$J$6)))))</f>
        <v>31.761383925476817</v>
      </c>
      <c r="BI77" s="21">
        <f>BI108*'4 PEF'!$J$10</f>
        <v>22.415846825076311</v>
      </c>
      <c r="BJ77" s="21">
        <f>IF($N77=2,BJ108*'4 PEF'!$J$4,IF(OR($N77=3,$N77=4,$N77=5,$N77=6),BJ108*'4 PEF'!$J$5,IF(OR($N77=7,$N77=8),BJ108*'4 PEF'!$J$10,IF($N77=9,BJ108*'4 PEF'!$J$7,IF($N77=10,BJ108*'4 PEF'!$J$6)))))</f>
        <v>9.9355025003173232</v>
      </c>
      <c r="BK77" s="21">
        <f>BK108*'4 PEF'!$J$10</f>
        <v>19.301450285712871</v>
      </c>
      <c r="BL77" s="21">
        <f>BL108*'4 PEF'!$J$10</f>
        <v>1.1209864464338581</v>
      </c>
      <c r="BM77" s="39">
        <f>BM108*'4 PEF'!$J$10</f>
        <v>0</v>
      </c>
      <c r="BN77" s="40">
        <f t="shared" si="97"/>
        <v>84.535169983017184</v>
      </c>
      <c r="BO77" s="21">
        <f>IF($N77=2,BO108*'4 PEF'!$J$4,IF(OR($N77=3,$N77=4,$N77=5,$N77=6),BO108*'4 PEF'!$J$5,IF(OR($N77=7,$N77=8),BO108*'4 PEF'!$J$10,IF($N77=9,BO108*'4 PEF'!$J$7,IF($N77=10,BO108*'4 PEF'!$J$6)))))</f>
        <v>25.485232459715604</v>
      </c>
      <c r="BP77" s="21">
        <f>BP108*'4 PEF'!$J$10</f>
        <v>11.638026777227116</v>
      </c>
      <c r="BQ77" s="21">
        <f>IF($N77=2,BQ108*'4 PEF'!$J$4,IF(OR($N77=3,$N77=4,$N77=5,$N77=6),BQ108*'4 PEF'!$J$5,IF(OR($N77=7,$N77=8),BQ108*'4 PEF'!$J$10,IF($N77=9,BQ108*'4 PEF'!$J$7,IF($N77=10,BQ108*'4 PEF'!$J$6)))))</f>
        <v>15.829728339209998</v>
      </c>
      <c r="BR77" s="21">
        <f>BR108*'4 PEF'!$J$10</f>
        <v>19.849983030304774</v>
      </c>
      <c r="BS77" s="21">
        <f>BS108*'4 PEF'!$J$10</f>
        <v>0.81041303146749533</v>
      </c>
      <c r="BT77" s="39">
        <f>BT108*'4 PEF'!$J$10</f>
        <v>0</v>
      </c>
      <c r="BU77" s="40">
        <f t="shared" si="98"/>
        <v>73.613383637924983</v>
      </c>
    </row>
    <row r="78" spans="1:73" x14ac:dyDescent="0.25">
      <c r="A78" s="195"/>
      <c r="B78" s="18">
        <v>9</v>
      </c>
      <c r="C78" s="26">
        <f>VLOOKUP(M78,[1]aux!$A$2:$B$35,2)</f>
        <v>17</v>
      </c>
      <c r="D78" s="55" t="s">
        <v>40</v>
      </c>
      <c r="E78" s="55" t="s">
        <v>38</v>
      </c>
      <c r="F78" s="54" t="s">
        <v>42</v>
      </c>
      <c r="G78" s="54" t="s">
        <v>42</v>
      </c>
      <c r="H78" s="54">
        <v>0</v>
      </c>
      <c r="I78" s="54">
        <f t="shared" si="75"/>
        <v>3</v>
      </c>
      <c r="J78" s="54">
        <f t="shared" si="76"/>
        <v>1</v>
      </c>
      <c r="K78" s="54">
        <f t="shared" si="77"/>
        <v>1</v>
      </c>
      <c r="L78" s="54">
        <f t="shared" si="78"/>
        <v>1</v>
      </c>
      <c r="M78" s="54">
        <f t="shared" si="79"/>
        <v>3111</v>
      </c>
      <c r="N78" s="54">
        <v>7</v>
      </c>
      <c r="O78" s="54">
        <v>12</v>
      </c>
      <c r="P78" s="54">
        <v>1</v>
      </c>
      <c r="Q78" s="54">
        <v>1</v>
      </c>
      <c r="R78" s="54">
        <v>2</v>
      </c>
      <c r="S78" s="54" t="s">
        <v>42</v>
      </c>
      <c r="T78" s="26">
        <f t="shared" si="80"/>
        <v>16</v>
      </c>
      <c r="U78" s="54">
        <v>0</v>
      </c>
      <c r="V78" s="54">
        <v>0</v>
      </c>
      <c r="W78" s="19"/>
      <c r="X78" s="11">
        <f>VLOOKUP($C78,[2]Madrid!$BB$7:$BK$40,5)</f>
        <v>15</v>
      </c>
      <c r="Y78" s="11">
        <f>VLOOKUP($C78,[2]Madrid!$BB$7:$BK$40,6)</f>
        <v>35</v>
      </c>
      <c r="Z78" s="11">
        <f>VLOOKUP($C78,[2]Madrid!$BB$7:$BK$40,7)</f>
        <v>65</v>
      </c>
      <c r="AA78" s="11">
        <f>VLOOKUP($C78,[2]Madrid!$BB$7:$BK$40,8)</f>
        <v>80</v>
      </c>
      <c r="AB78" s="11">
        <f>VLOOKUP($C78,[2]Madrid!$BB$7:$BK$40,9)</f>
        <v>0</v>
      </c>
      <c r="AC78" s="11">
        <f>VLOOKUP($C78,[2]Madrid!$BB$7:$BK$40,10)</f>
        <v>102</v>
      </c>
      <c r="AD78" s="12">
        <f t="shared" si="81"/>
        <v>0</v>
      </c>
      <c r="AE78" s="12">
        <f t="shared" si="82"/>
        <v>0</v>
      </c>
      <c r="AF78" s="12">
        <v>0</v>
      </c>
      <c r="AG78" s="12" t="s">
        <v>38</v>
      </c>
      <c r="AH78" s="12" t="s">
        <v>38</v>
      </c>
      <c r="AI78" s="12">
        <f t="shared" si="83"/>
        <v>127</v>
      </c>
      <c r="AJ78" s="12">
        <f t="shared" si="84"/>
        <v>0</v>
      </c>
      <c r="AK78" s="12">
        <f t="shared" si="85"/>
        <v>148</v>
      </c>
      <c r="AL78" s="12">
        <f t="shared" si="86"/>
        <v>162</v>
      </c>
      <c r="AM78" s="12">
        <f t="shared" si="87"/>
        <v>0</v>
      </c>
      <c r="AN78" s="12">
        <f t="shared" si="88"/>
        <v>0</v>
      </c>
      <c r="AO78" s="14">
        <f t="shared" si="73"/>
        <v>317.89029628509604</v>
      </c>
      <c r="AP78" s="11">
        <f>VLOOKUP($C78,[1]Madrid!$BB$7:$BK$40,5)</f>
        <v>15</v>
      </c>
      <c r="AQ78" s="11">
        <f>VLOOKUP($C78,[1]Madrid!$BB$7:$BK$40,6)</f>
        <v>35</v>
      </c>
      <c r="AR78" s="11">
        <f>VLOOKUP($C78,[1]Madrid!$BB$7:$BK$40,7)</f>
        <v>65</v>
      </c>
      <c r="AS78" s="11">
        <f>VLOOKUP($C78,[1]Madrid!$BB$7:$BK$40,8)</f>
        <v>81</v>
      </c>
      <c r="AT78" s="11">
        <f>VLOOKUP($C78,[1]Madrid!$BB$7:$BK$40,9)</f>
        <v>0</v>
      </c>
      <c r="AU78" s="11">
        <f>VLOOKUP($C78,[1]Madrid!$BB$7:$BK$40,10)</f>
        <v>103</v>
      </c>
      <c r="AV78" s="12">
        <f t="shared" si="89"/>
        <v>0</v>
      </c>
      <c r="AW78" s="12">
        <f t="shared" si="90"/>
        <v>0</v>
      </c>
      <c r="AX78" s="12">
        <v>0</v>
      </c>
      <c r="AY78" s="12" t="s">
        <v>38</v>
      </c>
      <c r="AZ78" s="12" t="s">
        <v>38</v>
      </c>
      <c r="BA78" s="12">
        <f t="shared" si="91"/>
        <v>128</v>
      </c>
      <c r="BB78" s="12">
        <f t="shared" si="92"/>
        <v>0</v>
      </c>
      <c r="BC78" s="12">
        <f t="shared" si="93"/>
        <v>149</v>
      </c>
      <c r="BD78" s="12">
        <f t="shared" si="94"/>
        <v>162</v>
      </c>
      <c r="BE78" s="12">
        <f t="shared" si="95"/>
        <v>0</v>
      </c>
      <c r="BF78" s="12">
        <f t="shared" si="96"/>
        <v>0</v>
      </c>
      <c r="BG78" s="14">
        <f t="shared" si="74"/>
        <v>184.27629744514314</v>
      </c>
      <c r="BH78" s="21">
        <f>IF($N78=2,BH109*'4 PEF'!$J$4,IF(OR($N78=3,$N78=4,$N78=5,$N78=6),BH109*'4 PEF'!$J$5,IF(OR($N78=7,$N78=8),BH109*'4 PEF'!$J$10,IF($N78=9,BH109*'4 PEF'!$J$7,IF($N78=10,BH109*'4 PEF'!$J$6)))))</f>
        <v>28.361675905839384</v>
      </c>
      <c r="BI78" s="21">
        <f>BI109*'4 PEF'!$J$10</f>
        <v>22.304515325795759</v>
      </c>
      <c r="BJ78" s="21">
        <f>IF($N78=2,BJ109*'4 PEF'!$J$4,IF(OR($N78=3,$N78=4,$N78=5,$N78=6),BJ109*'4 PEF'!$J$5,IF(OR($N78=7,$N78=8),BJ109*'4 PEF'!$J$10,IF($N78=9,BJ109*'4 PEF'!$J$7,IF($N78=10,BJ109*'4 PEF'!$J$6)))))</f>
        <v>10.005405622564354</v>
      </c>
      <c r="BK78" s="21">
        <f>BK109*'4 PEF'!$J$10</f>
        <v>19.301450285712871</v>
      </c>
      <c r="BL78" s="21">
        <f>BL109*'4 PEF'!$J$10</f>
        <v>1.1019581364890134</v>
      </c>
      <c r="BM78" s="39">
        <f>BM109*'4 PEF'!$J$10</f>
        <v>0</v>
      </c>
      <c r="BN78" s="40">
        <f t="shared" si="97"/>
        <v>81.075005276401384</v>
      </c>
      <c r="BO78" s="21">
        <f>IF($N78=2,BO109*'4 PEF'!$J$4,IF(OR($N78=3,$N78=4,$N78=5,$N78=6),BO109*'4 PEF'!$J$5,IF(OR($N78=7,$N78=8),BO109*'4 PEF'!$J$10,IF($N78=9,BO109*'4 PEF'!$J$7,IF($N78=10,BO109*'4 PEF'!$J$6)))))</f>
        <v>23.327720527848697</v>
      </c>
      <c r="BP78" s="21">
        <f>BP109*'4 PEF'!$J$10</f>
        <v>11.701942418127162</v>
      </c>
      <c r="BQ78" s="21">
        <f>IF($N78=2,BQ109*'4 PEF'!$J$4,IF(OR($N78=3,$N78=4,$N78=5,$N78=6),BQ109*'4 PEF'!$J$5,IF(OR($N78=7,$N78=8),BQ109*'4 PEF'!$J$10,IF($N78=9,BQ109*'4 PEF'!$J$7,IF($N78=10,BQ109*'4 PEF'!$J$6)))))</f>
        <v>15.858020717931289</v>
      </c>
      <c r="BR78" s="21">
        <f>BR109*'4 PEF'!$J$10</f>
        <v>19.849983030304774</v>
      </c>
      <c r="BS78" s="21">
        <f>BS109*'4 PEF'!$J$10</f>
        <v>0.80232797606978923</v>
      </c>
      <c r="BT78" s="39">
        <f>BT109*'4 PEF'!$J$10</f>
        <v>0</v>
      </c>
      <c r="BU78" s="40">
        <f t="shared" si="98"/>
        <v>71.539994670281715</v>
      </c>
    </row>
    <row r="79" spans="1:73" x14ac:dyDescent="0.25">
      <c r="A79" s="195"/>
      <c r="B79" s="18">
        <v>10</v>
      </c>
      <c r="C79" s="26">
        <f>VLOOKUP(M79,[1]aux!$A$2:$B$35,2)</f>
        <v>24</v>
      </c>
      <c r="D79" s="55" t="s">
        <v>40</v>
      </c>
      <c r="E79" s="55" t="s">
        <v>40</v>
      </c>
      <c r="F79" s="54" t="s">
        <v>41</v>
      </c>
      <c r="G79" s="54" t="s">
        <v>42</v>
      </c>
      <c r="H79" s="54">
        <v>0</v>
      </c>
      <c r="I79" s="54">
        <f t="shared" si="75"/>
        <v>3</v>
      </c>
      <c r="J79" s="54">
        <f t="shared" si="76"/>
        <v>3</v>
      </c>
      <c r="K79" s="54">
        <f t="shared" si="77"/>
        <v>2</v>
      </c>
      <c r="L79" s="54">
        <f t="shared" si="78"/>
        <v>1</v>
      </c>
      <c r="M79" s="54">
        <f t="shared" si="79"/>
        <v>3321</v>
      </c>
      <c r="N79" s="54">
        <v>7</v>
      </c>
      <c r="O79" s="54">
        <v>12</v>
      </c>
      <c r="P79" s="54">
        <v>1</v>
      </c>
      <c r="Q79" s="54">
        <v>1</v>
      </c>
      <c r="R79" s="54">
        <v>2</v>
      </c>
      <c r="S79" s="54" t="s">
        <v>42</v>
      </c>
      <c r="T79" s="26">
        <f t="shared" si="80"/>
        <v>16</v>
      </c>
      <c r="U79" s="54">
        <v>0</v>
      </c>
      <c r="V79" s="54">
        <v>0</v>
      </c>
      <c r="W79" s="19"/>
      <c r="X79" s="11">
        <f>VLOOKUP($C79,[2]Madrid!$BB$7:$BK$40,5)</f>
        <v>15</v>
      </c>
      <c r="Y79" s="11">
        <f>VLOOKUP($C79,[2]Madrid!$BB$7:$BK$40,6)</f>
        <v>35</v>
      </c>
      <c r="Z79" s="11">
        <f>VLOOKUP($C79,[2]Madrid!$BB$7:$BK$40,7)</f>
        <v>65</v>
      </c>
      <c r="AA79" s="11">
        <f>VLOOKUP($C79,[2]Madrid!$BB$7:$BK$40,8)</f>
        <v>90</v>
      </c>
      <c r="AB79" s="11">
        <f>VLOOKUP($C79,[2]Madrid!$BB$7:$BK$40,9)</f>
        <v>116</v>
      </c>
      <c r="AC79" s="11">
        <f>VLOOKUP($C79,[2]Madrid!$BB$7:$BK$40,10)</f>
        <v>108</v>
      </c>
      <c r="AD79" s="12">
        <f t="shared" si="81"/>
        <v>0</v>
      </c>
      <c r="AE79" s="12">
        <f t="shared" si="82"/>
        <v>0</v>
      </c>
      <c r="AF79" s="12">
        <v>0</v>
      </c>
      <c r="AG79" s="12" t="s">
        <v>38</v>
      </c>
      <c r="AH79" s="12" t="s">
        <v>38</v>
      </c>
      <c r="AI79" s="12">
        <f t="shared" si="83"/>
        <v>127</v>
      </c>
      <c r="AJ79" s="12">
        <f t="shared" si="84"/>
        <v>0</v>
      </c>
      <c r="AK79" s="12">
        <f t="shared" si="85"/>
        <v>148</v>
      </c>
      <c r="AL79" s="12">
        <f t="shared" si="86"/>
        <v>162</v>
      </c>
      <c r="AM79" s="12">
        <f t="shared" si="87"/>
        <v>0</v>
      </c>
      <c r="AN79" s="12">
        <f t="shared" si="88"/>
        <v>0</v>
      </c>
      <c r="AO79" s="14">
        <f t="shared" si="73"/>
        <v>473.55581559693434</v>
      </c>
      <c r="AP79" s="11">
        <f>VLOOKUP($C79,[1]Madrid!$BB$7:$BK$40,5)</f>
        <v>15</v>
      </c>
      <c r="AQ79" s="11">
        <f>VLOOKUP($C79,[1]Madrid!$BB$7:$BK$40,6)</f>
        <v>35</v>
      </c>
      <c r="AR79" s="11">
        <f>VLOOKUP($C79,[1]Madrid!$BB$7:$BK$40,7)</f>
        <v>65</v>
      </c>
      <c r="AS79" s="11">
        <f>VLOOKUP($C79,[1]Madrid!$BB$7:$BK$40,8)</f>
        <v>91</v>
      </c>
      <c r="AT79" s="11">
        <f>VLOOKUP($C79,[1]Madrid!$BB$7:$BK$40,9)</f>
        <v>117</v>
      </c>
      <c r="AU79" s="11">
        <f>VLOOKUP($C79,[1]Madrid!$BB$7:$BK$40,10)</f>
        <v>109</v>
      </c>
      <c r="AV79" s="12">
        <f t="shared" si="89"/>
        <v>0</v>
      </c>
      <c r="AW79" s="12">
        <f t="shared" si="90"/>
        <v>0</v>
      </c>
      <c r="AX79" s="12">
        <v>0</v>
      </c>
      <c r="AY79" s="12" t="s">
        <v>38</v>
      </c>
      <c r="AZ79" s="12" t="s">
        <v>38</v>
      </c>
      <c r="BA79" s="12">
        <f t="shared" si="91"/>
        <v>128</v>
      </c>
      <c r="BB79" s="12">
        <f t="shared" si="92"/>
        <v>0</v>
      </c>
      <c r="BC79" s="12">
        <f t="shared" si="93"/>
        <v>149</v>
      </c>
      <c r="BD79" s="12">
        <f t="shared" si="94"/>
        <v>162</v>
      </c>
      <c r="BE79" s="12">
        <f t="shared" si="95"/>
        <v>0</v>
      </c>
      <c r="BF79" s="12">
        <f t="shared" si="96"/>
        <v>0</v>
      </c>
      <c r="BG79" s="14">
        <f t="shared" si="74"/>
        <v>250.94420862802576</v>
      </c>
      <c r="BH79" s="21">
        <f>IF($N79=2,BH110*'4 PEF'!$J$4,IF(OR($N79=3,$N79=4,$N79=5,$N79=6),BH110*'4 PEF'!$J$5,IF(OR($N79=7,$N79=8),BH110*'4 PEF'!$J$10,IF($N79=9,BH110*'4 PEF'!$J$7,IF($N79=10,BH110*'4 PEF'!$J$6)))))</f>
        <v>12.974062762840864</v>
      </c>
      <c r="BI79" s="21">
        <f>BI110*'4 PEF'!$J$10</f>
        <v>8.2505004214138484</v>
      </c>
      <c r="BJ79" s="21">
        <f>IF($N79=2,BJ110*'4 PEF'!$J$4,IF(OR($N79=3,$N79=4,$N79=5,$N79=6),BJ110*'4 PEF'!$J$5,IF(OR($N79=7,$N79=8),BJ110*'4 PEF'!$J$10,IF($N79=9,BJ110*'4 PEF'!$J$7,IF($N79=10,BJ110*'4 PEF'!$J$6)))))</f>
        <v>10.545118360781673</v>
      </c>
      <c r="BK79" s="21">
        <f>BK110*'4 PEF'!$J$10</f>
        <v>19.301450285712871</v>
      </c>
      <c r="BL79" s="21">
        <f>BL110*'4 PEF'!$J$10</f>
        <v>0.71746358436202984</v>
      </c>
      <c r="BM79" s="39">
        <f>BM110*'4 PEF'!$J$10</f>
        <v>0</v>
      </c>
      <c r="BN79" s="40">
        <f t="shared" si="97"/>
        <v>51.788595415111281</v>
      </c>
      <c r="BO79" s="21">
        <f>IF($N79=2,BO110*'4 PEF'!$J$4,IF(OR($N79=3,$N79=4,$N79=5,$N79=6),BO110*'4 PEF'!$J$5,IF(OR($N79=7,$N79=8),BO110*'4 PEF'!$J$10,IF($N79=9,BO110*'4 PEF'!$J$7,IF($N79=10,BO110*'4 PEF'!$J$6)))))</f>
        <v>12.075710990029064</v>
      </c>
      <c r="BP79" s="21">
        <f>BP110*'4 PEF'!$J$10</f>
        <v>3.8129653095961369</v>
      </c>
      <c r="BQ79" s="21">
        <f>IF($N79=2,BQ110*'4 PEF'!$J$4,IF(OR($N79=3,$N79=4,$N79=5,$N79=6),BQ110*'4 PEF'!$J$5,IF(OR($N79=7,$N79=8),BQ110*'4 PEF'!$J$10,IF($N79=9,BQ110*'4 PEF'!$J$7,IF($N79=10,BQ110*'4 PEF'!$J$6)))))</f>
        <v>16.395356074069813</v>
      </c>
      <c r="BR79" s="21">
        <f>BR110*'4 PEF'!$J$10</f>
        <v>19.849983030304774</v>
      </c>
      <c r="BS79" s="21">
        <f>BS110*'4 PEF'!$J$10</f>
        <v>0.64914929370443952</v>
      </c>
      <c r="BT79" s="39">
        <f>BT110*'4 PEF'!$J$10</f>
        <v>0</v>
      </c>
      <c r="BU79" s="40">
        <f t="shared" si="98"/>
        <v>52.783164697704223</v>
      </c>
    </row>
    <row r="80" spans="1:73" x14ac:dyDescent="0.25">
      <c r="A80" s="195"/>
      <c r="B80" s="18">
        <v>11</v>
      </c>
      <c r="C80" s="26">
        <f>VLOOKUP(M80,[1]aux!$A$2:$B$35,2)</f>
        <v>32</v>
      </c>
      <c r="D80" s="55" t="s">
        <v>41</v>
      </c>
      <c r="E80" s="55" t="s">
        <v>40</v>
      </c>
      <c r="F80" s="54" t="s">
        <v>41</v>
      </c>
      <c r="G80" s="54" t="s">
        <v>42</v>
      </c>
      <c r="H80" s="54">
        <v>0</v>
      </c>
      <c r="I80" s="54">
        <f t="shared" si="75"/>
        <v>4</v>
      </c>
      <c r="J80" s="54">
        <f t="shared" si="76"/>
        <v>3</v>
      </c>
      <c r="K80" s="54">
        <f t="shared" si="77"/>
        <v>2</v>
      </c>
      <c r="L80" s="54">
        <f t="shared" si="78"/>
        <v>1</v>
      </c>
      <c r="M80" s="54">
        <f t="shared" si="79"/>
        <v>4321</v>
      </c>
      <c r="N80" s="54">
        <v>7</v>
      </c>
      <c r="O80" s="54">
        <v>12</v>
      </c>
      <c r="P80" s="54">
        <v>1</v>
      </c>
      <c r="Q80" s="54">
        <v>1</v>
      </c>
      <c r="R80" s="54">
        <v>2</v>
      </c>
      <c r="S80" s="54" t="s">
        <v>42</v>
      </c>
      <c r="T80" s="26">
        <f t="shared" si="80"/>
        <v>16</v>
      </c>
      <c r="U80" s="54">
        <v>0</v>
      </c>
      <c r="V80" s="54">
        <v>0</v>
      </c>
      <c r="W80" s="19"/>
      <c r="X80" s="11">
        <f>VLOOKUP($C80,[2]Madrid!$BB$7:$BK$40,5)</f>
        <v>17</v>
      </c>
      <c r="Y80" s="11">
        <f>VLOOKUP($C80,[2]Madrid!$BB$7:$BK$40,6)</f>
        <v>37</v>
      </c>
      <c r="Z80" s="11">
        <f>VLOOKUP($C80,[2]Madrid!$BB$7:$BK$40,7)</f>
        <v>67</v>
      </c>
      <c r="AA80" s="11">
        <f>VLOOKUP($C80,[2]Madrid!$BB$7:$BK$40,8)</f>
        <v>90</v>
      </c>
      <c r="AB80" s="11">
        <f>VLOOKUP($C80,[2]Madrid!$BB$7:$BK$40,9)</f>
        <v>116</v>
      </c>
      <c r="AC80" s="11">
        <f>VLOOKUP($C80,[2]Madrid!$BB$7:$BK$40,10)</f>
        <v>108</v>
      </c>
      <c r="AD80" s="12">
        <f t="shared" si="81"/>
        <v>0</v>
      </c>
      <c r="AE80" s="12">
        <f t="shared" si="82"/>
        <v>0</v>
      </c>
      <c r="AF80" s="12">
        <v>0</v>
      </c>
      <c r="AG80" s="12" t="s">
        <v>38</v>
      </c>
      <c r="AH80" s="12" t="s">
        <v>38</v>
      </c>
      <c r="AI80" s="12">
        <f t="shared" si="83"/>
        <v>127</v>
      </c>
      <c r="AJ80" s="12">
        <f t="shared" si="84"/>
        <v>0</v>
      </c>
      <c r="AK80" s="12">
        <f t="shared" si="85"/>
        <v>148</v>
      </c>
      <c r="AL80" s="12">
        <f t="shared" si="86"/>
        <v>162</v>
      </c>
      <c r="AM80" s="12">
        <f t="shared" si="87"/>
        <v>0</v>
      </c>
      <c r="AN80" s="12">
        <f t="shared" si="88"/>
        <v>0</v>
      </c>
      <c r="AO80" s="14">
        <f t="shared" si="73"/>
        <v>503.05652170228808</v>
      </c>
      <c r="AP80" s="11">
        <f>VLOOKUP($C80,[1]Madrid!$BB$7:$BK$40,5)</f>
        <v>17</v>
      </c>
      <c r="AQ80" s="11">
        <f>VLOOKUP($C80,[1]Madrid!$BB$7:$BK$40,6)</f>
        <v>37</v>
      </c>
      <c r="AR80" s="11">
        <f>VLOOKUP($C80,[1]Madrid!$BB$7:$BK$40,7)</f>
        <v>67</v>
      </c>
      <c r="AS80" s="11">
        <f>VLOOKUP($C80,[1]Madrid!$BB$7:$BK$40,8)</f>
        <v>91</v>
      </c>
      <c r="AT80" s="11">
        <f>VLOOKUP($C80,[1]Madrid!$BB$7:$BK$40,9)</f>
        <v>117</v>
      </c>
      <c r="AU80" s="11">
        <f>VLOOKUP($C80,[1]Madrid!$BB$7:$BK$40,10)</f>
        <v>109</v>
      </c>
      <c r="AV80" s="12">
        <f t="shared" si="89"/>
        <v>0</v>
      </c>
      <c r="AW80" s="12">
        <f t="shared" si="90"/>
        <v>0</v>
      </c>
      <c r="AX80" s="12">
        <v>0</v>
      </c>
      <c r="AY80" s="12" t="s">
        <v>38</v>
      </c>
      <c r="AZ80" s="12" t="s">
        <v>38</v>
      </c>
      <c r="BA80" s="12">
        <f t="shared" si="91"/>
        <v>128</v>
      </c>
      <c r="BB80" s="12">
        <f t="shared" si="92"/>
        <v>0</v>
      </c>
      <c r="BC80" s="12">
        <f t="shared" si="93"/>
        <v>149</v>
      </c>
      <c r="BD80" s="12">
        <f t="shared" si="94"/>
        <v>162</v>
      </c>
      <c r="BE80" s="12">
        <f t="shared" si="95"/>
        <v>0</v>
      </c>
      <c r="BF80" s="12">
        <f t="shared" si="96"/>
        <v>0</v>
      </c>
      <c r="BG80" s="14">
        <f t="shared" si="74"/>
        <v>264.25784777381494</v>
      </c>
      <c r="BH80" s="21">
        <f>IF($N80=2,BH111*'4 PEF'!$J$4,IF(OR($N80=3,$N80=4,$N80=5,$N80=6),BH111*'4 PEF'!$J$5,IF(OR($N80=7,$N80=8),BH111*'4 PEF'!$J$10,IF($N80=9,BH111*'4 PEF'!$J$7,IF($N80=10,BH111*'4 PEF'!$J$6)))))</f>
        <v>11.202456905095838</v>
      </c>
      <c r="BI80" s="21">
        <f>BI111*'4 PEF'!$J$10</f>
        <v>7.9711756949053942</v>
      </c>
      <c r="BJ80" s="21">
        <f>IF($N80=2,BJ111*'4 PEF'!$J$4,IF(OR($N80=3,$N80=4,$N80=5,$N80=6),BJ111*'4 PEF'!$J$5,IF(OR($N80=7,$N80=8),BJ111*'4 PEF'!$J$10,IF($N80=9,BJ111*'4 PEF'!$J$7,IF($N80=10,BJ111*'4 PEF'!$J$6)))))</f>
        <v>10.720713998105277</v>
      </c>
      <c r="BK80" s="21">
        <f>BK111*'4 PEF'!$J$10</f>
        <v>19.301450285712871</v>
      </c>
      <c r="BL80" s="21">
        <f>BL111*'4 PEF'!$J$10</f>
        <v>0.70440062767597256</v>
      </c>
      <c r="BM80" s="39">
        <f>BM111*'4 PEF'!$J$10</f>
        <v>0</v>
      </c>
      <c r="BN80" s="40">
        <f t="shared" si="97"/>
        <v>49.900197511495357</v>
      </c>
      <c r="BO80" s="21">
        <f>IF($N80=2,BO111*'4 PEF'!$J$4,IF(OR($N80=3,$N80=4,$N80=5,$N80=6),BO111*'4 PEF'!$J$5,IF(OR($N80=7,$N80=8),BO111*'4 PEF'!$J$10,IF($N80=9,BO111*'4 PEF'!$J$7,IF($N80=10,BO111*'4 PEF'!$J$6)))))</f>
        <v>10.944840564302805</v>
      </c>
      <c r="BP80" s="21">
        <f>BP111*'4 PEF'!$J$10</f>
        <v>3.6908890239711267</v>
      </c>
      <c r="BQ80" s="21">
        <f>IF($N80=2,BQ111*'4 PEF'!$J$4,IF(OR($N80=3,$N80=4,$N80=5,$N80=6),BQ111*'4 PEF'!$J$5,IF(OR($N80=7,$N80=8),BQ111*'4 PEF'!$J$10,IF($N80=9,BQ111*'4 PEF'!$J$7,IF($N80=10,BQ111*'4 PEF'!$J$6)))))</f>
        <v>16.53499600906725</v>
      </c>
      <c r="BR80" s="21">
        <f>BR111*'4 PEF'!$J$10</f>
        <v>19.849983030304774</v>
      </c>
      <c r="BS80" s="21">
        <f>BS111*'4 PEF'!$J$10</f>
        <v>0.64308944220407283</v>
      </c>
      <c r="BT80" s="39">
        <f>BT111*'4 PEF'!$J$10</f>
        <v>0</v>
      </c>
      <c r="BU80" s="40">
        <f t="shared" si="98"/>
        <v>51.663798069850031</v>
      </c>
    </row>
    <row r="81" spans="1:73" x14ac:dyDescent="0.25">
      <c r="A81" s="195"/>
      <c r="B81" s="18">
        <v>12</v>
      </c>
      <c r="C81" s="26">
        <f>VLOOKUP(M81,[1]aux!$A$2:$B$35,2)</f>
        <v>26</v>
      </c>
      <c r="D81" s="55" t="s">
        <v>40</v>
      </c>
      <c r="E81" s="55" t="s">
        <v>40</v>
      </c>
      <c r="F81" s="54" t="s">
        <v>41</v>
      </c>
      <c r="G81" s="54" t="s">
        <v>42</v>
      </c>
      <c r="H81" s="54">
        <v>1</v>
      </c>
      <c r="I81" s="54">
        <f t="shared" si="75"/>
        <v>3</v>
      </c>
      <c r="J81" s="54">
        <f t="shared" si="76"/>
        <v>3</v>
      </c>
      <c r="K81" s="54">
        <f t="shared" si="77"/>
        <v>2</v>
      </c>
      <c r="L81" s="54">
        <f t="shared" si="78"/>
        <v>2</v>
      </c>
      <c r="M81" s="54">
        <f t="shared" si="79"/>
        <v>3322</v>
      </c>
      <c r="N81" s="54">
        <v>7</v>
      </c>
      <c r="O81" s="54">
        <v>12</v>
      </c>
      <c r="P81" s="54">
        <v>1</v>
      </c>
      <c r="Q81" s="54">
        <v>1</v>
      </c>
      <c r="R81" s="54">
        <v>2</v>
      </c>
      <c r="S81" s="54" t="s">
        <v>42</v>
      </c>
      <c r="T81" s="26">
        <f t="shared" si="80"/>
        <v>16</v>
      </c>
      <c r="U81" s="54">
        <v>0</v>
      </c>
      <c r="V81" s="54">
        <v>0</v>
      </c>
      <c r="W81" s="19"/>
      <c r="X81" s="11">
        <f>VLOOKUP($C81,[2]Madrid!$BB$7:$BK$40,5)</f>
        <v>15</v>
      </c>
      <c r="Y81" s="11">
        <f>VLOOKUP($C81,[2]Madrid!$BB$7:$BK$40,6)</f>
        <v>35</v>
      </c>
      <c r="Z81" s="11">
        <f>VLOOKUP($C81,[2]Madrid!$BB$7:$BK$40,7)</f>
        <v>65</v>
      </c>
      <c r="AA81" s="11">
        <f>VLOOKUP($C81,[2]Madrid!$BB$7:$BK$40,8)</f>
        <v>90</v>
      </c>
      <c r="AB81" s="11">
        <f>VLOOKUP($C81,[2]Madrid!$BB$7:$BK$40,9)</f>
        <v>116</v>
      </c>
      <c r="AC81" s="11">
        <f>VLOOKUP($C81,[2]Madrid!$BB$7:$BK$40,10)</f>
        <v>108</v>
      </c>
      <c r="AD81" s="12">
        <f t="shared" si="81"/>
        <v>169</v>
      </c>
      <c r="AE81" s="12">
        <f t="shared" si="82"/>
        <v>167</v>
      </c>
      <c r="AF81" s="12">
        <v>0</v>
      </c>
      <c r="AG81" s="12" t="s">
        <v>38</v>
      </c>
      <c r="AH81" s="12" t="s">
        <v>38</v>
      </c>
      <c r="AI81" s="12">
        <f t="shared" si="83"/>
        <v>127</v>
      </c>
      <c r="AJ81" s="12">
        <f t="shared" si="84"/>
        <v>0</v>
      </c>
      <c r="AK81" s="12">
        <f t="shared" si="85"/>
        <v>148</v>
      </c>
      <c r="AL81" s="12">
        <f t="shared" si="86"/>
        <v>162</v>
      </c>
      <c r="AM81" s="12">
        <f t="shared" si="87"/>
        <v>0</v>
      </c>
      <c r="AN81" s="12">
        <f t="shared" si="88"/>
        <v>0</v>
      </c>
      <c r="AO81" s="14">
        <f t="shared" si="73"/>
        <v>496.87504759693445</v>
      </c>
      <c r="AP81" s="11">
        <f>VLOOKUP($C81,[1]Madrid!$BB$7:$BK$40,5)</f>
        <v>15</v>
      </c>
      <c r="AQ81" s="11">
        <f>VLOOKUP($C81,[1]Madrid!$BB$7:$BK$40,6)</f>
        <v>35</v>
      </c>
      <c r="AR81" s="11">
        <f>VLOOKUP($C81,[1]Madrid!$BB$7:$BK$40,7)</f>
        <v>65</v>
      </c>
      <c r="AS81" s="11">
        <f>VLOOKUP($C81,[1]Madrid!$BB$7:$BK$40,8)</f>
        <v>91</v>
      </c>
      <c r="AT81" s="11">
        <f>VLOOKUP($C81,[1]Madrid!$BB$7:$BK$40,9)</f>
        <v>117</v>
      </c>
      <c r="AU81" s="11">
        <f>VLOOKUP($C81,[1]Madrid!$BB$7:$BK$40,10)</f>
        <v>109</v>
      </c>
      <c r="AV81" s="12">
        <f t="shared" si="89"/>
        <v>170</v>
      </c>
      <c r="AW81" s="12">
        <f t="shared" si="90"/>
        <v>168</v>
      </c>
      <c r="AX81" s="12">
        <v>0</v>
      </c>
      <c r="AY81" s="12" t="s">
        <v>38</v>
      </c>
      <c r="AZ81" s="12" t="s">
        <v>38</v>
      </c>
      <c r="BA81" s="12">
        <f t="shared" si="91"/>
        <v>128</v>
      </c>
      <c r="BB81" s="12">
        <f t="shared" si="92"/>
        <v>0</v>
      </c>
      <c r="BC81" s="12">
        <f t="shared" si="93"/>
        <v>149</v>
      </c>
      <c r="BD81" s="12">
        <f t="shared" si="94"/>
        <v>162</v>
      </c>
      <c r="BE81" s="12">
        <f t="shared" si="95"/>
        <v>0</v>
      </c>
      <c r="BF81" s="12">
        <f t="shared" si="96"/>
        <v>0</v>
      </c>
      <c r="BG81" s="14">
        <f t="shared" si="74"/>
        <v>269.6466701262076</v>
      </c>
      <c r="BH81" s="21">
        <f>IF($N81=2,BH112*'4 PEF'!$J$4,IF(OR($N81=3,$N81=4,$N81=5,$N81=6),BH112*'4 PEF'!$J$5,IF(OR($N81=7,$N81=8),BH112*'4 PEF'!$J$10,IF($N81=9,BH112*'4 PEF'!$J$7,IF($N81=10,BH112*'4 PEF'!$J$6)))))</f>
        <v>9.6621153574322225</v>
      </c>
      <c r="BI81" s="21">
        <f>BI112*'4 PEF'!$J$10</f>
        <v>7.3985447399994433</v>
      </c>
      <c r="BJ81" s="21">
        <f>IF($N81=2,BJ112*'4 PEF'!$J$4,IF(OR($N81=3,$N81=4,$N81=5,$N81=6),BJ112*'4 PEF'!$J$5,IF(OR($N81=7,$N81=8),BJ112*'4 PEF'!$J$10,IF($N81=9,BJ112*'4 PEF'!$J$7,IF($N81=10,BJ112*'4 PEF'!$J$6)))))</f>
        <v>10.890693431727595</v>
      </c>
      <c r="BK81" s="21">
        <f>BK112*'4 PEF'!$J$10</f>
        <v>19.301450285712871</v>
      </c>
      <c r="BL81" s="21">
        <f>BL112*'4 PEF'!$J$10</f>
        <v>8.4539258308746561</v>
      </c>
      <c r="BM81" s="39">
        <f>BM112*'4 PEF'!$J$10</f>
        <v>0</v>
      </c>
      <c r="BN81" s="40">
        <f t="shared" si="97"/>
        <v>55.70672964574679</v>
      </c>
      <c r="BO81" s="21">
        <f>IF($N81=2,BO112*'4 PEF'!$J$4,IF(OR($N81=3,$N81=4,$N81=5,$N81=6),BO112*'4 PEF'!$J$5,IF(OR($N81=7,$N81=8),BO112*'4 PEF'!$J$10,IF($N81=9,BO112*'4 PEF'!$J$7,IF($N81=10,BO112*'4 PEF'!$J$6)))))</f>
        <v>8.2416714961957247</v>
      </c>
      <c r="BP81" s="21">
        <f>BP112*'4 PEF'!$J$10</f>
        <v>3.0719453070201421</v>
      </c>
      <c r="BQ81" s="21">
        <f>IF($N81=2,BQ112*'4 PEF'!$J$4,IF(OR($N81=3,$N81=4,$N81=5,$N81=6),BQ112*'4 PEF'!$J$5,IF(OR($N81=7,$N81=8),BQ112*'4 PEF'!$J$10,IF($N81=9,BQ112*'4 PEF'!$J$7,IF($N81=10,BQ112*'4 PEF'!$J$6)))))</f>
        <v>16.967577029246623</v>
      </c>
      <c r="BR81" s="21">
        <f>BR112*'4 PEF'!$J$10</f>
        <v>19.849983030304774</v>
      </c>
      <c r="BS81" s="21">
        <f>BS112*'4 PEF'!$J$10</f>
        <v>8.5567793687063034</v>
      </c>
      <c r="BT81" s="39">
        <f>BT112*'4 PEF'!$J$10</f>
        <v>0</v>
      </c>
      <c r="BU81" s="40">
        <f t="shared" si="98"/>
        <v>56.687956231473564</v>
      </c>
    </row>
    <row r="82" spans="1:73" x14ac:dyDescent="0.25">
      <c r="A82" s="195"/>
      <c r="B82" s="18">
        <v>13</v>
      </c>
      <c r="C82" s="26">
        <f>VLOOKUP(M82,[1]aux!$A$2:$B$35,2)</f>
        <v>34</v>
      </c>
      <c r="D82" s="55" t="s">
        <v>41</v>
      </c>
      <c r="E82" s="55" t="s">
        <v>40</v>
      </c>
      <c r="F82" s="54" t="s">
        <v>41</v>
      </c>
      <c r="G82" s="54" t="s">
        <v>42</v>
      </c>
      <c r="H82" s="54">
        <v>1</v>
      </c>
      <c r="I82" s="54">
        <f t="shared" si="75"/>
        <v>4</v>
      </c>
      <c r="J82" s="54">
        <f t="shared" si="76"/>
        <v>3</v>
      </c>
      <c r="K82" s="54">
        <f t="shared" si="77"/>
        <v>2</v>
      </c>
      <c r="L82" s="54">
        <f t="shared" si="78"/>
        <v>2</v>
      </c>
      <c r="M82" s="54">
        <f t="shared" si="79"/>
        <v>4322</v>
      </c>
      <c r="N82" s="54">
        <v>7</v>
      </c>
      <c r="O82" s="54">
        <v>12</v>
      </c>
      <c r="P82" s="54">
        <v>1</v>
      </c>
      <c r="Q82" s="54">
        <v>1</v>
      </c>
      <c r="R82" s="54">
        <v>2</v>
      </c>
      <c r="S82" s="54" t="s">
        <v>42</v>
      </c>
      <c r="T82" s="26">
        <f t="shared" si="80"/>
        <v>16</v>
      </c>
      <c r="U82" s="54">
        <v>0</v>
      </c>
      <c r="V82" s="54">
        <v>0</v>
      </c>
      <c r="W82" s="19"/>
      <c r="X82" s="11">
        <f>VLOOKUP($C82,[2]Madrid!$BB$7:$BK$40,5)</f>
        <v>17</v>
      </c>
      <c r="Y82" s="11">
        <f>VLOOKUP($C82,[2]Madrid!$BB$7:$BK$40,6)</f>
        <v>37</v>
      </c>
      <c r="Z82" s="11">
        <f>VLOOKUP($C82,[2]Madrid!$BB$7:$BK$40,7)</f>
        <v>67</v>
      </c>
      <c r="AA82" s="11">
        <f>VLOOKUP($C82,[2]Madrid!$BB$7:$BK$40,8)</f>
        <v>90</v>
      </c>
      <c r="AB82" s="11">
        <f>VLOOKUP($C82,[2]Madrid!$BB$7:$BK$40,9)</f>
        <v>116</v>
      </c>
      <c r="AC82" s="11">
        <f>VLOOKUP($C82,[2]Madrid!$BB$7:$BK$40,10)</f>
        <v>108</v>
      </c>
      <c r="AD82" s="12">
        <f t="shared" si="81"/>
        <v>169</v>
      </c>
      <c r="AE82" s="12">
        <f t="shared" si="82"/>
        <v>167</v>
      </c>
      <c r="AF82" s="12">
        <v>0</v>
      </c>
      <c r="AG82" s="12" t="s">
        <v>38</v>
      </c>
      <c r="AH82" s="12" t="s">
        <v>38</v>
      </c>
      <c r="AI82" s="12">
        <f t="shared" si="83"/>
        <v>127</v>
      </c>
      <c r="AJ82" s="12">
        <f t="shared" si="84"/>
        <v>0</v>
      </c>
      <c r="AK82" s="12">
        <f t="shared" si="85"/>
        <v>148</v>
      </c>
      <c r="AL82" s="12">
        <f t="shared" si="86"/>
        <v>162</v>
      </c>
      <c r="AM82" s="12">
        <f t="shared" si="87"/>
        <v>0</v>
      </c>
      <c r="AN82" s="12">
        <f t="shared" si="88"/>
        <v>0</v>
      </c>
      <c r="AO82" s="14">
        <f t="shared" si="73"/>
        <v>526.37575370228808</v>
      </c>
      <c r="AP82" s="11">
        <f>VLOOKUP($C82,[1]Madrid!$BB$7:$BK$40,5)</f>
        <v>17</v>
      </c>
      <c r="AQ82" s="11">
        <f>VLOOKUP($C82,[1]Madrid!$BB$7:$BK$40,6)</f>
        <v>37</v>
      </c>
      <c r="AR82" s="11">
        <f>VLOOKUP($C82,[1]Madrid!$BB$7:$BK$40,7)</f>
        <v>67</v>
      </c>
      <c r="AS82" s="11">
        <f>VLOOKUP($C82,[1]Madrid!$BB$7:$BK$40,8)</f>
        <v>91</v>
      </c>
      <c r="AT82" s="11">
        <f>VLOOKUP($C82,[1]Madrid!$BB$7:$BK$40,9)</f>
        <v>117</v>
      </c>
      <c r="AU82" s="11">
        <f>VLOOKUP($C82,[1]Madrid!$BB$7:$BK$40,10)</f>
        <v>109</v>
      </c>
      <c r="AV82" s="12">
        <f t="shared" si="89"/>
        <v>170</v>
      </c>
      <c r="AW82" s="12">
        <f t="shared" si="90"/>
        <v>168</v>
      </c>
      <c r="AX82" s="12">
        <v>0</v>
      </c>
      <c r="AY82" s="12" t="s">
        <v>38</v>
      </c>
      <c r="AZ82" s="12" t="s">
        <v>38</v>
      </c>
      <c r="BA82" s="12">
        <f t="shared" si="91"/>
        <v>128</v>
      </c>
      <c r="BB82" s="12">
        <f t="shared" si="92"/>
        <v>0</v>
      </c>
      <c r="BC82" s="12">
        <f t="shared" si="93"/>
        <v>149</v>
      </c>
      <c r="BD82" s="12">
        <f t="shared" si="94"/>
        <v>162</v>
      </c>
      <c r="BE82" s="12">
        <f t="shared" si="95"/>
        <v>0</v>
      </c>
      <c r="BF82" s="12">
        <f t="shared" si="96"/>
        <v>0</v>
      </c>
      <c r="BG82" s="14">
        <f t="shared" si="74"/>
        <v>282.96030927199678</v>
      </c>
      <c r="BH82" s="21">
        <f>IF($N82=2,BH113*'4 PEF'!$J$4,IF(OR($N82=3,$N82=4,$N82=5,$N82=6),BH113*'4 PEF'!$J$5,IF(OR($N82=7,$N82=8),BH113*'4 PEF'!$J$10,IF($N82=9,BH113*'4 PEF'!$J$7,IF($N82=10,BH113*'4 PEF'!$J$6)))))</f>
        <v>8.2593812641278337</v>
      </c>
      <c r="BI82" s="21">
        <f>BI113*'4 PEF'!$J$10</f>
        <v>7.1338819537543259</v>
      </c>
      <c r="BJ82" s="21">
        <f>IF($N82=2,BJ113*'4 PEF'!$J$4,IF(OR($N82=3,$N82=4,$N82=5,$N82=6),BJ113*'4 PEF'!$J$5,IF(OR($N82=7,$N82=8),BJ113*'4 PEF'!$J$10,IF($N82=9,BJ113*'4 PEF'!$J$7,IF($N82=10,BJ113*'4 PEF'!$J$6)))))</f>
        <v>11.129573124328671</v>
      </c>
      <c r="BK82" s="21">
        <f>BK113*'4 PEF'!$J$10</f>
        <v>19.301450285712871</v>
      </c>
      <c r="BL82" s="21">
        <f>BL113*'4 PEF'!$J$10</f>
        <v>8.440841352584469</v>
      </c>
      <c r="BM82" s="39">
        <f>BM113*'4 PEF'!$J$10</f>
        <v>0</v>
      </c>
      <c r="BN82" s="40">
        <f t="shared" si="97"/>
        <v>54.265127980508169</v>
      </c>
      <c r="BO82" s="21">
        <f>IF($N82=2,BO113*'4 PEF'!$J$4,IF(OR($N82=3,$N82=4,$N82=5,$N82=6),BO113*'4 PEF'!$J$5,IF(OR($N82=7,$N82=8),BO113*'4 PEF'!$J$10,IF($N82=9,BO113*'4 PEF'!$J$7,IF($N82=10,BO113*'4 PEF'!$J$6)))))</f>
        <v>7.3344881507839608</v>
      </c>
      <c r="BP82" s="21">
        <f>BP113*'4 PEF'!$J$10</f>
        <v>2.9564969722716818</v>
      </c>
      <c r="BQ82" s="21">
        <f>IF($N82=2,BQ113*'4 PEF'!$J$4,IF(OR($N82=3,$N82=4,$N82=5,$N82=6),BQ113*'4 PEF'!$J$5,IF(OR($N82=7,$N82=8),BQ113*'4 PEF'!$J$10,IF($N82=9,BQ113*'4 PEF'!$J$7,IF($N82=10,BQ113*'4 PEF'!$J$6)))))</f>
        <v>17.187133698678849</v>
      </c>
      <c r="BR82" s="21">
        <f>BR113*'4 PEF'!$J$10</f>
        <v>19.849983030304774</v>
      </c>
      <c r="BS82" s="21">
        <f>BS113*'4 PEF'!$J$10</f>
        <v>8.5512040944052181</v>
      </c>
      <c r="BT82" s="39">
        <f>BT113*'4 PEF'!$J$10</f>
        <v>0</v>
      </c>
      <c r="BU82" s="40">
        <f t="shared" si="98"/>
        <v>55.879305946444489</v>
      </c>
    </row>
    <row r="83" spans="1:73" x14ac:dyDescent="0.25">
      <c r="A83" s="195"/>
      <c r="B83" s="18">
        <v>14</v>
      </c>
      <c r="C83" s="26">
        <f>VLOOKUP(M83,[1]aux!$A$2:$B$35,2)</f>
        <v>34</v>
      </c>
      <c r="D83" s="55" t="s">
        <v>41</v>
      </c>
      <c r="E83" s="55" t="s">
        <v>40</v>
      </c>
      <c r="F83" s="54" t="s">
        <v>41</v>
      </c>
      <c r="G83" s="54" t="s">
        <v>42</v>
      </c>
      <c r="H83" s="54">
        <v>1</v>
      </c>
      <c r="I83" s="54">
        <f t="shared" si="75"/>
        <v>4</v>
      </c>
      <c r="J83" s="54">
        <f t="shared" si="76"/>
        <v>3</v>
      </c>
      <c r="K83" s="54">
        <f t="shared" si="77"/>
        <v>2</v>
      </c>
      <c r="L83" s="54">
        <f t="shared" si="78"/>
        <v>2</v>
      </c>
      <c r="M83" s="54">
        <f t="shared" si="79"/>
        <v>4322</v>
      </c>
      <c r="N83" s="54">
        <v>6</v>
      </c>
      <c r="O83" s="54">
        <v>11</v>
      </c>
      <c r="P83" s="54">
        <v>1</v>
      </c>
      <c r="Q83" s="54">
        <v>3</v>
      </c>
      <c r="R83" s="54">
        <v>1</v>
      </c>
      <c r="S83" s="54" t="s">
        <v>42</v>
      </c>
      <c r="T83" s="26">
        <f t="shared" si="80"/>
        <v>21</v>
      </c>
      <c r="U83" s="54">
        <v>1</v>
      </c>
      <c r="V83" s="54">
        <v>1</v>
      </c>
      <c r="W83" s="19"/>
      <c r="X83" s="11">
        <f>VLOOKUP($C83,[2]Madrid!$BB$7:$BK$40,5)</f>
        <v>17</v>
      </c>
      <c r="Y83" s="11">
        <f>VLOOKUP($C83,[2]Madrid!$BB$7:$BK$40,6)</f>
        <v>37</v>
      </c>
      <c r="Z83" s="11">
        <f>VLOOKUP($C83,[2]Madrid!$BB$7:$BK$40,7)</f>
        <v>67</v>
      </c>
      <c r="AA83" s="11">
        <f>VLOOKUP($C83,[2]Madrid!$BB$7:$BK$40,8)</f>
        <v>90</v>
      </c>
      <c r="AB83" s="11">
        <f>VLOOKUP($C83,[2]Madrid!$BB$7:$BK$40,9)</f>
        <v>116</v>
      </c>
      <c r="AC83" s="11">
        <f>VLOOKUP($C83,[2]Madrid!$BB$7:$BK$40,10)</f>
        <v>108</v>
      </c>
      <c r="AD83" s="12">
        <f t="shared" si="81"/>
        <v>169</v>
      </c>
      <c r="AE83" s="12">
        <f t="shared" si="82"/>
        <v>167</v>
      </c>
      <c r="AF83" s="12">
        <v>0</v>
      </c>
      <c r="AG83" s="12" t="s">
        <v>38</v>
      </c>
      <c r="AH83" s="12" t="s">
        <v>38</v>
      </c>
      <c r="AI83" s="12">
        <f t="shared" si="83"/>
        <v>121</v>
      </c>
      <c r="AJ83" s="12">
        <f t="shared" si="84"/>
        <v>139</v>
      </c>
      <c r="AK83" s="12">
        <f t="shared" si="85"/>
        <v>148</v>
      </c>
      <c r="AL83" s="12">
        <f t="shared" si="86"/>
        <v>160</v>
      </c>
      <c r="AM83" s="12">
        <f t="shared" si="87"/>
        <v>185</v>
      </c>
      <c r="AN83" s="12">
        <f t="shared" si="88"/>
        <v>184</v>
      </c>
      <c r="AO83" s="14">
        <f t="shared" si="73"/>
        <v>596.58069251714903</v>
      </c>
      <c r="AP83" s="11">
        <f>VLOOKUP($C83,[1]Madrid!$BB$7:$BK$40,5)</f>
        <v>17</v>
      </c>
      <c r="AQ83" s="11">
        <f>VLOOKUP($C83,[1]Madrid!$BB$7:$BK$40,6)</f>
        <v>37</v>
      </c>
      <c r="AR83" s="11">
        <f>VLOOKUP($C83,[1]Madrid!$BB$7:$BK$40,7)</f>
        <v>67</v>
      </c>
      <c r="AS83" s="11">
        <f>VLOOKUP($C83,[1]Madrid!$BB$7:$BK$40,8)</f>
        <v>91</v>
      </c>
      <c r="AT83" s="11">
        <f>VLOOKUP($C83,[1]Madrid!$BB$7:$BK$40,9)</f>
        <v>117</v>
      </c>
      <c r="AU83" s="11">
        <f>VLOOKUP($C83,[1]Madrid!$BB$7:$BK$40,10)</f>
        <v>109</v>
      </c>
      <c r="AV83" s="12">
        <f t="shared" si="89"/>
        <v>170</v>
      </c>
      <c r="AW83" s="12">
        <f t="shared" si="90"/>
        <v>168</v>
      </c>
      <c r="AX83" s="12">
        <v>0</v>
      </c>
      <c r="AY83" s="12" t="s">
        <v>38</v>
      </c>
      <c r="AZ83" s="12" t="s">
        <v>38</v>
      </c>
      <c r="BA83" s="12">
        <f t="shared" si="91"/>
        <v>122</v>
      </c>
      <c r="BB83" s="12">
        <f t="shared" si="92"/>
        <v>140</v>
      </c>
      <c r="BC83" s="12">
        <f t="shared" si="93"/>
        <v>149</v>
      </c>
      <c r="BD83" s="12">
        <f t="shared" si="94"/>
        <v>160</v>
      </c>
      <c r="BE83" s="12">
        <f t="shared" si="95"/>
        <v>186</v>
      </c>
      <c r="BF83" s="12">
        <f t="shared" si="96"/>
        <v>184</v>
      </c>
      <c r="BG83" s="14">
        <f t="shared" si="74"/>
        <v>323.80853443568736</v>
      </c>
      <c r="BH83" s="21">
        <f>IF($N83=2,BH114*'4 PEF'!$J$4,IF(OR($N83=3,$N83=4,$N83=5,$N83=6),BH114*'4 PEF'!$J$5,IF(OR($N83=7,$N83=8),BH114*'4 PEF'!$J$10,IF($N83=9,BH114*'4 PEF'!$J$7,IF($N83=10,BH114*'4 PEF'!$J$6)))))</f>
        <v>12.625130352827712</v>
      </c>
      <c r="BI83" s="21">
        <f>BI114*'4 PEF'!$J$10</f>
        <v>7.2666259349817892</v>
      </c>
      <c r="BJ83" s="21">
        <f>IF($N83=2,BJ114*'4 PEF'!$J$4,IF(OR($N83=3,$N83=4,$N83=5,$N83=6),BJ114*'4 PEF'!$J$5,IF(OR($N83=7,$N83=8),BJ114*'4 PEF'!$J$10,IF($N83=9,BJ114*'4 PEF'!$J$7,IF($N83=10,BJ114*'4 PEF'!$J$6)))))</f>
        <v>5.3999999999999995</v>
      </c>
      <c r="BK83" s="21">
        <f>BK114*'4 PEF'!$J$10</f>
        <v>19.301450285712871</v>
      </c>
      <c r="BL83" s="21">
        <f>BL114*'4 PEF'!$J$10</f>
        <v>8.440841352584469</v>
      </c>
      <c r="BM83" s="39">
        <f>BM114*'4 PEF'!$J$10</f>
        <v>-38.08</v>
      </c>
      <c r="BN83" s="40">
        <f t="shared" si="97"/>
        <v>14.954047926106838</v>
      </c>
      <c r="BO83" s="21">
        <f>IF($N83=2,BO114*'4 PEF'!$J$4,IF(OR($N83=3,$N83=4,$N83=5,$N83=6),BO114*'4 PEF'!$J$5,IF(OR($N83=7,$N83=8),BO114*'4 PEF'!$J$10,IF($N83=9,BO114*'4 PEF'!$J$7,IF($N83=10,BO114*'4 PEF'!$J$6)))))</f>
        <v>11.204283032809036</v>
      </c>
      <c r="BP83" s="21">
        <f>BP114*'4 PEF'!$J$10</f>
        <v>3.1335684694285888</v>
      </c>
      <c r="BQ83" s="21">
        <f>IF($N83=2,BQ114*'4 PEF'!$J$4,IF(OR($N83=3,$N83=4,$N83=5,$N83=6),BQ114*'4 PEF'!$J$5,IF(OR($N83=7,$N83=8),BQ114*'4 PEF'!$J$10,IF($N83=9,BQ114*'4 PEF'!$J$7,IF($N83=10,BQ114*'4 PEF'!$J$6)))))</f>
        <v>8.8707070707070699</v>
      </c>
      <c r="BR83" s="21">
        <f>BR114*'4 PEF'!$J$10</f>
        <v>19.849983030304774</v>
      </c>
      <c r="BS83" s="21">
        <f>BS114*'4 PEF'!$J$10</f>
        <v>8.5512040944052181</v>
      </c>
      <c r="BT83" s="39">
        <f>BT114*'4 PEF'!$J$10</f>
        <v>-23.583636363636362</v>
      </c>
      <c r="BU83" s="40">
        <f t="shared" si="98"/>
        <v>28.026109334018326</v>
      </c>
    </row>
    <row r="84" spans="1:73" x14ac:dyDescent="0.25">
      <c r="A84" s="195"/>
      <c r="B84" s="18">
        <v>15</v>
      </c>
      <c r="C84" s="26">
        <f>VLOOKUP(M84,[1]aux!$A$2:$B$35,2)</f>
        <v>7</v>
      </c>
      <c r="D84" s="55" t="s">
        <v>42</v>
      </c>
      <c r="E84" s="55" t="s">
        <v>38</v>
      </c>
      <c r="F84" s="54" t="s">
        <v>42</v>
      </c>
      <c r="G84" s="54" t="s">
        <v>42</v>
      </c>
      <c r="H84" s="54">
        <v>0</v>
      </c>
      <c r="I84" s="54">
        <f t="shared" si="75"/>
        <v>2</v>
      </c>
      <c r="J84" s="54">
        <f t="shared" si="76"/>
        <v>1</v>
      </c>
      <c r="K84" s="54">
        <f t="shared" si="77"/>
        <v>1</v>
      </c>
      <c r="L84" s="54">
        <f t="shared" si="78"/>
        <v>1</v>
      </c>
      <c r="M84" s="54">
        <f t="shared" si="79"/>
        <v>2111</v>
      </c>
      <c r="N84" s="54">
        <v>7</v>
      </c>
      <c r="O84" s="54">
        <v>12</v>
      </c>
      <c r="P84" s="54">
        <v>1</v>
      </c>
      <c r="Q84" s="54">
        <v>1</v>
      </c>
      <c r="R84" s="54">
        <v>2</v>
      </c>
      <c r="S84" s="54" t="s">
        <v>42</v>
      </c>
      <c r="T84" s="26">
        <f t="shared" si="80"/>
        <v>22</v>
      </c>
      <c r="U84" s="54">
        <v>1</v>
      </c>
      <c r="V84" s="54">
        <v>1</v>
      </c>
      <c r="W84" s="19"/>
      <c r="X84" s="11">
        <f>VLOOKUP($C84,[2]Madrid!$BB$7:$BK$40,5)</f>
        <v>13</v>
      </c>
      <c r="Y84" s="11">
        <f>VLOOKUP($C84,[2]Madrid!$BB$7:$BK$40,6)</f>
        <v>33</v>
      </c>
      <c r="Z84" s="11">
        <f>VLOOKUP($C84,[2]Madrid!$BB$7:$BK$40,7)</f>
        <v>63</v>
      </c>
      <c r="AA84" s="11">
        <f>VLOOKUP($C84,[2]Madrid!$BB$7:$BK$40,8)</f>
        <v>80</v>
      </c>
      <c r="AB84" s="11">
        <f>VLOOKUP($C84,[2]Madrid!$BB$7:$BK$40,9)</f>
        <v>0</v>
      </c>
      <c r="AC84" s="11">
        <f>VLOOKUP($C84,[2]Madrid!$BB$7:$BK$40,10)</f>
        <v>102</v>
      </c>
      <c r="AD84" s="12">
        <f t="shared" si="81"/>
        <v>0</v>
      </c>
      <c r="AE84" s="12">
        <f t="shared" si="82"/>
        <v>0</v>
      </c>
      <c r="AF84" s="12">
        <v>0</v>
      </c>
      <c r="AG84" s="12" t="s">
        <v>38</v>
      </c>
      <c r="AH84" s="12" t="s">
        <v>38</v>
      </c>
      <c r="AI84" s="12">
        <f t="shared" si="83"/>
        <v>127</v>
      </c>
      <c r="AJ84" s="12">
        <f t="shared" si="84"/>
        <v>0</v>
      </c>
      <c r="AK84" s="12">
        <f t="shared" si="85"/>
        <v>148</v>
      </c>
      <c r="AL84" s="12">
        <f t="shared" si="86"/>
        <v>162</v>
      </c>
      <c r="AM84" s="12">
        <f t="shared" si="87"/>
        <v>185</v>
      </c>
      <c r="AN84" s="12">
        <f t="shared" si="88"/>
        <v>184</v>
      </c>
      <c r="AO84" s="14">
        <f t="shared" si="73"/>
        <v>338.79132490075369</v>
      </c>
      <c r="AP84" s="11">
        <f>VLOOKUP($C84,[1]Madrid!$BB$7:$BK$40,5)</f>
        <v>13</v>
      </c>
      <c r="AQ84" s="11">
        <f>VLOOKUP($C84,[1]Madrid!$BB$7:$BK$40,6)</f>
        <v>33</v>
      </c>
      <c r="AR84" s="11">
        <f>VLOOKUP($C84,[1]Madrid!$BB$7:$BK$40,7)</f>
        <v>63</v>
      </c>
      <c r="AS84" s="11">
        <f>VLOOKUP($C84,[1]Madrid!$BB$7:$BK$40,8)</f>
        <v>81</v>
      </c>
      <c r="AT84" s="11">
        <f>VLOOKUP($C84,[1]Madrid!$BB$7:$BK$40,9)</f>
        <v>0</v>
      </c>
      <c r="AU84" s="11">
        <f>VLOOKUP($C84,[1]Madrid!$BB$7:$BK$40,10)</f>
        <v>103</v>
      </c>
      <c r="AV84" s="12">
        <f t="shared" si="89"/>
        <v>0</v>
      </c>
      <c r="AW84" s="12">
        <f t="shared" si="90"/>
        <v>0</v>
      </c>
      <c r="AX84" s="12">
        <v>0</v>
      </c>
      <c r="AY84" s="12" t="s">
        <v>38</v>
      </c>
      <c r="AZ84" s="12" t="s">
        <v>38</v>
      </c>
      <c r="BA84" s="12">
        <f t="shared" si="91"/>
        <v>128</v>
      </c>
      <c r="BB84" s="12">
        <f t="shared" si="92"/>
        <v>0</v>
      </c>
      <c r="BC84" s="12">
        <f t="shared" si="93"/>
        <v>149</v>
      </c>
      <c r="BD84" s="12">
        <f t="shared" si="94"/>
        <v>162</v>
      </c>
      <c r="BE84" s="12">
        <f t="shared" si="95"/>
        <v>186</v>
      </c>
      <c r="BF84" s="12">
        <f t="shared" si="96"/>
        <v>184</v>
      </c>
      <c r="BG84" s="14">
        <f t="shared" si="74"/>
        <v>210.83156769401671</v>
      </c>
      <c r="BH84" s="21">
        <f>IF($N84=2,BH115*'4 PEF'!$J$4,IF(OR($N84=3,$N84=4,$N84=5,$N84=6),BH115*'4 PEF'!$J$5,IF(OR($N84=7,$N84=8),BH115*'4 PEF'!$J$10,IF($N84=9,BH115*'4 PEF'!$J$7,IF($N84=10,BH115*'4 PEF'!$J$6)))))</f>
        <v>31.761383925476817</v>
      </c>
      <c r="BI84" s="21">
        <f>BI115*'4 PEF'!$J$10</f>
        <v>22.415846825076311</v>
      </c>
      <c r="BJ84" s="21">
        <f>IF($N84=2,BJ115*'4 PEF'!$J$4,IF(OR($N84=3,$N84=4,$N84=5,$N84=6),BJ115*'4 PEF'!$J$5,IF(OR($N84=7,$N84=8),BJ115*'4 PEF'!$J$10,IF($N84=9,BJ115*'4 PEF'!$J$7,IF($N84=10,BJ115*'4 PEF'!$J$6)))))</f>
        <v>3.4485201506514112</v>
      </c>
      <c r="BK84" s="21">
        <f>BK115*'4 PEF'!$J$10</f>
        <v>19.301450285712871</v>
      </c>
      <c r="BL84" s="21">
        <f>BL115*'4 PEF'!$J$10</f>
        <v>1.1209864464338581</v>
      </c>
      <c r="BM84" s="39">
        <f>BM115*'4 PEF'!$J$10</f>
        <v>-38.08</v>
      </c>
      <c r="BN84" s="40">
        <f t="shared" si="97"/>
        <v>39.968187633351278</v>
      </c>
      <c r="BO84" s="21">
        <f>IF($N84=2,BO115*'4 PEF'!$J$4,IF(OR($N84=3,$N84=4,$N84=5,$N84=6),BO115*'4 PEF'!$J$5,IF(OR($N84=7,$N84=8),BO115*'4 PEF'!$J$10,IF($N84=9,BO115*'4 PEF'!$J$7,IF($N84=10,BO115*'4 PEF'!$J$6)))))</f>
        <v>25.485232459715604</v>
      </c>
      <c r="BP84" s="21">
        <f>BP115*'4 PEF'!$J$10</f>
        <v>11.638026777227116</v>
      </c>
      <c r="BQ84" s="21">
        <f>IF($N84=2,BQ115*'4 PEF'!$J$4,IF(OR($N84=3,$N84=4,$N84=5,$N84=6),BQ115*'4 PEF'!$J$5,IF(OR($N84=7,$N84=8),BQ115*'4 PEF'!$J$10,IF($N84=9,BQ115*'4 PEF'!$J$7,IF($N84=10,BQ115*'4 PEF'!$J$6)))))</f>
        <v>5.8483050833275794</v>
      </c>
      <c r="BR84" s="21">
        <f>BR115*'4 PEF'!$J$10</f>
        <v>19.849983030304774</v>
      </c>
      <c r="BS84" s="21">
        <f>BS115*'4 PEF'!$J$10</f>
        <v>0.81041303146749533</v>
      </c>
      <c r="BT84" s="39">
        <f>BT115*'4 PEF'!$J$10</f>
        <v>-23.583636363636362</v>
      </c>
      <c r="BU84" s="40">
        <f t="shared" si="98"/>
        <v>40.048324018406205</v>
      </c>
    </row>
    <row r="85" spans="1:73" x14ac:dyDescent="0.25">
      <c r="A85" s="195"/>
      <c r="B85" s="18">
        <v>16</v>
      </c>
      <c r="C85" s="26">
        <f>VLOOKUP(M85,[1]aux!$A$2:$B$35,2)</f>
        <v>17</v>
      </c>
      <c r="D85" s="55" t="s">
        <v>40</v>
      </c>
      <c r="E85" s="55" t="s">
        <v>38</v>
      </c>
      <c r="F85" s="54" t="s">
        <v>42</v>
      </c>
      <c r="G85" s="54" t="s">
        <v>42</v>
      </c>
      <c r="H85" s="54">
        <v>0</v>
      </c>
      <c r="I85" s="54">
        <f t="shared" si="75"/>
        <v>3</v>
      </c>
      <c r="J85" s="54">
        <f t="shared" si="76"/>
        <v>1</v>
      </c>
      <c r="K85" s="54">
        <f t="shared" si="77"/>
        <v>1</v>
      </c>
      <c r="L85" s="54">
        <f t="shared" si="78"/>
        <v>1</v>
      </c>
      <c r="M85" s="54">
        <f t="shared" si="79"/>
        <v>3111</v>
      </c>
      <c r="N85" s="54">
        <v>7</v>
      </c>
      <c r="O85" s="54">
        <v>12</v>
      </c>
      <c r="P85" s="54">
        <v>1</v>
      </c>
      <c r="Q85" s="54">
        <v>1</v>
      </c>
      <c r="R85" s="54">
        <v>2</v>
      </c>
      <c r="S85" s="54" t="s">
        <v>42</v>
      </c>
      <c r="T85" s="26">
        <f t="shared" si="80"/>
        <v>22</v>
      </c>
      <c r="U85" s="54">
        <v>1</v>
      </c>
      <c r="V85" s="54">
        <v>1</v>
      </c>
      <c r="W85" s="19"/>
      <c r="X85" s="11">
        <f>VLOOKUP($C85,[2]Madrid!$BB$7:$BK$40,5)</f>
        <v>15</v>
      </c>
      <c r="Y85" s="11">
        <f>VLOOKUP($C85,[2]Madrid!$BB$7:$BK$40,6)</f>
        <v>35</v>
      </c>
      <c r="Z85" s="11">
        <f>VLOOKUP($C85,[2]Madrid!$BB$7:$BK$40,7)</f>
        <v>65</v>
      </c>
      <c r="AA85" s="11">
        <f>VLOOKUP($C85,[2]Madrid!$BB$7:$BK$40,8)</f>
        <v>80</v>
      </c>
      <c r="AB85" s="11">
        <f>VLOOKUP($C85,[2]Madrid!$BB$7:$BK$40,9)</f>
        <v>0</v>
      </c>
      <c r="AC85" s="11">
        <f>VLOOKUP($C85,[2]Madrid!$BB$7:$BK$40,10)</f>
        <v>102</v>
      </c>
      <c r="AD85" s="12">
        <f t="shared" si="81"/>
        <v>0</v>
      </c>
      <c r="AE85" s="12">
        <f t="shared" si="82"/>
        <v>0</v>
      </c>
      <c r="AF85" s="12">
        <v>0</v>
      </c>
      <c r="AG85" s="12" t="s">
        <v>38</v>
      </c>
      <c r="AH85" s="12" t="s">
        <v>38</v>
      </c>
      <c r="AI85" s="12">
        <f t="shared" si="83"/>
        <v>127</v>
      </c>
      <c r="AJ85" s="12">
        <f t="shared" si="84"/>
        <v>0</v>
      </c>
      <c r="AK85" s="12">
        <f t="shared" si="85"/>
        <v>148</v>
      </c>
      <c r="AL85" s="12">
        <f t="shared" si="86"/>
        <v>162</v>
      </c>
      <c r="AM85" s="12">
        <f t="shared" si="87"/>
        <v>185</v>
      </c>
      <c r="AN85" s="12">
        <f t="shared" si="88"/>
        <v>184</v>
      </c>
      <c r="AO85" s="14">
        <f t="shared" si="73"/>
        <v>360.14410399445569</v>
      </c>
      <c r="AP85" s="11">
        <f>VLOOKUP($C85,[1]Madrid!$BB$7:$BK$40,5)</f>
        <v>15</v>
      </c>
      <c r="AQ85" s="11">
        <f>VLOOKUP($C85,[1]Madrid!$BB$7:$BK$40,6)</f>
        <v>35</v>
      </c>
      <c r="AR85" s="11">
        <f>VLOOKUP($C85,[1]Madrid!$BB$7:$BK$40,7)</f>
        <v>65</v>
      </c>
      <c r="AS85" s="11">
        <f>VLOOKUP($C85,[1]Madrid!$BB$7:$BK$40,8)</f>
        <v>81</v>
      </c>
      <c r="AT85" s="11">
        <f>VLOOKUP($C85,[1]Madrid!$BB$7:$BK$40,9)</f>
        <v>0</v>
      </c>
      <c r="AU85" s="11">
        <f>VLOOKUP($C85,[1]Madrid!$BB$7:$BK$40,10)</f>
        <v>103</v>
      </c>
      <c r="AV85" s="12">
        <f t="shared" si="89"/>
        <v>0</v>
      </c>
      <c r="AW85" s="12">
        <f t="shared" si="90"/>
        <v>0</v>
      </c>
      <c r="AX85" s="12">
        <v>0</v>
      </c>
      <c r="AY85" s="12" t="s">
        <v>38</v>
      </c>
      <c r="AZ85" s="12" t="s">
        <v>38</v>
      </c>
      <c r="BA85" s="12">
        <f t="shared" si="91"/>
        <v>128</v>
      </c>
      <c r="BB85" s="12">
        <f t="shared" si="92"/>
        <v>0</v>
      </c>
      <c r="BC85" s="12">
        <f t="shared" si="93"/>
        <v>149</v>
      </c>
      <c r="BD85" s="12">
        <f t="shared" si="94"/>
        <v>162</v>
      </c>
      <c r="BE85" s="12">
        <f t="shared" si="95"/>
        <v>186</v>
      </c>
      <c r="BF85" s="12">
        <f t="shared" si="96"/>
        <v>184</v>
      </c>
      <c r="BG85" s="14">
        <f t="shared" si="74"/>
        <v>220.20243751480524</v>
      </c>
      <c r="BH85" s="21">
        <f>IF($N85=2,BH116*'4 PEF'!$J$4,IF(OR($N85=3,$N85=4,$N85=5,$N85=6),BH116*'4 PEF'!$J$5,IF(OR($N85=7,$N85=8),BH116*'4 PEF'!$J$10,IF($N85=9,BH116*'4 PEF'!$J$7,IF($N85=10,BH116*'4 PEF'!$J$6)))))</f>
        <v>28.361675905839384</v>
      </c>
      <c r="BI85" s="21">
        <f>BI116*'4 PEF'!$J$10</f>
        <v>22.304515325795759</v>
      </c>
      <c r="BJ85" s="21">
        <f>IF($N85=2,BJ116*'4 PEF'!$J$4,IF(OR($N85=3,$N85=4,$N85=5,$N85=6),BJ116*'4 PEF'!$J$5,IF(OR($N85=7,$N85=8),BJ116*'4 PEF'!$J$10,IF($N85=9,BJ116*'4 PEF'!$J$7,IF($N85=10,BJ116*'4 PEF'!$J$6)))))</f>
        <v>3.4727828717019711</v>
      </c>
      <c r="BK85" s="21">
        <f>BK116*'4 PEF'!$J$10</f>
        <v>19.301450285712871</v>
      </c>
      <c r="BL85" s="21">
        <f>BL116*'4 PEF'!$J$10</f>
        <v>1.1019581364890134</v>
      </c>
      <c r="BM85" s="39">
        <f>BM116*'4 PEF'!$J$10</f>
        <v>-38.08</v>
      </c>
      <c r="BN85" s="40">
        <f t="shared" si="97"/>
        <v>36.462382525538999</v>
      </c>
      <c r="BO85" s="21">
        <f>IF($N85=2,BO116*'4 PEF'!$J$4,IF(OR($N85=3,$N85=4,$N85=5,$N85=6),BO116*'4 PEF'!$J$5,IF(OR($N85=7,$N85=8),BO116*'4 PEF'!$J$10,IF($N85=9,BO116*'4 PEF'!$J$7,IF($N85=10,BO116*'4 PEF'!$J$6)))))</f>
        <v>23.327720527848697</v>
      </c>
      <c r="BP85" s="21">
        <f>BP116*'4 PEF'!$J$10</f>
        <v>11.701942418127162</v>
      </c>
      <c r="BQ85" s="21">
        <f>IF($N85=2,BQ116*'4 PEF'!$J$4,IF(OR($N85=3,$N85=4,$N85=5,$N85=6),BQ116*'4 PEF'!$J$5,IF(OR($N85=7,$N85=8),BQ116*'4 PEF'!$J$10,IF($N85=9,BQ116*'4 PEF'!$J$7,IF($N85=10,BQ116*'4 PEF'!$J$6)))))</f>
        <v>5.8587577240014763</v>
      </c>
      <c r="BR85" s="21">
        <f>BR116*'4 PEF'!$J$10</f>
        <v>19.849983030304774</v>
      </c>
      <c r="BS85" s="21">
        <f>BS116*'4 PEF'!$J$10</f>
        <v>0.80232797606978923</v>
      </c>
      <c r="BT85" s="39">
        <f>BT116*'4 PEF'!$J$10</f>
        <v>-23.583636363636362</v>
      </c>
      <c r="BU85" s="40">
        <f t="shared" si="98"/>
        <v>37.957095312715538</v>
      </c>
    </row>
    <row r="86" spans="1:73" x14ac:dyDescent="0.25">
      <c r="A86" s="195"/>
      <c r="B86" s="18">
        <v>17</v>
      </c>
      <c r="C86" s="26">
        <f>VLOOKUP(M86,[1]aux!$A$2:$B$35,2)</f>
        <v>24</v>
      </c>
      <c r="D86" s="55" t="s">
        <v>40</v>
      </c>
      <c r="E86" s="55" t="s">
        <v>40</v>
      </c>
      <c r="F86" s="54" t="s">
        <v>41</v>
      </c>
      <c r="G86" s="54" t="s">
        <v>42</v>
      </c>
      <c r="H86" s="54">
        <v>0</v>
      </c>
      <c r="I86" s="54">
        <f t="shared" si="75"/>
        <v>3</v>
      </c>
      <c r="J86" s="54">
        <f t="shared" si="76"/>
        <v>3</v>
      </c>
      <c r="K86" s="54">
        <f t="shared" si="77"/>
        <v>2</v>
      </c>
      <c r="L86" s="54">
        <f t="shared" si="78"/>
        <v>1</v>
      </c>
      <c r="M86" s="54">
        <f t="shared" si="79"/>
        <v>3321</v>
      </c>
      <c r="N86" s="54">
        <v>7</v>
      </c>
      <c r="O86" s="54">
        <v>12</v>
      </c>
      <c r="P86" s="54">
        <v>1</v>
      </c>
      <c r="Q86" s="54">
        <v>1</v>
      </c>
      <c r="R86" s="54">
        <v>2</v>
      </c>
      <c r="S86" s="54" t="s">
        <v>42</v>
      </c>
      <c r="T86" s="26">
        <f t="shared" si="80"/>
        <v>22</v>
      </c>
      <c r="U86" s="54">
        <v>1</v>
      </c>
      <c r="V86" s="54">
        <v>1</v>
      </c>
      <c r="W86" s="19"/>
      <c r="X86" s="11">
        <f>VLOOKUP($C86,[2]Madrid!$BB$7:$BK$40,5)</f>
        <v>15</v>
      </c>
      <c r="Y86" s="11">
        <f>VLOOKUP($C86,[2]Madrid!$BB$7:$BK$40,6)</f>
        <v>35</v>
      </c>
      <c r="Z86" s="11">
        <f>VLOOKUP($C86,[2]Madrid!$BB$7:$BK$40,7)</f>
        <v>65</v>
      </c>
      <c r="AA86" s="11">
        <f>VLOOKUP($C86,[2]Madrid!$BB$7:$BK$40,8)</f>
        <v>90</v>
      </c>
      <c r="AB86" s="11">
        <f>VLOOKUP($C86,[2]Madrid!$BB$7:$BK$40,9)</f>
        <v>116</v>
      </c>
      <c r="AC86" s="11">
        <f>VLOOKUP($C86,[2]Madrid!$BB$7:$BK$40,10)</f>
        <v>108</v>
      </c>
      <c r="AD86" s="12">
        <f t="shared" si="81"/>
        <v>0</v>
      </c>
      <c r="AE86" s="12">
        <f t="shared" si="82"/>
        <v>0</v>
      </c>
      <c r="AF86" s="12">
        <v>0</v>
      </c>
      <c r="AG86" s="12" t="s">
        <v>38</v>
      </c>
      <c r="AH86" s="12" t="s">
        <v>38</v>
      </c>
      <c r="AI86" s="12">
        <f t="shared" si="83"/>
        <v>127</v>
      </c>
      <c r="AJ86" s="12">
        <f t="shared" si="84"/>
        <v>0</v>
      </c>
      <c r="AK86" s="12">
        <f t="shared" si="85"/>
        <v>148</v>
      </c>
      <c r="AL86" s="12">
        <f t="shared" si="86"/>
        <v>162</v>
      </c>
      <c r="AM86" s="12">
        <f t="shared" si="87"/>
        <v>185</v>
      </c>
      <c r="AN86" s="12">
        <f t="shared" si="88"/>
        <v>184</v>
      </c>
      <c r="AO86" s="14">
        <f t="shared" si="73"/>
        <v>515.80962330629404</v>
      </c>
      <c r="AP86" s="11">
        <f>VLOOKUP($C86,[1]Madrid!$BB$7:$BK$40,5)</f>
        <v>15</v>
      </c>
      <c r="AQ86" s="11">
        <f>VLOOKUP($C86,[1]Madrid!$BB$7:$BK$40,6)</f>
        <v>35</v>
      </c>
      <c r="AR86" s="11">
        <f>VLOOKUP($C86,[1]Madrid!$BB$7:$BK$40,7)</f>
        <v>65</v>
      </c>
      <c r="AS86" s="11">
        <f>VLOOKUP($C86,[1]Madrid!$BB$7:$BK$40,8)</f>
        <v>91</v>
      </c>
      <c r="AT86" s="11">
        <f>VLOOKUP($C86,[1]Madrid!$BB$7:$BK$40,9)</f>
        <v>117</v>
      </c>
      <c r="AU86" s="11">
        <f>VLOOKUP($C86,[1]Madrid!$BB$7:$BK$40,10)</f>
        <v>109</v>
      </c>
      <c r="AV86" s="12">
        <f t="shared" si="89"/>
        <v>0</v>
      </c>
      <c r="AW86" s="12">
        <f t="shared" si="90"/>
        <v>0</v>
      </c>
      <c r="AX86" s="12">
        <v>0</v>
      </c>
      <c r="AY86" s="12" t="s">
        <v>38</v>
      </c>
      <c r="AZ86" s="12" t="s">
        <v>38</v>
      </c>
      <c r="BA86" s="12">
        <f t="shared" si="91"/>
        <v>128</v>
      </c>
      <c r="BB86" s="12">
        <f t="shared" si="92"/>
        <v>0</v>
      </c>
      <c r="BC86" s="12">
        <f t="shared" si="93"/>
        <v>149</v>
      </c>
      <c r="BD86" s="12">
        <f t="shared" si="94"/>
        <v>162</v>
      </c>
      <c r="BE86" s="12">
        <f t="shared" si="95"/>
        <v>186</v>
      </c>
      <c r="BF86" s="12">
        <f t="shared" si="96"/>
        <v>184</v>
      </c>
      <c r="BG86" s="14">
        <f t="shared" si="74"/>
        <v>286.87034869768786</v>
      </c>
      <c r="BH86" s="21">
        <f>IF($N86=2,BH117*'4 PEF'!$J$4,IF(OR($N86=3,$N86=4,$N86=5,$N86=6),BH117*'4 PEF'!$J$5,IF(OR($N86=7,$N86=8),BH117*'4 PEF'!$J$10,IF($N86=9,BH117*'4 PEF'!$J$7,IF($N86=10,BH117*'4 PEF'!$J$6)))))</f>
        <v>12.974062762840864</v>
      </c>
      <c r="BI86" s="21">
        <f>BI117*'4 PEF'!$J$10</f>
        <v>8.2505004214138484</v>
      </c>
      <c r="BJ86" s="21">
        <f>IF($N86=2,BJ117*'4 PEF'!$J$4,IF(OR($N86=3,$N86=4,$N86=5,$N86=6),BJ117*'4 PEF'!$J$5,IF(OR($N86=7,$N86=8),BJ117*'4 PEF'!$J$10,IF($N86=9,BJ117*'4 PEF'!$J$7,IF($N86=10,BJ117*'4 PEF'!$J$6)))))</f>
        <v>3.6601121238707695</v>
      </c>
      <c r="BK86" s="21">
        <f>BK117*'4 PEF'!$J$10</f>
        <v>19.301450285712871</v>
      </c>
      <c r="BL86" s="21">
        <f>BL117*'4 PEF'!$J$10</f>
        <v>0.71746358436202984</v>
      </c>
      <c r="BM86" s="39">
        <f>BM117*'4 PEF'!$J$10</f>
        <v>-38.08</v>
      </c>
      <c r="BN86" s="40">
        <f t="shared" si="97"/>
        <v>6.8235891782003861</v>
      </c>
      <c r="BO86" s="21">
        <f>IF($N86=2,BO117*'4 PEF'!$J$4,IF(OR($N86=3,$N86=4,$N86=5,$N86=6),BO117*'4 PEF'!$J$5,IF(OR($N86=7,$N86=8),BO117*'4 PEF'!$J$10,IF($N86=9,BO117*'4 PEF'!$J$7,IF($N86=10,BO117*'4 PEF'!$J$6)))))</f>
        <v>12.075710990029064</v>
      </c>
      <c r="BP86" s="21">
        <f>BP117*'4 PEF'!$J$10</f>
        <v>3.8129653095961369</v>
      </c>
      <c r="BQ86" s="21">
        <f>IF($N86=2,BQ117*'4 PEF'!$J$4,IF(OR($N86=3,$N86=4,$N86=5,$N86=6),BQ117*'4 PEF'!$J$5,IF(OR($N86=7,$N86=8),BQ117*'4 PEF'!$J$10,IF($N86=9,BQ117*'4 PEF'!$J$7,IF($N86=10,BQ117*'4 PEF'!$J$6)))))</f>
        <v>6.0572766769119095</v>
      </c>
      <c r="BR86" s="21">
        <f>BR117*'4 PEF'!$J$10</f>
        <v>19.849983030304774</v>
      </c>
      <c r="BS86" s="21">
        <f>BS117*'4 PEF'!$J$10</f>
        <v>0.64914929370443952</v>
      </c>
      <c r="BT86" s="39">
        <f>BT117*'4 PEF'!$J$10</f>
        <v>-23.583636363636362</v>
      </c>
      <c r="BU86" s="40">
        <f t="shared" si="98"/>
        <v>18.861448936909962</v>
      </c>
    </row>
    <row r="87" spans="1:73" x14ac:dyDescent="0.25">
      <c r="A87" s="195"/>
      <c r="B87" s="18">
        <v>18</v>
      </c>
      <c r="C87" s="26">
        <f>VLOOKUP(M87,[1]aux!$A$2:$B$35,2)</f>
        <v>32</v>
      </c>
      <c r="D87" s="55" t="s">
        <v>41</v>
      </c>
      <c r="E87" s="55" t="s">
        <v>40</v>
      </c>
      <c r="F87" s="54" t="s">
        <v>41</v>
      </c>
      <c r="G87" s="54" t="s">
        <v>42</v>
      </c>
      <c r="H87" s="54">
        <v>0</v>
      </c>
      <c r="I87" s="54">
        <f t="shared" si="75"/>
        <v>4</v>
      </c>
      <c r="J87" s="54">
        <f t="shared" si="76"/>
        <v>3</v>
      </c>
      <c r="K87" s="54">
        <f t="shared" si="77"/>
        <v>2</v>
      </c>
      <c r="L87" s="54">
        <f t="shared" si="78"/>
        <v>1</v>
      </c>
      <c r="M87" s="54">
        <f t="shared" si="79"/>
        <v>4321</v>
      </c>
      <c r="N87" s="54">
        <v>7</v>
      </c>
      <c r="O87" s="54">
        <v>12</v>
      </c>
      <c r="P87" s="54">
        <v>1</v>
      </c>
      <c r="Q87" s="54">
        <v>1</v>
      </c>
      <c r="R87" s="54">
        <v>2</v>
      </c>
      <c r="S87" s="54" t="s">
        <v>42</v>
      </c>
      <c r="T87" s="26">
        <f t="shared" si="80"/>
        <v>22</v>
      </c>
      <c r="U87" s="54">
        <v>1</v>
      </c>
      <c r="V87" s="54">
        <v>1</v>
      </c>
      <c r="W87" s="19"/>
      <c r="X87" s="11">
        <f>VLOOKUP($C87,[2]Madrid!$BB$7:$BK$40,5)</f>
        <v>17</v>
      </c>
      <c r="Y87" s="11">
        <f>VLOOKUP($C87,[2]Madrid!$BB$7:$BK$40,6)</f>
        <v>37</v>
      </c>
      <c r="Z87" s="11">
        <f>VLOOKUP($C87,[2]Madrid!$BB$7:$BK$40,7)</f>
        <v>67</v>
      </c>
      <c r="AA87" s="11">
        <f>VLOOKUP($C87,[2]Madrid!$BB$7:$BK$40,8)</f>
        <v>90</v>
      </c>
      <c r="AB87" s="11">
        <f>VLOOKUP($C87,[2]Madrid!$BB$7:$BK$40,9)</f>
        <v>116</v>
      </c>
      <c r="AC87" s="11">
        <f>VLOOKUP($C87,[2]Madrid!$BB$7:$BK$40,10)</f>
        <v>108</v>
      </c>
      <c r="AD87" s="12">
        <f t="shared" si="81"/>
        <v>0</v>
      </c>
      <c r="AE87" s="12">
        <f t="shared" si="82"/>
        <v>0</v>
      </c>
      <c r="AF87" s="12">
        <v>0</v>
      </c>
      <c r="AG87" s="12" t="s">
        <v>38</v>
      </c>
      <c r="AH87" s="12" t="s">
        <v>38</v>
      </c>
      <c r="AI87" s="12">
        <f t="shared" si="83"/>
        <v>127</v>
      </c>
      <c r="AJ87" s="12">
        <f t="shared" si="84"/>
        <v>0</v>
      </c>
      <c r="AK87" s="12">
        <f t="shared" si="85"/>
        <v>148</v>
      </c>
      <c r="AL87" s="12">
        <f t="shared" si="86"/>
        <v>162</v>
      </c>
      <c r="AM87" s="12">
        <f t="shared" si="87"/>
        <v>185</v>
      </c>
      <c r="AN87" s="12">
        <f t="shared" si="88"/>
        <v>184</v>
      </c>
      <c r="AO87" s="14">
        <f t="shared" si="73"/>
        <v>545.31032941164767</v>
      </c>
      <c r="AP87" s="11">
        <f>VLOOKUP($C87,[1]Madrid!$BB$7:$BK$40,5)</f>
        <v>17</v>
      </c>
      <c r="AQ87" s="11">
        <f>VLOOKUP($C87,[1]Madrid!$BB$7:$BK$40,6)</f>
        <v>37</v>
      </c>
      <c r="AR87" s="11">
        <f>VLOOKUP($C87,[1]Madrid!$BB$7:$BK$40,7)</f>
        <v>67</v>
      </c>
      <c r="AS87" s="11">
        <f>VLOOKUP($C87,[1]Madrid!$BB$7:$BK$40,8)</f>
        <v>91</v>
      </c>
      <c r="AT87" s="11">
        <f>VLOOKUP($C87,[1]Madrid!$BB$7:$BK$40,9)</f>
        <v>117</v>
      </c>
      <c r="AU87" s="11">
        <f>VLOOKUP($C87,[1]Madrid!$BB$7:$BK$40,10)</f>
        <v>109</v>
      </c>
      <c r="AV87" s="12">
        <f t="shared" si="89"/>
        <v>0</v>
      </c>
      <c r="AW87" s="12">
        <f t="shared" si="90"/>
        <v>0</v>
      </c>
      <c r="AX87" s="12">
        <v>0</v>
      </c>
      <c r="AY87" s="12" t="s">
        <v>38</v>
      </c>
      <c r="AZ87" s="12" t="s">
        <v>38</v>
      </c>
      <c r="BA87" s="12">
        <f t="shared" si="91"/>
        <v>128</v>
      </c>
      <c r="BB87" s="12">
        <f t="shared" si="92"/>
        <v>0</v>
      </c>
      <c r="BC87" s="12">
        <f t="shared" si="93"/>
        <v>149</v>
      </c>
      <c r="BD87" s="12">
        <f t="shared" si="94"/>
        <v>162</v>
      </c>
      <c r="BE87" s="12">
        <f t="shared" si="95"/>
        <v>186</v>
      </c>
      <c r="BF87" s="12">
        <f t="shared" si="96"/>
        <v>184</v>
      </c>
      <c r="BG87" s="14">
        <f t="shared" si="74"/>
        <v>300.18398784347704</v>
      </c>
      <c r="BH87" s="21">
        <f>IF($N87=2,BH118*'4 PEF'!$J$4,IF(OR($N87=3,$N87=4,$N87=5,$N87=6),BH118*'4 PEF'!$J$5,IF(OR($N87=7,$N87=8),BH118*'4 PEF'!$J$10,IF($N87=9,BH118*'4 PEF'!$J$7,IF($N87=10,BH118*'4 PEF'!$J$6)))))</f>
        <v>11.202456905095838</v>
      </c>
      <c r="BI87" s="21">
        <f>BI118*'4 PEF'!$J$10</f>
        <v>7.9711756949053942</v>
      </c>
      <c r="BJ87" s="21">
        <f>IF($N87=2,BJ118*'4 PEF'!$J$4,IF(OR($N87=3,$N87=4,$N87=5,$N87=6),BJ118*'4 PEF'!$J$5,IF(OR($N87=7,$N87=8),BJ118*'4 PEF'!$J$10,IF($N87=9,BJ118*'4 PEF'!$J$7,IF($N87=10,BJ118*'4 PEF'!$J$6)))))</f>
        <v>3.7210597300595438</v>
      </c>
      <c r="BK87" s="21">
        <f>BK118*'4 PEF'!$J$10</f>
        <v>19.301450285712871</v>
      </c>
      <c r="BL87" s="21">
        <f>BL118*'4 PEF'!$J$10</f>
        <v>0.70440062767597256</v>
      </c>
      <c r="BM87" s="39">
        <f>BM118*'4 PEF'!$J$10</f>
        <v>-38.08</v>
      </c>
      <c r="BN87" s="40">
        <f t="shared" si="97"/>
        <v>4.8205432434496274</v>
      </c>
      <c r="BO87" s="21">
        <f>IF($N87=2,BO118*'4 PEF'!$J$4,IF(OR($N87=3,$N87=4,$N87=5,$N87=6),BO118*'4 PEF'!$J$5,IF(OR($N87=7,$N87=8),BO118*'4 PEF'!$J$10,IF($N87=9,BO118*'4 PEF'!$J$7,IF($N87=10,BO118*'4 PEF'!$J$6)))))</f>
        <v>10.944840564302805</v>
      </c>
      <c r="BP87" s="21">
        <f>BP118*'4 PEF'!$J$10</f>
        <v>3.6908890239711267</v>
      </c>
      <c r="BQ87" s="21">
        <f>IF($N87=2,BQ118*'4 PEF'!$J$4,IF(OR($N87=3,$N87=4,$N87=5,$N87=6),BQ118*'4 PEF'!$J$5,IF(OR($N87=7,$N87=8),BQ118*'4 PEF'!$J$10,IF($N87=9,BQ118*'4 PEF'!$J$7,IF($N87=10,BQ118*'4 PEF'!$J$6)))))</f>
        <v>6.1088667562980588</v>
      </c>
      <c r="BR87" s="21">
        <f>BR118*'4 PEF'!$J$10</f>
        <v>19.849983030304774</v>
      </c>
      <c r="BS87" s="21">
        <f>BS118*'4 PEF'!$J$10</f>
        <v>0.64308944220407283</v>
      </c>
      <c r="BT87" s="39">
        <f>BT118*'4 PEF'!$J$10</f>
        <v>-23.583636363636362</v>
      </c>
      <c r="BU87" s="40">
        <f t="shared" si="98"/>
        <v>17.654032453444476</v>
      </c>
    </row>
    <row r="88" spans="1:73" x14ac:dyDescent="0.25">
      <c r="A88" s="195"/>
      <c r="B88" s="18">
        <v>19</v>
      </c>
      <c r="C88" s="26">
        <f>VLOOKUP(M88,[1]aux!$A$2:$B$35,2)</f>
        <v>26</v>
      </c>
      <c r="D88" s="55" t="s">
        <v>40</v>
      </c>
      <c r="E88" s="55" t="s">
        <v>40</v>
      </c>
      <c r="F88" s="54" t="s">
        <v>41</v>
      </c>
      <c r="G88" s="54" t="s">
        <v>42</v>
      </c>
      <c r="H88" s="54">
        <v>1</v>
      </c>
      <c r="I88" s="54">
        <f t="shared" si="75"/>
        <v>3</v>
      </c>
      <c r="J88" s="54">
        <f t="shared" si="76"/>
        <v>3</v>
      </c>
      <c r="K88" s="54">
        <f t="shared" si="77"/>
        <v>2</v>
      </c>
      <c r="L88" s="54">
        <f t="shared" si="78"/>
        <v>2</v>
      </c>
      <c r="M88" s="54">
        <f t="shared" si="79"/>
        <v>3322</v>
      </c>
      <c r="N88" s="54">
        <v>7</v>
      </c>
      <c r="O88" s="54">
        <v>12</v>
      </c>
      <c r="P88" s="54">
        <v>1</v>
      </c>
      <c r="Q88" s="54">
        <v>1</v>
      </c>
      <c r="R88" s="54">
        <v>2</v>
      </c>
      <c r="S88" s="54" t="s">
        <v>42</v>
      </c>
      <c r="T88" s="26">
        <f t="shared" si="80"/>
        <v>22</v>
      </c>
      <c r="U88" s="54">
        <v>1</v>
      </c>
      <c r="V88" s="54">
        <v>1</v>
      </c>
      <c r="W88" s="19"/>
      <c r="X88" s="11">
        <f>VLOOKUP($C88,[2]Madrid!$BB$7:$BK$40,5)</f>
        <v>15</v>
      </c>
      <c r="Y88" s="11">
        <f>VLOOKUP($C88,[2]Madrid!$BB$7:$BK$40,6)</f>
        <v>35</v>
      </c>
      <c r="Z88" s="11">
        <f>VLOOKUP($C88,[2]Madrid!$BB$7:$BK$40,7)</f>
        <v>65</v>
      </c>
      <c r="AA88" s="11">
        <f>VLOOKUP($C88,[2]Madrid!$BB$7:$BK$40,8)</f>
        <v>90</v>
      </c>
      <c r="AB88" s="11">
        <f>VLOOKUP($C88,[2]Madrid!$BB$7:$BK$40,9)</f>
        <v>116</v>
      </c>
      <c r="AC88" s="11">
        <f>VLOOKUP($C88,[2]Madrid!$BB$7:$BK$40,10)</f>
        <v>108</v>
      </c>
      <c r="AD88" s="12">
        <f t="shared" si="81"/>
        <v>169</v>
      </c>
      <c r="AE88" s="12">
        <f t="shared" si="82"/>
        <v>167</v>
      </c>
      <c r="AF88" s="12">
        <v>0</v>
      </c>
      <c r="AG88" s="12" t="s">
        <v>38</v>
      </c>
      <c r="AH88" s="12" t="s">
        <v>38</v>
      </c>
      <c r="AI88" s="12">
        <f t="shared" si="83"/>
        <v>127</v>
      </c>
      <c r="AJ88" s="12">
        <f t="shared" si="84"/>
        <v>0</v>
      </c>
      <c r="AK88" s="12">
        <f t="shared" si="85"/>
        <v>148</v>
      </c>
      <c r="AL88" s="12">
        <f t="shared" si="86"/>
        <v>162</v>
      </c>
      <c r="AM88" s="12">
        <f t="shared" si="87"/>
        <v>185</v>
      </c>
      <c r="AN88" s="12">
        <f t="shared" si="88"/>
        <v>184</v>
      </c>
      <c r="AO88" s="14">
        <f t="shared" si="73"/>
        <v>539.1288553062941</v>
      </c>
      <c r="AP88" s="11">
        <f>VLOOKUP($C88,[1]Madrid!$BB$7:$BK$40,5)</f>
        <v>15</v>
      </c>
      <c r="AQ88" s="11">
        <f>VLOOKUP($C88,[1]Madrid!$BB$7:$BK$40,6)</f>
        <v>35</v>
      </c>
      <c r="AR88" s="11">
        <f>VLOOKUP($C88,[1]Madrid!$BB$7:$BK$40,7)</f>
        <v>65</v>
      </c>
      <c r="AS88" s="11">
        <f>VLOOKUP($C88,[1]Madrid!$BB$7:$BK$40,8)</f>
        <v>91</v>
      </c>
      <c r="AT88" s="11">
        <f>VLOOKUP($C88,[1]Madrid!$BB$7:$BK$40,9)</f>
        <v>117</v>
      </c>
      <c r="AU88" s="11">
        <f>VLOOKUP($C88,[1]Madrid!$BB$7:$BK$40,10)</f>
        <v>109</v>
      </c>
      <c r="AV88" s="12">
        <f t="shared" si="89"/>
        <v>170</v>
      </c>
      <c r="AW88" s="12">
        <f t="shared" si="90"/>
        <v>168</v>
      </c>
      <c r="AX88" s="12">
        <v>0</v>
      </c>
      <c r="AY88" s="12" t="s">
        <v>38</v>
      </c>
      <c r="AZ88" s="12" t="s">
        <v>38</v>
      </c>
      <c r="BA88" s="12">
        <f t="shared" si="91"/>
        <v>128</v>
      </c>
      <c r="BB88" s="12">
        <f t="shared" si="92"/>
        <v>0</v>
      </c>
      <c r="BC88" s="12">
        <f t="shared" si="93"/>
        <v>149</v>
      </c>
      <c r="BD88" s="12">
        <f t="shared" si="94"/>
        <v>162</v>
      </c>
      <c r="BE88" s="12">
        <f t="shared" si="95"/>
        <v>186</v>
      </c>
      <c r="BF88" s="12">
        <f t="shared" si="96"/>
        <v>184</v>
      </c>
      <c r="BG88" s="14">
        <f t="shared" si="74"/>
        <v>305.57281019586969</v>
      </c>
      <c r="BH88" s="21">
        <f>IF($N88=2,BH119*'4 PEF'!$J$4,IF(OR($N88=3,$N88=4,$N88=5,$N88=6),BH119*'4 PEF'!$J$5,IF(OR($N88=7,$N88=8),BH119*'4 PEF'!$J$10,IF($N88=9,BH119*'4 PEF'!$J$7,IF($N88=10,BH119*'4 PEF'!$J$6)))))</f>
        <v>9.6621153574322225</v>
      </c>
      <c r="BI88" s="21">
        <f>BI119*'4 PEF'!$J$10</f>
        <v>7.3985447399994433</v>
      </c>
      <c r="BJ88" s="21">
        <f>IF($N88=2,BJ119*'4 PEF'!$J$4,IF(OR($N88=3,$N88=4,$N88=5,$N88=6),BJ119*'4 PEF'!$J$5,IF(OR($N88=7,$N88=8),BJ119*'4 PEF'!$J$10,IF($N88=9,BJ119*'4 PEF'!$J$7,IF($N88=10,BJ119*'4 PEF'!$J$6)))))</f>
        <v>3.7800580043817695</v>
      </c>
      <c r="BK88" s="21">
        <f>BK119*'4 PEF'!$J$10</f>
        <v>19.301450285712871</v>
      </c>
      <c r="BL88" s="21">
        <f>BL119*'4 PEF'!$J$10</f>
        <v>8.4539258308746561</v>
      </c>
      <c r="BM88" s="39">
        <f>BM119*'4 PEF'!$J$10</f>
        <v>-38.08</v>
      </c>
      <c r="BN88" s="40">
        <f t="shared" si="97"/>
        <v>10.516094218400966</v>
      </c>
      <c r="BO88" s="21">
        <f>IF($N88=2,BO119*'4 PEF'!$J$4,IF(OR($N88=3,$N88=4,$N88=5,$N88=6),BO119*'4 PEF'!$J$5,IF(OR($N88=7,$N88=8),BO119*'4 PEF'!$J$10,IF($N88=9,BO119*'4 PEF'!$J$7,IF($N88=10,BO119*'4 PEF'!$J$6)))))</f>
        <v>8.2416714961957247</v>
      </c>
      <c r="BP88" s="21">
        <f>BP119*'4 PEF'!$J$10</f>
        <v>3.0719453070201421</v>
      </c>
      <c r="BQ88" s="21">
        <f>IF($N88=2,BQ119*'4 PEF'!$J$4,IF(OR($N88=3,$N88=4,$N88=5,$N88=6),BQ119*'4 PEF'!$J$5,IF(OR($N88=7,$N88=8),BQ119*'4 PEF'!$J$10,IF($N88=9,BQ119*'4 PEF'!$J$7,IF($N88=10,BQ119*'4 PEF'!$J$6)))))</f>
        <v>6.2686841407189666</v>
      </c>
      <c r="BR88" s="21">
        <f>BR119*'4 PEF'!$J$10</f>
        <v>19.849983030304774</v>
      </c>
      <c r="BS88" s="21">
        <f>BS119*'4 PEF'!$J$10</f>
        <v>8.5567793687063034</v>
      </c>
      <c r="BT88" s="39">
        <f>BT119*'4 PEF'!$J$10</f>
        <v>-23.583636363636362</v>
      </c>
      <c r="BU88" s="40">
        <f t="shared" si="98"/>
        <v>22.405426979309549</v>
      </c>
    </row>
    <row r="89" spans="1:73" x14ac:dyDescent="0.25">
      <c r="A89" s="195"/>
      <c r="B89" s="18">
        <v>20</v>
      </c>
      <c r="C89" s="26">
        <f>VLOOKUP(M89,[1]aux!$A$2:$B$35,2)</f>
        <v>34</v>
      </c>
      <c r="D89" s="55" t="s">
        <v>41</v>
      </c>
      <c r="E89" s="55" t="s">
        <v>40</v>
      </c>
      <c r="F89" s="54" t="s">
        <v>41</v>
      </c>
      <c r="G89" s="54" t="s">
        <v>42</v>
      </c>
      <c r="H89" s="54">
        <v>1</v>
      </c>
      <c r="I89" s="54">
        <f t="shared" si="75"/>
        <v>4</v>
      </c>
      <c r="J89" s="54">
        <f t="shared" si="76"/>
        <v>3</v>
      </c>
      <c r="K89" s="54">
        <f t="shared" si="77"/>
        <v>2</v>
      </c>
      <c r="L89" s="54">
        <f t="shared" si="78"/>
        <v>2</v>
      </c>
      <c r="M89" s="54">
        <f t="shared" si="79"/>
        <v>4322</v>
      </c>
      <c r="N89" s="54">
        <v>7</v>
      </c>
      <c r="O89" s="54">
        <v>12</v>
      </c>
      <c r="P89" s="54">
        <v>1</v>
      </c>
      <c r="Q89" s="54">
        <v>1</v>
      </c>
      <c r="R89" s="54">
        <v>2</v>
      </c>
      <c r="S89" s="54" t="s">
        <v>42</v>
      </c>
      <c r="T89" s="26">
        <f t="shared" si="80"/>
        <v>22</v>
      </c>
      <c r="U89" s="54">
        <v>1</v>
      </c>
      <c r="V89" s="54">
        <v>1</v>
      </c>
      <c r="W89" s="19"/>
      <c r="X89" s="11">
        <f>VLOOKUP($C89,[2]Madrid!$BB$7:$BK$40,5)</f>
        <v>17</v>
      </c>
      <c r="Y89" s="11">
        <f>VLOOKUP($C89,[2]Madrid!$BB$7:$BK$40,6)</f>
        <v>37</v>
      </c>
      <c r="Z89" s="11">
        <f>VLOOKUP($C89,[2]Madrid!$BB$7:$BK$40,7)</f>
        <v>67</v>
      </c>
      <c r="AA89" s="11">
        <f>VLOOKUP($C89,[2]Madrid!$BB$7:$BK$40,8)</f>
        <v>90</v>
      </c>
      <c r="AB89" s="11">
        <f>VLOOKUP($C89,[2]Madrid!$BB$7:$BK$40,9)</f>
        <v>116</v>
      </c>
      <c r="AC89" s="11">
        <f>VLOOKUP($C89,[2]Madrid!$BB$7:$BK$40,10)</f>
        <v>108</v>
      </c>
      <c r="AD89" s="12">
        <f t="shared" si="81"/>
        <v>169</v>
      </c>
      <c r="AE89" s="12">
        <f t="shared" si="82"/>
        <v>167</v>
      </c>
      <c r="AF89" s="12">
        <v>0</v>
      </c>
      <c r="AG89" s="12" t="s">
        <v>38</v>
      </c>
      <c r="AH89" s="12" t="s">
        <v>38</v>
      </c>
      <c r="AI89" s="12">
        <f t="shared" si="83"/>
        <v>127</v>
      </c>
      <c r="AJ89" s="12">
        <f t="shared" si="84"/>
        <v>0</v>
      </c>
      <c r="AK89" s="12">
        <f t="shared" si="85"/>
        <v>148</v>
      </c>
      <c r="AL89" s="12">
        <f t="shared" si="86"/>
        <v>162</v>
      </c>
      <c r="AM89" s="12">
        <f t="shared" si="87"/>
        <v>185</v>
      </c>
      <c r="AN89" s="12">
        <f t="shared" si="88"/>
        <v>184</v>
      </c>
      <c r="AO89" s="14">
        <f t="shared" si="73"/>
        <v>568.62956141164773</v>
      </c>
      <c r="AP89" s="11">
        <f>VLOOKUP($C89,[1]Madrid!$BB$7:$BK$40,5)</f>
        <v>17</v>
      </c>
      <c r="AQ89" s="11">
        <f>VLOOKUP($C89,[1]Madrid!$BB$7:$BK$40,6)</f>
        <v>37</v>
      </c>
      <c r="AR89" s="11">
        <f>VLOOKUP($C89,[1]Madrid!$BB$7:$BK$40,7)</f>
        <v>67</v>
      </c>
      <c r="AS89" s="11">
        <f>VLOOKUP($C89,[1]Madrid!$BB$7:$BK$40,8)</f>
        <v>91</v>
      </c>
      <c r="AT89" s="11">
        <f>VLOOKUP($C89,[1]Madrid!$BB$7:$BK$40,9)</f>
        <v>117</v>
      </c>
      <c r="AU89" s="11">
        <f>VLOOKUP($C89,[1]Madrid!$BB$7:$BK$40,10)</f>
        <v>109</v>
      </c>
      <c r="AV89" s="12">
        <f t="shared" si="89"/>
        <v>170</v>
      </c>
      <c r="AW89" s="12">
        <f t="shared" si="90"/>
        <v>168</v>
      </c>
      <c r="AX89" s="12">
        <v>0</v>
      </c>
      <c r="AY89" s="12" t="s">
        <v>38</v>
      </c>
      <c r="AZ89" s="12" t="s">
        <v>38</v>
      </c>
      <c r="BA89" s="12">
        <f t="shared" si="91"/>
        <v>128</v>
      </c>
      <c r="BB89" s="12">
        <f t="shared" si="92"/>
        <v>0</v>
      </c>
      <c r="BC89" s="12">
        <f t="shared" si="93"/>
        <v>149</v>
      </c>
      <c r="BD89" s="12">
        <f t="shared" si="94"/>
        <v>162</v>
      </c>
      <c r="BE89" s="12">
        <f t="shared" si="95"/>
        <v>186</v>
      </c>
      <c r="BF89" s="12">
        <f t="shared" si="96"/>
        <v>184</v>
      </c>
      <c r="BG89" s="14">
        <f t="shared" si="74"/>
        <v>318.88644934165887</v>
      </c>
      <c r="BH89" s="21">
        <f>IF($N89=2,BH120*'4 PEF'!$J$4,IF(OR($N89=3,$N89=4,$N89=5,$N89=6),BH120*'4 PEF'!$J$5,IF(OR($N89=7,$N89=8),BH120*'4 PEF'!$J$10,IF($N89=9,BH120*'4 PEF'!$J$7,IF($N89=10,BH120*'4 PEF'!$J$6)))))</f>
        <v>8.2593812641278337</v>
      </c>
      <c r="BI89" s="21">
        <f>BI120*'4 PEF'!$J$10</f>
        <v>7.1338819537543259</v>
      </c>
      <c r="BJ89" s="21">
        <f>IF($N89=2,BJ120*'4 PEF'!$J$4,IF(OR($N89=3,$N89=4,$N89=5,$N89=6),BJ120*'4 PEF'!$J$5,IF(OR($N89=7,$N89=8),BJ120*'4 PEF'!$J$10,IF($N89=9,BJ120*'4 PEF'!$J$7,IF($N89=10,BJ120*'4 PEF'!$J$6)))))</f>
        <v>3.8629709152778124</v>
      </c>
      <c r="BK89" s="21">
        <f>BK120*'4 PEF'!$J$10</f>
        <v>19.301450285712871</v>
      </c>
      <c r="BL89" s="21">
        <f>BL120*'4 PEF'!$J$10</f>
        <v>8.440841352584469</v>
      </c>
      <c r="BM89" s="39">
        <f>BM120*'4 PEF'!$J$10</f>
        <v>-38.08</v>
      </c>
      <c r="BN89" s="40">
        <f t="shared" si="97"/>
        <v>8.9185257714573112</v>
      </c>
      <c r="BO89" s="21">
        <f>IF($N89=2,BO120*'4 PEF'!$J$4,IF(OR($N89=3,$N89=4,$N89=5,$N89=6),BO120*'4 PEF'!$J$5,IF(OR($N89=7,$N89=8),BO120*'4 PEF'!$J$10,IF($N89=9,BO120*'4 PEF'!$J$7,IF($N89=10,BO120*'4 PEF'!$J$6)))))</f>
        <v>7.3344881507839608</v>
      </c>
      <c r="BP89" s="21">
        <f>BP120*'4 PEF'!$J$10</f>
        <v>2.9564969722716818</v>
      </c>
      <c r="BQ89" s="21">
        <f>IF($N89=2,BQ120*'4 PEF'!$J$4,IF(OR($N89=3,$N89=4,$N89=5,$N89=6),BQ120*'4 PEF'!$J$5,IF(OR($N89=7,$N89=8),BQ120*'4 PEF'!$J$10,IF($N89=9,BQ120*'4 PEF'!$J$7,IF($N89=10,BQ120*'4 PEF'!$J$6)))))</f>
        <v>6.3497995179638451</v>
      </c>
      <c r="BR89" s="21">
        <f>BR120*'4 PEF'!$J$10</f>
        <v>19.849983030304774</v>
      </c>
      <c r="BS89" s="21">
        <f>BS120*'4 PEF'!$J$10</f>
        <v>8.5512040944052181</v>
      </c>
      <c r="BT89" s="39">
        <f>BT120*'4 PEF'!$J$10</f>
        <v>-23.583636363636362</v>
      </c>
      <c r="BU89" s="40">
        <f t="shared" si="98"/>
        <v>21.458335402093123</v>
      </c>
    </row>
    <row r="90" spans="1:73" x14ac:dyDescent="0.25">
      <c r="A90" s="195"/>
      <c r="B90" s="18">
        <v>21</v>
      </c>
      <c r="C90" s="26">
        <f>VLOOKUP(M90,[1]aux!$A$2:$B$35,2)</f>
        <v>9</v>
      </c>
      <c r="D90" s="55"/>
      <c r="E90" s="55"/>
      <c r="F90" s="54"/>
      <c r="G90" s="54"/>
      <c r="H90" s="37">
        <f>IF(L90=1,0,IF(L90=2,1))</f>
        <v>0</v>
      </c>
      <c r="I90" s="54">
        <v>2</v>
      </c>
      <c r="J90" s="54">
        <v>2</v>
      </c>
      <c r="K90" s="54">
        <v>1</v>
      </c>
      <c r="L90" s="54">
        <v>1</v>
      </c>
      <c r="M90" s="54">
        <f t="shared" si="79"/>
        <v>2211</v>
      </c>
      <c r="N90" s="54">
        <v>7</v>
      </c>
      <c r="O90" s="54">
        <v>12</v>
      </c>
      <c r="P90" s="54">
        <v>1</v>
      </c>
      <c r="Q90" s="54">
        <v>1</v>
      </c>
      <c r="R90" s="54">
        <v>2</v>
      </c>
      <c r="S90" s="54" t="s">
        <v>42</v>
      </c>
      <c r="T90" s="26">
        <f t="shared" si="80"/>
        <v>16</v>
      </c>
      <c r="U90" s="54">
        <v>0</v>
      </c>
      <c r="V90" s="54">
        <v>1</v>
      </c>
      <c r="W90" s="19"/>
      <c r="X90" s="11">
        <f>VLOOKUP($C90,[2]Madrid!$BB$7:$BK$40,5)</f>
        <v>13</v>
      </c>
      <c r="Y90" s="11">
        <f>VLOOKUP($C90,[2]Madrid!$BB$7:$BK$40,6)</f>
        <v>33</v>
      </c>
      <c r="Z90" s="11">
        <f>VLOOKUP($C90,[2]Madrid!$BB$7:$BK$40,7)</f>
        <v>63</v>
      </c>
      <c r="AA90" s="11">
        <f>VLOOKUP($C90,[2]Madrid!$BB$7:$BK$40,8)</f>
        <v>88</v>
      </c>
      <c r="AB90" s="11">
        <f>VLOOKUP($C90,[2]Madrid!$BB$7:$BK$40,9)</f>
        <v>0</v>
      </c>
      <c r="AC90" s="11">
        <f>VLOOKUP($C90,[2]Madrid!$BB$7:$BK$40,10)</f>
        <v>102</v>
      </c>
      <c r="AD90" s="12">
        <f t="shared" si="81"/>
        <v>0</v>
      </c>
      <c r="AE90" s="12">
        <f t="shared" si="82"/>
        <v>0</v>
      </c>
      <c r="AF90" s="12">
        <v>0</v>
      </c>
      <c r="AG90" s="12" t="s">
        <v>38</v>
      </c>
      <c r="AH90" s="12" t="s">
        <v>38</v>
      </c>
      <c r="AI90" s="12">
        <f t="shared" si="83"/>
        <v>127</v>
      </c>
      <c r="AJ90" s="12">
        <f t="shared" si="84"/>
        <v>0</v>
      </c>
      <c r="AK90" s="12">
        <f t="shared" si="85"/>
        <v>148</v>
      </c>
      <c r="AL90" s="12">
        <f t="shared" si="86"/>
        <v>162</v>
      </c>
      <c r="AM90" s="12">
        <f t="shared" si="87"/>
        <v>0</v>
      </c>
      <c r="AN90" s="12">
        <f t="shared" si="88"/>
        <v>184</v>
      </c>
      <c r="AO90" s="14">
        <f t="shared" si="73"/>
        <v>383.3487339118401</v>
      </c>
      <c r="AP90" s="11">
        <f>VLOOKUP($C90,[1]Madrid!$BB$7:$BK$40,5)</f>
        <v>13</v>
      </c>
      <c r="AQ90" s="11">
        <f>VLOOKUP($C90,[1]Madrid!$BB$7:$BK$40,6)</f>
        <v>33</v>
      </c>
      <c r="AR90" s="11">
        <f>VLOOKUP($C90,[1]Madrid!$BB$7:$BK$40,7)</f>
        <v>63</v>
      </c>
      <c r="AS90" s="11">
        <f>VLOOKUP($C90,[1]Madrid!$BB$7:$BK$40,8)</f>
        <v>89</v>
      </c>
      <c r="AT90" s="11">
        <f>VLOOKUP($C90,[1]Madrid!$BB$7:$BK$40,9)</f>
        <v>0</v>
      </c>
      <c r="AU90" s="11">
        <f>VLOOKUP($C90,[1]Madrid!$BB$7:$BK$40,10)</f>
        <v>103</v>
      </c>
      <c r="AV90" s="12">
        <f t="shared" si="89"/>
        <v>0</v>
      </c>
      <c r="AW90" s="12">
        <f t="shared" si="90"/>
        <v>0</v>
      </c>
      <c r="AX90" s="12">
        <v>0</v>
      </c>
      <c r="AY90" s="12" t="s">
        <v>38</v>
      </c>
      <c r="AZ90" s="12" t="s">
        <v>38</v>
      </c>
      <c r="BA90" s="12">
        <f t="shared" si="91"/>
        <v>128</v>
      </c>
      <c r="BB90" s="12">
        <f t="shared" si="92"/>
        <v>0</v>
      </c>
      <c r="BC90" s="12">
        <f t="shared" si="93"/>
        <v>149</v>
      </c>
      <c r="BD90" s="12">
        <f t="shared" si="94"/>
        <v>162</v>
      </c>
      <c r="BE90" s="12">
        <f t="shared" si="95"/>
        <v>0</v>
      </c>
      <c r="BF90" s="12">
        <f t="shared" si="96"/>
        <v>184</v>
      </c>
      <c r="BG90" s="14">
        <f t="shared" si="74"/>
        <v>215.53597890879732</v>
      </c>
      <c r="BH90" s="21">
        <f>IF($N90=2,BH121*'4 PEF'!$J$4,IF(OR($N90=3,$N90=4,$N90=5,$N90=6),BH121*'4 PEF'!$J$5,IF(OR($N90=7,$N90=8),BH121*'4 PEF'!$J$10,IF($N90=9,BH121*'4 PEF'!$J$7,IF($N90=10,BH121*'4 PEF'!$J$6)))))</f>
        <v>21.220692887871014</v>
      </c>
      <c r="BI90" s="21">
        <f>BI121*'4 PEF'!$J$10</f>
        <v>20.76312083661184</v>
      </c>
      <c r="BJ90" s="21">
        <f>IF($N90=2,BJ121*'4 PEF'!$J$4,IF(OR($N90=3,$N90=4,$N90=5,$N90=6),BJ121*'4 PEF'!$J$5,IF(OR($N90=7,$N90=8),BJ121*'4 PEF'!$J$10,IF($N90=9,BJ121*'4 PEF'!$J$7,IF($N90=10,BJ121*'4 PEF'!$J$6)))))</f>
        <v>10.142179113745202</v>
      </c>
      <c r="BK90" s="21">
        <f>BK121*'4 PEF'!$J$10</f>
        <v>19.301450285712871</v>
      </c>
      <c r="BL90" s="21">
        <f>BL121*'4 PEF'!$J$10</f>
        <v>1.022765894071598</v>
      </c>
      <c r="BM90" s="39">
        <f>BM121*'4 PEF'!$J$10</f>
        <v>-38.08</v>
      </c>
      <c r="BN90" s="95">
        <f t="shared" si="97"/>
        <v>34.370209018012531</v>
      </c>
      <c r="BO90" s="21">
        <f>IF($N90=2,BO121*'4 PEF'!$J$4,IF(OR($N90=3,$N90=4,$N90=5,$N90=6),BO121*'4 PEF'!$J$5,IF(OR($N90=7,$N90=8),BO121*'4 PEF'!$J$10,IF($N90=9,BO121*'4 PEF'!$J$7,IF($N90=10,BO121*'4 PEF'!$J$6)))))</f>
        <v>17.073041411073202</v>
      </c>
      <c r="BP90" s="21">
        <f>BP121*'4 PEF'!$J$10</f>
        <v>10.517316549638936</v>
      </c>
      <c r="BQ90" s="21">
        <f>IF($N90=2,BQ121*'4 PEF'!$J$4,IF(OR($N90=3,$N90=4,$N90=5,$N90=6),BQ121*'4 PEF'!$J$5,IF(OR($N90=7,$N90=8),BQ121*'4 PEF'!$J$10,IF($N90=9,BQ121*'4 PEF'!$J$7,IF($N90=10,BQ121*'4 PEF'!$J$6)))))</f>
        <v>15.996758469873198</v>
      </c>
      <c r="BR90" s="21">
        <f>BR121*'4 PEF'!$J$10</f>
        <v>19.849983030304774</v>
      </c>
      <c r="BS90" s="21">
        <f>BS121*'4 PEF'!$J$10</f>
        <v>0.76246715259260855</v>
      </c>
      <c r="BT90" s="39">
        <f>BT121*'4 PEF'!$J$10</f>
        <v>-23.583636363636362</v>
      </c>
      <c r="BU90" s="40">
        <f t="shared" si="98"/>
        <v>40.615930249846357</v>
      </c>
    </row>
    <row r="91" spans="1:73" x14ac:dyDescent="0.25">
      <c r="A91" s="195"/>
      <c r="B91" s="18">
        <v>22</v>
      </c>
      <c r="C91" s="26">
        <f>VLOOKUP(M91,[1]aux!$A$2:$B$35,2)</f>
        <v>9</v>
      </c>
      <c r="D91" s="55"/>
      <c r="E91" s="55"/>
      <c r="F91" s="54"/>
      <c r="G91" s="54"/>
      <c r="H91" s="37">
        <f t="shared" ref="H91:H97" si="99">IF(L91=1,0,IF(L91=2,1))</f>
        <v>0</v>
      </c>
      <c r="I91" s="54">
        <v>2</v>
      </c>
      <c r="J91" s="54">
        <v>2</v>
      </c>
      <c r="K91" s="54">
        <v>1</v>
      </c>
      <c r="L91" s="54">
        <v>1</v>
      </c>
      <c r="M91" s="54">
        <f t="shared" si="79"/>
        <v>2211</v>
      </c>
      <c r="N91" s="54">
        <v>5</v>
      </c>
      <c r="O91" s="54">
        <v>20</v>
      </c>
      <c r="P91" s="54">
        <v>3</v>
      </c>
      <c r="Q91" s="54">
        <v>3</v>
      </c>
      <c r="R91" s="54">
        <v>2</v>
      </c>
      <c r="S91" s="54" t="s">
        <v>42</v>
      </c>
      <c r="T91" s="26">
        <f t="shared" si="80"/>
        <v>15</v>
      </c>
      <c r="U91" s="54">
        <v>0</v>
      </c>
      <c r="V91" s="54">
        <v>0</v>
      </c>
      <c r="W91" s="19"/>
      <c r="X91" s="11">
        <f>VLOOKUP($C91,[2]Madrid!$BB$7:$BK$40,5)</f>
        <v>13</v>
      </c>
      <c r="Y91" s="11">
        <f>VLOOKUP($C91,[2]Madrid!$BB$7:$BK$40,6)</f>
        <v>33</v>
      </c>
      <c r="Z91" s="11">
        <f>VLOOKUP($C91,[2]Madrid!$BB$7:$BK$40,7)</f>
        <v>63</v>
      </c>
      <c r="AA91" s="11">
        <f>VLOOKUP($C91,[2]Madrid!$BB$7:$BK$40,8)</f>
        <v>88</v>
      </c>
      <c r="AB91" s="11">
        <f>VLOOKUP($C91,[2]Madrid!$BB$7:$BK$40,9)</f>
        <v>0</v>
      </c>
      <c r="AC91" s="11">
        <f>VLOOKUP($C91,[2]Madrid!$BB$7:$BK$40,10)</f>
        <v>102</v>
      </c>
      <c r="AD91" s="12">
        <f t="shared" si="81"/>
        <v>0</v>
      </c>
      <c r="AE91" s="12">
        <f t="shared" si="82"/>
        <v>0</v>
      </c>
      <c r="AF91" s="12">
        <v>0</v>
      </c>
      <c r="AG91" s="12" t="s">
        <v>38</v>
      </c>
      <c r="AH91" s="12" t="s">
        <v>38</v>
      </c>
      <c r="AI91" s="12">
        <f t="shared" si="83"/>
        <v>121</v>
      </c>
      <c r="AJ91" s="12">
        <f t="shared" si="84"/>
        <v>142</v>
      </c>
      <c r="AK91" s="12">
        <f t="shared" si="85"/>
        <v>154</v>
      </c>
      <c r="AL91" s="12">
        <f t="shared" si="86"/>
        <v>162</v>
      </c>
      <c r="AM91" s="12">
        <f t="shared" si="87"/>
        <v>0</v>
      </c>
      <c r="AN91" s="12">
        <f t="shared" si="88"/>
        <v>0</v>
      </c>
      <c r="AO91" s="14">
        <f t="shared" si="73"/>
        <v>342.72804108286761</v>
      </c>
      <c r="AP91" s="11">
        <f>VLOOKUP($C91,[1]Madrid!$BB$7:$BK$40,5)</f>
        <v>13</v>
      </c>
      <c r="AQ91" s="11">
        <f>VLOOKUP($C91,[1]Madrid!$BB$7:$BK$40,6)</f>
        <v>33</v>
      </c>
      <c r="AR91" s="11">
        <f>VLOOKUP($C91,[1]Madrid!$BB$7:$BK$40,7)</f>
        <v>63</v>
      </c>
      <c r="AS91" s="11">
        <f>VLOOKUP($C91,[1]Madrid!$BB$7:$BK$40,8)</f>
        <v>89</v>
      </c>
      <c r="AT91" s="11">
        <f>VLOOKUP($C91,[1]Madrid!$BB$7:$BK$40,9)</f>
        <v>0</v>
      </c>
      <c r="AU91" s="11">
        <f>VLOOKUP($C91,[1]Madrid!$BB$7:$BK$40,10)</f>
        <v>103</v>
      </c>
      <c r="AV91" s="12">
        <f t="shared" si="89"/>
        <v>0</v>
      </c>
      <c r="AW91" s="12">
        <f t="shared" si="90"/>
        <v>0</v>
      </c>
      <c r="AX91" s="12">
        <v>0</v>
      </c>
      <c r="AY91" s="12" t="s">
        <v>38</v>
      </c>
      <c r="AZ91" s="12" t="s">
        <v>38</v>
      </c>
      <c r="BA91" s="12">
        <f t="shared" si="91"/>
        <v>122</v>
      </c>
      <c r="BB91" s="12">
        <f t="shared" si="92"/>
        <v>143</v>
      </c>
      <c r="BC91" s="12">
        <f t="shared" si="93"/>
        <v>155</v>
      </c>
      <c r="BD91" s="12">
        <f t="shared" si="94"/>
        <v>162</v>
      </c>
      <c r="BE91" s="12">
        <f t="shared" si="95"/>
        <v>0</v>
      </c>
      <c r="BF91" s="12">
        <f t="shared" si="96"/>
        <v>0</v>
      </c>
      <c r="BG91" s="14">
        <f t="shared" si="74"/>
        <v>177.36739616714556</v>
      </c>
      <c r="BH91" s="21">
        <f>IF($N91=2,BH122*'4 PEF'!$J$4,IF(OR($N91=3,$N91=4,$N91=5,$N91=6),BH122*'4 PEF'!$J$5,IF(OR($N91=7,$N91=8),BH122*'4 PEF'!$J$10,IF($N91=9,BH122*'4 PEF'!$J$7,IF($N91=10,BH122*'4 PEF'!$J$6)))))</f>
        <v>32.887696376321102</v>
      </c>
      <c r="BI91" s="21">
        <f>BI122*'4 PEF'!$J$10</f>
        <v>20.551252256646418</v>
      </c>
      <c r="BJ91" s="21">
        <f>IF($N91=2,BJ122*'4 PEF'!$J$4,IF(OR($N91=3,$N91=4,$N91=5,$N91=6),BJ122*'4 PEF'!$J$5,IF(OR($N91=7,$N91=8),BJ122*'4 PEF'!$J$10,IF($N91=9,BJ122*'4 PEF'!$J$7,IF($N91=10,BJ122*'4 PEF'!$J$6)))))</f>
        <v>15.557894736842105</v>
      </c>
      <c r="BK91" s="21">
        <f>BK122*'4 PEF'!$J$10</f>
        <v>19.301450285712871</v>
      </c>
      <c r="BL91" s="21">
        <f>BL122*'4 PEF'!$J$10</f>
        <v>1.022765894071598</v>
      </c>
      <c r="BM91" s="39">
        <f>BM122*'4 PEF'!$J$10</f>
        <v>0</v>
      </c>
      <c r="BN91" s="95">
        <f t="shared" si="97"/>
        <v>89.321059549594096</v>
      </c>
      <c r="BO91" s="21">
        <f>IF($N91=2,BO122*'4 PEF'!$J$4,IF(OR($N91=3,$N91=4,$N91=5,$N91=6),BO122*'4 PEF'!$J$5,IF(OR($N91=7,$N91=8),BO122*'4 PEF'!$J$10,IF($N91=9,BO122*'4 PEF'!$J$7,IF($N91=10,BO122*'4 PEF'!$J$6)))))</f>
        <v>25.890171517213023</v>
      </c>
      <c r="BP91" s="21">
        <f>BP122*'4 PEF'!$J$10</f>
        <v>10.409996993009969</v>
      </c>
      <c r="BQ91" s="21">
        <f>IF($N91=2,BQ122*'4 PEF'!$J$4,IF(OR($N91=3,$N91=4,$N91=5,$N91=6),BQ122*'4 PEF'!$J$5,IF(OR($N91=7,$N91=8),BQ122*'4 PEF'!$J$10,IF($N91=9,BQ122*'4 PEF'!$J$7,IF($N91=10,BQ122*'4 PEF'!$J$6)))))</f>
        <v>24.010526315789473</v>
      </c>
      <c r="BR91" s="21">
        <f>BR122*'4 PEF'!$J$10</f>
        <v>19.849983030304774</v>
      </c>
      <c r="BS91" s="21">
        <f>BS122*'4 PEF'!$J$10</f>
        <v>0.76246715259260855</v>
      </c>
      <c r="BT91" s="39">
        <f>BT122*'4 PEF'!$J$10</f>
        <v>0</v>
      </c>
      <c r="BU91" s="40">
        <f t="shared" si="98"/>
        <v>80.923145008909842</v>
      </c>
    </row>
    <row r="92" spans="1:73" x14ac:dyDescent="0.25">
      <c r="A92" s="195"/>
      <c r="B92" s="18">
        <v>23</v>
      </c>
      <c r="C92" s="26">
        <f>VLOOKUP(M92,[1]aux!$A$2:$B$35,2)</f>
        <v>9</v>
      </c>
      <c r="D92" s="55"/>
      <c r="E92" s="55"/>
      <c r="F92" s="54"/>
      <c r="G92" s="54"/>
      <c r="H92" s="37">
        <f t="shared" si="99"/>
        <v>0</v>
      </c>
      <c r="I92" s="54">
        <v>2</v>
      </c>
      <c r="J92" s="54">
        <v>2</v>
      </c>
      <c r="K92" s="54">
        <v>1</v>
      </c>
      <c r="L92" s="54">
        <v>1</v>
      </c>
      <c r="M92" s="54">
        <f t="shared" si="79"/>
        <v>2211</v>
      </c>
      <c r="N92" s="54">
        <v>7</v>
      </c>
      <c r="O92" s="54">
        <v>12</v>
      </c>
      <c r="P92" s="54">
        <v>1</v>
      </c>
      <c r="Q92" s="54">
        <v>1</v>
      </c>
      <c r="R92" s="54">
        <v>2</v>
      </c>
      <c r="S92" s="54" t="s">
        <v>42</v>
      </c>
      <c r="T92" s="26">
        <f t="shared" si="80"/>
        <v>16</v>
      </c>
      <c r="U92" s="54">
        <v>0</v>
      </c>
      <c r="V92" s="54">
        <v>1</v>
      </c>
      <c r="W92" s="19"/>
      <c r="X92" s="11">
        <f>VLOOKUP($C92,[2]Madrid!$BB$7:$BK$40,5)</f>
        <v>13</v>
      </c>
      <c r="Y92" s="11">
        <f>VLOOKUP($C92,[2]Madrid!$BB$7:$BK$40,6)</f>
        <v>33</v>
      </c>
      <c r="Z92" s="11">
        <f>VLOOKUP($C92,[2]Madrid!$BB$7:$BK$40,7)</f>
        <v>63</v>
      </c>
      <c r="AA92" s="11">
        <f>VLOOKUP($C92,[2]Madrid!$BB$7:$BK$40,8)</f>
        <v>88</v>
      </c>
      <c r="AB92" s="11">
        <f>VLOOKUP($C92,[2]Madrid!$BB$7:$BK$40,9)</f>
        <v>0</v>
      </c>
      <c r="AC92" s="11">
        <f>VLOOKUP($C92,[2]Madrid!$BB$7:$BK$40,10)</f>
        <v>102</v>
      </c>
      <c r="AD92" s="12">
        <f t="shared" si="81"/>
        <v>0</v>
      </c>
      <c r="AE92" s="12">
        <f t="shared" si="82"/>
        <v>0</v>
      </c>
      <c r="AF92" s="12">
        <v>0</v>
      </c>
      <c r="AG92" s="12" t="s">
        <v>38</v>
      </c>
      <c r="AH92" s="12" t="s">
        <v>38</v>
      </c>
      <c r="AI92" s="12">
        <f t="shared" si="83"/>
        <v>127</v>
      </c>
      <c r="AJ92" s="12">
        <f t="shared" si="84"/>
        <v>0</v>
      </c>
      <c r="AK92" s="12">
        <f t="shared" si="85"/>
        <v>148</v>
      </c>
      <c r="AL92" s="12">
        <f t="shared" si="86"/>
        <v>162</v>
      </c>
      <c r="AM92" s="12">
        <f t="shared" si="87"/>
        <v>0</v>
      </c>
      <c r="AN92" s="12">
        <f t="shared" si="88"/>
        <v>184</v>
      </c>
      <c r="AO92" s="14">
        <f t="shared" si="73"/>
        <v>383.3487339118401</v>
      </c>
      <c r="AP92" s="11">
        <f>VLOOKUP($C92,[1]Madrid!$BB$7:$BK$40,5)</f>
        <v>13</v>
      </c>
      <c r="AQ92" s="11">
        <f>VLOOKUP($C92,[1]Madrid!$BB$7:$BK$40,6)</f>
        <v>33</v>
      </c>
      <c r="AR92" s="11">
        <f>VLOOKUP($C92,[1]Madrid!$BB$7:$BK$40,7)</f>
        <v>63</v>
      </c>
      <c r="AS92" s="11">
        <f>VLOOKUP($C92,[1]Madrid!$BB$7:$BK$40,8)</f>
        <v>89</v>
      </c>
      <c r="AT92" s="11">
        <f>VLOOKUP($C92,[1]Madrid!$BB$7:$BK$40,9)</f>
        <v>0</v>
      </c>
      <c r="AU92" s="11">
        <f>VLOOKUP($C92,[1]Madrid!$BB$7:$BK$40,10)</f>
        <v>103</v>
      </c>
      <c r="AV92" s="12">
        <f t="shared" si="89"/>
        <v>0</v>
      </c>
      <c r="AW92" s="12">
        <f t="shared" si="90"/>
        <v>0</v>
      </c>
      <c r="AX92" s="12">
        <v>0</v>
      </c>
      <c r="AY92" s="12" t="s">
        <v>38</v>
      </c>
      <c r="AZ92" s="12" t="s">
        <v>38</v>
      </c>
      <c r="BA92" s="12">
        <f t="shared" si="91"/>
        <v>128</v>
      </c>
      <c r="BB92" s="12">
        <f t="shared" si="92"/>
        <v>0</v>
      </c>
      <c r="BC92" s="12">
        <f t="shared" si="93"/>
        <v>149</v>
      </c>
      <c r="BD92" s="12">
        <f t="shared" si="94"/>
        <v>162</v>
      </c>
      <c r="BE92" s="12">
        <f t="shared" si="95"/>
        <v>0</v>
      </c>
      <c r="BF92" s="12">
        <f t="shared" si="96"/>
        <v>184</v>
      </c>
      <c r="BG92" s="14">
        <f t="shared" si="74"/>
        <v>215.53597890879732</v>
      </c>
      <c r="BH92" s="21">
        <f>IF($N92=2,BH123*'4 PEF'!$J$4,IF(OR($N92=3,$N92=4,$N92=5,$N92=6),BH123*'4 PEF'!$J$5,IF(OR($N92=7,$N92=8),BH123*'4 PEF'!$J$10,IF($N92=9,BH123*'4 PEF'!$J$7,IF($N92=10,BH123*'4 PEF'!$J$6)))))</f>
        <v>21.220692887871014</v>
      </c>
      <c r="BI92" s="21">
        <f>BI123*'4 PEF'!$J$10</f>
        <v>20.76312083661184</v>
      </c>
      <c r="BJ92" s="21">
        <f>IF($N92=2,BJ123*'4 PEF'!$J$4,IF(OR($N92=3,$N92=4,$N92=5,$N92=6),BJ123*'4 PEF'!$J$5,IF(OR($N92=7,$N92=8),BJ123*'4 PEF'!$J$10,IF($N92=9,BJ123*'4 PEF'!$J$7,IF($N92=10,BJ123*'4 PEF'!$J$6)))))</f>
        <v>10.142179113745202</v>
      </c>
      <c r="BK92" s="21">
        <f>BK123*'4 PEF'!$J$10</f>
        <v>19.301450285712871</v>
      </c>
      <c r="BL92" s="21">
        <f>BL123*'4 PEF'!$J$10</f>
        <v>1.022765894071598</v>
      </c>
      <c r="BM92" s="39">
        <f>BM123*'4 PEF'!$J$10</f>
        <v>-38.08</v>
      </c>
      <c r="BN92" s="95">
        <f t="shared" si="97"/>
        <v>34.370209018012531</v>
      </c>
      <c r="BO92" s="21">
        <f>IF($N92=2,BO123*'4 PEF'!$J$4,IF(OR($N92=3,$N92=4,$N92=5,$N92=6),BO123*'4 PEF'!$J$5,IF(OR($N92=7,$N92=8),BO123*'4 PEF'!$J$10,IF($N92=9,BO123*'4 PEF'!$J$7,IF($N92=10,BO123*'4 PEF'!$J$6)))))</f>
        <v>17.073041411073202</v>
      </c>
      <c r="BP92" s="21">
        <f>BP123*'4 PEF'!$J$10</f>
        <v>10.517316549638936</v>
      </c>
      <c r="BQ92" s="21">
        <f>IF($N92=2,BQ123*'4 PEF'!$J$4,IF(OR($N92=3,$N92=4,$N92=5,$N92=6),BQ123*'4 PEF'!$J$5,IF(OR($N92=7,$N92=8),BQ123*'4 PEF'!$J$10,IF($N92=9,BQ123*'4 PEF'!$J$7,IF($N92=10,BQ123*'4 PEF'!$J$6)))))</f>
        <v>15.996758469873198</v>
      </c>
      <c r="BR92" s="21">
        <f>BR123*'4 PEF'!$J$10</f>
        <v>19.849983030304774</v>
      </c>
      <c r="BS92" s="21">
        <f>BS123*'4 PEF'!$J$10</f>
        <v>0.76246715259260855</v>
      </c>
      <c r="BT92" s="39">
        <f>BT123*'4 PEF'!$J$10</f>
        <v>-23.583636363636362</v>
      </c>
      <c r="BU92" s="40">
        <f t="shared" si="98"/>
        <v>40.615930249846357</v>
      </c>
    </row>
    <row r="93" spans="1:73" x14ac:dyDescent="0.25">
      <c r="A93" s="195"/>
      <c r="B93" s="18">
        <v>24</v>
      </c>
      <c r="C93" s="26">
        <f>VLOOKUP(M93,[1]aux!$A$2:$B$35,2)</f>
        <v>32</v>
      </c>
      <c r="D93" s="55"/>
      <c r="E93" s="55"/>
      <c r="F93" s="54"/>
      <c r="G93" s="54"/>
      <c r="H93" s="37">
        <f t="shared" si="99"/>
        <v>0</v>
      </c>
      <c r="I93" s="54">
        <v>4</v>
      </c>
      <c r="J93" s="54">
        <v>3</v>
      </c>
      <c r="K93" s="54">
        <v>2</v>
      </c>
      <c r="L93" s="54">
        <v>1</v>
      </c>
      <c r="M93" s="54">
        <f t="shared" si="79"/>
        <v>4321</v>
      </c>
      <c r="N93" s="54">
        <v>7</v>
      </c>
      <c r="O93" s="54">
        <v>12</v>
      </c>
      <c r="P93" s="54">
        <v>3</v>
      </c>
      <c r="Q93" s="54">
        <v>3</v>
      </c>
      <c r="R93" s="54">
        <v>2</v>
      </c>
      <c r="S93" s="54" t="s">
        <v>42</v>
      </c>
      <c r="T93" s="26">
        <f t="shared" si="80"/>
        <v>22</v>
      </c>
      <c r="U93" s="54">
        <v>1</v>
      </c>
      <c r="V93" s="54">
        <v>1</v>
      </c>
      <c r="W93" s="19"/>
      <c r="X93" s="11">
        <f>VLOOKUP($C93,[2]Madrid!$BB$7:$BK$40,5)</f>
        <v>17</v>
      </c>
      <c r="Y93" s="11">
        <f>VLOOKUP($C93,[2]Madrid!$BB$7:$BK$40,6)</f>
        <v>37</v>
      </c>
      <c r="Z93" s="11">
        <f>VLOOKUP($C93,[2]Madrid!$BB$7:$BK$40,7)</f>
        <v>67</v>
      </c>
      <c r="AA93" s="11">
        <f>VLOOKUP($C93,[2]Madrid!$BB$7:$BK$40,8)</f>
        <v>90</v>
      </c>
      <c r="AB93" s="11">
        <f>VLOOKUP($C93,[2]Madrid!$BB$7:$BK$40,9)</f>
        <v>116</v>
      </c>
      <c r="AC93" s="11">
        <f>VLOOKUP($C93,[2]Madrid!$BB$7:$BK$40,10)</f>
        <v>108</v>
      </c>
      <c r="AD93" s="12">
        <f t="shared" si="81"/>
        <v>0</v>
      </c>
      <c r="AE93" s="12">
        <f t="shared" si="82"/>
        <v>0</v>
      </c>
      <c r="AF93" s="12">
        <v>0</v>
      </c>
      <c r="AG93" s="12" t="s">
        <v>38</v>
      </c>
      <c r="AH93" s="12" t="s">
        <v>38</v>
      </c>
      <c r="AI93" s="12">
        <f t="shared" si="83"/>
        <v>127</v>
      </c>
      <c r="AJ93" s="12">
        <f t="shared" si="84"/>
        <v>0</v>
      </c>
      <c r="AK93" s="12">
        <f t="shared" si="85"/>
        <v>154</v>
      </c>
      <c r="AL93" s="12">
        <f t="shared" si="86"/>
        <v>162</v>
      </c>
      <c r="AM93" s="12">
        <f t="shared" si="87"/>
        <v>185</v>
      </c>
      <c r="AN93" s="12">
        <f t="shared" si="88"/>
        <v>184</v>
      </c>
      <c r="AO93" s="14">
        <f t="shared" si="73"/>
        <v>506.73532941164763</v>
      </c>
      <c r="AP93" s="11">
        <f>VLOOKUP($C93,[1]Madrid!$BB$7:$BK$40,5)</f>
        <v>17</v>
      </c>
      <c r="AQ93" s="11">
        <f>VLOOKUP($C93,[1]Madrid!$BB$7:$BK$40,6)</f>
        <v>37</v>
      </c>
      <c r="AR93" s="11">
        <f>VLOOKUP($C93,[1]Madrid!$BB$7:$BK$40,7)</f>
        <v>67</v>
      </c>
      <c r="AS93" s="11">
        <f>VLOOKUP($C93,[1]Madrid!$BB$7:$BK$40,8)</f>
        <v>91</v>
      </c>
      <c r="AT93" s="11">
        <f>VLOOKUP($C93,[1]Madrid!$BB$7:$BK$40,9)</f>
        <v>117</v>
      </c>
      <c r="AU93" s="11">
        <f>VLOOKUP($C93,[1]Madrid!$BB$7:$BK$40,10)</f>
        <v>109</v>
      </c>
      <c r="AV93" s="12">
        <f t="shared" si="89"/>
        <v>0</v>
      </c>
      <c r="AW93" s="12">
        <f t="shared" si="90"/>
        <v>0</v>
      </c>
      <c r="AX93" s="12">
        <v>0</v>
      </c>
      <c r="AY93" s="12" t="s">
        <v>38</v>
      </c>
      <c r="AZ93" s="12" t="s">
        <v>38</v>
      </c>
      <c r="BA93" s="12">
        <f t="shared" si="91"/>
        <v>128</v>
      </c>
      <c r="BB93" s="12">
        <f t="shared" si="92"/>
        <v>0</v>
      </c>
      <c r="BC93" s="12">
        <f t="shared" si="93"/>
        <v>155</v>
      </c>
      <c r="BD93" s="12">
        <f t="shared" si="94"/>
        <v>162</v>
      </c>
      <c r="BE93" s="12">
        <f t="shared" si="95"/>
        <v>186</v>
      </c>
      <c r="BF93" s="12">
        <f t="shared" si="96"/>
        <v>184</v>
      </c>
      <c r="BG93" s="14">
        <f t="shared" si="74"/>
        <v>272.40398784347707</v>
      </c>
      <c r="BH93" s="21">
        <f>IF($N93=2,BH124*'4 PEF'!$J$4,IF(OR($N93=3,$N93=4,$N93=5,$N93=6),BH124*'4 PEF'!$J$5,IF(OR($N93=7,$N93=8),BH124*'4 PEF'!$J$10,IF($N93=9,BH124*'4 PEF'!$J$7,IF($N93=10,BH124*'4 PEF'!$J$6)))))</f>
        <v>11.556218702098864</v>
      </c>
      <c r="BI93" s="21">
        <f>BI124*'4 PEF'!$J$10</f>
        <v>7.8898371674063608</v>
      </c>
      <c r="BJ93" s="21">
        <f>IF($N93=2,BJ124*'4 PEF'!$J$4,IF(OR($N93=3,$N93=4,$N93=5,$N93=6),BJ124*'4 PEF'!$J$5,IF(OR($N93=7,$N93=8),BJ124*'4 PEF'!$J$10,IF($N93=9,BJ124*'4 PEF'!$J$7,IF($N93=10,BJ124*'4 PEF'!$J$6)))))</f>
        <v>3.7210597300595438</v>
      </c>
      <c r="BK93" s="21">
        <f>BK124*'4 PEF'!$J$10</f>
        <v>19.301450285712871</v>
      </c>
      <c r="BL93" s="21">
        <f>BL124*'4 PEF'!$J$10</f>
        <v>0.70440062767597256</v>
      </c>
      <c r="BM93" s="39">
        <f>BM124*'4 PEF'!$J$10</f>
        <v>-38.08</v>
      </c>
      <c r="BN93" s="95">
        <f t="shared" si="97"/>
        <v>5.0929665129536161</v>
      </c>
      <c r="BO93" s="21">
        <f>IF($N93=2,BO124*'4 PEF'!$J$4,IF(OR($N93=3,$N93=4,$N93=5,$N93=6),BO124*'4 PEF'!$J$5,IF(OR($N93=7,$N93=8),BO124*'4 PEF'!$J$10,IF($N93=9,BO124*'4 PEF'!$J$7,IF($N93=10,BO124*'4 PEF'!$J$6)))))</f>
        <v>11.290467108438683</v>
      </c>
      <c r="BP93" s="21">
        <f>BP124*'4 PEF'!$J$10</f>
        <v>3.6532268910734627</v>
      </c>
      <c r="BQ93" s="21">
        <f>IF($N93=2,BQ124*'4 PEF'!$J$4,IF(OR($N93=3,$N93=4,$N93=5,$N93=6),BQ124*'4 PEF'!$J$5,IF(OR($N93=7,$N93=8),BQ124*'4 PEF'!$J$10,IF($N93=9,BQ124*'4 PEF'!$J$7,IF($N93=10,BQ124*'4 PEF'!$J$6)))))</f>
        <v>6.1088667562980588</v>
      </c>
      <c r="BR93" s="21">
        <f>BR124*'4 PEF'!$J$10</f>
        <v>19.849983030304774</v>
      </c>
      <c r="BS93" s="21">
        <f>BS124*'4 PEF'!$J$10</f>
        <v>0.64308944220407283</v>
      </c>
      <c r="BT93" s="39">
        <f>BT124*'4 PEF'!$J$10</f>
        <v>-23.583636363636362</v>
      </c>
      <c r="BU93" s="40">
        <f t="shared" si="98"/>
        <v>17.961996864682686</v>
      </c>
    </row>
    <row r="94" spans="1:73" x14ac:dyDescent="0.25">
      <c r="A94" s="195"/>
      <c r="B94" s="18">
        <v>25</v>
      </c>
      <c r="C94" s="26">
        <f>VLOOKUP(M94,[1]aux!$A$2:$B$35,2)</f>
        <v>10</v>
      </c>
      <c r="D94" s="55"/>
      <c r="E94" s="55"/>
      <c r="F94" s="54"/>
      <c r="G94" s="54"/>
      <c r="H94" s="37">
        <f t="shared" si="99"/>
        <v>0</v>
      </c>
      <c r="I94" s="54">
        <v>2</v>
      </c>
      <c r="J94" s="54">
        <v>2</v>
      </c>
      <c r="K94" s="54">
        <v>2</v>
      </c>
      <c r="L94" s="54">
        <v>1</v>
      </c>
      <c r="M94" s="54">
        <f t="shared" si="79"/>
        <v>2221</v>
      </c>
      <c r="N94" s="54">
        <v>6</v>
      </c>
      <c r="O94" s="54">
        <v>20</v>
      </c>
      <c r="P94" s="54">
        <v>1</v>
      </c>
      <c r="Q94" s="54">
        <v>1</v>
      </c>
      <c r="R94" s="54">
        <v>2</v>
      </c>
      <c r="S94" s="54" t="s">
        <v>42</v>
      </c>
      <c r="T94" s="26">
        <f t="shared" si="80"/>
        <v>21</v>
      </c>
      <c r="U94" s="54">
        <v>1</v>
      </c>
      <c r="V94" s="54">
        <v>1</v>
      </c>
      <c r="W94" s="19"/>
      <c r="X94" s="11">
        <f>VLOOKUP($C94,[2]Madrid!$BB$7:$BK$40,5)</f>
        <v>13</v>
      </c>
      <c r="Y94" s="11">
        <f>VLOOKUP($C94,[2]Madrid!$BB$7:$BK$40,6)</f>
        <v>33</v>
      </c>
      <c r="Z94" s="11">
        <f>VLOOKUP($C94,[2]Madrid!$BB$7:$BK$40,7)</f>
        <v>63</v>
      </c>
      <c r="AA94" s="11">
        <f>VLOOKUP($C94,[2]Madrid!$BB$7:$BK$40,8)</f>
        <v>88</v>
      </c>
      <c r="AB94" s="11">
        <f>VLOOKUP($C94,[2]Madrid!$BB$7:$BK$40,9)</f>
        <v>116</v>
      </c>
      <c r="AC94" s="11">
        <f>VLOOKUP($C94,[2]Madrid!$BB$7:$BK$40,10)</f>
        <v>108</v>
      </c>
      <c r="AD94" s="12">
        <f t="shared" si="81"/>
        <v>0</v>
      </c>
      <c r="AE94" s="12">
        <f t="shared" si="82"/>
        <v>0</v>
      </c>
      <c r="AF94" s="12">
        <v>0</v>
      </c>
      <c r="AG94" s="12" t="s">
        <v>38</v>
      </c>
      <c r="AH94" s="12" t="s">
        <v>38</v>
      </c>
      <c r="AI94" s="12">
        <f t="shared" si="83"/>
        <v>121</v>
      </c>
      <c r="AJ94" s="12">
        <f t="shared" si="84"/>
        <v>142</v>
      </c>
      <c r="AK94" s="12">
        <f t="shared" si="85"/>
        <v>148</v>
      </c>
      <c r="AL94" s="12">
        <f t="shared" si="86"/>
        <v>162</v>
      </c>
      <c r="AM94" s="12">
        <f t="shared" si="87"/>
        <v>185</v>
      </c>
      <c r="AN94" s="12">
        <f t="shared" si="88"/>
        <v>184</v>
      </c>
      <c r="AO94" s="14">
        <f t="shared" si="73"/>
        <v>496.54792022079863</v>
      </c>
      <c r="AP94" s="11">
        <f>VLOOKUP($C94,[1]Madrid!$BB$7:$BK$40,5)</f>
        <v>13</v>
      </c>
      <c r="AQ94" s="11">
        <f>VLOOKUP($C94,[1]Madrid!$BB$7:$BK$40,6)</f>
        <v>33</v>
      </c>
      <c r="AR94" s="11">
        <f>VLOOKUP($C94,[1]Madrid!$BB$7:$BK$40,7)</f>
        <v>63</v>
      </c>
      <c r="AS94" s="11">
        <f>VLOOKUP($C94,[1]Madrid!$BB$7:$BK$40,8)</f>
        <v>89</v>
      </c>
      <c r="AT94" s="11">
        <f>VLOOKUP($C94,[1]Madrid!$BB$7:$BK$40,9)</f>
        <v>117</v>
      </c>
      <c r="AU94" s="11">
        <f>VLOOKUP($C94,[1]Madrid!$BB$7:$BK$40,10)</f>
        <v>109</v>
      </c>
      <c r="AV94" s="12">
        <f t="shared" si="89"/>
        <v>0</v>
      </c>
      <c r="AW94" s="12">
        <f t="shared" si="90"/>
        <v>0</v>
      </c>
      <c r="AX94" s="12">
        <v>0</v>
      </c>
      <c r="AY94" s="12" t="s">
        <v>38</v>
      </c>
      <c r="AZ94" s="12" t="s">
        <v>38</v>
      </c>
      <c r="BA94" s="12">
        <f t="shared" si="91"/>
        <v>122</v>
      </c>
      <c r="BB94" s="12">
        <f t="shared" si="92"/>
        <v>143</v>
      </c>
      <c r="BC94" s="12">
        <f t="shared" si="93"/>
        <v>149</v>
      </c>
      <c r="BD94" s="12">
        <f t="shared" si="94"/>
        <v>162</v>
      </c>
      <c r="BE94" s="12">
        <f t="shared" si="95"/>
        <v>186</v>
      </c>
      <c r="BF94" s="12">
        <f t="shared" si="96"/>
        <v>184</v>
      </c>
      <c r="BG94" s="14">
        <f t="shared" si="74"/>
        <v>273.50353623680769</v>
      </c>
      <c r="BH94" s="21">
        <f>IF($N94=2,BH125*'4 PEF'!$J$4,IF(OR($N94=3,$N94=4,$N94=5,$N94=6),BH125*'4 PEF'!$J$5,IF(OR($N94=7,$N94=8),BH125*'4 PEF'!$J$10,IF($N94=9,BH125*'4 PEF'!$J$7,IF($N94=10,BH125*'4 PEF'!$J$6)))))</f>
        <v>31.238396152891738</v>
      </c>
      <c r="BI94" s="21">
        <f>BI125*'4 PEF'!$J$10</f>
        <v>8.9165419710154232</v>
      </c>
      <c r="BJ94" s="21">
        <f>IF($N94=2,BJ125*'4 PEF'!$J$4,IF(OR($N94=3,$N94=4,$N94=5,$N94=6),BJ125*'4 PEF'!$J$5,IF(OR($N94=7,$N94=8),BJ125*'4 PEF'!$J$10,IF($N94=9,BJ125*'4 PEF'!$J$7,IF($N94=10,BJ125*'4 PEF'!$J$6)))))</f>
        <v>5.3999999999999995</v>
      </c>
      <c r="BK94" s="21">
        <f>BK125*'4 PEF'!$J$10</f>
        <v>19.301450285712871</v>
      </c>
      <c r="BL94" s="21">
        <f>BL125*'4 PEF'!$J$10</f>
        <v>0.77109550089360546</v>
      </c>
      <c r="BM94" s="39">
        <f>BM125*'4 PEF'!$J$10</f>
        <v>-38.08</v>
      </c>
      <c r="BN94" s="40">
        <f t="shared" si="97"/>
        <v>27.547483910513634</v>
      </c>
      <c r="BO94" s="21">
        <f>IF($N94=2,BO125*'4 PEF'!$J$4,IF(OR($N94=3,$N94=4,$N94=5,$N94=6),BO125*'4 PEF'!$J$5,IF(OR($N94=7,$N94=8),BO125*'4 PEF'!$J$10,IF($N94=9,BO125*'4 PEF'!$J$7,IF($N94=10,BO125*'4 PEF'!$J$6)))))</f>
        <v>24.587430681829122</v>
      </c>
      <c r="BP94" s="21">
        <f>BP125*'4 PEF'!$J$10</f>
        <v>4.0720387068773016</v>
      </c>
      <c r="BQ94" s="21">
        <f>IF($N94=2,BQ125*'4 PEF'!$J$4,IF(OR($N94=3,$N94=4,$N94=5,$N94=6),BQ125*'4 PEF'!$J$5,IF(OR($N94=7,$N94=8),BQ125*'4 PEF'!$J$10,IF($N94=9,BQ125*'4 PEF'!$J$7,IF($N94=10,BQ125*'4 PEF'!$J$6)))))</f>
        <v>8.8707070707070699</v>
      </c>
      <c r="BR94" s="21">
        <f>BR125*'4 PEF'!$J$10</f>
        <v>19.849983030304774</v>
      </c>
      <c r="BS94" s="21">
        <f>BS125*'4 PEF'!$J$10</f>
        <v>0.67282644839170036</v>
      </c>
      <c r="BT94" s="39">
        <f>BT125*'4 PEF'!$J$10</f>
        <v>-23.583636363636362</v>
      </c>
      <c r="BU94" s="95">
        <f t="shared" si="98"/>
        <v>34.469349574473611</v>
      </c>
    </row>
    <row r="95" spans="1:73" x14ac:dyDescent="0.25">
      <c r="A95" s="195"/>
      <c r="B95" s="18">
        <v>26</v>
      </c>
      <c r="C95" s="26">
        <f>VLOOKUP(M95,[1]aux!$A$2:$B$35,2)</f>
        <v>19</v>
      </c>
      <c r="D95" s="55"/>
      <c r="E95" s="55"/>
      <c r="F95" s="54"/>
      <c r="G95" s="54"/>
      <c r="H95" s="37">
        <f t="shared" si="99"/>
        <v>0</v>
      </c>
      <c r="I95" s="54">
        <v>3</v>
      </c>
      <c r="J95" s="54">
        <v>2</v>
      </c>
      <c r="K95" s="54">
        <v>1</v>
      </c>
      <c r="L95" s="54">
        <v>1</v>
      </c>
      <c r="M95" s="54">
        <f t="shared" si="79"/>
        <v>3211</v>
      </c>
      <c r="N95" s="54">
        <v>6</v>
      </c>
      <c r="O95" s="54">
        <v>20</v>
      </c>
      <c r="P95" s="54">
        <v>1</v>
      </c>
      <c r="Q95" s="54">
        <v>1</v>
      </c>
      <c r="R95" s="54">
        <v>2</v>
      </c>
      <c r="S95" s="54" t="s">
        <v>42</v>
      </c>
      <c r="T95" s="26">
        <f t="shared" si="80"/>
        <v>15</v>
      </c>
      <c r="U95" s="54">
        <v>0</v>
      </c>
      <c r="V95" s="54">
        <v>0</v>
      </c>
      <c r="W95" s="19"/>
      <c r="X95" s="11">
        <f>VLOOKUP($C95,[2]Madrid!$BB$7:$BK$40,5)</f>
        <v>15</v>
      </c>
      <c r="Y95" s="11">
        <f>VLOOKUP($C95,[2]Madrid!$BB$7:$BK$40,6)</f>
        <v>35</v>
      </c>
      <c r="Z95" s="11">
        <f>VLOOKUP($C95,[2]Madrid!$BB$7:$BK$40,7)</f>
        <v>65</v>
      </c>
      <c r="AA95" s="11">
        <f>VLOOKUP($C95,[2]Madrid!$BB$7:$BK$40,8)</f>
        <v>88</v>
      </c>
      <c r="AB95" s="11">
        <f>VLOOKUP($C95,[2]Madrid!$BB$7:$BK$40,9)</f>
        <v>0</v>
      </c>
      <c r="AC95" s="11">
        <f>VLOOKUP($C95,[2]Madrid!$BB$7:$BK$40,10)</f>
        <v>102</v>
      </c>
      <c r="AD95" s="12">
        <f t="shared" si="81"/>
        <v>0</v>
      </c>
      <c r="AE95" s="12">
        <f t="shared" si="82"/>
        <v>0</v>
      </c>
      <c r="AF95" s="12">
        <v>0</v>
      </c>
      <c r="AG95" s="12" t="s">
        <v>38</v>
      </c>
      <c r="AH95" s="12" t="s">
        <v>38</v>
      </c>
      <c r="AI95" s="12">
        <f t="shared" si="83"/>
        <v>121</v>
      </c>
      <c r="AJ95" s="12">
        <f t="shared" si="84"/>
        <v>142</v>
      </c>
      <c r="AK95" s="12">
        <f t="shared" si="85"/>
        <v>148</v>
      </c>
      <c r="AL95" s="12">
        <f t="shared" si="86"/>
        <v>162</v>
      </c>
      <c r="AM95" s="12">
        <f t="shared" si="87"/>
        <v>0</v>
      </c>
      <c r="AN95" s="12">
        <f t="shared" si="88"/>
        <v>0</v>
      </c>
      <c r="AO95" s="14">
        <f t="shared" si="73"/>
        <v>402.65582017656959</v>
      </c>
      <c r="AP95" s="11">
        <f>VLOOKUP($C95,[1]Madrid!$BB$7:$BK$40,5)</f>
        <v>15</v>
      </c>
      <c r="AQ95" s="11">
        <f>VLOOKUP($C95,[1]Madrid!$BB$7:$BK$40,6)</f>
        <v>35</v>
      </c>
      <c r="AR95" s="11">
        <f>VLOOKUP($C95,[1]Madrid!$BB$7:$BK$40,7)</f>
        <v>65</v>
      </c>
      <c r="AS95" s="11">
        <f>VLOOKUP($C95,[1]Madrid!$BB$7:$BK$40,8)</f>
        <v>89</v>
      </c>
      <c r="AT95" s="11">
        <f>VLOOKUP($C95,[1]Madrid!$BB$7:$BK$40,9)</f>
        <v>0</v>
      </c>
      <c r="AU95" s="11">
        <f>VLOOKUP($C95,[1]Madrid!$BB$7:$BK$40,10)</f>
        <v>103</v>
      </c>
      <c r="AV95" s="12">
        <f t="shared" si="89"/>
        <v>0</v>
      </c>
      <c r="AW95" s="12">
        <f t="shared" si="90"/>
        <v>0</v>
      </c>
      <c r="AX95" s="12">
        <v>0</v>
      </c>
      <c r="AY95" s="12" t="s">
        <v>38</v>
      </c>
      <c r="AZ95" s="12" t="s">
        <v>38</v>
      </c>
      <c r="BA95" s="12">
        <f t="shared" si="91"/>
        <v>122</v>
      </c>
      <c r="BB95" s="12">
        <f t="shared" si="92"/>
        <v>143</v>
      </c>
      <c r="BC95" s="12">
        <f t="shared" si="93"/>
        <v>149</v>
      </c>
      <c r="BD95" s="12">
        <f t="shared" si="94"/>
        <v>162</v>
      </c>
      <c r="BE95" s="12">
        <f t="shared" si="95"/>
        <v>0</v>
      </c>
      <c r="BF95" s="12">
        <f t="shared" si="96"/>
        <v>0</v>
      </c>
      <c r="BG95" s="14">
        <f t="shared" si="74"/>
        <v>214.51826598793411</v>
      </c>
      <c r="BH95" s="21">
        <f>IF($N95=2,BH126*'4 PEF'!$J$4,IF(OR($N95=3,$N95=4,$N95=5,$N95=6),BH126*'4 PEF'!$J$5,IF(OR($N95=7,$N95=8),BH126*'4 PEF'!$J$10,IF($N95=9,BH126*'4 PEF'!$J$7,IF($N95=10,BH126*'4 PEF'!$J$6)))))</f>
        <v>26.245630474860796</v>
      </c>
      <c r="BI95" s="21">
        <f>BI126*'4 PEF'!$J$10</f>
        <v>20.700319087937249</v>
      </c>
      <c r="BJ95" s="21">
        <f>IF($N95=2,BJ126*'4 PEF'!$J$4,IF(OR($N95=3,$N95=4,$N95=5,$N95=6),BJ126*'4 PEF'!$J$5,IF(OR($N95=7,$N95=8),BJ126*'4 PEF'!$J$10,IF($N95=9,BJ126*'4 PEF'!$J$7,IF($N95=10,BJ126*'4 PEF'!$J$6)))))</f>
        <v>15.557894736842105</v>
      </c>
      <c r="BK95" s="21">
        <f>BK126*'4 PEF'!$J$10</f>
        <v>19.301450285712871</v>
      </c>
      <c r="BL95" s="21">
        <f>BL126*'4 PEF'!$J$10</f>
        <v>1.0080271671849792</v>
      </c>
      <c r="BM95" s="39">
        <f>BM126*'4 PEF'!$J$10</f>
        <v>0</v>
      </c>
      <c r="BN95" s="40">
        <f t="shared" si="97"/>
        <v>82.813321752538002</v>
      </c>
      <c r="BO95" s="21">
        <f>IF($N95=2,BO126*'4 PEF'!$J$4,IF(OR($N95=3,$N95=4,$N95=5,$N95=6),BO126*'4 PEF'!$J$5,IF(OR($N95=7,$N95=8),BO126*'4 PEF'!$J$10,IF($N95=9,BO126*'4 PEF'!$J$7,IF($N95=10,BO126*'4 PEF'!$J$6)))))</f>
        <v>21.582900783874788</v>
      </c>
      <c r="BP95" s="21">
        <f>BP126*'4 PEF'!$J$10</f>
        <v>10.606020729730227</v>
      </c>
      <c r="BQ95" s="21">
        <f>IF($N95=2,BQ126*'4 PEF'!$J$4,IF(OR($N95=3,$N95=4,$N95=5,$N95=6),BQ126*'4 PEF'!$J$5,IF(OR($N95=7,$N95=8),BQ126*'4 PEF'!$J$10,IF($N95=9,BQ126*'4 PEF'!$J$7,IF($N95=10,BQ126*'4 PEF'!$J$6)))))</f>
        <v>24.010526315789473</v>
      </c>
      <c r="BR95" s="21">
        <f>BR126*'4 PEF'!$J$10</f>
        <v>19.849983030304774</v>
      </c>
      <c r="BS95" s="21">
        <f>BS126*'4 PEF'!$J$10</f>
        <v>0.75671978937337536</v>
      </c>
      <c r="BT95" s="39">
        <f>BT126*'4 PEF'!$J$10</f>
        <v>0</v>
      </c>
      <c r="BU95" s="95">
        <f t="shared" si="98"/>
        <v>76.806150649072634</v>
      </c>
    </row>
    <row r="96" spans="1:73" x14ac:dyDescent="0.25">
      <c r="A96" s="195"/>
      <c r="B96" s="18">
        <v>27</v>
      </c>
      <c r="C96" s="26">
        <f>VLOOKUP(M96,[1]aux!$A$2:$B$35,2)</f>
        <v>23</v>
      </c>
      <c r="D96" s="55"/>
      <c r="E96" s="55"/>
      <c r="F96" s="54"/>
      <c r="G96" s="54"/>
      <c r="H96" s="37">
        <f t="shared" si="99"/>
        <v>0</v>
      </c>
      <c r="I96" s="54">
        <v>3</v>
      </c>
      <c r="J96" s="54">
        <v>3</v>
      </c>
      <c r="K96" s="54">
        <v>1</v>
      </c>
      <c r="L96" s="54">
        <v>1</v>
      </c>
      <c r="M96" s="54">
        <f t="shared" si="79"/>
        <v>3311</v>
      </c>
      <c r="N96" s="54">
        <v>7</v>
      </c>
      <c r="O96" s="54">
        <v>12</v>
      </c>
      <c r="P96" s="54">
        <v>3</v>
      </c>
      <c r="Q96" s="54">
        <v>3</v>
      </c>
      <c r="R96" s="54">
        <v>2</v>
      </c>
      <c r="S96" s="54" t="s">
        <v>42</v>
      </c>
      <c r="T96" s="26">
        <f t="shared" si="80"/>
        <v>22</v>
      </c>
      <c r="U96" s="54">
        <v>1</v>
      </c>
      <c r="V96" s="54">
        <v>1</v>
      </c>
      <c r="W96" s="19"/>
      <c r="X96" s="11">
        <f>VLOOKUP($C96,[2]Madrid!$BB$7:$BK$40,5)</f>
        <v>15</v>
      </c>
      <c r="Y96" s="11">
        <f>VLOOKUP($C96,[2]Madrid!$BB$7:$BK$40,6)</f>
        <v>35</v>
      </c>
      <c r="Z96" s="11">
        <f>VLOOKUP($C96,[2]Madrid!$BB$7:$BK$40,7)</f>
        <v>65</v>
      </c>
      <c r="AA96" s="11">
        <f>VLOOKUP($C96,[2]Madrid!$BB$7:$BK$40,8)</f>
        <v>90</v>
      </c>
      <c r="AB96" s="11">
        <f>VLOOKUP($C96,[2]Madrid!$BB$7:$BK$40,9)</f>
        <v>0</v>
      </c>
      <c r="AC96" s="11">
        <f>VLOOKUP($C96,[2]Madrid!$BB$7:$BK$40,10)</f>
        <v>102</v>
      </c>
      <c r="AD96" s="12">
        <f t="shared" si="81"/>
        <v>0</v>
      </c>
      <c r="AE96" s="12">
        <f t="shared" si="82"/>
        <v>0</v>
      </c>
      <c r="AF96" s="12">
        <v>0</v>
      </c>
      <c r="AG96" s="12" t="s">
        <v>38</v>
      </c>
      <c r="AH96" s="12" t="s">
        <v>38</v>
      </c>
      <c r="AI96" s="12">
        <f t="shared" si="83"/>
        <v>127</v>
      </c>
      <c r="AJ96" s="12">
        <f t="shared" si="84"/>
        <v>0</v>
      </c>
      <c r="AK96" s="12">
        <f t="shared" si="85"/>
        <v>154</v>
      </c>
      <c r="AL96" s="12">
        <f t="shared" si="86"/>
        <v>162</v>
      </c>
      <c r="AM96" s="12">
        <f t="shared" si="87"/>
        <v>185</v>
      </c>
      <c r="AN96" s="12">
        <f t="shared" si="88"/>
        <v>184</v>
      </c>
      <c r="AO96" s="14">
        <f t="shared" si="73"/>
        <v>404.24355187772255</v>
      </c>
      <c r="AP96" s="11">
        <f>VLOOKUP($C96,[1]Madrid!$BB$7:$BK$40,5)</f>
        <v>15</v>
      </c>
      <c r="AQ96" s="11">
        <f>VLOOKUP($C96,[1]Madrid!$BB$7:$BK$40,6)</f>
        <v>35</v>
      </c>
      <c r="AR96" s="11">
        <f>VLOOKUP($C96,[1]Madrid!$BB$7:$BK$40,7)</f>
        <v>65</v>
      </c>
      <c r="AS96" s="11">
        <f>VLOOKUP($C96,[1]Madrid!$BB$7:$BK$40,8)</f>
        <v>91</v>
      </c>
      <c r="AT96" s="11">
        <f>VLOOKUP($C96,[1]Madrid!$BB$7:$BK$40,9)</f>
        <v>0</v>
      </c>
      <c r="AU96" s="11">
        <f>VLOOKUP($C96,[1]Madrid!$BB$7:$BK$40,10)</f>
        <v>103</v>
      </c>
      <c r="AV96" s="12">
        <f t="shared" si="89"/>
        <v>0</v>
      </c>
      <c r="AW96" s="12">
        <f t="shared" si="90"/>
        <v>0</v>
      </c>
      <c r="AX96" s="12">
        <v>0</v>
      </c>
      <c r="AY96" s="12" t="s">
        <v>38</v>
      </c>
      <c r="AZ96" s="12" t="s">
        <v>38</v>
      </c>
      <c r="BA96" s="12">
        <f t="shared" si="91"/>
        <v>128</v>
      </c>
      <c r="BB96" s="12">
        <f t="shared" si="92"/>
        <v>0</v>
      </c>
      <c r="BC96" s="12">
        <f t="shared" si="93"/>
        <v>155</v>
      </c>
      <c r="BD96" s="12">
        <f t="shared" si="94"/>
        <v>162</v>
      </c>
      <c r="BE96" s="12">
        <f t="shared" si="95"/>
        <v>186</v>
      </c>
      <c r="BF96" s="12">
        <f t="shared" si="96"/>
        <v>184</v>
      </c>
      <c r="BG96" s="14">
        <f t="shared" si="74"/>
        <v>226.66034869768788</v>
      </c>
      <c r="BH96" s="21">
        <f>IF($N96=2,BH127*'4 PEF'!$J$4,IF(OR($N96=3,$N96=4,$N96=5,$N96=6),BH127*'4 PEF'!$J$5,IF(OR($N96=7,$N96=8),BH127*'4 PEF'!$J$10,IF($N96=9,BH127*'4 PEF'!$J$7,IF($N96=10,BH127*'4 PEF'!$J$6)))))</f>
        <v>13.354485432229225</v>
      </c>
      <c r="BI96" s="21">
        <f>BI127*'4 PEF'!$J$10</f>
        <v>21.822790848688861</v>
      </c>
      <c r="BJ96" s="21">
        <f>IF($N96=2,BJ127*'4 PEF'!$J$4,IF(OR($N96=3,$N96=4,$N96=5,$N96=6),BJ127*'4 PEF'!$J$5,IF(OR($N96=7,$N96=8),BJ127*'4 PEF'!$J$10,IF($N96=9,BJ127*'4 PEF'!$J$7,IF($N96=10,BJ127*'4 PEF'!$J$6)))))</f>
        <v>3.6531521573217076</v>
      </c>
      <c r="BK96" s="21">
        <f>BK127*'4 PEF'!$J$10</f>
        <v>19.301450285712871</v>
      </c>
      <c r="BL96" s="21">
        <f>BL127*'4 PEF'!$J$10</f>
        <v>1.0213813476252929</v>
      </c>
      <c r="BM96" s="39">
        <f>BM127*'4 PEF'!$J$10</f>
        <v>-38.08</v>
      </c>
      <c r="BN96" s="40">
        <f t="shared" si="97"/>
        <v>21.073260071577963</v>
      </c>
      <c r="BO96" s="21">
        <f>IF($N96=2,BO127*'4 PEF'!$J$4,IF(OR($N96=3,$N96=4,$N96=5,$N96=6),BO127*'4 PEF'!$J$5,IF(OR($N96=7,$N96=8),BO127*'4 PEF'!$J$10,IF($N96=9,BO127*'4 PEF'!$J$7,IF($N96=10,BO127*'4 PEF'!$J$6)))))</f>
        <v>12.449327248016163</v>
      </c>
      <c r="BP96" s="21">
        <f>BP127*'4 PEF'!$J$10</f>
        <v>11.179443276080928</v>
      </c>
      <c r="BQ96" s="21">
        <f>IF($N96=2,BQ127*'4 PEF'!$J$4,IF(OR($N96=3,$N96=4,$N96=5,$N96=6),BQ127*'4 PEF'!$J$5,IF(OR($N96=7,$N96=8),BQ127*'4 PEF'!$J$10,IF($N96=9,BQ127*'4 PEF'!$J$7,IF($N96=10,BQ127*'4 PEF'!$J$6)))))</f>
        <v>6.0560597452596516</v>
      </c>
      <c r="BR96" s="21">
        <f>BR127*'4 PEF'!$J$10</f>
        <v>19.849983030304774</v>
      </c>
      <c r="BS96" s="21">
        <f>BS127*'4 PEF'!$J$10</f>
        <v>0.75716938219725427</v>
      </c>
      <c r="BT96" s="39">
        <f>BT127*'4 PEF'!$J$10</f>
        <v>-23.583636363636362</v>
      </c>
      <c r="BU96" s="95">
        <f t="shared" si="98"/>
        <v>26.708346318222414</v>
      </c>
    </row>
    <row r="97" spans="1:73" x14ac:dyDescent="0.25">
      <c r="A97" s="196"/>
      <c r="B97" s="18">
        <v>28</v>
      </c>
      <c r="C97" s="26">
        <f>VLOOKUP(M97,[1]aux!$A$2:$B$35,2)</f>
        <v>32</v>
      </c>
      <c r="D97" s="55"/>
      <c r="E97" s="55"/>
      <c r="F97" s="54"/>
      <c r="G97" s="54"/>
      <c r="H97" s="37">
        <f t="shared" si="99"/>
        <v>0</v>
      </c>
      <c r="I97" s="54">
        <v>4</v>
      </c>
      <c r="J97" s="54">
        <v>3</v>
      </c>
      <c r="K97" s="54">
        <v>2</v>
      </c>
      <c r="L97" s="54">
        <v>1</v>
      </c>
      <c r="M97" s="54">
        <f t="shared" si="79"/>
        <v>4321</v>
      </c>
      <c r="N97" s="54">
        <v>7</v>
      </c>
      <c r="O97" s="54">
        <v>12</v>
      </c>
      <c r="P97" s="54">
        <v>3</v>
      </c>
      <c r="Q97" s="54">
        <v>3</v>
      </c>
      <c r="R97" s="54">
        <v>2</v>
      </c>
      <c r="S97" s="54" t="s">
        <v>42</v>
      </c>
      <c r="T97" s="26">
        <f t="shared" si="80"/>
        <v>22</v>
      </c>
      <c r="U97" s="54">
        <v>1</v>
      </c>
      <c r="V97" s="54">
        <v>1</v>
      </c>
      <c r="W97" s="8"/>
      <c r="X97" s="11">
        <f>VLOOKUP($C97,[2]Madrid!$BB$7:$BK$40,5)</f>
        <v>17</v>
      </c>
      <c r="Y97" s="11">
        <f>VLOOKUP($C97,[2]Madrid!$BB$7:$BK$40,6)</f>
        <v>37</v>
      </c>
      <c r="Z97" s="11">
        <f>VLOOKUP($C97,[2]Madrid!$BB$7:$BK$40,7)</f>
        <v>67</v>
      </c>
      <c r="AA97" s="11">
        <f>VLOOKUP($C97,[2]Madrid!$BB$7:$BK$40,8)</f>
        <v>90</v>
      </c>
      <c r="AB97" s="11">
        <f>VLOOKUP($C97,[2]Madrid!$BB$7:$BK$40,9)</f>
        <v>116</v>
      </c>
      <c r="AC97" s="11">
        <f>VLOOKUP($C97,[2]Madrid!$BB$7:$BK$40,10)</f>
        <v>108</v>
      </c>
      <c r="AD97" s="12">
        <f t="shared" si="81"/>
        <v>0</v>
      </c>
      <c r="AE97" s="12">
        <f t="shared" si="82"/>
        <v>0</v>
      </c>
      <c r="AF97" s="12">
        <v>0</v>
      </c>
      <c r="AG97" s="12" t="s">
        <v>38</v>
      </c>
      <c r="AH97" s="12" t="s">
        <v>38</v>
      </c>
      <c r="AI97" s="12">
        <f t="shared" si="83"/>
        <v>127</v>
      </c>
      <c r="AJ97" s="12">
        <f t="shared" si="84"/>
        <v>0</v>
      </c>
      <c r="AK97" s="12">
        <f t="shared" si="85"/>
        <v>154</v>
      </c>
      <c r="AL97" s="12">
        <f t="shared" si="86"/>
        <v>162</v>
      </c>
      <c r="AM97" s="12">
        <f t="shared" si="87"/>
        <v>185</v>
      </c>
      <c r="AN97" s="12">
        <f t="shared" si="88"/>
        <v>184</v>
      </c>
      <c r="AO97" s="14">
        <f t="shared" si="73"/>
        <v>506.73532941164763</v>
      </c>
      <c r="AP97" s="11">
        <f>VLOOKUP($C97,[1]Madrid!$BB$7:$BK$40,5)</f>
        <v>17</v>
      </c>
      <c r="AQ97" s="11">
        <f>VLOOKUP($C97,[1]Madrid!$BB$7:$BK$40,6)</f>
        <v>37</v>
      </c>
      <c r="AR97" s="11">
        <f>VLOOKUP($C97,[1]Madrid!$BB$7:$BK$40,7)</f>
        <v>67</v>
      </c>
      <c r="AS97" s="11">
        <f>VLOOKUP($C97,[1]Madrid!$BB$7:$BK$40,8)</f>
        <v>91</v>
      </c>
      <c r="AT97" s="11">
        <f>VLOOKUP($C97,[1]Madrid!$BB$7:$BK$40,9)</f>
        <v>117</v>
      </c>
      <c r="AU97" s="11">
        <f>VLOOKUP($C97,[1]Madrid!$BB$7:$BK$40,10)</f>
        <v>109</v>
      </c>
      <c r="AV97" s="12">
        <f t="shared" si="89"/>
        <v>0</v>
      </c>
      <c r="AW97" s="12">
        <f t="shared" si="90"/>
        <v>0</v>
      </c>
      <c r="AX97" s="12">
        <v>0</v>
      </c>
      <c r="AY97" s="12" t="s">
        <v>38</v>
      </c>
      <c r="AZ97" s="12" t="s">
        <v>38</v>
      </c>
      <c r="BA97" s="12">
        <f t="shared" si="91"/>
        <v>128</v>
      </c>
      <c r="BB97" s="12">
        <f t="shared" si="92"/>
        <v>0</v>
      </c>
      <c r="BC97" s="12">
        <f t="shared" si="93"/>
        <v>155</v>
      </c>
      <c r="BD97" s="12">
        <f t="shared" si="94"/>
        <v>162</v>
      </c>
      <c r="BE97" s="12">
        <f t="shared" si="95"/>
        <v>186</v>
      </c>
      <c r="BF97" s="12">
        <f t="shared" si="96"/>
        <v>184</v>
      </c>
      <c r="BG97" s="14">
        <f t="shared" si="74"/>
        <v>272.40398784347707</v>
      </c>
      <c r="BH97" s="21">
        <f>IF($N97=2,BH128*'4 PEF'!$J$4,IF(OR($N97=3,$N97=4,$N97=5,$N97=6),BH128*'4 PEF'!$J$5,IF(OR($N97=7,$N97=8),BH128*'4 PEF'!$J$10,IF($N97=9,BH128*'4 PEF'!$J$7,IF($N97=10,BH128*'4 PEF'!$J$6)))))</f>
        <v>11.556218702098864</v>
      </c>
      <c r="BI97" s="21">
        <f>BI128*'4 PEF'!$J$10</f>
        <v>7.8898371674063608</v>
      </c>
      <c r="BJ97" s="21">
        <f>IF($N97=2,BJ128*'4 PEF'!$J$4,IF(OR($N97=3,$N97=4,$N97=5,$N97=6),BJ128*'4 PEF'!$J$5,IF(OR($N97=7,$N97=8),BJ128*'4 PEF'!$J$10,IF($N97=9,BJ128*'4 PEF'!$J$7,IF($N97=10,BJ128*'4 PEF'!$J$6)))))</f>
        <v>3.7210597300595438</v>
      </c>
      <c r="BK97" s="21">
        <f>BK128*'4 PEF'!$J$10</f>
        <v>19.301450285712871</v>
      </c>
      <c r="BL97" s="21">
        <f>BL128*'4 PEF'!$J$10</f>
        <v>0.70440062767597256</v>
      </c>
      <c r="BM97" s="39">
        <f>BM128*'4 PEF'!$J$10</f>
        <v>-38.08</v>
      </c>
      <c r="BN97" s="40">
        <f t="shared" si="97"/>
        <v>5.0929665129536161</v>
      </c>
      <c r="BO97" s="21">
        <f>IF($N97=2,BO128*'4 PEF'!$J$4,IF(OR($N97=3,$N97=4,$N97=5,$N97=6),BO128*'4 PEF'!$J$5,IF(OR($N97=7,$N97=8),BO128*'4 PEF'!$J$10,IF($N97=9,BO128*'4 PEF'!$J$7,IF($N97=10,BO128*'4 PEF'!$J$6)))))</f>
        <v>11.290467108438683</v>
      </c>
      <c r="BP97" s="21">
        <f>BP128*'4 PEF'!$J$10</f>
        <v>3.6532268910734627</v>
      </c>
      <c r="BQ97" s="21">
        <f>IF($N97=2,BQ128*'4 PEF'!$J$4,IF(OR($N97=3,$N97=4,$N97=5,$N97=6),BQ128*'4 PEF'!$J$5,IF(OR($N97=7,$N97=8),BQ128*'4 PEF'!$J$10,IF($N97=9,BQ128*'4 PEF'!$J$7,IF($N97=10,BQ128*'4 PEF'!$J$6)))))</f>
        <v>6.1088667562980588</v>
      </c>
      <c r="BR97" s="21">
        <f>BR128*'4 PEF'!$J$10</f>
        <v>19.849983030304774</v>
      </c>
      <c r="BS97" s="21">
        <f>BS128*'4 PEF'!$J$10</f>
        <v>0.64308944220407283</v>
      </c>
      <c r="BT97" s="39">
        <f>BT128*'4 PEF'!$J$10</f>
        <v>-23.583636363636362</v>
      </c>
      <c r="BU97" s="95">
        <f t="shared" si="98"/>
        <v>17.961996864682686</v>
      </c>
    </row>
    <row r="98" spans="1:73" x14ac:dyDescent="0.25">
      <c r="A98" s="30"/>
      <c r="B98" s="31"/>
      <c r="C98" s="31"/>
      <c r="D98" s="31"/>
      <c r="E98" s="31"/>
      <c r="F98" s="31"/>
      <c r="G98" s="31"/>
      <c r="H98" s="31"/>
      <c r="I98" s="31"/>
      <c r="J98" s="31"/>
      <c r="K98" s="31"/>
      <c r="L98" s="31"/>
      <c r="M98" s="31"/>
      <c r="N98" s="31"/>
      <c r="O98" s="31"/>
      <c r="P98" s="31"/>
      <c r="Q98" s="31"/>
      <c r="R98" s="31"/>
      <c r="S98" s="31"/>
      <c r="T98" s="31"/>
      <c r="U98" s="31"/>
      <c r="V98" s="31"/>
      <c r="W98" s="32"/>
      <c r="X98" s="31"/>
      <c r="Y98" s="31"/>
      <c r="Z98" s="31"/>
      <c r="AA98" s="31"/>
      <c r="AB98" s="31"/>
      <c r="AC98" s="31"/>
      <c r="AD98" s="31"/>
      <c r="AE98" s="31"/>
      <c r="AF98" s="31"/>
      <c r="AG98" s="31"/>
      <c r="AH98" s="31"/>
      <c r="AI98" s="31"/>
      <c r="AJ98" s="31"/>
      <c r="AK98" s="31"/>
      <c r="AL98" s="31"/>
      <c r="AM98" s="31"/>
      <c r="AN98" s="31"/>
      <c r="AO98" s="33"/>
      <c r="AP98" s="31"/>
      <c r="AQ98" s="31"/>
      <c r="AR98" s="31"/>
      <c r="AS98" s="31"/>
      <c r="AT98" s="31"/>
      <c r="AU98" s="31"/>
      <c r="AV98" s="31"/>
      <c r="AW98" s="31"/>
      <c r="AX98" s="31"/>
      <c r="AY98" s="31"/>
      <c r="AZ98" s="31"/>
      <c r="BA98" s="31"/>
      <c r="BB98" s="31"/>
      <c r="BC98" s="31"/>
      <c r="BD98" s="31"/>
      <c r="BE98" s="31"/>
      <c r="BF98" s="31"/>
      <c r="BG98" s="33"/>
      <c r="BH98" s="34"/>
      <c r="BI98" s="34"/>
      <c r="BJ98" s="34"/>
      <c r="BK98" s="34"/>
      <c r="BL98" s="34"/>
      <c r="BM98" s="34"/>
      <c r="BN98" s="34"/>
      <c r="BO98" s="34"/>
      <c r="BP98" s="34"/>
      <c r="BQ98" s="34"/>
      <c r="BR98" s="34"/>
      <c r="BS98" s="34"/>
      <c r="BT98" s="34"/>
      <c r="BU98" s="34"/>
    </row>
    <row r="99" spans="1:73" ht="15.75" thickBot="1" x14ac:dyDescent="0.3">
      <c r="BH99" s="178" t="s">
        <v>106</v>
      </c>
      <c r="BI99" s="179"/>
      <c r="BJ99" s="179"/>
      <c r="BK99" s="179"/>
      <c r="BL99" s="179"/>
      <c r="BM99" s="179"/>
      <c r="BN99" s="184"/>
      <c r="BO99" s="178" t="s">
        <v>107</v>
      </c>
      <c r="BP99" s="179"/>
      <c r="BQ99" s="179"/>
      <c r="BR99" s="179"/>
      <c r="BS99" s="179"/>
      <c r="BT99" s="179"/>
      <c r="BU99" s="184"/>
    </row>
    <row r="100" spans="1:73" ht="35.25" customHeight="1" thickTop="1" thickBot="1" x14ac:dyDescent="0.3">
      <c r="B100" s="28" t="s">
        <v>1</v>
      </c>
      <c r="C100" s="28" t="s">
        <v>51</v>
      </c>
      <c r="D100" s="29" t="s">
        <v>47</v>
      </c>
      <c r="E100" s="29" t="s">
        <v>48</v>
      </c>
      <c r="F100" s="29" t="s">
        <v>49</v>
      </c>
      <c r="G100" s="29" t="s">
        <v>24</v>
      </c>
      <c r="H100" s="29" t="s">
        <v>13</v>
      </c>
      <c r="I100" s="28" t="s">
        <v>19</v>
      </c>
      <c r="J100" s="28" t="s">
        <v>12</v>
      </c>
      <c r="K100" s="28" t="s">
        <v>34</v>
      </c>
      <c r="L100" s="28" t="s">
        <v>13</v>
      </c>
      <c r="M100" s="29"/>
      <c r="N100" s="29" t="s">
        <v>17</v>
      </c>
      <c r="O100" s="29" t="s">
        <v>18</v>
      </c>
      <c r="P100" s="29" t="s">
        <v>53</v>
      </c>
      <c r="Q100" s="29" t="s">
        <v>54</v>
      </c>
      <c r="R100" s="29" t="s">
        <v>34</v>
      </c>
      <c r="S100" s="29" t="s">
        <v>24</v>
      </c>
      <c r="T100" s="57" t="s">
        <v>20</v>
      </c>
      <c r="U100" s="57" t="s">
        <v>92</v>
      </c>
      <c r="V100" s="57" t="s">
        <v>93</v>
      </c>
      <c r="W100" s="10"/>
      <c r="X100" s="13" t="s">
        <v>11</v>
      </c>
      <c r="Y100" s="13" t="s">
        <v>12</v>
      </c>
      <c r="Z100" s="13" t="s">
        <v>14</v>
      </c>
      <c r="AA100" s="13" t="s">
        <v>15</v>
      </c>
      <c r="AB100" s="13" t="s">
        <v>21</v>
      </c>
      <c r="AC100" s="13" t="s">
        <v>23</v>
      </c>
      <c r="AD100" s="13" t="s">
        <v>100</v>
      </c>
      <c r="AE100" s="13" t="s">
        <v>101</v>
      </c>
      <c r="AF100" s="13" t="s">
        <v>24</v>
      </c>
      <c r="AG100" s="13" t="s">
        <v>108</v>
      </c>
      <c r="AH100" s="13" t="s">
        <v>109</v>
      </c>
      <c r="AI100" s="13" t="s">
        <v>17</v>
      </c>
      <c r="AJ100" s="13" t="s">
        <v>18</v>
      </c>
      <c r="AK100" s="13" t="s">
        <v>19</v>
      </c>
      <c r="AL100" s="13" t="s">
        <v>102</v>
      </c>
      <c r="AM100" s="13" t="s">
        <v>99</v>
      </c>
      <c r="AN100" s="13" t="s">
        <v>16</v>
      </c>
      <c r="AO100" s="16" t="s">
        <v>191</v>
      </c>
      <c r="AP100" s="13" t="s">
        <v>25</v>
      </c>
      <c r="AQ100" s="13" t="s">
        <v>26</v>
      </c>
      <c r="AR100" s="13" t="s">
        <v>27</v>
      </c>
      <c r="AS100" s="13" t="s">
        <v>28</v>
      </c>
      <c r="AT100" s="13" t="s">
        <v>21</v>
      </c>
      <c r="AU100" s="13" t="s">
        <v>23</v>
      </c>
      <c r="AV100" s="13" t="s">
        <v>116</v>
      </c>
      <c r="AW100" s="13" t="s">
        <v>117</v>
      </c>
      <c r="AX100" s="13" t="s">
        <v>24</v>
      </c>
      <c r="AY100" s="13"/>
      <c r="AZ100" s="13"/>
      <c r="BA100" s="13" t="s">
        <v>118</v>
      </c>
      <c r="BB100" s="13" t="s">
        <v>18</v>
      </c>
      <c r="BC100" s="13" t="s">
        <v>31</v>
      </c>
      <c r="BD100" s="13" t="s">
        <v>102</v>
      </c>
      <c r="BE100" s="13" t="s">
        <v>119</v>
      </c>
      <c r="BF100" s="13" t="s">
        <v>16</v>
      </c>
      <c r="BG100" s="16" t="s">
        <v>192</v>
      </c>
      <c r="BH100" s="62" t="s">
        <v>33</v>
      </c>
      <c r="BI100" s="62" t="s">
        <v>34</v>
      </c>
      <c r="BJ100" s="62" t="s">
        <v>20</v>
      </c>
      <c r="BK100" s="62" t="s">
        <v>24</v>
      </c>
      <c r="BL100" s="62" t="s">
        <v>35</v>
      </c>
      <c r="BM100" s="62" t="s">
        <v>36</v>
      </c>
      <c r="BN100" s="62" t="s">
        <v>38</v>
      </c>
      <c r="BO100" s="62" t="s">
        <v>33</v>
      </c>
      <c r="BP100" s="62" t="s">
        <v>34</v>
      </c>
      <c r="BQ100" s="62" t="s">
        <v>20</v>
      </c>
      <c r="BR100" s="62" t="s">
        <v>24</v>
      </c>
      <c r="BS100" s="62" t="s">
        <v>35</v>
      </c>
      <c r="BT100" s="62" t="s">
        <v>36</v>
      </c>
      <c r="BU100" s="62" t="s">
        <v>38</v>
      </c>
    </row>
    <row r="101" spans="1:73" x14ac:dyDescent="0.25">
      <c r="A101" s="194">
        <v>2020</v>
      </c>
      <c r="B101" s="17">
        <v>1</v>
      </c>
      <c r="C101" s="26">
        <f t="shared" ref="C101:W101" si="100">IF(C70="","",C70)</f>
        <v>1</v>
      </c>
      <c r="D101" s="54" t="str">
        <f t="shared" si="100"/>
        <v>-</v>
      </c>
      <c r="E101" s="54" t="str">
        <f t="shared" si="100"/>
        <v>-</v>
      </c>
      <c r="F101" s="54" t="str">
        <f t="shared" si="100"/>
        <v>o</v>
      </c>
      <c r="G101" s="54" t="str">
        <f t="shared" si="100"/>
        <v>o</v>
      </c>
      <c r="H101" s="54">
        <f t="shared" si="100"/>
        <v>0</v>
      </c>
      <c r="I101" s="54">
        <f t="shared" si="100"/>
        <v>1</v>
      </c>
      <c r="J101" s="54">
        <f t="shared" si="100"/>
        <v>1</v>
      </c>
      <c r="K101" s="54">
        <f t="shared" si="100"/>
        <v>1</v>
      </c>
      <c r="L101" s="54">
        <f t="shared" si="100"/>
        <v>1</v>
      </c>
      <c r="M101" s="54">
        <f t="shared" si="100"/>
        <v>1111</v>
      </c>
      <c r="N101" s="54">
        <f t="shared" si="100"/>
        <v>2</v>
      </c>
      <c r="O101" s="54">
        <f t="shared" si="100"/>
        <v>11</v>
      </c>
      <c r="P101" s="54">
        <f t="shared" si="100"/>
        <v>2</v>
      </c>
      <c r="Q101" s="54">
        <f t="shared" si="100"/>
        <v>3</v>
      </c>
      <c r="R101" s="54">
        <f t="shared" si="100"/>
        <v>1</v>
      </c>
      <c r="S101" s="54" t="str">
        <f t="shared" si="100"/>
        <v>o</v>
      </c>
      <c r="T101" s="26">
        <f t="shared" si="100"/>
        <v>14</v>
      </c>
      <c r="U101" s="54">
        <f t="shared" si="100"/>
        <v>0</v>
      </c>
      <c r="V101" s="54">
        <f t="shared" si="100"/>
        <v>0</v>
      </c>
      <c r="W101" s="7" t="str">
        <f t="shared" si="100"/>
        <v/>
      </c>
      <c r="X101" s="23">
        <f>IF(X70&gt;0,VLOOKUP(X70,'[3]2020_Envelope'!$BH$6:$CR$128,6),"")</f>
        <v>50.454516129032257</v>
      </c>
      <c r="Y101" s="23">
        <f>IF(Y70&gt;0,VLOOKUP(Y70,'[3]2020_Envelope'!$BH$6:$CR$128,6),"")</f>
        <v>33.354838709677423</v>
      </c>
      <c r="Z101" s="23" t="str">
        <f>IF(Z70&gt;0,VLOOKUP(Z70,'[3]2020_Envelope'!$BH$6:$CR$128,6),"")</f>
        <v/>
      </c>
      <c r="AA101" s="23">
        <f>IF(AA70&gt;0,VLOOKUP(AA70,'[3]2020_Envelope'!$BH$6:$CR$128,6),"")</f>
        <v>16.291607142857146</v>
      </c>
      <c r="AB101" s="23" t="str">
        <f>IF(AB70&gt;0,VLOOKUP(AB70,'[3]2020_Envelope'!$BH$6:$CR$128,6),"")</f>
        <v/>
      </c>
      <c r="AC101" s="23">
        <f>IF(AC70&gt;0,VLOOKUP(AC70,'[3]2020_Envelope'!$BH$6:$CR$128,6),"")</f>
        <v>12.554464285714287</v>
      </c>
      <c r="AD101" s="22" t="str">
        <f>IF(AD70&gt;0,VLOOKUP(AD70,'[3]2020_HVAC'!$EY$7:$KA$83,26),"")</f>
        <v/>
      </c>
      <c r="AE101" s="22" t="str">
        <f>IF(AE70&gt;0,VLOOKUP(AE70,'[3]2020_HVAC'!$EY$7:$KA$83,26),"")</f>
        <v/>
      </c>
      <c r="AF101" s="22" t="str">
        <f>IF(AF70&gt;0,VLOOKUP(AF70,'[3]2020_HVAC'!$EY$7:$KA$83,26),"")</f>
        <v/>
      </c>
      <c r="AG101" s="61">
        <f>VLOOKUP($C101,[2]Performance!$A$3:$K$36,10)</f>
        <v>0</v>
      </c>
      <c r="AH101" s="61">
        <f>IF(AG101=0,26,IF(AG101=1,27,28))</f>
        <v>26</v>
      </c>
      <c r="AI101" s="22">
        <f>IF(AI70&gt;0,VLOOKUP(AI70,'[3]2020_HVAC'!$EY$7:$KA$83,AH101),"")</f>
        <v>11.343630746028159</v>
      </c>
      <c r="AJ101" s="22">
        <f>IF(AJ70&gt;0,VLOOKUP(AJ70,'[3]2020_HVAC'!$EY$7:$KA$83,AH101),"")</f>
        <v>11.432309620749807</v>
      </c>
      <c r="AK101" s="22">
        <f>IF(AK70&gt;0,VLOOKUP(AK70,'[3]2020_HVAC'!$EY$7:$KA$83,26),"")</f>
        <v>66.801999999999992</v>
      </c>
      <c r="AL101" s="22">
        <f>IF(AL70&gt;0,VLOOKUP(AL70,'[3]2020_HVAC'!$EY$7:$KA$83,26),"")</f>
        <v>14.405428571428571</v>
      </c>
      <c r="AM101" s="22" t="str">
        <f>IF(AM70&gt;0,VLOOKUP(AM70,'[3]2020_HVAC'!$EY$7:$KA$83,26),"")</f>
        <v/>
      </c>
      <c r="AN101" s="22" t="str">
        <f>IF(AN70&gt;0,VLOOKUP(AN70,'[3]2020_HVAC'!$EY$7:$KA$83,26),"")</f>
        <v/>
      </c>
      <c r="AO101" s="14">
        <f>(SUM(X101:AF101)+SUM(AI101:AN101))*$AO$5</f>
        <v>30329.431328768274</v>
      </c>
      <c r="AP101" s="23">
        <f>IF(AP70&gt;0,VLOOKUP(AP70,'[3]2020_Envelope'!$BH$6:$CR$128,7),"")</f>
        <v>24.414862604540023</v>
      </c>
      <c r="AQ101" s="23">
        <f>IF(AQ70&gt;0,VLOOKUP(AQ70,'[3]2020_Envelope'!$BH$6:$CR$128,7),"")</f>
        <v>13.832258064516129</v>
      </c>
      <c r="AR101" s="23" t="str">
        <f>IF(AR70&gt;0,VLOOKUP(AR70,'[3]2020_Envelope'!$BH$6:$CR$128,7),"")</f>
        <v/>
      </c>
      <c r="AS101" s="23">
        <f>IF(AS70&gt;0,VLOOKUP(AS70,'[3]2020_Envelope'!$BH$6:$CR$128,7),"")</f>
        <v>7.3895693779904308</v>
      </c>
      <c r="AT101" s="23" t="str">
        <f>IF(AT70&gt;0,VLOOKUP(AT70,'[3]2020_Envelope'!$BH$6:$CR$128,7),"")</f>
        <v/>
      </c>
      <c r="AU101" s="23">
        <f>IF(AU70&gt;0,VLOOKUP(AU70,'[3]2020_Envelope'!$BH$6:$CR$128,7),"")</f>
        <v>5.127272727272727</v>
      </c>
      <c r="AV101" s="22" t="str">
        <f>IF(AV70&gt;0,VLOOKUP(AV70,'[3]2020_HVAC'!$EY$7:$KA$83,29),"")</f>
        <v/>
      </c>
      <c r="AW101" s="22" t="str">
        <f>IF(AW70&gt;0,VLOOKUP(AW70,'[3]2020_HVAC'!$EY$7:$KA$83,29),"")</f>
        <v/>
      </c>
      <c r="AX101" s="22" t="str">
        <f>IF(AX70&gt;0,VLOOKUP(AX70,'[3]2020_HVAC'!$EY$7:$KA$83,29),"")</f>
        <v/>
      </c>
      <c r="AY101" s="61">
        <f>VLOOKUP($C101,[1]Performance!$A$3:$K$36,10)</f>
        <v>0</v>
      </c>
      <c r="AZ101" s="61">
        <f>IF(AY101=0,29,IF(AY101=1,30,31))</f>
        <v>29</v>
      </c>
      <c r="BA101" s="22">
        <f>IF(BA70&gt;0,VLOOKUP(BA70,'[3]2020_HVAC'!$EY$7:$KA$83,AZ101),"")</f>
        <v>5.921809441747782</v>
      </c>
      <c r="BB101" s="22">
        <f>IF(BB70&gt;0,VLOOKUP(BB70,'[3]2020_HVAC'!$EY$7:$KA$83,AZ101),"")</f>
        <v>5.1512484397549345</v>
      </c>
      <c r="BC101" s="22">
        <f>IF(BC70&gt;0,VLOOKUP(BC70,'[3]2020_HVAC'!$EY$7:$KA$83,29),"")</f>
        <v>63.881</v>
      </c>
      <c r="BD101" s="22">
        <f>IF(BD70&gt;0,VLOOKUP(BD70,'[3]2020_HVAC'!$EY$7:$KA$83,29),"")</f>
        <v>2.0371313131313129</v>
      </c>
      <c r="BE101" s="22" t="str">
        <f>IF(BE70&gt;0,VLOOKUP(BE70,'[3]2020_HVAC'!$EY$7:$KA$83,29),"")</f>
        <v/>
      </c>
      <c r="BF101" s="22" t="str">
        <f>IF(BF70&gt;0,VLOOKUP(BF70,'[3]2020_HVAC'!$EY$7:$KA$83,29),"")</f>
        <v/>
      </c>
      <c r="BG101" s="14">
        <f>(SUM(AP101:AX101)+SUM(BA101:BF101))*$BG$5</f>
        <v>126477.6004492638</v>
      </c>
      <c r="BH101" s="21">
        <f>IF($N101&gt;0,VLOOKUP($C101,[2]Madrid!$AB$7:$AN$40,$N101))/((IF($P101=1,'3 PlantsCodes'!$D$26,IF($P101=2,'3 PlantsCodes'!$D$27,IF($P101=3,'3 PlantsCodes'!$D$28,IF($P101=4,'3 PlantsCodes'!$D$29)))))*IF($R101=1,'3 PlantsCodes'!$D$31,IF(SP_Madrid!$R101=2,'3 PlantsCodes'!$D$32)))</f>
        <v>162.32247114152099</v>
      </c>
      <c r="BI101" s="21">
        <f>(IF($O101=20,VLOOKUP($C101,[2]Madrid!$AB$7:$AN$40,12),IF($O101&gt;0,VLOOKUP($C101,[2]Madrid!$AB$7:$AN$40,$O101),0))/(IF($Q101=1,'3 PlantsCodes'!$E$26,IF($Q101=3,'3 PlantsCodes'!$E$28,IF($Q101=4,'3 PlantsCodes'!$E$29,1)))*IF($R101=1,'3 PlantsCodes'!$E$31,IF($R101=2,'3 PlantsCodes'!$E$32))))</f>
        <v>20.799817165808818</v>
      </c>
      <c r="BJ101" s="21">
        <f>VLOOKUP($C101,[2]Madrid!$AB$6:$AZ$40,$T101)</f>
        <v>18.474999999999998</v>
      </c>
      <c r="BK101" s="21">
        <f>VLOOKUP($C101,[2]Madrid!$B$7:$Y$40,18)</f>
        <v>11.353794285713454</v>
      </c>
      <c r="BL101" s="21">
        <f>VLOOKUP($C101,[2]Madrid!$B$7:$AA$40,26)</f>
        <v>0.93865315841550001</v>
      </c>
      <c r="BM101" s="22">
        <f>IF($V101=1,-[4]SFH!$E$12,0)</f>
        <v>0</v>
      </c>
      <c r="BN101" s="63" t="s">
        <v>38</v>
      </c>
      <c r="BO101" s="21">
        <f>IF($N101&gt;0,VLOOKUP($C101,[1]Madrid!$AB$7:$AN$40,$N101))/((IF($P101=1,'3 PlantsCodes'!$D$26,IF($P101=2,'3 PlantsCodes'!$D$27,IF($P101=3,'3 PlantsCodes'!$D$28,IF($P101=4,'3 PlantsCodes'!$D$29)))))*IF($R101=1,'3 PlantsCodes'!$D$31,IF(SP_Madrid!$R101=2,'3 PlantsCodes'!$D$32)))</f>
        <v>110.92916514994184</v>
      </c>
      <c r="BP101" s="21">
        <f>(IF($O101=20,VLOOKUP($C101,[1]Madrid!$AB$7:$AN$40,12),IF($O101&gt;0,VLOOKUP($C101,[1]Madrid!$AB$7:$AN$40,$O101),0))/(IF($Q101=1,'3 PlantsCodes'!$E$26,IF($Q101=3,'3 PlantsCodes'!$E$28,IF($Q101=4,'3 PlantsCodes'!$E$29,1)))*IF($R101=1,'3 PlantsCodes'!$E$31,IF($R101=2,'3 PlantsCodes'!$E$32))))</f>
        <v>9.9372722142589271</v>
      </c>
      <c r="BQ101" s="21">
        <f>VLOOKUP($C101,[1]Madrid!$AB$6:$AZ$40,$T101)</f>
        <v>28.512499999999996</v>
      </c>
      <c r="BR101" s="21">
        <f>VLOOKUP($C101,[1]Madrid!$B$7:$Y$40,18)</f>
        <v>11.676460606061632</v>
      </c>
      <c r="BS101" s="21">
        <f>VLOOKUP($C101,[1]Madrid!$B$7:$AA$40,26)</f>
        <v>0.60233117751188103</v>
      </c>
      <c r="BT101" s="22">
        <f>IF($V101=1,-[4]AB!$E$12,0)</f>
        <v>0</v>
      </c>
      <c r="BU101" s="63" t="s">
        <v>38</v>
      </c>
    </row>
    <row r="102" spans="1:73" x14ac:dyDescent="0.25">
      <c r="A102" s="195"/>
      <c r="B102" s="18">
        <v>2</v>
      </c>
      <c r="C102" s="26">
        <f t="shared" ref="C102:W102" si="101">IF(C71="","",C71)</f>
        <v>7</v>
      </c>
      <c r="D102" s="55" t="str">
        <f t="shared" si="101"/>
        <v>o</v>
      </c>
      <c r="E102" s="55" t="str">
        <f t="shared" si="101"/>
        <v>-</v>
      </c>
      <c r="F102" s="54" t="str">
        <f t="shared" si="101"/>
        <v>o</v>
      </c>
      <c r="G102" s="54" t="str">
        <f t="shared" si="101"/>
        <v>o</v>
      </c>
      <c r="H102" s="54">
        <f t="shared" si="101"/>
        <v>0</v>
      </c>
      <c r="I102" s="54">
        <f t="shared" si="101"/>
        <v>2</v>
      </c>
      <c r="J102" s="54">
        <f t="shared" si="101"/>
        <v>1</v>
      </c>
      <c r="K102" s="54">
        <f t="shared" si="101"/>
        <v>1</v>
      </c>
      <c r="L102" s="54">
        <f t="shared" si="101"/>
        <v>1</v>
      </c>
      <c r="M102" s="54">
        <f t="shared" si="101"/>
        <v>2111</v>
      </c>
      <c r="N102" s="54">
        <f t="shared" si="101"/>
        <v>6</v>
      </c>
      <c r="O102" s="54">
        <f t="shared" si="101"/>
        <v>11</v>
      </c>
      <c r="P102" s="54">
        <f t="shared" si="101"/>
        <v>1</v>
      </c>
      <c r="Q102" s="54">
        <f t="shared" si="101"/>
        <v>3</v>
      </c>
      <c r="R102" s="54">
        <f t="shared" si="101"/>
        <v>1</v>
      </c>
      <c r="S102" s="54" t="str">
        <f t="shared" si="101"/>
        <v>o</v>
      </c>
      <c r="T102" s="26">
        <f t="shared" si="101"/>
        <v>15</v>
      </c>
      <c r="U102" s="54">
        <f t="shared" si="101"/>
        <v>0</v>
      </c>
      <c r="V102" s="54">
        <f t="shared" si="101"/>
        <v>0</v>
      </c>
      <c r="W102" s="19" t="str">
        <f t="shared" si="101"/>
        <v/>
      </c>
      <c r="X102" s="23">
        <f>IF(X71&gt;0,VLOOKUP(X71,'[3]2020_Envelope'!$BH$6:$CR$128,6),"")</f>
        <v>17.811299354838706</v>
      </c>
      <c r="Y102" s="23">
        <f>IF(Y71&gt;0,VLOOKUP(Y71,'[3]2020_Envelope'!$BH$6:$CR$128,6),"")</f>
        <v>95.895161290322577</v>
      </c>
      <c r="Z102" s="23">
        <f>IF(Z71&gt;0,VLOOKUP(Z71,'[3]2020_Envelope'!$BH$6:$CR$128,6),"")</f>
        <v>19.241129032258062</v>
      </c>
      <c r="AA102" s="23">
        <f>IF(AA71&gt;0,VLOOKUP(AA71,'[3]2020_Envelope'!$BH$6:$CR$128,6),"")</f>
        <v>16.291607142857146</v>
      </c>
      <c r="AB102" s="23" t="str">
        <f>IF(AB71&gt;0,VLOOKUP(AB71,'[3]2020_Envelope'!$BH$6:$CR$128,6),"")</f>
        <v/>
      </c>
      <c r="AC102" s="23">
        <f>IF(AC71&gt;0,VLOOKUP(AC71,'[3]2020_Envelope'!$BH$6:$CR$128,6),"")</f>
        <v>12.554464285714287</v>
      </c>
      <c r="AD102" s="22" t="str">
        <f>IF(AD71&gt;0,VLOOKUP(AD71,'[3]2020_HVAC'!$EY$7:$KA$83,26),"")</f>
        <v/>
      </c>
      <c r="AE102" s="22" t="str">
        <f>IF(AE71&gt;0,VLOOKUP(AE71,'[3]2020_HVAC'!$EY$7:$KA$83,26),"")</f>
        <v/>
      </c>
      <c r="AF102" s="22" t="str">
        <f>IF(AF71&gt;0,VLOOKUP(AF71,'[3]2020_HVAC'!$EY$7:$KA$83,26),"")</f>
        <v/>
      </c>
      <c r="AG102" s="61">
        <f>VLOOKUP($C102,[2]Performance!$A$3:$K$36,10)</f>
        <v>1</v>
      </c>
      <c r="AH102" s="61">
        <f t="shared" ref="AH102:AH128" si="102">IF(AG102=0,26,IF(AG102=1,27,28))</f>
        <v>27</v>
      </c>
      <c r="AI102" s="22">
        <f>IF(AI71&gt;0,VLOOKUP(AI71,'[3]2020_HVAC'!$EY$7:$KA$83,AH102),"")</f>
        <v>22.969070148880995</v>
      </c>
      <c r="AJ102" s="22">
        <f>IF(AJ71&gt;0,VLOOKUP(AJ71,'[3]2020_HVAC'!$EY$7:$KA$83,AH102),"")</f>
        <v>36.616748687986679</v>
      </c>
      <c r="AK102" s="22">
        <f>IF(AK71&gt;0,VLOOKUP(AK71,'[3]2020_HVAC'!$EY$7:$KA$83,26),"")</f>
        <v>92.473799999999997</v>
      </c>
      <c r="AL102" s="22">
        <f>IF(AL71&gt;0,VLOOKUP(AL71,'[3]2020_HVAC'!$EY$7:$KA$83,26),"")</f>
        <v>14.405428571428571</v>
      </c>
      <c r="AM102" s="22" t="str">
        <f>IF(AM71&gt;0,VLOOKUP(AM71,'[3]2020_HVAC'!$EY$7:$KA$83,26),"")</f>
        <v/>
      </c>
      <c r="AN102" s="22" t="str">
        <f>IF(AN71&gt;0,VLOOKUP(AN71,'[3]2020_HVAC'!$EY$7:$KA$83,26),"")</f>
        <v/>
      </c>
      <c r="AO102" s="14">
        <f t="shared" ref="AO102:AO119" si="103">(SUM(X102:AF102)+SUM(AI102:AN102))*$AO$5</f>
        <v>45956.219192000186</v>
      </c>
      <c r="AP102" s="23">
        <f>IF(AP71&gt;0,VLOOKUP(AP71,'[3]2020_Envelope'!$BH$6:$CR$128,7),"")</f>
        <v>8.6188603106332131</v>
      </c>
      <c r="AQ102" s="23">
        <f>IF(AQ71&gt;0,VLOOKUP(AQ71,'[3]2020_Envelope'!$BH$6:$CR$128,7),"")</f>
        <v>39.767741935483869</v>
      </c>
      <c r="AR102" s="23">
        <f>IF(AR71&gt;0,VLOOKUP(AR71,'[3]2020_Envelope'!$BH$6:$CR$128,7),"")</f>
        <v>9.3107526881720428</v>
      </c>
      <c r="AS102" s="23">
        <f>IF(AS71&gt;0,VLOOKUP(AS71,'[3]2020_Envelope'!$BH$6:$CR$128,7),"")</f>
        <v>7.3895693779904308</v>
      </c>
      <c r="AT102" s="23" t="str">
        <f>IF(AT71&gt;0,VLOOKUP(AT71,'[3]2020_Envelope'!$BH$6:$CR$128,7),"")</f>
        <v/>
      </c>
      <c r="AU102" s="23">
        <f>IF(AU71&gt;0,VLOOKUP(AU71,'[3]2020_Envelope'!$BH$6:$CR$128,7),"")</f>
        <v>5.127272727272727</v>
      </c>
      <c r="AV102" s="22" t="str">
        <f>IF(AV71&gt;0,VLOOKUP(AV71,'[3]2020_HVAC'!$EY$7:$KA$83,29),"")</f>
        <v/>
      </c>
      <c r="AW102" s="22" t="str">
        <f>IF(AW71&gt;0,VLOOKUP(AW71,'[3]2020_HVAC'!$EY$7:$KA$83,29),"")</f>
        <v/>
      </c>
      <c r="AX102" s="22" t="str">
        <f>IF(AX71&gt;0,VLOOKUP(AX71,'[3]2020_HVAC'!$EY$7:$KA$83,29),"")</f>
        <v/>
      </c>
      <c r="AY102" s="61">
        <f>VLOOKUP($C102,[1]Performance!$A$3:$K$36,10)</f>
        <v>1</v>
      </c>
      <c r="AZ102" s="61">
        <f t="shared" ref="AZ102:AZ128" si="104">IF(AY102=0,29,IF(AY102=1,30,31))</f>
        <v>30</v>
      </c>
      <c r="BA102" s="22">
        <f>IF(BA71&gt;0,VLOOKUP(BA71,'[3]2020_HVAC'!$EY$7:$KA$83,AZ102),"")</f>
        <v>11.822575725721695</v>
      </c>
      <c r="BB102" s="22">
        <f>IF(BB71&gt;0,VLOOKUP(BB71,'[3]2020_HVAC'!$EY$7:$KA$83,AZ102),"")</f>
        <v>14.641699890553834</v>
      </c>
      <c r="BC102" s="22">
        <f>IF(BC71&gt;0,VLOOKUP(BC71,'[3]2020_HVAC'!$EY$7:$KA$83,29),"")</f>
        <v>81.678799999999995</v>
      </c>
      <c r="BD102" s="22">
        <f>IF(BD71&gt;0,VLOOKUP(BD71,'[3]2020_HVAC'!$EY$7:$KA$83,29),"")</f>
        <v>2.0371313131313129</v>
      </c>
      <c r="BE102" s="22" t="str">
        <f>IF(BE71&gt;0,VLOOKUP(BE71,'[3]2020_HVAC'!$EY$7:$KA$83,29),"")</f>
        <v/>
      </c>
      <c r="BF102" s="22" t="str">
        <f>IF(BF71&gt;0,VLOOKUP(BF71,'[3]2020_HVAC'!$EY$7:$KA$83,29),"")</f>
        <v/>
      </c>
      <c r="BG102" s="14">
        <f t="shared" ref="BG102:BG119" si="105">(SUM(AP102:AX102)+SUM(BA102:BF102))*$BG$5</f>
        <v>178590.45992926953</v>
      </c>
      <c r="BH102" s="21">
        <f>IF($N102&gt;0,VLOOKUP($C102,[2]Madrid!$AB$7:$AN$40,$N102))/((IF($P102=1,'3 PlantsCodes'!$D$26,IF($P102=2,'3 PlantsCodes'!$D$27,IF($P102=3,'3 PlantsCodes'!$D$28,IF($P102=4,'3 PlantsCodes'!$D$29)))))*IF($R102=1,'3 PlantsCodes'!$D$31,IF(SP_Madrid!$R102=2,'3 PlantsCodes'!$D$32)))</f>
        <v>54.384663338071014</v>
      </c>
      <c r="BI102" s="21">
        <f>(IF($O102=20,VLOOKUP($C102,[2]Madrid!$AB$7:$AN$40,12),IF($O102&gt;0,VLOOKUP($C102,[2]Madrid!$AB$7:$AN$40,$O102),0))/(IF($Q102=1,'3 PlantsCodes'!$E$26,IF($Q102=3,'3 PlantsCodes'!$E$28,IF($Q102=4,'3 PlantsCodes'!$E$29,1)))*IF($R102=1,'3 PlantsCodes'!$E$31,IF($R102=2,'3 PlantsCodes'!$E$32))))</f>
        <v>14.930392132530034</v>
      </c>
      <c r="BJ102" s="21">
        <f>VLOOKUP($C102,[2]Madrid!$AB$6:$AZ$40,$T102)</f>
        <v>15.557894736842105</v>
      </c>
      <c r="BK102" s="21">
        <f>VLOOKUP($C102,[2]Madrid!$B$7:$Y$40,18)</f>
        <v>11.353794285713454</v>
      </c>
      <c r="BL102" s="21">
        <f>VLOOKUP($C102,[2]Madrid!$B$7:$AA$40,26)</f>
        <v>0.65940379201991661</v>
      </c>
      <c r="BM102" s="22">
        <f>IF($V102=1,-[4]SFH!$E$12,0)</f>
        <v>0</v>
      </c>
      <c r="BN102" s="63" t="s">
        <v>38</v>
      </c>
      <c r="BO102" s="21">
        <f>IF($N102&gt;0,VLOOKUP($C102,[1]Madrid!$AB$7:$AN$40,$N102))/((IF($P102=1,'3 PlantsCodes'!$D$26,IF($P102=2,'3 PlantsCodes'!$D$27,IF($P102=3,'3 PlantsCodes'!$D$28,IF($P102=4,'3 PlantsCodes'!$D$29)))))*IF($R102=1,'3 PlantsCodes'!$D$31,IF(SP_Madrid!$R102=2,'3 PlantsCodes'!$D$32)))</f>
        <v>42.270058863644302</v>
      </c>
      <c r="BP102" s="21">
        <f>(IF($O102=20,VLOOKUP($C102,[1]Madrid!$AB$7:$AN$40,12),IF($O102&gt;0,VLOOKUP($C102,[1]Madrid!$AB$7:$AN$40,$O102),0))/(IF($Q102=1,'3 PlantsCodes'!$E$26,IF($Q102=3,'3 PlantsCodes'!$E$28,IF($Q102=4,'3 PlantsCodes'!$E$29,1)))*IF($R102=1,'3 PlantsCodes'!$E$31,IF($R102=2,'3 PlantsCodes'!$E$32))))</f>
        <v>7.4067455352518099</v>
      </c>
      <c r="BQ102" s="21">
        <f>VLOOKUP($C102,[1]Madrid!$AB$6:$AZ$40,$T102)</f>
        <v>24.010526315789473</v>
      </c>
      <c r="BR102" s="21">
        <f>VLOOKUP($C102,[1]Madrid!$B$7:$Y$40,18)</f>
        <v>11.676460606061632</v>
      </c>
      <c r="BS102" s="21">
        <f>VLOOKUP($C102,[1]Madrid!$B$7:$AA$40,26)</f>
        <v>0.47671354792205611</v>
      </c>
      <c r="BT102" s="22">
        <f>IF($V102=1,-[4]AB!$E$12,0)</f>
        <v>0</v>
      </c>
      <c r="BU102" s="63" t="s">
        <v>38</v>
      </c>
    </row>
    <row r="103" spans="1:73" x14ac:dyDescent="0.25">
      <c r="A103" s="195"/>
      <c r="B103" s="18">
        <v>3</v>
      </c>
      <c r="C103" s="26">
        <f t="shared" ref="C103:W103" si="106">IF(C72="","",C72)</f>
        <v>17</v>
      </c>
      <c r="D103" s="55" t="str">
        <f t="shared" si="106"/>
        <v>o+</v>
      </c>
      <c r="E103" s="55" t="str">
        <f t="shared" si="106"/>
        <v>-</v>
      </c>
      <c r="F103" s="54" t="str">
        <f t="shared" si="106"/>
        <v>o</v>
      </c>
      <c r="G103" s="54" t="str">
        <f t="shared" si="106"/>
        <v>o</v>
      </c>
      <c r="H103" s="54">
        <f t="shared" si="106"/>
        <v>0</v>
      </c>
      <c r="I103" s="54">
        <f t="shared" si="106"/>
        <v>3</v>
      </c>
      <c r="J103" s="54">
        <f t="shared" si="106"/>
        <v>1</v>
      </c>
      <c r="K103" s="54">
        <f t="shared" si="106"/>
        <v>1</v>
      </c>
      <c r="L103" s="54">
        <f t="shared" si="106"/>
        <v>1</v>
      </c>
      <c r="M103" s="54">
        <f t="shared" si="106"/>
        <v>3111</v>
      </c>
      <c r="N103" s="54">
        <f t="shared" si="106"/>
        <v>6</v>
      </c>
      <c r="O103" s="54">
        <f t="shared" si="106"/>
        <v>11</v>
      </c>
      <c r="P103" s="54">
        <f t="shared" si="106"/>
        <v>1</v>
      </c>
      <c r="Q103" s="54">
        <f t="shared" si="106"/>
        <v>3</v>
      </c>
      <c r="R103" s="54">
        <f t="shared" si="106"/>
        <v>1</v>
      </c>
      <c r="S103" s="54" t="str">
        <f t="shared" si="106"/>
        <v>o</v>
      </c>
      <c r="T103" s="26">
        <f t="shared" si="106"/>
        <v>15</v>
      </c>
      <c r="U103" s="54">
        <f t="shared" si="106"/>
        <v>0</v>
      </c>
      <c r="V103" s="54">
        <f t="shared" si="106"/>
        <v>0</v>
      </c>
      <c r="W103" s="19" t="str">
        <f t="shared" si="106"/>
        <v/>
      </c>
      <c r="X103" s="23">
        <f>IF(X72&gt;0,VLOOKUP(X72,'[3]2020_Envelope'!$BH$6:$CR$128,6),"")</f>
        <v>22.059374147465434</v>
      </c>
      <c r="Y103" s="23">
        <f>IF(Y72&gt;0,VLOOKUP(Y72,'[3]2020_Envelope'!$BH$6:$CR$128,6),"")</f>
        <v>109.79301075268818</v>
      </c>
      <c r="Z103" s="23">
        <f>IF(Z72&gt;0,VLOOKUP(Z72,'[3]2020_Envelope'!$BH$6:$CR$128,6),"")</f>
        <v>22.44798387096774</v>
      </c>
      <c r="AA103" s="23">
        <f>IF(AA72&gt;0,VLOOKUP(AA72,'[3]2020_Envelope'!$BH$6:$CR$128,6),"")</f>
        <v>16.291607142857146</v>
      </c>
      <c r="AB103" s="23" t="str">
        <f>IF(AB72&gt;0,VLOOKUP(AB72,'[3]2020_Envelope'!$BH$6:$CR$128,6),"")</f>
        <v/>
      </c>
      <c r="AC103" s="23">
        <f>IF(AC72&gt;0,VLOOKUP(AC72,'[3]2020_Envelope'!$BH$6:$CR$128,6),"")</f>
        <v>12.554464285714287</v>
      </c>
      <c r="AD103" s="22" t="str">
        <f>IF(AD72&gt;0,VLOOKUP(AD72,'[3]2020_HVAC'!$EY$7:$KA$83,26),"")</f>
        <v/>
      </c>
      <c r="AE103" s="22" t="str">
        <f>IF(AE72&gt;0,VLOOKUP(AE72,'[3]2020_HVAC'!$EY$7:$KA$83,26),"")</f>
        <v/>
      </c>
      <c r="AF103" s="22" t="str">
        <f>IF(AF72&gt;0,VLOOKUP(AF72,'[3]2020_HVAC'!$EY$7:$KA$83,26),"")</f>
        <v/>
      </c>
      <c r="AG103" s="61">
        <f>VLOOKUP($C103,[2]Performance!$A$3:$K$36,10)</f>
        <v>1</v>
      </c>
      <c r="AH103" s="61">
        <f t="shared" si="102"/>
        <v>27</v>
      </c>
      <c r="AI103" s="22">
        <f>IF(AI72&gt;0,VLOOKUP(AI72,'[3]2020_HVAC'!$EY$7:$KA$83,AH103),"")</f>
        <v>22.969070148880995</v>
      </c>
      <c r="AJ103" s="22">
        <f>IF(AJ72&gt;0,VLOOKUP(AJ72,'[3]2020_HVAC'!$EY$7:$KA$83,AH103),"")</f>
        <v>36.616748687986679</v>
      </c>
      <c r="AK103" s="22">
        <f>IF(AK72&gt;0,VLOOKUP(AK72,'[3]2020_HVAC'!$EY$7:$KA$83,26),"")</f>
        <v>92.473799999999997</v>
      </c>
      <c r="AL103" s="22">
        <f>IF(AL72&gt;0,VLOOKUP(AL72,'[3]2020_HVAC'!$EY$7:$KA$83,26),"")</f>
        <v>14.405428571428571</v>
      </c>
      <c r="AM103" s="22" t="str">
        <f>IF(AM72&gt;0,VLOOKUP(AM72,'[3]2020_HVAC'!$EY$7:$KA$83,26),"")</f>
        <v/>
      </c>
      <c r="AN103" s="22" t="str">
        <f>IF(AN72&gt;0,VLOOKUP(AN72,'[3]2020_HVAC'!$EY$7:$KA$83,26),"")</f>
        <v/>
      </c>
      <c r="AO103" s="14">
        <f t="shared" si="103"/>
        <v>48945.608265118462</v>
      </c>
      <c r="AP103" s="23">
        <f>IF(AP72&gt;0,VLOOKUP(AP72,'[3]2020_Envelope'!$BH$6:$CR$128,7),"")</f>
        <v>10.674497156511348</v>
      </c>
      <c r="AQ103" s="23">
        <f>IF(AQ72&gt;0,VLOOKUP(AQ72,'[3]2020_Envelope'!$BH$6:$CR$128,7),"")</f>
        <v>45.531182795698918</v>
      </c>
      <c r="AR103" s="23">
        <f>IF(AR72&gt;0,VLOOKUP(AR72,'[3]2020_Envelope'!$BH$6:$CR$128,7),"")</f>
        <v>10.862544802867383</v>
      </c>
      <c r="AS103" s="23">
        <f>IF(AS72&gt;0,VLOOKUP(AS72,'[3]2020_Envelope'!$BH$6:$CR$128,7),"")</f>
        <v>7.3895693779904308</v>
      </c>
      <c r="AT103" s="23" t="str">
        <f>IF(AT72&gt;0,VLOOKUP(AT72,'[3]2020_Envelope'!$BH$6:$CR$128,7),"")</f>
        <v/>
      </c>
      <c r="AU103" s="23">
        <f>IF(AU72&gt;0,VLOOKUP(AU72,'[3]2020_Envelope'!$BH$6:$CR$128,7),"")</f>
        <v>5.127272727272727</v>
      </c>
      <c r="AV103" s="22" t="str">
        <f>IF(AV72&gt;0,VLOOKUP(AV72,'[3]2020_HVAC'!$EY$7:$KA$83,29),"")</f>
        <v/>
      </c>
      <c r="AW103" s="22" t="str">
        <f>IF(AW72&gt;0,VLOOKUP(AW72,'[3]2020_HVAC'!$EY$7:$KA$83,29),"")</f>
        <v/>
      </c>
      <c r="AX103" s="22" t="str">
        <f>IF(AX72&gt;0,VLOOKUP(AX72,'[3]2020_HVAC'!$EY$7:$KA$83,29),"")</f>
        <v/>
      </c>
      <c r="AY103" s="61">
        <f>VLOOKUP($C103,[1]Performance!$A$3:$K$36,10)</f>
        <v>1</v>
      </c>
      <c r="AZ103" s="61">
        <f t="shared" si="104"/>
        <v>30</v>
      </c>
      <c r="BA103" s="22">
        <f>IF(BA72&gt;0,VLOOKUP(BA72,'[3]2020_HVAC'!$EY$7:$KA$83,AZ103),"")</f>
        <v>11.822575725721695</v>
      </c>
      <c r="BB103" s="22">
        <f>IF(BB72&gt;0,VLOOKUP(BB72,'[3]2020_HVAC'!$EY$7:$KA$83,AZ103),"")</f>
        <v>14.641699890553834</v>
      </c>
      <c r="BC103" s="22">
        <f>IF(BC72&gt;0,VLOOKUP(BC72,'[3]2020_HVAC'!$EY$7:$KA$83,29),"")</f>
        <v>81.678799999999995</v>
      </c>
      <c r="BD103" s="22">
        <f>IF(BD72&gt;0,VLOOKUP(BD72,'[3]2020_HVAC'!$EY$7:$KA$83,29),"")</f>
        <v>2.0371313131313129</v>
      </c>
      <c r="BE103" s="22" t="str">
        <f>IF(BE72&gt;0,VLOOKUP(BE72,'[3]2020_HVAC'!$EY$7:$KA$83,29),"")</f>
        <v/>
      </c>
      <c r="BF103" s="22" t="str">
        <f>IF(BF72&gt;0,VLOOKUP(BF72,'[3]2020_HVAC'!$EY$7:$KA$83,29),"")</f>
        <v/>
      </c>
      <c r="BG103" s="14">
        <f t="shared" si="105"/>
        <v>187867.62105185018</v>
      </c>
      <c r="BH103" s="21">
        <f>IF($N103&gt;0,VLOOKUP($C103,[2]Madrid!$AB$7:$AN$40,$N103))/((IF($P103=1,'3 PlantsCodes'!$D$26,IF($P103=2,'3 PlantsCodes'!$D$27,IF($P103=3,'3 PlantsCodes'!$D$28,IF($P103=4,'3 PlantsCodes'!$D$29)))))*IF($R103=1,'3 PlantsCodes'!$D$31,IF(SP_Madrid!$R103=2,'3 PlantsCodes'!$D$32)))</f>
        <v>48.224091435931243</v>
      </c>
      <c r="BI103" s="21">
        <f>(IF($O103=20,VLOOKUP($C103,[2]Madrid!$AB$7:$AN$40,12),IF($O103&gt;0,VLOOKUP($C103,[2]Madrid!$AB$7:$AN$40,$O103),0))/(IF($Q103=1,'3 PlantsCodes'!$E$26,IF($Q103=3,'3 PlantsCodes'!$E$28,IF($Q103=4,'3 PlantsCodes'!$E$29,1)))*IF($R103=1,'3 PlantsCodes'!$E$31,IF($R103=2,'3 PlantsCodes'!$E$32))))</f>
        <v>14.906127819646132</v>
      </c>
      <c r="BJ103" s="21">
        <f>VLOOKUP($C103,[2]Madrid!$AB$6:$AZ$40,$T103)</f>
        <v>15.557894736842105</v>
      </c>
      <c r="BK103" s="21">
        <f>VLOOKUP($C103,[2]Madrid!$B$7:$Y$40,18)</f>
        <v>11.353794285713454</v>
      </c>
      <c r="BL103" s="21">
        <f>VLOOKUP($C103,[2]Madrid!$B$7:$AA$40,26)</f>
        <v>0.64821066852294906</v>
      </c>
      <c r="BM103" s="22">
        <f>IF($V103=1,-[4]SFH!$E$12,0)</f>
        <v>0</v>
      </c>
      <c r="BN103" s="63" t="s">
        <v>38</v>
      </c>
      <c r="BO103" s="21">
        <f>IF($N103&gt;0,VLOOKUP($C103,[1]Madrid!$AB$7:$AN$40,$N103))/((IF($P103=1,'3 PlantsCodes'!$D$26,IF($P103=2,'3 PlantsCodes'!$D$27,IF($P103=3,'3 PlantsCodes'!$D$28,IF($P103=4,'3 PlantsCodes'!$D$29)))))*IF($R103=1,'3 PlantsCodes'!$D$31,IF(SP_Madrid!$R103=2,'3 PlantsCodes'!$D$32)))</f>
        <v>38.622558346518481</v>
      </c>
      <c r="BP103" s="21">
        <f>(IF($O103=20,VLOOKUP($C103,[1]Madrid!$AB$7:$AN$40,12),IF($O103&gt;0,VLOOKUP($C103,[1]Madrid!$AB$7:$AN$40,$O103),0))/(IF($Q103=1,'3 PlantsCodes'!$E$26,IF($Q103=3,'3 PlantsCodes'!$E$28,IF($Q103=4,'3 PlantsCodes'!$E$29,1)))*IF($R103=1,'3 PlantsCodes'!$E$31,IF($R103=2,'3 PlantsCodes'!$E$32))))</f>
        <v>7.475268062584786</v>
      </c>
      <c r="BQ103" s="21">
        <f>VLOOKUP($C103,[1]Madrid!$AB$6:$AZ$40,$T103)</f>
        <v>24.010526315789473</v>
      </c>
      <c r="BR103" s="21">
        <f>VLOOKUP($C103,[1]Madrid!$B$7:$Y$40,18)</f>
        <v>11.676460606061632</v>
      </c>
      <c r="BS103" s="21">
        <f>VLOOKUP($C103,[1]Madrid!$B$7:$AA$40,26)</f>
        <v>0.47195763298222898</v>
      </c>
      <c r="BT103" s="22">
        <f>IF($V103=1,-[4]AB!$E$12,0)</f>
        <v>0</v>
      </c>
      <c r="BU103" s="63" t="s">
        <v>38</v>
      </c>
    </row>
    <row r="104" spans="1:73" x14ac:dyDescent="0.25">
      <c r="A104" s="195"/>
      <c r="B104" s="18">
        <v>4</v>
      </c>
      <c r="C104" s="26">
        <f t="shared" ref="C104:W104" si="107">IF(C73="","",C73)</f>
        <v>24</v>
      </c>
      <c r="D104" s="55" t="str">
        <f t="shared" si="107"/>
        <v>o+</v>
      </c>
      <c r="E104" s="55" t="str">
        <f t="shared" si="107"/>
        <v>o+</v>
      </c>
      <c r="F104" s="54" t="str">
        <f t="shared" si="107"/>
        <v>+</v>
      </c>
      <c r="G104" s="54" t="str">
        <f t="shared" si="107"/>
        <v>o</v>
      </c>
      <c r="H104" s="54">
        <f t="shared" si="107"/>
        <v>0</v>
      </c>
      <c r="I104" s="54">
        <f t="shared" si="107"/>
        <v>3</v>
      </c>
      <c r="J104" s="54">
        <f t="shared" si="107"/>
        <v>3</v>
      </c>
      <c r="K104" s="54">
        <f t="shared" si="107"/>
        <v>2</v>
      </c>
      <c r="L104" s="54">
        <f t="shared" si="107"/>
        <v>1</v>
      </c>
      <c r="M104" s="54">
        <f t="shared" si="107"/>
        <v>3321</v>
      </c>
      <c r="N104" s="54">
        <f t="shared" si="107"/>
        <v>6</v>
      </c>
      <c r="O104" s="54">
        <f t="shared" si="107"/>
        <v>11</v>
      </c>
      <c r="P104" s="54">
        <f t="shared" si="107"/>
        <v>1</v>
      </c>
      <c r="Q104" s="54">
        <f t="shared" si="107"/>
        <v>3</v>
      </c>
      <c r="R104" s="54">
        <f t="shared" si="107"/>
        <v>1</v>
      </c>
      <c r="S104" s="54" t="str">
        <f t="shared" si="107"/>
        <v>o</v>
      </c>
      <c r="T104" s="26">
        <f t="shared" si="107"/>
        <v>15</v>
      </c>
      <c r="U104" s="54">
        <f t="shared" si="107"/>
        <v>0</v>
      </c>
      <c r="V104" s="54">
        <f t="shared" si="107"/>
        <v>0</v>
      </c>
      <c r="W104" s="19" t="str">
        <f t="shared" si="107"/>
        <v/>
      </c>
      <c r="X104" s="23">
        <f>IF(X73&gt;0,VLOOKUP(X73,'[3]2020_Envelope'!$BH$6:$CR$128,6),"")</f>
        <v>22.059374147465434</v>
      </c>
      <c r="Y104" s="23">
        <f>IF(Y73&gt;0,VLOOKUP(Y73,'[3]2020_Envelope'!$BH$6:$CR$128,6),"")</f>
        <v>109.79301075268818</v>
      </c>
      <c r="Z104" s="23">
        <f>IF(Z73&gt;0,VLOOKUP(Z73,'[3]2020_Envelope'!$BH$6:$CR$128,6),"")</f>
        <v>22.44798387096774</v>
      </c>
      <c r="AA104" s="23">
        <f>IF(AA73&gt;0,VLOOKUP(AA73,'[3]2020_Envelope'!$BH$6:$CR$128,6),"")</f>
        <v>113.55650323308275</v>
      </c>
      <c r="AB104" s="23">
        <f>IF(AB73&gt;0,VLOOKUP(AB73,'[3]2020_Envelope'!$BH$6:$CR$128,6),"")</f>
        <v>56.34910714285715</v>
      </c>
      <c r="AC104" s="23">
        <f>IF(AC73&gt;0,VLOOKUP(AC73,'[3]2020_Envelope'!$BH$6:$CR$128,6),"")</f>
        <v>29.196428571428573</v>
      </c>
      <c r="AD104" s="22" t="str">
        <f>IF(AD73&gt;0,VLOOKUP(AD73,'[3]2020_HVAC'!$EY$7:$KA$83,26),"")</f>
        <v/>
      </c>
      <c r="AE104" s="22" t="str">
        <f>IF(AE73&gt;0,VLOOKUP(AE73,'[3]2020_HVAC'!$EY$7:$KA$83,26),"")</f>
        <v/>
      </c>
      <c r="AF104" s="22" t="str">
        <f>IF(AF73&gt;0,VLOOKUP(AF73,'[3]2020_HVAC'!$EY$7:$KA$83,26),"")</f>
        <v/>
      </c>
      <c r="AG104" s="61">
        <f>VLOOKUP($C104,[2]Performance!$A$3:$K$36,10)</f>
        <v>2</v>
      </c>
      <c r="AH104" s="61">
        <f t="shared" si="102"/>
        <v>28</v>
      </c>
      <c r="AI104" s="22">
        <f>IF(AI73&gt;0,VLOOKUP(AI73,'[3]2020_HVAC'!$EY$7:$KA$83,AH104),"")</f>
        <v>13.090351488750029</v>
      </c>
      <c r="AJ104" s="22">
        <f>IF(AJ73&gt;0,VLOOKUP(AJ73,'[3]2020_HVAC'!$EY$7:$KA$83,AH104),"")</f>
        <v>28.134958923767396</v>
      </c>
      <c r="AK104" s="22">
        <f>IF(AK73&gt;0,VLOOKUP(AK73,'[3]2020_HVAC'!$EY$7:$KA$83,26),"")</f>
        <v>92.473799999999997</v>
      </c>
      <c r="AL104" s="22">
        <f>IF(AL73&gt;0,VLOOKUP(AL73,'[3]2020_HVAC'!$EY$7:$KA$83,26),"")</f>
        <v>14.405428571428571</v>
      </c>
      <c r="AM104" s="22" t="str">
        <f>IF(AM73&gt;0,VLOOKUP(AM73,'[3]2020_HVAC'!$EY$7:$KA$83,26),"")</f>
        <v/>
      </c>
      <c r="AN104" s="22" t="str">
        <f>IF(AN73&gt;0,VLOOKUP(AN73,'[3]2020_HVAC'!$EY$7:$KA$83,26),"")</f>
        <v/>
      </c>
      <c r="AO104" s="14">
        <f t="shared" si="103"/>
        <v>70210.972538341011</v>
      </c>
      <c r="AP104" s="23">
        <f>IF(AP73&gt;0,VLOOKUP(AP73,'[3]2020_Envelope'!$BH$6:$CR$128,7),"")</f>
        <v>10.674497156511348</v>
      </c>
      <c r="AQ104" s="23">
        <f>IF(AQ73&gt;0,VLOOKUP(AQ73,'[3]2020_Envelope'!$BH$6:$CR$128,7),"")</f>
        <v>45.531182795698918</v>
      </c>
      <c r="AR104" s="23">
        <f>IF(AR73&gt;0,VLOOKUP(AR73,'[3]2020_Envelope'!$BH$6:$CR$128,7),"")</f>
        <v>10.862544802867383</v>
      </c>
      <c r="AS104" s="23">
        <f>IF(AS73&gt;0,VLOOKUP(AS73,'[3]2020_Envelope'!$BH$6:$CR$128,7),"")</f>
        <v>50.544654545454549</v>
      </c>
      <c r="AT104" s="23">
        <f>IF(AT73&gt;0,VLOOKUP(AT73,'[3]2020_Envelope'!$BH$6:$CR$128,7),"")</f>
        <v>24.739090909090908</v>
      </c>
      <c r="AU104" s="23">
        <f>IF(AU73&gt;0,VLOOKUP(AU73,'[3]2020_Envelope'!$BH$6:$CR$128,7),"")</f>
        <v>12.818181818181818</v>
      </c>
      <c r="AV104" s="22" t="str">
        <f>IF(AV73&gt;0,VLOOKUP(AV73,'[3]2020_HVAC'!$EY$7:$KA$83,29),"")</f>
        <v/>
      </c>
      <c r="AW104" s="22" t="str">
        <f>IF(AW73&gt;0,VLOOKUP(AW73,'[3]2020_HVAC'!$EY$7:$KA$83,29),"")</f>
        <v/>
      </c>
      <c r="AX104" s="22" t="str">
        <f>IF(AX73&gt;0,VLOOKUP(AX73,'[3]2020_HVAC'!$EY$7:$KA$83,29),"")</f>
        <v/>
      </c>
      <c r="AY104" s="61">
        <f>VLOOKUP($C104,[1]Performance!$A$3:$K$36,10)</f>
        <v>2</v>
      </c>
      <c r="AZ104" s="61">
        <f t="shared" si="104"/>
        <v>31</v>
      </c>
      <c r="BA104" s="22">
        <f>IF(BA73&gt;0,VLOOKUP(BA73,'[3]2020_HVAC'!$EY$7:$KA$83,AZ104),"")</f>
        <v>7.1208356883663484</v>
      </c>
      <c r="BB104" s="22">
        <f>IF(BB73&gt;0,VLOOKUP(BB73,'[3]2020_HVAC'!$EY$7:$KA$83,AZ104),"")</f>
        <v>9.8593746927516648</v>
      </c>
      <c r="BC104" s="22">
        <f>IF(BC73&gt;0,VLOOKUP(BC73,'[3]2020_HVAC'!$EY$7:$KA$83,29),"")</f>
        <v>81.678799999999995</v>
      </c>
      <c r="BD104" s="22">
        <f>IF(BD73&gt;0,VLOOKUP(BD73,'[3]2020_HVAC'!$EY$7:$KA$83,29),"")</f>
        <v>2.0371313131313129</v>
      </c>
      <c r="BE104" s="22" t="str">
        <f>IF(BE73&gt;0,VLOOKUP(BE73,'[3]2020_HVAC'!$EY$7:$KA$83,29),"")</f>
        <v/>
      </c>
      <c r="BF104" s="22" t="str">
        <f>IF(BF73&gt;0,VLOOKUP(BF73,'[3]2020_HVAC'!$EY$7:$KA$83,29),"")</f>
        <v/>
      </c>
      <c r="BG104" s="14">
        <f t="shared" si="105"/>
        <v>253307.63078483372</v>
      </c>
      <c r="BH104" s="21">
        <f>IF($N104&gt;0,VLOOKUP($C104,[2]Madrid!$AB$7:$AN$40,$N104))/((IF($P104=1,'3 PlantsCodes'!$D$26,IF($P104=2,'3 PlantsCodes'!$D$27,IF($P104=3,'3 PlantsCodes'!$D$28,IF($P104=4,'3 PlantsCodes'!$D$29)))))*IF($R104=1,'3 PlantsCodes'!$D$31,IF(SP_Madrid!$R104=2,'3 PlantsCodes'!$D$32)))</f>
        <v>20.931068534732514</v>
      </c>
      <c r="BI104" s="21">
        <f>(IF($O104=20,VLOOKUP($C104,[2]Madrid!$AB$7:$AN$40,12),IF($O104&gt;0,VLOOKUP($C104,[2]Madrid!$AB$7:$AN$40,$O104),0))/(IF($Q104=1,'3 PlantsCodes'!$E$26,IF($Q104=3,'3 PlantsCodes'!$E$28,IF($Q104=4,'3 PlantsCodes'!$E$29,1)))*IF($R104=1,'3 PlantsCodes'!$E$31,IF($R104=2,'3 PlantsCodes'!$E$32))))</f>
        <v>4.9763028914551972</v>
      </c>
      <c r="BJ104" s="21">
        <f>VLOOKUP($C104,[2]Madrid!$AB$6:$AZ$40,$T104)</f>
        <v>15.557894736842105</v>
      </c>
      <c r="BK104" s="21">
        <f>VLOOKUP($C104,[2]Madrid!$B$7:$Y$40,18)</f>
        <v>11.353794285713454</v>
      </c>
      <c r="BL104" s="21">
        <f>VLOOKUP($C104,[2]Madrid!$B$7:$AA$40,26)</f>
        <v>0.42203740256589994</v>
      </c>
      <c r="BM104" s="22">
        <f>IF($V104=1,-[4]SFH!$E$12,0)</f>
        <v>0</v>
      </c>
      <c r="BN104" s="63" t="s">
        <v>38</v>
      </c>
      <c r="BO104" s="21">
        <f>IF($N104&gt;0,VLOOKUP($C104,[1]Madrid!$AB$7:$AN$40,$N104))/((IF($P104=1,'3 PlantsCodes'!$D$26,IF($P104=2,'3 PlantsCodes'!$D$27,IF($P104=3,'3 PlantsCodes'!$D$28,IF($P104=4,'3 PlantsCodes'!$D$29)))))*IF($R104=1,'3 PlantsCodes'!$D$31,IF(SP_Madrid!$R104=2,'3 PlantsCodes'!$D$32)))</f>
        <v>19.337911682719643</v>
      </c>
      <c r="BP104" s="21">
        <f>(IF($O104=20,VLOOKUP($C104,[1]Madrid!$AB$7:$AN$40,12),IF($O104&gt;0,VLOOKUP($C104,[1]Madrid!$AB$7:$AN$40,$O104),0))/(IF($Q104=1,'3 PlantsCodes'!$E$26,IF($Q104=3,'3 PlantsCodes'!$E$28,IF($Q104=4,'3 PlantsCodes'!$E$29,1)))*IF($R104=1,'3 PlantsCodes'!$E$31,IF($R104=2,'3 PlantsCodes'!$E$32))))</f>
        <v>2.3676232302245879</v>
      </c>
      <c r="BQ104" s="21">
        <f>VLOOKUP($C104,[1]Madrid!$AB$6:$AZ$40,$T104)</f>
        <v>24.010526315789473</v>
      </c>
      <c r="BR104" s="21">
        <f>VLOOKUP($C104,[1]Madrid!$B$7:$Y$40,18)</f>
        <v>11.676460606061632</v>
      </c>
      <c r="BS104" s="21">
        <f>VLOOKUP($C104,[1]Madrid!$B$7:$AA$40,26)</f>
        <v>0.38185252570849382</v>
      </c>
      <c r="BT104" s="22">
        <f>IF($V104=1,-[4]AB!$E$12,0)</f>
        <v>0</v>
      </c>
      <c r="BU104" s="63" t="s">
        <v>38</v>
      </c>
    </row>
    <row r="105" spans="1:73" x14ac:dyDescent="0.25">
      <c r="A105" s="195"/>
      <c r="B105" s="18">
        <v>5</v>
      </c>
      <c r="C105" s="26">
        <f t="shared" ref="C105:W105" si="108">IF(C74="","",C74)</f>
        <v>32</v>
      </c>
      <c r="D105" s="55" t="str">
        <f t="shared" si="108"/>
        <v>+</v>
      </c>
      <c r="E105" s="55" t="str">
        <f t="shared" si="108"/>
        <v>o+</v>
      </c>
      <c r="F105" s="54" t="str">
        <f t="shared" si="108"/>
        <v>+</v>
      </c>
      <c r="G105" s="54" t="str">
        <f t="shared" si="108"/>
        <v>o</v>
      </c>
      <c r="H105" s="54">
        <f t="shared" si="108"/>
        <v>0</v>
      </c>
      <c r="I105" s="54">
        <f t="shared" si="108"/>
        <v>4</v>
      </c>
      <c r="J105" s="54">
        <f t="shared" si="108"/>
        <v>3</v>
      </c>
      <c r="K105" s="54">
        <f t="shared" si="108"/>
        <v>2</v>
      </c>
      <c r="L105" s="54">
        <f t="shared" si="108"/>
        <v>1</v>
      </c>
      <c r="M105" s="54">
        <f t="shared" si="108"/>
        <v>4321</v>
      </c>
      <c r="N105" s="54">
        <f t="shared" si="108"/>
        <v>6</v>
      </c>
      <c r="O105" s="54">
        <f t="shared" si="108"/>
        <v>11</v>
      </c>
      <c r="P105" s="54">
        <f t="shared" si="108"/>
        <v>1</v>
      </c>
      <c r="Q105" s="54">
        <f t="shared" si="108"/>
        <v>3</v>
      </c>
      <c r="R105" s="54">
        <f t="shared" si="108"/>
        <v>1</v>
      </c>
      <c r="S105" s="54" t="str">
        <f t="shared" si="108"/>
        <v>o</v>
      </c>
      <c r="T105" s="26">
        <f t="shared" si="108"/>
        <v>15</v>
      </c>
      <c r="U105" s="54">
        <f t="shared" si="108"/>
        <v>0</v>
      </c>
      <c r="V105" s="54">
        <f t="shared" si="108"/>
        <v>0</v>
      </c>
      <c r="W105" s="19" t="str">
        <f t="shared" si="108"/>
        <v/>
      </c>
      <c r="X105" s="23">
        <f>IF(X74&gt;0,VLOOKUP(X74,'[3]2020_Envelope'!$BH$6:$CR$128,6),"")</f>
        <v>34.80359852534562</v>
      </c>
      <c r="Y105" s="23">
        <f>IF(Y74&gt;0,VLOOKUP(Y74,'[3]2020_Envelope'!$BH$6:$CR$128,6),"")</f>
        <v>123.69086021505375</v>
      </c>
      <c r="Z105" s="23">
        <f>IF(Z74&gt;0,VLOOKUP(Z74,'[3]2020_Envelope'!$BH$6:$CR$128,6),"")</f>
        <v>25.306616136075686</v>
      </c>
      <c r="AA105" s="23">
        <f>IF(AA74&gt;0,VLOOKUP(AA74,'[3]2020_Envelope'!$BH$6:$CR$128,6),"")</f>
        <v>113.55650323308275</v>
      </c>
      <c r="AB105" s="23">
        <f>IF(AB74&gt;0,VLOOKUP(AB74,'[3]2020_Envelope'!$BH$6:$CR$128,6),"")</f>
        <v>56.34910714285715</v>
      </c>
      <c r="AC105" s="23">
        <f>IF(AC74&gt;0,VLOOKUP(AC74,'[3]2020_Envelope'!$BH$6:$CR$128,6),"")</f>
        <v>29.196428571428573</v>
      </c>
      <c r="AD105" s="22" t="str">
        <f>IF(AD74&gt;0,VLOOKUP(AD74,'[3]2020_HVAC'!$EY$7:$KA$83,26),"")</f>
        <v/>
      </c>
      <c r="AE105" s="22" t="str">
        <f>IF(AE74&gt;0,VLOOKUP(AE74,'[3]2020_HVAC'!$EY$7:$KA$83,26),"")</f>
        <v/>
      </c>
      <c r="AF105" s="22" t="str">
        <f>IF(AF74&gt;0,VLOOKUP(AF74,'[3]2020_HVAC'!$EY$7:$KA$83,26),"")</f>
        <v/>
      </c>
      <c r="AG105" s="61">
        <f>VLOOKUP($C105,[2]Performance!$A$3:$K$36,10)</f>
        <v>2</v>
      </c>
      <c r="AH105" s="61">
        <f t="shared" si="102"/>
        <v>28</v>
      </c>
      <c r="AI105" s="22">
        <f>IF(AI74&gt;0,VLOOKUP(AI74,'[3]2020_HVAC'!$EY$7:$KA$83,AH105),"")</f>
        <v>13.090351488750029</v>
      </c>
      <c r="AJ105" s="22">
        <f>IF(AJ74&gt;0,VLOOKUP(AJ74,'[3]2020_HVAC'!$EY$7:$KA$83,AH105),"")</f>
        <v>28.134958923767396</v>
      </c>
      <c r="AK105" s="22">
        <f>IF(AK74&gt;0,VLOOKUP(AK74,'[3]2020_HVAC'!$EY$7:$KA$83,26),"")</f>
        <v>92.473799999999997</v>
      </c>
      <c r="AL105" s="22">
        <f>IF(AL74&gt;0,VLOOKUP(AL74,'[3]2020_HVAC'!$EY$7:$KA$83,26),"")</f>
        <v>14.405428571428571</v>
      </c>
      <c r="AM105" s="22" t="str">
        <f>IF(AM74&gt;0,VLOOKUP(AM74,'[3]2020_HVAC'!$EY$7:$KA$83,26),"")</f>
        <v/>
      </c>
      <c r="AN105" s="22" t="str">
        <f>IF(AN74&gt;0,VLOOKUP(AN74,'[3]2020_HVAC'!$EY$7:$KA$83,26),"")</f>
        <v/>
      </c>
      <c r="AO105" s="14">
        <f t="shared" si="103"/>
        <v>74341.071393090519</v>
      </c>
      <c r="AP105" s="23">
        <f>IF(AP74&gt;0,VLOOKUP(AP74,'[3]2020_Envelope'!$BH$6:$CR$128,7),"")</f>
        <v>16.841407694145758</v>
      </c>
      <c r="AQ105" s="23">
        <f>IF(AQ74&gt;0,VLOOKUP(AQ74,'[3]2020_Envelope'!$BH$6:$CR$128,7),"")</f>
        <v>51.294623655913973</v>
      </c>
      <c r="AR105" s="23">
        <f>IF(AR74&gt;0,VLOOKUP(AR74,'[3]2020_Envelope'!$BH$6:$CR$128,7),"")</f>
        <v>12.245832550807066</v>
      </c>
      <c r="AS105" s="23">
        <f>IF(AS74&gt;0,VLOOKUP(AS74,'[3]2020_Envelope'!$BH$6:$CR$128,7),"")</f>
        <v>50.544654545454549</v>
      </c>
      <c r="AT105" s="23">
        <f>IF(AT74&gt;0,VLOOKUP(AT74,'[3]2020_Envelope'!$BH$6:$CR$128,7),"")</f>
        <v>24.739090909090908</v>
      </c>
      <c r="AU105" s="23">
        <f>IF(AU74&gt;0,VLOOKUP(AU74,'[3]2020_Envelope'!$BH$6:$CR$128,7),"")</f>
        <v>12.818181818181818</v>
      </c>
      <c r="AV105" s="22" t="str">
        <f>IF(AV74&gt;0,VLOOKUP(AV74,'[3]2020_HVAC'!$EY$7:$KA$83,29),"")</f>
        <v/>
      </c>
      <c r="AW105" s="22" t="str">
        <f>IF(AW74&gt;0,VLOOKUP(AW74,'[3]2020_HVAC'!$EY$7:$KA$83,29),"")</f>
        <v/>
      </c>
      <c r="AX105" s="22" t="str">
        <f>IF(AX74&gt;0,VLOOKUP(AX74,'[3]2020_HVAC'!$EY$7:$KA$83,29),"")</f>
        <v/>
      </c>
      <c r="AY105" s="61">
        <f>VLOOKUP($C105,[1]Performance!$A$3:$K$36,10)</f>
        <v>2</v>
      </c>
      <c r="AZ105" s="61">
        <f t="shared" si="104"/>
        <v>31</v>
      </c>
      <c r="BA105" s="22">
        <f>IF(BA74&gt;0,VLOOKUP(BA74,'[3]2020_HVAC'!$EY$7:$KA$83,AZ105),"")</f>
        <v>7.1208356883663484</v>
      </c>
      <c r="BB105" s="22">
        <f>IF(BB74&gt;0,VLOOKUP(BB74,'[3]2020_HVAC'!$EY$7:$KA$83,AZ105),"")</f>
        <v>9.8593746927516648</v>
      </c>
      <c r="BC105" s="22">
        <f>IF(BC74&gt;0,VLOOKUP(BC74,'[3]2020_HVAC'!$EY$7:$KA$83,29),"")</f>
        <v>81.678799999999995</v>
      </c>
      <c r="BD105" s="22">
        <f>IF(BD74&gt;0,VLOOKUP(BD74,'[3]2020_HVAC'!$EY$7:$KA$83,29),"")</f>
        <v>2.0371313131313129</v>
      </c>
      <c r="BE105" s="22" t="str">
        <f>IF(BE74&gt;0,VLOOKUP(BE74,'[3]2020_HVAC'!$EY$7:$KA$83,29),"")</f>
        <v/>
      </c>
      <c r="BF105" s="22" t="str">
        <f>IF(BF74&gt;0,VLOOKUP(BF74,'[3]2020_HVAC'!$EY$7:$KA$83,29),"")</f>
        <v/>
      </c>
      <c r="BG105" s="14">
        <f t="shared" si="105"/>
        <v>266488.13353916496</v>
      </c>
      <c r="BH105" s="21">
        <f>IF($N105&gt;0,VLOOKUP($C105,[2]Madrid!$AB$7:$AN$40,$N105))/((IF($P105=1,'3 PlantsCodes'!$D$26,IF($P105=2,'3 PlantsCodes'!$D$27,IF($P105=3,'3 PlantsCodes'!$D$28,IF($P105=4,'3 PlantsCodes'!$D$29)))))*IF($R105=1,'3 PlantsCodes'!$D$31,IF(SP_Madrid!$R105=2,'3 PlantsCodes'!$D$32)))</f>
        <v>17.776916624192967</v>
      </c>
      <c r="BI105" s="21">
        <f>(IF($O105=20,VLOOKUP($C105,[2]Madrid!$AB$7:$AN$40,12),IF($O105&gt;0,VLOOKUP($C105,[2]Madrid!$AB$7:$AN$40,$O105),0))/(IF($Q105=1,'3 PlantsCodes'!$E$26,IF($Q105=3,'3 PlantsCodes'!$E$28,IF($Q105=4,'3 PlantsCodes'!$E$29,1)))*IF($R105=1,'3 PlantsCodes'!$E$31,IF($R105=2,'3 PlantsCodes'!$E$32))))</f>
        <v>4.7819740546043459</v>
      </c>
      <c r="BJ105" s="21">
        <f>VLOOKUP($C105,[2]Madrid!$AB$6:$AZ$40,$T105)</f>
        <v>15.557894736842105</v>
      </c>
      <c r="BK105" s="21">
        <f>VLOOKUP($C105,[2]Madrid!$B$7:$Y$40,18)</f>
        <v>11.353794285713454</v>
      </c>
      <c r="BL105" s="21">
        <f>VLOOKUP($C105,[2]Madrid!$B$7:$AA$40,26)</f>
        <v>0.41435331039763096</v>
      </c>
      <c r="BM105" s="22">
        <f>IF($V105=1,-[4]SFH!$E$12,0)</f>
        <v>0</v>
      </c>
      <c r="BN105" s="63" t="s">
        <v>38</v>
      </c>
      <c r="BO105" s="21">
        <f>IF($N105&gt;0,VLOOKUP($C105,[1]Madrid!$AB$7:$AN$40,$N105))/((IF($P105=1,'3 PlantsCodes'!$D$26,IF($P105=2,'3 PlantsCodes'!$D$27,IF($P105=3,'3 PlantsCodes'!$D$28,IF($P105=4,'3 PlantsCodes'!$D$29)))))*IF($R105=1,'3 PlantsCodes'!$D$31,IF(SP_Madrid!$R105=2,'3 PlantsCodes'!$D$32)))</f>
        <v>17.378931050566333</v>
      </c>
      <c r="BP105" s="21">
        <f>(IF($O105=20,VLOOKUP($C105,[1]Madrid!$AB$7:$AN$40,12),IF($O105&gt;0,VLOOKUP($C105,[1]Madrid!$AB$7:$AN$40,$O105),0))/(IF($Q105=1,'3 PlantsCodes'!$E$26,IF($Q105=3,'3 PlantsCodes'!$E$28,IF($Q105=4,'3 PlantsCodes'!$E$29,1)))*IF($R105=1,'3 PlantsCodes'!$E$31,IF($R105=2,'3 PlantsCodes'!$E$32))))</f>
        <v>2.2926969354234359</v>
      </c>
      <c r="BQ105" s="21">
        <f>VLOOKUP($C105,[1]Madrid!$AB$6:$AZ$40,$T105)</f>
        <v>24.010526315789473</v>
      </c>
      <c r="BR105" s="21">
        <f>VLOOKUP($C105,[1]Madrid!$B$7:$Y$40,18)</f>
        <v>11.676460606061632</v>
      </c>
      <c r="BS105" s="21">
        <f>VLOOKUP($C105,[1]Madrid!$B$7:$AA$40,26)</f>
        <v>0.3782879071788664</v>
      </c>
      <c r="BT105" s="22">
        <f>IF($V105=1,-[4]AB!$E$12,0)</f>
        <v>0</v>
      </c>
      <c r="BU105" s="63" t="s">
        <v>38</v>
      </c>
    </row>
    <row r="106" spans="1:73" x14ac:dyDescent="0.25">
      <c r="A106" s="195"/>
      <c r="B106" s="18">
        <v>6</v>
      </c>
      <c r="C106" s="26">
        <f t="shared" ref="C106:W106" si="109">IF(C75="","",C75)</f>
        <v>26</v>
      </c>
      <c r="D106" s="55" t="str">
        <f t="shared" si="109"/>
        <v>o+</v>
      </c>
      <c r="E106" s="55" t="str">
        <f t="shared" si="109"/>
        <v>o+</v>
      </c>
      <c r="F106" s="54" t="str">
        <f t="shared" si="109"/>
        <v>+</v>
      </c>
      <c r="G106" s="54" t="str">
        <f t="shared" si="109"/>
        <v>o</v>
      </c>
      <c r="H106" s="54">
        <f t="shared" si="109"/>
        <v>1</v>
      </c>
      <c r="I106" s="54">
        <f t="shared" si="109"/>
        <v>3</v>
      </c>
      <c r="J106" s="54">
        <f t="shared" si="109"/>
        <v>3</v>
      </c>
      <c r="K106" s="54">
        <f t="shared" si="109"/>
        <v>2</v>
      </c>
      <c r="L106" s="54">
        <f t="shared" si="109"/>
        <v>2</v>
      </c>
      <c r="M106" s="54">
        <f t="shared" si="109"/>
        <v>3322</v>
      </c>
      <c r="N106" s="54">
        <f t="shared" si="109"/>
        <v>6</v>
      </c>
      <c r="O106" s="54">
        <f t="shared" si="109"/>
        <v>11</v>
      </c>
      <c r="P106" s="54">
        <f t="shared" si="109"/>
        <v>1</v>
      </c>
      <c r="Q106" s="54">
        <f t="shared" si="109"/>
        <v>3</v>
      </c>
      <c r="R106" s="54">
        <f t="shared" si="109"/>
        <v>1</v>
      </c>
      <c r="S106" s="54" t="str">
        <f t="shared" si="109"/>
        <v>o</v>
      </c>
      <c r="T106" s="26">
        <f t="shared" si="109"/>
        <v>15</v>
      </c>
      <c r="U106" s="54">
        <f t="shared" si="109"/>
        <v>0</v>
      </c>
      <c r="V106" s="54">
        <f t="shared" si="109"/>
        <v>0</v>
      </c>
      <c r="W106" s="19" t="str">
        <f t="shared" si="109"/>
        <v/>
      </c>
      <c r="X106" s="23">
        <f>IF(X75&gt;0,VLOOKUP(X75,'[3]2020_Envelope'!$BH$6:$CR$128,6),"")</f>
        <v>22.059374147465434</v>
      </c>
      <c r="Y106" s="23">
        <f>IF(Y75&gt;0,VLOOKUP(Y75,'[3]2020_Envelope'!$BH$6:$CR$128,6),"")</f>
        <v>109.79301075268818</v>
      </c>
      <c r="Z106" s="23">
        <f>IF(Z75&gt;0,VLOOKUP(Z75,'[3]2020_Envelope'!$BH$6:$CR$128,6),"")</f>
        <v>22.44798387096774</v>
      </c>
      <c r="AA106" s="23">
        <f>IF(AA75&gt;0,VLOOKUP(AA75,'[3]2020_Envelope'!$BH$6:$CR$128,6),"")</f>
        <v>113.55650323308275</v>
      </c>
      <c r="AB106" s="23">
        <f>IF(AB75&gt;0,VLOOKUP(AB75,'[3]2020_Envelope'!$BH$6:$CR$128,6),"")</f>
        <v>56.34910714285715</v>
      </c>
      <c r="AC106" s="23">
        <f>IF(AC75&gt;0,VLOOKUP(AC75,'[3]2020_Envelope'!$BH$6:$CR$128,6),"")</f>
        <v>29.196428571428573</v>
      </c>
      <c r="AD106" s="22">
        <f>IF(AD75&gt;0,VLOOKUP(AD75,'[3]2020_HVAC'!$EY$7:$KA$83,26),"")</f>
        <v>11.90625</v>
      </c>
      <c r="AE106" s="22">
        <f>IF(AE75&gt;0,VLOOKUP(AE75,'[3]2020_HVAC'!$EY$7:$KA$83,26),"")</f>
        <v>11.412981999999998</v>
      </c>
      <c r="AF106" s="22" t="str">
        <f>IF(AF75&gt;0,VLOOKUP(AF75,'[3]2020_HVAC'!$EY$7:$KA$83,26),"")</f>
        <v/>
      </c>
      <c r="AG106" s="61">
        <f>VLOOKUP($C106,[2]Performance!$A$3:$K$36,10)</f>
        <v>2</v>
      </c>
      <c r="AH106" s="61">
        <f t="shared" si="102"/>
        <v>28</v>
      </c>
      <c r="AI106" s="22">
        <f>IF(AI75&gt;0,VLOOKUP(AI75,'[3]2020_HVAC'!$EY$7:$KA$83,AH106),"")</f>
        <v>13.090351488750029</v>
      </c>
      <c r="AJ106" s="22">
        <f>IF(AJ75&gt;0,VLOOKUP(AJ75,'[3]2020_HVAC'!$EY$7:$KA$83,AH106),"")</f>
        <v>28.134958923767396</v>
      </c>
      <c r="AK106" s="22">
        <f>IF(AK75&gt;0,VLOOKUP(AK75,'[3]2020_HVAC'!$EY$7:$KA$83,26),"")</f>
        <v>92.473799999999997</v>
      </c>
      <c r="AL106" s="22">
        <f>IF(AL75&gt;0,VLOOKUP(AL75,'[3]2020_HVAC'!$EY$7:$KA$83,26),"")</f>
        <v>14.405428571428571</v>
      </c>
      <c r="AM106" s="22" t="str">
        <f>IF(AM75&gt;0,VLOOKUP(AM75,'[3]2020_HVAC'!$EY$7:$KA$83,26),"")</f>
        <v/>
      </c>
      <c r="AN106" s="22" t="str">
        <f>IF(AN75&gt;0,VLOOKUP(AN75,'[3]2020_HVAC'!$EY$7:$KA$83,26),"")</f>
        <v/>
      </c>
      <c r="AO106" s="14">
        <f t="shared" si="103"/>
        <v>73475.665018341009</v>
      </c>
      <c r="AP106" s="23">
        <f>IF(AP75&gt;0,VLOOKUP(AP75,'[3]2020_Envelope'!$BH$6:$CR$128,7),"")</f>
        <v>10.674497156511348</v>
      </c>
      <c r="AQ106" s="23">
        <f>IF(AQ75&gt;0,VLOOKUP(AQ75,'[3]2020_Envelope'!$BH$6:$CR$128,7),"")</f>
        <v>45.531182795698918</v>
      </c>
      <c r="AR106" s="23">
        <f>IF(AR75&gt;0,VLOOKUP(AR75,'[3]2020_Envelope'!$BH$6:$CR$128,7),"")</f>
        <v>10.862544802867383</v>
      </c>
      <c r="AS106" s="23">
        <f>IF(AS75&gt;0,VLOOKUP(AS75,'[3]2020_Envelope'!$BH$6:$CR$128,7),"")</f>
        <v>50.544654545454549</v>
      </c>
      <c r="AT106" s="23">
        <f>IF(AT75&gt;0,VLOOKUP(AT75,'[3]2020_Envelope'!$BH$6:$CR$128,7),"")</f>
        <v>24.739090909090908</v>
      </c>
      <c r="AU106" s="23">
        <f>IF(AU75&gt;0,VLOOKUP(AU75,'[3]2020_Envelope'!$BH$6:$CR$128,7),"")</f>
        <v>12.818181818181818</v>
      </c>
      <c r="AV106" s="22">
        <f>IF(AV75&gt;0,VLOOKUP(AV75,'[3]2020_HVAC'!$EY$7:$KA$83,29),"")</f>
        <v>10.32291919191919</v>
      </c>
      <c r="AW106" s="22">
        <f>IF(AW75&gt;0,VLOOKUP(AW75,'[3]2020_HVAC'!$EY$7:$KA$83,29),"")</f>
        <v>8.3795423062626231</v>
      </c>
      <c r="AX106" s="22" t="str">
        <f>IF(AX75&gt;0,VLOOKUP(AX75,'[3]2020_HVAC'!$EY$7:$KA$83,29),"")</f>
        <v/>
      </c>
      <c r="AY106" s="61">
        <f>VLOOKUP($C106,[1]Performance!$A$3:$K$36,10)</f>
        <v>2</v>
      </c>
      <c r="AZ106" s="61">
        <f t="shared" si="104"/>
        <v>31</v>
      </c>
      <c r="BA106" s="22">
        <f>IF(BA75&gt;0,VLOOKUP(BA75,'[3]2020_HVAC'!$EY$7:$KA$83,AZ106),"")</f>
        <v>7.1208356883663484</v>
      </c>
      <c r="BB106" s="22">
        <f>IF(BB75&gt;0,VLOOKUP(BB75,'[3]2020_HVAC'!$EY$7:$KA$83,AZ106),"")</f>
        <v>9.8593746927516648</v>
      </c>
      <c r="BC106" s="22">
        <f>IF(BC75&gt;0,VLOOKUP(BC75,'[3]2020_HVAC'!$EY$7:$KA$83,29),"")</f>
        <v>81.678799999999995</v>
      </c>
      <c r="BD106" s="22">
        <f>IF(BD75&gt;0,VLOOKUP(BD75,'[3]2020_HVAC'!$EY$7:$KA$83,29),"")</f>
        <v>2.0371313131313129</v>
      </c>
      <c r="BE106" s="22" t="str">
        <f>IF(BE75&gt;0,VLOOKUP(BE75,'[3]2020_HVAC'!$EY$7:$KA$83,29),"")</f>
        <v/>
      </c>
      <c r="BF106" s="22" t="str">
        <f>IF(BF75&gt;0,VLOOKUP(BF75,'[3]2020_HVAC'!$EY$7:$KA$83,29),"")</f>
        <v/>
      </c>
      <c r="BG106" s="14">
        <f t="shared" si="105"/>
        <v>271823.06766803371</v>
      </c>
      <c r="BH106" s="21">
        <f>IF($N106&gt;0,VLOOKUP($C106,[2]Madrid!$AB$7:$AN$40,$N106))/((IF($P106=1,'3 PlantsCodes'!$D$26,IF($P106=2,'3 PlantsCodes'!$D$27,IF($P106=3,'3 PlantsCodes'!$D$28,IF($P106=4,'3 PlantsCodes'!$D$29)))))*IF($R106=1,'3 PlantsCodes'!$D$31,IF(SP_Madrid!$R106=2,'3 PlantsCodes'!$D$32)))</f>
        <v>15.09327723137166</v>
      </c>
      <c r="BI106" s="21">
        <f>(IF($O106=20,VLOOKUP($C106,[2]Madrid!$AB$7:$AN$40,12),IF($O106&gt;0,VLOOKUP($C106,[2]Madrid!$AB$7:$AN$40,$O106),0))/(IF($Q106=1,'3 PlantsCodes'!$E$26,IF($Q106=3,'3 PlantsCodes'!$E$28,IF($Q106=4,'3 PlantsCodes'!$E$29,1)))*IF($R106=1,'3 PlantsCodes'!$E$31,IF($R106=2,'3 PlantsCodes'!$E$32))))</f>
        <v>4.4613322526013661</v>
      </c>
      <c r="BJ106" s="21">
        <f>VLOOKUP($C106,[2]Madrid!$AB$6:$AZ$40,$T106)</f>
        <v>15.557894736842105</v>
      </c>
      <c r="BK106" s="21">
        <f>VLOOKUP($C106,[2]Madrid!$B$7:$Y$40,18)</f>
        <v>11.353794285713454</v>
      </c>
      <c r="BL106" s="21">
        <f>VLOOKUP($C106,[2]Madrid!$B$7:$AA$40,26)</f>
        <v>4.9728975475733277</v>
      </c>
      <c r="BM106" s="22">
        <f>IF($V106=1,-[4]SFH!$E$12,0)</f>
        <v>0</v>
      </c>
      <c r="BN106" s="63" t="s">
        <v>38</v>
      </c>
      <c r="BO106" s="21">
        <f>IF($N106&gt;0,VLOOKUP($C106,[1]Madrid!$AB$7:$AN$40,$N106))/((IF($P106=1,'3 PlantsCodes'!$D$26,IF($P106=2,'3 PlantsCodes'!$D$27,IF($P106=3,'3 PlantsCodes'!$D$28,IF($P106=4,'3 PlantsCodes'!$D$29)))))*IF($R106=1,'3 PlantsCodes'!$D$31,IF(SP_Madrid!$R106=2,'3 PlantsCodes'!$D$32)))</f>
        <v>12.753024255658843</v>
      </c>
      <c r="BP106" s="21">
        <f>(IF($O106=20,VLOOKUP($C106,[1]Madrid!$AB$7:$AN$40,12),IF($O106&gt;0,VLOOKUP($C106,[1]Madrid!$AB$7:$AN$40,$O106),0))/(IF($Q106=1,'3 PlantsCodes'!$E$26,IF($Q106=3,'3 PlantsCodes'!$E$28,IF($Q106=4,'3 PlantsCodes'!$E$29,1)))*IF($R106=1,'3 PlantsCodes'!$E$31,IF($R106=2,'3 PlantsCodes'!$E$32))))</f>
        <v>1.9149342828105227</v>
      </c>
      <c r="BQ106" s="21">
        <f>VLOOKUP($C106,[1]Madrid!$AB$6:$AZ$40,$T106)</f>
        <v>24.010526315789473</v>
      </c>
      <c r="BR106" s="21">
        <f>VLOOKUP($C106,[1]Madrid!$B$7:$Y$40,18)</f>
        <v>11.676460606061632</v>
      </c>
      <c r="BS106" s="21">
        <f>VLOOKUP($C106,[1]Madrid!$B$7:$AA$40,26)</f>
        <v>5.0333996286507672</v>
      </c>
      <c r="BT106" s="22">
        <f>IF($V106=1,-[4]AB!$E$12,0)</f>
        <v>0</v>
      </c>
      <c r="BU106" s="63" t="s">
        <v>38</v>
      </c>
    </row>
    <row r="107" spans="1:73" x14ac:dyDescent="0.25">
      <c r="A107" s="195"/>
      <c r="B107" s="18">
        <v>7</v>
      </c>
      <c r="C107" s="26">
        <f t="shared" ref="C107:W107" si="110">IF(C76="","",C76)</f>
        <v>34</v>
      </c>
      <c r="D107" s="55" t="str">
        <f t="shared" si="110"/>
        <v>+</v>
      </c>
      <c r="E107" s="55" t="str">
        <f t="shared" si="110"/>
        <v>o+</v>
      </c>
      <c r="F107" s="54" t="str">
        <f t="shared" si="110"/>
        <v>+</v>
      </c>
      <c r="G107" s="54" t="str">
        <f t="shared" si="110"/>
        <v>o</v>
      </c>
      <c r="H107" s="54">
        <f t="shared" si="110"/>
        <v>1</v>
      </c>
      <c r="I107" s="54">
        <f t="shared" si="110"/>
        <v>4</v>
      </c>
      <c r="J107" s="54">
        <f t="shared" si="110"/>
        <v>3</v>
      </c>
      <c r="K107" s="54">
        <f t="shared" si="110"/>
        <v>2</v>
      </c>
      <c r="L107" s="54">
        <f t="shared" si="110"/>
        <v>2</v>
      </c>
      <c r="M107" s="54">
        <f t="shared" si="110"/>
        <v>4322</v>
      </c>
      <c r="N107" s="54">
        <f t="shared" si="110"/>
        <v>6</v>
      </c>
      <c r="O107" s="54">
        <f t="shared" si="110"/>
        <v>11</v>
      </c>
      <c r="P107" s="54">
        <f t="shared" si="110"/>
        <v>1</v>
      </c>
      <c r="Q107" s="54">
        <f t="shared" si="110"/>
        <v>3</v>
      </c>
      <c r="R107" s="54">
        <f t="shared" si="110"/>
        <v>1</v>
      </c>
      <c r="S107" s="54" t="str">
        <f t="shared" si="110"/>
        <v>o</v>
      </c>
      <c r="T107" s="26">
        <f t="shared" si="110"/>
        <v>15</v>
      </c>
      <c r="U107" s="54">
        <f t="shared" si="110"/>
        <v>0</v>
      </c>
      <c r="V107" s="54">
        <f t="shared" si="110"/>
        <v>0</v>
      </c>
      <c r="W107" s="19" t="str">
        <f t="shared" si="110"/>
        <v/>
      </c>
      <c r="X107" s="23">
        <f>IF(X76&gt;0,VLOOKUP(X76,'[3]2020_Envelope'!$BH$6:$CR$128,6),"")</f>
        <v>34.80359852534562</v>
      </c>
      <c r="Y107" s="23">
        <f>IF(Y76&gt;0,VLOOKUP(Y76,'[3]2020_Envelope'!$BH$6:$CR$128,6),"")</f>
        <v>123.69086021505375</v>
      </c>
      <c r="Z107" s="23">
        <f>IF(Z76&gt;0,VLOOKUP(Z76,'[3]2020_Envelope'!$BH$6:$CR$128,6),"")</f>
        <v>25.306616136075686</v>
      </c>
      <c r="AA107" s="23">
        <f>IF(AA76&gt;0,VLOOKUP(AA76,'[3]2020_Envelope'!$BH$6:$CR$128,6),"")</f>
        <v>113.55650323308275</v>
      </c>
      <c r="AB107" s="23">
        <f>IF(AB76&gt;0,VLOOKUP(AB76,'[3]2020_Envelope'!$BH$6:$CR$128,6),"")</f>
        <v>56.34910714285715</v>
      </c>
      <c r="AC107" s="23">
        <f>IF(AC76&gt;0,VLOOKUP(AC76,'[3]2020_Envelope'!$BH$6:$CR$128,6),"")</f>
        <v>29.196428571428573</v>
      </c>
      <c r="AD107" s="22">
        <f>IF(AD76&gt;0,VLOOKUP(AD76,'[3]2020_HVAC'!$EY$7:$KA$83,26),"")</f>
        <v>11.90625</v>
      </c>
      <c r="AE107" s="22">
        <f>IF(AE76&gt;0,VLOOKUP(AE76,'[3]2020_HVAC'!$EY$7:$KA$83,26),"")</f>
        <v>11.412981999999998</v>
      </c>
      <c r="AF107" s="22" t="str">
        <f>IF(AF76&gt;0,VLOOKUP(AF76,'[3]2020_HVAC'!$EY$7:$KA$83,26),"")</f>
        <v/>
      </c>
      <c r="AG107" s="61">
        <f>VLOOKUP($C107,[2]Performance!$A$3:$K$36,10)</f>
        <v>2</v>
      </c>
      <c r="AH107" s="61">
        <f t="shared" si="102"/>
        <v>28</v>
      </c>
      <c r="AI107" s="22">
        <f>IF(AI76&gt;0,VLOOKUP(AI76,'[3]2020_HVAC'!$EY$7:$KA$83,AH107),"")</f>
        <v>13.090351488750029</v>
      </c>
      <c r="AJ107" s="22">
        <f>IF(AJ76&gt;0,VLOOKUP(AJ76,'[3]2020_HVAC'!$EY$7:$KA$83,AH107),"")</f>
        <v>28.134958923767396</v>
      </c>
      <c r="AK107" s="22">
        <f>IF(AK76&gt;0,VLOOKUP(AK76,'[3]2020_HVAC'!$EY$7:$KA$83,26),"")</f>
        <v>92.473799999999997</v>
      </c>
      <c r="AL107" s="22">
        <f>IF(AL76&gt;0,VLOOKUP(AL76,'[3]2020_HVAC'!$EY$7:$KA$83,26),"")</f>
        <v>14.405428571428571</v>
      </c>
      <c r="AM107" s="22" t="str">
        <f>IF(AM76&gt;0,VLOOKUP(AM76,'[3]2020_HVAC'!$EY$7:$KA$83,26),"")</f>
        <v/>
      </c>
      <c r="AN107" s="22" t="str">
        <f>IF(AN76&gt;0,VLOOKUP(AN76,'[3]2020_HVAC'!$EY$7:$KA$83,26),"")</f>
        <v/>
      </c>
      <c r="AO107" s="14">
        <f t="shared" si="103"/>
        <v>77605.763873090516</v>
      </c>
      <c r="AP107" s="23">
        <f>IF(AP76&gt;0,VLOOKUP(AP76,'[3]2020_Envelope'!$BH$6:$CR$128,7),"")</f>
        <v>16.841407694145758</v>
      </c>
      <c r="AQ107" s="23">
        <f>IF(AQ76&gt;0,VLOOKUP(AQ76,'[3]2020_Envelope'!$BH$6:$CR$128,7),"")</f>
        <v>51.294623655913973</v>
      </c>
      <c r="AR107" s="23">
        <f>IF(AR76&gt;0,VLOOKUP(AR76,'[3]2020_Envelope'!$BH$6:$CR$128,7),"")</f>
        <v>12.245832550807066</v>
      </c>
      <c r="AS107" s="23">
        <f>IF(AS76&gt;0,VLOOKUP(AS76,'[3]2020_Envelope'!$BH$6:$CR$128,7),"")</f>
        <v>50.544654545454549</v>
      </c>
      <c r="AT107" s="23">
        <f>IF(AT76&gt;0,VLOOKUP(AT76,'[3]2020_Envelope'!$BH$6:$CR$128,7),"")</f>
        <v>24.739090909090908</v>
      </c>
      <c r="AU107" s="23">
        <f>IF(AU76&gt;0,VLOOKUP(AU76,'[3]2020_Envelope'!$BH$6:$CR$128,7),"")</f>
        <v>12.818181818181818</v>
      </c>
      <c r="AV107" s="22">
        <f>IF(AV76&gt;0,VLOOKUP(AV76,'[3]2020_HVAC'!$EY$7:$KA$83,29),"")</f>
        <v>10.32291919191919</v>
      </c>
      <c r="AW107" s="22">
        <f>IF(AW76&gt;0,VLOOKUP(AW76,'[3]2020_HVAC'!$EY$7:$KA$83,29),"")</f>
        <v>8.3795423062626231</v>
      </c>
      <c r="AX107" s="22" t="str">
        <f>IF(AX76&gt;0,VLOOKUP(AX76,'[3]2020_HVAC'!$EY$7:$KA$83,29),"")</f>
        <v/>
      </c>
      <c r="AY107" s="61">
        <f>VLOOKUP($C107,[1]Performance!$A$3:$K$36,10)</f>
        <v>2</v>
      </c>
      <c r="AZ107" s="61">
        <f t="shared" si="104"/>
        <v>31</v>
      </c>
      <c r="BA107" s="22">
        <f>IF(BA76&gt;0,VLOOKUP(BA76,'[3]2020_HVAC'!$EY$7:$KA$83,AZ107),"")</f>
        <v>7.1208356883663484</v>
      </c>
      <c r="BB107" s="22">
        <f>IF(BB76&gt;0,VLOOKUP(BB76,'[3]2020_HVAC'!$EY$7:$KA$83,AZ107),"")</f>
        <v>9.8593746927516648</v>
      </c>
      <c r="BC107" s="22">
        <f>IF(BC76&gt;0,VLOOKUP(BC76,'[3]2020_HVAC'!$EY$7:$KA$83,29),"")</f>
        <v>81.678799999999995</v>
      </c>
      <c r="BD107" s="22">
        <f>IF(BD76&gt;0,VLOOKUP(BD76,'[3]2020_HVAC'!$EY$7:$KA$83,29),"")</f>
        <v>2.0371313131313129</v>
      </c>
      <c r="BE107" s="22" t="str">
        <f>IF(BE76&gt;0,VLOOKUP(BE76,'[3]2020_HVAC'!$EY$7:$KA$83,29),"")</f>
        <v/>
      </c>
      <c r="BF107" s="22" t="str">
        <f>IF(BF76&gt;0,VLOOKUP(BF76,'[3]2020_HVAC'!$EY$7:$KA$83,29),"")</f>
        <v/>
      </c>
      <c r="BG107" s="14">
        <f t="shared" si="105"/>
        <v>285003.57042236498</v>
      </c>
      <c r="BH107" s="21">
        <f>IF($N107&gt;0,VLOOKUP($C107,[2]Madrid!$AB$7:$AN$40,$N107))/((IF($P107=1,'3 PlantsCodes'!$D$26,IF($P107=2,'3 PlantsCodes'!$D$27,IF($P107=3,'3 PlantsCodes'!$D$28,IF($P107=4,'3 PlantsCodes'!$D$29)))))*IF($R107=1,'3 PlantsCodes'!$D$31,IF(SP_Madrid!$R107=2,'3 PlantsCodes'!$D$32)))</f>
        <v>12.625130352827712</v>
      </c>
      <c r="BI107" s="21">
        <f>(IF($O107=20,VLOOKUP($C107,[2]Madrid!$AB$7:$AN$40,12),IF($O107&gt;0,VLOOKUP($C107,[2]Madrid!$AB$7:$AN$40,$O107),0))/(IF($Q107=1,'3 PlantsCodes'!$E$26,IF($Q107=3,'3 PlantsCodes'!$E$28,IF($Q107=4,'3 PlantsCodes'!$E$29,1)))*IF($R107=1,'3 PlantsCodes'!$E$31,IF($R107=2,'3 PlantsCodes'!$E$32))))</f>
        <v>4.2744858441069349</v>
      </c>
      <c r="BJ107" s="21">
        <f>VLOOKUP($C107,[2]Madrid!$AB$6:$AZ$40,$T107)</f>
        <v>15.557894736842105</v>
      </c>
      <c r="BK107" s="21">
        <f>VLOOKUP($C107,[2]Madrid!$B$7:$Y$40,18)</f>
        <v>11.353794285713454</v>
      </c>
      <c r="BL107" s="21">
        <f>VLOOKUP($C107,[2]Madrid!$B$7:$AA$40,26)</f>
        <v>4.9652007956379229</v>
      </c>
      <c r="BM107" s="22">
        <f>IF($V107=1,-[4]SFH!$E$12,0)</f>
        <v>0</v>
      </c>
      <c r="BN107" s="63" t="s">
        <v>38</v>
      </c>
      <c r="BO107" s="21">
        <f>IF($N107&gt;0,VLOOKUP($C107,[1]Madrid!$AB$7:$AN$40,$N107))/((IF($P107=1,'3 PlantsCodes'!$D$26,IF($P107=2,'3 PlantsCodes'!$D$27,IF($P107=3,'3 PlantsCodes'!$D$28,IF($P107=4,'3 PlantsCodes'!$D$29)))))*IF($R107=1,'3 PlantsCodes'!$D$31,IF(SP_Madrid!$R107=2,'3 PlantsCodes'!$D$32)))</f>
        <v>11.204283032809036</v>
      </c>
      <c r="BP107" s="21">
        <f>(IF($O107=20,VLOOKUP($C107,[1]Madrid!$AB$7:$AN$40,12),IF($O107&gt;0,VLOOKUP($C107,[1]Madrid!$AB$7:$AN$40,$O107),0))/(IF($Q107=1,'3 PlantsCodes'!$E$26,IF($Q107=3,'3 PlantsCodes'!$E$28,IF($Q107=4,'3 PlantsCodes'!$E$29,1)))*IF($R107=1,'3 PlantsCodes'!$E$31,IF($R107=2,'3 PlantsCodes'!$E$32))))</f>
        <v>1.8432755702521111</v>
      </c>
      <c r="BQ107" s="21">
        <f>VLOOKUP($C107,[1]Madrid!$AB$6:$AZ$40,$T107)</f>
        <v>24.010526315789473</v>
      </c>
      <c r="BR107" s="21">
        <f>VLOOKUP($C107,[1]Madrid!$B$7:$Y$40,18)</f>
        <v>11.676460606061632</v>
      </c>
      <c r="BS107" s="21">
        <f>VLOOKUP($C107,[1]Madrid!$B$7:$AA$40,26)</f>
        <v>5.030120055532481</v>
      </c>
      <c r="BT107" s="22">
        <f>IF($V107=1,-[4]AB!$E$12,0)</f>
        <v>0</v>
      </c>
      <c r="BU107" s="63" t="s">
        <v>38</v>
      </c>
    </row>
    <row r="108" spans="1:73" x14ac:dyDescent="0.25">
      <c r="A108" s="195"/>
      <c r="B108" s="18">
        <v>8</v>
      </c>
      <c r="C108" s="26">
        <f t="shared" ref="C108:W108" si="111">IF(C77="","",C77)</f>
        <v>7</v>
      </c>
      <c r="D108" s="55" t="str">
        <f t="shared" si="111"/>
        <v>o</v>
      </c>
      <c r="E108" s="55" t="str">
        <f t="shared" si="111"/>
        <v>-</v>
      </c>
      <c r="F108" s="54" t="str">
        <f t="shared" si="111"/>
        <v>o</v>
      </c>
      <c r="G108" s="54" t="str">
        <f t="shared" si="111"/>
        <v>o</v>
      </c>
      <c r="H108" s="54">
        <f t="shared" si="111"/>
        <v>0</v>
      </c>
      <c r="I108" s="54">
        <f t="shared" si="111"/>
        <v>2</v>
      </c>
      <c r="J108" s="54">
        <f t="shared" si="111"/>
        <v>1</v>
      </c>
      <c r="K108" s="54">
        <f t="shared" si="111"/>
        <v>1</v>
      </c>
      <c r="L108" s="54">
        <f t="shared" si="111"/>
        <v>1</v>
      </c>
      <c r="M108" s="54">
        <f t="shared" si="111"/>
        <v>2111</v>
      </c>
      <c r="N108" s="54">
        <f t="shared" si="111"/>
        <v>7</v>
      </c>
      <c r="O108" s="54">
        <f t="shared" si="111"/>
        <v>12</v>
      </c>
      <c r="P108" s="54">
        <f t="shared" si="111"/>
        <v>1</v>
      </c>
      <c r="Q108" s="54">
        <f t="shared" si="111"/>
        <v>1</v>
      </c>
      <c r="R108" s="54">
        <f t="shared" si="111"/>
        <v>2</v>
      </c>
      <c r="S108" s="54" t="str">
        <f t="shared" si="111"/>
        <v>o</v>
      </c>
      <c r="T108" s="26">
        <f t="shared" si="111"/>
        <v>16</v>
      </c>
      <c r="U108" s="54">
        <f t="shared" si="111"/>
        <v>0</v>
      </c>
      <c r="V108" s="54">
        <f t="shared" si="111"/>
        <v>0</v>
      </c>
      <c r="W108" s="19" t="str">
        <f t="shared" si="111"/>
        <v/>
      </c>
      <c r="X108" s="23">
        <f>IF(X77&gt;0,VLOOKUP(X77,'[3]2020_Envelope'!$BH$6:$CR$128,6),"")</f>
        <v>17.811299354838706</v>
      </c>
      <c r="Y108" s="23">
        <f>IF(Y77&gt;0,VLOOKUP(Y77,'[3]2020_Envelope'!$BH$6:$CR$128,6),"")</f>
        <v>95.895161290322577</v>
      </c>
      <c r="Z108" s="23">
        <f>IF(Z77&gt;0,VLOOKUP(Z77,'[3]2020_Envelope'!$BH$6:$CR$128,6),"")</f>
        <v>19.241129032258062</v>
      </c>
      <c r="AA108" s="23">
        <f>IF(AA77&gt;0,VLOOKUP(AA77,'[3]2020_Envelope'!$BH$6:$CR$128,6),"")</f>
        <v>16.291607142857146</v>
      </c>
      <c r="AB108" s="23" t="str">
        <f>IF(AB77&gt;0,VLOOKUP(AB77,'[3]2020_Envelope'!$BH$6:$CR$128,6),"")</f>
        <v/>
      </c>
      <c r="AC108" s="23">
        <f>IF(AC77&gt;0,VLOOKUP(AC77,'[3]2020_Envelope'!$BH$6:$CR$128,6),"")</f>
        <v>12.554464285714287</v>
      </c>
      <c r="AD108" s="22" t="str">
        <f>IF(AD77&gt;0,VLOOKUP(AD77,'[3]2020_HVAC'!$EY$7:$KA$83,26),"")</f>
        <v/>
      </c>
      <c r="AE108" s="22" t="str">
        <f>IF(AE77&gt;0,VLOOKUP(AE77,'[3]2020_HVAC'!$EY$7:$KA$83,26),"")</f>
        <v/>
      </c>
      <c r="AF108" s="22" t="str">
        <f>IF(AF77&gt;0,VLOOKUP(AF77,'[3]2020_HVAC'!$EY$7:$KA$83,26),"")</f>
        <v/>
      </c>
      <c r="AG108" s="61">
        <f>VLOOKUP($C108,[2]Performance!$A$3:$K$36,10)</f>
        <v>1</v>
      </c>
      <c r="AH108" s="61">
        <f t="shared" si="102"/>
        <v>27</v>
      </c>
      <c r="AI108" s="22">
        <f>IF(AI77&gt;0,VLOOKUP(AI77,'[3]2020_HVAC'!$EY$7:$KA$83,AH108),"")</f>
        <v>33.924341799689003</v>
      </c>
      <c r="AJ108" s="22" t="str">
        <f>IF(AJ77&gt;0,VLOOKUP(AJ77,'[3]2020_HVAC'!$EY$7:$KA$83,AH108),"")</f>
        <v/>
      </c>
      <c r="AK108" s="22">
        <f>IF(AK77&gt;0,VLOOKUP(AK77,'[3]2020_HVAC'!$EY$7:$KA$83,26),"")</f>
        <v>92.473799999999997</v>
      </c>
      <c r="AL108" s="22">
        <f>IF(AL77&gt;0,VLOOKUP(AL77,'[3]2020_HVAC'!$EY$7:$KA$83,26),"")</f>
        <v>8.345714285714287</v>
      </c>
      <c r="AM108" s="22" t="str">
        <f>IF(AM77&gt;0,VLOOKUP(AM77,'[3]2020_HVAC'!$EY$7:$KA$83,26),"")</f>
        <v/>
      </c>
      <c r="AN108" s="22" t="str">
        <f>IF(AN77&gt;0,VLOOKUP(AN77,'[3]2020_HVAC'!$EY$7:$KA$83,26),"")</f>
        <v/>
      </c>
      <c r="AO108" s="14">
        <f t="shared" si="103"/>
        <v>41515.252406795167</v>
      </c>
      <c r="AP108" s="23">
        <f>IF(AP77&gt;0,VLOOKUP(AP77,'[3]2020_Envelope'!$BH$6:$CR$128,7),"")</f>
        <v>8.6188603106332131</v>
      </c>
      <c r="AQ108" s="23">
        <f>IF(AQ77&gt;0,VLOOKUP(AQ77,'[3]2020_Envelope'!$BH$6:$CR$128,7),"")</f>
        <v>39.767741935483869</v>
      </c>
      <c r="AR108" s="23">
        <f>IF(AR77&gt;0,VLOOKUP(AR77,'[3]2020_Envelope'!$BH$6:$CR$128,7),"")</f>
        <v>9.3107526881720428</v>
      </c>
      <c r="AS108" s="23">
        <f>IF(AS77&gt;0,VLOOKUP(AS77,'[3]2020_Envelope'!$BH$6:$CR$128,7),"")</f>
        <v>7.3895693779904308</v>
      </c>
      <c r="AT108" s="23" t="str">
        <f>IF(AT77&gt;0,VLOOKUP(AT77,'[3]2020_Envelope'!$BH$6:$CR$128,7),"")</f>
        <v/>
      </c>
      <c r="AU108" s="23">
        <f>IF(AU77&gt;0,VLOOKUP(AU77,'[3]2020_Envelope'!$BH$6:$CR$128,7),"")</f>
        <v>5.127272727272727</v>
      </c>
      <c r="AV108" s="22" t="str">
        <f>IF(AV77&gt;0,VLOOKUP(AV77,'[3]2020_HVAC'!$EY$7:$KA$83,29),"")</f>
        <v/>
      </c>
      <c r="AW108" s="22" t="str">
        <f>IF(AW77&gt;0,VLOOKUP(AW77,'[3]2020_HVAC'!$EY$7:$KA$83,29),"")</f>
        <v/>
      </c>
      <c r="AX108" s="22" t="str">
        <f>IF(AX77&gt;0,VLOOKUP(AX77,'[3]2020_HVAC'!$EY$7:$KA$83,29),"")</f>
        <v/>
      </c>
      <c r="AY108" s="61">
        <f>VLOOKUP($C108,[1]Performance!$A$3:$K$36,10)</f>
        <v>1</v>
      </c>
      <c r="AZ108" s="61">
        <f t="shared" si="104"/>
        <v>30</v>
      </c>
      <c r="BA108" s="22">
        <f>IF(BA77&gt;0,VLOOKUP(BA77,'[3]2020_HVAC'!$EY$7:$KA$83,AZ108),"")</f>
        <v>22.42232957470134</v>
      </c>
      <c r="BB108" s="22" t="str">
        <f>IF(BB77&gt;0,VLOOKUP(BB77,'[3]2020_HVAC'!$EY$7:$KA$83,AZ108),"")</f>
        <v/>
      </c>
      <c r="BC108" s="22">
        <f>IF(BC77&gt;0,VLOOKUP(BC77,'[3]2020_HVAC'!$EY$7:$KA$83,29),"")</f>
        <v>81.678799999999995</v>
      </c>
      <c r="BD108" s="22">
        <f>IF(BD77&gt;0,VLOOKUP(BD77,'[3]2020_HVAC'!$EY$7:$KA$83,29),"")</f>
        <v>0.59010101010101013</v>
      </c>
      <c r="BE108" s="22" t="str">
        <f>IF(BE77&gt;0,VLOOKUP(BE77,'[3]2020_HVAC'!$EY$7:$KA$83,29),"")</f>
        <v/>
      </c>
      <c r="BF108" s="22" t="str">
        <f>IF(BF77&gt;0,VLOOKUP(BF77,'[3]2020_HVAC'!$EY$7:$KA$83,29),"")</f>
        <v/>
      </c>
      <c r="BG108" s="14">
        <f t="shared" si="105"/>
        <v>173156.37334811108</v>
      </c>
      <c r="BH108" s="21">
        <f>IF($N108&gt;0,VLOOKUP($C108,[2]Madrid!$AB$7:$AN$40,$N108))/((IF($P108=1,'3 PlantsCodes'!$D$26,IF($P108=2,'3 PlantsCodes'!$D$27,IF($P108=3,'3 PlantsCodes'!$D$28,IF($P108=4,'3 PlantsCodes'!$D$29)))))*IF($R108=1,'3 PlantsCodes'!$D$31,IF(SP_Madrid!$R108=2,'3 PlantsCodes'!$D$32)))</f>
        <v>18.683167014986363</v>
      </c>
      <c r="BI108" s="21">
        <f>(IF($O108=20,VLOOKUP($C108,[2]Madrid!$AB$7:$AN$40,12),IF($O108&gt;0,VLOOKUP($C108,[2]Madrid!$AB$7:$AN$40,$O108),0))/(IF($Q108=1,'3 PlantsCodes'!$E$26,IF($Q108=3,'3 PlantsCodes'!$E$28,IF($Q108=4,'3 PlantsCodes'!$E$29,1)))*IF($R108=1,'3 PlantsCodes'!$E$31,IF($R108=2,'3 PlantsCodes'!$E$32))))</f>
        <v>13.185792250044889</v>
      </c>
      <c r="BJ108" s="21">
        <f>VLOOKUP($C108,[2]Madrid!$AB$6:$AZ$40,$T108)</f>
        <v>5.8444132354807783</v>
      </c>
      <c r="BK108" s="21">
        <f>VLOOKUP($C108,[2]Madrid!$B$7:$Y$40,18)</f>
        <v>11.353794285713454</v>
      </c>
      <c r="BL108" s="21">
        <f>VLOOKUP($C108,[2]Madrid!$B$7:$AA$40,26)</f>
        <v>0.65940379201991661</v>
      </c>
      <c r="BM108" s="22">
        <f>IF($V108=1,-[4]SFH!$E$12,0)</f>
        <v>0</v>
      </c>
      <c r="BN108" s="63" t="s">
        <v>38</v>
      </c>
      <c r="BO108" s="21">
        <f>IF($N108&gt;0,VLOOKUP($C108,[1]Madrid!$AB$7:$AN$40,$N108))/((IF($P108=1,'3 PlantsCodes'!$D$26,IF($P108=2,'3 PlantsCodes'!$D$27,IF($P108=3,'3 PlantsCodes'!$D$28,IF($P108=4,'3 PlantsCodes'!$D$29)))))*IF($R108=1,'3 PlantsCodes'!$D$31,IF(SP_Madrid!$R108=2,'3 PlantsCodes'!$D$32)))</f>
        <v>14.991313211597415</v>
      </c>
      <c r="BP108" s="21">
        <f>(IF($O108=20,VLOOKUP($C108,[1]Madrid!$AB$7:$AN$40,12),IF($O108&gt;0,VLOOKUP($C108,[1]Madrid!$AB$7:$AN$40,$O108),0))/(IF($Q108=1,'3 PlantsCodes'!$E$26,IF($Q108=3,'3 PlantsCodes'!$E$28,IF($Q108=4,'3 PlantsCodes'!$E$29,1)))*IF($R108=1,'3 PlantsCodes'!$E$31,IF($R108=2,'3 PlantsCodes'!$E$32))))</f>
        <v>6.845898104251245</v>
      </c>
      <c r="BQ108" s="21">
        <f>VLOOKUP($C108,[1]Madrid!$AB$6:$AZ$40,$T108)</f>
        <v>9.3116049054176457</v>
      </c>
      <c r="BR108" s="21">
        <f>VLOOKUP($C108,[1]Madrid!$B$7:$Y$40,18)</f>
        <v>11.676460606061632</v>
      </c>
      <c r="BS108" s="21">
        <f>VLOOKUP($C108,[1]Madrid!$B$7:$AA$40,26)</f>
        <v>0.47671354792205611</v>
      </c>
      <c r="BT108" s="22">
        <f>IF($V108=1,-[4]AB!$E$12,0)</f>
        <v>0</v>
      </c>
      <c r="BU108" s="63" t="s">
        <v>38</v>
      </c>
    </row>
    <row r="109" spans="1:73" x14ac:dyDescent="0.25">
      <c r="A109" s="195"/>
      <c r="B109" s="18">
        <v>9</v>
      </c>
      <c r="C109" s="26">
        <f t="shared" ref="C109:W109" si="112">IF(C78="","",C78)</f>
        <v>17</v>
      </c>
      <c r="D109" s="55" t="str">
        <f t="shared" si="112"/>
        <v>o+</v>
      </c>
      <c r="E109" s="55" t="str">
        <f t="shared" si="112"/>
        <v>-</v>
      </c>
      <c r="F109" s="54" t="str">
        <f t="shared" si="112"/>
        <v>o</v>
      </c>
      <c r="G109" s="54" t="str">
        <f t="shared" si="112"/>
        <v>o</v>
      </c>
      <c r="H109" s="54">
        <f t="shared" si="112"/>
        <v>0</v>
      </c>
      <c r="I109" s="54">
        <f t="shared" si="112"/>
        <v>3</v>
      </c>
      <c r="J109" s="54">
        <f t="shared" si="112"/>
        <v>1</v>
      </c>
      <c r="K109" s="54">
        <f t="shared" si="112"/>
        <v>1</v>
      </c>
      <c r="L109" s="54">
        <f t="shared" si="112"/>
        <v>1</v>
      </c>
      <c r="M109" s="54">
        <f t="shared" si="112"/>
        <v>3111</v>
      </c>
      <c r="N109" s="54">
        <f t="shared" si="112"/>
        <v>7</v>
      </c>
      <c r="O109" s="54">
        <f t="shared" si="112"/>
        <v>12</v>
      </c>
      <c r="P109" s="54">
        <f t="shared" si="112"/>
        <v>1</v>
      </c>
      <c r="Q109" s="54">
        <f t="shared" si="112"/>
        <v>1</v>
      </c>
      <c r="R109" s="54">
        <f t="shared" si="112"/>
        <v>2</v>
      </c>
      <c r="S109" s="54" t="str">
        <f t="shared" si="112"/>
        <v>o</v>
      </c>
      <c r="T109" s="26">
        <f t="shared" si="112"/>
        <v>16</v>
      </c>
      <c r="U109" s="54">
        <f t="shared" si="112"/>
        <v>0</v>
      </c>
      <c r="V109" s="54">
        <f t="shared" si="112"/>
        <v>0</v>
      </c>
      <c r="W109" s="19" t="str">
        <f t="shared" si="112"/>
        <v/>
      </c>
      <c r="X109" s="23">
        <f>IF(X78&gt;0,VLOOKUP(X78,'[3]2020_Envelope'!$BH$6:$CR$128,6),"")</f>
        <v>22.059374147465434</v>
      </c>
      <c r="Y109" s="23">
        <f>IF(Y78&gt;0,VLOOKUP(Y78,'[3]2020_Envelope'!$BH$6:$CR$128,6),"")</f>
        <v>109.79301075268818</v>
      </c>
      <c r="Z109" s="23">
        <f>IF(Z78&gt;0,VLOOKUP(Z78,'[3]2020_Envelope'!$BH$6:$CR$128,6),"")</f>
        <v>22.44798387096774</v>
      </c>
      <c r="AA109" s="23">
        <f>IF(AA78&gt;0,VLOOKUP(AA78,'[3]2020_Envelope'!$BH$6:$CR$128,6),"")</f>
        <v>16.291607142857146</v>
      </c>
      <c r="AB109" s="23" t="str">
        <f>IF(AB78&gt;0,VLOOKUP(AB78,'[3]2020_Envelope'!$BH$6:$CR$128,6),"")</f>
        <v/>
      </c>
      <c r="AC109" s="23">
        <f>IF(AC78&gt;0,VLOOKUP(AC78,'[3]2020_Envelope'!$BH$6:$CR$128,6),"")</f>
        <v>12.554464285714287</v>
      </c>
      <c r="AD109" s="22" t="str">
        <f>IF(AD78&gt;0,VLOOKUP(AD78,'[3]2020_HVAC'!$EY$7:$KA$83,26),"")</f>
        <v/>
      </c>
      <c r="AE109" s="22" t="str">
        <f>IF(AE78&gt;0,VLOOKUP(AE78,'[3]2020_HVAC'!$EY$7:$KA$83,26),"")</f>
        <v/>
      </c>
      <c r="AF109" s="22" t="str">
        <f>IF(AF78&gt;0,VLOOKUP(AF78,'[3]2020_HVAC'!$EY$7:$KA$83,26),"")</f>
        <v/>
      </c>
      <c r="AG109" s="61">
        <f>VLOOKUP($C109,[2]Performance!$A$3:$K$36,10)</f>
        <v>1</v>
      </c>
      <c r="AH109" s="61">
        <f t="shared" si="102"/>
        <v>27</v>
      </c>
      <c r="AI109" s="22">
        <f>IF(AI78&gt;0,VLOOKUP(AI78,'[3]2020_HVAC'!$EY$7:$KA$83,AH109),"")</f>
        <v>33.924341799689003</v>
      </c>
      <c r="AJ109" s="22" t="str">
        <f>IF(AJ78&gt;0,VLOOKUP(AJ78,'[3]2020_HVAC'!$EY$7:$KA$83,AH109),"")</f>
        <v/>
      </c>
      <c r="AK109" s="22">
        <f>IF(AK78&gt;0,VLOOKUP(AK78,'[3]2020_HVAC'!$EY$7:$KA$83,26),"")</f>
        <v>92.473799999999997</v>
      </c>
      <c r="AL109" s="22">
        <f>IF(AL78&gt;0,VLOOKUP(AL78,'[3]2020_HVAC'!$EY$7:$KA$83,26),"")</f>
        <v>8.345714285714287</v>
      </c>
      <c r="AM109" s="22" t="str">
        <f>IF(AM78&gt;0,VLOOKUP(AM78,'[3]2020_HVAC'!$EY$7:$KA$83,26),"")</f>
        <v/>
      </c>
      <c r="AN109" s="22" t="str">
        <f>IF(AN78&gt;0,VLOOKUP(AN78,'[3]2020_HVAC'!$EY$7:$KA$83,26),"")</f>
        <v/>
      </c>
      <c r="AO109" s="14">
        <f t="shared" si="103"/>
        <v>44504.641479913444</v>
      </c>
      <c r="AP109" s="23">
        <f>IF(AP78&gt;0,VLOOKUP(AP78,'[3]2020_Envelope'!$BH$6:$CR$128,7),"")</f>
        <v>10.674497156511348</v>
      </c>
      <c r="AQ109" s="23">
        <f>IF(AQ78&gt;0,VLOOKUP(AQ78,'[3]2020_Envelope'!$BH$6:$CR$128,7),"")</f>
        <v>45.531182795698918</v>
      </c>
      <c r="AR109" s="23">
        <f>IF(AR78&gt;0,VLOOKUP(AR78,'[3]2020_Envelope'!$BH$6:$CR$128,7),"")</f>
        <v>10.862544802867383</v>
      </c>
      <c r="AS109" s="23">
        <f>IF(AS78&gt;0,VLOOKUP(AS78,'[3]2020_Envelope'!$BH$6:$CR$128,7),"")</f>
        <v>7.3895693779904308</v>
      </c>
      <c r="AT109" s="23" t="str">
        <f>IF(AT78&gt;0,VLOOKUP(AT78,'[3]2020_Envelope'!$BH$6:$CR$128,7),"")</f>
        <v/>
      </c>
      <c r="AU109" s="23">
        <f>IF(AU78&gt;0,VLOOKUP(AU78,'[3]2020_Envelope'!$BH$6:$CR$128,7),"")</f>
        <v>5.127272727272727</v>
      </c>
      <c r="AV109" s="22" t="str">
        <f>IF(AV78&gt;0,VLOOKUP(AV78,'[3]2020_HVAC'!$EY$7:$KA$83,29),"")</f>
        <v/>
      </c>
      <c r="AW109" s="22" t="str">
        <f>IF(AW78&gt;0,VLOOKUP(AW78,'[3]2020_HVAC'!$EY$7:$KA$83,29),"")</f>
        <v/>
      </c>
      <c r="AX109" s="22" t="str">
        <f>IF(AX78&gt;0,VLOOKUP(AX78,'[3]2020_HVAC'!$EY$7:$KA$83,29),"")</f>
        <v/>
      </c>
      <c r="AY109" s="61">
        <f>VLOOKUP($C109,[1]Performance!$A$3:$K$36,10)</f>
        <v>1</v>
      </c>
      <c r="AZ109" s="61">
        <f t="shared" si="104"/>
        <v>30</v>
      </c>
      <c r="BA109" s="22">
        <f>IF(BA78&gt;0,VLOOKUP(BA78,'[3]2020_HVAC'!$EY$7:$KA$83,AZ109),"")</f>
        <v>22.42232957470134</v>
      </c>
      <c r="BB109" s="22" t="str">
        <f>IF(BB78&gt;0,VLOOKUP(BB78,'[3]2020_HVAC'!$EY$7:$KA$83,AZ109),"")</f>
        <v/>
      </c>
      <c r="BC109" s="22">
        <f>IF(BC78&gt;0,VLOOKUP(BC78,'[3]2020_HVAC'!$EY$7:$KA$83,29),"")</f>
        <v>81.678799999999995</v>
      </c>
      <c r="BD109" s="22">
        <f>IF(BD78&gt;0,VLOOKUP(BD78,'[3]2020_HVAC'!$EY$7:$KA$83,29),"")</f>
        <v>0.59010101010101013</v>
      </c>
      <c r="BE109" s="22" t="str">
        <f>IF(BE78&gt;0,VLOOKUP(BE78,'[3]2020_HVAC'!$EY$7:$KA$83,29),"")</f>
        <v/>
      </c>
      <c r="BF109" s="22" t="str">
        <f>IF(BF78&gt;0,VLOOKUP(BF78,'[3]2020_HVAC'!$EY$7:$KA$83,29),"")</f>
        <v/>
      </c>
      <c r="BG109" s="14">
        <f t="shared" si="105"/>
        <v>182433.53447069172</v>
      </c>
      <c r="BH109" s="21">
        <f>IF($N109&gt;0,VLOOKUP($C109,[2]Madrid!$AB$7:$AN$40,$N109))/((IF($P109=1,'3 PlantsCodes'!$D$26,IF($P109=2,'3 PlantsCodes'!$D$27,IF($P109=3,'3 PlantsCodes'!$D$28,IF($P109=4,'3 PlantsCodes'!$D$29)))))*IF($R109=1,'3 PlantsCodes'!$D$31,IF(SP_Madrid!$R109=2,'3 PlantsCodes'!$D$32)))</f>
        <v>16.683338768140814</v>
      </c>
      <c r="BI109" s="21">
        <f>(IF($O109=20,VLOOKUP($C109,[2]Madrid!$AB$7:$AN$40,12),IF($O109&gt;0,VLOOKUP($C109,[2]Madrid!$AB$7:$AN$40,$O109),0))/(IF($Q109=1,'3 PlantsCodes'!$E$26,IF($Q109=3,'3 PlantsCodes'!$E$28,IF($Q109=4,'3 PlantsCodes'!$E$29,1)))*IF($R109=1,'3 PlantsCodes'!$E$31,IF($R109=2,'3 PlantsCodes'!$E$32))))</f>
        <v>13.120303132821034</v>
      </c>
      <c r="BJ109" s="21">
        <f>VLOOKUP($C109,[2]Madrid!$AB$6:$AZ$40,$T109)</f>
        <v>5.8855327191555027</v>
      </c>
      <c r="BK109" s="21">
        <f>VLOOKUP($C109,[2]Madrid!$B$7:$Y$40,18)</f>
        <v>11.353794285713454</v>
      </c>
      <c r="BL109" s="21">
        <f>VLOOKUP($C109,[2]Madrid!$B$7:$AA$40,26)</f>
        <v>0.64821066852294906</v>
      </c>
      <c r="BM109" s="22">
        <f>IF($V109=1,-[4]SFH!$E$12,0)</f>
        <v>0</v>
      </c>
      <c r="BN109" s="63" t="s">
        <v>38</v>
      </c>
      <c r="BO109" s="21">
        <f>IF($N109&gt;0,VLOOKUP($C109,[1]Madrid!$AB$7:$AN$40,$N109))/((IF($P109=1,'3 PlantsCodes'!$D$26,IF($P109=2,'3 PlantsCodes'!$D$27,IF($P109=3,'3 PlantsCodes'!$D$28,IF($P109=4,'3 PlantsCodes'!$D$29)))))*IF($R109=1,'3 PlantsCodes'!$D$31,IF(SP_Madrid!$R109=2,'3 PlantsCodes'!$D$32)))</f>
        <v>13.722188545793353</v>
      </c>
      <c r="BP109" s="21">
        <f>(IF($O109=20,VLOOKUP($C109,[1]Madrid!$AB$7:$AN$40,12),IF($O109&gt;0,VLOOKUP($C109,[1]Madrid!$AB$7:$AN$40,$O109),0))/(IF($Q109=1,'3 PlantsCodes'!$E$26,IF($Q109=3,'3 PlantsCodes'!$E$28,IF($Q109=4,'3 PlantsCodes'!$E$29,1)))*IF($R109=1,'3 PlantsCodes'!$E$31,IF($R109=2,'3 PlantsCodes'!$E$32))))</f>
        <v>6.8834955400748017</v>
      </c>
      <c r="BQ109" s="21">
        <f>VLOOKUP($C109,[1]Madrid!$AB$6:$AZ$40,$T109)</f>
        <v>9.328247481136053</v>
      </c>
      <c r="BR109" s="21">
        <f>VLOOKUP($C109,[1]Madrid!$B$7:$Y$40,18)</f>
        <v>11.676460606061632</v>
      </c>
      <c r="BS109" s="21">
        <f>VLOOKUP($C109,[1]Madrid!$B$7:$AA$40,26)</f>
        <v>0.47195763298222898</v>
      </c>
      <c r="BT109" s="22">
        <f>IF($V109=1,-[4]AB!$E$12,0)</f>
        <v>0</v>
      </c>
      <c r="BU109" s="63" t="s">
        <v>38</v>
      </c>
    </row>
    <row r="110" spans="1:73" x14ac:dyDescent="0.25">
      <c r="A110" s="195"/>
      <c r="B110" s="18">
        <v>10</v>
      </c>
      <c r="C110" s="26">
        <f t="shared" ref="C110:W110" si="113">IF(C79="","",C79)</f>
        <v>24</v>
      </c>
      <c r="D110" s="55" t="str">
        <f t="shared" si="113"/>
        <v>o+</v>
      </c>
      <c r="E110" s="55" t="str">
        <f t="shared" si="113"/>
        <v>o+</v>
      </c>
      <c r="F110" s="54" t="str">
        <f t="shared" si="113"/>
        <v>+</v>
      </c>
      <c r="G110" s="54" t="str">
        <f t="shared" si="113"/>
        <v>o</v>
      </c>
      <c r="H110" s="54">
        <f t="shared" si="113"/>
        <v>0</v>
      </c>
      <c r="I110" s="54">
        <f t="shared" si="113"/>
        <v>3</v>
      </c>
      <c r="J110" s="54">
        <f t="shared" si="113"/>
        <v>3</v>
      </c>
      <c r="K110" s="54">
        <f t="shared" si="113"/>
        <v>2</v>
      </c>
      <c r="L110" s="54">
        <f t="shared" si="113"/>
        <v>1</v>
      </c>
      <c r="M110" s="54">
        <f t="shared" si="113"/>
        <v>3321</v>
      </c>
      <c r="N110" s="54">
        <f t="shared" si="113"/>
        <v>7</v>
      </c>
      <c r="O110" s="54">
        <f t="shared" si="113"/>
        <v>12</v>
      </c>
      <c r="P110" s="54">
        <f t="shared" si="113"/>
        <v>1</v>
      </c>
      <c r="Q110" s="54">
        <f t="shared" si="113"/>
        <v>1</v>
      </c>
      <c r="R110" s="54">
        <f t="shared" si="113"/>
        <v>2</v>
      </c>
      <c r="S110" s="54" t="str">
        <f t="shared" si="113"/>
        <v>o</v>
      </c>
      <c r="T110" s="26">
        <f t="shared" si="113"/>
        <v>16</v>
      </c>
      <c r="U110" s="54">
        <f t="shared" si="113"/>
        <v>0</v>
      </c>
      <c r="V110" s="54">
        <f t="shared" si="113"/>
        <v>0</v>
      </c>
      <c r="W110" s="19" t="str">
        <f t="shared" si="113"/>
        <v/>
      </c>
      <c r="X110" s="23">
        <f>IF(X79&gt;0,VLOOKUP(X79,'[3]2020_Envelope'!$BH$6:$CR$128,6),"")</f>
        <v>22.059374147465434</v>
      </c>
      <c r="Y110" s="23">
        <f>IF(Y79&gt;0,VLOOKUP(Y79,'[3]2020_Envelope'!$BH$6:$CR$128,6),"")</f>
        <v>109.79301075268818</v>
      </c>
      <c r="Z110" s="23">
        <f>IF(Z79&gt;0,VLOOKUP(Z79,'[3]2020_Envelope'!$BH$6:$CR$128,6),"")</f>
        <v>22.44798387096774</v>
      </c>
      <c r="AA110" s="23">
        <f>IF(AA79&gt;0,VLOOKUP(AA79,'[3]2020_Envelope'!$BH$6:$CR$128,6),"")</f>
        <v>113.55650323308275</v>
      </c>
      <c r="AB110" s="23">
        <f>IF(AB79&gt;0,VLOOKUP(AB79,'[3]2020_Envelope'!$BH$6:$CR$128,6),"")</f>
        <v>56.34910714285715</v>
      </c>
      <c r="AC110" s="23">
        <f>IF(AC79&gt;0,VLOOKUP(AC79,'[3]2020_Envelope'!$BH$6:$CR$128,6),"")</f>
        <v>29.196428571428573</v>
      </c>
      <c r="AD110" s="22" t="str">
        <f>IF(AD79&gt;0,VLOOKUP(AD79,'[3]2020_HVAC'!$EY$7:$KA$83,26),"")</f>
        <v/>
      </c>
      <c r="AE110" s="22" t="str">
        <f>IF(AE79&gt;0,VLOOKUP(AE79,'[3]2020_HVAC'!$EY$7:$KA$83,26),"")</f>
        <v/>
      </c>
      <c r="AF110" s="22" t="str">
        <f>IF(AF79&gt;0,VLOOKUP(AF79,'[3]2020_HVAC'!$EY$7:$KA$83,26),"")</f>
        <v/>
      </c>
      <c r="AG110" s="61">
        <f>VLOOKUP($C110,[2]Performance!$A$3:$K$36,10)</f>
        <v>2</v>
      </c>
      <c r="AH110" s="61">
        <f t="shared" si="102"/>
        <v>28</v>
      </c>
      <c r="AI110" s="22">
        <f>IF(AI79&gt;0,VLOOKUP(AI79,'[3]2020_HVAC'!$EY$7:$KA$83,AH110),"")</f>
        <v>19.333893592730327</v>
      </c>
      <c r="AJ110" s="22" t="str">
        <f>IF(AJ79&gt;0,VLOOKUP(AJ79,'[3]2020_HVAC'!$EY$7:$KA$83,AH110),"")</f>
        <v/>
      </c>
      <c r="AK110" s="22">
        <f>IF(AK79&gt;0,VLOOKUP(AK79,'[3]2020_HVAC'!$EY$7:$KA$83,26),"")</f>
        <v>92.473799999999997</v>
      </c>
      <c r="AL110" s="22">
        <f>IF(AL79&gt;0,VLOOKUP(AL79,'[3]2020_HVAC'!$EY$7:$KA$83,26),"")</f>
        <v>8.345714285714287</v>
      </c>
      <c r="AM110" s="22" t="str">
        <f>IF(AM79&gt;0,VLOOKUP(AM79,'[3]2020_HVAC'!$EY$7:$KA$83,26),"")</f>
        <v/>
      </c>
      <c r="AN110" s="22" t="str">
        <f>IF(AN79&gt;0,VLOOKUP(AN79,'[3]2020_HVAC'!$EY$7:$KA$83,26),"")</f>
        <v/>
      </c>
      <c r="AO110" s="14">
        <f t="shared" si="103"/>
        <v>66297.814183570808</v>
      </c>
      <c r="AP110" s="23">
        <f>IF(AP79&gt;0,VLOOKUP(AP79,'[3]2020_Envelope'!$BH$6:$CR$128,7),"")</f>
        <v>10.674497156511348</v>
      </c>
      <c r="AQ110" s="23">
        <f>IF(AQ79&gt;0,VLOOKUP(AQ79,'[3]2020_Envelope'!$BH$6:$CR$128,7),"")</f>
        <v>45.531182795698918</v>
      </c>
      <c r="AR110" s="23">
        <f>IF(AR79&gt;0,VLOOKUP(AR79,'[3]2020_Envelope'!$BH$6:$CR$128,7),"")</f>
        <v>10.862544802867383</v>
      </c>
      <c r="AS110" s="23">
        <f>IF(AS79&gt;0,VLOOKUP(AS79,'[3]2020_Envelope'!$BH$6:$CR$128,7),"")</f>
        <v>50.544654545454549</v>
      </c>
      <c r="AT110" s="23">
        <f>IF(AT79&gt;0,VLOOKUP(AT79,'[3]2020_Envelope'!$BH$6:$CR$128,7),"")</f>
        <v>24.739090909090908</v>
      </c>
      <c r="AU110" s="23">
        <f>IF(AU79&gt;0,VLOOKUP(AU79,'[3]2020_Envelope'!$BH$6:$CR$128,7),"")</f>
        <v>12.818181818181818</v>
      </c>
      <c r="AV110" s="22" t="str">
        <f>IF(AV79&gt;0,VLOOKUP(AV79,'[3]2020_HVAC'!$EY$7:$KA$83,29),"")</f>
        <v/>
      </c>
      <c r="AW110" s="22" t="str">
        <f>IF(AW79&gt;0,VLOOKUP(AW79,'[3]2020_HVAC'!$EY$7:$KA$83,29),"")</f>
        <v/>
      </c>
      <c r="AX110" s="22" t="str">
        <f>IF(AX79&gt;0,VLOOKUP(AX79,'[3]2020_HVAC'!$EY$7:$KA$83,29),"")</f>
        <v/>
      </c>
      <c r="AY110" s="61">
        <f>VLOOKUP($C110,[1]Performance!$A$3:$K$36,10)</f>
        <v>2</v>
      </c>
      <c r="AZ110" s="61">
        <f t="shared" si="104"/>
        <v>31</v>
      </c>
      <c r="BA110" s="22">
        <f>IF(BA79&gt;0,VLOOKUP(BA79,'[3]2020_HVAC'!$EY$7:$KA$83,AZ110),"")</f>
        <v>13.505155590119848</v>
      </c>
      <c r="BB110" s="22" t="str">
        <f>IF(BB79&gt;0,VLOOKUP(BB79,'[3]2020_HVAC'!$EY$7:$KA$83,AZ110),"")</f>
        <v/>
      </c>
      <c r="BC110" s="22">
        <f>IF(BC79&gt;0,VLOOKUP(BC79,'[3]2020_HVAC'!$EY$7:$KA$83,29),"")</f>
        <v>81.678799999999995</v>
      </c>
      <c r="BD110" s="22">
        <f>IF(BD79&gt;0,VLOOKUP(BD79,'[3]2020_HVAC'!$EY$7:$KA$83,29),"")</f>
        <v>0.59010101010101013</v>
      </c>
      <c r="BE110" s="22" t="str">
        <f>IF(BE79&gt;0,VLOOKUP(BE79,'[3]2020_HVAC'!$EY$7:$KA$83,29),"")</f>
        <v/>
      </c>
      <c r="BF110" s="22" t="str">
        <f>IF(BF79&gt;0,VLOOKUP(BF79,'[3]2020_HVAC'!$EY$7:$KA$83,29),"")</f>
        <v/>
      </c>
      <c r="BG110" s="14">
        <f t="shared" si="105"/>
        <v>248434.76654174551</v>
      </c>
      <c r="BH110" s="21">
        <f>IF($N110&gt;0,VLOOKUP($C110,[2]Madrid!$AB$7:$AN$40,$N110))/((IF($P110=1,'3 PlantsCodes'!$D$26,IF($P110=2,'3 PlantsCodes'!$D$27,IF($P110=3,'3 PlantsCodes'!$D$28,IF($P110=4,'3 PlantsCodes'!$D$29)))))*IF($R110=1,'3 PlantsCodes'!$D$31,IF(SP_Madrid!$R110=2,'3 PlantsCodes'!$D$32)))</f>
        <v>7.6318016252005085</v>
      </c>
      <c r="BI110" s="21">
        <f>(IF($O110=20,VLOOKUP($C110,[2]Madrid!$AB$7:$AN$40,12),IF($O110&gt;0,VLOOKUP($C110,[2]Madrid!$AB$7:$AN$40,$O110),0))/(IF($Q110=1,'3 PlantsCodes'!$E$26,IF($Q110=3,'3 PlantsCodes'!$E$28,IF($Q110=4,'3 PlantsCodes'!$E$29,1)))*IF($R110=1,'3 PlantsCodes'!$E$31,IF($R110=2,'3 PlantsCodes'!$E$32))))</f>
        <v>4.8532355420081466</v>
      </c>
      <c r="BJ110" s="21">
        <f>VLOOKUP($C110,[2]Madrid!$AB$6:$AZ$40,$T110)</f>
        <v>6.2030108004598077</v>
      </c>
      <c r="BK110" s="21">
        <f>VLOOKUP($C110,[2]Madrid!$B$7:$Y$40,18)</f>
        <v>11.353794285713454</v>
      </c>
      <c r="BL110" s="21">
        <f>VLOOKUP($C110,[2]Madrid!$B$7:$AA$40,26)</f>
        <v>0.42203740256589994</v>
      </c>
      <c r="BM110" s="22">
        <f>IF($V110=1,-[4]SFH!$E$12,0)</f>
        <v>0</v>
      </c>
      <c r="BN110" s="63" t="s">
        <v>38</v>
      </c>
      <c r="BO110" s="21">
        <f>IF($N110&gt;0,VLOOKUP($C110,[1]Madrid!$AB$7:$AN$40,$N110))/((IF($P110=1,'3 PlantsCodes'!$D$26,IF($P110=2,'3 PlantsCodes'!$D$27,IF($P110=3,'3 PlantsCodes'!$D$28,IF($P110=4,'3 PlantsCodes'!$D$29)))))*IF($R110=1,'3 PlantsCodes'!$D$31,IF(SP_Madrid!$R110=2,'3 PlantsCodes'!$D$32)))</f>
        <v>7.1033594058994494</v>
      </c>
      <c r="BP110" s="21">
        <f>(IF($O110=20,VLOOKUP($C110,[1]Madrid!$AB$7:$AN$40,12),IF($O110&gt;0,VLOOKUP($C110,[1]Madrid!$AB$7:$AN$40,$O110),0))/(IF($Q110=1,'3 PlantsCodes'!$E$26,IF($Q110=3,'3 PlantsCodes'!$E$28,IF($Q110=4,'3 PlantsCodes'!$E$29,1)))*IF($R110=1,'3 PlantsCodes'!$E$31,IF($R110=2,'3 PlantsCodes'!$E$32))))</f>
        <v>2.2429207703506688</v>
      </c>
      <c r="BQ110" s="21">
        <f>VLOOKUP($C110,[1]Madrid!$AB$6:$AZ$40,$T110)</f>
        <v>9.6443271023940085</v>
      </c>
      <c r="BR110" s="21">
        <f>VLOOKUP($C110,[1]Madrid!$B$7:$Y$40,18)</f>
        <v>11.676460606061632</v>
      </c>
      <c r="BS110" s="21">
        <f>VLOOKUP($C110,[1]Madrid!$B$7:$AA$40,26)</f>
        <v>0.38185252570849382</v>
      </c>
      <c r="BT110" s="22">
        <f>IF($V110=1,-[4]AB!$E$12,0)</f>
        <v>0</v>
      </c>
      <c r="BU110" s="63" t="s">
        <v>38</v>
      </c>
    </row>
    <row r="111" spans="1:73" x14ac:dyDescent="0.25">
      <c r="A111" s="195"/>
      <c r="B111" s="18">
        <v>11</v>
      </c>
      <c r="C111" s="26">
        <f t="shared" ref="C111:W111" si="114">IF(C80="","",C80)</f>
        <v>32</v>
      </c>
      <c r="D111" s="55" t="str">
        <f t="shared" si="114"/>
        <v>+</v>
      </c>
      <c r="E111" s="55" t="str">
        <f t="shared" si="114"/>
        <v>o+</v>
      </c>
      <c r="F111" s="54" t="str">
        <f t="shared" si="114"/>
        <v>+</v>
      </c>
      <c r="G111" s="54" t="str">
        <f t="shared" si="114"/>
        <v>o</v>
      </c>
      <c r="H111" s="54">
        <f t="shared" si="114"/>
        <v>0</v>
      </c>
      <c r="I111" s="54">
        <f t="shared" si="114"/>
        <v>4</v>
      </c>
      <c r="J111" s="54">
        <f t="shared" si="114"/>
        <v>3</v>
      </c>
      <c r="K111" s="54">
        <f t="shared" si="114"/>
        <v>2</v>
      </c>
      <c r="L111" s="54">
        <f t="shared" si="114"/>
        <v>1</v>
      </c>
      <c r="M111" s="54">
        <f t="shared" si="114"/>
        <v>4321</v>
      </c>
      <c r="N111" s="54">
        <f t="shared" si="114"/>
        <v>7</v>
      </c>
      <c r="O111" s="54">
        <f t="shared" si="114"/>
        <v>12</v>
      </c>
      <c r="P111" s="54">
        <f t="shared" si="114"/>
        <v>1</v>
      </c>
      <c r="Q111" s="54">
        <f t="shared" si="114"/>
        <v>1</v>
      </c>
      <c r="R111" s="54">
        <f t="shared" si="114"/>
        <v>2</v>
      </c>
      <c r="S111" s="54" t="str">
        <f t="shared" si="114"/>
        <v>o</v>
      </c>
      <c r="T111" s="26">
        <f t="shared" si="114"/>
        <v>16</v>
      </c>
      <c r="U111" s="54">
        <f t="shared" si="114"/>
        <v>0</v>
      </c>
      <c r="V111" s="54">
        <f t="shared" si="114"/>
        <v>0</v>
      </c>
      <c r="W111" s="19" t="str">
        <f t="shared" si="114"/>
        <v/>
      </c>
      <c r="X111" s="23">
        <f>IF(X80&gt;0,VLOOKUP(X80,'[3]2020_Envelope'!$BH$6:$CR$128,6),"")</f>
        <v>34.80359852534562</v>
      </c>
      <c r="Y111" s="23">
        <f>IF(Y80&gt;0,VLOOKUP(Y80,'[3]2020_Envelope'!$BH$6:$CR$128,6),"")</f>
        <v>123.69086021505375</v>
      </c>
      <c r="Z111" s="23">
        <f>IF(Z80&gt;0,VLOOKUP(Z80,'[3]2020_Envelope'!$BH$6:$CR$128,6),"")</f>
        <v>25.306616136075686</v>
      </c>
      <c r="AA111" s="23">
        <f>IF(AA80&gt;0,VLOOKUP(AA80,'[3]2020_Envelope'!$BH$6:$CR$128,6),"")</f>
        <v>113.55650323308275</v>
      </c>
      <c r="AB111" s="23">
        <f>IF(AB80&gt;0,VLOOKUP(AB80,'[3]2020_Envelope'!$BH$6:$CR$128,6),"")</f>
        <v>56.34910714285715</v>
      </c>
      <c r="AC111" s="23">
        <f>IF(AC80&gt;0,VLOOKUP(AC80,'[3]2020_Envelope'!$BH$6:$CR$128,6),"")</f>
        <v>29.196428571428573</v>
      </c>
      <c r="AD111" s="22" t="str">
        <f>IF(AD80&gt;0,VLOOKUP(AD80,'[3]2020_HVAC'!$EY$7:$KA$83,26),"")</f>
        <v/>
      </c>
      <c r="AE111" s="22" t="str">
        <f>IF(AE80&gt;0,VLOOKUP(AE80,'[3]2020_HVAC'!$EY$7:$KA$83,26),"")</f>
        <v/>
      </c>
      <c r="AF111" s="22" t="str">
        <f>IF(AF80&gt;0,VLOOKUP(AF80,'[3]2020_HVAC'!$EY$7:$KA$83,26),"")</f>
        <v/>
      </c>
      <c r="AG111" s="61">
        <f>VLOOKUP($C111,[2]Performance!$A$3:$K$36,10)</f>
        <v>2</v>
      </c>
      <c r="AH111" s="61">
        <f t="shared" si="102"/>
        <v>28</v>
      </c>
      <c r="AI111" s="22">
        <f>IF(AI80&gt;0,VLOOKUP(AI80,'[3]2020_HVAC'!$EY$7:$KA$83,AH111),"")</f>
        <v>19.333893592730327</v>
      </c>
      <c r="AJ111" s="22" t="str">
        <f>IF(AJ80&gt;0,VLOOKUP(AJ80,'[3]2020_HVAC'!$EY$7:$KA$83,AH111),"")</f>
        <v/>
      </c>
      <c r="AK111" s="22">
        <f>IF(AK80&gt;0,VLOOKUP(AK80,'[3]2020_HVAC'!$EY$7:$KA$83,26),"")</f>
        <v>92.473799999999997</v>
      </c>
      <c r="AL111" s="22">
        <f>IF(AL80&gt;0,VLOOKUP(AL80,'[3]2020_HVAC'!$EY$7:$KA$83,26),"")</f>
        <v>8.345714285714287</v>
      </c>
      <c r="AM111" s="22" t="str">
        <f>IF(AM80&gt;0,VLOOKUP(AM80,'[3]2020_HVAC'!$EY$7:$KA$83,26),"")</f>
        <v/>
      </c>
      <c r="AN111" s="22" t="str">
        <f>IF(AN80&gt;0,VLOOKUP(AN80,'[3]2020_HVAC'!$EY$7:$KA$83,26),"")</f>
        <v/>
      </c>
      <c r="AO111" s="14">
        <f t="shared" si="103"/>
        <v>70427.91303832033</v>
      </c>
      <c r="AP111" s="23">
        <f>IF(AP80&gt;0,VLOOKUP(AP80,'[3]2020_Envelope'!$BH$6:$CR$128,7),"")</f>
        <v>16.841407694145758</v>
      </c>
      <c r="AQ111" s="23">
        <f>IF(AQ80&gt;0,VLOOKUP(AQ80,'[3]2020_Envelope'!$BH$6:$CR$128,7),"")</f>
        <v>51.294623655913973</v>
      </c>
      <c r="AR111" s="23">
        <f>IF(AR80&gt;0,VLOOKUP(AR80,'[3]2020_Envelope'!$BH$6:$CR$128,7),"")</f>
        <v>12.245832550807066</v>
      </c>
      <c r="AS111" s="23">
        <f>IF(AS80&gt;0,VLOOKUP(AS80,'[3]2020_Envelope'!$BH$6:$CR$128,7),"")</f>
        <v>50.544654545454549</v>
      </c>
      <c r="AT111" s="23">
        <f>IF(AT80&gt;0,VLOOKUP(AT80,'[3]2020_Envelope'!$BH$6:$CR$128,7),"")</f>
        <v>24.739090909090908</v>
      </c>
      <c r="AU111" s="23">
        <f>IF(AU80&gt;0,VLOOKUP(AU80,'[3]2020_Envelope'!$BH$6:$CR$128,7),"")</f>
        <v>12.818181818181818</v>
      </c>
      <c r="AV111" s="22" t="str">
        <f>IF(AV80&gt;0,VLOOKUP(AV80,'[3]2020_HVAC'!$EY$7:$KA$83,29),"")</f>
        <v/>
      </c>
      <c r="AW111" s="22" t="str">
        <f>IF(AW80&gt;0,VLOOKUP(AW80,'[3]2020_HVAC'!$EY$7:$KA$83,29),"")</f>
        <v/>
      </c>
      <c r="AX111" s="22" t="str">
        <f>IF(AX80&gt;0,VLOOKUP(AX80,'[3]2020_HVAC'!$EY$7:$KA$83,29),"")</f>
        <v/>
      </c>
      <c r="AY111" s="61">
        <f>VLOOKUP($C111,[1]Performance!$A$3:$K$36,10)</f>
        <v>2</v>
      </c>
      <c r="AZ111" s="61">
        <f t="shared" si="104"/>
        <v>31</v>
      </c>
      <c r="BA111" s="22">
        <f>IF(BA80&gt;0,VLOOKUP(BA80,'[3]2020_HVAC'!$EY$7:$KA$83,AZ111),"")</f>
        <v>13.505155590119848</v>
      </c>
      <c r="BB111" s="22" t="str">
        <f>IF(BB80&gt;0,VLOOKUP(BB80,'[3]2020_HVAC'!$EY$7:$KA$83,AZ111),"")</f>
        <v/>
      </c>
      <c r="BC111" s="22">
        <f>IF(BC80&gt;0,VLOOKUP(BC80,'[3]2020_HVAC'!$EY$7:$KA$83,29),"")</f>
        <v>81.678799999999995</v>
      </c>
      <c r="BD111" s="22">
        <f>IF(BD80&gt;0,VLOOKUP(BD80,'[3]2020_HVAC'!$EY$7:$KA$83,29),"")</f>
        <v>0.59010101010101013</v>
      </c>
      <c r="BE111" s="22" t="str">
        <f>IF(BE80&gt;0,VLOOKUP(BE80,'[3]2020_HVAC'!$EY$7:$KA$83,29),"")</f>
        <v/>
      </c>
      <c r="BF111" s="22" t="str">
        <f>IF(BF80&gt;0,VLOOKUP(BF80,'[3]2020_HVAC'!$EY$7:$KA$83,29),"")</f>
        <v/>
      </c>
      <c r="BG111" s="14">
        <f t="shared" si="105"/>
        <v>261615.26929607679</v>
      </c>
      <c r="BH111" s="21">
        <f>IF($N111&gt;0,VLOOKUP($C111,[2]Madrid!$AB$7:$AN$40,$N111))/((IF($P111=1,'3 PlantsCodes'!$D$26,IF($P111=2,'3 PlantsCodes'!$D$27,IF($P111=3,'3 PlantsCodes'!$D$28,IF($P111=4,'3 PlantsCodes'!$D$29)))))*IF($R111=1,'3 PlantsCodes'!$D$31,IF(SP_Madrid!$R111=2,'3 PlantsCodes'!$D$32)))</f>
        <v>6.5896805324093162</v>
      </c>
      <c r="BI111" s="21">
        <f>(IF($O111=20,VLOOKUP($C111,[2]Madrid!$AB$7:$AN$40,12),IF($O111&gt;0,VLOOKUP($C111,[2]Madrid!$AB$7:$AN$40,$O111),0))/(IF($Q111=1,'3 PlantsCodes'!$E$26,IF($Q111=3,'3 PlantsCodes'!$E$28,IF($Q111=4,'3 PlantsCodes'!$E$29,1)))*IF($R111=1,'3 PlantsCodes'!$E$31,IF($R111=2,'3 PlantsCodes'!$E$32))))</f>
        <v>4.6889268793561145</v>
      </c>
      <c r="BJ111" s="21">
        <f>VLOOKUP($C111,[2]Madrid!$AB$6:$AZ$40,$T111)</f>
        <v>6.3063023518266332</v>
      </c>
      <c r="BK111" s="21">
        <f>VLOOKUP($C111,[2]Madrid!$B$7:$Y$40,18)</f>
        <v>11.353794285713454</v>
      </c>
      <c r="BL111" s="21">
        <f>VLOOKUP($C111,[2]Madrid!$B$7:$AA$40,26)</f>
        <v>0.41435331039763096</v>
      </c>
      <c r="BM111" s="22">
        <f>IF($V111=1,-[4]SFH!$E$12,0)</f>
        <v>0</v>
      </c>
      <c r="BN111" s="63" t="s">
        <v>38</v>
      </c>
      <c r="BO111" s="21">
        <f>IF($N111&gt;0,VLOOKUP($C111,[1]Madrid!$AB$7:$AN$40,$N111))/((IF($P111=1,'3 PlantsCodes'!$D$26,IF($P111=2,'3 PlantsCodes'!$D$27,IF($P111=3,'3 PlantsCodes'!$D$28,IF($P111=4,'3 PlantsCodes'!$D$29)))))*IF($R111=1,'3 PlantsCodes'!$D$31,IF(SP_Madrid!$R111=2,'3 PlantsCodes'!$D$32)))</f>
        <v>6.4381415084134144</v>
      </c>
      <c r="BP111" s="21">
        <f>(IF($O111=20,VLOOKUP($C111,[1]Madrid!$AB$7:$AN$40,12),IF($O111&gt;0,VLOOKUP($C111,[1]Madrid!$AB$7:$AN$40,$O111),0))/(IF($Q111=1,'3 PlantsCodes'!$E$26,IF($Q111=3,'3 PlantsCodes'!$E$28,IF($Q111=4,'3 PlantsCodes'!$E$29,1)))*IF($R111=1,'3 PlantsCodes'!$E$31,IF($R111=2,'3 PlantsCodes'!$E$32))))</f>
        <v>2.171111190571251</v>
      </c>
      <c r="BQ111" s="21">
        <f>VLOOKUP($C111,[1]Madrid!$AB$6:$AZ$40,$T111)</f>
        <v>9.7264682406277938</v>
      </c>
      <c r="BR111" s="21">
        <f>VLOOKUP($C111,[1]Madrid!$B$7:$Y$40,18)</f>
        <v>11.676460606061632</v>
      </c>
      <c r="BS111" s="21">
        <f>VLOOKUP($C111,[1]Madrid!$B$7:$AA$40,26)</f>
        <v>0.3782879071788664</v>
      </c>
      <c r="BT111" s="22">
        <f>IF($V111=1,-[4]AB!$E$12,0)</f>
        <v>0</v>
      </c>
      <c r="BU111" s="63" t="s">
        <v>38</v>
      </c>
    </row>
    <row r="112" spans="1:73" x14ac:dyDescent="0.25">
      <c r="A112" s="195"/>
      <c r="B112" s="18">
        <v>12</v>
      </c>
      <c r="C112" s="26">
        <f t="shared" ref="C112:W112" si="115">IF(C81="","",C81)</f>
        <v>26</v>
      </c>
      <c r="D112" s="55" t="str">
        <f t="shared" si="115"/>
        <v>o+</v>
      </c>
      <c r="E112" s="55" t="str">
        <f t="shared" si="115"/>
        <v>o+</v>
      </c>
      <c r="F112" s="54" t="str">
        <f t="shared" si="115"/>
        <v>+</v>
      </c>
      <c r="G112" s="54" t="str">
        <f t="shared" si="115"/>
        <v>o</v>
      </c>
      <c r="H112" s="54">
        <f t="shared" si="115"/>
        <v>1</v>
      </c>
      <c r="I112" s="54">
        <f t="shared" si="115"/>
        <v>3</v>
      </c>
      <c r="J112" s="54">
        <f t="shared" si="115"/>
        <v>3</v>
      </c>
      <c r="K112" s="54">
        <f t="shared" si="115"/>
        <v>2</v>
      </c>
      <c r="L112" s="54">
        <f t="shared" si="115"/>
        <v>2</v>
      </c>
      <c r="M112" s="54">
        <f t="shared" si="115"/>
        <v>3322</v>
      </c>
      <c r="N112" s="54">
        <f t="shared" si="115"/>
        <v>7</v>
      </c>
      <c r="O112" s="54">
        <f t="shared" si="115"/>
        <v>12</v>
      </c>
      <c r="P112" s="54">
        <f t="shared" si="115"/>
        <v>1</v>
      </c>
      <c r="Q112" s="54">
        <f t="shared" si="115"/>
        <v>1</v>
      </c>
      <c r="R112" s="54">
        <f t="shared" si="115"/>
        <v>2</v>
      </c>
      <c r="S112" s="54" t="str">
        <f t="shared" si="115"/>
        <v>o</v>
      </c>
      <c r="T112" s="26">
        <f t="shared" si="115"/>
        <v>16</v>
      </c>
      <c r="U112" s="54">
        <f t="shared" si="115"/>
        <v>0</v>
      </c>
      <c r="V112" s="54">
        <f t="shared" si="115"/>
        <v>0</v>
      </c>
      <c r="W112" s="19" t="str">
        <f t="shared" si="115"/>
        <v/>
      </c>
      <c r="X112" s="23">
        <f>IF(X81&gt;0,VLOOKUP(X81,'[3]2020_Envelope'!$BH$6:$CR$128,6),"")</f>
        <v>22.059374147465434</v>
      </c>
      <c r="Y112" s="23">
        <f>IF(Y81&gt;0,VLOOKUP(Y81,'[3]2020_Envelope'!$BH$6:$CR$128,6),"")</f>
        <v>109.79301075268818</v>
      </c>
      <c r="Z112" s="23">
        <f>IF(Z81&gt;0,VLOOKUP(Z81,'[3]2020_Envelope'!$BH$6:$CR$128,6),"")</f>
        <v>22.44798387096774</v>
      </c>
      <c r="AA112" s="23">
        <f>IF(AA81&gt;0,VLOOKUP(AA81,'[3]2020_Envelope'!$BH$6:$CR$128,6),"")</f>
        <v>113.55650323308275</v>
      </c>
      <c r="AB112" s="23">
        <f>IF(AB81&gt;0,VLOOKUP(AB81,'[3]2020_Envelope'!$BH$6:$CR$128,6),"")</f>
        <v>56.34910714285715</v>
      </c>
      <c r="AC112" s="23">
        <f>IF(AC81&gt;0,VLOOKUP(AC81,'[3]2020_Envelope'!$BH$6:$CR$128,6),"")</f>
        <v>29.196428571428573</v>
      </c>
      <c r="AD112" s="22">
        <f>IF(AD81&gt;0,VLOOKUP(AD81,'[3]2020_HVAC'!$EY$7:$KA$83,26),"")</f>
        <v>11.90625</v>
      </c>
      <c r="AE112" s="22">
        <f>IF(AE81&gt;0,VLOOKUP(AE81,'[3]2020_HVAC'!$EY$7:$KA$83,26),"")</f>
        <v>11.412981999999998</v>
      </c>
      <c r="AF112" s="22" t="str">
        <f>IF(AF81&gt;0,VLOOKUP(AF81,'[3]2020_HVAC'!$EY$7:$KA$83,26),"")</f>
        <v/>
      </c>
      <c r="AG112" s="61">
        <f>VLOOKUP($C112,[2]Performance!$A$3:$K$36,10)</f>
        <v>2</v>
      </c>
      <c r="AH112" s="61">
        <f t="shared" si="102"/>
        <v>28</v>
      </c>
      <c r="AI112" s="22">
        <f>IF(AI81&gt;0,VLOOKUP(AI81,'[3]2020_HVAC'!$EY$7:$KA$83,AH112),"")</f>
        <v>19.333893592730327</v>
      </c>
      <c r="AJ112" s="22" t="str">
        <f>IF(AJ81&gt;0,VLOOKUP(AJ81,'[3]2020_HVAC'!$EY$7:$KA$83,AH112),"")</f>
        <v/>
      </c>
      <c r="AK112" s="22">
        <f>IF(AK81&gt;0,VLOOKUP(AK81,'[3]2020_HVAC'!$EY$7:$KA$83,26),"")</f>
        <v>92.473799999999997</v>
      </c>
      <c r="AL112" s="22">
        <f>IF(AL81&gt;0,VLOOKUP(AL81,'[3]2020_HVAC'!$EY$7:$KA$83,26),"")</f>
        <v>8.345714285714287</v>
      </c>
      <c r="AM112" s="22" t="str">
        <f>IF(AM81&gt;0,VLOOKUP(AM81,'[3]2020_HVAC'!$EY$7:$KA$83,26),"")</f>
        <v/>
      </c>
      <c r="AN112" s="22" t="str">
        <f>IF(AN81&gt;0,VLOOKUP(AN81,'[3]2020_HVAC'!$EY$7:$KA$83,26),"")</f>
        <v/>
      </c>
      <c r="AO112" s="14">
        <f t="shared" si="103"/>
        <v>69562.506663570821</v>
      </c>
      <c r="AP112" s="23">
        <f>IF(AP81&gt;0,VLOOKUP(AP81,'[3]2020_Envelope'!$BH$6:$CR$128,7),"")</f>
        <v>10.674497156511348</v>
      </c>
      <c r="AQ112" s="23">
        <f>IF(AQ81&gt;0,VLOOKUP(AQ81,'[3]2020_Envelope'!$BH$6:$CR$128,7),"")</f>
        <v>45.531182795698918</v>
      </c>
      <c r="AR112" s="23">
        <f>IF(AR81&gt;0,VLOOKUP(AR81,'[3]2020_Envelope'!$BH$6:$CR$128,7),"")</f>
        <v>10.862544802867383</v>
      </c>
      <c r="AS112" s="23">
        <f>IF(AS81&gt;0,VLOOKUP(AS81,'[3]2020_Envelope'!$BH$6:$CR$128,7),"")</f>
        <v>50.544654545454549</v>
      </c>
      <c r="AT112" s="23">
        <f>IF(AT81&gt;0,VLOOKUP(AT81,'[3]2020_Envelope'!$BH$6:$CR$128,7),"")</f>
        <v>24.739090909090908</v>
      </c>
      <c r="AU112" s="23">
        <f>IF(AU81&gt;0,VLOOKUP(AU81,'[3]2020_Envelope'!$BH$6:$CR$128,7),"")</f>
        <v>12.818181818181818</v>
      </c>
      <c r="AV112" s="22">
        <f>IF(AV81&gt;0,VLOOKUP(AV81,'[3]2020_HVAC'!$EY$7:$KA$83,29),"")</f>
        <v>10.32291919191919</v>
      </c>
      <c r="AW112" s="22">
        <f>IF(AW81&gt;0,VLOOKUP(AW81,'[3]2020_HVAC'!$EY$7:$KA$83,29),"")</f>
        <v>8.3795423062626231</v>
      </c>
      <c r="AX112" s="22" t="str">
        <f>IF(AX81&gt;0,VLOOKUP(AX81,'[3]2020_HVAC'!$EY$7:$KA$83,29),"")</f>
        <v/>
      </c>
      <c r="AY112" s="61">
        <f>VLOOKUP($C112,[1]Performance!$A$3:$K$36,10)</f>
        <v>2</v>
      </c>
      <c r="AZ112" s="61">
        <f t="shared" si="104"/>
        <v>31</v>
      </c>
      <c r="BA112" s="22">
        <f>IF(BA81&gt;0,VLOOKUP(BA81,'[3]2020_HVAC'!$EY$7:$KA$83,AZ112),"")</f>
        <v>13.505155590119848</v>
      </c>
      <c r="BB112" s="22" t="str">
        <f>IF(BB81&gt;0,VLOOKUP(BB81,'[3]2020_HVAC'!$EY$7:$KA$83,AZ112),"")</f>
        <v/>
      </c>
      <c r="BC112" s="22">
        <f>IF(BC81&gt;0,VLOOKUP(BC81,'[3]2020_HVAC'!$EY$7:$KA$83,29),"")</f>
        <v>81.678799999999995</v>
      </c>
      <c r="BD112" s="22">
        <f>IF(BD81&gt;0,VLOOKUP(BD81,'[3]2020_HVAC'!$EY$7:$KA$83,29),"")</f>
        <v>0.59010101010101013</v>
      </c>
      <c r="BE112" s="22" t="str">
        <f>IF(BE81&gt;0,VLOOKUP(BE81,'[3]2020_HVAC'!$EY$7:$KA$83,29),"")</f>
        <v/>
      </c>
      <c r="BF112" s="22" t="str">
        <f>IF(BF81&gt;0,VLOOKUP(BF81,'[3]2020_HVAC'!$EY$7:$KA$83,29),"")</f>
        <v/>
      </c>
      <c r="BG112" s="14">
        <f t="shared" si="105"/>
        <v>266950.20342494553</v>
      </c>
      <c r="BH112" s="21">
        <f>IF($N112&gt;0,VLOOKUP($C112,[2]Madrid!$AB$7:$AN$40,$N112))/((IF($P112=1,'3 PlantsCodes'!$D$26,IF($P112=2,'3 PlantsCodes'!$D$27,IF($P112=3,'3 PlantsCodes'!$D$28,IF($P112=4,'3 PlantsCodes'!$D$29)))))*IF($R112=1,'3 PlantsCodes'!$D$31,IF(SP_Madrid!$R112=2,'3 PlantsCodes'!$D$32)))</f>
        <v>5.6835972690777785</v>
      </c>
      <c r="BI112" s="21">
        <f>(IF($O112=20,VLOOKUP($C112,[2]Madrid!$AB$7:$AN$40,12),IF($O112&gt;0,VLOOKUP($C112,[2]Madrid!$AB$7:$AN$40,$O112),0))/(IF($Q112=1,'3 PlantsCodes'!$E$26,IF($Q112=3,'3 PlantsCodes'!$E$28,IF($Q112=4,'3 PlantsCodes'!$E$29,1)))*IF($R112=1,'3 PlantsCodes'!$E$31,IF($R112=2,'3 PlantsCodes'!$E$32))))</f>
        <v>4.3520851411761434</v>
      </c>
      <c r="BJ112" s="21">
        <f>VLOOKUP($C112,[2]Madrid!$AB$6:$AZ$40,$T112)</f>
        <v>6.4062902539574091</v>
      </c>
      <c r="BK112" s="21">
        <f>VLOOKUP($C112,[2]Madrid!$B$7:$Y$40,18)</f>
        <v>11.353794285713454</v>
      </c>
      <c r="BL112" s="21">
        <f>VLOOKUP($C112,[2]Madrid!$B$7:$AA$40,26)</f>
        <v>4.9728975475733277</v>
      </c>
      <c r="BM112" s="22">
        <f>IF($V112=1,-[4]SFH!$E$12,0)</f>
        <v>0</v>
      </c>
      <c r="BN112" s="63" t="s">
        <v>38</v>
      </c>
      <c r="BO112" s="21">
        <f>IF($N112&gt;0,VLOOKUP($C112,[1]Madrid!$AB$7:$AN$40,$N112))/((IF($P112=1,'3 PlantsCodes'!$D$26,IF($P112=2,'3 PlantsCodes'!$D$27,IF($P112=3,'3 PlantsCodes'!$D$28,IF($P112=4,'3 PlantsCodes'!$D$29)))))*IF($R112=1,'3 PlantsCodes'!$D$31,IF(SP_Madrid!$R112=2,'3 PlantsCodes'!$D$32)))</f>
        <v>4.8480420565857205</v>
      </c>
      <c r="BP112" s="21">
        <f>(IF($O112=20,VLOOKUP($C112,[1]Madrid!$AB$7:$AN$40,12),IF($O112&gt;0,VLOOKUP($C112,[1]Madrid!$AB$7:$AN$40,$O112),0))/(IF($Q112=1,'3 PlantsCodes'!$E$26,IF($Q112=3,'3 PlantsCodes'!$E$28,IF($Q112=4,'3 PlantsCodes'!$E$29,1)))*IF($R112=1,'3 PlantsCodes'!$E$31,IF($R112=2,'3 PlantsCodes'!$E$32))))</f>
        <v>1.8070266511883188</v>
      </c>
      <c r="BQ112" s="21">
        <f>VLOOKUP($C112,[1]Madrid!$AB$6:$AZ$40,$T112)</f>
        <v>9.9809276642627189</v>
      </c>
      <c r="BR112" s="21">
        <f>VLOOKUP($C112,[1]Madrid!$B$7:$Y$40,18)</f>
        <v>11.676460606061632</v>
      </c>
      <c r="BS112" s="21">
        <f>VLOOKUP($C112,[1]Madrid!$B$7:$AA$40,26)</f>
        <v>5.0333996286507672</v>
      </c>
      <c r="BT112" s="22">
        <f>IF($V112=1,-[4]AB!$E$12,0)</f>
        <v>0</v>
      </c>
      <c r="BU112" s="63" t="s">
        <v>38</v>
      </c>
    </row>
    <row r="113" spans="1:73" x14ac:dyDescent="0.25">
      <c r="A113" s="195"/>
      <c r="B113" s="18">
        <v>13</v>
      </c>
      <c r="C113" s="26">
        <f t="shared" ref="C113:W113" si="116">IF(C82="","",C82)</f>
        <v>34</v>
      </c>
      <c r="D113" s="55" t="str">
        <f t="shared" si="116"/>
        <v>+</v>
      </c>
      <c r="E113" s="55" t="str">
        <f t="shared" si="116"/>
        <v>o+</v>
      </c>
      <c r="F113" s="54" t="str">
        <f t="shared" si="116"/>
        <v>+</v>
      </c>
      <c r="G113" s="54" t="str">
        <f t="shared" si="116"/>
        <v>o</v>
      </c>
      <c r="H113" s="54">
        <f t="shared" si="116"/>
        <v>1</v>
      </c>
      <c r="I113" s="54">
        <f t="shared" si="116"/>
        <v>4</v>
      </c>
      <c r="J113" s="54">
        <f t="shared" si="116"/>
        <v>3</v>
      </c>
      <c r="K113" s="54">
        <f t="shared" si="116"/>
        <v>2</v>
      </c>
      <c r="L113" s="54">
        <f t="shared" si="116"/>
        <v>2</v>
      </c>
      <c r="M113" s="54">
        <f t="shared" si="116"/>
        <v>4322</v>
      </c>
      <c r="N113" s="54">
        <f t="shared" si="116"/>
        <v>7</v>
      </c>
      <c r="O113" s="54">
        <f t="shared" si="116"/>
        <v>12</v>
      </c>
      <c r="P113" s="54">
        <f t="shared" si="116"/>
        <v>1</v>
      </c>
      <c r="Q113" s="54">
        <f t="shared" si="116"/>
        <v>1</v>
      </c>
      <c r="R113" s="54">
        <f t="shared" si="116"/>
        <v>2</v>
      </c>
      <c r="S113" s="54" t="str">
        <f t="shared" si="116"/>
        <v>o</v>
      </c>
      <c r="T113" s="26">
        <f t="shared" si="116"/>
        <v>16</v>
      </c>
      <c r="U113" s="54">
        <f t="shared" si="116"/>
        <v>0</v>
      </c>
      <c r="V113" s="54">
        <f t="shared" si="116"/>
        <v>0</v>
      </c>
      <c r="W113" s="19" t="str">
        <f t="shared" si="116"/>
        <v/>
      </c>
      <c r="X113" s="23">
        <f>IF(X82&gt;0,VLOOKUP(X82,'[3]2020_Envelope'!$BH$6:$CR$128,6),"")</f>
        <v>34.80359852534562</v>
      </c>
      <c r="Y113" s="23">
        <f>IF(Y82&gt;0,VLOOKUP(Y82,'[3]2020_Envelope'!$BH$6:$CR$128,6),"")</f>
        <v>123.69086021505375</v>
      </c>
      <c r="Z113" s="23">
        <f>IF(Z82&gt;0,VLOOKUP(Z82,'[3]2020_Envelope'!$BH$6:$CR$128,6),"")</f>
        <v>25.306616136075686</v>
      </c>
      <c r="AA113" s="23">
        <f>IF(AA82&gt;0,VLOOKUP(AA82,'[3]2020_Envelope'!$BH$6:$CR$128,6),"")</f>
        <v>113.55650323308275</v>
      </c>
      <c r="AB113" s="23">
        <f>IF(AB82&gt;0,VLOOKUP(AB82,'[3]2020_Envelope'!$BH$6:$CR$128,6),"")</f>
        <v>56.34910714285715</v>
      </c>
      <c r="AC113" s="23">
        <f>IF(AC82&gt;0,VLOOKUP(AC82,'[3]2020_Envelope'!$BH$6:$CR$128,6),"")</f>
        <v>29.196428571428573</v>
      </c>
      <c r="AD113" s="22">
        <f>IF(AD82&gt;0,VLOOKUP(AD82,'[3]2020_HVAC'!$EY$7:$KA$83,26),"")</f>
        <v>11.90625</v>
      </c>
      <c r="AE113" s="22">
        <f>IF(AE82&gt;0,VLOOKUP(AE82,'[3]2020_HVAC'!$EY$7:$KA$83,26),"")</f>
        <v>11.412981999999998</v>
      </c>
      <c r="AF113" s="22" t="str">
        <f>IF(AF82&gt;0,VLOOKUP(AF82,'[3]2020_HVAC'!$EY$7:$KA$83,26),"")</f>
        <v/>
      </c>
      <c r="AG113" s="61">
        <f>VLOOKUP($C113,[2]Performance!$A$3:$K$36,10)</f>
        <v>2</v>
      </c>
      <c r="AH113" s="61">
        <f t="shared" si="102"/>
        <v>28</v>
      </c>
      <c r="AI113" s="22">
        <f>IF(AI82&gt;0,VLOOKUP(AI82,'[3]2020_HVAC'!$EY$7:$KA$83,AH113),"")</f>
        <v>19.333893592730327</v>
      </c>
      <c r="AJ113" s="22" t="str">
        <f>IF(AJ82&gt;0,VLOOKUP(AJ82,'[3]2020_HVAC'!$EY$7:$KA$83,AH113),"")</f>
        <v/>
      </c>
      <c r="AK113" s="22">
        <f>IF(AK82&gt;0,VLOOKUP(AK82,'[3]2020_HVAC'!$EY$7:$KA$83,26),"")</f>
        <v>92.473799999999997</v>
      </c>
      <c r="AL113" s="22">
        <f>IF(AL82&gt;0,VLOOKUP(AL82,'[3]2020_HVAC'!$EY$7:$KA$83,26),"")</f>
        <v>8.345714285714287</v>
      </c>
      <c r="AM113" s="22" t="str">
        <f>IF(AM82&gt;0,VLOOKUP(AM82,'[3]2020_HVAC'!$EY$7:$KA$83,26),"")</f>
        <v/>
      </c>
      <c r="AN113" s="22" t="str">
        <f>IF(AN82&gt;0,VLOOKUP(AN82,'[3]2020_HVAC'!$EY$7:$KA$83,26),"")</f>
        <v/>
      </c>
      <c r="AO113" s="14">
        <f t="shared" si="103"/>
        <v>73692.605518320328</v>
      </c>
      <c r="AP113" s="23">
        <f>IF(AP82&gt;0,VLOOKUP(AP82,'[3]2020_Envelope'!$BH$6:$CR$128,7),"")</f>
        <v>16.841407694145758</v>
      </c>
      <c r="AQ113" s="23">
        <f>IF(AQ82&gt;0,VLOOKUP(AQ82,'[3]2020_Envelope'!$BH$6:$CR$128,7),"")</f>
        <v>51.294623655913973</v>
      </c>
      <c r="AR113" s="23">
        <f>IF(AR82&gt;0,VLOOKUP(AR82,'[3]2020_Envelope'!$BH$6:$CR$128,7),"")</f>
        <v>12.245832550807066</v>
      </c>
      <c r="AS113" s="23">
        <f>IF(AS82&gt;0,VLOOKUP(AS82,'[3]2020_Envelope'!$BH$6:$CR$128,7),"")</f>
        <v>50.544654545454549</v>
      </c>
      <c r="AT113" s="23">
        <f>IF(AT82&gt;0,VLOOKUP(AT82,'[3]2020_Envelope'!$BH$6:$CR$128,7),"")</f>
        <v>24.739090909090908</v>
      </c>
      <c r="AU113" s="23">
        <f>IF(AU82&gt;0,VLOOKUP(AU82,'[3]2020_Envelope'!$BH$6:$CR$128,7),"")</f>
        <v>12.818181818181818</v>
      </c>
      <c r="AV113" s="22">
        <f>IF(AV82&gt;0,VLOOKUP(AV82,'[3]2020_HVAC'!$EY$7:$KA$83,29),"")</f>
        <v>10.32291919191919</v>
      </c>
      <c r="AW113" s="22">
        <f>IF(AW82&gt;0,VLOOKUP(AW82,'[3]2020_HVAC'!$EY$7:$KA$83,29),"")</f>
        <v>8.3795423062626231</v>
      </c>
      <c r="AX113" s="22" t="str">
        <f>IF(AX82&gt;0,VLOOKUP(AX82,'[3]2020_HVAC'!$EY$7:$KA$83,29),"")</f>
        <v/>
      </c>
      <c r="AY113" s="61">
        <f>VLOOKUP($C113,[1]Performance!$A$3:$K$36,10)</f>
        <v>2</v>
      </c>
      <c r="AZ113" s="61">
        <f t="shared" si="104"/>
        <v>31</v>
      </c>
      <c r="BA113" s="22">
        <f>IF(BA82&gt;0,VLOOKUP(BA82,'[3]2020_HVAC'!$EY$7:$KA$83,AZ113),"")</f>
        <v>13.505155590119848</v>
      </c>
      <c r="BB113" s="22" t="str">
        <f>IF(BB82&gt;0,VLOOKUP(BB82,'[3]2020_HVAC'!$EY$7:$KA$83,AZ113),"")</f>
        <v/>
      </c>
      <c r="BC113" s="22">
        <f>IF(BC82&gt;0,VLOOKUP(BC82,'[3]2020_HVAC'!$EY$7:$KA$83,29),"")</f>
        <v>81.678799999999995</v>
      </c>
      <c r="BD113" s="22">
        <f>IF(BD82&gt;0,VLOOKUP(BD82,'[3]2020_HVAC'!$EY$7:$KA$83,29),"")</f>
        <v>0.59010101010101013</v>
      </c>
      <c r="BE113" s="22" t="str">
        <f>IF(BE82&gt;0,VLOOKUP(BE82,'[3]2020_HVAC'!$EY$7:$KA$83,29),"")</f>
        <v/>
      </c>
      <c r="BF113" s="22" t="str">
        <f>IF(BF82&gt;0,VLOOKUP(BF82,'[3]2020_HVAC'!$EY$7:$KA$83,29),"")</f>
        <v/>
      </c>
      <c r="BG113" s="14">
        <f t="shared" si="105"/>
        <v>280130.70617927681</v>
      </c>
      <c r="BH113" s="21">
        <f>IF($N113&gt;0,VLOOKUP($C113,[2]Madrid!$AB$7:$AN$40,$N113))/((IF($P113=1,'3 PlantsCodes'!$D$26,IF($P113=2,'3 PlantsCodes'!$D$27,IF($P113=3,'3 PlantsCodes'!$D$28,IF($P113=4,'3 PlantsCodes'!$D$29)))))*IF($R113=1,'3 PlantsCodes'!$D$31,IF(SP_Madrid!$R113=2,'3 PlantsCodes'!$D$32)))</f>
        <v>4.8584595671340196</v>
      </c>
      <c r="BI113" s="21">
        <f>(IF($O113=20,VLOOKUP($C113,[2]Madrid!$AB$7:$AN$40,12),IF($O113&gt;0,VLOOKUP($C113,[2]Madrid!$AB$7:$AN$40,$O113),0))/(IF($Q113=1,'3 PlantsCodes'!$E$26,IF($Q113=3,'3 PlantsCodes'!$E$28,IF($Q113=4,'3 PlantsCodes'!$E$29,1)))*IF($R113=1,'3 PlantsCodes'!$E$31,IF($R113=2,'3 PlantsCodes'!$E$32))))</f>
        <v>4.1964011492672508</v>
      </c>
      <c r="BJ113" s="21">
        <f>VLOOKUP($C113,[2]Madrid!$AB$6:$AZ$40,$T113)</f>
        <v>6.5468077201933355</v>
      </c>
      <c r="BK113" s="21">
        <f>VLOOKUP($C113,[2]Madrid!$B$7:$Y$40,18)</f>
        <v>11.353794285713454</v>
      </c>
      <c r="BL113" s="21">
        <f>VLOOKUP($C113,[2]Madrid!$B$7:$AA$40,26)</f>
        <v>4.9652007956379229</v>
      </c>
      <c r="BM113" s="22">
        <f>IF($V113=1,-[4]SFH!$E$12,0)</f>
        <v>0</v>
      </c>
      <c r="BN113" s="63" t="s">
        <v>38</v>
      </c>
      <c r="BO113" s="21">
        <f>IF($N113&gt;0,VLOOKUP($C113,[1]Madrid!$AB$7:$AN$40,$N113))/((IF($P113=1,'3 PlantsCodes'!$D$26,IF($P113=2,'3 PlantsCodes'!$D$27,IF($P113=3,'3 PlantsCodes'!$D$28,IF($P113=4,'3 PlantsCodes'!$D$29)))))*IF($R113=1,'3 PlantsCodes'!$D$31,IF(SP_Madrid!$R113=2,'3 PlantsCodes'!$D$32)))</f>
        <v>4.3144047945788007</v>
      </c>
      <c r="BP113" s="21">
        <f>(IF($O113=20,VLOOKUP($C113,[1]Madrid!$AB$7:$AN$40,12),IF($O113&gt;0,VLOOKUP($C113,[1]Madrid!$AB$7:$AN$40,$O113),0))/(IF($Q113=1,'3 PlantsCodes'!$E$26,IF($Q113=3,'3 PlantsCodes'!$E$28,IF($Q113=4,'3 PlantsCodes'!$E$29,1)))*IF($R113=1,'3 PlantsCodes'!$E$31,IF($R113=2,'3 PlantsCodes'!$E$32))))</f>
        <v>1.7391158660421659</v>
      </c>
      <c r="BQ113" s="21">
        <f>VLOOKUP($C113,[1]Madrid!$AB$6:$AZ$40,$T113)</f>
        <v>10.110078646281677</v>
      </c>
      <c r="BR113" s="21">
        <f>VLOOKUP($C113,[1]Madrid!$B$7:$Y$40,18)</f>
        <v>11.676460606061632</v>
      </c>
      <c r="BS113" s="21">
        <f>VLOOKUP($C113,[1]Madrid!$B$7:$AA$40,26)</f>
        <v>5.030120055532481</v>
      </c>
      <c r="BT113" s="22">
        <f>IF($V113=1,-[4]AB!$E$12,0)</f>
        <v>0</v>
      </c>
      <c r="BU113" s="63" t="s">
        <v>38</v>
      </c>
    </row>
    <row r="114" spans="1:73" x14ac:dyDescent="0.25">
      <c r="A114" s="195"/>
      <c r="B114" s="18">
        <v>14</v>
      </c>
      <c r="C114" s="26">
        <f t="shared" ref="C114:W114" si="117">IF(C83="","",C83)</f>
        <v>34</v>
      </c>
      <c r="D114" s="55" t="str">
        <f t="shared" si="117"/>
        <v>+</v>
      </c>
      <c r="E114" s="55" t="str">
        <f t="shared" si="117"/>
        <v>o+</v>
      </c>
      <c r="F114" s="54" t="str">
        <f t="shared" si="117"/>
        <v>+</v>
      </c>
      <c r="G114" s="54" t="str">
        <f t="shared" si="117"/>
        <v>o</v>
      </c>
      <c r="H114" s="54">
        <f t="shared" si="117"/>
        <v>1</v>
      </c>
      <c r="I114" s="54">
        <f t="shared" si="117"/>
        <v>4</v>
      </c>
      <c r="J114" s="54">
        <f t="shared" si="117"/>
        <v>3</v>
      </c>
      <c r="K114" s="54">
        <f t="shared" si="117"/>
        <v>2</v>
      </c>
      <c r="L114" s="54">
        <f t="shared" si="117"/>
        <v>2</v>
      </c>
      <c r="M114" s="54">
        <f t="shared" si="117"/>
        <v>4322</v>
      </c>
      <c r="N114" s="54">
        <f t="shared" si="117"/>
        <v>6</v>
      </c>
      <c r="O114" s="54">
        <f t="shared" si="117"/>
        <v>11</v>
      </c>
      <c r="P114" s="54">
        <f t="shared" si="117"/>
        <v>1</v>
      </c>
      <c r="Q114" s="54">
        <f t="shared" si="117"/>
        <v>3</v>
      </c>
      <c r="R114" s="54">
        <f t="shared" si="117"/>
        <v>1</v>
      </c>
      <c r="S114" s="54" t="str">
        <f t="shared" si="117"/>
        <v>o</v>
      </c>
      <c r="T114" s="26">
        <f t="shared" si="117"/>
        <v>21</v>
      </c>
      <c r="U114" s="54">
        <f t="shared" si="117"/>
        <v>1</v>
      </c>
      <c r="V114" s="54">
        <f t="shared" si="117"/>
        <v>1</v>
      </c>
      <c r="W114" s="19" t="str">
        <f t="shared" si="117"/>
        <v/>
      </c>
      <c r="X114" s="23">
        <f>IF(X83&gt;0,VLOOKUP(X83,'[3]2020_Envelope'!$BH$6:$CR$128,6),"")</f>
        <v>34.80359852534562</v>
      </c>
      <c r="Y114" s="23">
        <f>IF(Y83&gt;0,VLOOKUP(Y83,'[3]2020_Envelope'!$BH$6:$CR$128,6),"")</f>
        <v>123.69086021505375</v>
      </c>
      <c r="Z114" s="23">
        <f>IF(Z83&gt;0,VLOOKUP(Z83,'[3]2020_Envelope'!$BH$6:$CR$128,6),"")</f>
        <v>25.306616136075686</v>
      </c>
      <c r="AA114" s="23">
        <f>IF(AA83&gt;0,VLOOKUP(AA83,'[3]2020_Envelope'!$BH$6:$CR$128,6),"")</f>
        <v>113.55650323308275</v>
      </c>
      <c r="AB114" s="23">
        <f>IF(AB83&gt;0,VLOOKUP(AB83,'[3]2020_Envelope'!$BH$6:$CR$128,6),"")</f>
        <v>56.34910714285715</v>
      </c>
      <c r="AC114" s="23">
        <f>IF(AC83&gt;0,VLOOKUP(AC83,'[3]2020_Envelope'!$BH$6:$CR$128,6),"")</f>
        <v>29.196428571428573</v>
      </c>
      <c r="AD114" s="22">
        <f>IF(AD83&gt;0,VLOOKUP(AD83,'[3]2020_HVAC'!$EY$7:$KA$83,26),"")</f>
        <v>11.90625</v>
      </c>
      <c r="AE114" s="22">
        <f>IF(AE83&gt;0,VLOOKUP(AE83,'[3]2020_HVAC'!$EY$7:$KA$83,26),"")</f>
        <v>11.412981999999998</v>
      </c>
      <c r="AF114" s="22" t="str">
        <f>IF(AF83&gt;0,VLOOKUP(AF83,'[3]2020_HVAC'!$EY$7:$KA$83,26),"")</f>
        <v/>
      </c>
      <c r="AG114" s="61">
        <f>VLOOKUP($C114,[2]Performance!$A$3:$K$36,10)</f>
        <v>2</v>
      </c>
      <c r="AH114" s="61">
        <f t="shared" si="102"/>
        <v>28</v>
      </c>
      <c r="AI114" s="22">
        <f>IF(AI83&gt;0,VLOOKUP(AI83,'[3]2020_HVAC'!$EY$7:$KA$83,AH114),"")</f>
        <v>13.090351488750029</v>
      </c>
      <c r="AJ114" s="22">
        <f>IF(AJ83&gt;0,VLOOKUP(AJ83,'[3]2020_HVAC'!$EY$7:$KA$83,AH114),"")</f>
        <v>28.134958923767396</v>
      </c>
      <c r="AK114" s="22">
        <f>IF(AK83&gt;0,VLOOKUP(AK83,'[3]2020_HVAC'!$EY$7:$KA$83,26),"")</f>
        <v>92.473799999999997</v>
      </c>
      <c r="AL114" s="22">
        <f>IF(AL83&gt;0,VLOOKUP(AL83,'[3]2020_HVAC'!$EY$7:$KA$83,26),"")</f>
        <v>14.405428571428571</v>
      </c>
      <c r="AM114" s="22">
        <f>IF(AM83&gt;0,VLOOKUP(AM83,'[3]2020_HVAC'!$EY$7:$KA$83,26),"")</f>
        <v>13.506994285714272</v>
      </c>
      <c r="AN114" s="22">
        <f>IF(AN83&gt;0,VLOOKUP(AN83,'[3]2020_HVAC'!$EY$7:$KA$83,26),"")</f>
        <v>28.746813423645321</v>
      </c>
      <c r="AO114" s="14">
        <f t="shared" si="103"/>
        <v>83521.296952400866</v>
      </c>
      <c r="AP114" s="23">
        <f>IF(AP83&gt;0,VLOOKUP(AP83,'[3]2020_Envelope'!$BH$6:$CR$128,7),"")</f>
        <v>16.841407694145758</v>
      </c>
      <c r="AQ114" s="23">
        <f>IF(AQ83&gt;0,VLOOKUP(AQ83,'[3]2020_Envelope'!$BH$6:$CR$128,7),"")</f>
        <v>51.294623655913973</v>
      </c>
      <c r="AR114" s="23">
        <f>IF(AR83&gt;0,VLOOKUP(AR83,'[3]2020_Envelope'!$BH$6:$CR$128,7),"")</f>
        <v>12.245832550807066</v>
      </c>
      <c r="AS114" s="23">
        <f>IF(AS83&gt;0,VLOOKUP(AS83,'[3]2020_Envelope'!$BH$6:$CR$128,7),"")</f>
        <v>50.544654545454549</v>
      </c>
      <c r="AT114" s="23">
        <f>IF(AT83&gt;0,VLOOKUP(AT83,'[3]2020_Envelope'!$BH$6:$CR$128,7),"")</f>
        <v>24.739090909090908</v>
      </c>
      <c r="AU114" s="23">
        <f>IF(AU83&gt;0,VLOOKUP(AU83,'[3]2020_Envelope'!$BH$6:$CR$128,7),"")</f>
        <v>12.818181818181818</v>
      </c>
      <c r="AV114" s="22">
        <f>IF(AV83&gt;0,VLOOKUP(AV83,'[3]2020_HVAC'!$EY$7:$KA$83,29),"")</f>
        <v>10.32291919191919</v>
      </c>
      <c r="AW114" s="22">
        <f>IF(AW83&gt;0,VLOOKUP(AW83,'[3]2020_HVAC'!$EY$7:$KA$83,29),"")</f>
        <v>8.3795423062626231</v>
      </c>
      <c r="AX114" s="22" t="str">
        <f>IF(AX83&gt;0,VLOOKUP(AX83,'[3]2020_HVAC'!$EY$7:$KA$83,29),"")</f>
        <v/>
      </c>
      <c r="AY114" s="61">
        <f>VLOOKUP($C114,[1]Performance!$A$3:$K$36,10)</f>
        <v>2</v>
      </c>
      <c r="AZ114" s="61">
        <f t="shared" si="104"/>
        <v>31</v>
      </c>
      <c r="BA114" s="22">
        <f>IF(BA83&gt;0,VLOOKUP(BA83,'[3]2020_HVAC'!$EY$7:$KA$83,AZ114),"")</f>
        <v>7.1208356883663484</v>
      </c>
      <c r="BB114" s="22">
        <f>IF(BB83&gt;0,VLOOKUP(BB83,'[3]2020_HVAC'!$EY$7:$KA$83,AZ114),"")</f>
        <v>9.8593746927516648</v>
      </c>
      <c r="BC114" s="22">
        <f>IF(BC83&gt;0,VLOOKUP(BC83,'[3]2020_HVAC'!$EY$7:$KA$83,29),"")</f>
        <v>81.678799999999995</v>
      </c>
      <c r="BD114" s="22">
        <f>IF(BD83&gt;0,VLOOKUP(BD83,'[3]2020_HVAC'!$EY$7:$KA$83,29),"")</f>
        <v>2.0371313131313129</v>
      </c>
      <c r="BE114" s="22">
        <f>IF(BE83&gt;0,VLOOKUP(BE83,'[3]2020_HVAC'!$EY$7:$KA$83,29),"")</f>
        <v>18.03923393939392</v>
      </c>
      <c r="BF114" s="22">
        <f>IF(BF83&gt;0,VLOOKUP(BF83,'[3]2020_HVAC'!$EY$7:$KA$83,29),"")</f>
        <v>17.886906130268198</v>
      </c>
      <c r="BG114" s="14">
        <f t="shared" si="105"/>
        <v>320570.44909133046</v>
      </c>
      <c r="BH114" s="21">
        <f>IF($N114&gt;0,VLOOKUP($C114,[2]Madrid!$AB$7:$AN$40,$N114))/((IF($P114=1,'3 PlantsCodes'!$D$26,IF($P114=2,'3 PlantsCodes'!$D$27,IF($P114=3,'3 PlantsCodes'!$D$28,IF($P114=4,'3 PlantsCodes'!$D$29)))))*IF($R114=1,'3 PlantsCodes'!$D$31,IF(SP_Madrid!$R114=2,'3 PlantsCodes'!$D$32)))</f>
        <v>12.625130352827712</v>
      </c>
      <c r="BI114" s="21">
        <f>(IF($O114=20,VLOOKUP($C114,[2]Madrid!$AB$7:$AN$40,12),IF($O114&gt;0,VLOOKUP($C114,[2]Madrid!$AB$7:$AN$40,$O114),0))/(IF($Q114=1,'3 PlantsCodes'!$E$26,IF($Q114=3,'3 PlantsCodes'!$E$28,IF($Q114=4,'3 PlantsCodes'!$E$29,1)))*IF($R114=1,'3 PlantsCodes'!$E$31,IF($R114=2,'3 PlantsCodes'!$E$32))))</f>
        <v>4.2744858441069349</v>
      </c>
      <c r="BJ114" s="21">
        <f>VLOOKUP($C114,[2]Madrid!$AB$6:$AZ$40,$T114)</f>
        <v>5.3999999999999995</v>
      </c>
      <c r="BK114" s="21">
        <f>VLOOKUP($C114,[2]Madrid!$B$7:$Y$40,18)</f>
        <v>11.353794285713454</v>
      </c>
      <c r="BL114" s="21">
        <f>VLOOKUP($C114,[2]Madrid!$B$7:$AA$40,26)</f>
        <v>4.9652007956379229</v>
      </c>
      <c r="BM114" s="22">
        <f>IF($V114=1,-[4]SFH!$E$12,0)</f>
        <v>-22.4</v>
      </c>
      <c r="BN114" s="63" t="s">
        <v>38</v>
      </c>
      <c r="BO114" s="21">
        <f>IF($N114&gt;0,VLOOKUP($C114,[1]Madrid!$AB$7:$AN$40,$N114))/((IF($P114=1,'3 PlantsCodes'!$D$26,IF($P114=2,'3 PlantsCodes'!$D$27,IF($P114=3,'3 PlantsCodes'!$D$28,IF($P114=4,'3 PlantsCodes'!$D$29)))))*IF($R114=1,'3 PlantsCodes'!$D$31,IF(SP_Madrid!$R114=2,'3 PlantsCodes'!$D$32)))</f>
        <v>11.204283032809036</v>
      </c>
      <c r="BP114" s="21">
        <f>(IF($O114=20,VLOOKUP($C114,[1]Madrid!$AB$7:$AN$40,12),IF($O114&gt;0,VLOOKUP($C114,[1]Madrid!$AB$7:$AN$40,$O114),0))/(IF($Q114=1,'3 PlantsCodes'!$E$26,IF($Q114=3,'3 PlantsCodes'!$E$28,IF($Q114=4,'3 PlantsCodes'!$E$29,1)))*IF($R114=1,'3 PlantsCodes'!$E$31,IF($R114=2,'3 PlantsCodes'!$E$32))))</f>
        <v>1.8432755702521111</v>
      </c>
      <c r="BQ114" s="21">
        <f>VLOOKUP($C114,[1]Madrid!$AB$6:$AZ$40,$T114)</f>
        <v>8.8707070707070699</v>
      </c>
      <c r="BR114" s="21">
        <f>VLOOKUP($C114,[1]Madrid!$B$7:$Y$40,18)</f>
        <v>11.676460606061632</v>
      </c>
      <c r="BS114" s="21">
        <f>VLOOKUP($C114,[1]Madrid!$B$7:$AA$40,26)</f>
        <v>5.030120055532481</v>
      </c>
      <c r="BT114" s="22">
        <f>IF($V114=1,-[4]AB!$E$12,0)</f>
        <v>-13.872727272727273</v>
      </c>
      <c r="BU114" s="63" t="s">
        <v>38</v>
      </c>
    </row>
    <row r="115" spans="1:73" x14ac:dyDescent="0.25">
      <c r="A115" s="195"/>
      <c r="B115" s="18">
        <v>15</v>
      </c>
      <c r="C115" s="26">
        <f t="shared" ref="C115:W115" si="118">IF(C84="","",C84)</f>
        <v>7</v>
      </c>
      <c r="D115" s="55" t="str">
        <f t="shared" si="118"/>
        <v>o</v>
      </c>
      <c r="E115" s="55" t="str">
        <f t="shared" si="118"/>
        <v>-</v>
      </c>
      <c r="F115" s="54" t="str">
        <f t="shared" si="118"/>
        <v>o</v>
      </c>
      <c r="G115" s="54" t="str">
        <f t="shared" si="118"/>
        <v>o</v>
      </c>
      <c r="H115" s="54">
        <f t="shared" si="118"/>
        <v>0</v>
      </c>
      <c r="I115" s="54">
        <f t="shared" si="118"/>
        <v>2</v>
      </c>
      <c r="J115" s="54">
        <f t="shared" si="118"/>
        <v>1</v>
      </c>
      <c r="K115" s="54">
        <f t="shared" si="118"/>
        <v>1</v>
      </c>
      <c r="L115" s="54">
        <f t="shared" si="118"/>
        <v>1</v>
      </c>
      <c r="M115" s="54">
        <f t="shared" si="118"/>
        <v>2111</v>
      </c>
      <c r="N115" s="54">
        <f t="shared" si="118"/>
        <v>7</v>
      </c>
      <c r="O115" s="54">
        <f t="shared" si="118"/>
        <v>12</v>
      </c>
      <c r="P115" s="54">
        <f t="shared" si="118"/>
        <v>1</v>
      </c>
      <c r="Q115" s="54">
        <f t="shared" si="118"/>
        <v>1</v>
      </c>
      <c r="R115" s="54">
        <f t="shared" si="118"/>
        <v>2</v>
      </c>
      <c r="S115" s="54" t="str">
        <f t="shared" si="118"/>
        <v>o</v>
      </c>
      <c r="T115" s="26">
        <f t="shared" si="118"/>
        <v>22</v>
      </c>
      <c r="U115" s="54">
        <f t="shared" si="118"/>
        <v>1</v>
      </c>
      <c r="V115" s="54">
        <f t="shared" si="118"/>
        <v>1</v>
      </c>
      <c r="W115" s="19" t="str">
        <f t="shared" si="118"/>
        <v/>
      </c>
      <c r="X115" s="23">
        <f>IF(X84&gt;0,VLOOKUP(X84,'[3]2020_Envelope'!$BH$6:$CR$128,6),"")</f>
        <v>17.811299354838706</v>
      </c>
      <c r="Y115" s="23">
        <f>IF(Y84&gt;0,VLOOKUP(Y84,'[3]2020_Envelope'!$BH$6:$CR$128,6),"")</f>
        <v>95.895161290322577</v>
      </c>
      <c r="Z115" s="23">
        <f>IF(Z84&gt;0,VLOOKUP(Z84,'[3]2020_Envelope'!$BH$6:$CR$128,6),"")</f>
        <v>19.241129032258062</v>
      </c>
      <c r="AA115" s="23">
        <f>IF(AA84&gt;0,VLOOKUP(AA84,'[3]2020_Envelope'!$BH$6:$CR$128,6),"")</f>
        <v>16.291607142857146</v>
      </c>
      <c r="AB115" s="23" t="str">
        <f>IF(AB84&gt;0,VLOOKUP(AB84,'[3]2020_Envelope'!$BH$6:$CR$128,6),"")</f>
        <v/>
      </c>
      <c r="AC115" s="23">
        <f>IF(AC84&gt;0,VLOOKUP(AC84,'[3]2020_Envelope'!$BH$6:$CR$128,6),"")</f>
        <v>12.554464285714287</v>
      </c>
      <c r="AD115" s="22" t="str">
        <f>IF(AD84&gt;0,VLOOKUP(AD84,'[3]2020_HVAC'!$EY$7:$KA$83,26),"")</f>
        <v/>
      </c>
      <c r="AE115" s="22" t="str">
        <f>IF(AE84&gt;0,VLOOKUP(AE84,'[3]2020_HVAC'!$EY$7:$KA$83,26),"")</f>
        <v/>
      </c>
      <c r="AF115" s="22" t="str">
        <f>IF(AF84&gt;0,VLOOKUP(AF84,'[3]2020_HVAC'!$EY$7:$KA$83,26),"")</f>
        <v/>
      </c>
      <c r="AG115" s="61">
        <f>VLOOKUP($C115,[2]Performance!$A$3:$K$36,10)</f>
        <v>1</v>
      </c>
      <c r="AH115" s="61">
        <f t="shared" si="102"/>
        <v>27</v>
      </c>
      <c r="AI115" s="22">
        <f>IF(AI84&gt;0,VLOOKUP(AI84,'[3]2020_HVAC'!$EY$7:$KA$83,AH115),"")</f>
        <v>33.924341799689003</v>
      </c>
      <c r="AJ115" s="22" t="str">
        <f>IF(AJ84&gt;0,VLOOKUP(AJ84,'[3]2020_HVAC'!$EY$7:$KA$83,AH115),"")</f>
        <v/>
      </c>
      <c r="AK115" s="22">
        <f>IF(AK84&gt;0,VLOOKUP(AK84,'[3]2020_HVAC'!$EY$7:$KA$83,26),"")</f>
        <v>92.473799999999997</v>
      </c>
      <c r="AL115" s="22">
        <f>IF(AL84&gt;0,VLOOKUP(AL84,'[3]2020_HVAC'!$EY$7:$KA$83,26),"")</f>
        <v>8.345714285714287</v>
      </c>
      <c r="AM115" s="22">
        <f>IF(AM84&gt;0,VLOOKUP(AM84,'[3]2020_HVAC'!$EY$7:$KA$83,26),"")</f>
        <v>13.506994285714272</v>
      </c>
      <c r="AN115" s="22">
        <f>IF(AN84&gt;0,VLOOKUP(AN84,'[3]2020_HVAC'!$EY$7:$KA$83,26),"")</f>
        <v>28.746813423645321</v>
      </c>
      <c r="AO115" s="14">
        <f t="shared" si="103"/>
        <v>47430.785486105517</v>
      </c>
      <c r="AP115" s="23">
        <f>IF(AP84&gt;0,VLOOKUP(AP84,'[3]2020_Envelope'!$BH$6:$CR$128,7),"")</f>
        <v>8.6188603106332131</v>
      </c>
      <c r="AQ115" s="23">
        <f>IF(AQ84&gt;0,VLOOKUP(AQ84,'[3]2020_Envelope'!$BH$6:$CR$128,7),"")</f>
        <v>39.767741935483869</v>
      </c>
      <c r="AR115" s="23">
        <f>IF(AR84&gt;0,VLOOKUP(AR84,'[3]2020_Envelope'!$BH$6:$CR$128,7),"")</f>
        <v>9.3107526881720428</v>
      </c>
      <c r="AS115" s="23">
        <f>IF(AS84&gt;0,VLOOKUP(AS84,'[3]2020_Envelope'!$BH$6:$CR$128,7),"")</f>
        <v>7.3895693779904308</v>
      </c>
      <c r="AT115" s="23" t="str">
        <f>IF(AT84&gt;0,VLOOKUP(AT84,'[3]2020_Envelope'!$BH$6:$CR$128,7),"")</f>
        <v/>
      </c>
      <c r="AU115" s="23">
        <f>IF(AU84&gt;0,VLOOKUP(AU84,'[3]2020_Envelope'!$BH$6:$CR$128,7),"")</f>
        <v>5.127272727272727</v>
      </c>
      <c r="AV115" s="22" t="str">
        <f>IF(AV84&gt;0,VLOOKUP(AV84,'[3]2020_HVAC'!$EY$7:$KA$83,29),"")</f>
        <v/>
      </c>
      <c r="AW115" s="22" t="str">
        <f>IF(AW84&gt;0,VLOOKUP(AW84,'[3]2020_HVAC'!$EY$7:$KA$83,29),"")</f>
        <v/>
      </c>
      <c r="AX115" s="22" t="str">
        <f>IF(AX84&gt;0,VLOOKUP(AX84,'[3]2020_HVAC'!$EY$7:$KA$83,29),"")</f>
        <v/>
      </c>
      <c r="AY115" s="61">
        <f>VLOOKUP($C115,[1]Performance!$A$3:$K$36,10)</f>
        <v>1</v>
      </c>
      <c r="AZ115" s="61">
        <f t="shared" si="104"/>
        <v>30</v>
      </c>
      <c r="BA115" s="22">
        <f>IF(BA84&gt;0,VLOOKUP(BA84,'[3]2020_HVAC'!$EY$7:$KA$83,AZ115),"")</f>
        <v>22.42232957470134</v>
      </c>
      <c r="BB115" s="22" t="str">
        <f>IF(BB84&gt;0,VLOOKUP(BB84,'[3]2020_HVAC'!$EY$7:$KA$83,AZ115),"")</f>
        <v/>
      </c>
      <c r="BC115" s="22">
        <f>IF(BC84&gt;0,VLOOKUP(BC84,'[3]2020_HVAC'!$EY$7:$KA$83,29),"")</f>
        <v>81.678799999999995</v>
      </c>
      <c r="BD115" s="22">
        <f>IF(BD84&gt;0,VLOOKUP(BD84,'[3]2020_HVAC'!$EY$7:$KA$83,29),"")</f>
        <v>0.59010101010101013</v>
      </c>
      <c r="BE115" s="22">
        <f>IF(BE84&gt;0,VLOOKUP(BE84,'[3]2020_HVAC'!$EY$7:$KA$83,29),"")</f>
        <v>18.03923393939392</v>
      </c>
      <c r="BF115" s="22">
        <f>IF(BF84&gt;0,VLOOKUP(BF84,'[3]2020_HVAC'!$EY$7:$KA$83,29),"")</f>
        <v>17.886906130268198</v>
      </c>
      <c r="BG115" s="14">
        <f t="shared" si="105"/>
        <v>208723.25201707653</v>
      </c>
      <c r="BH115" s="21">
        <f>IF($N115&gt;0,VLOOKUP($C115,[2]Madrid!$AB$7:$AN$40,$N115))/((IF($P115=1,'3 PlantsCodes'!$D$26,IF($P115=2,'3 PlantsCodes'!$D$27,IF($P115=3,'3 PlantsCodes'!$D$28,IF($P115=4,'3 PlantsCodes'!$D$29)))))*IF($R115=1,'3 PlantsCodes'!$D$31,IF(SP_Madrid!$R115=2,'3 PlantsCodes'!$D$32)))</f>
        <v>18.683167014986363</v>
      </c>
      <c r="BI115" s="21">
        <f>(IF($O115=20,VLOOKUP($C115,[2]Madrid!$AB$7:$AN$40,12),IF($O115&gt;0,VLOOKUP($C115,[2]Madrid!$AB$7:$AN$40,$O115),0))/(IF($Q115=1,'3 PlantsCodes'!$E$26,IF($Q115=3,'3 PlantsCodes'!$E$28,IF($Q115=4,'3 PlantsCodes'!$E$29,1)))*IF($R115=1,'3 PlantsCodes'!$E$31,IF($R115=2,'3 PlantsCodes'!$E$32))))</f>
        <v>13.185792250044889</v>
      </c>
      <c r="BJ115" s="21">
        <f>VLOOKUP($C115,[2]Madrid!$AB$6:$AZ$40,$T115)</f>
        <v>2.0285412650890655</v>
      </c>
      <c r="BK115" s="21">
        <f>VLOOKUP($C115,[2]Madrid!$B$7:$Y$40,18)</f>
        <v>11.353794285713454</v>
      </c>
      <c r="BL115" s="21">
        <f>VLOOKUP($C115,[2]Madrid!$B$7:$AA$40,26)</f>
        <v>0.65940379201991661</v>
      </c>
      <c r="BM115" s="22">
        <f>IF($V115=1,-[4]SFH!$E$12,0)</f>
        <v>-22.4</v>
      </c>
      <c r="BN115" s="63" t="s">
        <v>38</v>
      </c>
      <c r="BO115" s="21">
        <f>IF($N115&gt;0,VLOOKUP($C115,[1]Madrid!$AB$7:$AN$40,$N115))/((IF($P115=1,'3 PlantsCodes'!$D$26,IF($P115=2,'3 PlantsCodes'!$D$27,IF($P115=3,'3 PlantsCodes'!$D$28,IF($P115=4,'3 PlantsCodes'!$D$29)))))*IF($R115=1,'3 PlantsCodes'!$D$31,IF(SP_Madrid!$R115=2,'3 PlantsCodes'!$D$32)))</f>
        <v>14.991313211597415</v>
      </c>
      <c r="BP115" s="21">
        <f>(IF($O115=20,VLOOKUP($C115,[1]Madrid!$AB$7:$AN$40,12),IF($O115&gt;0,VLOOKUP($C115,[1]Madrid!$AB$7:$AN$40,$O115),0))/(IF($Q115=1,'3 PlantsCodes'!$E$26,IF($Q115=3,'3 PlantsCodes'!$E$28,IF($Q115=4,'3 PlantsCodes'!$E$29,1)))*IF($R115=1,'3 PlantsCodes'!$E$31,IF($R115=2,'3 PlantsCodes'!$E$32))))</f>
        <v>6.845898104251245</v>
      </c>
      <c r="BQ115" s="21">
        <f>VLOOKUP($C115,[1]Madrid!$AB$6:$AZ$40,$T115)</f>
        <v>3.4401794607809291</v>
      </c>
      <c r="BR115" s="21">
        <f>VLOOKUP($C115,[1]Madrid!$B$7:$Y$40,18)</f>
        <v>11.676460606061632</v>
      </c>
      <c r="BS115" s="21">
        <f>VLOOKUP($C115,[1]Madrid!$B$7:$AA$40,26)</f>
        <v>0.47671354792205611</v>
      </c>
      <c r="BT115" s="22">
        <f>IF($V115=1,-[4]AB!$E$12,0)</f>
        <v>-13.872727272727273</v>
      </c>
      <c r="BU115" s="63" t="s">
        <v>38</v>
      </c>
    </row>
    <row r="116" spans="1:73" x14ac:dyDescent="0.25">
      <c r="A116" s="195"/>
      <c r="B116" s="18">
        <v>16</v>
      </c>
      <c r="C116" s="26">
        <f t="shared" ref="C116:W116" si="119">IF(C85="","",C85)</f>
        <v>17</v>
      </c>
      <c r="D116" s="55" t="str">
        <f t="shared" si="119"/>
        <v>o+</v>
      </c>
      <c r="E116" s="55" t="str">
        <f t="shared" si="119"/>
        <v>-</v>
      </c>
      <c r="F116" s="54" t="str">
        <f t="shared" si="119"/>
        <v>o</v>
      </c>
      <c r="G116" s="54" t="str">
        <f t="shared" si="119"/>
        <v>o</v>
      </c>
      <c r="H116" s="54">
        <f t="shared" si="119"/>
        <v>0</v>
      </c>
      <c r="I116" s="54">
        <f t="shared" si="119"/>
        <v>3</v>
      </c>
      <c r="J116" s="54">
        <f t="shared" si="119"/>
        <v>1</v>
      </c>
      <c r="K116" s="54">
        <f t="shared" si="119"/>
        <v>1</v>
      </c>
      <c r="L116" s="54">
        <f t="shared" si="119"/>
        <v>1</v>
      </c>
      <c r="M116" s="54">
        <f t="shared" si="119"/>
        <v>3111</v>
      </c>
      <c r="N116" s="54">
        <f t="shared" si="119"/>
        <v>7</v>
      </c>
      <c r="O116" s="54">
        <f t="shared" si="119"/>
        <v>12</v>
      </c>
      <c r="P116" s="54">
        <f t="shared" si="119"/>
        <v>1</v>
      </c>
      <c r="Q116" s="54">
        <f t="shared" si="119"/>
        <v>1</v>
      </c>
      <c r="R116" s="54">
        <f t="shared" si="119"/>
        <v>2</v>
      </c>
      <c r="S116" s="54" t="str">
        <f t="shared" si="119"/>
        <v>o</v>
      </c>
      <c r="T116" s="26">
        <f t="shared" si="119"/>
        <v>22</v>
      </c>
      <c r="U116" s="54">
        <f t="shared" si="119"/>
        <v>1</v>
      </c>
      <c r="V116" s="54">
        <f t="shared" si="119"/>
        <v>1</v>
      </c>
      <c r="W116" s="19" t="str">
        <f t="shared" si="119"/>
        <v/>
      </c>
      <c r="X116" s="23">
        <f>IF(X85&gt;0,VLOOKUP(X85,'[3]2020_Envelope'!$BH$6:$CR$128,6),"")</f>
        <v>22.059374147465434</v>
      </c>
      <c r="Y116" s="23">
        <f>IF(Y85&gt;0,VLOOKUP(Y85,'[3]2020_Envelope'!$BH$6:$CR$128,6),"")</f>
        <v>109.79301075268818</v>
      </c>
      <c r="Z116" s="23">
        <f>IF(Z85&gt;0,VLOOKUP(Z85,'[3]2020_Envelope'!$BH$6:$CR$128,6),"")</f>
        <v>22.44798387096774</v>
      </c>
      <c r="AA116" s="23">
        <f>IF(AA85&gt;0,VLOOKUP(AA85,'[3]2020_Envelope'!$BH$6:$CR$128,6),"")</f>
        <v>16.291607142857146</v>
      </c>
      <c r="AB116" s="23" t="str">
        <f>IF(AB85&gt;0,VLOOKUP(AB85,'[3]2020_Envelope'!$BH$6:$CR$128,6),"")</f>
        <v/>
      </c>
      <c r="AC116" s="23">
        <f>IF(AC85&gt;0,VLOOKUP(AC85,'[3]2020_Envelope'!$BH$6:$CR$128,6),"")</f>
        <v>12.554464285714287</v>
      </c>
      <c r="AD116" s="22" t="str">
        <f>IF(AD85&gt;0,VLOOKUP(AD85,'[3]2020_HVAC'!$EY$7:$KA$83,26),"")</f>
        <v/>
      </c>
      <c r="AE116" s="22" t="str">
        <f>IF(AE85&gt;0,VLOOKUP(AE85,'[3]2020_HVAC'!$EY$7:$KA$83,26),"")</f>
        <v/>
      </c>
      <c r="AF116" s="22" t="str">
        <f>IF(AF85&gt;0,VLOOKUP(AF85,'[3]2020_HVAC'!$EY$7:$KA$83,26),"")</f>
        <v/>
      </c>
      <c r="AG116" s="61">
        <f>VLOOKUP($C116,[2]Performance!$A$3:$K$36,10)</f>
        <v>1</v>
      </c>
      <c r="AH116" s="61">
        <f t="shared" si="102"/>
        <v>27</v>
      </c>
      <c r="AI116" s="22">
        <f>IF(AI85&gt;0,VLOOKUP(AI85,'[3]2020_HVAC'!$EY$7:$KA$83,AH116),"")</f>
        <v>33.924341799689003</v>
      </c>
      <c r="AJ116" s="22" t="str">
        <f>IF(AJ85&gt;0,VLOOKUP(AJ85,'[3]2020_HVAC'!$EY$7:$KA$83,AH116),"")</f>
        <v/>
      </c>
      <c r="AK116" s="22">
        <f>IF(AK85&gt;0,VLOOKUP(AK85,'[3]2020_HVAC'!$EY$7:$KA$83,26),"")</f>
        <v>92.473799999999997</v>
      </c>
      <c r="AL116" s="22">
        <f>IF(AL85&gt;0,VLOOKUP(AL85,'[3]2020_HVAC'!$EY$7:$KA$83,26),"")</f>
        <v>8.345714285714287</v>
      </c>
      <c r="AM116" s="22">
        <f>IF(AM85&gt;0,VLOOKUP(AM85,'[3]2020_HVAC'!$EY$7:$KA$83,26),"")</f>
        <v>13.506994285714272</v>
      </c>
      <c r="AN116" s="22">
        <f>IF(AN85&gt;0,VLOOKUP(AN85,'[3]2020_HVAC'!$EY$7:$KA$83,26),"")</f>
        <v>28.746813423645321</v>
      </c>
      <c r="AO116" s="14">
        <f t="shared" si="103"/>
        <v>50420.1745592238</v>
      </c>
      <c r="AP116" s="23">
        <f>IF(AP85&gt;0,VLOOKUP(AP85,'[3]2020_Envelope'!$BH$6:$CR$128,7),"")</f>
        <v>10.674497156511348</v>
      </c>
      <c r="AQ116" s="23">
        <f>IF(AQ85&gt;0,VLOOKUP(AQ85,'[3]2020_Envelope'!$BH$6:$CR$128,7),"")</f>
        <v>45.531182795698918</v>
      </c>
      <c r="AR116" s="23">
        <f>IF(AR85&gt;0,VLOOKUP(AR85,'[3]2020_Envelope'!$BH$6:$CR$128,7),"")</f>
        <v>10.862544802867383</v>
      </c>
      <c r="AS116" s="23">
        <f>IF(AS85&gt;0,VLOOKUP(AS85,'[3]2020_Envelope'!$BH$6:$CR$128,7),"")</f>
        <v>7.3895693779904308</v>
      </c>
      <c r="AT116" s="23" t="str">
        <f>IF(AT85&gt;0,VLOOKUP(AT85,'[3]2020_Envelope'!$BH$6:$CR$128,7),"")</f>
        <v/>
      </c>
      <c r="AU116" s="23">
        <f>IF(AU85&gt;0,VLOOKUP(AU85,'[3]2020_Envelope'!$BH$6:$CR$128,7),"")</f>
        <v>5.127272727272727</v>
      </c>
      <c r="AV116" s="22" t="str">
        <f>IF(AV85&gt;0,VLOOKUP(AV85,'[3]2020_HVAC'!$EY$7:$KA$83,29),"")</f>
        <v/>
      </c>
      <c r="AW116" s="22" t="str">
        <f>IF(AW85&gt;0,VLOOKUP(AW85,'[3]2020_HVAC'!$EY$7:$KA$83,29),"")</f>
        <v/>
      </c>
      <c r="AX116" s="22" t="str">
        <f>IF(AX85&gt;0,VLOOKUP(AX85,'[3]2020_HVAC'!$EY$7:$KA$83,29),"")</f>
        <v/>
      </c>
      <c r="AY116" s="61">
        <f>VLOOKUP($C116,[1]Performance!$A$3:$K$36,10)</f>
        <v>1</v>
      </c>
      <c r="AZ116" s="61">
        <f t="shared" si="104"/>
        <v>30</v>
      </c>
      <c r="BA116" s="22">
        <f>IF(BA85&gt;0,VLOOKUP(BA85,'[3]2020_HVAC'!$EY$7:$KA$83,AZ116),"")</f>
        <v>22.42232957470134</v>
      </c>
      <c r="BB116" s="22" t="str">
        <f>IF(BB85&gt;0,VLOOKUP(BB85,'[3]2020_HVAC'!$EY$7:$KA$83,AZ116),"")</f>
        <v/>
      </c>
      <c r="BC116" s="22">
        <f>IF(BC85&gt;0,VLOOKUP(BC85,'[3]2020_HVAC'!$EY$7:$KA$83,29),"")</f>
        <v>81.678799999999995</v>
      </c>
      <c r="BD116" s="22">
        <f>IF(BD85&gt;0,VLOOKUP(BD85,'[3]2020_HVAC'!$EY$7:$KA$83,29),"")</f>
        <v>0.59010101010101013</v>
      </c>
      <c r="BE116" s="22">
        <f>IF(BE85&gt;0,VLOOKUP(BE85,'[3]2020_HVAC'!$EY$7:$KA$83,29),"")</f>
        <v>18.03923393939392</v>
      </c>
      <c r="BF116" s="22">
        <f>IF(BF85&gt;0,VLOOKUP(BF85,'[3]2020_HVAC'!$EY$7:$KA$83,29),"")</f>
        <v>17.886906130268198</v>
      </c>
      <c r="BG116" s="14">
        <f t="shared" si="105"/>
        <v>218000.41313965718</v>
      </c>
      <c r="BH116" s="21">
        <f>IF($N116&gt;0,VLOOKUP($C116,[2]Madrid!$AB$7:$AN$40,$N116))/((IF($P116=1,'3 PlantsCodes'!$D$26,IF($P116=2,'3 PlantsCodes'!$D$27,IF($P116=3,'3 PlantsCodes'!$D$28,IF($P116=4,'3 PlantsCodes'!$D$29)))))*IF($R116=1,'3 PlantsCodes'!$D$31,IF(SP_Madrid!$R116=2,'3 PlantsCodes'!$D$32)))</f>
        <v>16.683338768140814</v>
      </c>
      <c r="BI116" s="21">
        <f>(IF($O116=20,VLOOKUP($C116,[2]Madrid!$AB$7:$AN$40,12),IF($O116&gt;0,VLOOKUP($C116,[2]Madrid!$AB$7:$AN$40,$O116),0))/(IF($Q116=1,'3 PlantsCodes'!$E$26,IF($Q116=3,'3 PlantsCodes'!$E$28,IF($Q116=4,'3 PlantsCodes'!$E$29,1)))*IF($R116=1,'3 PlantsCodes'!$E$31,IF($R116=2,'3 PlantsCodes'!$E$32))))</f>
        <v>13.120303132821034</v>
      </c>
      <c r="BJ116" s="21">
        <f>VLOOKUP($C116,[2]Madrid!$AB$6:$AZ$40,$T116)</f>
        <v>2.0428134539423359</v>
      </c>
      <c r="BK116" s="21">
        <f>VLOOKUP($C116,[2]Madrid!$B$7:$Y$40,18)</f>
        <v>11.353794285713454</v>
      </c>
      <c r="BL116" s="21">
        <f>VLOOKUP($C116,[2]Madrid!$B$7:$AA$40,26)</f>
        <v>0.64821066852294906</v>
      </c>
      <c r="BM116" s="22">
        <f>IF($V116=1,-[4]SFH!$E$12,0)</f>
        <v>-22.4</v>
      </c>
      <c r="BN116" s="63" t="s">
        <v>38</v>
      </c>
      <c r="BO116" s="21">
        <f>IF($N116&gt;0,VLOOKUP($C116,[1]Madrid!$AB$7:$AN$40,$N116))/((IF($P116=1,'3 PlantsCodes'!$D$26,IF($P116=2,'3 PlantsCodes'!$D$27,IF($P116=3,'3 PlantsCodes'!$D$28,IF($P116=4,'3 PlantsCodes'!$D$29)))))*IF($R116=1,'3 PlantsCodes'!$D$31,IF(SP_Madrid!$R116=2,'3 PlantsCodes'!$D$32)))</f>
        <v>13.722188545793353</v>
      </c>
      <c r="BP116" s="21">
        <f>(IF($O116=20,VLOOKUP($C116,[1]Madrid!$AB$7:$AN$40,12),IF($O116&gt;0,VLOOKUP($C116,[1]Madrid!$AB$7:$AN$40,$O116),0))/(IF($Q116=1,'3 PlantsCodes'!$E$26,IF($Q116=3,'3 PlantsCodes'!$E$28,IF($Q116=4,'3 PlantsCodes'!$E$29,1)))*IF($R116=1,'3 PlantsCodes'!$E$31,IF($R116=2,'3 PlantsCodes'!$E$32))))</f>
        <v>6.8834955400748017</v>
      </c>
      <c r="BQ116" s="21">
        <f>VLOOKUP($C116,[1]Madrid!$AB$6:$AZ$40,$T116)</f>
        <v>3.4463280729420451</v>
      </c>
      <c r="BR116" s="21">
        <f>VLOOKUP($C116,[1]Madrid!$B$7:$Y$40,18)</f>
        <v>11.676460606061632</v>
      </c>
      <c r="BS116" s="21">
        <f>VLOOKUP($C116,[1]Madrid!$B$7:$AA$40,26)</f>
        <v>0.47195763298222898</v>
      </c>
      <c r="BT116" s="22">
        <f>IF($V116=1,-[4]AB!$E$12,0)</f>
        <v>-13.872727272727273</v>
      </c>
      <c r="BU116" s="63" t="s">
        <v>38</v>
      </c>
    </row>
    <row r="117" spans="1:73" x14ac:dyDescent="0.25">
      <c r="A117" s="195"/>
      <c r="B117" s="18">
        <v>17</v>
      </c>
      <c r="C117" s="26">
        <f t="shared" ref="C117:W117" si="120">IF(C86="","",C86)</f>
        <v>24</v>
      </c>
      <c r="D117" s="55" t="str">
        <f t="shared" si="120"/>
        <v>o+</v>
      </c>
      <c r="E117" s="55" t="str">
        <f t="shared" si="120"/>
        <v>o+</v>
      </c>
      <c r="F117" s="54" t="str">
        <f t="shared" si="120"/>
        <v>+</v>
      </c>
      <c r="G117" s="54" t="str">
        <f t="shared" si="120"/>
        <v>o</v>
      </c>
      <c r="H117" s="54">
        <f t="shared" si="120"/>
        <v>0</v>
      </c>
      <c r="I117" s="54">
        <f t="shared" si="120"/>
        <v>3</v>
      </c>
      <c r="J117" s="54">
        <f t="shared" si="120"/>
        <v>3</v>
      </c>
      <c r="K117" s="54">
        <f t="shared" si="120"/>
        <v>2</v>
      </c>
      <c r="L117" s="54">
        <f t="shared" si="120"/>
        <v>1</v>
      </c>
      <c r="M117" s="54">
        <f t="shared" si="120"/>
        <v>3321</v>
      </c>
      <c r="N117" s="54">
        <f t="shared" si="120"/>
        <v>7</v>
      </c>
      <c r="O117" s="54">
        <f t="shared" si="120"/>
        <v>12</v>
      </c>
      <c r="P117" s="54">
        <f t="shared" si="120"/>
        <v>1</v>
      </c>
      <c r="Q117" s="54">
        <f t="shared" si="120"/>
        <v>1</v>
      </c>
      <c r="R117" s="54">
        <f t="shared" si="120"/>
        <v>2</v>
      </c>
      <c r="S117" s="54" t="str">
        <f t="shared" si="120"/>
        <v>o</v>
      </c>
      <c r="T117" s="26">
        <f t="shared" si="120"/>
        <v>22</v>
      </c>
      <c r="U117" s="54">
        <f t="shared" si="120"/>
        <v>1</v>
      </c>
      <c r="V117" s="54">
        <f t="shared" si="120"/>
        <v>1</v>
      </c>
      <c r="W117" s="19" t="str">
        <f t="shared" si="120"/>
        <v/>
      </c>
      <c r="X117" s="23">
        <f>IF(X86&gt;0,VLOOKUP(X86,'[3]2020_Envelope'!$BH$6:$CR$128,6),"")</f>
        <v>22.059374147465434</v>
      </c>
      <c r="Y117" s="23">
        <f>IF(Y86&gt;0,VLOOKUP(Y86,'[3]2020_Envelope'!$BH$6:$CR$128,6),"")</f>
        <v>109.79301075268818</v>
      </c>
      <c r="Z117" s="23">
        <f>IF(Z86&gt;0,VLOOKUP(Z86,'[3]2020_Envelope'!$BH$6:$CR$128,6),"")</f>
        <v>22.44798387096774</v>
      </c>
      <c r="AA117" s="23">
        <f>IF(AA86&gt;0,VLOOKUP(AA86,'[3]2020_Envelope'!$BH$6:$CR$128,6),"")</f>
        <v>113.55650323308275</v>
      </c>
      <c r="AB117" s="23">
        <f>IF(AB86&gt;0,VLOOKUP(AB86,'[3]2020_Envelope'!$BH$6:$CR$128,6),"")</f>
        <v>56.34910714285715</v>
      </c>
      <c r="AC117" s="23">
        <f>IF(AC86&gt;0,VLOOKUP(AC86,'[3]2020_Envelope'!$BH$6:$CR$128,6),"")</f>
        <v>29.196428571428573</v>
      </c>
      <c r="AD117" s="22" t="str">
        <f>IF(AD86&gt;0,VLOOKUP(AD86,'[3]2020_HVAC'!$EY$7:$KA$83,26),"")</f>
        <v/>
      </c>
      <c r="AE117" s="22" t="str">
        <f>IF(AE86&gt;0,VLOOKUP(AE86,'[3]2020_HVAC'!$EY$7:$KA$83,26),"")</f>
        <v/>
      </c>
      <c r="AF117" s="22" t="str">
        <f>IF(AF86&gt;0,VLOOKUP(AF86,'[3]2020_HVAC'!$EY$7:$KA$83,26),"")</f>
        <v/>
      </c>
      <c r="AG117" s="61">
        <f>VLOOKUP($C117,[2]Performance!$A$3:$K$36,10)</f>
        <v>2</v>
      </c>
      <c r="AH117" s="61">
        <f t="shared" si="102"/>
        <v>28</v>
      </c>
      <c r="AI117" s="22">
        <f>IF(AI86&gt;0,VLOOKUP(AI86,'[3]2020_HVAC'!$EY$7:$KA$83,AH117),"")</f>
        <v>19.333893592730327</v>
      </c>
      <c r="AJ117" s="22" t="str">
        <f>IF(AJ86&gt;0,VLOOKUP(AJ86,'[3]2020_HVAC'!$EY$7:$KA$83,AH117),"")</f>
        <v/>
      </c>
      <c r="AK117" s="22">
        <f>IF(AK86&gt;0,VLOOKUP(AK86,'[3]2020_HVAC'!$EY$7:$KA$83,26),"")</f>
        <v>92.473799999999997</v>
      </c>
      <c r="AL117" s="22">
        <f>IF(AL86&gt;0,VLOOKUP(AL86,'[3]2020_HVAC'!$EY$7:$KA$83,26),"")</f>
        <v>8.345714285714287</v>
      </c>
      <c r="AM117" s="22">
        <f>IF(AM86&gt;0,VLOOKUP(AM86,'[3]2020_HVAC'!$EY$7:$KA$83,26),"")</f>
        <v>13.506994285714272</v>
      </c>
      <c r="AN117" s="22">
        <f>IF(AN86&gt;0,VLOOKUP(AN86,'[3]2020_HVAC'!$EY$7:$KA$83,26),"")</f>
        <v>28.746813423645321</v>
      </c>
      <c r="AO117" s="14">
        <f t="shared" si="103"/>
        <v>72213.347262881172</v>
      </c>
      <c r="AP117" s="23">
        <f>IF(AP86&gt;0,VLOOKUP(AP86,'[3]2020_Envelope'!$BH$6:$CR$128,7),"")</f>
        <v>10.674497156511348</v>
      </c>
      <c r="AQ117" s="23">
        <f>IF(AQ86&gt;0,VLOOKUP(AQ86,'[3]2020_Envelope'!$BH$6:$CR$128,7),"")</f>
        <v>45.531182795698918</v>
      </c>
      <c r="AR117" s="23">
        <f>IF(AR86&gt;0,VLOOKUP(AR86,'[3]2020_Envelope'!$BH$6:$CR$128,7),"")</f>
        <v>10.862544802867383</v>
      </c>
      <c r="AS117" s="23">
        <f>IF(AS86&gt;0,VLOOKUP(AS86,'[3]2020_Envelope'!$BH$6:$CR$128,7),"")</f>
        <v>50.544654545454549</v>
      </c>
      <c r="AT117" s="23">
        <f>IF(AT86&gt;0,VLOOKUP(AT86,'[3]2020_Envelope'!$BH$6:$CR$128,7),"")</f>
        <v>24.739090909090908</v>
      </c>
      <c r="AU117" s="23">
        <f>IF(AU86&gt;0,VLOOKUP(AU86,'[3]2020_Envelope'!$BH$6:$CR$128,7),"")</f>
        <v>12.818181818181818</v>
      </c>
      <c r="AV117" s="22" t="str">
        <f>IF(AV86&gt;0,VLOOKUP(AV86,'[3]2020_HVAC'!$EY$7:$KA$83,29),"")</f>
        <v/>
      </c>
      <c r="AW117" s="22" t="str">
        <f>IF(AW86&gt;0,VLOOKUP(AW86,'[3]2020_HVAC'!$EY$7:$KA$83,29),"")</f>
        <v/>
      </c>
      <c r="AX117" s="22" t="str">
        <f>IF(AX86&gt;0,VLOOKUP(AX86,'[3]2020_HVAC'!$EY$7:$KA$83,29),"")</f>
        <v/>
      </c>
      <c r="AY117" s="61">
        <f>VLOOKUP($C117,[1]Performance!$A$3:$K$36,10)</f>
        <v>2</v>
      </c>
      <c r="AZ117" s="61">
        <f t="shared" si="104"/>
        <v>31</v>
      </c>
      <c r="BA117" s="22">
        <f>IF(BA86&gt;0,VLOOKUP(BA86,'[3]2020_HVAC'!$EY$7:$KA$83,AZ117),"")</f>
        <v>13.505155590119848</v>
      </c>
      <c r="BB117" s="22" t="str">
        <f>IF(BB86&gt;0,VLOOKUP(BB86,'[3]2020_HVAC'!$EY$7:$KA$83,AZ117),"")</f>
        <v/>
      </c>
      <c r="BC117" s="22">
        <f>IF(BC86&gt;0,VLOOKUP(BC86,'[3]2020_HVAC'!$EY$7:$KA$83,29),"")</f>
        <v>81.678799999999995</v>
      </c>
      <c r="BD117" s="22">
        <f>IF(BD86&gt;0,VLOOKUP(BD86,'[3]2020_HVAC'!$EY$7:$KA$83,29),"")</f>
        <v>0.59010101010101013</v>
      </c>
      <c r="BE117" s="22">
        <f>IF(BE86&gt;0,VLOOKUP(BE86,'[3]2020_HVAC'!$EY$7:$KA$83,29),"")</f>
        <v>18.03923393939392</v>
      </c>
      <c r="BF117" s="22">
        <f>IF(BF86&gt;0,VLOOKUP(BF86,'[3]2020_HVAC'!$EY$7:$KA$83,29),"")</f>
        <v>17.886906130268198</v>
      </c>
      <c r="BG117" s="14">
        <f t="shared" si="105"/>
        <v>284001.64521071099</v>
      </c>
      <c r="BH117" s="21">
        <f>IF($N117&gt;0,VLOOKUP($C117,[2]Madrid!$AB$7:$AN$40,$N117))/((IF($P117=1,'3 PlantsCodes'!$D$26,IF($P117=2,'3 PlantsCodes'!$D$27,IF($P117=3,'3 PlantsCodes'!$D$28,IF($P117=4,'3 PlantsCodes'!$D$29)))))*IF($R117=1,'3 PlantsCodes'!$D$31,IF(SP_Madrid!$R117=2,'3 PlantsCodes'!$D$32)))</f>
        <v>7.6318016252005085</v>
      </c>
      <c r="BI117" s="21">
        <f>(IF($O117=20,VLOOKUP($C117,[2]Madrid!$AB$7:$AN$40,12),IF($O117&gt;0,VLOOKUP($C117,[2]Madrid!$AB$7:$AN$40,$O117),0))/(IF($Q117=1,'3 PlantsCodes'!$E$26,IF($Q117=3,'3 PlantsCodes'!$E$28,IF($Q117=4,'3 PlantsCodes'!$E$29,1)))*IF($R117=1,'3 PlantsCodes'!$E$31,IF($R117=2,'3 PlantsCodes'!$E$32))))</f>
        <v>4.8532355420081466</v>
      </c>
      <c r="BJ117" s="21">
        <f>VLOOKUP($C117,[2]Madrid!$AB$6:$AZ$40,$T117)</f>
        <v>2.1530071316886881</v>
      </c>
      <c r="BK117" s="21">
        <f>VLOOKUP($C117,[2]Madrid!$B$7:$Y$40,18)</f>
        <v>11.353794285713454</v>
      </c>
      <c r="BL117" s="21">
        <f>VLOOKUP($C117,[2]Madrid!$B$7:$AA$40,26)</f>
        <v>0.42203740256589994</v>
      </c>
      <c r="BM117" s="22">
        <f>IF($V117=1,-[4]SFH!$E$12,0)</f>
        <v>-22.4</v>
      </c>
      <c r="BN117" s="63" t="s">
        <v>38</v>
      </c>
      <c r="BO117" s="21">
        <f>IF($N117&gt;0,VLOOKUP($C117,[1]Madrid!$AB$7:$AN$40,$N117))/((IF($P117=1,'3 PlantsCodes'!$D$26,IF($P117=2,'3 PlantsCodes'!$D$27,IF($P117=3,'3 PlantsCodes'!$D$28,IF($P117=4,'3 PlantsCodes'!$D$29)))))*IF($R117=1,'3 PlantsCodes'!$D$31,IF(SP_Madrid!$R117=2,'3 PlantsCodes'!$D$32)))</f>
        <v>7.1033594058994494</v>
      </c>
      <c r="BP117" s="21">
        <f>(IF($O117=20,VLOOKUP($C117,[1]Madrid!$AB$7:$AN$40,12),IF($O117&gt;0,VLOOKUP($C117,[1]Madrid!$AB$7:$AN$40,$O117),0))/(IF($Q117=1,'3 PlantsCodes'!$E$26,IF($Q117=3,'3 PlantsCodes'!$E$28,IF($Q117=4,'3 PlantsCodes'!$E$29,1)))*IF($R117=1,'3 PlantsCodes'!$E$31,IF($R117=2,'3 PlantsCodes'!$E$32))))</f>
        <v>2.2429207703506688</v>
      </c>
      <c r="BQ117" s="21">
        <f>VLOOKUP($C117,[1]Madrid!$AB$6:$AZ$40,$T117)</f>
        <v>3.563103927595241</v>
      </c>
      <c r="BR117" s="21">
        <f>VLOOKUP($C117,[1]Madrid!$B$7:$Y$40,18)</f>
        <v>11.676460606061632</v>
      </c>
      <c r="BS117" s="21">
        <f>VLOOKUP($C117,[1]Madrid!$B$7:$AA$40,26)</f>
        <v>0.38185252570849382</v>
      </c>
      <c r="BT117" s="22">
        <f>IF($V117=1,-[4]AB!$E$12,0)</f>
        <v>-13.872727272727273</v>
      </c>
      <c r="BU117" s="63" t="s">
        <v>38</v>
      </c>
    </row>
    <row r="118" spans="1:73" x14ac:dyDescent="0.25">
      <c r="A118" s="195"/>
      <c r="B118" s="18">
        <v>18</v>
      </c>
      <c r="C118" s="26">
        <f t="shared" ref="C118:W118" si="121">IF(C87="","",C87)</f>
        <v>32</v>
      </c>
      <c r="D118" s="55" t="str">
        <f t="shared" si="121"/>
        <v>+</v>
      </c>
      <c r="E118" s="55" t="str">
        <f t="shared" si="121"/>
        <v>o+</v>
      </c>
      <c r="F118" s="54" t="str">
        <f t="shared" si="121"/>
        <v>+</v>
      </c>
      <c r="G118" s="54" t="str">
        <f t="shared" si="121"/>
        <v>o</v>
      </c>
      <c r="H118" s="54">
        <f t="shared" si="121"/>
        <v>0</v>
      </c>
      <c r="I118" s="54">
        <f t="shared" si="121"/>
        <v>4</v>
      </c>
      <c r="J118" s="54">
        <f t="shared" si="121"/>
        <v>3</v>
      </c>
      <c r="K118" s="54">
        <f t="shared" si="121"/>
        <v>2</v>
      </c>
      <c r="L118" s="54">
        <f t="shared" si="121"/>
        <v>1</v>
      </c>
      <c r="M118" s="54">
        <f t="shared" si="121"/>
        <v>4321</v>
      </c>
      <c r="N118" s="54">
        <f t="shared" si="121"/>
        <v>7</v>
      </c>
      <c r="O118" s="54">
        <f t="shared" si="121"/>
        <v>12</v>
      </c>
      <c r="P118" s="54">
        <f t="shared" si="121"/>
        <v>1</v>
      </c>
      <c r="Q118" s="54">
        <f t="shared" si="121"/>
        <v>1</v>
      </c>
      <c r="R118" s="54">
        <f t="shared" si="121"/>
        <v>2</v>
      </c>
      <c r="S118" s="54" t="str">
        <f t="shared" si="121"/>
        <v>o</v>
      </c>
      <c r="T118" s="26">
        <f t="shared" si="121"/>
        <v>22</v>
      </c>
      <c r="U118" s="54">
        <f t="shared" si="121"/>
        <v>1</v>
      </c>
      <c r="V118" s="54">
        <f t="shared" si="121"/>
        <v>1</v>
      </c>
      <c r="W118" s="19" t="str">
        <f t="shared" si="121"/>
        <v/>
      </c>
      <c r="X118" s="23">
        <f>IF(X87&gt;0,VLOOKUP(X87,'[3]2020_Envelope'!$BH$6:$CR$128,6),"")</f>
        <v>34.80359852534562</v>
      </c>
      <c r="Y118" s="23">
        <f>IF(Y87&gt;0,VLOOKUP(Y87,'[3]2020_Envelope'!$BH$6:$CR$128,6),"")</f>
        <v>123.69086021505375</v>
      </c>
      <c r="Z118" s="23">
        <f>IF(Z87&gt;0,VLOOKUP(Z87,'[3]2020_Envelope'!$BH$6:$CR$128,6),"")</f>
        <v>25.306616136075686</v>
      </c>
      <c r="AA118" s="23">
        <f>IF(AA87&gt;0,VLOOKUP(AA87,'[3]2020_Envelope'!$BH$6:$CR$128,6),"")</f>
        <v>113.55650323308275</v>
      </c>
      <c r="AB118" s="23">
        <f>IF(AB87&gt;0,VLOOKUP(AB87,'[3]2020_Envelope'!$BH$6:$CR$128,6),"")</f>
        <v>56.34910714285715</v>
      </c>
      <c r="AC118" s="23">
        <f>IF(AC87&gt;0,VLOOKUP(AC87,'[3]2020_Envelope'!$BH$6:$CR$128,6),"")</f>
        <v>29.196428571428573</v>
      </c>
      <c r="AD118" s="22" t="str">
        <f>IF(AD87&gt;0,VLOOKUP(AD87,'[3]2020_HVAC'!$EY$7:$KA$83,26),"")</f>
        <v/>
      </c>
      <c r="AE118" s="22" t="str">
        <f>IF(AE87&gt;0,VLOOKUP(AE87,'[3]2020_HVAC'!$EY$7:$KA$83,26),"")</f>
        <v/>
      </c>
      <c r="AF118" s="22" t="str">
        <f>IF(AF87&gt;0,VLOOKUP(AF87,'[3]2020_HVAC'!$EY$7:$KA$83,26),"")</f>
        <v/>
      </c>
      <c r="AG118" s="61">
        <f>VLOOKUP($C118,[2]Performance!$A$3:$K$36,10)</f>
        <v>2</v>
      </c>
      <c r="AH118" s="61">
        <f t="shared" si="102"/>
        <v>28</v>
      </c>
      <c r="AI118" s="22">
        <f>IF(AI87&gt;0,VLOOKUP(AI87,'[3]2020_HVAC'!$EY$7:$KA$83,AH118),"")</f>
        <v>19.333893592730327</v>
      </c>
      <c r="AJ118" s="22" t="str">
        <f>IF(AJ87&gt;0,VLOOKUP(AJ87,'[3]2020_HVAC'!$EY$7:$KA$83,AH118),"")</f>
        <v/>
      </c>
      <c r="AK118" s="22">
        <f>IF(AK87&gt;0,VLOOKUP(AK87,'[3]2020_HVAC'!$EY$7:$KA$83,26),"")</f>
        <v>92.473799999999997</v>
      </c>
      <c r="AL118" s="22">
        <f>IF(AL87&gt;0,VLOOKUP(AL87,'[3]2020_HVAC'!$EY$7:$KA$83,26),"")</f>
        <v>8.345714285714287</v>
      </c>
      <c r="AM118" s="22">
        <f>IF(AM87&gt;0,VLOOKUP(AM87,'[3]2020_HVAC'!$EY$7:$KA$83,26),"")</f>
        <v>13.506994285714272</v>
      </c>
      <c r="AN118" s="22">
        <f>IF(AN87&gt;0,VLOOKUP(AN87,'[3]2020_HVAC'!$EY$7:$KA$83,26),"")</f>
        <v>28.746813423645321</v>
      </c>
      <c r="AO118" s="14">
        <f t="shared" si="103"/>
        <v>76343.44611763068</v>
      </c>
      <c r="AP118" s="23">
        <f>IF(AP87&gt;0,VLOOKUP(AP87,'[3]2020_Envelope'!$BH$6:$CR$128,7),"")</f>
        <v>16.841407694145758</v>
      </c>
      <c r="AQ118" s="23">
        <f>IF(AQ87&gt;0,VLOOKUP(AQ87,'[3]2020_Envelope'!$BH$6:$CR$128,7),"")</f>
        <v>51.294623655913973</v>
      </c>
      <c r="AR118" s="23">
        <f>IF(AR87&gt;0,VLOOKUP(AR87,'[3]2020_Envelope'!$BH$6:$CR$128,7),"")</f>
        <v>12.245832550807066</v>
      </c>
      <c r="AS118" s="23">
        <f>IF(AS87&gt;0,VLOOKUP(AS87,'[3]2020_Envelope'!$BH$6:$CR$128,7),"")</f>
        <v>50.544654545454549</v>
      </c>
      <c r="AT118" s="23">
        <f>IF(AT87&gt;0,VLOOKUP(AT87,'[3]2020_Envelope'!$BH$6:$CR$128,7),"")</f>
        <v>24.739090909090908</v>
      </c>
      <c r="AU118" s="23">
        <f>IF(AU87&gt;0,VLOOKUP(AU87,'[3]2020_Envelope'!$BH$6:$CR$128,7),"")</f>
        <v>12.818181818181818</v>
      </c>
      <c r="AV118" s="22" t="str">
        <f>IF(AV87&gt;0,VLOOKUP(AV87,'[3]2020_HVAC'!$EY$7:$KA$83,29),"")</f>
        <v/>
      </c>
      <c r="AW118" s="22" t="str">
        <f>IF(AW87&gt;0,VLOOKUP(AW87,'[3]2020_HVAC'!$EY$7:$KA$83,29),"")</f>
        <v/>
      </c>
      <c r="AX118" s="22" t="str">
        <f>IF(AX87&gt;0,VLOOKUP(AX87,'[3]2020_HVAC'!$EY$7:$KA$83,29),"")</f>
        <v/>
      </c>
      <c r="AY118" s="61">
        <f>VLOOKUP($C118,[1]Performance!$A$3:$K$36,10)</f>
        <v>2</v>
      </c>
      <c r="AZ118" s="61">
        <f t="shared" si="104"/>
        <v>31</v>
      </c>
      <c r="BA118" s="22">
        <f>IF(BA87&gt;0,VLOOKUP(BA87,'[3]2020_HVAC'!$EY$7:$KA$83,AZ118),"")</f>
        <v>13.505155590119848</v>
      </c>
      <c r="BB118" s="22" t="str">
        <f>IF(BB87&gt;0,VLOOKUP(BB87,'[3]2020_HVAC'!$EY$7:$KA$83,AZ118),"")</f>
        <v/>
      </c>
      <c r="BC118" s="22">
        <f>IF(BC87&gt;0,VLOOKUP(BC87,'[3]2020_HVAC'!$EY$7:$KA$83,29),"")</f>
        <v>81.678799999999995</v>
      </c>
      <c r="BD118" s="22">
        <f>IF(BD87&gt;0,VLOOKUP(BD87,'[3]2020_HVAC'!$EY$7:$KA$83,29),"")</f>
        <v>0.59010101010101013</v>
      </c>
      <c r="BE118" s="22">
        <f>IF(BE87&gt;0,VLOOKUP(BE87,'[3]2020_HVAC'!$EY$7:$KA$83,29),"")</f>
        <v>18.03923393939392</v>
      </c>
      <c r="BF118" s="22">
        <f>IF(BF87&gt;0,VLOOKUP(BF87,'[3]2020_HVAC'!$EY$7:$KA$83,29),"")</f>
        <v>17.886906130268198</v>
      </c>
      <c r="BG118" s="14">
        <f t="shared" si="105"/>
        <v>297182.14796504227</v>
      </c>
      <c r="BH118" s="21">
        <f>IF($N118&gt;0,VLOOKUP($C118,[2]Madrid!$AB$7:$AN$40,$N118))/((IF($P118=1,'3 PlantsCodes'!$D$26,IF($P118=2,'3 PlantsCodes'!$D$27,IF($P118=3,'3 PlantsCodes'!$D$28,IF($P118=4,'3 PlantsCodes'!$D$29)))))*IF($R118=1,'3 PlantsCodes'!$D$31,IF(SP_Madrid!$R118=2,'3 PlantsCodes'!$D$32)))</f>
        <v>6.5896805324093162</v>
      </c>
      <c r="BI118" s="21">
        <f>(IF($O118=20,VLOOKUP($C118,[2]Madrid!$AB$7:$AN$40,12),IF($O118&gt;0,VLOOKUP($C118,[2]Madrid!$AB$7:$AN$40,$O118),0))/(IF($Q118=1,'3 PlantsCodes'!$E$26,IF($Q118=3,'3 PlantsCodes'!$E$28,IF($Q118=4,'3 PlantsCodes'!$E$29,1)))*IF($R118=1,'3 PlantsCodes'!$E$31,IF($R118=2,'3 PlantsCodes'!$E$32))))</f>
        <v>4.6889268793561145</v>
      </c>
      <c r="BJ118" s="21">
        <f>VLOOKUP($C118,[2]Madrid!$AB$6:$AZ$40,$T118)</f>
        <v>2.1888586647409083</v>
      </c>
      <c r="BK118" s="21">
        <f>VLOOKUP($C118,[2]Madrid!$B$7:$Y$40,18)</f>
        <v>11.353794285713454</v>
      </c>
      <c r="BL118" s="21">
        <f>VLOOKUP($C118,[2]Madrid!$B$7:$AA$40,26)</f>
        <v>0.41435331039763096</v>
      </c>
      <c r="BM118" s="22">
        <f>IF($V118=1,-[4]SFH!$E$12,0)</f>
        <v>-22.4</v>
      </c>
      <c r="BN118" s="63" t="s">
        <v>38</v>
      </c>
      <c r="BO118" s="21">
        <f>IF($N118&gt;0,VLOOKUP($C118,[1]Madrid!$AB$7:$AN$40,$N118))/((IF($P118=1,'3 PlantsCodes'!$D$26,IF($P118=2,'3 PlantsCodes'!$D$27,IF($P118=3,'3 PlantsCodes'!$D$28,IF($P118=4,'3 PlantsCodes'!$D$29)))))*IF($R118=1,'3 PlantsCodes'!$D$31,IF(SP_Madrid!$R118=2,'3 PlantsCodes'!$D$32)))</f>
        <v>6.4381415084134144</v>
      </c>
      <c r="BP118" s="21">
        <f>(IF($O118=20,VLOOKUP($C118,[1]Madrid!$AB$7:$AN$40,12),IF($O118&gt;0,VLOOKUP($C118,[1]Madrid!$AB$7:$AN$40,$O118),0))/(IF($Q118=1,'3 PlantsCodes'!$E$26,IF($Q118=3,'3 PlantsCodes'!$E$28,IF($Q118=4,'3 PlantsCodes'!$E$29,1)))*IF($R118=1,'3 PlantsCodes'!$E$31,IF($R118=2,'3 PlantsCodes'!$E$32))))</f>
        <v>2.171111190571251</v>
      </c>
      <c r="BQ118" s="21">
        <f>VLOOKUP($C118,[1]Madrid!$AB$6:$AZ$40,$T118)</f>
        <v>3.5934510331165055</v>
      </c>
      <c r="BR118" s="21">
        <f>VLOOKUP($C118,[1]Madrid!$B$7:$Y$40,18)</f>
        <v>11.676460606061632</v>
      </c>
      <c r="BS118" s="21">
        <f>VLOOKUP($C118,[1]Madrid!$B$7:$AA$40,26)</f>
        <v>0.3782879071788664</v>
      </c>
      <c r="BT118" s="22">
        <f>IF($V118=1,-[4]AB!$E$12,0)</f>
        <v>-13.872727272727273</v>
      </c>
      <c r="BU118" s="63" t="s">
        <v>38</v>
      </c>
    </row>
    <row r="119" spans="1:73" x14ac:dyDescent="0.25">
      <c r="A119" s="195"/>
      <c r="B119" s="18">
        <v>19</v>
      </c>
      <c r="C119" s="26">
        <f t="shared" ref="C119:W119" si="122">IF(C88="","",C88)</f>
        <v>26</v>
      </c>
      <c r="D119" s="55" t="str">
        <f t="shared" si="122"/>
        <v>o+</v>
      </c>
      <c r="E119" s="55" t="str">
        <f t="shared" si="122"/>
        <v>o+</v>
      </c>
      <c r="F119" s="54" t="str">
        <f t="shared" si="122"/>
        <v>+</v>
      </c>
      <c r="G119" s="54" t="str">
        <f t="shared" si="122"/>
        <v>o</v>
      </c>
      <c r="H119" s="54">
        <f t="shared" si="122"/>
        <v>1</v>
      </c>
      <c r="I119" s="54">
        <f t="shared" si="122"/>
        <v>3</v>
      </c>
      <c r="J119" s="54">
        <f t="shared" si="122"/>
        <v>3</v>
      </c>
      <c r="K119" s="54">
        <f t="shared" si="122"/>
        <v>2</v>
      </c>
      <c r="L119" s="54">
        <f t="shared" si="122"/>
        <v>2</v>
      </c>
      <c r="M119" s="54">
        <f t="shared" si="122"/>
        <v>3322</v>
      </c>
      <c r="N119" s="54">
        <f t="shared" si="122"/>
        <v>7</v>
      </c>
      <c r="O119" s="54">
        <f t="shared" si="122"/>
        <v>12</v>
      </c>
      <c r="P119" s="54">
        <f t="shared" si="122"/>
        <v>1</v>
      </c>
      <c r="Q119" s="54">
        <f t="shared" si="122"/>
        <v>1</v>
      </c>
      <c r="R119" s="54">
        <f t="shared" si="122"/>
        <v>2</v>
      </c>
      <c r="S119" s="54" t="str">
        <f t="shared" si="122"/>
        <v>o</v>
      </c>
      <c r="T119" s="26">
        <f t="shared" si="122"/>
        <v>22</v>
      </c>
      <c r="U119" s="54">
        <f t="shared" si="122"/>
        <v>1</v>
      </c>
      <c r="V119" s="54">
        <f t="shared" si="122"/>
        <v>1</v>
      </c>
      <c r="W119" s="19" t="str">
        <f t="shared" si="122"/>
        <v/>
      </c>
      <c r="X119" s="23">
        <f>IF(X88&gt;0,VLOOKUP(X88,'[3]2020_Envelope'!$BH$6:$CR$128,6),"")</f>
        <v>22.059374147465434</v>
      </c>
      <c r="Y119" s="23">
        <f>IF(Y88&gt;0,VLOOKUP(Y88,'[3]2020_Envelope'!$BH$6:$CR$128,6),"")</f>
        <v>109.79301075268818</v>
      </c>
      <c r="Z119" s="23">
        <f>IF(Z88&gt;0,VLOOKUP(Z88,'[3]2020_Envelope'!$BH$6:$CR$128,6),"")</f>
        <v>22.44798387096774</v>
      </c>
      <c r="AA119" s="23">
        <f>IF(AA88&gt;0,VLOOKUP(AA88,'[3]2020_Envelope'!$BH$6:$CR$128,6),"")</f>
        <v>113.55650323308275</v>
      </c>
      <c r="AB119" s="23">
        <f>IF(AB88&gt;0,VLOOKUP(AB88,'[3]2020_Envelope'!$BH$6:$CR$128,6),"")</f>
        <v>56.34910714285715</v>
      </c>
      <c r="AC119" s="23">
        <f>IF(AC88&gt;0,VLOOKUP(AC88,'[3]2020_Envelope'!$BH$6:$CR$128,6),"")</f>
        <v>29.196428571428573</v>
      </c>
      <c r="AD119" s="22">
        <f>IF(AD88&gt;0,VLOOKUP(AD88,'[3]2020_HVAC'!$EY$7:$KA$83,26),"")</f>
        <v>11.90625</v>
      </c>
      <c r="AE119" s="22">
        <f>IF(AE88&gt;0,VLOOKUP(AE88,'[3]2020_HVAC'!$EY$7:$KA$83,26),"")</f>
        <v>11.412981999999998</v>
      </c>
      <c r="AF119" s="22" t="str">
        <f>IF(AF88&gt;0,VLOOKUP(AF88,'[3]2020_HVAC'!$EY$7:$KA$83,26),"")</f>
        <v/>
      </c>
      <c r="AG119" s="61">
        <f>VLOOKUP($C119,[2]Performance!$A$3:$K$36,10)</f>
        <v>2</v>
      </c>
      <c r="AH119" s="61">
        <f t="shared" si="102"/>
        <v>28</v>
      </c>
      <c r="AI119" s="22">
        <f>IF(AI88&gt;0,VLOOKUP(AI88,'[3]2020_HVAC'!$EY$7:$KA$83,AH119),"")</f>
        <v>19.333893592730327</v>
      </c>
      <c r="AJ119" s="22" t="str">
        <f>IF(AJ88&gt;0,VLOOKUP(AJ88,'[3]2020_HVAC'!$EY$7:$KA$83,AH119),"")</f>
        <v/>
      </c>
      <c r="AK119" s="22">
        <f>IF(AK88&gt;0,VLOOKUP(AK88,'[3]2020_HVAC'!$EY$7:$KA$83,26),"")</f>
        <v>92.473799999999997</v>
      </c>
      <c r="AL119" s="22">
        <f>IF(AL88&gt;0,VLOOKUP(AL88,'[3]2020_HVAC'!$EY$7:$KA$83,26),"")</f>
        <v>8.345714285714287</v>
      </c>
      <c r="AM119" s="22">
        <f>IF(AM88&gt;0,VLOOKUP(AM88,'[3]2020_HVAC'!$EY$7:$KA$83,26),"")</f>
        <v>13.506994285714272</v>
      </c>
      <c r="AN119" s="22">
        <f>IF(AN88&gt;0,VLOOKUP(AN88,'[3]2020_HVAC'!$EY$7:$KA$83,26),"")</f>
        <v>28.746813423645321</v>
      </c>
      <c r="AO119" s="14">
        <f t="shared" si="103"/>
        <v>75478.03974288117</v>
      </c>
      <c r="AP119" s="23">
        <f>IF(AP88&gt;0,VLOOKUP(AP88,'[3]2020_Envelope'!$BH$6:$CR$128,7),"")</f>
        <v>10.674497156511348</v>
      </c>
      <c r="AQ119" s="23">
        <f>IF(AQ88&gt;0,VLOOKUP(AQ88,'[3]2020_Envelope'!$BH$6:$CR$128,7),"")</f>
        <v>45.531182795698918</v>
      </c>
      <c r="AR119" s="23">
        <f>IF(AR88&gt;0,VLOOKUP(AR88,'[3]2020_Envelope'!$BH$6:$CR$128,7),"")</f>
        <v>10.862544802867383</v>
      </c>
      <c r="AS119" s="23">
        <f>IF(AS88&gt;0,VLOOKUP(AS88,'[3]2020_Envelope'!$BH$6:$CR$128,7),"")</f>
        <v>50.544654545454549</v>
      </c>
      <c r="AT119" s="23">
        <f>IF(AT88&gt;0,VLOOKUP(AT88,'[3]2020_Envelope'!$BH$6:$CR$128,7),"")</f>
        <v>24.739090909090908</v>
      </c>
      <c r="AU119" s="23">
        <f>IF(AU88&gt;0,VLOOKUP(AU88,'[3]2020_Envelope'!$BH$6:$CR$128,7),"")</f>
        <v>12.818181818181818</v>
      </c>
      <c r="AV119" s="22">
        <f>IF(AV88&gt;0,VLOOKUP(AV88,'[3]2020_HVAC'!$EY$7:$KA$83,29),"")</f>
        <v>10.32291919191919</v>
      </c>
      <c r="AW119" s="22">
        <f>IF(AW88&gt;0,VLOOKUP(AW88,'[3]2020_HVAC'!$EY$7:$KA$83,29),"")</f>
        <v>8.3795423062626231</v>
      </c>
      <c r="AX119" s="22" t="str">
        <f>IF(AX88&gt;0,VLOOKUP(AX88,'[3]2020_HVAC'!$EY$7:$KA$83,29),"")</f>
        <v/>
      </c>
      <c r="AY119" s="61">
        <f>VLOOKUP($C119,[1]Performance!$A$3:$K$36,10)</f>
        <v>2</v>
      </c>
      <c r="AZ119" s="61">
        <f t="shared" si="104"/>
        <v>31</v>
      </c>
      <c r="BA119" s="22">
        <f>IF(BA88&gt;0,VLOOKUP(BA88,'[3]2020_HVAC'!$EY$7:$KA$83,AZ119),"")</f>
        <v>13.505155590119848</v>
      </c>
      <c r="BB119" s="22" t="str">
        <f>IF(BB88&gt;0,VLOOKUP(BB88,'[3]2020_HVAC'!$EY$7:$KA$83,AZ119),"")</f>
        <v/>
      </c>
      <c r="BC119" s="22">
        <f>IF(BC88&gt;0,VLOOKUP(BC88,'[3]2020_HVAC'!$EY$7:$KA$83,29),"")</f>
        <v>81.678799999999995</v>
      </c>
      <c r="BD119" s="22">
        <f>IF(BD88&gt;0,VLOOKUP(BD88,'[3]2020_HVAC'!$EY$7:$KA$83,29),"")</f>
        <v>0.59010101010101013</v>
      </c>
      <c r="BE119" s="22">
        <f>IF(BE88&gt;0,VLOOKUP(BE88,'[3]2020_HVAC'!$EY$7:$KA$83,29),"")</f>
        <v>18.03923393939392</v>
      </c>
      <c r="BF119" s="22">
        <f>IF(BF88&gt;0,VLOOKUP(BF88,'[3]2020_HVAC'!$EY$7:$KA$83,29),"")</f>
        <v>17.886906130268198</v>
      </c>
      <c r="BG119" s="14">
        <f t="shared" si="105"/>
        <v>302517.08209391101</v>
      </c>
      <c r="BH119" s="21">
        <f>IF($N119&gt;0,VLOOKUP($C119,[2]Madrid!$AB$7:$AN$40,$N119))/((IF($P119=1,'3 PlantsCodes'!$D$26,IF($P119=2,'3 PlantsCodes'!$D$27,IF($P119=3,'3 PlantsCodes'!$D$28,IF($P119=4,'3 PlantsCodes'!$D$29)))))*IF($R119=1,'3 PlantsCodes'!$D$31,IF(SP_Madrid!$R119=2,'3 PlantsCodes'!$D$32)))</f>
        <v>5.6835972690777785</v>
      </c>
      <c r="BI119" s="21">
        <f>(IF($O119=20,VLOOKUP($C119,[2]Madrid!$AB$7:$AN$40,12),IF($O119&gt;0,VLOOKUP($C119,[2]Madrid!$AB$7:$AN$40,$O119),0))/(IF($Q119=1,'3 PlantsCodes'!$E$26,IF($Q119=3,'3 PlantsCodes'!$E$28,IF($Q119=4,'3 PlantsCodes'!$E$29,1)))*IF($R119=1,'3 PlantsCodes'!$E$31,IF($R119=2,'3 PlantsCodes'!$E$32))))</f>
        <v>4.3520851411761434</v>
      </c>
      <c r="BJ119" s="21">
        <f>VLOOKUP($C119,[2]Madrid!$AB$6:$AZ$40,$T119)</f>
        <v>2.2235635319892761</v>
      </c>
      <c r="BK119" s="21">
        <f>VLOOKUP($C119,[2]Madrid!$B$7:$Y$40,18)</f>
        <v>11.353794285713454</v>
      </c>
      <c r="BL119" s="21">
        <f>VLOOKUP($C119,[2]Madrid!$B$7:$AA$40,26)</f>
        <v>4.9728975475733277</v>
      </c>
      <c r="BM119" s="22">
        <f>IF($V119=1,-[4]SFH!$E$12,0)</f>
        <v>-22.4</v>
      </c>
      <c r="BN119" s="63" t="s">
        <v>38</v>
      </c>
      <c r="BO119" s="21">
        <f>IF($N119&gt;0,VLOOKUP($C119,[1]Madrid!$AB$7:$AN$40,$N119))/((IF($P119=1,'3 PlantsCodes'!$D$26,IF($P119=2,'3 PlantsCodes'!$D$27,IF($P119=3,'3 PlantsCodes'!$D$28,IF($P119=4,'3 PlantsCodes'!$D$29)))))*IF($R119=1,'3 PlantsCodes'!$D$31,IF(SP_Madrid!$R119=2,'3 PlantsCodes'!$D$32)))</f>
        <v>4.8480420565857205</v>
      </c>
      <c r="BP119" s="21">
        <f>(IF($O119=20,VLOOKUP($C119,[1]Madrid!$AB$7:$AN$40,12),IF($O119&gt;0,VLOOKUP($C119,[1]Madrid!$AB$7:$AN$40,$O119),0))/(IF($Q119=1,'3 PlantsCodes'!$E$26,IF($Q119=3,'3 PlantsCodes'!$E$28,IF($Q119=4,'3 PlantsCodes'!$E$29,1)))*IF($R119=1,'3 PlantsCodes'!$E$31,IF($R119=2,'3 PlantsCodes'!$E$32))))</f>
        <v>1.8070266511883188</v>
      </c>
      <c r="BQ119" s="21">
        <f>VLOOKUP($C119,[1]Madrid!$AB$6:$AZ$40,$T119)</f>
        <v>3.6874612592464509</v>
      </c>
      <c r="BR119" s="21">
        <f>VLOOKUP($C119,[1]Madrid!$B$7:$Y$40,18)</f>
        <v>11.676460606061632</v>
      </c>
      <c r="BS119" s="21">
        <f>VLOOKUP($C119,[1]Madrid!$B$7:$AA$40,26)</f>
        <v>5.0333996286507672</v>
      </c>
      <c r="BT119" s="22">
        <f>IF($V119=1,-[4]AB!$E$12,0)</f>
        <v>-13.872727272727273</v>
      </c>
      <c r="BU119" s="63" t="s">
        <v>38</v>
      </c>
    </row>
    <row r="120" spans="1:73" x14ac:dyDescent="0.25">
      <c r="A120" s="195"/>
      <c r="B120" s="18">
        <v>20</v>
      </c>
      <c r="C120" s="26">
        <f t="shared" ref="C120:W120" si="123">IF(C89="","",C89)</f>
        <v>34</v>
      </c>
      <c r="D120" s="55" t="str">
        <f t="shared" si="123"/>
        <v>+</v>
      </c>
      <c r="E120" s="55" t="str">
        <f t="shared" si="123"/>
        <v>o+</v>
      </c>
      <c r="F120" s="54" t="str">
        <f t="shared" si="123"/>
        <v>+</v>
      </c>
      <c r="G120" s="54" t="str">
        <f t="shared" si="123"/>
        <v>o</v>
      </c>
      <c r="H120" s="54">
        <f t="shared" si="123"/>
        <v>1</v>
      </c>
      <c r="I120" s="54">
        <f t="shared" si="123"/>
        <v>4</v>
      </c>
      <c r="J120" s="54">
        <f t="shared" si="123"/>
        <v>3</v>
      </c>
      <c r="K120" s="54">
        <f t="shared" si="123"/>
        <v>2</v>
      </c>
      <c r="L120" s="54">
        <f t="shared" si="123"/>
        <v>2</v>
      </c>
      <c r="M120" s="54">
        <f t="shared" si="123"/>
        <v>4322</v>
      </c>
      <c r="N120" s="54">
        <f t="shared" si="123"/>
        <v>7</v>
      </c>
      <c r="O120" s="54">
        <f t="shared" si="123"/>
        <v>12</v>
      </c>
      <c r="P120" s="54">
        <f t="shared" si="123"/>
        <v>1</v>
      </c>
      <c r="Q120" s="54">
        <f t="shared" si="123"/>
        <v>1</v>
      </c>
      <c r="R120" s="54">
        <f t="shared" si="123"/>
        <v>2</v>
      </c>
      <c r="S120" s="54" t="str">
        <f t="shared" si="123"/>
        <v>o</v>
      </c>
      <c r="T120" s="26">
        <f t="shared" si="123"/>
        <v>22</v>
      </c>
      <c r="U120" s="54">
        <f t="shared" si="123"/>
        <v>1</v>
      </c>
      <c r="V120" s="54">
        <f t="shared" si="123"/>
        <v>1</v>
      </c>
      <c r="W120" s="19" t="str">
        <f t="shared" si="123"/>
        <v/>
      </c>
      <c r="X120" s="23">
        <f>IF(X89&gt;0,VLOOKUP(X89,'[3]2020_Envelope'!$BH$6:$CR$128,6),"")</f>
        <v>34.80359852534562</v>
      </c>
      <c r="Y120" s="23">
        <f>IF(Y89&gt;0,VLOOKUP(Y89,'[3]2020_Envelope'!$BH$6:$CR$128,6),"")</f>
        <v>123.69086021505375</v>
      </c>
      <c r="Z120" s="23">
        <f>IF(Z89&gt;0,VLOOKUP(Z89,'[3]2020_Envelope'!$BH$6:$CR$128,6),"")</f>
        <v>25.306616136075686</v>
      </c>
      <c r="AA120" s="23">
        <f>IF(AA89&gt;0,VLOOKUP(AA89,'[3]2020_Envelope'!$BH$6:$CR$128,6),"")</f>
        <v>113.55650323308275</v>
      </c>
      <c r="AB120" s="23">
        <f>IF(AB89&gt;0,VLOOKUP(AB89,'[3]2020_Envelope'!$BH$6:$CR$128,6),"")</f>
        <v>56.34910714285715</v>
      </c>
      <c r="AC120" s="23">
        <f>IF(AC89&gt;0,VLOOKUP(AC89,'[3]2020_Envelope'!$BH$6:$CR$128,6),"")</f>
        <v>29.196428571428573</v>
      </c>
      <c r="AD120" s="22">
        <f>IF(AD89&gt;0,VLOOKUP(AD89,'[3]2020_HVAC'!$EY$7:$KA$83,26),"")</f>
        <v>11.90625</v>
      </c>
      <c r="AE120" s="22">
        <f>IF(AE89&gt;0,VLOOKUP(AE89,'[3]2020_HVAC'!$EY$7:$KA$83,26),"")</f>
        <v>11.412981999999998</v>
      </c>
      <c r="AF120" s="22" t="str">
        <f>IF(AF89&gt;0,VLOOKUP(AF89,'[3]2020_HVAC'!$EY$7:$KA$83,26),"")</f>
        <v/>
      </c>
      <c r="AG120" s="61">
        <f>VLOOKUP($C120,[2]Performance!$A$3:$K$36,10)</f>
        <v>2</v>
      </c>
      <c r="AH120" s="61">
        <f t="shared" si="102"/>
        <v>28</v>
      </c>
      <c r="AI120" s="22">
        <f>IF(AI89&gt;0,VLOOKUP(AI89,'[3]2020_HVAC'!$EY$7:$KA$83,AH120),"")</f>
        <v>19.333893592730327</v>
      </c>
      <c r="AJ120" s="22" t="str">
        <f>IF(AJ89&gt;0,VLOOKUP(AJ89,'[3]2020_HVAC'!$EY$7:$KA$83,AH120),"")</f>
        <v/>
      </c>
      <c r="AK120" s="22">
        <f>IF(AK89&gt;0,VLOOKUP(AK89,'[3]2020_HVAC'!$EY$7:$KA$83,26),"")</f>
        <v>92.473799999999997</v>
      </c>
      <c r="AL120" s="22">
        <f>IF(AL89&gt;0,VLOOKUP(AL89,'[3]2020_HVAC'!$EY$7:$KA$83,26),"")</f>
        <v>8.345714285714287</v>
      </c>
      <c r="AM120" s="22">
        <f>IF(AM89&gt;0,VLOOKUP(AM89,'[3]2020_HVAC'!$EY$7:$KA$83,26),"")</f>
        <v>13.506994285714272</v>
      </c>
      <c r="AN120" s="22">
        <f>IF(AN89&gt;0,VLOOKUP(AN89,'[3]2020_HVAC'!$EY$7:$KA$83,26),"")</f>
        <v>28.746813423645321</v>
      </c>
      <c r="AO120" s="14">
        <f t="shared" ref="AO120:AO128" si="124">(SUM(X120:AF120)+SUM(AI120:AN120))*$AO$5</f>
        <v>79608.138597630677</v>
      </c>
      <c r="AP120" s="23">
        <f>IF(AP89&gt;0,VLOOKUP(AP89,'[3]2020_Envelope'!$BH$6:$CR$128,7),"")</f>
        <v>16.841407694145758</v>
      </c>
      <c r="AQ120" s="23">
        <f>IF(AQ89&gt;0,VLOOKUP(AQ89,'[3]2020_Envelope'!$BH$6:$CR$128,7),"")</f>
        <v>51.294623655913973</v>
      </c>
      <c r="AR120" s="23">
        <f>IF(AR89&gt;0,VLOOKUP(AR89,'[3]2020_Envelope'!$BH$6:$CR$128,7),"")</f>
        <v>12.245832550807066</v>
      </c>
      <c r="AS120" s="23">
        <f>IF(AS89&gt;0,VLOOKUP(AS89,'[3]2020_Envelope'!$BH$6:$CR$128,7),"")</f>
        <v>50.544654545454549</v>
      </c>
      <c r="AT120" s="23">
        <f>IF(AT89&gt;0,VLOOKUP(AT89,'[3]2020_Envelope'!$BH$6:$CR$128,7),"")</f>
        <v>24.739090909090908</v>
      </c>
      <c r="AU120" s="23">
        <f>IF(AU89&gt;0,VLOOKUP(AU89,'[3]2020_Envelope'!$BH$6:$CR$128,7),"")</f>
        <v>12.818181818181818</v>
      </c>
      <c r="AV120" s="22">
        <f>IF(AV89&gt;0,VLOOKUP(AV89,'[3]2020_HVAC'!$EY$7:$KA$83,29),"")</f>
        <v>10.32291919191919</v>
      </c>
      <c r="AW120" s="22">
        <f>IF(AW89&gt;0,VLOOKUP(AW89,'[3]2020_HVAC'!$EY$7:$KA$83,29),"")</f>
        <v>8.3795423062626231</v>
      </c>
      <c r="AX120" s="22" t="str">
        <f>IF(AX89&gt;0,VLOOKUP(AX89,'[3]2020_HVAC'!$EY$7:$KA$83,29),"")</f>
        <v/>
      </c>
      <c r="AY120" s="61">
        <f>VLOOKUP($C120,[1]Performance!$A$3:$K$36,10)</f>
        <v>2</v>
      </c>
      <c r="AZ120" s="61">
        <f t="shared" si="104"/>
        <v>31</v>
      </c>
      <c r="BA120" s="22">
        <f>IF(BA89&gt;0,VLOOKUP(BA89,'[3]2020_HVAC'!$EY$7:$KA$83,AZ120),"")</f>
        <v>13.505155590119848</v>
      </c>
      <c r="BB120" s="22" t="str">
        <f>IF(BB89&gt;0,VLOOKUP(BB89,'[3]2020_HVAC'!$EY$7:$KA$83,AZ120),"")</f>
        <v/>
      </c>
      <c r="BC120" s="22">
        <f>IF(BC89&gt;0,VLOOKUP(BC89,'[3]2020_HVAC'!$EY$7:$KA$83,29),"")</f>
        <v>81.678799999999995</v>
      </c>
      <c r="BD120" s="22">
        <f>IF(BD89&gt;0,VLOOKUP(BD89,'[3]2020_HVAC'!$EY$7:$KA$83,29),"")</f>
        <v>0.59010101010101013</v>
      </c>
      <c r="BE120" s="22">
        <f>IF(BE89&gt;0,VLOOKUP(BE89,'[3]2020_HVAC'!$EY$7:$KA$83,29),"")</f>
        <v>18.03923393939392</v>
      </c>
      <c r="BF120" s="22">
        <f>IF(BF89&gt;0,VLOOKUP(BF89,'[3]2020_HVAC'!$EY$7:$KA$83,29),"")</f>
        <v>17.886906130268198</v>
      </c>
      <c r="BG120" s="14">
        <f t="shared" ref="BG120:BG128" si="125">(SUM(AP120:AX120)+SUM(BA120:BF120))*$BG$5</f>
        <v>315697.58484824229</v>
      </c>
      <c r="BH120" s="21">
        <f>IF($N120&gt;0,VLOOKUP($C120,[2]Madrid!$AB$7:$AN$40,$N120))/((IF($P120=1,'3 PlantsCodes'!$D$26,IF($P120=2,'3 PlantsCodes'!$D$27,IF($P120=3,'3 PlantsCodes'!$D$28,IF($P120=4,'3 PlantsCodes'!$D$29)))))*IF($R120=1,'3 PlantsCodes'!$D$31,IF(SP_Madrid!$R120=2,'3 PlantsCodes'!$D$32)))</f>
        <v>4.8584595671340196</v>
      </c>
      <c r="BI120" s="21">
        <f>(IF($O120=20,VLOOKUP($C120,[2]Madrid!$AB$7:$AN$40,12),IF($O120&gt;0,VLOOKUP($C120,[2]Madrid!$AB$7:$AN$40,$O120),0))/(IF($Q120=1,'3 PlantsCodes'!$E$26,IF($Q120=3,'3 PlantsCodes'!$E$28,IF($Q120=4,'3 PlantsCodes'!$E$29,1)))*IF($R120=1,'3 PlantsCodes'!$E$31,IF($R120=2,'3 PlantsCodes'!$E$32))))</f>
        <v>4.1964011492672508</v>
      </c>
      <c r="BJ120" s="21">
        <f>VLOOKUP($C120,[2]Madrid!$AB$6:$AZ$40,$T120)</f>
        <v>2.2723358325163603</v>
      </c>
      <c r="BK120" s="21">
        <f>VLOOKUP($C120,[2]Madrid!$B$7:$Y$40,18)</f>
        <v>11.353794285713454</v>
      </c>
      <c r="BL120" s="21">
        <f>VLOOKUP($C120,[2]Madrid!$B$7:$AA$40,26)</f>
        <v>4.9652007956379229</v>
      </c>
      <c r="BM120" s="22">
        <f>IF($V120=1,-[4]SFH!$E$12,0)</f>
        <v>-22.4</v>
      </c>
      <c r="BN120" s="63" t="s">
        <v>38</v>
      </c>
      <c r="BO120" s="21">
        <f>IF($N120&gt;0,VLOOKUP($C120,[1]Madrid!$AB$7:$AN$40,$N120))/((IF($P120=1,'3 PlantsCodes'!$D$26,IF($P120=2,'3 PlantsCodes'!$D$27,IF($P120=3,'3 PlantsCodes'!$D$28,IF($P120=4,'3 PlantsCodes'!$D$29)))))*IF($R120=1,'3 PlantsCodes'!$D$31,IF(SP_Madrid!$R120=2,'3 PlantsCodes'!$D$32)))</f>
        <v>4.3144047945788007</v>
      </c>
      <c r="BP120" s="21">
        <f>(IF($O120=20,VLOOKUP($C120,[1]Madrid!$AB$7:$AN$40,12),IF($O120&gt;0,VLOOKUP($C120,[1]Madrid!$AB$7:$AN$40,$O120),0))/(IF($Q120=1,'3 PlantsCodes'!$E$26,IF($Q120=3,'3 PlantsCodes'!$E$28,IF($Q120=4,'3 PlantsCodes'!$E$29,1)))*IF($R120=1,'3 PlantsCodes'!$E$31,IF($R120=2,'3 PlantsCodes'!$E$32))))</f>
        <v>1.7391158660421659</v>
      </c>
      <c r="BQ120" s="21">
        <f>VLOOKUP($C120,[1]Madrid!$AB$6:$AZ$40,$T120)</f>
        <v>3.7351761870375562</v>
      </c>
      <c r="BR120" s="21">
        <f>VLOOKUP($C120,[1]Madrid!$B$7:$Y$40,18)</f>
        <v>11.676460606061632</v>
      </c>
      <c r="BS120" s="21">
        <f>VLOOKUP($C120,[1]Madrid!$B$7:$AA$40,26)</f>
        <v>5.030120055532481</v>
      </c>
      <c r="BT120" s="22">
        <f>IF($V120=1,-[4]AB!$E$12,0)</f>
        <v>-13.872727272727273</v>
      </c>
      <c r="BU120" s="63" t="s">
        <v>38</v>
      </c>
    </row>
    <row r="121" spans="1:73" x14ac:dyDescent="0.25">
      <c r="A121" s="195"/>
      <c r="B121" s="18">
        <v>21</v>
      </c>
      <c r="C121" s="26">
        <f t="shared" ref="C121:W121" si="126">IF(C90="","",C90)</f>
        <v>9</v>
      </c>
      <c r="D121" s="55" t="str">
        <f t="shared" si="126"/>
        <v/>
      </c>
      <c r="E121" s="55" t="str">
        <f t="shared" si="126"/>
        <v/>
      </c>
      <c r="F121" s="54" t="str">
        <f t="shared" si="126"/>
        <v/>
      </c>
      <c r="G121" s="54" t="str">
        <f t="shared" si="126"/>
        <v/>
      </c>
      <c r="H121" s="54">
        <f t="shared" si="126"/>
        <v>0</v>
      </c>
      <c r="I121" s="54">
        <f t="shared" si="126"/>
        <v>2</v>
      </c>
      <c r="J121" s="54">
        <f t="shared" si="126"/>
        <v>2</v>
      </c>
      <c r="K121" s="54">
        <f t="shared" si="126"/>
        <v>1</v>
      </c>
      <c r="L121" s="54">
        <f t="shared" si="126"/>
        <v>1</v>
      </c>
      <c r="M121" s="54">
        <f t="shared" si="126"/>
        <v>2211</v>
      </c>
      <c r="N121" s="54">
        <f t="shared" si="126"/>
        <v>7</v>
      </c>
      <c r="O121" s="54">
        <f t="shared" si="126"/>
        <v>12</v>
      </c>
      <c r="P121" s="54">
        <f t="shared" si="126"/>
        <v>1</v>
      </c>
      <c r="Q121" s="54">
        <f t="shared" si="126"/>
        <v>1</v>
      </c>
      <c r="R121" s="54">
        <f t="shared" si="126"/>
        <v>2</v>
      </c>
      <c r="S121" s="54" t="str">
        <f t="shared" si="126"/>
        <v>o</v>
      </c>
      <c r="T121" s="26">
        <f t="shared" si="126"/>
        <v>16</v>
      </c>
      <c r="U121" s="54">
        <f t="shared" si="126"/>
        <v>0</v>
      </c>
      <c r="V121" s="54">
        <f t="shared" si="126"/>
        <v>1</v>
      </c>
      <c r="W121" s="19" t="str">
        <f t="shared" si="126"/>
        <v/>
      </c>
      <c r="X121" s="23">
        <f>IF(X90&gt;0,VLOOKUP(X90,'[3]2020_Envelope'!$BH$6:$CR$128,6),"")</f>
        <v>17.811299354838706</v>
      </c>
      <c r="Y121" s="23">
        <f>IF(Y90&gt;0,VLOOKUP(Y90,'[3]2020_Envelope'!$BH$6:$CR$128,6),"")</f>
        <v>95.895161290322577</v>
      </c>
      <c r="Z121" s="23">
        <f>IF(Z90&gt;0,VLOOKUP(Z90,'[3]2020_Envelope'!$BH$6:$CR$128,6),"")</f>
        <v>19.241129032258062</v>
      </c>
      <c r="AA121" s="23">
        <f>IF(AA90&gt;0,VLOOKUP(AA90,'[3]2020_Envelope'!$BH$6:$CR$128,6),"")</f>
        <v>88.946458646616577</v>
      </c>
      <c r="AB121" s="23" t="str">
        <f>IF(AB90&gt;0,VLOOKUP(AB90,'[3]2020_Envelope'!$BH$6:$CR$128,6),"")</f>
        <v/>
      </c>
      <c r="AC121" s="23">
        <f>IF(AC90&gt;0,VLOOKUP(AC90,'[3]2020_Envelope'!$BH$6:$CR$128,6),"")</f>
        <v>12.554464285714287</v>
      </c>
      <c r="AD121" s="22" t="str">
        <f>IF(AD90&gt;0,VLOOKUP(AD90,'[3]2020_HVAC'!$EY$7:$KA$83,26),"")</f>
        <v/>
      </c>
      <c r="AE121" s="22" t="str">
        <f>IF(AE90&gt;0,VLOOKUP(AE90,'[3]2020_HVAC'!$EY$7:$KA$83,26),"")</f>
        <v/>
      </c>
      <c r="AF121" s="22" t="str">
        <f>IF(AF90&gt;0,VLOOKUP(AF90,'[3]2020_HVAC'!$EY$7:$KA$83,26),"")</f>
        <v/>
      </c>
      <c r="AG121" s="61">
        <f>VLOOKUP($C121,[2]Performance!$A$3:$K$36,10)</f>
        <v>2</v>
      </c>
      <c r="AH121" s="61">
        <f t="shared" si="102"/>
        <v>28</v>
      </c>
      <c r="AI121" s="22">
        <f>IF(AI90&gt;0,VLOOKUP(AI90,'[3]2020_HVAC'!$EY$7:$KA$83,AH121),"")</f>
        <v>19.333893592730327</v>
      </c>
      <c r="AJ121" s="22" t="str">
        <f>IF(AJ90&gt;0,VLOOKUP(AJ90,'[3]2020_HVAC'!$EY$7:$KA$83,AH121),"")</f>
        <v/>
      </c>
      <c r="AK121" s="22">
        <f>IF(AK90&gt;0,VLOOKUP(AK90,'[3]2020_HVAC'!$EY$7:$KA$83,26),"")</f>
        <v>92.473799999999997</v>
      </c>
      <c r="AL121" s="22">
        <f>IF(AL90&gt;0,VLOOKUP(AL90,'[3]2020_HVAC'!$EY$7:$KA$83,26),"")</f>
        <v>8.345714285714287</v>
      </c>
      <c r="AM121" s="22" t="str">
        <f>IF(AM90&gt;0,VLOOKUP(AM90,'[3]2020_HVAC'!$EY$7:$KA$83,26),"")</f>
        <v/>
      </c>
      <c r="AN121" s="22">
        <f>IF(AN90&gt;0,VLOOKUP(AN90,'[3]2020_HVAC'!$EY$7:$KA$83,26),"")</f>
        <v>28.746813423645321</v>
      </c>
      <c r="AO121" s="14">
        <f t="shared" si="124"/>
        <v>53668.822747657614</v>
      </c>
      <c r="AP121" s="23">
        <f>IF(AP90&gt;0,VLOOKUP(AP90,'[3]2020_Envelope'!$BH$6:$CR$128,7),"")</f>
        <v>8.6188603106332131</v>
      </c>
      <c r="AQ121" s="23">
        <f>IF(AQ90&gt;0,VLOOKUP(AQ90,'[3]2020_Envelope'!$BH$6:$CR$128,7),"")</f>
        <v>39.767741935483869</v>
      </c>
      <c r="AR121" s="23">
        <f>IF(AR90&gt;0,VLOOKUP(AR90,'[3]2020_Envelope'!$BH$6:$CR$128,7),"")</f>
        <v>9.3107526881720428</v>
      </c>
      <c r="AS121" s="23">
        <f>IF(AS90&gt;0,VLOOKUP(AS90,'[3]2020_Envelope'!$BH$6:$CR$128,7),"")</f>
        <v>39.050388516746416</v>
      </c>
      <c r="AT121" s="23" t="str">
        <f>IF(AT90&gt;0,VLOOKUP(AT90,'[3]2020_Envelope'!$BH$6:$CR$128,7),"")</f>
        <v/>
      </c>
      <c r="AU121" s="23">
        <f>IF(AU90&gt;0,VLOOKUP(AU90,'[3]2020_Envelope'!$BH$6:$CR$128,7),"")</f>
        <v>5.127272727272727</v>
      </c>
      <c r="AV121" s="22" t="str">
        <f>IF(AV90&gt;0,VLOOKUP(AV90,'[3]2020_HVAC'!$EY$7:$KA$83,29),"")</f>
        <v/>
      </c>
      <c r="AW121" s="22" t="str">
        <f>IF(AW90&gt;0,VLOOKUP(AW90,'[3]2020_HVAC'!$EY$7:$KA$83,29),"")</f>
        <v/>
      </c>
      <c r="AX121" s="22" t="str">
        <f>IF(AX90&gt;0,VLOOKUP(AX90,'[3]2020_HVAC'!$EY$7:$KA$83,29),"")</f>
        <v/>
      </c>
      <c r="AY121" s="61">
        <f>VLOOKUP($C121,[1]Performance!$A$3:$K$36,10)</f>
        <v>2</v>
      </c>
      <c r="AZ121" s="61">
        <f t="shared" si="104"/>
        <v>31</v>
      </c>
      <c r="BA121" s="22">
        <f>IF(BA90&gt;0,VLOOKUP(BA90,'[3]2020_HVAC'!$EY$7:$KA$83,AZ121),"")</f>
        <v>13.505155590119848</v>
      </c>
      <c r="BB121" s="22" t="str">
        <f>IF(BB90&gt;0,VLOOKUP(BB90,'[3]2020_HVAC'!$EY$7:$KA$83,AZ121),"")</f>
        <v/>
      </c>
      <c r="BC121" s="22">
        <f>IF(BC90&gt;0,VLOOKUP(BC90,'[3]2020_HVAC'!$EY$7:$KA$83,29),"")</f>
        <v>81.678799999999995</v>
      </c>
      <c r="BD121" s="22">
        <f>IF(BD90&gt;0,VLOOKUP(BD90,'[3]2020_HVAC'!$EY$7:$KA$83,29),"")</f>
        <v>0.59010101010101013</v>
      </c>
      <c r="BE121" s="22" t="str">
        <f>IF(BE90&gt;0,VLOOKUP(BE90,'[3]2020_HVAC'!$EY$7:$KA$83,29),"")</f>
        <v/>
      </c>
      <c r="BF121" s="22">
        <f>IF(BF90&gt;0,VLOOKUP(BF90,'[3]2020_HVAC'!$EY$7:$KA$83,29),"")</f>
        <v>17.886906130268198</v>
      </c>
      <c r="BG121" s="14">
        <f t="shared" si="125"/>
        <v>213380.61911970936</v>
      </c>
      <c r="BH121" s="21">
        <f>IF($N121&gt;0,VLOOKUP($C121,[2]Madrid!$AB$7:$AN$40,$N121))/((IF($P121=1,'3 PlantsCodes'!$D$26,IF($P121=2,'3 PlantsCodes'!$D$27,IF($P121=3,'3 PlantsCodes'!$D$28,IF($P121=4,'3 PlantsCodes'!$D$29)))))*IF($R121=1,'3 PlantsCodes'!$D$31,IF(SP_Madrid!$R121=2,'3 PlantsCodes'!$D$32)))</f>
        <v>12.482760522277067</v>
      </c>
      <c r="BI121" s="21">
        <f>(IF($O121=20,VLOOKUP($C121,[2]Madrid!$AB$7:$AN$40,12),IF($O121&gt;0,VLOOKUP($C121,[2]Madrid!$AB$7:$AN$40,$O121),0))/(IF($Q121=1,'3 PlantsCodes'!$E$26,IF($Q121=3,'3 PlantsCodes'!$E$28,IF($Q121=4,'3 PlantsCodes'!$E$29,1)))*IF($R121=1,'3 PlantsCodes'!$E$31,IF($R121=2,'3 PlantsCodes'!$E$32))))</f>
        <v>12.213600492124613</v>
      </c>
      <c r="BJ121" s="21">
        <f>VLOOKUP($C121,[2]Madrid!$AB$6:$AZ$40,$T121)</f>
        <v>5.9659877139677659</v>
      </c>
      <c r="BK121" s="21">
        <f>VLOOKUP($C121,[2]Madrid!$B$7:$Y$40,18)</f>
        <v>11.353794285713454</v>
      </c>
      <c r="BL121" s="21">
        <f>VLOOKUP($C121,[2]Madrid!$B$7:$AA$40,26)</f>
        <v>0.60162699651270479</v>
      </c>
      <c r="BM121" s="22">
        <f>IF($V121=1,-[4]SFH!$E$12,0)</f>
        <v>-22.4</v>
      </c>
      <c r="BN121" s="63" t="s">
        <v>38</v>
      </c>
      <c r="BO121" s="21">
        <f>IF($N121&gt;0,VLOOKUP($C121,[1]Madrid!$AB$7:$AN$40,$N121))/((IF($P121=1,'3 PlantsCodes'!$D$26,IF($P121=2,'3 PlantsCodes'!$D$27,IF($P121=3,'3 PlantsCodes'!$D$28,IF($P121=4,'3 PlantsCodes'!$D$29)))))*IF($R121=1,'3 PlantsCodes'!$D$31,IF(SP_Madrid!$R121=2,'3 PlantsCodes'!$D$32)))</f>
        <v>10.042965535925413</v>
      </c>
      <c r="BP121" s="21">
        <f>(IF($O121=20,VLOOKUP($C121,[1]Madrid!$AB$7:$AN$40,12),IF($O121&gt;0,VLOOKUP($C121,[1]Madrid!$AB$7:$AN$40,$O121),0))/(IF($Q121=1,'3 PlantsCodes'!$E$26,IF($Q121=3,'3 PlantsCodes'!$E$28,IF($Q121=4,'3 PlantsCodes'!$E$29,1)))*IF($R121=1,'3 PlantsCodes'!$E$31,IF($R121=2,'3 PlantsCodes'!$E$32))))</f>
        <v>6.1866567939052572</v>
      </c>
      <c r="BQ121" s="21">
        <f>VLOOKUP($C121,[1]Madrid!$AB$6:$AZ$40,$T121)</f>
        <v>9.4098579234548225</v>
      </c>
      <c r="BR121" s="21">
        <f>VLOOKUP($C121,[1]Madrid!$B$7:$Y$40,18)</f>
        <v>11.676460606061632</v>
      </c>
      <c r="BS121" s="21">
        <f>VLOOKUP($C121,[1]Madrid!$B$7:$AA$40,26)</f>
        <v>0.448510089760358</v>
      </c>
      <c r="BT121" s="22">
        <f>IF($V121=1,-[4]AB!$E$12,0)</f>
        <v>-13.872727272727273</v>
      </c>
      <c r="BU121" s="63" t="s">
        <v>38</v>
      </c>
    </row>
    <row r="122" spans="1:73" x14ac:dyDescent="0.25">
      <c r="A122" s="195"/>
      <c r="B122" s="18">
        <v>22</v>
      </c>
      <c r="C122" s="26">
        <f t="shared" ref="C122:W122" si="127">IF(C91="","",C91)</f>
        <v>9</v>
      </c>
      <c r="D122" s="55" t="str">
        <f t="shared" si="127"/>
        <v/>
      </c>
      <c r="E122" s="55" t="str">
        <f t="shared" si="127"/>
        <v/>
      </c>
      <c r="F122" s="54" t="str">
        <f t="shared" si="127"/>
        <v/>
      </c>
      <c r="G122" s="54" t="str">
        <f t="shared" si="127"/>
        <v/>
      </c>
      <c r="H122" s="54">
        <f t="shared" si="127"/>
        <v>0</v>
      </c>
      <c r="I122" s="54">
        <f t="shared" si="127"/>
        <v>2</v>
      </c>
      <c r="J122" s="54">
        <f t="shared" si="127"/>
        <v>2</v>
      </c>
      <c r="K122" s="54">
        <f t="shared" si="127"/>
        <v>1</v>
      </c>
      <c r="L122" s="54">
        <f t="shared" si="127"/>
        <v>1</v>
      </c>
      <c r="M122" s="54">
        <f t="shared" si="127"/>
        <v>2211</v>
      </c>
      <c r="N122" s="54">
        <f t="shared" si="127"/>
        <v>5</v>
      </c>
      <c r="O122" s="54">
        <f t="shared" si="127"/>
        <v>20</v>
      </c>
      <c r="P122" s="54">
        <f t="shared" si="127"/>
        <v>3</v>
      </c>
      <c r="Q122" s="54">
        <f t="shared" si="127"/>
        <v>3</v>
      </c>
      <c r="R122" s="54">
        <f t="shared" si="127"/>
        <v>2</v>
      </c>
      <c r="S122" s="54" t="str">
        <f t="shared" si="127"/>
        <v>o</v>
      </c>
      <c r="T122" s="26">
        <f t="shared" si="127"/>
        <v>15</v>
      </c>
      <c r="U122" s="54">
        <f t="shared" si="127"/>
        <v>0</v>
      </c>
      <c r="V122" s="54">
        <f t="shared" si="127"/>
        <v>0</v>
      </c>
      <c r="W122" s="19" t="str">
        <f t="shared" si="127"/>
        <v/>
      </c>
      <c r="X122" s="23">
        <f>IF(X91&gt;0,VLOOKUP(X91,'[3]2020_Envelope'!$BH$6:$CR$128,6),"")</f>
        <v>17.811299354838706</v>
      </c>
      <c r="Y122" s="23">
        <f>IF(Y91&gt;0,VLOOKUP(Y91,'[3]2020_Envelope'!$BH$6:$CR$128,6),"")</f>
        <v>95.895161290322577</v>
      </c>
      <c r="Z122" s="23">
        <f>IF(Z91&gt;0,VLOOKUP(Z91,'[3]2020_Envelope'!$BH$6:$CR$128,6),"")</f>
        <v>19.241129032258062</v>
      </c>
      <c r="AA122" s="23">
        <f>IF(AA91&gt;0,VLOOKUP(AA91,'[3]2020_Envelope'!$BH$6:$CR$128,6),"")</f>
        <v>88.946458646616577</v>
      </c>
      <c r="AB122" s="23" t="str">
        <f>IF(AB91&gt;0,VLOOKUP(AB91,'[3]2020_Envelope'!$BH$6:$CR$128,6),"")</f>
        <v/>
      </c>
      <c r="AC122" s="23">
        <f>IF(AC91&gt;0,VLOOKUP(AC91,'[3]2020_Envelope'!$BH$6:$CR$128,6),"")</f>
        <v>12.554464285714287</v>
      </c>
      <c r="AD122" s="22" t="str">
        <f>IF(AD91&gt;0,VLOOKUP(AD91,'[3]2020_HVAC'!$EY$7:$KA$83,26),"")</f>
        <v/>
      </c>
      <c r="AE122" s="22" t="str">
        <f>IF(AE91&gt;0,VLOOKUP(AE91,'[3]2020_HVAC'!$EY$7:$KA$83,26),"")</f>
        <v/>
      </c>
      <c r="AF122" s="22" t="str">
        <f>IF(AF91&gt;0,VLOOKUP(AF91,'[3]2020_HVAC'!$EY$7:$KA$83,26),"")</f>
        <v/>
      </c>
      <c r="AG122" s="61">
        <f>VLOOKUP($C122,[2]Performance!$A$3:$K$36,10)</f>
        <v>2</v>
      </c>
      <c r="AH122" s="61">
        <f t="shared" si="102"/>
        <v>28</v>
      </c>
      <c r="AI122" s="22">
        <f>IF(AI91&gt;0,VLOOKUP(AI91,'[3]2020_HVAC'!$EY$7:$KA$83,AH122),"")</f>
        <v>13.090351488750029</v>
      </c>
      <c r="AJ122" s="22">
        <f>IF(AJ91&gt;0,VLOOKUP(AJ91,'[3]2020_HVAC'!$EY$7:$KA$83,AH122),"")</f>
        <v>32.944662698653083</v>
      </c>
      <c r="AK122" s="22">
        <f>IF(AK91&gt;0,VLOOKUP(AK91,'[3]2020_HVAC'!$EY$7:$KA$83,26),"")</f>
        <v>53.898799999999994</v>
      </c>
      <c r="AL122" s="22">
        <f>IF(AL91&gt;0,VLOOKUP(AL91,'[3]2020_HVAC'!$EY$7:$KA$83,26),"")</f>
        <v>8.345714285714287</v>
      </c>
      <c r="AM122" s="22" t="str">
        <f>IF(AM91&gt;0,VLOOKUP(AM91,'[3]2020_HVAC'!$EY$7:$KA$83,26),"")</f>
        <v/>
      </c>
      <c r="AN122" s="22" t="str">
        <f>IF(AN91&gt;0,VLOOKUP(AN91,'[3]2020_HVAC'!$EY$7:$KA$83,26),"")</f>
        <v/>
      </c>
      <c r="AO122" s="14">
        <f t="shared" si="124"/>
        <v>47981.925751601462</v>
      </c>
      <c r="AP122" s="23">
        <f>IF(AP91&gt;0,VLOOKUP(AP91,'[3]2020_Envelope'!$BH$6:$CR$128,7),"")</f>
        <v>8.6188603106332131</v>
      </c>
      <c r="AQ122" s="23">
        <f>IF(AQ91&gt;0,VLOOKUP(AQ91,'[3]2020_Envelope'!$BH$6:$CR$128,7),"")</f>
        <v>39.767741935483869</v>
      </c>
      <c r="AR122" s="23">
        <f>IF(AR91&gt;0,VLOOKUP(AR91,'[3]2020_Envelope'!$BH$6:$CR$128,7),"")</f>
        <v>9.3107526881720428</v>
      </c>
      <c r="AS122" s="23">
        <f>IF(AS91&gt;0,VLOOKUP(AS91,'[3]2020_Envelope'!$BH$6:$CR$128,7),"")</f>
        <v>39.050388516746416</v>
      </c>
      <c r="AT122" s="23" t="str">
        <f>IF(AT91&gt;0,VLOOKUP(AT91,'[3]2020_Envelope'!$BH$6:$CR$128,7),"")</f>
        <v/>
      </c>
      <c r="AU122" s="23">
        <f>IF(AU91&gt;0,VLOOKUP(AU91,'[3]2020_Envelope'!$BH$6:$CR$128,7),"")</f>
        <v>5.127272727272727</v>
      </c>
      <c r="AV122" s="22" t="str">
        <f>IF(AV91&gt;0,VLOOKUP(AV91,'[3]2020_HVAC'!$EY$7:$KA$83,29),"")</f>
        <v/>
      </c>
      <c r="AW122" s="22" t="str">
        <f>IF(AW91&gt;0,VLOOKUP(AW91,'[3]2020_HVAC'!$EY$7:$KA$83,29),"")</f>
        <v/>
      </c>
      <c r="AX122" s="22" t="str">
        <f>IF(AX91&gt;0,VLOOKUP(AX91,'[3]2020_HVAC'!$EY$7:$KA$83,29),"")</f>
        <v/>
      </c>
      <c r="AY122" s="61">
        <f>VLOOKUP($C122,[1]Performance!$A$3:$K$36,10)</f>
        <v>2</v>
      </c>
      <c r="AZ122" s="61">
        <f t="shared" si="104"/>
        <v>31</v>
      </c>
      <c r="BA122" s="22">
        <f>IF(BA91&gt;0,VLOOKUP(BA91,'[3]2020_HVAC'!$EY$7:$KA$83,AZ122),"")</f>
        <v>7.1208356883663484</v>
      </c>
      <c r="BB122" s="22">
        <f>IF(BB91&gt;0,VLOOKUP(BB91,'[3]2020_HVAC'!$EY$7:$KA$83,AZ122),"")</f>
        <v>13.882643290369963</v>
      </c>
      <c r="BC122" s="22">
        <f>IF(BC91&gt;0,VLOOKUP(BC91,'[3]2020_HVAC'!$EY$7:$KA$83,29),"")</f>
        <v>53.898799999999987</v>
      </c>
      <c r="BD122" s="22">
        <f>IF(BD91&gt;0,VLOOKUP(BD91,'[3]2020_HVAC'!$EY$7:$KA$83,29),"")</f>
        <v>0.59010101010101013</v>
      </c>
      <c r="BE122" s="22" t="str">
        <f>IF(BE91&gt;0,VLOOKUP(BE91,'[3]2020_HVAC'!$EY$7:$KA$83,29),"")</f>
        <v/>
      </c>
      <c r="BF122" s="22" t="str">
        <f>IF(BF91&gt;0,VLOOKUP(BF91,'[3]2020_HVAC'!$EY$7:$KA$83,29),"")</f>
        <v/>
      </c>
      <c r="BG122" s="14">
        <f t="shared" si="125"/>
        <v>175593.7222054741</v>
      </c>
      <c r="BH122" s="21">
        <f>IF($N122&gt;0,VLOOKUP($C122,[2]Madrid!$AB$7:$AN$40,$N122))/((IF($P122=1,'3 PlantsCodes'!$D$26,IF($P122=2,'3 PlantsCodes'!$D$27,IF($P122=3,'3 PlantsCodes'!$D$28,IF($P122=4,'3 PlantsCodes'!$D$29)))))*IF($R122=1,'3 PlantsCodes'!$D$31,IF(SP_Madrid!$R122=2,'3 PlantsCodes'!$D$32)))</f>
        <v>32.887696376321102</v>
      </c>
      <c r="BI122" s="21">
        <f>(IF($O122=20,VLOOKUP($C122,[2]Madrid!$AB$7:$AN$40,12),IF($O122&gt;0,VLOOKUP($C122,[2]Madrid!$AB$7:$AN$40,$O122),0))/(IF($Q122=1,'3 PlantsCodes'!$E$26,IF($Q122=3,'3 PlantsCodes'!$E$28,IF($Q122=4,'3 PlantsCodes'!$E$29,1)))*IF($R122=1,'3 PlantsCodes'!$E$31,IF($R122=2,'3 PlantsCodes'!$E$32))))</f>
        <v>12.088971915674364</v>
      </c>
      <c r="BJ122" s="21">
        <f>VLOOKUP($C122,[2]Madrid!$AB$6:$AZ$40,$T122)</f>
        <v>15.557894736842105</v>
      </c>
      <c r="BK122" s="21">
        <f>VLOOKUP($C122,[2]Madrid!$B$7:$Y$40,18)</f>
        <v>11.353794285713454</v>
      </c>
      <c r="BL122" s="21">
        <f>VLOOKUP($C122,[2]Madrid!$B$7:$AA$40,26)</f>
        <v>0.60162699651270479</v>
      </c>
      <c r="BM122" s="22">
        <f>IF($V122=1,-[4]SFH!$E$12,0)</f>
        <v>0</v>
      </c>
      <c r="BN122" s="63" t="s">
        <v>38</v>
      </c>
      <c r="BO122" s="21">
        <f>IF($N122&gt;0,VLOOKUP($C122,[1]Madrid!$AB$7:$AN$40,$N122))/((IF($P122=1,'3 PlantsCodes'!$D$26,IF($P122=2,'3 PlantsCodes'!$D$27,IF($P122=3,'3 PlantsCodes'!$D$28,IF($P122=4,'3 PlantsCodes'!$D$29)))))*IF($R122=1,'3 PlantsCodes'!$D$31,IF(SP_Madrid!$R122=2,'3 PlantsCodes'!$D$32)))</f>
        <v>25.890171517213023</v>
      </c>
      <c r="BP122" s="21">
        <f>(IF($O122=20,VLOOKUP($C122,[1]Madrid!$AB$7:$AN$40,12),IF($O122&gt;0,VLOOKUP($C122,[1]Madrid!$AB$7:$AN$40,$O122),0))/(IF($Q122=1,'3 PlantsCodes'!$E$26,IF($Q122=3,'3 PlantsCodes'!$E$28,IF($Q122=4,'3 PlantsCodes'!$E$29,1)))*IF($R122=1,'3 PlantsCodes'!$E$31,IF($R122=2,'3 PlantsCodes'!$E$32))))</f>
        <v>6.1235276429470407</v>
      </c>
      <c r="BQ122" s="21">
        <f>VLOOKUP($C122,[1]Madrid!$AB$6:$AZ$40,$T122)</f>
        <v>24.010526315789473</v>
      </c>
      <c r="BR122" s="21">
        <f>VLOOKUP($C122,[1]Madrid!$B$7:$Y$40,18)</f>
        <v>11.676460606061632</v>
      </c>
      <c r="BS122" s="21">
        <f>VLOOKUP($C122,[1]Madrid!$B$7:$AA$40,26)</f>
        <v>0.448510089760358</v>
      </c>
      <c r="BT122" s="22">
        <f>IF($V122=1,-[4]AB!$E$12,0)</f>
        <v>0</v>
      </c>
      <c r="BU122" s="63" t="s">
        <v>38</v>
      </c>
    </row>
    <row r="123" spans="1:73" x14ac:dyDescent="0.25">
      <c r="A123" s="195"/>
      <c r="B123" s="18">
        <v>23</v>
      </c>
      <c r="C123" s="26">
        <f t="shared" ref="C123:W123" si="128">IF(C92="","",C92)</f>
        <v>9</v>
      </c>
      <c r="D123" s="55" t="str">
        <f t="shared" si="128"/>
        <v/>
      </c>
      <c r="E123" s="55" t="str">
        <f t="shared" si="128"/>
        <v/>
      </c>
      <c r="F123" s="54" t="str">
        <f t="shared" si="128"/>
        <v/>
      </c>
      <c r="G123" s="54" t="str">
        <f t="shared" si="128"/>
        <v/>
      </c>
      <c r="H123" s="54">
        <f t="shared" si="128"/>
        <v>0</v>
      </c>
      <c r="I123" s="54">
        <f t="shared" si="128"/>
        <v>2</v>
      </c>
      <c r="J123" s="54">
        <f t="shared" si="128"/>
        <v>2</v>
      </c>
      <c r="K123" s="54">
        <f t="shared" si="128"/>
        <v>1</v>
      </c>
      <c r="L123" s="54">
        <f t="shared" si="128"/>
        <v>1</v>
      </c>
      <c r="M123" s="54">
        <f t="shared" si="128"/>
        <v>2211</v>
      </c>
      <c r="N123" s="54">
        <f t="shared" si="128"/>
        <v>7</v>
      </c>
      <c r="O123" s="54">
        <f t="shared" si="128"/>
        <v>12</v>
      </c>
      <c r="P123" s="54">
        <f t="shared" si="128"/>
        <v>1</v>
      </c>
      <c r="Q123" s="54">
        <f t="shared" si="128"/>
        <v>1</v>
      </c>
      <c r="R123" s="54">
        <f t="shared" si="128"/>
        <v>2</v>
      </c>
      <c r="S123" s="54" t="str">
        <f t="shared" si="128"/>
        <v>o</v>
      </c>
      <c r="T123" s="26">
        <f t="shared" si="128"/>
        <v>16</v>
      </c>
      <c r="U123" s="54">
        <f t="shared" si="128"/>
        <v>0</v>
      </c>
      <c r="V123" s="54">
        <f t="shared" si="128"/>
        <v>1</v>
      </c>
      <c r="W123" s="19" t="str">
        <f t="shared" si="128"/>
        <v/>
      </c>
      <c r="X123" s="23">
        <f>IF(X92&gt;0,VLOOKUP(X92,'[3]2020_Envelope'!$BH$6:$CR$128,6),"")</f>
        <v>17.811299354838706</v>
      </c>
      <c r="Y123" s="23">
        <f>IF(Y92&gt;0,VLOOKUP(Y92,'[3]2020_Envelope'!$BH$6:$CR$128,6),"")</f>
        <v>95.895161290322577</v>
      </c>
      <c r="Z123" s="23">
        <f>IF(Z92&gt;0,VLOOKUP(Z92,'[3]2020_Envelope'!$BH$6:$CR$128,6),"")</f>
        <v>19.241129032258062</v>
      </c>
      <c r="AA123" s="23">
        <f>IF(AA92&gt;0,VLOOKUP(AA92,'[3]2020_Envelope'!$BH$6:$CR$128,6),"")</f>
        <v>88.946458646616577</v>
      </c>
      <c r="AB123" s="23" t="str">
        <f>IF(AB92&gt;0,VLOOKUP(AB92,'[3]2020_Envelope'!$BH$6:$CR$128,6),"")</f>
        <v/>
      </c>
      <c r="AC123" s="23">
        <f>IF(AC92&gt;0,VLOOKUP(AC92,'[3]2020_Envelope'!$BH$6:$CR$128,6),"")</f>
        <v>12.554464285714287</v>
      </c>
      <c r="AD123" s="22" t="str">
        <f>IF(AD92&gt;0,VLOOKUP(AD92,'[3]2020_HVAC'!$EY$7:$KA$83,26),"")</f>
        <v/>
      </c>
      <c r="AE123" s="22" t="str">
        <f>IF(AE92&gt;0,VLOOKUP(AE92,'[3]2020_HVAC'!$EY$7:$KA$83,26),"")</f>
        <v/>
      </c>
      <c r="AF123" s="22" t="str">
        <f>IF(AF92&gt;0,VLOOKUP(AF92,'[3]2020_HVAC'!$EY$7:$KA$83,26),"")</f>
        <v/>
      </c>
      <c r="AG123" s="61">
        <f>VLOOKUP($C123,[2]Performance!$A$3:$K$36,10)</f>
        <v>2</v>
      </c>
      <c r="AH123" s="61">
        <f t="shared" si="102"/>
        <v>28</v>
      </c>
      <c r="AI123" s="22">
        <f>IF(AI92&gt;0,VLOOKUP(AI92,'[3]2020_HVAC'!$EY$7:$KA$83,AH123),"")</f>
        <v>19.333893592730327</v>
      </c>
      <c r="AJ123" s="22" t="str">
        <f>IF(AJ92&gt;0,VLOOKUP(AJ92,'[3]2020_HVAC'!$EY$7:$KA$83,AH123),"")</f>
        <v/>
      </c>
      <c r="AK123" s="22">
        <f>IF(AK92&gt;0,VLOOKUP(AK92,'[3]2020_HVAC'!$EY$7:$KA$83,26),"")</f>
        <v>92.473799999999997</v>
      </c>
      <c r="AL123" s="22">
        <f>IF(AL92&gt;0,VLOOKUP(AL92,'[3]2020_HVAC'!$EY$7:$KA$83,26),"")</f>
        <v>8.345714285714287</v>
      </c>
      <c r="AM123" s="22" t="str">
        <f>IF(AM92&gt;0,VLOOKUP(AM92,'[3]2020_HVAC'!$EY$7:$KA$83,26),"")</f>
        <v/>
      </c>
      <c r="AN123" s="22">
        <f>IF(AN92&gt;0,VLOOKUP(AN92,'[3]2020_HVAC'!$EY$7:$KA$83,26),"")</f>
        <v>28.746813423645321</v>
      </c>
      <c r="AO123" s="14">
        <f t="shared" si="124"/>
        <v>53668.822747657614</v>
      </c>
      <c r="AP123" s="23">
        <f>IF(AP92&gt;0,VLOOKUP(AP92,'[3]2020_Envelope'!$BH$6:$CR$128,7),"")</f>
        <v>8.6188603106332131</v>
      </c>
      <c r="AQ123" s="23">
        <f>IF(AQ92&gt;0,VLOOKUP(AQ92,'[3]2020_Envelope'!$BH$6:$CR$128,7),"")</f>
        <v>39.767741935483869</v>
      </c>
      <c r="AR123" s="23">
        <f>IF(AR92&gt;0,VLOOKUP(AR92,'[3]2020_Envelope'!$BH$6:$CR$128,7),"")</f>
        <v>9.3107526881720428</v>
      </c>
      <c r="AS123" s="23">
        <f>IF(AS92&gt;0,VLOOKUP(AS92,'[3]2020_Envelope'!$BH$6:$CR$128,7),"")</f>
        <v>39.050388516746416</v>
      </c>
      <c r="AT123" s="23" t="str">
        <f>IF(AT92&gt;0,VLOOKUP(AT92,'[3]2020_Envelope'!$BH$6:$CR$128,7),"")</f>
        <v/>
      </c>
      <c r="AU123" s="23">
        <f>IF(AU92&gt;0,VLOOKUP(AU92,'[3]2020_Envelope'!$BH$6:$CR$128,7),"")</f>
        <v>5.127272727272727</v>
      </c>
      <c r="AV123" s="22" t="str">
        <f>IF(AV92&gt;0,VLOOKUP(AV92,'[3]2020_HVAC'!$EY$7:$KA$83,29),"")</f>
        <v/>
      </c>
      <c r="AW123" s="22" t="str">
        <f>IF(AW92&gt;0,VLOOKUP(AW92,'[3]2020_HVAC'!$EY$7:$KA$83,29),"")</f>
        <v/>
      </c>
      <c r="AX123" s="22" t="str">
        <f>IF(AX92&gt;0,VLOOKUP(AX92,'[3]2020_HVAC'!$EY$7:$KA$83,29),"")</f>
        <v/>
      </c>
      <c r="AY123" s="61">
        <f>VLOOKUP($C123,[1]Performance!$A$3:$K$36,10)</f>
        <v>2</v>
      </c>
      <c r="AZ123" s="61">
        <f t="shared" si="104"/>
        <v>31</v>
      </c>
      <c r="BA123" s="22">
        <f>IF(BA92&gt;0,VLOOKUP(BA92,'[3]2020_HVAC'!$EY$7:$KA$83,AZ123),"")</f>
        <v>13.505155590119848</v>
      </c>
      <c r="BB123" s="22" t="str">
        <f>IF(BB92&gt;0,VLOOKUP(BB92,'[3]2020_HVAC'!$EY$7:$KA$83,AZ123),"")</f>
        <v/>
      </c>
      <c r="BC123" s="22">
        <f>IF(BC92&gt;0,VLOOKUP(BC92,'[3]2020_HVAC'!$EY$7:$KA$83,29),"")</f>
        <v>81.678799999999995</v>
      </c>
      <c r="BD123" s="22">
        <f>IF(BD92&gt;0,VLOOKUP(BD92,'[3]2020_HVAC'!$EY$7:$KA$83,29),"")</f>
        <v>0.59010101010101013</v>
      </c>
      <c r="BE123" s="22" t="str">
        <f>IF(BE92&gt;0,VLOOKUP(BE92,'[3]2020_HVAC'!$EY$7:$KA$83,29),"")</f>
        <v/>
      </c>
      <c r="BF123" s="22">
        <f>IF(BF92&gt;0,VLOOKUP(BF92,'[3]2020_HVAC'!$EY$7:$KA$83,29),"")</f>
        <v>17.886906130268198</v>
      </c>
      <c r="BG123" s="14">
        <f t="shared" si="125"/>
        <v>213380.61911970936</v>
      </c>
      <c r="BH123" s="21">
        <f>IF($N123&gt;0,VLOOKUP($C123,[2]Madrid!$AB$7:$AN$40,$N123))/((IF($P123=1,'3 PlantsCodes'!$D$26,IF($P123=2,'3 PlantsCodes'!$D$27,IF($P123=3,'3 PlantsCodes'!$D$28,IF($P123=4,'3 PlantsCodes'!$D$29)))))*IF($R123=1,'3 PlantsCodes'!$D$31,IF(SP_Madrid!$R123=2,'3 PlantsCodes'!$D$32)))</f>
        <v>12.482760522277067</v>
      </c>
      <c r="BI123" s="21">
        <f>(IF($O123=20,VLOOKUP($C123,[2]Madrid!$AB$7:$AN$40,12),IF($O123&gt;0,VLOOKUP($C123,[2]Madrid!$AB$7:$AN$40,$O123),0))/(IF($Q123=1,'3 PlantsCodes'!$E$26,IF($Q123=3,'3 PlantsCodes'!$E$28,IF($Q123=4,'3 PlantsCodes'!$E$29,1)))*IF($R123=1,'3 PlantsCodes'!$E$31,IF($R123=2,'3 PlantsCodes'!$E$32))))</f>
        <v>12.213600492124613</v>
      </c>
      <c r="BJ123" s="21">
        <f>VLOOKUP($C123,[2]Madrid!$AB$6:$AZ$40,$T123)</f>
        <v>5.9659877139677659</v>
      </c>
      <c r="BK123" s="21">
        <f>VLOOKUP($C123,[2]Madrid!$B$7:$Y$40,18)</f>
        <v>11.353794285713454</v>
      </c>
      <c r="BL123" s="21">
        <f>VLOOKUP($C123,[2]Madrid!$B$7:$AA$40,26)</f>
        <v>0.60162699651270479</v>
      </c>
      <c r="BM123" s="22">
        <f>IF($V123=1,-[4]SFH!$E$12,0)</f>
        <v>-22.4</v>
      </c>
      <c r="BN123" s="63" t="s">
        <v>38</v>
      </c>
      <c r="BO123" s="21">
        <f>IF($N123&gt;0,VLOOKUP($C123,[1]Madrid!$AB$7:$AN$40,$N123))/((IF($P123=1,'3 PlantsCodes'!$D$26,IF($P123=2,'3 PlantsCodes'!$D$27,IF($P123=3,'3 PlantsCodes'!$D$28,IF($P123=4,'3 PlantsCodes'!$D$29)))))*IF($R123=1,'3 PlantsCodes'!$D$31,IF(SP_Madrid!$R123=2,'3 PlantsCodes'!$D$32)))</f>
        <v>10.042965535925413</v>
      </c>
      <c r="BP123" s="21">
        <f>(IF($O123=20,VLOOKUP($C123,[1]Madrid!$AB$7:$AN$40,12),IF($O123&gt;0,VLOOKUP($C123,[1]Madrid!$AB$7:$AN$40,$O123),0))/(IF($Q123=1,'3 PlantsCodes'!$E$26,IF($Q123=3,'3 PlantsCodes'!$E$28,IF($Q123=4,'3 PlantsCodes'!$E$29,1)))*IF($R123=1,'3 PlantsCodes'!$E$31,IF($R123=2,'3 PlantsCodes'!$E$32))))</f>
        <v>6.1866567939052572</v>
      </c>
      <c r="BQ123" s="21">
        <f>VLOOKUP($C123,[1]Madrid!$AB$6:$AZ$40,$T123)</f>
        <v>9.4098579234548225</v>
      </c>
      <c r="BR123" s="21">
        <f>VLOOKUP($C123,[1]Madrid!$B$7:$Y$40,18)</f>
        <v>11.676460606061632</v>
      </c>
      <c r="BS123" s="21">
        <f>VLOOKUP($C123,[1]Madrid!$B$7:$AA$40,26)</f>
        <v>0.448510089760358</v>
      </c>
      <c r="BT123" s="22">
        <f>IF($V123=1,-[4]AB!$E$12,0)</f>
        <v>-13.872727272727273</v>
      </c>
      <c r="BU123" s="63" t="s">
        <v>38</v>
      </c>
    </row>
    <row r="124" spans="1:73" x14ac:dyDescent="0.25">
      <c r="A124" s="195"/>
      <c r="B124" s="18">
        <v>24</v>
      </c>
      <c r="C124" s="26">
        <f t="shared" ref="C124:W124" si="129">IF(C93="","",C93)</f>
        <v>32</v>
      </c>
      <c r="D124" s="55" t="str">
        <f t="shared" si="129"/>
        <v/>
      </c>
      <c r="E124" s="55" t="str">
        <f t="shared" si="129"/>
        <v/>
      </c>
      <c r="F124" s="54" t="str">
        <f t="shared" si="129"/>
        <v/>
      </c>
      <c r="G124" s="54" t="str">
        <f t="shared" si="129"/>
        <v/>
      </c>
      <c r="H124" s="54">
        <f t="shared" si="129"/>
        <v>0</v>
      </c>
      <c r="I124" s="54">
        <f t="shared" si="129"/>
        <v>4</v>
      </c>
      <c r="J124" s="54">
        <f t="shared" si="129"/>
        <v>3</v>
      </c>
      <c r="K124" s="54">
        <f t="shared" si="129"/>
        <v>2</v>
      </c>
      <c r="L124" s="54">
        <f t="shared" si="129"/>
        <v>1</v>
      </c>
      <c r="M124" s="54">
        <f t="shared" si="129"/>
        <v>4321</v>
      </c>
      <c r="N124" s="54">
        <f t="shared" si="129"/>
        <v>7</v>
      </c>
      <c r="O124" s="54">
        <f t="shared" si="129"/>
        <v>12</v>
      </c>
      <c r="P124" s="54">
        <f t="shared" si="129"/>
        <v>3</v>
      </c>
      <c r="Q124" s="54">
        <f t="shared" si="129"/>
        <v>3</v>
      </c>
      <c r="R124" s="54">
        <f t="shared" si="129"/>
        <v>2</v>
      </c>
      <c r="S124" s="54" t="str">
        <f t="shared" si="129"/>
        <v>o</v>
      </c>
      <c r="T124" s="26">
        <f t="shared" si="129"/>
        <v>22</v>
      </c>
      <c r="U124" s="54">
        <f t="shared" si="129"/>
        <v>1</v>
      </c>
      <c r="V124" s="54">
        <f t="shared" si="129"/>
        <v>1</v>
      </c>
      <c r="W124" s="19" t="str">
        <f t="shared" si="129"/>
        <v/>
      </c>
      <c r="X124" s="23">
        <f>IF(X93&gt;0,VLOOKUP(X93,'[3]2020_Envelope'!$BH$6:$CR$128,6),"")</f>
        <v>34.80359852534562</v>
      </c>
      <c r="Y124" s="23">
        <f>IF(Y93&gt;0,VLOOKUP(Y93,'[3]2020_Envelope'!$BH$6:$CR$128,6),"")</f>
        <v>123.69086021505375</v>
      </c>
      <c r="Z124" s="23">
        <f>IF(Z93&gt;0,VLOOKUP(Z93,'[3]2020_Envelope'!$BH$6:$CR$128,6),"")</f>
        <v>25.306616136075686</v>
      </c>
      <c r="AA124" s="23">
        <f>IF(AA93&gt;0,VLOOKUP(AA93,'[3]2020_Envelope'!$BH$6:$CR$128,6),"")</f>
        <v>113.55650323308275</v>
      </c>
      <c r="AB124" s="23">
        <f>IF(AB93&gt;0,VLOOKUP(AB93,'[3]2020_Envelope'!$BH$6:$CR$128,6),"")</f>
        <v>56.34910714285715</v>
      </c>
      <c r="AC124" s="23">
        <f>IF(AC93&gt;0,VLOOKUP(AC93,'[3]2020_Envelope'!$BH$6:$CR$128,6),"")</f>
        <v>29.196428571428573</v>
      </c>
      <c r="AD124" s="22" t="str">
        <f>IF(AD93&gt;0,VLOOKUP(AD93,'[3]2020_HVAC'!$EY$7:$KA$83,26),"")</f>
        <v/>
      </c>
      <c r="AE124" s="22" t="str">
        <f>IF(AE93&gt;0,VLOOKUP(AE93,'[3]2020_HVAC'!$EY$7:$KA$83,26),"")</f>
        <v/>
      </c>
      <c r="AF124" s="22" t="str">
        <f>IF(AF93&gt;0,VLOOKUP(AF93,'[3]2020_HVAC'!$EY$7:$KA$83,26),"")</f>
        <v/>
      </c>
      <c r="AG124" s="61">
        <f>VLOOKUP($C124,[2]Performance!$A$3:$K$36,10)</f>
        <v>2</v>
      </c>
      <c r="AH124" s="61">
        <f t="shared" si="102"/>
        <v>28</v>
      </c>
      <c r="AI124" s="22">
        <f>IF(AI93&gt;0,VLOOKUP(AI93,'[3]2020_HVAC'!$EY$7:$KA$83,AH124),"")</f>
        <v>19.333893592730327</v>
      </c>
      <c r="AJ124" s="22" t="str">
        <f>IF(AJ93&gt;0,VLOOKUP(AJ93,'[3]2020_HVAC'!$EY$7:$KA$83,AH124),"")</f>
        <v/>
      </c>
      <c r="AK124" s="22">
        <f>IF(AK93&gt;0,VLOOKUP(AK93,'[3]2020_HVAC'!$EY$7:$KA$83,26),"")</f>
        <v>53.898799999999994</v>
      </c>
      <c r="AL124" s="22">
        <f>IF(AL93&gt;0,VLOOKUP(AL93,'[3]2020_HVAC'!$EY$7:$KA$83,26),"")</f>
        <v>8.345714285714287</v>
      </c>
      <c r="AM124" s="22">
        <f>IF(AM93&gt;0,VLOOKUP(AM93,'[3]2020_HVAC'!$EY$7:$KA$83,26),"")</f>
        <v>13.506994285714272</v>
      </c>
      <c r="AN124" s="22">
        <f>IF(AN93&gt;0,VLOOKUP(AN93,'[3]2020_HVAC'!$EY$7:$KA$83,26),"")</f>
        <v>28.746813423645321</v>
      </c>
      <c r="AO124" s="14">
        <f t="shared" si="124"/>
        <v>70942.946117630665</v>
      </c>
      <c r="AP124" s="23">
        <f>IF(AP93&gt;0,VLOOKUP(AP93,'[3]2020_Envelope'!$BH$6:$CR$128,7),"")</f>
        <v>16.841407694145758</v>
      </c>
      <c r="AQ124" s="23">
        <f>IF(AQ93&gt;0,VLOOKUP(AQ93,'[3]2020_Envelope'!$BH$6:$CR$128,7),"")</f>
        <v>51.294623655913973</v>
      </c>
      <c r="AR124" s="23">
        <f>IF(AR93&gt;0,VLOOKUP(AR93,'[3]2020_Envelope'!$BH$6:$CR$128,7),"")</f>
        <v>12.245832550807066</v>
      </c>
      <c r="AS124" s="23">
        <f>IF(AS93&gt;0,VLOOKUP(AS93,'[3]2020_Envelope'!$BH$6:$CR$128,7),"")</f>
        <v>50.544654545454549</v>
      </c>
      <c r="AT124" s="23">
        <f>IF(AT93&gt;0,VLOOKUP(AT93,'[3]2020_Envelope'!$BH$6:$CR$128,7),"")</f>
        <v>24.739090909090908</v>
      </c>
      <c r="AU124" s="23">
        <f>IF(AU93&gt;0,VLOOKUP(AU93,'[3]2020_Envelope'!$BH$6:$CR$128,7),"")</f>
        <v>12.818181818181818</v>
      </c>
      <c r="AV124" s="22" t="str">
        <f>IF(AV93&gt;0,VLOOKUP(AV93,'[3]2020_HVAC'!$EY$7:$KA$83,29),"")</f>
        <v/>
      </c>
      <c r="AW124" s="22" t="str">
        <f>IF(AW93&gt;0,VLOOKUP(AW93,'[3]2020_HVAC'!$EY$7:$KA$83,29),"")</f>
        <v/>
      </c>
      <c r="AX124" s="22" t="str">
        <f>IF(AX93&gt;0,VLOOKUP(AX93,'[3]2020_HVAC'!$EY$7:$KA$83,29),"")</f>
        <v/>
      </c>
      <c r="AY124" s="61">
        <f>VLOOKUP($C124,[1]Performance!$A$3:$K$36,10)</f>
        <v>2</v>
      </c>
      <c r="AZ124" s="61">
        <f t="shared" si="104"/>
        <v>31</v>
      </c>
      <c r="BA124" s="22">
        <f>IF(BA93&gt;0,VLOOKUP(BA93,'[3]2020_HVAC'!$EY$7:$KA$83,AZ124),"")</f>
        <v>13.505155590119848</v>
      </c>
      <c r="BB124" s="22" t="str">
        <f>IF(BB93&gt;0,VLOOKUP(BB93,'[3]2020_HVAC'!$EY$7:$KA$83,AZ124),"")</f>
        <v/>
      </c>
      <c r="BC124" s="22">
        <f>IF(BC93&gt;0,VLOOKUP(BC93,'[3]2020_HVAC'!$EY$7:$KA$83,29),"")</f>
        <v>53.898799999999987</v>
      </c>
      <c r="BD124" s="22">
        <f>IF(BD93&gt;0,VLOOKUP(BD93,'[3]2020_HVAC'!$EY$7:$KA$83,29),"")</f>
        <v>0.59010101010101013</v>
      </c>
      <c r="BE124" s="22">
        <f>IF(BE93&gt;0,VLOOKUP(BE93,'[3]2020_HVAC'!$EY$7:$KA$83,29),"")</f>
        <v>18.03923393939392</v>
      </c>
      <c r="BF124" s="22">
        <f>IF(BF93&gt;0,VLOOKUP(BF93,'[3]2020_HVAC'!$EY$7:$KA$83,29),"")</f>
        <v>17.886906130268198</v>
      </c>
      <c r="BG124" s="14">
        <f t="shared" si="125"/>
        <v>269679.94796504232</v>
      </c>
      <c r="BH124" s="21">
        <f>IF($N124&gt;0,VLOOKUP($C124,[2]Madrid!$AB$7:$AN$40,$N124))/((IF($P124=1,'3 PlantsCodes'!$D$26,IF($P124=2,'3 PlantsCodes'!$D$27,IF($P124=3,'3 PlantsCodes'!$D$28,IF($P124=4,'3 PlantsCodes'!$D$29)))))*IF($R124=1,'3 PlantsCodes'!$D$31,IF(SP_Madrid!$R124=2,'3 PlantsCodes'!$D$32)))</f>
        <v>6.7977757071169789</v>
      </c>
      <c r="BI124" s="21">
        <f>(IF($O124=20,VLOOKUP($C124,[2]Madrid!$AB$7:$AN$40,12),IF($O124&gt;0,VLOOKUP($C124,[2]Madrid!$AB$7:$AN$40,$O124),0))/(IF($Q124=1,'3 PlantsCodes'!$E$26,IF($Q124=3,'3 PlantsCodes'!$E$28,IF($Q124=4,'3 PlantsCodes'!$E$29,1)))*IF($R124=1,'3 PlantsCodes'!$E$31,IF($R124=2,'3 PlantsCodes'!$E$32))))</f>
        <v>4.6410806867096239</v>
      </c>
      <c r="BJ124" s="21">
        <f>VLOOKUP($C124,[2]Madrid!$AB$6:$AZ$40,$T124)</f>
        <v>2.1888586647409083</v>
      </c>
      <c r="BK124" s="21">
        <f>VLOOKUP($C124,[2]Madrid!$B$7:$Y$40,18)</f>
        <v>11.353794285713454</v>
      </c>
      <c r="BL124" s="21">
        <f>VLOOKUP($C124,[2]Madrid!$B$7:$AA$40,26)</f>
        <v>0.41435331039763096</v>
      </c>
      <c r="BM124" s="22">
        <f>IF($V124=1,-[4]SFH!$E$12,0)</f>
        <v>-22.4</v>
      </c>
      <c r="BN124" s="63" t="s">
        <v>38</v>
      </c>
      <c r="BO124" s="21">
        <f>IF($N124&gt;0,VLOOKUP($C124,[1]Madrid!$AB$7:$AN$40,$N124))/((IF($P124=1,'3 PlantsCodes'!$D$26,IF($P124=2,'3 PlantsCodes'!$D$27,IF($P124=3,'3 PlantsCodes'!$D$28,IF($P124=4,'3 PlantsCodes'!$D$29)))))*IF($R124=1,'3 PlantsCodes'!$D$31,IF(SP_Madrid!$R124=2,'3 PlantsCodes'!$D$32)))</f>
        <v>6.641451240258049</v>
      </c>
      <c r="BP124" s="21">
        <f>(IF($O124=20,VLOOKUP($C124,[1]Madrid!$AB$7:$AN$40,12),IF($O124&gt;0,VLOOKUP($C124,[1]Madrid!$AB$7:$AN$40,$O124),0))/(IF($Q124=1,'3 PlantsCodes'!$E$26,IF($Q124=3,'3 PlantsCodes'!$E$28,IF($Q124=4,'3 PlantsCodes'!$E$29,1)))*IF($R124=1,'3 PlantsCodes'!$E$31,IF($R124=2,'3 PlantsCodes'!$E$32))))</f>
        <v>2.1489569947490956</v>
      </c>
      <c r="BQ124" s="21">
        <f>VLOOKUP($C124,[1]Madrid!$AB$6:$AZ$40,$T124)</f>
        <v>3.5934510331165055</v>
      </c>
      <c r="BR124" s="21">
        <f>VLOOKUP($C124,[1]Madrid!$B$7:$Y$40,18)</f>
        <v>11.676460606061632</v>
      </c>
      <c r="BS124" s="21">
        <f>VLOOKUP($C124,[1]Madrid!$B$7:$AA$40,26)</f>
        <v>0.3782879071788664</v>
      </c>
      <c r="BT124" s="22">
        <f>IF($V124=1,-[4]AB!$E$12,0)</f>
        <v>-13.872727272727273</v>
      </c>
      <c r="BU124" s="63" t="s">
        <v>38</v>
      </c>
    </row>
    <row r="125" spans="1:73" x14ac:dyDescent="0.25">
      <c r="A125" s="195"/>
      <c r="B125" s="18">
        <v>25</v>
      </c>
      <c r="C125" s="26">
        <f t="shared" ref="C125:W125" si="130">IF(C94="","",C94)</f>
        <v>10</v>
      </c>
      <c r="D125" s="55" t="str">
        <f t="shared" si="130"/>
        <v/>
      </c>
      <c r="E125" s="55" t="str">
        <f t="shared" si="130"/>
        <v/>
      </c>
      <c r="F125" s="54" t="str">
        <f t="shared" si="130"/>
        <v/>
      </c>
      <c r="G125" s="54" t="str">
        <f t="shared" si="130"/>
        <v/>
      </c>
      <c r="H125" s="54">
        <f t="shared" si="130"/>
        <v>0</v>
      </c>
      <c r="I125" s="54">
        <f t="shared" si="130"/>
        <v>2</v>
      </c>
      <c r="J125" s="54">
        <f t="shared" si="130"/>
        <v>2</v>
      </c>
      <c r="K125" s="54">
        <f t="shared" si="130"/>
        <v>2</v>
      </c>
      <c r="L125" s="54">
        <f t="shared" si="130"/>
        <v>1</v>
      </c>
      <c r="M125" s="54">
        <f t="shared" si="130"/>
        <v>2221</v>
      </c>
      <c r="N125" s="54">
        <f t="shared" si="130"/>
        <v>6</v>
      </c>
      <c r="O125" s="54">
        <f t="shared" si="130"/>
        <v>20</v>
      </c>
      <c r="P125" s="54">
        <f t="shared" si="130"/>
        <v>1</v>
      </c>
      <c r="Q125" s="54">
        <f t="shared" si="130"/>
        <v>1</v>
      </c>
      <c r="R125" s="54">
        <f t="shared" si="130"/>
        <v>2</v>
      </c>
      <c r="S125" s="54" t="str">
        <f t="shared" si="130"/>
        <v>o</v>
      </c>
      <c r="T125" s="26">
        <f t="shared" si="130"/>
        <v>21</v>
      </c>
      <c r="U125" s="54">
        <f t="shared" si="130"/>
        <v>1</v>
      </c>
      <c r="V125" s="54">
        <f t="shared" si="130"/>
        <v>1</v>
      </c>
      <c r="W125" s="19" t="str">
        <f t="shared" si="130"/>
        <v/>
      </c>
      <c r="X125" s="23">
        <f>IF(X94&gt;0,VLOOKUP(X94,'[3]2020_Envelope'!$BH$6:$CR$128,6),"")</f>
        <v>17.811299354838706</v>
      </c>
      <c r="Y125" s="23">
        <f>IF(Y94&gt;0,VLOOKUP(Y94,'[3]2020_Envelope'!$BH$6:$CR$128,6),"")</f>
        <v>95.895161290322577</v>
      </c>
      <c r="Z125" s="23">
        <f>IF(Z94&gt;0,VLOOKUP(Z94,'[3]2020_Envelope'!$BH$6:$CR$128,6),"")</f>
        <v>19.241129032258062</v>
      </c>
      <c r="AA125" s="23">
        <f>IF(AA94&gt;0,VLOOKUP(AA94,'[3]2020_Envelope'!$BH$6:$CR$128,6),"")</f>
        <v>88.946458646616577</v>
      </c>
      <c r="AB125" s="23">
        <f>IF(AB94&gt;0,VLOOKUP(AB94,'[3]2020_Envelope'!$BH$6:$CR$128,6),"")</f>
        <v>56.34910714285715</v>
      </c>
      <c r="AC125" s="23">
        <f>IF(AC94&gt;0,VLOOKUP(AC94,'[3]2020_Envelope'!$BH$6:$CR$128,6),"")</f>
        <v>29.196428571428573</v>
      </c>
      <c r="AD125" s="22" t="str">
        <f>IF(AD94&gt;0,VLOOKUP(AD94,'[3]2020_HVAC'!$EY$7:$KA$83,26),"")</f>
        <v/>
      </c>
      <c r="AE125" s="22" t="str">
        <f>IF(AE94&gt;0,VLOOKUP(AE94,'[3]2020_HVAC'!$EY$7:$KA$83,26),"")</f>
        <v/>
      </c>
      <c r="AF125" s="22" t="str">
        <f>IF(AF94&gt;0,VLOOKUP(AF94,'[3]2020_HVAC'!$EY$7:$KA$83,26),"")</f>
        <v/>
      </c>
      <c r="AG125" s="61">
        <f>VLOOKUP($C125,[2]Performance!$A$3:$K$36,10)</f>
        <v>2</v>
      </c>
      <c r="AH125" s="61">
        <f t="shared" si="102"/>
        <v>28</v>
      </c>
      <c r="AI125" s="22">
        <f>IF(AI94&gt;0,VLOOKUP(AI94,'[3]2020_HVAC'!$EY$7:$KA$83,AH125),"")</f>
        <v>13.090351488750029</v>
      </c>
      <c r="AJ125" s="22">
        <f>IF(AJ94&gt;0,VLOOKUP(AJ94,'[3]2020_HVAC'!$EY$7:$KA$83,AH125),"")</f>
        <v>32.944662698653083</v>
      </c>
      <c r="AK125" s="22">
        <f>IF(AK94&gt;0,VLOOKUP(AK94,'[3]2020_HVAC'!$EY$7:$KA$83,26),"")</f>
        <v>92.473799999999997</v>
      </c>
      <c r="AL125" s="22">
        <f>IF(AL94&gt;0,VLOOKUP(AL94,'[3]2020_HVAC'!$EY$7:$KA$83,26),"")</f>
        <v>8.345714285714287</v>
      </c>
      <c r="AM125" s="22">
        <f>IF(AM94&gt;0,VLOOKUP(AM94,'[3]2020_HVAC'!$EY$7:$KA$83,26),"")</f>
        <v>13.506994285714272</v>
      </c>
      <c r="AN125" s="22">
        <f>IF(AN94&gt;0,VLOOKUP(AN94,'[3]2020_HVAC'!$EY$7:$KA$83,26),"")</f>
        <v>28.746813423645321</v>
      </c>
      <c r="AO125" s="14">
        <f t="shared" si="124"/>
        <v>69516.708830911812</v>
      </c>
      <c r="AP125" s="23">
        <f>IF(AP94&gt;0,VLOOKUP(AP94,'[3]2020_Envelope'!$BH$6:$CR$128,7),"")</f>
        <v>8.6188603106332131</v>
      </c>
      <c r="AQ125" s="23">
        <f>IF(AQ94&gt;0,VLOOKUP(AQ94,'[3]2020_Envelope'!$BH$6:$CR$128,7),"")</f>
        <v>39.767741935483869</v>
      </c>
      <c r="AR125" s="23">
        <f>IF(AR94&gt;0,VLOOKUP(AR94,'[3]2020_Envelope'!$BH$6:$CR$128,7),"")</f>
        <v>9.3107526881720428</v>
      </c>
      <c r="AS125" s="23">
        <f>IF(AS94&gt;0,VLOOKUP(AS94,'[3]2020_Envelope'!$BH$6:$CR$128,7),"")</f>
        <v>39.050388516746416</v>
      </c>
      <c r="AT125" s="23">
        <f>IF(AT94&gt;0,VLOOKUP(AT94,'[3]2020_Envelope'!$BH$6:$CR$128,7),"")</f>
        <v>24.739090909090908</v>
      </c>
      <c r="AU125" s="23">
        <f>IF(AU94&gt;0,VLOOKUP(AU94,'[3]2020_Envelope'!$BH$6:$CR$128,7),"")</f>
        <v>12.818181818181818</v>
      </c>
      <c r="AV125" s="22" t="str">
        <f>IF(AV94&gt;0,VLOOKUP(AV94,'[3]2020_HVAC'!$EY$7:$KA$83,29),"")</f>
        <v/>
      </c>
      <c r="AW125" s="22" t="str">
        <f>IF(AW94&gt;0,VLOOKUP(AW94,'[3]2020_HVAC'!$EY$7:$KA$83,29),"")</f>
        <v/>
      </c>
      <c r="AX125" s="22" t="str">
        <f>IF(AX94&gt;0,VLOOKUP(AX94,'[3]2020_HVAC'!$EY$7:$KA$83,29),"")</f>
        <v/>
      </c>
      <c r="AY125" s="61">
        <f>VLOOKUP($C125,[1]Performance!$A$3:$K$36,10)</f>
        <v>2</v>
      </c>
      <c r="AZ125" s="61">
        <f t="shared" si="104"/>
        <v>31</v>
      </c>
      <c r="BA125" s="22">
        <f>IF(BA94&gt;0,VLOOKUP(BA94,'[3]2020_HVAC'!$EY$7:$KA$83,AZ125),"")</f>
        <v>7.1208356883663484</v>
      </c>
      <c r="BB125" s="22">
        <f>IF(BB94&gt;0,VLOOKUP(BB94,'[3]2020_HVAC'!$EY$7:$KA$83,AZ125),"")</f>
        <v>13.882643290369963</v>
      </c>
      <c r="BC125" s="22">
        <f>IF(BC94&gt;0,VLOOKUP(BC94,'[3]2020_HVAC'!$EY$7:$KA$83,29),"")</f>
        <v>81.678799999999995</v>
      </c>
      <c r="BD125" s="22">
        <f>IF(BD94&gt;0,VLOOKUP(BD94,'[3]2020_HVAC'!$EY$7:$KA$83,29),"")</f>
        <v>0.59010101010101013</v>
      </c>
      <c r="BE125" s="22">
        <f>IF(BE94&gt;0,VLOOKUP(BE94,'[3]2020_HVAC'!$EY$7:$KA$83,29),"")</f>
        <v>18.03923393939392</v>
      </c>
      <c r="BF125" s="22">
        <f>IF(BF94&gt;0,VLOOKUP(BF94,'[3]2020_HVAC'!$EY$7:$KA$83,29),"")</f>
        <v>17.886906130268198</v>
      </c>
      <c r="BG125" s="14">
        <f t="shared" si="125"/>
        <v>270768.5008744396</v>
      </c>
      <c r="BH125" s="21">
        <f>IF($N125&gt;0,VLOOKUP($C125,[2]Madrid!$AB$7:$AN$40,$N125))/((IF($P125=1,'3 PlantsCodes'!$D$26,IF($P125=2,'3 PlantsCodes'!$D$27,IF($P125=3,'3 PlantsCodes'!$D$28,IF($P125=4,'3 PlantsCodes'!$D$29)))))*IF($R125=1,'3 PlantsCodes'!$D$31,IF(SP_Madrid!$R125=2,'3 PlantsCodes'!$D$32)))</f>
        <v>31.238396152891738</v>
      </c>
      <c r="BI125" s="21">
        <f>(IF($O125=20,VLOOKUP($C125,[2]Madrid!$AB$7:$AN$40,12),IF($O125&gt;0,VLOOKUP($C125,[2]Madrid!$AB$7:$AN$40,$O125),0))/(IF($Q125=1,'3 PlantsCodes'!$E$26,IF($Q125=3,'3 PlantsCodes'!$E$28,IF($Q125=4,'3 PlantsCodes'!$E$29,1)))*IF($R125=1,'3 PlantsCodes'!$E$31,IF($R125=2,'3 PlantsCodes'!$E$32))))</f>
        <v>5.2450246888326024</v>
      </c>
      <c r="BJ125" s="21">
        <f>VLOOKUP($C125,[2]Madrid!$AB$6:$AZ$40,$T125)</f>
        <v>5.3999999999999995</v>
      </c>
      <c r="BK125" s="21">
        <f>VLOOKUP($C125,[2]Madrid!$B$7:$Y$40,18)</f>
        <v>11.353794285713454</v>
      </c>
      <c r="BL125" s="21">
        <f>VLOOKUP($C125,[2]Madrid!$B$7:$AA$40,26)</f>
        <v>0.4535855887609444</v>
      </c>
      <c r="BM125" s="22">
        <f>IF($V125=1,-[4]SFH!$E$12,0)</f>
        <v>-22.4</v>
      </c>
      <c r="BN125" s="63" t="s">
        <v>38</v>
      </c>
      <c r="BO125" s="21">
        <f>IF($N125&gt;0,VLOOKUP($C125,[1]Madrid!$AB$7:$AN$40,$N125))/((IF($P125=1,'3 PlantsCodes'!$D$26,IF($P125=2,'3 PlantsCodes'!$D$27,IF($P125=3,'3 PlantsCodes'!$D$28,IF($P125=4,'3 PlantsCodes'!$D$29)))))*IF($R125=1,'3 PlantsCodes'!$D$31,IF(SP_Madrid!$R125=2,'3 PlantsCodes'!$D$32)))</f>
        <v>24.587430681829122</v>
      </c>
      <c r="BP125" s="21">
        <f>(IF($O125=20,VLOOKUP($C125,[1]Madrid!$AB$7:$AN$40,12),IF($O125&gt;0,VLOOKUP($C125,[1]Madrid!$AB$7:$AN$40,$O125),0))/(IF($Q125=1,'3 PlantsCodes'!$E$26,IF($Q125=3,'3 PlantsCodes'!$E$28,IF($Q125=4,'3 PlantsCodes'!$E$29,1)))*IF($R125=1,'3 PlantsCodes'!$E$31,IF($R125=2,'3 PlantsCodes'!$E$32))))</f>
        <v>2.3953168863984127</v>
      </c>
      <c r="BQ125" s="21">
        <f>VLOOKUP($C125,[1]Madrid!$AB$6:$AZ$40,$T125)</f>
        <v>8.8707070707070699</v>
      </c>
      <c r="BR125" s="21">
        <f>VLOOKUP($C125,[1]Madrid!$B$7:$Y$40,18)</f>
        <v>11.676460606061632</v>
      </c>
      <c r="BS125" s="21">
        <f>VLOOKUP($C125,[1]Madrid!$B$7:$AA$40,26)</f>
        <v>0.39578026375982378</v>
      </c>
      <c r="BT125" s="22">
        <f>IF($V125=1,-[4]AB!$E$12,0)</f>
        <v>-13.872727272727273</v>
      </c>
      <c r="BU125" s="63" t="s">
        <v>38</v>
      </c>
    </row>
    <row r="126" spans="1:73" x14ac:dyDescent="0.25">
      <c r="A126" s="195"/>
      <c r="B126" s="18">
        <v>26</v>
      </c>
      <c r="C126" s="26">
        <f t="shared" ref="C126:W126" si="131">IF(C95="","",C95)</f>
        <v>19</v>
      </c>
      <c r="D126" s="55" t="str">
        <f t="shared" si="131"/>
        <v/>
      </c>
      <c r="E126" s="55" t="str">
        <f t="shared" si="131"/>
        <v/>
      </c>
      <c r="F126" s="54" t="str">
        <f t="shared" si="131"/>
        <v/>
      </c>
      <c r="G126" s="54" t="str">
        <f t="shared" si="131"/>
        <v/>
      </c>
      <c r="H126" s="54">
        <f t="shared" si="131"/>
        <v>0</v>
      </c>
      <c r="I126" s="54">
        <f t="shared" si="131"/>
        <v>3</v>
      </c>
      <c r="J126" s="54">
        <f t="shared" si="131"/>
        <v>2</v>
      </c>
      <c r="K126" s="54">
        <f t="shared" si="131"/>
        <v>1</v>
      </c>
      <c r="L126" s="54">
        <f t="shared" si="131"/>
        <v>1</v>
      </c>
      <c r="M126" s="54">
        <f t="shared" si="131"/>
        <v>3211</v>
      </c>
      <c r="N126" s="54">
        <f t="shared" si="131"/>
        <v>6</v>
      </c>
      <c r="O126" s="54">
        <f t="shared" si="131"/>
        <v>20</v>
      </c>
      <c r="P126" s="54">
        <f t="shared" si="131"/>
        <v>1</v>
      </c>
      <c r="Q126" s="54">
        <f t="shared" si="131"/>
        <v>1</v>
      </c>
      <c r="R126" s="54">
        <f t="shared" si="131"/>
        <v>2</v>
      </c>
      <c r="S126" s="54" t="str">
        <f t="shared" si="131"/>
        <v>o</v>
      </c>
      <c r="T126" s="26">
        <f t="shared" si="131"/>
        <v>15</v>
      </c>
      <c r="U126" s="54">
        <f t="shared" si="131"/>
        <v>0</v>
      </c>
      <c r="V126" s="54">
        <f t="shared" si="131"/>
        <v>0</v>
      </c>
      <c r="W126" s="19" t="str">
        <f t="shared" si="131"/>
        <v/>
      </c>
      <c r="X126" s="23">
        <f>IF(X95&gt;0,VLOOKUP(X95,'[3]2020_Envelope'!$BH$6:$CR$128,6),"")</f>
        <v>22.059374147465434</v>
      </c>
      <c r="Y126" s="23">
        <f>IF(Y95&gt;0,VLOOKUP(Y95,'[3]2020_Envelope'!$BH$6:$CR$128,6),"")</f>
        <v>109.79301075268818</v>
      </c>
      <c r="Z126" s="23">
        <f>IF(Z95&gt;0,VLOOKUP(Z95,'[3]2020_Envelope'!$BH$6:$CR$128,6),"")</f>
        <v>22.44798387096774</v>
      </c>
      <c r="AA126" s="23">
        <f>IF(AA95&gt;0,VLOOKUP(AA95,'[3]2020_Envelope'!$BH$6:$CR$128,6),"")</f>
        <v>88.946458646616577</v>
      </c>
      <c r="AB126" s="23" t="str">
        <f>IF(AB95&gt;0,VLOOKUP(AB95,'[3]2020_Envelope'!$BH$6:$CR$128,6),"")</f>
        <v/>
      </c>
      <c r="AC126" s="23">
        <f>IF(AC95&gt;0,VLOOKUP(AC95,'[3]2020_Envelope'!$BH$6:$CR$128,6),"")</f>
        <v>12.554464285714287</v>
      </c>
      <c r="AD126" s="22" t="str">
        <f>IF(AD95&gt;0,VLOOKUP(AD95,'[3]2020_HVAC'!$EY$7:$KA$83,26),"")</f>
        <v/>
      </c>
      <c r="AE126" s="22" t="str">
        <f>IF(AE95&gt;0,VLOOKUP(AE95,'[3]2020_HVAC'!$EY$7:$KA$83,26),"")</f>
        <v/>
      </c>
      <c r="AF126" s="22" t="str">
        <f>IF(AF95&gt;0,VLOOKUP(AF95,'[3]2020_HVAC'!$EY$7:$KA$83,26),"")</f>
        <v/>
      </c>
      <c r="AG126" s="61">
        <f>VLOOKUP($C126,[2]Performance!$A$3:$K$36,10)</f>
        <v>2</v>
      </c>
      <c r="AH126" s="61">
        <f t="shared" si="102"/>
        <v>28</v>
      </c>
      <c r="AI126" s="22">
        <f>IF(AI95&gt;0,VLOOKUP(AI95,'[3]2020_HVAC'!$EY$7:$KA$83,AH126),"")</f>
        <v>13.090351488750029</v>
      </c>
      <c r="AJ126" s="22">
        <f>IF(AJ95&gt;0,VLOOKUP(AJ95,'[3]2020_HVAC'!$EY$7:$KA$83,AH126),"")</f>
        <v>32.944662698653083</v>
      </c>
      <c r="AK126" s="22">
        <f>IF(AK95&gt;0,VLOOKUP(AK95,'[3]2020_HVAC'!$EY$7:$KA$83,26),"")</f>
        <v>92.473799999999997</v>
      </c>
      <c r="AL126" s="22">
        <f>IF(AL95&gt;0,VLOOKUP(AL95,'[3]2020_HVAC'!$EY$7:$KA$83,26),"")</f>
        <v>8.345714285714287</v>
      </c>
      <c r="AM126" s="22" t="str">
        <f>IF(AM95&gt;0,VLOOKUP(AM95,'[3]2020_HVAC'!$EY$7:$KA$83,26),"")</f>
        <v/>
      </c>
      <c r="AN126" s="22" t="str">
        <f>IF(AN95&gt;0,VLOOKUP(AN95,'[3]2020_HVAC'!$EY$7:$KA$83,26),"")</f>
        <v/>
      </c>
      <c r="AO126" s="14">
        <f t="shared" si="124"/>
        <v>56371.814824719746</v>
      </c>
      <c r="AP126" s="23">
        <f>IF(AP95&gt;0,VLOOKUP(AP95,'[3]2020_Envelope'!$BH$6:$CR$128,7),"")</f>
        <v>10.674497156511348</v>
      </c>
      <c r="AQ126" s="23">
        <f>IF(AQ95&gt;0,VLOOKUP(AQ95,'[3]2020_Envelope'!$BH$6:$CR$128,7),"")</f>
        <v>45.531182795698918</v>
      </c>
      <c r="AR126" s="23">
        <f>IF(AR95&gt;0,VLOOKUP(AR95,'[3]2020_Envelope'!$BH$6:$CR$128,7),"")</f>
        <v>10.862544802867383</v>
      </c>
      <c r="AS126" s="23">
        <f>IF(AS95&gt;0,VLOOKUP(AS95,'[3]2020_Envelope'!$BH$6:$CR$128,7),"")</f>
        <v>39.050388516746416</v>
      </c>
      <c r="AT126" s="23" t="str">
        <f>IF(AT95&gt;0,VLOOKUP(AT95,'[3]2020_Envelope'!$BH$6:$CR$128,7),"")</f>
        <v/>
      </c>
      <c r="AU126" s="23">
        <f>IF(AU95&gt;0,VLOOKUP(AU95,'[3]2020_Envelope'!$BH$6:$CR$128,7),"")</f>
        <v>5.127272727272727</v>
      </c>
      <c r="AV126" s="22" t="str">
        <f>IF(AV95&gt;0,VLOOKUP(AV95,'[3]2020_HVAC'!$EY$7:$KA$83,29),"")</f>
        <v/>
      </c>
      <c r="AW126" s="22" t="str">
        <f>IF(AW95&gt;0,VLOOKUP(AW95,'[3]2020_HVAC'!$EY$7:$KA$83,29),"")</f>
        <v/>
      </c>
      <c r="AX126" s="22" t="str">
        <f>IF(AX95&gt;0,VLOOKUP(AX95,'[3]2020_HVAC'!$EY$7:$KA$83,29),"")</f>
        <v/>
      </c>
      <c r="AY126" s="61">
        <f>VLOOKUP($C126,[1]Performance!$A$3:$K$36,10)</f>
        <v>2</v>
      </c>
      <c r="AZ126" s="61">
        <f t="shared" si="104"/>
        <v>31</v>
      </c>
      <c r="BA126" s="22">
        <f>IF(BA95&gt;0,VLOOKUP(BA95,'[3]2020_HVAC'!$EY$7:$KA$83,AZ126),"")</f>
        <v>7.1208356883663484</v>
      </c>
      <c r="BB126" s="22">
        <f>IF(BB95&gt;0,VLOOKUP(BB95,'[3]2020_HVAC'!$EY$7:$KA$83,AZ126),"")</f>
        <v>13.882643290369963</v>
      </c>
      <c r="BC126" s="22">
        <f>IF(BC95&gt;0,VLOOKUP(BC95,'[3]2020_HVAC'!$EY$7:$KA$83,29),"")</f>
        <v>81.678799999999995</v>
      </c>
      <c r="BD126" s="22">
        <f>IF(BD95&gt;0,VLOOKUP(BD95,'[3]2020_HVAC'!$EY$7:$KA$83,29),"")</f>
        <v>0.59010101010101013</v>
      </c>
      <c r="BE126" s="22" t="str">
        <f>IF(BE95&gt;0,VLOOKUP(BE95,'[3]2020_HVAC'!$EY$7:$KA$83,29),"")</f>
        <v/>
      </c>
      <c r="BF126" s="22" t="str">
        <f>IF(BF95&gt;0,VLOOKUP(BF95,'[3]2020_HVAC'!$EY$7:$KA$83,29),"")</f>
        <v/>
      </c>
      <c r="BG126" s="14">
        <f t="shared" si="125"/>
        <v>212373.08332805478</v>
      </c>
      <c r="BH126" s="21">
        <f>IF($N126&gt;0,VLOOKUP($C126,[2]Madrid!$AB$7:$AN$40,$N126))/((IF($P126=1,'3 PlantsCodes'!$D$26,IF($P126=2,'3 PlantsCodes'!$D$27,IF($P126=3,'3 PlantsCodes'!$D$28,IF($P126=4,'3 PlantsCodes'!$D$29)))))*IF($R126=1,'3 PlantsCodes'!$D$31,IF(SP_Madrid!$R126=2,'3 PlantsCodes'!$D$32)))</f>
        <v>26.245630474860796</v>
      </c>
      <c r="BI126" s="21">
        <f>(IF($O126=20,VLOOKUP($C126,[2]Madrid!$AB$7:$AN$40,12),IF($O126&gt;0,VLOOKUP($C126,[2]Madrid!$AB$7:$AN$40,$O126),0))/(IF($Q126=1,'3 PlantsCodes'!$E$26,IF($Q126=3,'3 PlantsCodes'!$E$28,IF($Q126=4,'3 PlantsCodes'!$E$29,1)))*IF($R126=1,'3 PlantsCodes'!$E$31,IF($R126=2,'3 PlantsCodes'!$E$32))))</f>
        <v>12.176658287021912</v>
      </c>
      <c r="BJ126" s="21">
        <f>VLOOKUP($C126,[2]Madrid!$AB$6:$AZ$40,$T126)</f>
        <v>15.557894736842105</v>
      </c>
      <c r="BK126" s="21">
        <f>VLOOKUP($C126,[2]Madrid!$B$7:$Y$40,18)</f>
        <v>11.353794285713454</v>
      </c>
      <c r="BL126" s="21">
        <f>VLOOKUP($C126,[2]Madrid!$B$7:$AA$40,26)</f>
        <v>0.59295715716763486</v>
      </c>
      <c r="BM126" s="22">
        <f>IF($V126=1,-[4]SFH!$E$12,0)</f>
        <v>0</v>
      </c>
      <c r="BN126" s="63" t="s">
        <v>38</v>
      </c>
      <c r="BO126" s="21">
        <f>IF($N126&gt;0,VLOOKUP($C126,[1]Madrid!$AB$7:$AN$40,$N126))/((IF($P126=1,'3 PlantsCodes'!$D$26,IF($P126=2,'3 PlantsCodes'!$D$27,IF($P126=3,'3 PlantsCodes'!$D$28,IF($P126=4,'3 PlantsCodes'!$D$29)))))*IF($R126=1,'3 PlantsCodes'!$D$31,IF(SP_Madrid!$R126=2,'3 PlantsCodes'!$D$32)))</f>
        <v>21.582900783874788</v>
      </c>
      <c r="BP126" s="21">
        <f>(IF($O126=20,VLOOKUP($C126,[1]Madrid!$AB$7:$AN$40,12),IF($O126&gt;0,VLOOKUP($C126,[1]Madrid!$AB$7:$AN$40,$O126),0))/(IF($Q126=1,'3 PlantsCodes'!$E$26,IF($Q126=3,'3 PlantsCodes'!$E$28,IF($Q126=4,'3 PlantsCodes'!$E$29,1)))*IF($R126=1,'3 PlantsCodes'!$E$31,IF($R126=2,'3 PlantsCodes'!$E$32))))</f>
        <v>6.2388357233707223</v>
      </c>
      <c r="BQ126" s="21">
        <f>VLOOKUP($C126,[1]Madrid!$AB$6:$AZ$40,$T126)</f>
        <v>24.010526315789473</v>
      </c>
      <c r="BR126" s="21">
        <f>VLOOKUP($C126,[1]Madrid!$B$7:$Y$40,18)</f>
        <v>11.676460606061632</v>
      </c>
      <c r="BS126" s="21">
        <f>VLOOKUP($C126,[1]Madrid!$B$7:$AA$40,26)</f>
        <v>0.44512928786669137</v>
      </c>
      <c r="BT126" s="22">
        <f>IF($V126=1,-[4]AB!$E$12,0)</f>
        <v>0</v>
      </c>
      <c r="BU126" s="63" t="s">
        <v>38</v>
      </c>
    </row>
    <row r="127" spans="1:73" x14ac:dyDescent="0.25">
      <c r="A127" s="195"/>
      <c r="B127" s="18">
        <v>27</v>
      </c>
      <c r="C127" s="26">
        <f t="shared" ref="C127:W127" si="132">IF(C96="","",C96)</f>
        <v>23</v>
      </c>
      <c r="D127" s="55" t="str">
        <f t="shared" si="132"/>
        <v/>
      </c>
      <c r="E127" s="55" t="str">
        <f t="shared" si="132"/>
        <v/>
      </c>
      <c r="F127" s="54" t="str">
        <f t="shared" si="132"/>
        <v/>
      </c>
      <c r="G127" s="54" t="str">
        <f t="shared" si="132"/>
        <v/>
      </c>
      <c r="H127" s="54">
        <f t="shared" si="132"/>
        <v>0</v>
      </c>
      <c r="I127" s="54">
        <f t="shared" si="132"/>
        <v>3</v>
      </c>
      <c r="J127" s="54">
        <f t="shared" si="132"/>
        <v>3</v>
      </c>
      <c r="K127" s="54">
        <f t="shared" si="132"/>
        <v>1</v>
      </c>
      <c r="L127" s="54">
        <f t="shared" si="132"/>
        <v>1</v>
      </c>
      <c r="M127" s="54">
        <f t="shared" si="132"/>
        <v>3311</v>
      </c>
      <c r="N127" s="54">
        <f t="shared" si="132"/>
        <v>7</v>
      </c>
      <c r="O127" s="54">
        <f t="shared" si="132"/>
        <v>12</v>
      </c>
      <c r="P127" s="54">
        <f t="shared" si="132"/>
        <v>3</v>
      </c>
      <c r="Q127" s="54">
        <f t="shared" si="132"/>
        <v>3</v>
      </c>
      <c r="R127" s="54">
        <f t="shared" si="132"/>
        <v>2</v>
      </c>
      <c r="S127" s="54" t="str">
        <f t="shared" si="132"/>
        <v>o</v>
      </c>
      <c r="T127" s="26">
        <f t="shared" si="132"/>
        <v>22</v>
      </c>
      <c r="U127" s="54">
        <f t="shared" si="132"/>
        <v>1</v>
      </c>
      <c r="V127" s="54">
        <f t="shared" si="132"/>
        <v>1</v>
      </c>
      <c r="W127" s="19" t="str">
        <f t="shared" si="132"/>
        <v/>
      </c>
      <c r="X127" s="23">
        <f>IF(X96&gt;0,VLOOKUP(X96,'[3]2020_Envelope'!$BH$6:$CR$128,6),"")</f>
        <v>22.059374147465434</v>
      </c>
      <c r="Y127" s="23">
        <f>IF(Y96&gt;0,VLOOKUP(Y96,'[3]2020_Envelope'!$BH$6:$CR$128,6),"")</f>
        <v>109.79301075268818</v>
      </c>
      <c r="Z127" s="23">
        <f>IF(Z96&gt;0,VLOOKUP(Z96,'[3]2020_Envelope'!$BH$6:$CR$128,6),"")</f>
        <v>22.44798387096774</v>
      </c>
      <c r="AA127" s="23">
        <f>IF(AA96&gt;0,VLOOKUP(AA96,'[3]2020_Envelope'!$BH$6:$CR$128,6),"")</f>
        <v>113.55650323308275</v>
      </c>
      <c r="AB127" s="23" t="str">
        <f>IF(AB96&gt;0,VLOOKUP(AB96,'[3]2020_Envelope'!$BH$6:$CR$128,6),"")</f>
        <v/>
      </c>
      <c r="AC127" s="23">
        <f>IF(AC96&gt;0,VLOOKUP(AC96,'[3]2020_Envelope'!$BH$6:$CR$128,6),"")</f>
        <v>12.554464285714287</v>
      </c>
      <c r="AD127" s="22" t="str">
        <f>IF(AD96&gt;0,VLOOKUP(AD96,'[3]2020_HVAC'!$EY$7:$KA$83,26),"")</f>
        <v/>
      </c>
      <c r="AE127" s="22" t="str">
        <f>IF(AE96&gt;0,VLOOKUP(AE96,'[3]2020_HVAC'!$EY$7:$KA$83,26),"")</f>
        <v/>
      </c>
      <c r="AF127" s="22" t="str">
        <f>IF(AF96&gt;0,VLOOKUP(AF96,'[3]2020_HVAC'!$EY$7:$KA$83,26),"")</f>
        <v/>
      </c>
      <c r="AG127" s="61">
        <f>VLOOKUP($C127,[2]Performance!$A$3:$K$36,10)</f>
        <v>2</v>
      </c>
      <c r="AH127" s="61">
        <f t="shared" si="102"/>
        <v>28</v>
      </c>
      <c r="AI127" s="22">
        <f>IF(AI96&gt;0,VLOOKUP(AI96,'[3]2020_HVAC'!$EY$7:$KA$83,AH127),"")</f>
        <v>19.333893592730327</v>
      </c>
      <c r="AJ127" s="22" t="str">
        <f>IF(AJ96&gt;0,VLOOKUP(AJ96,'[3]2020_HVAC'!$EY$7:$KA$83,AH127),"")</f>
        <v/>
      </c>
      <c r="AK127" s="22">
        <f>IF(AK96&gt;0,VLOOKUP(AK96,'[3]2020_HVAC'!$EY$7:$KA$83,26),"")</f>
        <v>53.898799999999994</v>
      </c>
      <c r="AL127" s="22">
        <f>IF(AL96&gt;0,VLOOKUP(AL96,'[3]2020_HVAC'!$EY$7:$KA$83,26),"")</f>
        <v>8.345714285714287</v>
      </c>
      <c r="AM127" s="22">
        <f>IF(AM96&gt;0,VLOOKUP(AM96,'[3]2020_HVAC'!$EY$7:$KA$83,26),"")</f>
        <v>13.506994285714272</v>
      </c>
      <c r="AN127" s="22">
        <f>IF(AN96&gt;0,VLOOKUP(AN96,'[3]2020_HVAC'!$EY$7:$KA$83,26),"")</f>
        <v>28.746813423645321</v>
      </c>
      <c r="AO127" s="14">
        <f t="shared" si="124"/>
        <v>56594.097262881158</v>
      </c>
      <c r="AP127" s="23">
        <f>IF(AP96&gt;0,VLOOKUP(AP96,'[3]2020_Envelope'!$BH$6:$CR$128,7),"")</f>
        <v>10.674497156511348</v>
      </c>
      <c r="AQ127" s="23">
        <f>IF(AQ96&gt;0,VLOOKUP(AQ96,'[3]2020_Envelope'!$BH$6:$CR$128,7),"")</f>
        <v>45.531182795698918</v>
      </c>
      <c r="AR127" s="23">
        <f>IF(AR96&gt;0,VLOOKUP(AR96,'[3]2020_Envelope'!$BH$6:$CR$128,7),"")</f>
        <v>10.862544802867383</v>
      </c>
      <c r="AS127" s="23">
        <f>IF(AS96&gt;0,VLOOKUP(AS96,'[3]2020_Envelope'!$BH$6:$CR$128,7),"")</f>
        <v>50.544654545454549</v>
      </c>
      <c r="AT127" s="23" t="str">
        <f>IF(AT96&gt;0,VLOOKUP(AT96,'[3]2020_Envelope'!$BH$6:$CR$128,7),"")</f>
        <v/>
      </c>
      <c r="AU127" s="23">
        <f>IF(AU96&gt;0,VLOOKUP(AU96,'[3]2020_Envelope'!$BH$6:$CR$128,7),"")</f>
        <v>5.127272727272727</v>
      </c>
      <c r="AV127" s="22" t="str">
        <f>IF(AV96&gt;0,VLOOKUP(AV96,'[3]2020_HVAC'!$EY$7:$KA$83,29),"")</f>
        <v/>
      </c>
      <c r="AW127" s="22" t="str">
        <f>IF(AW96&gt;0,VLOOKUP(AW96,'[3]2020_HVAC'!$EY$7:$KA$83,29),"")</f>
        <v/>
      </c>
      <c r="AX127" s="22" t="str">
        <f>IF(AX96&gt;0,VLOOKUP(AX96,'[3]2020_HVAC'!$EY$7:$KA$83,29),"")</f>
        <v/>
      </c>
      <c r="AY127" s="61">
        <f>VLOOKUP($C127,[1]Performance!$A$3:$K$36,10)</f>
        <v>2</v>
      </c>
      <c r="AZ127" s="61">
        <f t="shared" si="104"/>
        <v>31</v>
      </c>
      <c r="BA127" s="22">
        <f>IF(BA96&gt;0,VLOOKUP(BA96,'[3]2020_HVAC'!$EY$7:$KA$83,AZ127),"")</f>
        <v>13.505155590119848</v>
      </c>
      <c r="BB127" s="22" t="str">
        <f>IF(BB96&gt;0,VLOOKUP(BB96,'[3]2020_HVAC'!$EY$7:$KA$83,AZ127),"")</f>
        <v/>
      </c>
      <c r="BC127" s="22">
        <f>IF(BC96&gt;0,VLOOKUP(BC96,'[3]2020_HVAC'!$EY$7:$KA$83,29),"")</f>
        <v>53.898799999999987</v>
      </c>
      <c r="BD127" s="22">
        <f>IF(BD96&gt;0,VLOOKUP(BD96,'[3]2020_HVAC'!$EY$7:$KA$83,29),"")</f>
        <v>0.59010101010101013</v>
      </c>
      <c r="BE127" s="22">
        <f>IF(BE96&gt;0,VLOOKUP(BE96,'[3]2020_HVAC'!$EY$7:$KA$83,29),"")</f>
        <v>18.03923393939392</v>
      </c>
      <c r="BF127" s="22">
        <f>IF(BF96&gt;0,VLOOKUP(BF96,'[3]2020_HVAC'!$EY$7:$KA$83,29),"")</f>
        <v>17.886906130268198</v>
      </c>
      <c r="BG127" s="14">
        <f t="shared" si="125"/>
        <v>224393.745210711</v>
      </c>
      <c r="BH127" s="21">
        <f>IF($N127&gt;0,VLOOKUP($C127,[2]Madrid!$AB$7:$AN$40,$N127))/((IF($P127=1,'3 PlantsCodes'!$D$26,IF($P127=2,'3 PlantsCodes'!$D$27,IF($P127=3,'3 PlantsCodes'!$D$28,IF($P127=4,'3 PlantsCodes'!$D$29)))))*IF($R127=1,'3 PlantsCodes'!$D$31,IF(SP_Madrid!$R127=2,'3 PlantsCodes'!$D$32)))</f>
        <v>7.8555796660171913</v>
      </c>
      <c r="BI127" s="21">
        <f>(IF($O127=20,VLOOKUP($C127,[2]Madrid!$AB$7:$AN$40,12),IF($O127&gt;0,VLOOKUP($C127,[2]Madrid!$AB$7:$AN$40,$O127),0))/(IF($Q127=1,'3 PlantsCodes'!$E$26,IF($Q127=3,'3 PlantsCodes'!$E$28,IF($Q127=4,'3 PlantsCodes'!$E$29,1)))*IF($R127=1,'3 PlantsCodes'!$E$31,IF($R127=2,'3 PlantsCodes'!$E$32))))</f>
        <v>12.83693579334639</v>
      </c>
      <c r="BJ127" s="21">
        <f>VLOOKUP($C127,[2]Madrid!$AB$6:$AZ$40,$T127)</f>
        <v>2.1489130337186517</v>
      </c>
      <c r="BK127" s="21">
        <f>VLOOKUP($C127,[2]Madrid!$B$7:$Y$40,18)</f>
        <v>11.353794285713454</v>
      </c>
      <c r="BL127" s="21">
        <f>VLOOKUP($C127,[2]Madrid!$B$7:$AA$40,26)</f>
        <v>0.60081255742664286</v>
      </c>
      <c r="BM127" s="22">
        <f>IF($V127=1,-[4]SFH!$E$12,0)</f>
        <v>-22.4</v>
      </c>
      <c r="BN127" s="63" t="s">
        <v>38</v>
      </c>
      <c r="BO127" s="21">
        <f>IF($N127&gt;0,VLOOKUP($C127,[1]Madrid!$AB$7:$AN$40,$N127))/((IF($P127=1,'3 PlantsCodes'!$D$26,IF($P127=2,'3 PlantsCodes'!$D$27,IF($P127=3,'3 PlantsCodes'!$D$28,IF($P127=4,'3 PlantsCodes'!$D$29)))))*IF($R127=1,'3 PlantsCodes'!$D$31,IF(SP_Madrid!$R127=2,'3 PlantsCodes'!$D$32)))</f>
        <v>7.3231336753036249</v>
      </c>
      <c r="BP127" s="21">
        <f>(IF($O127=20,VLOOKUP($C127,[1]Madrid!$AB$7:$AN$40,12),IF($O127&gt;0,VLOOKUP($C127,[1]Madrid!$AB$7:$AN$40,$O127),0))/(IF($Q127=1,'3 PlantsCodes'!$E$26,IF($Q127=3,'3 PlantsCodes'!$E$28,IF($Q127=4,'3 PlantsCodes'!$E$29,1)))*IF($R127=1,'3 PlantsCodes'!$E$31,IF($R127=2,'3 PlantsCodes'!$E$32))))</f>
        <v>6.5761431035770164</v>
      </c>
      <c r="BQ127" s="21">
        <f>VLOOKUP($C127,[1]Madrid!$AB$6:$AZ$40,$T127)</f>
        <v>3.5623880854468539</v>
      </c>
      <c r="BR127" s="21">
        <f>VLOOKUP($C127,[1]Madrid!$B$7:$Y$40,18)</f>
        <v>11.676460606061632</v>
      </c>
      <c r="BS127" s="21">
        <f>VLOOKUP($C127,[1]Madrid!$B$7:$AA$40,26)</f>
        <v>0.445393754233679</v>
      </c>
      <c r="BT127" s="22">
        <f>IF($V127=1,-[4]AB!$E$12,0)</f>
        <v>-13.872727272727273</v>
      </c>
      <c r="BU127" s="63" t="s">
        <v>38</v>
      </c>
    </row>
    <row r="128" spans="1:73" x14ac:dyDescent="0.25">
      <c r="A128" s="196"/>
      <c r="B128" s="18">
        <v>28</v>
      </c>
      <c r="C128" s="26">
        <f t="shared" ref="C128:W128" si="133">IF(C97="","",C97)</f>
        <v>32</v>
      </c>
      <c r="D128" s="55" t="str">
        <f t="shared" si="133"/>
        <v/>
      </c>
      <c r="E128" s="55" t="str">
        <f t="shared" si="133"/>
        <v/>
      </c>
      <c r="F128" s="54" t="str">
        <f t="shared" si="133"/>
        <v/>
      </c>
      <c r="G128" s="54" t="str">
        <f t="shared" si="133"/>
        <v/>
      </c>
      <c r="H128" s="54">
        <f t="shared" si="133"/>
        <v>0</v>
      </c>
      <c r="I128" s="54">
        <f t="shared" si="133"/>
        <v>4</v>
      </c>
      <c r="J128" s="54">
        <f t="shared" si="133"/>
        <v>3</v>
      </c>
      <c r="K128" s="54">
        <f t="shared" si="133"/>
        <v>2</v>
      </c>
      <c r="L128" s="54">
        <f t="shared" si="133"/>
        <v>1</v>
      </c>
      <c r="M128" s="54">
        <f t="shared" si="133"/>
        <v>4321</v>
      </c>
      <c r="N128" s="54">
        <f t="shared" si="133"/>
        <v>7</v>
      </c>
      <c r="O128" s="54">
        <f t="shared" si="133"/>
        <v>12</v>
      </c>
      <c r="P128" s="54">
        <f t="shared" si="133"/>
        <v>3</v>
      </c>
      <c r="Q128" s="54">
        <f t="shared" si="133"/>
        <v>3</v>
      </c>
      <c r="R128" s="54">
        <f t="shared" si="133"/>
        <v>2</v>
      </c>
      <c r="S128" s="54" t="str">
        <f t="shared" si="133"/>
        <v>o</v>
      </c>
      <c r="T128" s="26">
        <f t="shared" si="133"/>
        <v>22</v>
      </c>
      <c r="U128" s="54">
        <f t="shared" si="133"/>
        <v>1</v>
      </c>
      <c r="V128" s="54">
        <f t="shared" si="133"/>
        <v>1</v>
      </c>
      <c r="W128" s="19" t="str">
        <f t="shared" si="133"/>
        <v/>
      </c>
      <c r="X128" s="23">
        <f>IF(X97&gt;0,VLOOKUP(X97,'[3]2020_Envelope'!$BH$6:$CR$128,6),"")</f>
        <v>34.80359852534562</v>
      </c>
      <c r="Y128" s="23">
        <f>IF(Y97&gt;0,VLOOKUP(Y97,'[3]2020_Envelope'!$BH$6:$CR$128,6),"")</f>
        <v>123.69086021505375</v>
      </c>
      <c r="Z128" s="23">
        <f>IF(Z97&gt;0,VLOOKUP(Z97,'[3]2020_Envelope'!$BH$6:$CR$128,6),"")</f>
        <v>25.306616136075686</v>
      </c>
      <c r="AA128" s="23">
        <f>IF(AA97&gt;0,VLOOKUP(AA97,'[3]2020_Envelope'!$BH$6:$CR$128,6),"")</f>
        <v>113.55650323308275</v>
      </c>
      <c r="AB128" s="23">
        <f>IF(AB97&gt;0,VLOOKUP(AB97,'[3]2020_Envelope'!$BH$6:$CR$128,6),"")</f>
        <v>56.34910714285715</v>
      </c>
      <c r="AC128" s="23">
        <f>IF(AC97&gt;0,VLOOKUP(AC97,'[3]2020_Envelope'!$BH$6:$CR$128,6),"")</f>
        <v>29.196428571428573</v>
      </c>
      <c r="AD128" s="22" t="str">
        <f>IF(AD97&gt;0,VLOOKUP(AD97,'[3]2020_HVAC'!$EY$7:$KA$83,26),"")</f>
        <v/>
      </c>
      <c r="AE128" s="22" t="str">
        <f>IF(AE97&gt;0,VLOOKUP(AE97,'[3]2020_HVAC'!$EY$7:$KA$83,26),"")</f>
        <v/>
      </c>
      <c r="AF128" s="22" t="str">
        <f>IF(AF97&gt;0,VLOOKUP(AF97,'[3]2020_HVAC'!$EY$7:$KA$83,26),"")</f>
        <v/>
      </c>
      <c r="AG128" s="61">
        <f>VLOOKUP($C128,[2]Performance!$A$3:$K$36,10)</f>
        <v>2</v>
      </c>
      <c r="AH128" s="61">
        <f t="shared" si="102"/>
        <v>28</v>
      </c>
      <c r="AI128" s="22">
        <f>IF(AI97&gt;0,VLOOKUP(AI97,'[3]2020_HVAC'!$EY$7:$KA$83,AH128),"")</f>
        <v>19.333893592730327</v>
      </c>
      <c r="AJ128" s="22" t="str">
        <f>IF(AJ97&gt;0,VLOOKUP(AJ97,'[3]2020_HVAC'!$EY$7:$KA$83,AH128),"")</f>
        <v/>
      </c>
      <c r="AK128" s="22">
        <f>IF(AK97&gt;0,VLOOKUP(AK97,'[3]2020_HVAC'!$EY$7:$KA$83,26),"")</f>
        <v>53.898799999999994</v>
      </c>
      <c r="AL128" s="22">
        <f>IF(AL97&gt;0,VLOOKUP(AL97,'[3]2020_HVAC'!$EY$7:$KA$83,26),"")</f>
        <v>8.345714285714287</v>
      </c>
      <c r="AM128" s="22">
        <f>IF(AM97&gt;0,VLOOKUP(AM97,'[3]2020_HVAC'!$EY$7:$KA$83,26),"")</f>
        <v>13.506994285714272</v>
      </c>
      <c r="AN128" s="22">
        <f>IF(AN97&gt;0,VLOOKUP(AN97,'[3]2020_HVAC'!$EY$7:$KA$83,26),"")</f>
        <v>28.746813423645321</v>
      </c>
      <c r="AO128" s="14">
        <f t="shared" si="124"/>
        <v>70942.946117630665</v>
      </c>
      <c r="AP128" s="23">
        <f>IF(AP97&gt;0,VLOOKUP(AP97,'[3]2020_Envelope'!$BH$6:$CR$128,7),"")</f>
        <v>16.841407694145758</v>
      </c>
      <c r="AQ128" s="23">
        <f>IF(AQ97&gt;0,VLOOKUP(AQ97,'[3]2020_Envelope'!$BH$6:$CR$128,7),"")</f>
        <v>51.294623655913973</v>
      </c>
      <c r="AR128" s="23">
        <f>IF(AR97&gt;0,VLOOKUP(AR97,'[3]2020_Envelope'!$BH$6:$CR$128,7),"")</f>
        <v>12.245832550807066</v>
      </c>
      <c r="AS128" s="23">
        <f>IF(AS97&gt;0,VLOOKUP(AS97,'[3]2020_Envelope'!$BH$6:$CR$128,7),"")</f>
        <v>50.544654545454549</v>
      </c>
      <c r="AT128" s="23">
        <f>IF(AT97&gt;0,VLOOKUP(AT97,'[3]2020_Envelope'!$BH$6:$CR$128,7),"")</f>
        <v>24.739090909090908</v>
      </c>
      <c r="AU128" s="23">
        <f>IF(AU97&gt;0,VLOOKUP(AU97,'[3]2020_Envelope'!$BH$6:$CR$128,7),"")</f>
        <v>12.818181818181818</v>
      </c>
      <c r="AV128" s="22" t="str">
        <f>IF(AV97&gt;0,VLOOKUP(AV97,'[3]2020_HVAC'!$EY$7:$KA$83,29),"")</f>
        <v/>
      </c>
      <c r="AW128" s="22" t="str">
        <f>IF(AW97&gt;0,VLOOKUP(AW97,'[3]2020_HVAC'!$EY$7:$KA$83,29),"")</f>
        <v/>
      </c>
      <c r="AX128" s="22" t="str">
        <f>IF(AX97&gt;0,VLOOKUP(AX97,'[3]2020_HVAC'!$EY$7:$KA$83,29),"")</f>
        <v/>
      </c>
      <c r="AY128" s="61">
        <f>VLOOKUP($C128,[1]Performance!$A$3:$K$36,10)</f>
        <v>2</v>
      </c>
      <c r="AZ128" s="61">
        <f t="shared" si="104"/>
        <v>31</v>
      </c>
      <c r="BA128" s="22">
        <f>IF(BA97&gt;0,VLOOKUP(BA97,'[3]2020_HVAC'!$EY$7:$KA$83,AZ128),"")</f>
        <v>13.505155590119848</v>
      </c>
      <c r="BB128" s="22" t="str">
        <f>IF(BB97&gt;0,VLOOKUP(BB97,'[3]2020_HVAC'!$EY$7:$KA$83,AZ128),"")</f>
        <v/>
      </c>
      <c r="BC128" s="22">
        <f>IF(BC97&gt;0,VLOOKUP(BC97,'[3]2020_HVAC'!$EY$7:$KA$83,29),"")</f>
        <v>53.898799999999987</v>
      </c>
      <c r="BD128" s="22">
        <f>IF(BD97&gt;0,VLOOKUP(BD97,'[3]2020_HVAC'!$EY$7:$KA$83,29),"")</f>
        <v>0.59010101010101013</v>
      </c>
      <c r="BE128" s="22">
        <f>IF(BE97&gt;0,VLOOKUP(BE97,'[3]2020_HVAC'!$EY$7:$KA$83,29),"")</f>
        <v>18.03923393939392</v>
      </c>
      <c r="BF128" s="22">
        <f>IF(BF97&gt;0,VLOOKUP(BF97,'[3]2020_HVAC'!$EY$7:$KA$83,29),"")</f>
        <v>17.886906130268198</v>
      </c>
      <c r="BG128" s="14">
        <f t="shared" si="125"/>
        <v>269679.94796504232</v>
      </c>
      <c r="BH128" s="21">
        <f>IF($N128&gt;0,VLOOKUP($C128,[2]Madrid!$AB$7:$AN$40,$N128))/((IF($P128=1,'3 PlantsCodes'!$D$26,IF($P128=2,'3 PlantsCodes'!$D$27,IF($P128=3,'3 PlantsCodes'!$D$28,IF($P128=4,'3 PlantsCodes'!$D$29)))))*IF($R128=1,'3 PlantsCodes'!$D$31,IF(SP_Madrid!$R128=2,'3 PlantsCodes'!$D$32)))</f>
        <v>6.7977757071169789</v>
      </c>
      <c r="BI128" s="21">
        <f>(IF($O128=20,VLOOKUP($C128,[2]Madrid!$AB$7:$AN$40,12),IF($O128&gt;0,VLOOKUP($C128,[2]Madrid!$AB$7:$AN$40,$O128),0))/(IF($Q128=1,'3 PlantsCodes'!$E$26,IF($Q128=3,'3 PlantsCodes'!$E$28,IF($Q128=4,'3 PlantsCodes'!$E$29,1)))*IF($R128=1,'3 PlantsCodes'!$E$31,IF($R128=2,'3 PlantsCodes'!$E$32))))</f>
        <v>4.6410806867096239</v>
      </c>
      <c r="BJ128" s="21">
        <f>VLOOKUP($C128,[2]Madrid!$AB$6:$AZ$40,$T128)</f>
        <v>2.1888586647409083</v>
      </c>
      <c r="BK128" s="21">
        <f>VLOOKUP($C128,[2]Madrid!$B$7:$Y$40,18)</f>
        <v>11.353794285713454</v>
      </c>
      <c r="BL128" s="21">
        <f>VLOOKUP($C128,[2]Madrid!$B$7:$AA$40,26)</f>
        <v>0.41435331039763096</v>
      </c>
      <c r="BM128" s="22">
        <f>IF($V128=1,-[4]SFH!$E$12,0)</f>
        <v>-22.4</v>
      </c>
      <c r="BN128" s="63" t="s">
        <v>38</v>
      </c>
      <c r="BO128" s="21">
        <f>IF($N128&gt;0,VLOOKUP($C128,[1]Madrid!$AB$7:$AN$40,$N128))/((IF($P128=1,'3 PlantsCodes'!$D$26,IF($P128=2,'3 PlantsCodes'!$D$27,IF($P128=3,'3 PlantsCodes'!$D$28,IF($P128=4,'3 PlantsCodes'!$D$29)))))*IF($R128=1,'3 PlantsCodes'!$D$31,IF(SP_Madrid!$R128=2,'3 PlantsCodes'!$D$32)))</f>
        <v>6.641451240258049</v>
      </c>
      <c r="BP128" s="21">
        <f>(IF($O128=20,VLOOKUP($C128,[1]Madrid!$AB$7:$AN$40,12),IF($O128&gt;0,VLOOKUP($C128,[1]Madrid!$AB$7:$AN$40,$O128),0))/(IF($Q128=1,'3 PlantsCodes'!$E$26,IF($Q128=3,'3 PlantsCodes'!$E$28,IF($Q128=4,'3 PlantsCodes'!$E$29,1)))*IF($R128=1,'3 PlantsCodes'!$E$31,IF($R128=2,'3 PlantsCodes'!$E$32))))</f>
        <v>2.1489569947490956</v>
      </c>
      <c r="BQ128" s="21">
        <f>VLOOKUP($C128,[1]Madrid!$AB$6:$AZ$40,$T128)</f>
        <v>3.5934510331165055</v>
      </c>
      <c r="BR128" s="21">
        <f>VLOOKUP($C128,[1]Madrid!$B$7:$Y$40,18)</f>
        <v>11.676460606061632</v>
      </c>
      <c r="BS128" s="21">
        <f>VLOOKUP($C128,[1]Madrid!$B$7:$AA$40,26)</f>
        <v>0.3782879071788664</v>
      </c>
      <c r="BT128" s="22">
        <f>IF($V128=1,-[4]AB!$E$12,0)</f>
        <v>-13.872727272727273</v>
      </c>
      <c r="BU128" s="63" t="s">
        <v>38</v>
      </c>
    </row>
  </sheetData>
  <sheetProtection password="CC1A" sheet="1" objects="1" scenarios="1"/>
  <mergeCells count="27">
    <mergeCell ref="A6:A33"/>
    <mergeCell ref="BH35:BN35"/>
    <mergeCell ref="BO35:BU35"/>
    <mergeCell ref="A37:A64"/>
    <mergeCell ref="X2:BU2"/>
    <mergeCell ref="B3:W3"/>
    <mergeCell ref="X3:BG3"/>
    <mergeCell ref="BH3:BU3"/>
    <mergeCell ref="A4:A5"/>
    <mergeCell ref="D4:V4"/>
    <mergeCell ref="X4:AN4"/>
    <mergeCell ref="AP4:BF4"/>
    <mergeCell ref="BH4:BM4"/>
    <mergeCell ref="BO4:BT4"/>
    <mergeCell ref="A70:A97"/>
    <mergeCell ref="BH99:BN99"/>
    <mergeCell ref="BO99:BU99"/>
    <mergeCell ref="A101:A128"/>
    <mergeCell ref="B67:W67"/>
    <mergeCell ref="X67:BG67"/>
    <mergeCell ref="BH67:BU67"/>
    <mergeCell ref="A68:A69"/>
    <mergeCell ref="D68:V68"/>
    <mergeCell ref="X68:AN68"/>
    <mergeCell ref="AP68:BF68"/>
    <mergeCell ref="BH68:BM68"/>
    <mergeCell ref="BO68:BT68"/>
  </mergeCells>
  <conditionalFormatting sqref="I6:M6 M7:M12 I7:L24 I26:L33">
    <cfRule type="cellIs" dxfId="95" priority="53" operator="equal">
      <formula>4</formula>
    </cfRule>
    <cfRule type="cellIs" dxfId="94" priority="54" operator="equal">
      <formula>3</formula>
    </cfRule>
    <cfRule type="cellIs" dxfId="93" priority="55" operator="equal">
      <formula>2</formula>
    </cfRule>
    <cfRule type="cellIs" dxfId="92" priority="56" operator="equal">
      <formula>1</formula>
    </cfRule>
  </conditionalFormatting>
  <conditionalFormatting sqref="I37:M64">
    <cfRule type="cellIs" dxfId="91" priority="49" operator="equal">
      <formula>4</formula>
    </cfRule>
    <cfRule type="cellIs" dxfId="90" priority="50" operator="equal">
      <formula>3</formula>
    </cfRule>
    <cfRule type="cellIs" dxfId="89" priority="51" operator="equal">
      <formula>2</formula>
    </cfRule>
    <cfRule type="cellIs" dxfId="88" priority="52" operator="equal">
      <formula>1</formula>
    </cfRule>
  </conditionalFormatting>
  <conditionalFormatting sqref="M13:M16">
    <cfRule type="cellIs" dxfId="87" priority="45" operator="equal">
      <formula>4</formula>
    </cfRule>
    <cfRule type="cellIs" dxfId="86" priority="46" operator="equal">
      <formula>3</formula>
    </cfRule>
    <cfRule type="cellIs" dxfId="85" priority="47" operator="equal">
      <formula>2</formula>
    </cfRule>
    <cfRule type="cellIs" dxfId="84" priority="48" operator="equal">
      <formula>1</formula>
    </cfRule>
  </conditionalFormatting>
  <conditionalFormatting sqref="M17:M21">
    <cfRule type="cellIs" dxfId="83" priority="41" operator="equal">
      <formula>4</formula>
    </cfRule>
    <cfRule type="cellIs" dxfId="82" priority="42" operator="equal">
      <formula>3</formula>
    </cfRule>
    <cfRule type="cellIs" dxfId="81" priority="43" operator="equal">
      <formula>2</formula>
    </cfRule>
    <cfRule type="cellIs" dxfId="80" priority="44" operator="equal">
      <formula>1</formula>
    </cfRule>
  </conditionalFormatting>
  <conditionalFormatting sqref="M22:M24">
    <cfRule type="cellIs" dxfId="79" priority="37" operator="equal">
      <formula>4</formula>
    </cfRule>
    <cfRule type="cellIs" dxfId="78" priority="38" operator="equal">
      <formula>3</formula>
    </cfRule>
    <cfRule type="cellIs" dxfId="77" priority="39" operator="equal">
      <formula>2</formula>
    </cfRule>
    <cfRule type="cellIs" dxfId="76" priority="40" operator="equal">
      <formula>1</formula>
    </cfRule>
  </conditionalFormatting>
  <conditionalFormatting sqref="I25:L25">
    <cfRule type="cellIs" dxfId="75" priority="33" operator="equal">
      <formula>4</formula>
    </cfRule>
    <cfRule type="cellIs" dxfId="74" priority="34" operator="equal">
      <formula>3</formula>
    </cfRule>
    <cfRule type="cellIs" dxfId="73" priority="35" operator="equal">
      <formula>2</formula>
    </cfRule>
    <cfRule type="cellIs" dxfId="72" priority="36" operator="equal">
      <formula>1</formula>
    </cfRule>
  </conditionalFormatting>
  <conditionalFormatting sqref="M25:M33">
    <cfRule type="cellIs" dxfId="71" priority="29" operator="equal">
      <formula>4</formula>
    </cfRule>
    <cfRule type="cellIs" dxfId="70" priority="30" operator="equal">
      <formula>3</formula>
    </cfRule>
    <cfRule type="cellIs" dxfId="69" priority="31" operator="equal">
      <formula>2</formula>
    </cfRule>
    <cfRule type="cellIs" dxfId="68" priority="32" operator="equal">
      <formula>1</formula>
    </cfRule>
  </conditionalFormatting>
  <conditionalFormatting sqref="I70:M70 M71:M76 I71:L88 I90:L97">
    <cfRule type="cellIs" dxfId="67" priority="25" operator="equal">
      <formula>4</formula>
    </cfRule>
    <cfRule type="cellIs" dxfId="66" priority="26" operator="equal">
      <formula>3</formula>
    </cfRule>
    <cfRule type="cellIs" dxfId="65" priority="27" operator="equal">
      <formula>2</formula>
    </cfRule>
    <cfRule type="cellIs" dxfId="64" priority="28" operator="equal">
      <formula>1</formula>
    </cfRule>
  </conditionalFormatting>
  <conditionalFormatting sqref="I101:M128">
    <cfRule type="cellIs" dxfId="63" priority="21" operator="equal">
      <formula>4</formula>
    </cfRule>
    <cfRule type="cellIs" dxfId="62" priority="22" operator="equal">
      <formula>3</formula>
    </cfRule>
    <cfRule type="cellIs" dxfId="61" priority="23" operator="equal">
      <formula>2</formula>
    </cfRule>
    <cfRule type="cellIs" dxfId="60" priority="24" operator="equal">
      <formula>1</formula>
    </cfRule>
  </conditionalFormatting>
  <conditionalFormatting sqref="M77:M80">
    <cfRule type="cellIs" dxfId="59" priority="17" operator="equal">
      <formula>4</formula>
    </cfRule>
    <cfRule type="cellIs" dxfId="58" priority="18" operator="equal">
      <formula>3</formula>
    </cfRule>
    <cfRule type="cellIs" dxfId="57" priority="19" operator="equal">
      <formula>2</formula>
    </cfRule>
    <cfRule type="cellIs" dxfId="56" priority="20" operator="equal">
      <formula>1</formula>
    </cfRule>
  </conditionalFormatting>
  <conditionalFormatting sqref="M81:M85">
    <cfRule type="cellIs" dxfId="55" priority="13" operator="equal">
      <formula>4</formula>
    </cfRule>
    <cfRule type="cellIs" dxfId="54" priority="14" operator="equal">
      <formula>3</formula>
    </cfRule>
    <cfRule type="cellIs" dxfId="53" priority="15" operator="equal">
      <formula>2</formula>
    </cfRule>
    <cfRule type="cellIs" dxfId="52" priority="16" operator="equal">
      <formula>1</formula>
    </cfRule>
  </conditionalFormatting>
  <conditionalFormatting sqref="M86:M88">
    <cfRule type="cellIs" dxfId="51" priority="9" operator="equal">
      <formula>4</formula>
    </cfRule>
    <cfRule type="cellIs" dxfId="50" priority="10" operator="equal">
      <formula>3</formula>
    </cfRule>
    <cfRule type="cellIs" dxfId="49" priority="11" operator="equal">
      <formula>2</formula>
    </cfRule>
    <cfRule type="cellIs" dxfId="48" priority="12" operator="equal">
      <formula>1</formula>
    </cfRule>
  </conditionalFormatting>
  <conditionalFormatting sqref="I89:L89">
    <cfRule type="cellIs" dxfId="47" priority="5" operator="equal">
      <formula>4</formula>
    </cfRule>
    <cfRule type="cellIs" dxfId="46" priority="6" operator="equal">
      <formula>3</formula>
    </cfRule>
    <cfRule type="cellIs" dxfId="45" priority="7" operator="equal">
      <formula>2</formula>
    </cfRule>
    <cfRule type="cellIs" dxfId="44" priority="8" operator="equal">
      <formula>1</formula>
    </cfRule>
  </conditionalFormatting>
  <conditionalFormatting sqref="M89:M97">
    <cfRule type="cellIs" dxfId="43" priority="1" operator="equal">
      <formula>4</formula>
    </cfRule>
    <cfRule type="cellIs" dxfId="42" priority="2" operator="equal">
      <formula>3</formula>
    </cfRule>
    <cfRule type="cellIs" dxfId="41" priority="3" operator="equal">
      <formula>2</formula>
    </cfRule>
    <cfRule type="cellIs" dxfId="40" priority="4" operator="equal">
      <formula>1</formula>
    </cfRule>
  </conditionalFormatting>
  <pageMargins left="0.7" right="0.7" top="0.75" bottom="0.75" header="0.3" footer="0.3"/>
  <pageSetup paperSize="8"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4"/>
  <sheetViews>
    <sheetView showGridLines="0" zoomScale="60" zoomScaleNormal="60" workbookViewId="0">
      <pane xSplit="23" ySplit="5" topLeftCell="AO6" activePane="bottomRight" state="frozenSplit"/>
      <selection activeCell="AE52" sqref="AE52"/>
      <selection pane="topRight" activeCell="AE52" sqref="AE52"/>
      <selection pane="bottomLeft" activeCell="AE52" sqref="AE52"/>
      <selection pane="bottomRight" activeCell="BV32" sqref="BV32"/>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9.4257812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66</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6"/>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38</v>
      </c>
      <c r="F6" s="54" t="s">
        <v>42</v>
      </c>
      <c r="G6" s="54" t="s">
        <v>42</v>
      </c>
      <c r="H6" s="54">
        <v>0</v>
      </c>
      <c r="I6" s="54">
        <f>IF(D6="-",1,IF(D6="o-",2,IF(D6="o",3,IF(D6="o+",4))))</f>
        <v>1</v>
      </c>
      <c r="J6" s="54">
        <f>IF(E6="-",1,IF(E6="o",2,IF(E6="o+",3)))</f>
        <v>1</v>
      </c>
      <c r="K6" s="54">
        <f>IF(F6="o",1,IF(F6="o+",2))</f>
        <v>1</v>
      </c>
      <c r="L6" s="54">
        <f>IF(H6=0,1,IF(H6=1,2))</f>
        <v>1</v>
      </c>
      <c r="M6" s="54">
        <f>I6*1000+J6*100+K6*10+L6*1</f>
        <v>1111</v>
      </c>
      <c r="N6" s="54">
        <v>2</v>
      </c>
      <c r="O6" s="54">
        <v>11</v>
      </c>
      <c r="P6" s="54">
        <v>2</v>
      </c>
      <c r="Q6" s="54">
        <v>3</v>
      </c>
      <c r="R6" s="54">
        <v>1</v>
      </c>
      <c r="S6" s="54" t="s">
        <v>42</v>
      </c>
      <c r="T6" s="26">
        <f>IF(U6=0,IF(OR(N6=2,N6=3),14,IF(N6=7,16,IF(N6=8,17,IF(N6=9,18,IF(N6=10,19,15))))),IF(U6=1,IF(OR(N6=2,N6=3),20,IF(N6=7,22,IF(N6=8,23,IF(N6=9,24,IF(N6=10,25,21)))))))</f>
        <v>14</v>
      </c>
      <c r="U6" s="54">
        <v>0</v>
      </c>
      <c r="V6" s="54">
        <v>0</v>
      </c>
      <c r="W6" s="7"/>
      <c r="X6" s="11">
        <f>VLOOKUP($C6,[2]Sevilla!$BB$7:$BK$40,5)</f>
        <v>1</v>
      </c>
      <c r="Y6" s="11">
        <f>VLOOKUP($C6,[2]Sevilla!$BB$7:$BK$40,6)</f>
        <v>23</v>
      </c>
      <c r="Z6" s="11">
        <f>VLOOKUP($C6,[2]Sevilla!$BB$7:$BK$40,7)</f>
        <v>0</v>
      </c>
      <c r="AA6" s="11">
        <f>VLOOKUP($C6,[2]Sevilla!$BB$7:$BK$40,8)</f>
        <v>80</v>
      </c>
      <c r="AB6" s="11">
        <f>VLOOKUP($C6,[2]Sevilla!$BB$7:$BK$40,9)</f>
        <v>0</v>
      </c>
      <c r="AC6" s="11">
        <f>VLOOKUP($C6,[2]Sevilla!$BB$7:$BK$40,10)</f>
        <v>102</v>
      </c>
      <c r="AD6" s="12">
        <f>IF($H6=1,169,0)</f>
        <v>0</v>
      </c>
      <c r="AE6" s="12">
        <f>IF($H6=1,167,0)</f>
        <v>0</v>
      </c>
      <c r="AF6" s="12">
        <v>0</v>
      </c>
      <c r="AG6" s="12" t="s">
        <v>38</v>
      </c>
      <c r="AH6" s="12" t="s">
        <v>38</v>
      </c>
      <c r="AI6" s="12">
        <f>IF($N6=2,145,IF($N6=3,118,IF(OR($N6=4,$N6=5,$N6=6),121,IF($N6=7,127,IF($N6=8,133,IF($N6=9,136,IF($N6=10,189,0)))))))</f>
        <v>145</v>
      </c>
      <c r="AJ6" s="12">
        <f>IF($O6=11,139,IF($O6=20,142,0))</f>
        <v>139</v>
      </c>
      <c r="AK6" s="12">
        <f>IF($P6=1,148,IF($P6=2,152,IF($P6=3,154,IF($P6=4,156,0))))</f>
        <v>152</v>
      </c>
      <c r="AL6" s="12">
        <f>IF($R6=1,160,IF($R6=2,162))</f>
        <v>160</v>
      </c>
      <c r="AM6" s="12">
        <f>IF($U6=1,185,0)</f>
        <v>0</v>
      </c>
      <c r="AN6" s="12">
        <f>IF($V6=1,184,0)</f>
        <v>0</v>
      </c>
      <c r="AO6" s="14">
        <f t="shared" ref="AO6:AO24" si="0">AO36/$AO$5</f>
        <v>251.20836083124823</v>
      </c>
      <c r="AP6" s="11">
        <f>VLOOKUP($C6,[1]Sevilla!$BB$7:$BK$40,5)</f>
        <v>1</v>
      </c>
      <c r="AQ6" s="11">
        <f>VLOOKUP($C6,[1]Sevilla!$BB$7:$BK$40,6)</f>
        <v>23</v>
      </c>
      <c r="AR6" s="11">
        <f>VLOOKUP($C6,[1]Sevilla!$BB$7:$BK$40,7)</f>
        <v>0</v>
      </c>
      <c r="AS6" s="11">
        <f>VLOOKUP($C6,[1]Sevilla!$BB$7:$BK$40,8)</f>
        <v>81</v>
      </c>
      <c r="AT6" s="11">
        <f>VLOOKUP($C6,[1]Sevilla!$BB$7:$BK$40,9)</f>
        <v>0</v>
      </c>
      <c r="AU6" s="11">
        <f>VLOOKUP($C6,[1]Sevilla!$BB$7:$BK$40,10)</f>
        <v>103</v>
      </c>
      <c r="AV6" s="12">
        <f>IF($H6=1,170,0)</f>
        <v>0</v>
      </c>
      <c r="AW6" s="12">
        <f>IF($H6=1,168,0)</f>
        <v>0</v>
      </c>
      <c r="AX6" s="12">
        <v>0</v>
      </c>
      <c r="AY6" s="12" t="s">
        <v>38</v>
      </c>
      <c r="AZ6" s="12" t="s">
        <v>38</v>
      </c>
      <c r="BA6" s="12">
        <f>IF($N6=2,146,IF($N6=3,119,IF(OR($N6=4,$N6=5,$N6=6),122,IF($N6=7,128,IF($N6=8,134,IF($N6=9,138,IF($N6=10,190,0)))))))</f>
        <v>146</v>
      </c>
      <c r="BB6" s="12">
        <f>IF($O6=11,140,IF($O6=20,143,0))</f>
        <v>140</v>
      </c>
      <c r="BC6" s="12">
        <f>IF($P6=1,149,IF($P6=2,153,IF($P6=3,155,IF($P6=4,157,0))))</f>
        <v>153</v>
      </c>
      <c r="BD6" s="12">
        <f>IF($R6=1,160,IF($R6=2,162))</f>
        <v>160</v>
      </c>
      <c r="BE6" s="12">
        <f>IF($U6=1,186,0)</f>
        <v>0</v>
      </c>
      <c r="BF6" s="12">
        <f>IF($V6=1,184,0)</f>
        <v>0</v>
      </c>
      <c r="BG6" s="14">
        <f t="shared" ref="BG6:BG24" si="1">BG36/$BG$5</f>
        <v>132.67211201132511</v>
      </c>
      <c r="BH6" s="21">
        <f>IF($N6=2,BH36*'4 PEF'!$K$4,IF(OR($N6=3,$N6=4,$N6=5,$N6=6),BH36*'4 PEF'!$K$5,IF(OR($N6=7,$N6=8),BH36*'4 PEF'!$K$8,IF($N6=9,BH36*'4 PEF'!$K$7,IF($N6=10,BH36*'4 PEF'!$K$6)))))</f>
        <v>57.419128607750004</v>
      </c>
      <c r="BI6" s="21">
        <f>BI36*'4 PEF'!$K$8</f>
        <v>62.788261797510707</v>
      </c>
      <c r="BJ6" s="21">
        <f>IF($N6=2,BJ36*'4 PEF'!$K$4,IF(OR($N6=3,$N6=4,$N6=5,$N6=6),BJ36*'4 PEF'!$K$5,IF(OR($N6=7,$N6=8),BJ36*'4 PEF'!$K$8,IF($N6=9,BJ36*'4 PEF'!$K$7,IF($N6=10,BJ36*'4 PEF'!$K$6)))))</f>
        <v>17.287499999999998</v>
      </c>
      <c r="BK6" s="21">
        <f>BK36*'4 PEF'!$K$8</f>
        <v>21.572209142855559</v>
      </c>
      <c r="BL6" s="21">
        <f>BL36*'4 PEF'!$K$8</f>
        <v>1.6680799037118277</v>
      </c>
      <c r="BM6" s="39">
        <f>BM36*'4 PEF'!$K$8</f>
        <v>0</v>
      </c>
      <c r="BN6" s="40">
        <f>SUM(BH6:BM6)</f>
        <v>160.73517945182812</v>
      </c>
      <c r="BO6" s="21">
        <f>IF($N6=2,BO36*'4 PEF'!$K$4,IF(OR($N6=3,$N6=4,$N6=5,$N6=6),BO36*'4 PEF'!$K$5,IF(OR($N6=7,$N6=8),BO36*'4 PEF'!$K$8,IF($N6=9,BO36*'4 PEF'!$K$7,IF($N6=10,BO36*'4 PEF'!$K$6)))))</f>
        <v>40.975668167151618</v>
      </c>
      <c r="BP6" s="21">
        <f>BP36*'4 PEF'!$K$8</f>
        <v>34.209525894481445</v>
      </c>
      <c r="BQ6" s="21">
        <f>IF($N6=2,BQ36*'4 PEF'!$K$4,IF(OR($N6=3,$N6=4,$N6=5,$N6=6),BQ36*'4 PEF'!$K$5,IF(OR($N6=7,$N6=8),BQ36*'4 PEF'!$K$8,IF($N6=9,BQ36*'4 PEF'!$K$7,IF($N6=10,BQ36*'4 PEF'!$K$6)))))</f>
        <v>26.7</v>
      </c>
      <c r="BR6" s="21">
        <f>BR36*'4 PEF'!$K$8</f>
        <v>22.185275151517104</v>
      </c>
      <c r="BS6" s="21">
        <f>BS36*'4 PEF'!$K$8</f>
        <v>1.0773289740478078</v>
      </c>
      <c r="BT6" s="39">
        <f>BT36*'4 PEF'!$K$8</f>
        <v>0</v>
      </c>
      <c r="BU6" s="40">
        <f>SUM(BO6:BT6)</f>
        <v>125.14779818719798</v>
      </c>
    </row>
    <row r="7" spans="1:73" ht="15" customHeight="1" x14ac:dyDescent="0.25">
      <c r="A7" s="195"/>
      <c r="B7" s="18">
        <v>2</v>
      </c>
      <c r="C7" s="26">
        <f>VLOOKUP(M7,[1]aux!$A$2:$B$35,2)</f>
        <v>7</v>
      </c>
      <c r="D7" s="55" t="s">
        <v>39</v>
      </c>
      <c r="E7" s="55" t="s">
        <v>38</v>
      </c>
      <c r="F7" s="54" t="s">
        <v>42</v>
      </c>
      <c r="G7" s="54" t="s">
        <v>42</v>
      </c>
      <c r="H7" s="54">
        <v>0</v>
      </c>
      <c r="I7" s="54">
        <f t="shared" ref="I7:I24" si="2">IF(D7="-",1,IF(D7="o-",2,IF(D7="o",3,IF(D7="o+",4))))</f>
        <v>2</v>
      </c>
      <c r="J7" s="54">
        <f t="shared" ref="J7:J24" si="3">IF(E7="-",1,IF(E7="o",2,IF(E7="o+",3)))</f>
        <v>1</v>
      </c>
      <c r="K7" s="54">
        <f t="shared" ref="K7:K24" si="4">IF(F7="o",1,IF(F7="o+",2))</f>
        <v>1</v>
      </c>
      <c r="L7" s="54">
        <f t="shared" ref="L7:L24" si="5">IF(H7=0,1,IF(H7=1,2))</f>
        <v>1</v>
      </c>
      <c r="M7" s="54">
        <f t="shared" ref="M7:M32" si="6">I7*1000+J7*100+K7*10+L7*1</f>
        <v>2111</v>
      </c>
      <c r="N7" s="54">
        <v>7</v>
      </c>
      <c r="O7" s="54">
        <v>12</v>
      </c>
      <c r="P7" s="54">
        <v>1</v>
      </c>
      <c r="Q7" s="54">
        <v>1</v>
      </c>
      <c r="R7" s="54">
        <v>1</v>
      </c>
      <c r="S7" s="54" t="s">
        <v>42</v>
      </c>
      <c r="T7" s="26">
        <f t="shared" ref="T7:T32" si="7">IF(U7=0,IF(OR(N7=2,N7=3),14,IF(N7=7,16,IF(N7=8,17,IF(N7=9,18,IF(N7=10,19,15))))),IF(U7=1,IF(OR(N7=2,N7=3),20,IF(N7=7,22,IF(N7=8,23,IF(N7=9,24,IF(N7=10,25,21)))))))</f>
        <v>16</v>
      </c>
      <c r="U7" s="54">
        <v>0</v>
      </c>
      <c r="V7" s="54">
        <v>0</v>
      </c>
      <c r="W7" s="19"/>
      <c r="X7" s="11">
        <f>VLOOKUP($C7,[2]Sevilla!$BB$7:$BK$40,5)</f>
        <v>9</v>
      </c>
      <c r="Y7" s="11">
        <f>VLOOKUP($C7,[2]Sevilla!$BB$7:$BK$40,6)</f>
        <v>31</v>
      </c>
      <c r="Z7" s="11">
        <f>VLOOKUP($C7,[2]Sevilla!$BB$7:$BK$40,7)</f>
        <v>63</v>
      </c>
      <c r="AA7" s="11">
        <f>VLOOKUP($C7,[2]Sevilla!$BB$7:$BK$40,8)</f>
        <v>80</v>
      </c>
      <c r="AB7" s="11">
        <f>VLOOKUP($C7,[2]Sevilla!$BB$7:$BK$40,9)</f>
        <v>0</v>
      </c>
      <c r="AC7" s="11">
        <f>VLOOKUP($C7,[2]Sevilla!$BB$7:$BK$40,10)</f>
        <v>102</v>
      </c>
      <c r="AD7" s="12">
        <f t="shared" ref="AD7:AD32" si="8">IF($H7=1,169,0)</f>
        <v>0</v>
      </c>
      <c r="AE7" s="12">
        <f t="shared" ref="AE7:AE32" si="9">IF($H7=1,167,0)</f>
        <v>0</v>
      </c>
      <c r="AF7" s="12">
        <v>0</v>
      </c>
      <c r="AG7" s="12" t="s">
        <v>38</v>
      </c>
      <c r="AH7" s="12" t="s">
        <v>38</v>
      </c>
      <c r="AI7" s="12">
        <f t="shared" ref="AI7:AI32" si="10">IF($N7=2,145,IF($N7=3,118,IF(OR($N7=4,$N7=5,$N7=6),121,IF($N7=7,127,IF($N7=8,133,IF($N7=9,136,IF($N7=10,189,0)))))))</f>
        <v>127</v>
      </c>
      <c r="AJ7" s="12">
        <f t="shared" ref="AJ7:AJ32" si="11">IF($O7=11,139,IF($O7=20,142,0))</f>
        <v>0</v>
      </c>
      <c r="AK7" s="12">
        <f t="shared" ref="AK7:AK32" si="12">IF($P7=1,148,IF($P7=2,152,IF($P7=3,154,IF($P7=4,156,0))))</f>
        <v>148</v>
      </c>
      <c r="AL7" s="12">
        <f t="shared" ref="AL7:AL32" si="13">IF($R7=1,160,IF($R7=2,162))</f>
        <v>160</v>
      </c>
      <c r="AM7" s="12">
        <f t="shared" ref="AM7:AM32" si="14">IF($U7=1,185,0)</f>
        <v>0</v>
      </c>
      <c r="AN7" s="12">
        <f t="shared" ref="AN7:AN32" si="15">IF($V7=1,184,0)</f>
        <v>0</v>
      </c>
      <c r="AO7" s="14">
        <f t="shared" si="0"/>
        <v>278.35580205432325</v>
      </c>
      <c r="AP7" s="11">
        <f>VLOOKUP($C7,[1]Sevilla!$BB$7:$BK$40,5)</f>
        <v>9</v>
      </c>
      <c r="AQ7" s="11">
        <f>VLOOKUP($C7,[1]Sevilla!$BB$7:$BK$40,6)</f>
        <v>31</v>
      </c>
      <c r="AR7" s="11">
        <f>VLOOKUP($C7,[1]Sevilla!$BB$7:$BK$40,7)</f>
        <v>63</v>
      </c>
      <c r="AS7" s="11">
        <f>VLOOKUP($C7,[1]Sevilla!$BB$7:$BK$40,8)</f>
        <v>81</v>
      </c>
      <c r="AT7" s="11">
        <f>VLOOKUP($C7,[1]Sevilla!$BB$7:$BK$40,9)</f>
        <v>0</v>
      </c>
      <c r="AU7" s="11">
        <f>VLOOKUP($C7,[1]Sevilla!$BB$7:$BK$40,10)</f>
        <v>103</v>
      </c>
      <c r="AV7" s="12">
        <f t="shared" ref="AV7:AV32" si="16">IF($H7=1,170,0)</f>
        <v>0</v>
      </c>
      <c r="AW7" s="12">
        <f t="shared" ref="AW7:AW32" si="17">IF($H7=1,168,0)</f>
        <v>0</v>
      </c>
      <c r="AX7" s="12">
        <v>0</v>
      </c>
      <c r="AY7" s="12" t="s">
        <v>38</v>
      </c>
      <c r="AZ7" s="12" t="s">
        <v>38</v>
      </c>
      <c r="BA7" s="12">
        <f t="shared" ref="BA7:BA32" si="18">IF($N7=2,146,IF($N7=3,119,IF(OR($N7=4,$N7=5,$N7=6),122,IF($N7=7,128,IF($N7=8,134,IF($N7=9,138,IF($N7=10,190,0)))))))</f>
        <v>128</v>
      </c>
      <c r="BB7" s="12">
        <f t="shared" ref="BB7:BB32" si="19">IF($O7=11,140,IF($O7=20,143,0))</f>
        <v>0</v>
      </c>
      <c r="BC7" s="12">
        <f t="shared" ref="BC7:BC32" si="20">IF($P7=1,149,IF($P7=2,153,IF($P7=3,155,IF($P7=4,157,0))))</f>
        <v>149</v>
      </c>
      <c r="BD7" s="12">
        <f t="shared" ref="BD7:BD32" si="21">IF($R7=1,160,IF($R7=2,162))</f>
        <v>160</v>
      </c>
      <c r="BE7" s="12">
        <f t="shared" ref="BE7:BE32" si="22">IF($U7=1,186,0)</f>
        <v>0</v>
      </c>
      <c r="BF7" s="12">
        <f t="shared" ref="BF7:BF32" si="23">IF($V7=1,184,0)</f>
        <v>0</v>
      </c>
      <c r="BG7" s="14">
        <f t="shared" si="1"/>
        <v>165.02659427839376</v>
      </c>
      <c r="BH7" s="21">
        <f>IF($N7=2,BH37*'4 PEF'!$K$4,IF(OR($N7=3,$N7=4,$N7=5,$N7=6),BH37*'4 PEF'!$K$5,IF(OR($N7=7,$N7=8),BH37*'4 PEF'!$K$8,IF($N7=9,BH37*'4 PEF'!$K$7,IF($N7=10,BH37*'4 PEF'!$K$6)))))</f>
        <v>14.242405144071931</v>
      </c>
      <c r="BI7" s="21">
        <f>BI37*'4 PEF'!$K$8</f>
        <v>45.975838292978835</v>
      </c>
      <c r="BJ7" s="21">
        <f>IF($N7=2,BJ37*'4 PEF'!$K$4,IF(OR($N7=3,$N7=4,$N7=5,$N7=6),BJ37*'4 PEF'!$K$5,IF(OR($N7=7,$N7=8),BJ37*'4 PEF'!$K$8,IF($N7=9,BJ37*'4 PEF'!$K$7,IF($N7=10,BJ37*'4 PEF'!$K$6)))))</f>
        <v>10.384158439203171</v>
      </c>
      <c r="BK7" s="21">
        <f>BK37*'4 PEF'!$K$8</f>
        <v>21.572209142855559</v>
      </c>
      <c r="BL7" s="21">
        <f>BL37*'4 PEF'!$K$8</f>
        <v>1.3229233345700415</v>
      </c>
      <c r="BM7" s="39">
        <f>BM37*'4 PEF'!$K$8</f>
        <v>0</v>
      </c>
      <c r="BN7" s="40">
        <f t="shared" ref="BN7:BN24" si="24">SUM(BH7:BM7)</f>
        <v>93.497534353679526</v>
      </c>
      <c r="BO7" s="21">
        <f>IF($N7=2,BO37*'4 PEF'!$K$4,IF(OR($N7=3,$N7=4,$N7=5,$N7=6),BO37*'4 PEF'!$K$5,IF(OR($N7=7,$N7=8),BO37*'4 PEF'!$K$8,IF($N7=9,BO37*'4 PEF'!$K$7,IF($N7=10,BO37*'4 PEF'!$K$6)))))</f>
        <v>12.160077938012668</v>
      </c>
      <c r="BP7" s="21">
        <f>BP37*'4 PEF'!$K$8</f>
        <v>26.97986253026664</v>
      </c>
      <c r="BQ7" s="21">
        <f>IF($N7=2,BQ37*'4 PEF'!$K$4,IF(OR($N7=3,$N7=4,$N7=5,$N7=6),BQ37*'4 PEF'!$K$5,IF(OR($N7=7,$N7=8),BQ37*'4 PEF'!$K$8,IF($N7=9,BQ37*'4 PEF'!$K$7,IF($N7=10,BQ37*'4 PEF'!$K$6)))))</f>
        <v>16.156265579782637</v>
      </c>
      <c r="BR7" s="21">
        <f>BR37*'4 PEF'!$K$8</f>
        <v>22.185275151517104</v>
      </c>
      <c r="BS7" s="21">
        <f>BS37*'4 PEF'!$K$8</f>
        <v>0.93344861320283823</v>
      </c>
      <c r="BT7" s="39">
        <f>BT37*'4 PEF'!$K$8</f>
        <v>0</v>
      </c>
      <c r="BU7" s="40">
        <f t="shared" ref="BU7:BU24" si="25">SUM(BO7:BT7)</f>
        <v>78.414929812781892</v>
      </c>
    </row>
    <row r="8" spans="1:73" ht="15" customHeight="1" x14ac:dyDescent="0.25">
      <c r="A8" s="195"/>
      <c r="B8" s="18">
        <v>3</v>
      </c>
      <c r="C8" s="26">
        <f>VLOOKUP(M8,[1]aux!$A$2:$B$35,2)</f>
        <v>17</v>
      </c>
      <c r="D8" s="55" t="s">
        <v>42</v>
      </c>
      <c r="E8" s="55" t="s">
        <v>38</v>
      </c>
      <c r="F8" s="54" t="s">
        <v>42</v>
      </c>
      <c r="G8" s="54" t="s">
        <v>42</v>
      </c>
      <c r="H8" s="54">
        <v>0</v>
      </c>
      <c r="I8" s="54">
        <f t="shared" si="2"/>
        <v>3</v>
      </c>
      <c r="J8" s="54">
        <f t="shared" si="3"/>
        <v>1</v>
      </c>
      <c r="K8" s="54">
        <f t="shared" si="4"/>
        <v>1</v>
      </c>
      <c r="L8" s="54">
        <f t="shared" si="5"/>
        <v>1</v>
      </c>
      <c r="M8" s="54">
        <f t="shared" si="6"/>
        <v>3111</v>
      </c>
      <c r="N8" s="54">
        <v>7</v>
      </c>
      <c r="O8" s="54">
        <v>12</v>
      </c>
      <c r="P8" s="54">
        <v>1</v>
      </c>
      <c r="Q8" s="54">
        <v>1</v>
      </c>
      <c r="R8" s="54">
        <v>1</v>
      </c>
      <c r="S8" s="54" t="s">
        <v>42</v>
      </c>
      <c r="T8" s="26">
        <f t="shared" si="7"/>
        <v>16</v>
      </c>
      <c r="U8" s="54">
        <v>0</v>
      </c>
      <c r="V8" s="54">
        <v>0</v>
      </c>
      <c r="W8" s="19"/>
      <c r="X8" s="11">
        <f>VLOOKUP($C8,[2]Sevilla!$BB$7:$BK$40,5)</f>
        <v>11</v>
      </c>
      <c r="Y8" s="11">
        <f>VLOOKUP($C8,[2]Sevilla!$BB$7:$BK$40,6)</f>
        <v>33</v>
      </c>
      <c r="Z8" s="11">
        <f>VLOOKUP($C8,[2]Sevilla!$BB$7:$BK$40,7)</f>
        <v>65</v>
      </c>
      <c r="AA8" s="11">
        <f>VLOOKUP($C8,[2]Sevilla!$BB$7:$BK$40,8)</f>
        <v>80</v>
      </c>
      <c r="AB8" s="11">
        <f>VLOOKUP($C8,[2]Sevilla!$BB$7:$BK$40,9)</f>
        <v>0</v>
      </c>
      <c r="AC8" s="11">
        <f>VLOOKUP($C8,[2]Sevilla!$BB$7:$BK$40,10)</f>
        <v>102</v>
      </c>
      <c r="AD8" s="12">
        <f t="shared" si="8"/>
        <v>0</v>
      </c>
      <c r="AE8" s="12">
        <f t="shared" si="9"/>
        <v>0</v>
      </c>
      <c r="AF8" s="12">
        <v>0</v>
      </c>
      <c r="AG8" s="12" t="s">
        <v>38</v>
      </c>
      <c r="AH8" s="12" t="s">
        <v>38</v>
      </c>
      <c r="AI8" s="12">
        <f t="shared" si="10"/>
        <v>127</v>
      </c>
      <c r="AJ8" s="12">
        <f t="shared" si="11"/>
        <v>0</v>
      </c>
      <c r="AK8" s="12">
        <f t="shared" si="12"/>
        <v>148</v>
      </c>
      <c r="AL8" s="12">
        <f t="shared" si="13"/>
        <v>160</v>
      </c>
      <c r="AM8" s="12">
        <f t="shared" si="14"/>
        <v>0</v>
      </c>
      <c r="AN8" s="12">
        <f t="shared" si="15"/>
        <v>0</v>
      </c>
      <c r="AO8" s="14">
        <f t="shared" si="0"/>
        <v>300.92180723289459</v>
      </c>
      <c r="AP8" s="11">
        <f>VLOOKUP($C8,[1]Sevilla!$BB$7:$BK$40,5)</f>
        <v>11</v>
      </c>
      <c r="AQ8" s="11">
        <f>VLOOKUP($C8,[1]Sevilla!$BB$7:$BK$40,6)</f>
        <v>33</v>
      </c>
      <c r="AR8" s="11">
        <f>VLOOKUP($C8,[1]Sevilla!$BB$7:$BK$40,7)</f>
        <v>65</v>
      </c>
      <c r="AS8" s="11">
        <f>VLOOKUP($C8,[1]Sevilla!$BB$7:$BK$40,8)</f>
        <v>81</v>
      </c>
      <c r="AT8" s="11">
        <f>VLOOKUP($C8,[1]Sevilla!$BB$7:$BK$40,9)</f>
        <v>0</v>
      </c>
      <c r="AU8" s="11">
        <f>VLOOKUP($C8,[1]Sevilla!$BB$7:$BK$40,10)</f>
        <v>103</v>
      </c>
      <c r="AV8" s="12">
        <f t="shared" si="16"/>
        <v>0</v>
      </c>
      <c r="AW8" s="12">
        <f t="shared" si="17"/>
        <v>0</v>
      </c>
      <c r="AX8" s="12">
        <v>0</v>
      </c>
      <c r="AY8" s="12" t="s">
        <v>38</v>
      </c>
      <c r="AZ8" s="12" t="s">
        <v>38</v>
      </c>
      <c r="BA8" s="12">
        <f t="shared" si="18"/>
        <v>128</v>
      </c>
      <c r="BB8" s="12">
        <f t="shared" si="19"/>
        <v>0</v>
      </c>
      <c r="BC8" s="12">
        <f t="shared" si="20"/>
        <v>149</v>
      </c>
      <c r="BD8" s="12">
        <f t="shared" si="21"/>
        <v>160</v>
      </c>
      <c r="BE8" s="12">
        <f t="shared" si="22"/>
        <v>0</v>
      </c>
      <c r="BF8" s="12">
        <f t="shared" si="23"/>
        <v>0</v>
      </c>
      <c r="BG8" s="14">
        <f t="shared" si="1"/>
        <v>174.92989988445436</v>
      </c>
      <c r="BH8" s="21">
        <f>IF($N8=2,BH38*'4 PEF'!$K$4,IF(OR($N8=3,$N8=4,$N8=5,$N8=6),BH38*'4 PEF'!$K$5,IF(OR($N8=7,$N8=8),BH38*'4 PEF'!$K$8,IF($N8=9,BH38*'4 PEF'!$K$7,IF($N8=10,BH38*'4 PEF'!$K$6)))))</f>
        <v>10.834152281781861</v>
      </c>
      <c r="BI8" s="21">
        <f>BI38*'4 PEF'!$K$8</f>
        <v>43.119512609479067</v>
      </c>
      <c r="BJ8" s="21">
        <f>IF($N8=2,BJ38*'4 PEF'!$K$4,IF(OR($N8=3,$N8=4,$N8=5,$N8=6),BJ38*'4 PEF'!$K$5,IF(OR($N8=7,$N8=8),BJ38*'4 PEF'!$K$8,IF($N8=9,BJ38*'4 PEF'!$K$7,IF($N8=10,BJ38*'4 PEF'!$K$6)))))</f>
        <v>10.754899964139792</v>
      </c>
      <c r="BK8" s="21">
        <f>BK38*'4 PEF'!$K$8</f>
        <v>21.572209142855559</v>
      </c>
      <c r="BL8" s="21">
        <f>BL38*'4 PEF'!$K$8</f>
        <v>1.2730511765209678</v>
      </c>
      <c r="BM8" s="39">
        <f>BM38*'4 PEF'!$K$8</f>
        <v>0</v>
      </c>
      <c r="BN8" s="40">
        <f t="shared" si="24"/>
        <v>87.553825174777245</v>
      </c>
      <c r="BO8" s="21">
        <f>IF($N8=2,BO38*'4 PEF'!$K$4,IF(OR($N8=3,$N8=4,$N8=5,$N8=6),BO38*'4 PEF'!$K$5,IF(OR($N8=7,$N8=8),BO38*'4 PEF'!$K$8,IF($N8=9,BO38*'4 PEF'!$K$7,IF($N8=10,BO38*'4 PEF'!$K$6)))))</f>
        <v>9.7973796979229952</v>
      </c>
      <c r="BP8" s="21">
        <f>BP38*'4 PEF'!$K$8</f>
        <v>25.501674160279823</v>
      </c>
      <c r="BQ8" s="21">
        <f>IF($N8=2,BQ38*'4 PEF'!$K$4,IF(OR($N8=3,$N8=4,$N8=5,$N8=6),BQ38*'4 PEF'!$K$5,IF(OR($N8=7,$N8=8),BQ38*'4 PEF'!$K$8,IF($N8=9,BQ38*'4 PEF'!$K$7,IF($N8=10,BQ38*'4 PEF'!$K$6)))))</f>
        <v>16.35462703581646</v>
      </c>
      <c r="BR8" s="21">
        <f>BR38*'4 PEF'!$K$8</f>
        <v>22.185275151517104</v>
      </c>
      <c r="BS8" s="21">
        <f>BS38*'4 PEF'!$K$8</f>
        <v>0.91229153918886097</v>
      </c>
      <c r="BT8" s="39">
        <f>BT38*'4 PEF'!$K$8</f>
        <v>0</v>
      </c>
      <c r="BU8" s="40">
        <f t="shared" si="25"/>
        <v>74.751247584725235</v>
      </c>
    </row>
    <row r="9" spans="1:73" ht="15" customHeight="1" x14ac:dyDescent="0.25">
      <c r="A9" s="195"/>
      <c r="B9" s="18">
        <v>4</v>
      </c>
      <c r="C9" s="26">
        <f>VLOOKUP(M9,[1]aux!$A$2:$B$35,2)</f>
        <v>18</v>
      </c>
      <c r="D9" s="55" t="s">
        <v>42</v>
      </c>
      <c r="E9" s="55" t="s">
        <v>38</v>
      </c>
      <c r="F9" s="54" t="s">
        <v>40</v>
      </c>
      <c r="G9" s="54" t="s">
        <v>42</v>
      </c>
      <c r="H9" s="54">
        <v>0</v>
      </c>
      <c r="I9" s="54">
        <f t="shared" si="2"/>
        <v>3</v>
      </c>
      <c r="J9" s="54">
        <f t="shared" si="3"/>
        <v>1</v>
      </c>
      <c r="K9" s="54">
        <f t="shared" si="4"/>
        <v>2</v>
      </c>
      <c r="L9" s="54">
        <f t="shared" si="5"/>
        <v>1</v>
      </c>
      <c r="M9" s="54">
        <f t="shared" si="6"/>
        <v>3121</v>
      </c>
      <c r="N9" s="54">
        <v>7</v>
      </c>
      <c r="O9" s="54">
        <v>12</v>
      </c>
      <c r="P9" s="54">
        <v>1</v>
      </c>
      <c r="Q9" s="54">
        <v>1</v>
      </c>
      <c r="R9" s="54">
        <v>1</v>
      </c>
      <c r="S9" s="54" t="s">
        <v>42</v>
      </c>
      <c r="T9" s="26">
        <f t="shared" si="7"/>
        <v>16</v>
      </c>
      <c r="U9" s="54">
        <v>0</v>
      </c>
      <c r="V9" s="54">
        <v>0</v>
      </c>
      <c r="W9" s="19"/>
      <c r="X9" s="11">
        <f>VLOOKUP($C9,[2]Sevilla!$BB$7:$BK$40,5)</f>
        <v>11</v>
      </c>
      <c r="Y9" s="11">
        <f>VLOOKUP($C9,[2]Sevilla!$BB$7:$BK$40,6)</f>
        <v>33</v>
      </c>
      <c r="Z9" s="11">
        <f>VLOOKUP($C9,[2]Sevilla!$BB$7:$BK$40,7)</f>
        <v>65</v>
      </c>
      <c r="AA9" s="11">
        <f>VLOOKUP($C9,[2]Sevilla!$BB$7:$BK$40,8)</f>
        <v>80</v>
      </c>
      <c r="AB9" s="11">
        <f>VLOOKUP($C9,[2]Sevilla!$BB$7:$BK$40,9)</f>
        <v>116</v>
      </c>
      <c r="AC9" s="11">
        <f>VLOOKUP($C9,[2]Sevilla!$BB$7:$BK$40,10)</f>
        <v>108</v>
      </c>
      <c r="AD9" s="12">
        <f t="shared" si="8"/>
        <v>0</v>
      </c>
      <c r="AE9" s="12">
        <f t="shared" si="9"/>
        <v>0</v>
      </c>
      <c r="AF9" s="12">
        <v>0</v>
      </c>
      <c r="AG9" s="12" t="s">
        <v>38</v>
      </c>
      <c r="AH9" s="12" t="s">
        <v>38</v>
      </c>
      <c r="AI9" s="12">
        <f t="shared" si="10"/>
        <v>127</v>
      </c>
      <c r="AJ9" s="12">
        <f t="shared" si="11"/>
        <v>0</v>
      </c>
      <c r="AK9" s="12">
        <f t="shared" si="12"/>
        <v>148</v>
      </c>
      <c r="AL9" s="12">
        <f t="shared" si="13"/>
        <v>160</v>
      </c>
      <c r="AM9" s="12">
        <f t="shared" si="14"/>
        <v>0</v>
      </c>
      <c r="AN9" s="12">
        <f t="shared" si="15"/>
        <v>0</v>
      </c>
      <c r="AO9" s="14">
        <f t="shared" si="0"/>
        <v>373.91287866146604</v>
      </c>
      <c r="AP9" s="11">
        <f>VLOOKUP($C9,[1]Sevilla!$BB$7:$BK$40,5)</f>
        <v>11</v>
      </c>
      <c r="AQ9" s="11">
        <f>VLOOKUP($C9,[1]Sevilla!$BB$7:$BK$40,6)</f>
        <v>33</v>
      </c>
      <c r="AR9" s="11">
        <f>VLOOKUP($C9,[1]Sevilla!$BB$7:$BK$40,7)</f>
        <v>65</v>
      </c>
      <c r="AS9" s="11">
        <f>VLOOKUP($C9,[1]Sevilla!$BB$7:$BK$40,8)</f>
        <v>81</v>
      </c>
      <c r="AT9" s="11">
        <f>VLOOKUP($C9,[1]Sevilla!$BB$7:$BK$40,9)</f>
        <v>117</v>
      </c>
      <c r="AU9" s="11">
        <f>VLOOKUP($C9,[1]Sevilla!$BB$7:$BK$40,10)</f>
        <v>109</v>
      </c>
      <c r="AV9" s="12">
        <f t="shared" si="16"/>
        <v>0</v>
      </c>
      <c r="AW9" s="12">
        <f t="shared" si="17"/>
        <v>0</v>
      </c>
      <c r="AX9" s="12">
        <v>0</v>
      </c>
      <c r="AY9" s="12" t="s">
        <v>38</v>
      </c>
      <c r="AZ9" s="12" t="s">
        <v>38</v>
      </c>
      <c r="BA9" s="12">
        <f t="shared" si="18"/>
        <v>128</v>
      </c>
      <c r="BB9" s="12">
        <f t="shared" si="19"/>
        <v>0</v>
      </c>
      <c r="BC9" s="12">
        <f t="shared" si="20"/>
        <v>149</v>
      </c>
      <c r="BD9" s="12">
        <f t="shared" si="21"/>
        <v>160</v>
      </c>
      <c r="BE9" s="12">
        <f t="shared" si="22"/>
        <v>0</v>
      </c>
      <c r="BF9" s="12">
        <f t="shared" si="23"/>
        <v>0</v>
      </c>
      <c r="BG9" s="14">
        <f t="shared" si="1"/>
        <v>207.35989988445434</v>
      </c>
      <c r="BH9" s="21">
        <f>IF($N9=2,BH39*'4 PEF'!$K$4,IF(OR($N9=3,$N9=4,$N9=5,$N9=6),BH39*'4 PEF'!$K$5,IF(OR($N9=7,$N9=8),BH39*'4 PEF'!$K$8,IF($N9=9,BH39*'4 PEF'!$K$7,IF($N9=10,BH39*'4 PEF'!$K$6)))))</f>
        <v>10.860610605121547</v>
      </c>
      <c r="BI9" s="21">
        <f>BI39*'4 PEF'!$K$8</f>
        <v>24.52731614398866</v>
      </c>
      <c r="BJ9" s="21">
        <f>IF($N9=2,BJ39*'4 PEF'!$K$4,IF(OR($N9=3,$N9=4,$N9=5,$N9=6),BJ39*'4 PEF'!$K$5,IF(OR($N9=7,$N9=8),BJ39*'4 PEF'!$K$8,IF($N9=9,BJ39*'4 PEF'!$K$7,IF($N9=10,BJ39*'4 PEF'!$K$6)))))</f>
        <v>10.7810358633975</v>
      </c>
      <c r="BK9" s="21">
        <f>BK39*'4 PEF'!$K$8</f>
        <v>21.572209142855559</v>
      </c>
      <c r="BL9" s="21">
        <f>BL39*'4 PEF'!$K$8</f>
        <v>0.94157242263660335</v>
      </c>
      <c r="BM9" s="39">
        <f>BM39*'4 PEF'!$K$8</f>
        <v>0</v>
      </c>
      <c r="BN9" s="40">
        <f t="shared" si="24"/>
        <v>68.682744177999865</v>
      </c>
      <c r="BO9" s="21">
        <f>IF($N9=2,BO39*'4 PEF'!$K$4,IF(OR($N9=3,$N9=4,$N9=5,$N9=6),BO39*'4 PEF'!$K$5,IF(OR($N9=7,$N9=8),BO39*'4 PEF'!$K$8,IF($N9=9,BO39*'4 PEF'!$K$7,IF($N9=10,BO39*'4 PEF'!$K$6)))))</f>
        <v>9.8020981134367258</v>
      </c>
      <c r="BP9" s="21">
        <f>BP39*'4 PEF'!$K$8</f>
        <v>13.913771963446212</v>
      </c>
      <c r="BQ9" s="21">
        <f>IF($N9=2,BQ39*'4 PEF'!$K$4,IF(OR($N9=3,$N9=4,$N9=5,$N9=6),BQ39*'4 PEF'!$K$5,IF(OR($N9=7,$N9=8),BQ39*'4 PEF'!$K$8,IF($N9=9,BQ39*'4 PEF'!$K$7,IF($N9=10,BQ39*'4 PEF'!$K$6)))))</f>
        <v>16.361798614869489</v>
      </c>
      <c r="BR9" s="21">
        <f>BR39*'4 PEF'!$K$8</f>
        <v>22.185275151517104</v>
      </c>
      <c r="BS9" s="21">
        <f>BS39*'4 PEF'!$K$8</f>
        <v>0.77398001251728232</v>
      </c>
      <c r="BT9" s="39">
        <f>BT39*'4 PEF'!$K$8</f>
        <v>0</v>
      </c>
      <c r="BU9" s="40">
        <f t="shared" si="25"/>
        <v>63.03692385578681</v>
      </c>
    </row>
    <row r="10" spans="1:73" ht="15" customHeight="1" x14ac:dyDescent="0.25">
      <c r="A10" s="195"/>
      <c r="B10" s="18">
        <v>5</v>
      </c>
      <c r="C10" s="26">
        <f>VLOOKUP(M10,[1]aux!$A$2:$B$35,2)</f>
        <v>28</v>
      </c>
      <c r="D10" s="55" t="s">
        <v>40</v>
      </c>
      <c r="E10" s="55" t="s">
        <v>42</v>
      </c>
      <c r="F10" s="54" t="s">
        <v>40</v>
      </c>
      <c r="G10" s="54" t="s">
        <v>42</v>
      </c>
      <c r="H10" s="54">
        <v>0</v>
      </c>
      <c r="I10" s="54">
        <f t="shared" si="2"/>
        <v>4</v>
      </c>
      <c r="J10" s="54">
        <f t="shared" si="3"/>
        <v>2</v>
      </c>
      <c r="K10" s="54">
        <f t="shared" si="4"/>
        <v>2</v>
      </c>
      <c r="L10" s="54">
        <f t="shared" si="5"/>
        <v>1</v>
      </c>
      <c r="M10" s="54">
        <f t="shared" si="6"/>
        <v>4221</v>
      </c>
      <c r="N10" s="54">
        <v>7</v>
      </c>
      <c r="O10" s="54">
        <v>12</v>
      </c>
      <c r="P10" s="54">
        <v>1</v>
      </c>
      <c r="Q10" s="54">
        <v>1</v>
      </c>
      <c r="R10" s="54">
        <v>1</v>
      </c>
      <c r="S10" s="54" t="s">
        <v>42</v>
      </c>
      <c r="T10" s="26">
        <f t="shared" si="7"/>
        <v>16</v>
      </c>
      <c r="U10" s="54">
        <v>0</v>
      </c>
      <c r="V10" s="54">
        <v>0</v>
      </c>
      <c r="W10" s="19"/>
      <c r="X10" s="11">
        <f>VLOOKUP($C10,[2]Sevilla!$BB$7:$BK$40,5)</f>
        <v>13</v>
      </c>
      <c r="Y10" s="11">
        <f>VLOOKUP($C10,[2]Sevilla!$BB$7:$BK$40,6)</f>
        <v>35</v>
      </c>
      <c r="Z10" s="11">
        <f>VLOOKUP($C10,[2]Sevilla!$BB$7:$BK$40,7)</f>
        <v>67</v>
      </c>
      <c r="AA10" s="11">
        <f>VLOOKUP($C10,[2]Sevilla!$BB$7:$BK$40,8)</f>
        <v>88</v>
      </c>
      <c r="AB10" s="11">
        <f>VLOOKUP($C10,[2]Sevilla!$BB$7:$BK$40,9)</f>
        <v>116</v>
      </c>
      <c r="AC10" s="11">
        <f>VLOOKUP($C10,[2]Sevilla!$BB$7:$BK$40,10)</f>
        <v>108</v>
      </c>
      <c r="AD10" s="12">
        <f t="shared" si="8"/>
        <v>0</v>
      </c>
      <c r="AE10" s="12">
        <f t="shared" si="9"/>
        <v>0</v>
      </c>
      <c r="AF10" s="12">
        <v>0</v>
      </c>
      <c r="AG10" s="12" t="s">
        <v>38</v>
      </c>
      <c r="AH10" s="12" t="s">
        <v>38</v>
      </c>
      <c r="AI10" s="12">
        <f t="shared" si="10"/>
        <v>127</v>
      </c>
      <c r="AJ10" s="12">
        <f t="shared" si="11"/>
        <v>0</v>
      </c>
      <c r="AK10" s="12">
        <f t="shared" si="12"/>
        <v>148</v>
      </c>
      <c r="AL10" s="12">
        <f t="shared" si="13"/>
        <v>160</v>
      </c>
      <c r="AM10" s="12">
        <f t="shared" si="14"/>
        <v>0</v>
      </c>
      <c r="AN10" s="12">
        <f t="shared" si="15"/>
        <v>0</v>
      </c>
      <c r="AO10" s="14">
        <f t="shared" si="0"/>
        <v>452.81426761559408</v>
      </c>
      <c r="AP10" s="11">
        <f>VLOOKUP($C10,[1]Sevilla!$BB$7:$BK$40,5)</f>
        <v>13</v>
      </c>
      <c r="AQ10" s="11">
        <f>VLOOKUP($C10,[1]Sevilla!$BB$7:$BK$40,6)</f>
        <v>35</v>
      </c>
      <c r="AR10" s="11">
        <f>VLOOKUP($C10,[1]Sevilla!$BB$7:$BK$40,7)</f>
        <v>67</v>
      </c>
      <c r="AS10" s="11">
        <f>VLOOKUP($C10,[1]Sevilla!$BB$7:$BK$40,8)</f>
        <v>89</v>
      </c>
      <c r="AT10" s="11">
        <f>VLOOKUP($C10,[1]Sevilla!$BB$7:$BK$40,9)</f>
        <v>117</v>
      </c>
      <c r="AU10" s="11">
        <f>VLOOKUP($C10,[1]Sevilla!$BB$7:$BK$40,10)</f>
        <v>109</v>
      </c>
      <c r="AV10" s="12">
        <f t="shared" si="16"/>
        <v>0</v>
      </c>
      <c r="AW10" s="12">
        <f t="shared" si="17"/>
        <v>0</v>
      </c>
      <c r="AX10" s="12">
        <v>0</v>
      </c>
      <c r="AY10" s="12" t="s">
        <v>38</v>
      </c>
      <c r="AZ10" s="12" t="s">
        <v>38</v>
      </c>
      <c r="BA10" s="12">
        <f t="shared" si="18"/>
        <v>128</v>
      </c>
      <c r="BB10" s="12">
        <f t="shared" si="19"/>
        <v>0</v>
      </c>
      <c r="BC10" s="12">
        <f t="shared" si="20"/>
        <v>149</v>
      </c>
      <c r="BD10" s="12">
        <f t="shared" si="21"/>
        <v>160</v>
      </c>
      <c r="BE10" s="12">
        <f t="shared" si="22"/>
        <v>0</v>
      </c>
      <c r="BF10" s="12">
        <f t="shared" si="23"/>
        <v>0</v>
      </c>
      <c r="BG10" s="14">
        <f t="shared" si="1"/>
        <v>240.04855093254807</v>
      </c>
      <c r="BH10" s="21">
        <f>IF($N10=2,BH40*'4 PEF'!$K$4,IF(OR($N10=3,$N10=4,$N10=5,$N10=6),BH40*'4 PEF'!$K$5,IF(OR($N10=7,$N10=8),BH40*'4 PEF'!$K$8,IF($N10=9,BH40*'4 PEF'!$K$7,IF($N10=10,BH40*'4 PEF'!$K$6)))))</f>
        <v>4.6386446842168185</v>
      </c>
      <c r="BI10" s="21">
        <f>BI40*'4 PEF'!$K$8</f>
        <v>21.878854018761906</v>
      </c>
      <c r="BJ10" s="21">
        <f>IF($N10=2,BJ40*'4 PEF'!$K$4,IF(OR($N10=3,$N10=4,$N10=5,$N10=6),BJ40*'4 PEF'!$K$5,IF(OR($N10=7,$N10=8),BJ40*'4 PEF'!$K$8,IF($N10=9,BJ40*'4 PEF'!$K$7,IF($N10=10,BJ40*'4 PEF'!$K$6)))))</f>
        <v>12.284176500456907</v>
      </c>
      <c r="BK10" s="21">
        <f>BK40*'4 PEF'!$K$8</f>
        <v>21.572209142855559</v>
      </c>
      <c r="BL10" s="21">
        <f>BL40*'4 PEF'!$K$8</f>
        <v>0.85634302929502704</v>
      </c>
      <c r="BM10" s="39">
        <f>BM40*'4 PEF'!$K$8</f>
        <v>0</v>
      </c>
      <c r="BN10" s="40">
        <f t="shared" si="24"/>
        <v>61.230227375586217</v>
      </c>
      <c r="BO10" s="21">
        <f>IF($N10=2,BO40*'4 PEF'!$K$4,IF(OR($N10=3,$N10=4,$N10=5,$N10=6),BO40*'4 PEF'!$K$5,IF(OR($N10=7,$N10=8),BO40*'4 PEF'!$K$8,IF($N10=9,BO40*'4 PEF'!$K$7,IF($N10=10,BO40*'4 PEF'!$K$6)))))</f>
        <v>4.771204320648347</v>
      </c>
      <c r="BP10" s="21">
        <f>BP40*'4 PEF'!$K$8</f>
        <v>11.512499894680301</v>
      </c>
      <c r="BQ10" s="21">
        <f>IF($N10=2,BQ40*'4 PEF'!$K$4,IF(OR($N10=3,$N10=4,$N10=5,$N10=6),BQ40*'4 PEF'!$K$5,IF(OR($N10=7,$N10=8),BQ40*'4 PEF'!$K$8,IF($N10=9,BQ40*'4 PEF'!$K$7,IF($N10=10,BQ40*'4 PEF'!$K$6)))))</f>
        <v>17.485920922390001</v>
      </c>
      <c r="BR10" s="21">
        <f>BR40*'4 PEF'!$K$8</f>
        <v>22.185275151517104</v>
      </c>
      <c r="BS10" s="21">
        <f>BS40*'4 PEF'!$K$8</f>
        <v>0.73310667821840414</v>
      </c>
      <c r="BT10" s="39">
        <f>BT40*'4 PEF'!$K$8</f>
        <v>0</v>
      </c>
      <c r="BU10" s="40">
        <f t="shared" si="25"/>
        <v>56.688006967454157</v>
      </c>
    </row>
    <row r="11" spans="1:73" ht="15" customHeight="1" x14ac:dyDescent="0.25">
      <c r="A11" s="195"/>
      <c r="B11" s="18">
        <v>6</v>
      </c>
      <c r="C11" s="26">
        <f>VLOOKUP(M11,[1]aux!$A$2:$B$35,2)</f>
        <v>31</v>
      </c>
      <c r="D11" s="55" t="s">
        <v>40</v>
      </c>
      <c r="E11" s="55" t="s">
        <v>40</v>
      </c>
      <c r="F11" s="54" t="s">
        <v>42</v>
      </c>
      <c r="G11" s="54" t="s">
        <v>42</v>
      </c>
      <c r="H11" s="54">
        <v>0</v>
      </c>
      <c r="I11" s="54">
        <f t="shared" si="2"/>
        <v>4</v>
      </c>
      <c r="J11" s="54">
        <f t="shared" si="3"/>
        <v>3</v>
      </c>
      <c r="K11" s="54">
        <f t="shared" si="4"/>
        <v>1</v>
      </c>
      <c r="L11" s="54">
        <f t="shared" si="5"/>
        <v>1</v>
      </c>
      <c r="M11" s="54">
        <f t="shared" si="6"/>
        <v>4311</v>
      </c>
      <c r="N11" s="54">
        <v>7</v>
      </c>
      <c r="O11" s="54">
        <v>12</v>
      </c>
      <c r="P11" s="54">
        <v>1</v>
      </c>
      <c r="Q11" s="54">
        <v>1</v>
      </c>
      <c r="R11" s="54">
        <v>1</v>
      </c>
      <c r="S11" s="54" t="s">
        <v>42</v>
      </c>
      <c r="T11" s="26">
        <f t="shared" si="7"/>
        <v>16</v>
      </c>
      <c r="U11" s="54">
        <v>0</v>
      </c>
      <c r="V11" s="54">
        <v>0</v>
      </c>
      <c r="W11" s="19"/>
      <c r="X11" s="11">
        <f>VLOOKUP($C11,[2]Sevilla!$BB$7:$BK$40,5)</f>
        <v>13</v>
      </c>
      <c r="Y11" s="11">
        <f>VLOOKUP($C11,[2]Sevilla!$BB$7:$BK$40,6)</f>
        <v>35</v>
      </c>
      <c r="Z11" s="11">
        <f>VLOOKUP($C11,[2]Sevilla!$BB$7:$BK$40,7)</f>
        <v>67</v>
      </c>
      <c r="AA11" s="11">
        <f>VLOOKUP($C11,[2]Sevilla!$BB$7:$BK$40,8)</f>
        <v>90</v>
      </c>
      <c r="AB11" s="11">
        <f>VLOOKUP($C11,[2]Sevilla!$BB$7:$BK$40,9)</f>
        <v>0</v>
      </c>
      <c r="AC11" s="11">
        <f>VLOOKUP($C11,[2]Sevilla!$BB$7:$BK$40,10)</f>
        <v>102</v>
      </c>
      <c r="AD11" s="12">
        <f t="shared" si="8"/>
        <v>0</v>
      </c>
      <c r="AE11" s="12">
        <f t="shared" si="9"/>
        <v>0</v>
      </c>
      <c r="AF11" s="12">
        <v>0</v>
      </c>
      <c r="AG11" s="12" t="s">
        <v>38</v>
      </c>
      <c r="AH11" s="12" t="s">
        <v>38</v>
      </c>
      <c r="AI11" s="12">
        <f t="shared" si="10"/>
        <v>127</v>
      </c>
      <c r="AJ11" s="12">
        <f t="shared" si="11"/>
        <v>0</v>
      </c>
      <c r="AK11" s="12">
        <f t="shared" si="12"/>
        <v>148</v>
      </c>
      <c r="AL11" s="12">
        <f t="shared" si="13"/>
        <v>160</v>
      </c>
      <c r="AM11" s="12">
        <f t="shared" si="14"/>
        <v>0</v>
      </c>
      <c r="AN11" s="12">
        <f t="shared" si="15"/>
        <v>0</v>
      </c>
      <c r="AO11" s="14">
        <f t="shared" si="0"/>
        <v>404.96248904416552</v>
      </c>
      <c r="AP11" s="11">
        <f>VLOOKUP($C11,[1]Sevilla!$BB$7:$BK$40,5)</f>
        <v>13</v>
      </c>
      <c r="AQ11" s="11">
        <f>VLOOKUP($C11,[1]Sevilla!$BB$7:$BK$40,6)</f>
        <v>35</v>
      </c>
      <c r="AR11" s="11">
        <f>VLOOKUP($C11,[1]Sevilla!$BB$7:$BK$40,7)</f>
        <v>67</v>
      </c>
      <c r="AS11" s="11">
        <f>VLOOKUP($C11,[1]Sevilla!$BB$7:$BK$40,8)</f>
        <v>91</v>
      </c>
      <c r="AT11" s="11">
        <f>VLOOKUP($C11,[1]Sevilla!$BB$7:$BK$40,9)</f>
        <v>0</v>
      </c>
      <c r="AU11" s="11">
        <f>VLOOKUP($C11,[1]Sevilla!$BB$7:$BK$40,10)</f>
        <v>103</v>
      </c>
      <c r="AV11" s="12">
        <f t="shared" si="16"/>
        <v>0</v>
      </c>
      <c r="AW11" s="12">
        <f t="shared" si="17"/>
        <v>0</v>
      </c>
      <c r="AX11" s="12">
        <v>0</v>
      </c>
      <c r="AY11" s="12" t="s">
        <v>38</v>
      </c>
      <c r="AZ11" s="12" t="s">
        <v>38</v>
      </c>
      <c r="BA11" s="12">
        <f t="shared" si="18"/>
        <v>128</v>
      </c>
      <c r="BB11" s="12">
        <f t="shared" si="19"/>
        <v>0</v>
      </c>
      <c r="BC11" s="12">
        <f t="shared" si="20"/>
        <v>149</v>
      </c>
      <c r="BD11" s="12">
        <f t="shared" si="21"/>
        <v>160</v>
      </c>
      <c r="BE11" s="12">
        <f t="shared" si="22"/>
        <v>0</v>
      </c>
      <c r="BF11" s="12">
        <f t="shared" si="23"/>
        <v>0</v>
      </c>
      <c r="BG11" s="14">
        <f t="shared" si="1"/>
        <v>219.36000547800262</v>
      </c>
      <c r="BH11" s="21">
        <f>IF($N11=2,BH41*'4 PEF'!$K$4,IF(OR($N11=3,$N11=4,$N11=5,$N11=6),BH41*'4 PEF'!$K$5,IF(OR($N11=7,$N11=8),BH41*'4 PEF'!$K$8,IF($N11=9,BH41*'4 PEF'!$K$7,IF($N11=10,BH41*'4 PEF'!$K$6)))))</f>
        <v>2.5403714494633456</v>
      </c>
      <c r="BI11" s="21">
        <f>BI41*'4 PEF'!$K$8</f>
        <v>44.039338448549628</v>
      </c>
      <c r="BJ11" s="21">
        <f>IF($N11=2,BJ41*'4 PEF'!$K$4,IF(OR($N11=3,$N11=4,$N11=5,$N11=6),BJ41*'4 PEF'!$K$5,IF(OR($N11=7,$N11=8),BJ41*'4 PEF'!$K$8,IF($N11=9,BJ41*'4 PEF'!$K$7,IF($N11=10,BJ41*'4 PEF'!$K$6)))))</f>
        <v>15.45137201009239</v>
      </c>
      <c r="BK11" s="21">
        <f>BK41*'4 PEF'!$K$8</f>
        <v>21.572209142855559</v>
      </c>
      <c r="BL11" s="21">
        <f>BL41*'4 PEF'!$K$8</f>
        <v>1.183068727869</v>
      </c>
      <c r="BM11" s="39">
        <f>BM41*'4 PEF'!$K$8</f>
        <v>0</v>
      </c>
      <c r="BN11" s="40">
        <f t="shared" si="24"/>
        <v>84.786359778829919</v>
      </c>
      <c r="BO11" s="21">
        <f>IF($N11=2,BO41*'4 PEF'!$K$4,IF(OR($N11=3,$N11=4,$N11=5,$N11=6),BO41*'4 PEF'!$K$5,IF(OR($N11=7,$N11=8),BO41*'4 PEF'!$K$8,IF($N11=9,BO41*'4 PEF'!$K$7,IF($N11=10,BO41*'4 PEF'!$K$6)))))</f>
        <v>3.1764008192176498</v>
      </c>
      <c r="BP11" s="21">
        <f>BP41*'4 PEF'!$K$8</f>
        <v>24.163419244207414</v>
      </c>
      <c r="BQ11" s="21">
        <f>IF($N11=2,BQ41*'4 PEF'!$K$4,IF(OR($N11=3,$N11=4,$N11=5,$N11=6),BQ41*'4 PEF'!$K$5,IF(OR($N11=7,$N11=8),BQ41*'4 PEF'!$K$8,IF($N11=9,BQ41*'4 PEF'!$K$7,IF($N11=10,BQ41*'4 PEF'!$K$6)))))</f>
        <v>17.046131747525834</v>
      </c>
      <c r="BR11" s="21">
        <f>BR41*'4 PEF'!$K$8</f>
        <v>22.185275151517104</v>
      </c>
      <c r="BS11" s="21">
        <f>BS41*'4 PEF'!$K$8</f>
        <v>0.87125369103174133</v>
      </c>
      <c r="BT11" s="39">
        <f>BT41*'4 PEF'!$K$8</f>
        <v>0</v>
      </c>
      <c r="BU11" s="40">
        <f t="shared" si="25"/>
        <v>67.442480653499743</v>
      </c>
    </row>
    <row r="12" spans="1:73" ht="15" customHeight="1" x14ac:dyDescent="0.25">
      <c r="A12" s="195"/>
      <c r="B12" s="18">
        <v>7</v>
      </c>
      <c r="C12" s="26">
        <f>VLOOKUP(M12,[1]aux!$A$2:$B$35,2)</f>
        <v>7</v>
      </c>
      <c r="D12" s="55" t="s">
        <v>39</v>
      </c>
      <c r="E12" s="55" t="s">
        <v>38</v>
      </c>
      <c r="F12" s="54" t="s">
        <v>42</v>
      </c>
      <c r="G12" s="54" t="s">
        <v>42</v>
      </c>
      <c r="H12" s="54">
        <v>0</v>
      </c>
      <c r="I12" s="54">
        <f t="shared" si="2"/>
        <v>2</v>
      </c>
      <c r="J12" s="54">
        <f t="shared" si="3"/>
        <v>1</v>
      </c>
      <c r="K12" s="54">
        <f t="shared" si="4"/>
        <v>1</v>
      </c>
      <c r="L12" s="54">
        <f t="shared" si="5"/>
        <v>1</v>
      </c>
      <c r="M12" s="54">
        <f t="shared" si="6"/>
        <v>2111</v>
      </c>
      <c r="N12" s="54">
        <v>8</v>
      </c>
      <c r="O12" s="54">
        <v>13</v>
      </c>
      <c r="P12" s="54">
        <v>1</v>
      </c>
      <c r="Q12" s="54">
        <v>1</v>
      </c>
      <c r="R12" s="54">
        <v>2</v>
      </c>
      <c r="S12" s="54" t="s">
        <v>42</v>
      </c>
      <c r="T12" s="26">
        <f t="shared" si="7"/>
        <v>17</v>
      </c>
      <c r="U12" s="54">
        <v>0</v>
      </c>
      <c r="V12" s="54">
        <v>0</v>
      </c>
      <c r="W12" s="19"/>
      <c r="X12" s="11">
        <f>VLOOKUP($C12,[2]Sevilla!$BB$7:$BK$40,5)</f>
        <v>9</v>
      </c>
      <c r="Y12" s="11">
        <f>VLOOKUP($C12,[2]Sevilla!$BB$7:$BK$40,6)</f>
        <v>31</v>
      </c>
      <c r="Z12" s="11">
        <f>VLOOKUP($C12,[2]Sevilla!$BB$7:$BK$40,7)</f>
        <v>63</v>
      </c>
      <c r="AA12" s="11">
        <f>VLOOKUP($C12,[2]Sevilla!$BB$7:$BK$40,8)</f>
        <v>80</v>
      </c>
      <c r="AB12" s="11">
        <f>VLOOKUP($C12,[2]Sevilla!$BB$7:$BK$40,9)</f>
        <v>0</v>
      </c>
      <c r="AC12" s="11">
        <f>VLOOKUP($C12,[2]Sevilla!$BB$7:$BK$40,10)</f>
        <v>102</v>
      </c>
      <c r="AD12" s="12">
        <f t="shared" si="8"/>
        <v>0</v>
      </c>
      <c r="AE12" s="12">
        <f t="shared" si="9"/>
        <v>0</v>
      </c>
      <c r="AF12" s="12">
        <v>0</v>
      </c>
      <c r="AG12" s="12" t="s">
        <v>38</v>
      </c>
      <c r="AH12" s="12" t="s">
        <v>38</v>
      </c>
      <c r="AI12" s="12">
        <f t="shared" si="10"/>
        <v>133</v>
      </c>
      <c r="AJ12" s="12">
        <f t="shared" si="11"/>
        <v>0</v>
      </c>
      <c r="AK12" s="12">
        <f t="shared" si="12"/>
        <v>148</v>
      </c>
      <c r="AL12" s="12">
        <f t="shared" si="13"/>
        <v>162</v>
      </c>
      <c r="AM12" s="12">
        <f t="shared" si="14"/>
        <v>0</v>
      </c>
      <c r="AN12" s="12">
        <f t="shared" si="15"/>
        <v>0</v>
      </c>
      <c r="AO12" s="14">
        <f t="shared" si="0"/>
        <v>365.26485544831769</v>
      </c>
      <c r="AP12" s="11">
        <f>VLOOKUP($C12,[1]Sevilla!$BB$7:$BK$40,5)</f>
        <v>9</v>
      </c>
      <c r="AQ12" s="11">
        <f>VLOOKUP($C12,[1]Sevilla!$BB$7:$BK$40,6)</f>
        <v>31</v>
      </c>
      <c r="AR12" s="11">
        <f>VLOOKUP($C12,[1]Sevilla!$BB$7:$BK$40,7)</f>
        <v>63</v>
      </c>
      <c r="AS12" s="11">
        <f>VLOOKUP($C12,[1]Sevilla!$BB$7:$BK$40,8)</f>
        <v>81</v>
      </c>
      <c r="AT12" s="11">
        <f>VLOOKUP($C12,[1]Sevilla!$BB$7:$BK$40,9)</f>
        <v>0</v>
      </c>
      <c r="AU12" s="11">
        <f>VLOOKUP($C12,[1]Sevilla!$BB$7:$BK$40,10)</f>
        <v>103</v>
      </c>
      <c r="AV12" s="12">
        <f t="shared" si="16"/>
        <v>0</v>
      </c>
      <c r="AW12" s="12">
        <f t="shared" si="17"/>
        <v>0</v>
      </c>
      <c r="AX12" s="12">
        <v>0</v>
      </c>
      <c r="AY12" s="12" t="s">
        <v>38</v>
      </c>
      <c r="AZ12" s="12" t="s">
        <v>38</v>
      </c>
      <c r="BA12" s="12">
        <f t="shared" si="18"/>
        <v>134</v>
      </c>
      <c r="BB12" s="12">
        <f t="shared" si="19"/>
        <v>0</v>
      </c>
      <c r="BC12" s="12">
        <f t="shared" si="20"/>
        <v>149</v>
      </c>
      <c r="BD12" s="12">
        <f t="shared" si="21"/>
        <v>162</v>
      </c>
      <c r="BE12" s="12">
        <f t="shared" si="22"/>
        <v>0</v>
      </c>
      <c r="BF12" s="12">
        <f t="shared" si="23"/>
        <v>0</v>
      </c>
      <c r="BG12" s="14">
        <f t="shared" si="1"/>
        <v>234.31851451003558</v>
      </c>
      <c r="BH12" s="21">
        <f>IF($N12=2,BH42*'4 PEF'!$K$4,IF(OR($N12=3,$N12=4,$N12=5,$N12=6),BH42*'4 PEF'!$K$5,IF(OR($N12=7,$N12=8),BH42*'4 PEF'!$K$8,IF($N12=9,BH42*'4 PEF'!$K$7,IF($N12=10,BH42*'4 PEF'!$K$6)))))</f>
        <v>9.8880854095225903</v>
      </c>
      <c r="BI12" s="21">
        <f>BI42*'4 PEF'!$K$8</f>
        <v>25.736898176089802</v>
      </c>
      <c r="BJ12" s="21">
        <f>IF($N12=2,BJ42*'4 PEF'!$K$4,IF(OR($N12=3,$N12=4,$N12=5,$N12=6),BJ42*'4 PEF'!$K$5,IF(OR($N12=7,$N12=8),BJ42*'4 PEF'!$K$8,IF($N12=9,BJ42*'4 PEF'!$K$7,IF($N12=10,BJ42*'4 PEF'!$K$6)))))</f>
        <v>8.2153827857722757</v>
      </c>
      <c r="BK12" s="21">
        <f>BK42*'4 PEF'!$K$8</f>
        <v>21.572209142855559</v>
      </c>
      <c r="BL12" s="21">
        <f>BL42*'4 PEF'!$K$8</f>
        <v>1.3229233345700415</v>
      </c>
      <c r="BM12" s="39">
        <f>BM42*'4 PEF'!$K$8</f>
        <v>0</v>
      </c>
      <c r="BN12" s="40">
        <f t="shared" si="24"/>
        <v>66.735498848810266</v>
      </c>
      <c r="BO12" s="21">
        <f>IF($N12=2,BO42*'4 PEF'!$K$4,IF(OR($N12=3,$N12=4,$N12=5,$N12=6),BO42*'4 PEF'!$K$5,IF(OR($N12=7,$N12=8),BO42*'4 PEF'!$K$8,IF($N12=9,BO42*'4 PEF'!$K$7,IF($N12=10,BO42*'4 PEF'!$K$6)))))</f>
        <v>7.8539844444078657</v>
      </c>
      <c r="BP12" s="21">
        <f>BP42*'4 PEF'!$K$8</f>
        <v>14.776474462939134</v>
      </c>
      <c r="BQ12" s="21">
        <f>IF($N12=2,BQ42*'4 PEF'!$K$4,IF(OR($N12=3,$N12=4,$N12=5,$N12=6),BQ42*'4 PEF'!$K$5,IF(OR($N12=7,$N12=8),BQ42*'4 PEF'!$K$8,IF($N12=9,BQ42*'4 PEF'!$K$7,IF($N12=10,BQ42*'4 PEF'!$K$6)))))</f>
        <v>11.891106979700549</v>
      </c>
      <c r="BR12" s="21">
        <f>BR42*'4 PEF'!$K$8</f>
        <v>22.185275151517104</v>
      </c>
      <c r="BS12" s="21">
        <f>BS42*'4 PEF'!$K$8</f>
        <v>0.93344861320283823</v>
      </c>
      <c r="BT12" s="39">
        <f>BT42*'4 PEF'!$K$8</f>
        <v>0</v>
      </c>
      <c r="BU12" s="40">
        <f t="shared" si="25"/>
        <v>57.640289651767489</v>
      </c>
    </row>
    <row r="13" spans="1:73" ht="15" customHeight="1" x14ac:dyDescent="0.25">
      <c r="A13" s="195"/>
      <c r="B13" s="18">
        <v>8</v>
      </c>
      <c r="C13" s="26">
        <f>VLOOKUP(M13,[1]aux!$A$2:$B$35,2)</f>
        <v>17</v>
      </c>
      <c r="D13" s="55" t="s">
        <v>42</v>
      </c>
      <c r="E13" s="55" t="s">
        <v>38</v>
      </c>
      <c r="F13" s="54" t="s">
        <v>42</v>
      </c>
      <c r="G13" s="54" t="s">
        <v>42</v>
      </c>
      <c r="H13" s="54">
        <v>0</v>
      </c>
      <c r="I13" s="54">
        <f t="shared" si="2"/>
        <v>3</v>
      </c>
      <c r="J13" s="54">
        <f t="shared" si="3"/>
        <v>1</v>
      </c>
      <c r="K13" s="54">
        <f t="shared" si="4"/>
        <v>1</v>
      </c>
      <c r="L13" s="54">
        <f t="shared" si="5"/>
        <v>1</v>
      </c>
      <c r="M13" s="54">
        <f t="shared" si="6"/>
        <v>3111</v>
      </c>
      <c r="N13" s="54">
        <v>8</v>
      </c>
      <c r="O13" s="54">
        <v>13</v>
      </c>
      <c r="P13" s="54">
        <v>1</v>
      </c>
      <c r="Q13" s="54">
        <v>1</v>
      </c>
      <c r="R13" s="54">
        <v>2</v>
      </c>
      <c r="S13" s="54" t="s">
        <v>42</v>
      </c>
      <c r="T13" s="26">
        <f t="shared" si="7"/>
        <v>17</v>
      </c>
      <c r="U13" s="54">
        <v>0</v>
      </c>
      <c r="V13" s="54">
        <v>0</v>
      </c>
      <c r="W13" s="19"/>
      <c r="X13" s="11">
        <f>VLOOKUP($C13,[2]Sevilla!$BB$7:$BK$40,5)</f>
        <v>11</v>
      </c>
      <c r="Y13" s="11">
        <f>VLOOKUP($C13,[2]Sevilla!$BB$7:$BK$40,6)</f>
        <v>33</v>
      </c>
      <c r="Z13" s="11">
        <f>VLOOKUP($C13,[2]Sevilla!$BB$7:$BK$40,7)</f>
        <v>65</v>
      </c>
      <c r="AA13" s="11">
        <f>VLOOKUP($C13,[2]Sevilla!$BB$7:$BK$40,8)</f>
        <v>80</v>
      </c>
      <c r="AB13" s="11">
        <f>VLOOKUP($C13,[2]Sevilla!$BB$7:$BK$40,9)</f>
        <v>0</v>
      </c>
      <c r="AC13" s="11">
        <f>VLOOKUP($C13,[2]Sevilla!$BB$7:$BK$40,10)</f>
        <v>102</v>
      </c>
      <c r="AD13" s="12">
        <f t="shared" si="8"/>
        <v>0</v>
      </c>
      <c r="AE13" s="12">
        <f t="shared" si="9"/>
        <v>0</v>
      </c>
      <c r="AF13" s="12">
        <v>0</v>
      </c>
      <c r="AG13" s="12" t="s">
        <v>38</v>
      </c>
      <c r="AH13" s="12" t="s">
        <v>38</v>
      </c>
      <c r="AI13" s="12">
        <f t="shared" si="10"/>
        <v>133</v>
      </c>
      <c r="AJ13" s="12">
        <f t="shared" si="11"/>
        <v>0</v>
      </c>
      <c r="AK13" s="12">
        <f t="shared" si="12"/>
        <v>148</v>
      </c>
      <c r="AL13" s="12">
        <f t="shared" si="13"/>
        <v>162</v>
      </c>
      <c r="AM13" s="12">
        <f t="shared" si="14"/>
        <v>0</v>
      </c>
      <c r="AN13" s="12">
        <f t="shared" si="15"/>
        <v>0</v>
      </c>
      <c r="AO13" s="14">
        <f t="shared" si="0"/>
        <v>387.83086062688903</v>
      </c>
      <c r="AP13" s="11">
        <f>VLOOKUP($C13,[1]Sevilla!$BB$7:$BK$40,5)</f>
        <v>11</v>
      </c>
      <c r="AQ13" s="11">
        <f>VLOOKUP($C13,[1]Sevilla!$BB$7:$BK$40,6)</f>
        <v>33</v>
      </c>
      <c r="AR13" s="11">
        <f>VLOOKUP($C13,[1]Sevilla!$BB$7:$BK$40,7)</f>
        <v>65</v>
      </c>
      <c r="AS13" s="11">
        <f>VLOOKUP($C13,[1]Sevilla!$BB$7:$BK$40,8)</f>
        <v>81</v>
      </c>
      <c r="AT13" s="11">
        <f>VLOOKUP($C13,[1]Sevilla!$BB$7:$BK$40,9)</f>
        <v>0</v>
      </c>
      <c r="AU13" s="11">
        <f>VLOOKUP($C13,[1]Sevilla!$BB$7:$BK$40,10)</f>
        <v>103</v>
      </c>
      <c r="AV13" s="12">
        <f t="shared" si="16"/>
        <v>0</v>
      </c>
      <c r="AW13" s="12">
        <f t="shared" si="17"/>
        <v>0</v>
      </c>
      <c r="AX13" s="12">
        <v>0</v>
      </c>
      <c r="AY13" s="12" t="s">
        <v>38</v>
      </c>
      <c r="AZ13" s="12" t="s">
        <v>38</v>
      </c>
      <c r="BA13" s="12">
        <f t="shared" si="18"/>
        <v>134</v>
      </c>
      <c r="BB13" s="12">
        <f t="shared" si="19"/>
        <v>0</v>
      </c>
      <c r="BC13" s="12">
        <f t="shared" si="20"/>
        <v>149</v>
      </c>
      <c r="BD13" s="12">
        <f t="shared" si="21"/>
        <v>162</v>
      </c>
      <c r="BE13" s="12">
        <f t="shared" si="22"/>
        <v>0</v>
      </c>
      <c r="BF13" s="12">
        <f t="shared" si="23"/>
        <v>0</v>
      </c>
      <c r="BG13" s="14">
        <f t="shared" si="1"/>
        <v>244.22182011609618</v>
      </c>
      <c r="BH13" s="21">
        <f>IF($N13=2,BH43*'4 PEF'!$K$4,IF(OR($N13=3,$N13=4,$N13=5,$N13=6),BH43*'4 PEF'!$K$5,IF(OR($N13=7,$N13=8),BH43*'4 PEF'!$K$8,IF($N13=9,BH43*'4 PEF'!$K$7,IF($N13=10,BH43*'4 PEF'!$K$6)))))</f>
        <v>7.5255502123518641</v>
      </c>
      <c r="BI13" s="21">
        <f>BI43*'4 PEF'!$K$8</f>
        <v>24.165501175401864</v>
      </c>
      <c r="BJ13" s="21">
        <f>IF($N13=2,BJ43*'4 PEF'!$K$4,IF(OR($N13=3,$N13=4,$N13=5,$N13=6),BJ43*'4 PEF'!$K$5,IF(OR($N13=7,$N13=8),BJ43*'4 PEF'!$K$8,IF($N13=9,BJ43*'4 PEF'!$K$7,IF($N13=10,BJ43*'4 PEF'!$K$6)))))</f>
        <v>8.5128958839823508</v>
      </c>
      <c r="BK13" s="21">
        <f>BK43*'4 PEF'!$K$8</f>
        <v>21.572209142855559</v>
      </c>
      <c r="BL13" s="21">
        <f>BL43*'4 PEF'!$K$8</f>
        <v>1.2730511765209678</v>
      </c>
      <c r="BM13" s="39">
        <f>BM43*'4 PEF'!$K$8</f>
        <v>0</v>
      </c>
      <c r="BN13" s="40">
        <f t="shared" si="24"/>
        <v>63.049207591112605</v>
      </c>
      <c r="BO13" s="21">
        <f>IF($N13=2,BO43*'4 PEF'!$K$4,IF(OR($N13=3,$N13=4,$N13=5,$N13=6),BO43*'4 PEF'!$K$5,IF(OR($N13=7,$N13=8),BO43*'4 PEF'!$K$8,IF($N13=9,BO43*'4 PEF'!$K$7,IF($N13=10,BO43*'4 PEF'!$K$6)))))</f>
        <v>6.2913620391977805</v>
      </c>
      <c r="BP13" s="21">
        <f>BP43*'4 PEF'!$K$8</f>
        <v>13.947711853993752</v>
      </c>
      <c r="BQ13" s="21">
        <f>IF($N13=2,BQ43*'4 PEF'!$K$4,IF(OR($N13=3,$N13=4,$N13=5,$N13=6),BQ43*'4 PEF'!$K$5,IF(OR($N13=7,$N13=8),BQ43*'4 PEF'!$K$8,IF($N13=9,BQ43*'4 PEF'!$K$7,IF($N13=10,BQ43*'4 PEF'!$K$6)))))</f>
        <v>11.967488177237239</v>
      </c>
      <c r="BR13" s="21">
        <f>BR43*'4 PEF'!$K$8</f>
        <v>22.185275151517104</v>
      </c>
      <c r="BS13" s="21">
        <f>BS43*'4 PEF'!$K$8</f>
        <v>0.91229153918886097</v>
      </c>
      <c r="BT13" s="39">
        <f>BT43*'4 PEF'!$K$8</f>
        <v>0</v>
      </c>
      <c r="BU13" s="40">
        <f t="shared" si="25"/>
        <v>55.304128761134741</v>
      </c>
    </row>
    <row r="14" spans="1:73" ht="15" customHeight="1" x14ac:dyDescent="0.25">
      <c r="A14" s="195"/>
      <c r="B14" s="18">
        <v>9</v>
      </c>
      <c r="C14" s="26">
        <f>VLOOKUP(M14,[1]aux!$A$2:$B$35,2)</f>
        <v>18</v>
      </c>
      <c r="D14" s="55" t="s">
        <v>42</v>
      </c>
      <c r="E14" s="55" t="s">
        <v>38</v>
      </c>
      <c r="F14" s="54" t="s">
        <v>40</v>
      </c>
      <c r="G14" s="54" t="s">
        <v>42</v>
      </c>
      <c r="H14" s="54">
        <v>0</v>
      </c>
      <c r="I14" s="54">
        <f t="shared" si="2"/>
        <v>3</v>
      </c>
      <c r="J14" s="54">
        <f t="shared" si="3"/>
        <v>1</v>
      </c>
      <c r="K14" s="54">
        <f t="shared" si="4"/>
        <v>2</v>
      </c>
      <c r="L14" s="54">
        <f t="shared" si="5"/>
        <v>1</v>
      </c>
      <c r="M14" s="54">
        <f t="shared" si="6"/>
        <v>3121</v>
      </c>
      <c r="N14" s="54">
        <v>8</v>
      </c>
      <c r="O14" s="54">
        <v>13</v>
      </c>
      <c r="P14" s="54">
        <v>1</v>
      </c>
      <c r="Q14" s="54">
        <v>1</v>
      </c>
      <c r="R14" s="54">
        <v>2</v>
      </c>
      <c r="S14" s="54" t="s">
        <v>42</v>
      </c>
      <c r="T14" s="26">
        <f t="shared" si="7"/>
        <v>17</v>
      </c>
      <c r="U14" s="54">
        <v>0</v>
      </c>
      <c r="V14" s="54">
        <v>0</v>
      </c>
      <c r="W14" s="19"/>
      <c r="X14" s="11">
        <f>VLOOKUP($C14,[2]Sevilla!$BB$7:$BK$40,5)</f>
        <v>11</v>
      </c>
      <c r="Y14" s="11">
        <f>VLOOKUP($C14,[2]Sevilla!$BB$7:$BK$40,6)</f>
        <v>33</v>
      </c>
      <c r="Z14" s="11">
        <f>VLOOKUP($C14,[2]Sevilla!$BB$7:$BK$40,7)</f>
        <v>65</v>
      </c>
      <c r="AA14" s="11">
        <f>VLOOKUP($C14,[2]Sevilla!$BB$7:$BK$40,8)</f>
        <v>80</v>
      </c>
      <c r="AB14" s="11">
        <f>VLOOKUP($C14,[2]Sevilla!$BB$7:$BK$40,9)</f>
        <v>116</v>
      </c>
      <c r="AC14" s="11">
        <f>VLOOKUP($C14,[2]Sevilla!$BB$7:$BK$40,10)</f>
        <v>108</v>
      </c>
      <c r="AD14" s="12">
        <f t="shared" si="8"/>
        <v>0</v>
      </c>
      <c r="AE14" s="12">
        <f t="shared" si="9"/>
        <v>0</v>
      </c>
      <c r="AF14" s="12">
        <v>0</v>
      </c>
      <c r="AG14" s="12" t="s">
        <v>38</v>
      </c>
      <c r="AH14" s="12" t="s">
        <v>38</v>
      </c>
      <c r="AI14" s="12">
        <f t="shared" si="10"/>
        <v>133</v>
      </c>
      <c r="AJ14" s="12">
        <f t="shared" si="11"/>
        <v>0</v>
      </c>
      <c r="AK14" s="12">
        <f t="shared" si="12"/>
        <v>148</v>
      </c>
      <c r="AL14" s="12">
        <f t="shared" si="13"/>
        <v>162</v>
      </c>
      <c r="AM14" s="12">
        <f t="shared" si="14"/>
        <v>0</v>
      </c>
      <c r="AN14" s="12">
        <f t="shared" si="15"/>
        <v>0</v>
      </c>
      <c r="AO14" s="14">
        <f t="shared" si="0"/>
        <v>460.82193205546048</v>
      </c>
      <c r="AP14" s="11">
        <f>VLOOKUP($C14,[1]Sevilla!$BB$7:$BK$40,5)</f>
        <v>11</v>
      </c>
      <c r="AQ14" s="11">
        <f>VLOOKUP($C14,[1]Sevilla!$BB$7:$BK$40,6)</f>
        <v>33</v>
      </c>
      <c r="AR14" s="11">
        <f>VLOOKUP($C14,[1]Sevilla!$BB$7:$BK$40,7)</f>
        <v>65</v>
      </c>
      <c r="AS14" s="11">
        <f>VLOOKUP($C14,[1]Sevilla!$BB$7:$BK$40,8)</f>
        <v>81</v>
      </c>
      <c r="AT14" s="11">
        <f>VLOOKUP($C14,[1]Sevilla!$BB$7:$BK$40,9)</f>
        <v>117</v>
      </c>
      <c r="AU14" s="11">
        <f>VLOOKUP($C14,[1]Sevilla!$BB$7:$BK$40,10)</f>
        <v>109</v>
      </c>
      <c r="AV14" s="12">
        <f t="shared" si="16"/>
        <v>0</v>
      </c>
      <c r="AW14" s="12">
        <f t="shared" si="17"/>
        <v>0</v>
      </c>
      <c r="AX14" s="12">
        <v>0</v>
      </c>
      <c r="AY14" s="12" t="s">
        <v>38</v>
      </c>
      <c r="AZ14" s="12" t="s">
        <v>38</v>
      </c>
      <c r="BA14" s="12">
        <f t="shared" si="18"/>
        <v>134</v>
      </c>
      <c r="BB14" s="12">
        <f t="shared" si="19"/>
        <v>0</v>
      </c>
      <c r="BC14" s="12">
        <f t="shared" si="20"/>
        <v>149</v>
      </c>
      <c r="BD14" s="12">
        <f t="shared" si="21"/>
        <v>162</v>
      </c>
      <c r="BE14" s="12">
        <f t="shared" si="22"/>
        <v>0</v>
      </c>
      <c r="BF14" s="12">
        <f t="shared" si="23"/>
        <v>0</v>
      </c>
      <c r="BG14" s="14">
        <f t="shared" si="1"/>
        <v>276.65182011609619</v>
      </c>
      <c r="BH14" s="21">
        <f>IF($N14=2,BH44*'4 PEF'!$K$4,IF(OR($N14=3,$N14=4,$N14=5,$N14=6),BH44*'4 PEF'!$K$5,IF(OR($N14=7,$N14=8),BH44*'4 PEF'!$K$8,IF($N14=9,BH44*'4 PEF'!$K$7,IF($N14=10,BH44*'4 PEF'!$K$6)))))</f>
        <v>7.5487509379714739</v>
      </c>
      <c r="BI14" s="21">
        <f>BI44*'4 PEF'!$K$8</f>
        <v>13.410034671172944</v>
      </c>
      <c r="BJ14" s="21">
        <f>IF($N14=2,BJ44*'4 PEF'!$K$4,IF(OR($N14=3,$N14=4,$N14=5,$N14=6),BJ44*'4 PEF'!$K$5,IF(OR($N14=7,$N14=8),BJ44*'4 PEF'!$K$8,IF($N14=9,BJ44*'4 PEF'!$K$7,IF($N14=10,BJ44*'4 PEF'!$K$6)))))</f>
        <v>8.539038446087666</v>
      </c>
      <c r="BK14" s="21">
        <f>BK44*'4 PEF'!$K$8</f>
        <v>21.572209142855559</v>
      </c>
      <c r="BL14" s="21">
        <f>BL44*'4 PEF'!$K$8</f>
        <v>0.94157242263660335</v>
      </c>
      <c r="BM14" s="39">
        <f>BM44*'4 PEF'!$K$8</f>
        <v>0</v>
      </c>
      <c r="BN14" s="40">
        <f t="shared" si="24"/>
        <v>52.011605620724247</v>
      </c>
      <c r="BO14" s="21">
        <f>IF($N14=2,BO44*'4 PEF'!$K$4,IF(OR($N14=3,$N14=4,$N14=5,$N14=6),BO44*'4 PEF'!$K$5,IF(OR($N14=7,$N14=8),BO44*'4 PEF'!$K$8,IF($N14=9,BO44*'4 PEF'!$K$7,IF($N14=10,BO44*'4 PEF'!$K$6)))))</f>
        <v>6.2954190458178534</v>
      </c>
      <c r="BP14" s="21">
        <f>BP44*'4 PEF'!$K$8</f>
        <v>7.3451912597693862</v>
      </c>
      <c r="BQ14" s="21">
        <f>IF($N14=2,BQ44*'4 PEF'!$K$4,IF(OR($N14=3,$N14=4,$N14=5,$N14=6),BQ44*'4 PEF'!$K$5,IF(OR($N14=7,$N14=8),BQ44*'4 PEF'!$K$8,IF($N14=9,BQ44*'4 PEF'!$K$7,IF($N14=10,BQ44*'4 PEF'!$K$6)))))</f>
        <v>11.974689628643429</v>
      </c>
      <c r="BR14" s="21">
        <f>BR44*'4 PEF'!$K$8</f>
        <v>22.185275151517104</v>
      </c>
      <c r="BS14" s="21">
        <f>BS44*'4 PEF'!$K$8</f>
        <v>0.77398001251728232</v>
      </c>
      <c r="BT14" s="39">
        <f>BT44*'4 PEF'!$K$8</f>
        <v>0</v>
      </c>
      <c r="BU14" s="40">
        <f t="shared" si="25"/>
        <v>48.574555098265058</v>
      </c>
    </row>
    <row r="15" spans="1:73" ht="15" customHeight="1" x14ac:dyDescent="0.25">
      <c r="A15" s="195"/>
      <c r="B15" s="18">
        <v>10</v>
      </c>
      <c r="C15" s="26">
        <f>VLOOKUP(M15,[1]aux!$A$2:$B$35,2)</f>
        <v>28</v>
      </c>
      <c r="D15" s="55" t="s">
        <v>40</v>
      </c>
      <c r="E15" s="55" t="s">
        <v>42</v>
      </c>
      <c r="F15" s="54" t="s">
        <v>40</v>
      </c>
      <c r="G15" s="54" t="s">
        <v>42</v>
      </c>
      <c r="H15" s="54">
        <v>0</v>
      </c>
      <c r="I15" s="54">
        <f t="shared" si="2"/>
        <v>4</v>
      </c>
      <c r="J15" s="54">
        <f t="shared" si="3"/>
        <v>2</v>
      </c>
      <c r="K15" s="54">
        <f t="shared" si="4"/>
        <v>2</v>
      </c>
      <c r="L15" s="54">
        <f t="shared" si="5"/>
        <v>1</v>
      </c>
      <c r="M15" s="54">
        <f t="shared" si="6"/>
        <v>4221</v>
      </c>
      <c r="N15" s="54">
        <v>8</v>
      </c>
      <c r="O15" s="54">
        <v>13</v>
      </c>
      <c r="P15" s="54">
        <v>1</v>
      </c>
      <c r="Q15" s="54">
        <v>1</v>
      </c>
      <c r="R15" s="54">
        <v>2</v>
      </c>
      <c r="S15" s="54" t="s">
        <v>42</v>
      </c>
      <c r="T15" s="26">
        <f t="shared" si="7"/>
        <v>17</v>
      </c>
      <c r="U15" s="54">
        <v>0</v>
      </c>
      <c r="V15" s="54">
        <v>0</v>
      </c>
      <c r="W15" s="19"/>
      <c r="X15" s="11">
        <f>VLOOKUP($C15,[2]Sevilla!$BB$7:$BK$40,5)</f>
        <v>13</v>
      </c>
      <c r="Y15" s="11">
        <f>VLOOKUP($C15,[2]Sevilla!$BB$7:$BK$40,6)</f>
        <v>35</v>
      </c>
      <c r="Z15" s="11">
        <f>VLOOKUP($C15,[2]Sevilla!$BB$7:$BK$40,7)</f>
        <v>67</v>
      </c>
      <c r="AA15" s="11">
        <f>VLOOKUP($C15,[2]Sevilla!$BB$7:$BK$40,8)</f>
        <v>88</v>
      </c>
      <c r="AB15" s="11">
        <f>VLOOKUP($C15,[2]Sevilla!$BB$7:$BK$40,9)</f>
        <v>116</v>
      </c>
      <c r="AC15" s="11">
        <f>VLOOKUP($C15,[2]Sevilla!$BB$7:$BK$40,10)</f>
        <v>108</v>
      </c>
      <c r="AD15" s="12">
        <f t="shared" si="8"/>
        <v>0</v>
      </c>
      <c r="AE15" s="12">
        <f t="shared" si="9"/>
        <v>0</v>
      </c>
      <c r="AF15" s="12">
        <v>0</v>
      </c>
      <c r="AG15" s="12" t="s">
        <v>38</v>
      </c>
      <c r="AH15" s="12" t="s">
        <v>38</v>
      </c>
      <c r="AI15" s="12">
        <f t="shared" si="10"/>
        <v>133</v>
      </c>
      <c r="AJ15" s="12">
        <f t="shared" si="11"/>
        <v>0</v>
      </c>
      <c r="AK15" s="12">
        <f t="shared" si="12"/>
        <v>148</v>
      </c>
      <c r="AL15" s="12">
        <f t="shared" si="13"/>
        <v>162</v>
      </c>
      <c r="AM15" s="12">
        <f t="shared" si="14"/>
        <v>0</v>
      </c>
      <c r="AN15" s="12">
        <f t="shared" si="15"/>
        <v>0</v>
      </c>
      <c r="AO15" s="14">
        <f t="shared" si="0"/>
        <v>475.73267271976772</v>
      </c>
      <c r="AP15" s="11">
        <f>VLOOKUP($C15,[1]Sevilla!$BB$7:$BK$40,5)</f>
        <v>13</v>
      </c>
      <c r="AQ15" s="11">
        <f>VLOOKUP($C15,[1]Sevilla!$BB$7:$BK$40,6)</f>
        <v>35</v>
      </c>
      <c r="AR15" s="11">
        <f>VLOOKUP($C15,[1]Sevilla!$BB$7:$BK$40,7)</f>
        <v>67</v>
      </c>
      <c r="AS15" s="11">
        <f>VLOOKUP($C15,[1]Sevilla!$BB$7:$BK$40,8)</f>
        <v>89</v>
      </c>
      <c r="AT15" s="11">
        <f>VLOOKUP($C15,[1]Sevilla!$BB$7:$BK$40,9)</f>
        <v>117</v>
      </c>
      <c r="AU15" s="11">
        <f>VLOOKUP($C15,[1]Sevilla!$BB$7:$BK$40,10)</f>
        <v>109</v>
      </c>
      <c r="AV15" s="12">
        <f t="shared" si="16"/>
        <v>0</v>
      </c>
      <c r="AW15" s="12">
        <f t="shared" si="17"/>
        <v>0</v>
      </c>
      <c r="AX15" s="12">
        <v>0</v>
      </c>
      <c r="AY15" s="12" t="s">
        <v>38</v>
      </c>
      <c r="AZ15" s="12" t="s">
        <v>38</v>
      </c>
      <c r="BA15" s="12">
        <f t="shared" si="18"/>
        <v>134</v>
      </c>
      <c r="BB15" s="12">
        <f t="shared" si="19"/>
        <v>0</v>
      </c>
      <c r="BC15" s="12">
        <f t="shared" si="20"/>
        <v>149</v>
      </c>
      <c r="BD15" s="12">
        <f t="shared" si="21"/>
        <v>162</v>
      </c>
      <c r="BE15" s="12">
        <f t="shared" si="22"/>
        <v>0</v>
      </c>
      <c r="BF15" s="12">
        <f t="shared" si="23"/>
        <v>0</v>
      </c>
      <c r="BG15" s="14">
        <f t="shared" si="1"/>
        <v>272.67804263957646</v>
      </c>
      <c r="BH15" s="21">
        <f>IF($N15=2,BH45*'4 PEF'!$K$4,IF(OR($N15=3,$N15=4,$N15=5,$N15=6),BH45*'4 PEF'!$K$5,IF(OR($N15=7,$N15=8),BH45*'4 PEF'!$K$8,IF($N15=9,BH45*'4 PEF'!$K$7,IF($N15=10,BH45*'4 PEF'!$K$6)))))</f>
        <v>3.2860328887367993</v>
      </c>
      <c r="BI15" s="21">
        <f>BI45*'4 PEF'!$K$8</f>
        <v>12.187277422732834</v>
      </c>
      <c r="BJ15" s="21">
        <f>IF($N15=2,BJ45*'4 PEF'!$K$4,IF(OR($N15=3,$N15=4,$N15=5,$N15=6),BJ45*'4 PEF'!$K$5,IF(OR($N15=7,$N15=8),BJ45*'4 PEF'!$K$8,IF($N15=9,BJ45*'4 PEF'!$K$7,IF($N15=10,BJ45*'4 PEF'!$K$6)))))</f>
        <v>9.9164099130975281</v>
      </c>
      <c r="BK15" s="21">
        <f>BK45*'4 PEF'!$K$8</f>
        <v>21.572209142855559</v>
      </c>
      <c r="BL15" s="21">
        <f>BL45*'4 PEF'!$K$8</f>
        <v>0.85634302929502704</v>
      </c>
      <c r="BM15" s="39">
        <f>BM45*'4 PEF'!$K$8</f>
        <v>0</v>
      </c>
      <c r="BN15" s="40">
        <f t="shared" si="24"/>
        <v>47.818272396717745</v>
      </c>
      <c r="BO15" s="21">
        <f>IF($N15=2,BO45*'4 PEF'!$K$4,IF(OR($N15=3,$N15=4,$N15=5,$N15=6),BO45*'4 PEF'!$K$5,IF(OR($N15=7,$N15=8),BO45*'4 PEF'!$K$8,IF($N15=9,BO45*'4 PEF'!$K$7,IF($N15=10,BO45*'4 PEF'!$K$6)))))</f>
        <v>3.0532277328911976</v>
      </c>
      <c r="BP15" s="21">
        <f>BP45*'4 PEF'!$K$8</f>
        <v>6.1305574060716053</v>
      </c>
      <c r="BQ15" s="21">
        <f>IF($N15=2,BQ45*'4 PEF'!$K$4,IF(OR($N15=3,$N15=4,$N15=5,$N15=6),BQ45*'4 PEF'!$K$5,IF(OR($N15=7,$N15=8),BQ45*'4 PEF'!$K$8,IF($N15=9,BQ45*'4 PEF'!$K$7,IF($N15=10,BQ45*'4 PEF'!$K$6)))))</f>
        <v>12.75109019951001</v>
      </c>
      <c r="BR15" s="21">
        <f>BR45*'4 PEF'!$K$8</f>
        <v>22.185275151517104</v>
      </c>
      <c r="BS15" s="21">
        <f>BS45*'4 PEF'!$K$8</f>
        <v>0.73310667821840414</v>
      </c>
      <c r="BT15" s="39">
        <f>BT45*'4 PEF'!$K$8</f>
        <v>0</v>
      </c>
      <c r="BU15" s="40">
        <f t="shared" si="25"/>
        <v>44.853257168208323</v>
      </c>
    </row>
    <row r="16" spans="1:73" ht="15" customHeight="1" x14ac:dyDescent="0.25">
      <c r="A16" s="195"/>
      <c r="B16" s="18">
        <v>11</v>
      </c>
      <c r="C16" s="26">
        <f>VLOOKUP(M16,[1]aux!$A$2:$B$35,2)</f>
        <v>31</v>
      </c>
      <c r="D16" s="55" t="s">
        <v>40</v>
      </c>
      <c r="E16" s="55" t="s">
        <v>40</v>
      </c>
      <c r="F16" s="54" t="s">
        <v>42</v>
      </c>
      <c r="G16" s="54" t="s">
        <v>42</v>
      </c>
      <c r="H16" s="54">
        <v>0</v>
      </c>
      <c r="I16" s="54">
        <f t="shared" si="2"/>
        <v>4</v>
      </c>
      <c r="J16" s="54">
        <f t="shared" si="3"/>
        <v>3</v>
      </c>
      <c r="K16" s="54">
        <f t="shared" si="4"/>
        <v>1</v>
      </c>
      <c r="L16" s="54">
        <f t="shared" si="5"/>
        <v>1</v>
      </c>
      <c r="M16" s="54">
        <f t="shared" si="6"/>
        <v>4311</v>
      </c>
      <c r="N16" s="54">
        <v>8</v>
      </c>
      <c r="O16" s="54">
        <v>13</v>
      </c>
      <c r="P16" s="54">
        <v>1</v>
      </c>
      <c r="Q16" s="54">
        <v>1</v>
      </c>
      <c r="R16" s="54">
        <v>2</v>
      </c>
      <c r="S16" s="54" t="s">
        <v>42</v>
      </c>
      <c r="T16" s="26">
        <f t="shared" si="7"/>
        <v>17</v>
      </c>
      <c r="U16" s="54">
        <v>0</v>
      </c>
      <c r="V16" s="54">
        <v>0</v>
      </c>
      <c r="W16" s="19"/>
      <c r="X16" s="11">
        <f>VLOOKUP($C16,[2]Sevilla!$BB$7:$BK$40,5)</f>
        <v>13</v>
      </c>
      <c r="Y16" s="11">
        <f>VLOOKUP($C16,[2]Sevilla!$BB$7:$BK$40,6)</f>
        <v>35</v>
      </c>
      <c r="Z16" s="11">
        <f>VLOOKUP($C16,[2]Sevilla!$BB$7:$BK$40,7)</f>
        <v>67</v>
      </c>
      <c r="AA16" s="11">
        <f>VLOOKUP($C16,[2]Sevilla!$BB$7:$BK$40,8)</f>
        <v>90</v>
      </c>
      <c r="AB16" s="11">
        <f>VLOOKUP($C16,[2]Sevilla!$BB$7:$BK$40,9)</f>
        <v>0</v>
      </c>
      <c r="AC16" s="11">
        <f>VLOOKUP($C16,[2]Sevilla!$BB$7:$BK$40,10)</f>
        <v>102</v>
      </c>
      <c r="AD16" s="12">
        <f t="shared" si="8"/>
        <v>0</v>
      </c>
      <c r="AE16" s="12">
        <f t="shared" si="9"/>
        <v>0</v>
      </c>
      <c r="AF16" s="12">
        <v>0</v>
      </c>
      <c r="AG16" s="12" t="s">
        <v>38</v>
      </c>
      <c r="AH16" s="12" t="s">
        <v>38</v>
      </c>
      <c r="AI16" s="12">
        <f t="shared" si="10"/>
        <v>133</v>
      </c>
      <c r="AJ16" s="12">
        <f t="shared" si="11"/>
        <v>0</v>
      </c>
      <c r="AK16" s="12">
        <f t="shared" si="12"/>
        <v>148</v>
      </c>
      <c r="AL16" s="12">
        <f t="shared" si="13"/>
        <v>162</v>
      </c>
      <c r="AM16" s="12">
        <f t="shared" si="14"/>
        <v>0</v>
      </c>
      <c r="AN16" s="12">
        <f t="shared" si="15"/>
        <v>0</v>
      </c>
      <c r="AO16" s="14">
        <f t="shared" si="0"/>
        <v>427.88089414833911</v>
      </c>
      <c r="AP16" s="11">
        <f>VLOOKUP($C16,[1]Sevilla!$BB$7:$BK$40,5)</f>
        <v>13</v>
      </c>
      <c r="AQ16" s="11">
        <f>VLOOKUP($C16,[1]Sevilla!$BB$7:$BK$40,6)</f>
        <v>35</v>
      </c>
      <c r="AR16" s="11">
        <f>VLOOKUP($C16,[1]Sevilla!$BB$7:$BK$40,7)</f>
        <v>67</v>
      </c>
      <c r="AS16" s="11">
        <f>VLOOKUP($C16,[1]Sevilla!$BB$7:$BK$40,8)</f>
        <v>91</v>
      </c>
      <c r="AT16" s="11">
        <f>VLOOKUP($C16,[1]Sevilla!$BB$7:$BK$40,9)</f>
        <v>0</v>
      </c>
      <c r="AU16" s="11">
        <f>VLOOKUP($C16,[1]Sevilla!$BB$7:$BK$40,10)</f>
        <v>103</v>
      </c>
      <c r="AV16" s="12">
        <f t="shared" si="16"/>
        <v>0</v>
      </c>
      <c r="AW16" s="12">
        <f t="shared" si="17"/>
        <v>0</v>
      </c>
      <c r="AX16" s="12">
        <v>0</v>
      </c>
      <c r="AY16" s="12" t="s">
        <v>38</v>
      </c>
      <c r="AZ16" s="12" t="s">
        <v>38</v>
      </c>
      <c r="BA16" s="12">
        <f t="shared" si="18"/>
        <v>134</v>
      </c>
      <c r="BB16" s="12">
        <f t="shared" si="19"/>
        <v>0</v>
      </c>
      <c r="BC16" s="12">
        <f t="shared" si="20"/>
        <v>149</v>
      </c>
      <c r="BD16" s="12">
        <f t="shared" si="21"/>
        <v>162</v>
      </c>
      <c r="BE16" s="12">
        <f t="shared" si="22"/>
        <v>0</v>
      </c>
      <c r="BF16" s="12">
        <f t="shared" si="23"/>
        <v>0</v>
      </c>
      <c r="BG16" s="14">
        <f t="shared" si="1"/>
        <v>251.98949718503101</v>
      </c>
      <c r="BH16" s="21">
        <f>IF($N16=2,BH46*'4 PEF'!$K$4,IF(OR($N16=3,$N16=4,$N16=5,$N16=6),BH46*'4 PEF'!$K$5,IF(OR($N16=7,$N16=8),BH46*'4 PEF'!$K$8,IF($N16=9,BH46*'4 PEF'!$K$7,IF($N16=10,BH46*'4 PEF'!$K$6)))))</f>
        <v>1.8636660663295268</v>
      </c>
      <c r="BI16" s="21">
        <f>BI46*'4 PEF'!$K$8</f>
        <v>25.562685387866843</v>
      </c>
      <c r="BJ16" s="21">
        <f>IF($N16=2,BJ46*'4 PEF'!$K$4,IF(OR($N16=3,$N16=4,$N16=5,$N16=6),BJ46*'4 PEF'!$K$5,IF(OR($N16=7,$N16=8),BJ46*'4 PEF'!$K$8,IF($N16=9,BJ46*'4 PEF'!$K$7,IF($N16=10,BJ46*'4 PEF'!$K$6)))))</f>
        <v>12.917115643515263</v>
      </c>
      <c r="BK16" s="21">
        <f>BK46*'4 PEF'!$K$8</f>
        <v>21.572209142855559</v>
      </c>
      <c r="BL16" s="21">
        <f>BL46*'4 PEF'!$K$8</f>
        <v>1.183068727869</v>
      </c>
      <c r="BM16" s="39">
        <f>BM46*'4 PEF'!$K$8</f>
        <v>0</v>
      </c>
      <c r="BN16" s="40">
        <f t="shared" si="24"/>
        <v>63.098744968436193</v>
      </c>
      <c r="BO16" s="21">
        <f>IF($N16=2,BO46*'4 PEF'!$K$4,IF(OR($N16=3,$N16=4,$N16=5,$N16=6),BO46*'4 PEF'!$K$5,IF(OR($N16=7,$N16=8),BO46*'4 PEF'!$K$8,IF($N16=9,BO46*'4 PEF'!$K$7,IF($N16=10,BO46*'4 PEF'!$K$6)))))</f>
        <v>2.1721072354117621</v>
      </c>
      <c r="BP16" s="21">
        <f>BP46*'4 PEF'!$K$8</f>
        <v>13.596199581638835</v>
      </c>
      <c r="BQ16" s="21">
        <f>IF($N16=2,BQ46*'4 PEF'!$K$4,IF(OR($N16=3,$N16=4,$N16=5,$N16=6),BQ46*'4 PEF'!$K$5,IF(OR($N16=7,$N16=8),BQ46*'4 PEF'!$K$8,IF($N16=9,BQ46*'4 PEF'!$K$7,IF($N16=10,BQ46*'4 PEF'!$K$6)))))</f>
        <v>13.283099568689241</v>
      </c>
      <c r="BR16" s="21">
        <f>BR46*'4 PEF'!$K$8</f>
        <v>22.185275151517104</v>
      </c>
      <c r="BS16" s="21">
        <f>BS46*'4 PEF'!$K$8</f>
        <v>0.87125369103174133</v>
      </c>
      <c r="BT16" s="39">
        <f>BT46*'4 PEF'!$K$8</f>
        <v>0</v>
      </c>
      <c r="BU16" s="40">
        <f t="shared" si="25"/>
        <v>52.107935228288682</v>
      </c>
    </row>
    <row r="17" spans="1:73" ht="15" customHeight="1" x14ac:dyDescent="0.25">
      <c r="A17" s="195"/>
      <c r="B17" s="18">
        <v>12</v>
      </c>
      <c r="C17" s="26">
        <f>VLOOKUP(M17,[1]aux!$A$2:$B$35,2)</f>
        <v>17</v>
      </c>
      <c r="D17" s="55" t="s">
        <v>42</v>
      </c>
      <c r="E17" s="55" t="s">
        <v>38</v>
      </c>
      <c r="F17" s="54" t="s">
        <v>42</v>
      </c>
      <c r="G17" s="54" t="s">
        <v>42</v>
      </c>
      <c r="H17" s="54">
        <v>0</v>
      </c>
      <c r="I17" s="54">
        <f t="shared" si="2"/>
        <v>3</v>
      </c>
      <c r="J17" s="54">
        <f t="shared" si="3"/>
        <v>1</v>
      </c>
      <c r="K17" s="54">
        <f t="shared" si="4"/>
        <v>1</v>
      </c>
      <c r="L17" s="54">
        <f t="shared" si="5"/>
        <v>1</v>
      </c>
      <c r="M17" s="54">
        <f t="shared" si="6"/>
        <v>3111</v>
      </c>
      <c r="N17" s="54">
        <v>7</v>
      </c>
      <c r="O17" s="54">
        <v>12</v>
      </c>
      <c r="P17" s="54">
        <v>1</v>
      </c>
      <c r="Q17" s="54">
        <v>1</v>
      </c>
      <c r="R17" s="54">
        <v>1</v>
      </c>
      <c r="S17" s="54" t="s">
        <v>42</v>
      </c>
      <c r="T17" s="26">
        <f t="shared" si="7"/>
        <v>22</v>
      </c>
      <c r="U17" s="54">
        <v>1</v>
      </c>
      <c r="V17" s="54">
        <v>0</v>
      </c>
      <c r="W17" s="19"/>
      <c r="X17" s="11">
        <f>VLOOKUP($C17,[2]Sevilla!$BB$7:$BK$40,5)</f>
        <v>11</v>
      </c>
      <c r="Y17" s="11">
        <f>VLOOKUP($C17,[2]Sevilla!$BB$7:$BK$40,6)</f>
        <v>33</v>
      </c>
      <c r="Z17" s="11">
        <f>VLOOKUP($C17,[2]Sevilla!$BB$7:$BK$40,7)</f>
        <v>65</v>
      </c>
      <c r="AA17" s="11">
        <f>VLOOKUP($C17,[2]Sevilla!$BB$7:$BK$40,8)</f>
        <v>80</v>
      </c>
      <c r="AB17" s="11">
        <f>VLOOKUP($C17,[2]Sevilla!$BB$7:$BK$40,9)</f>
        <v>0</v>
      </c>
      <c r="AC17" s="11">
        <f>VLOOKUP($C17,[2]Sevilla!$BB$7:$BK$40,10)</f>
        <v>102</v>
      </c>
      <c r="AD17" s="12">
        <f t="shared" si="8"/>
        <v>0</v>
      </c>
      <c r="AE17" s="12">
        <f t="shared" si="9"/>
        <v>0</v>
      </c>
      <c r="AF17" s="12">
        <v>0</v>
      </c>
      <c r="AG17" s="12" t="s">
        <v>38</v>
      </c>
      <c r="AH17" s="12" t="s">
        <v>38</v>
      </c>
      <c r="AI17" s="12">
        <f t="shared" si="10"/>
        <v>127</v>
      </c>
      <c r="AJ17" s="12">
        <f t="shared" si="11"/>
        <v>0</v>
      </c>
      <c r="AK17" s="12">
        <f t="shared" si="12"/>
        <v>148</v>
      </c>
      <c r="AL17" s="12">
        <f t="shared" si="13"/>
        <v>160</v>
      </c>
      <c r="AM17" s="12">
        <f t="shared" si="14"/>
        <v>185</v>
      </c>
      <c r="AN17" s="12">
        <f t="shared" si="15"/>
        <v>0</v>
      </c>
      <c r="AO17" s="14">
        <f t="shared" si="0"/>
        <v>314.99159294718038</v>
      </c>
      <c r="AP17" s="11">
        <f>VLOOKUP($C17,[1]Sevilla!$BB$7:$BK$40,5)</f>
        <v>11</v>
      </c>
      <c r="AQ17" s="11">
        <f>VLOOKUP($C17,[1]Sevilla!$BB$7:$BK$40,6)</f>
        <v>33</v>
      </c>
      <c r="AR17" s="11">
        <f>VLOOKUP($C17,[1]Sevilla!$BB$7:$BK$40,7)</f>
        <v>65</v>
      </c>
      <c r="AS17" s="11">
        <f>VLOOKUP($C17,[1]Sevilla!$BB$7:$BK$40,8)</f>
        <v>81</v>
      </c>
      <c r="AT17" s="11">
        <f>VLOOKUP($C17,[1]Sevilla!$BB$7:$BK$40,9)</f>
        <v>0</v>
      </c>
      <c r="AU17" s="11">
        <f>VLOOKUP($C17,[1]Sevilla!$BB$7:$BK$40,10)</f>
        <v>103</v>
      </c>
      <c r="AV17" s="12">
        <f t="shared" si="16"/>
        <v>0</v>
      </c>
      <c r="AW17" s="12">
        <f t="shared" si="17"/>
        <v>0</v>
      </c>
      <c r="AX17" s="12">
        <v>0</v>
      </c>
      <c r="AY17" s="12" t="s">
        <v>38</v>
      </c>
      <c r="AZ17" s="12" t="s">
        <v>38</v>
      </c>
      <c r="BA17" s="12">
        <f t="shared" si="18"/>
        <v>128</v>
      </c>
      <c r="BB17" s="12">
        <f t="shared" si="19"/>
        <v>0</v>
      </c>
      <c r="BC17" s="12">
        <f t="shared" si="20"/>
        <v>149</v>
      </c>
      <c r="BD17" s="12">
        <f t="shared" si="21"/>
        <v>160</v>
      </c>
      <c r="BE17" s="12">
        <f t="shared" si="22"/>
        <v>186</v>
      </c>
      <c r="BF17" s="12">
        <f t="shared" si="23"/>
        <v>0</v>
      </c>
      <c r="BG17" s="14">
        <f t="shared" si="1"/>
        <v>193.72076857132305</v>
      </c>
      <c r="BH17" s="21">
        <f>IF($N17=2,BH47*'4 PEF'!$K$4,IF(OR($N17=3,$N17=4,$N17=5,$N17=6),BH47*'4 PEF'!$K$5,IF(OR($N17=7,$N17=8),BH47*'4 PEF'!$K$8,IF($N17=9,BH47*'4 PEF'!$K$7,IF($N17=10,BH47*'4 PEF'!$K$6)))))</f>
        <v>10.834152281781861</v>
      </c>
      <c r="BI17" s="21">
        <f>BI47*'4 PEF'!$K$8</f>
        <v>43.119512609479067</v>
      </c>
      <c r="BJ17" s="21">
        <f>IF($N17=2,BJ47*'4 PEF'!$K$4,IF(OR($N17=3,$N17=4,$N17=5,$N17=6),BJ47*'4 PEF'!$K$5,IF(OR($N17=7,$N17=8),BJ47*'4 PEF'!$K$8,IF($N17=9,BJ47*'4 PEF'!$K$7,IF($N17=10,BJ47*'4 PEF'!$K$6)))))</f>
        <v>3.0894924904733765</v>
      </c>
      <c r="BK17" s="21">
        <f>BK47*'4 PEF'!$K$8</f>
        <v>21.572209142855559</v>
      </c>
      <c r="BL17" s="21">
        <f>BL47*'4 PEF'!$K$8</f>
        <v>1.2730511765209678</v>
      </c>
      <c r="BM17" s="39">
        <f>BM47*'4 PEF'!$K$8</f>
        <v>0</v>
      </c>
      <c r="BN17" s="40">
        <f t="shared" si="24"/>
        <v>79.888417701110825</v>
      </c>
      <c r="BO17" s="21">
        <f>IF($N17=2,BO47*'4 PEF'!$K$4,IF(OR($N17=3,$N17=4,$N17=5,$N17=6),BO47*'4 PEF'!$K$5,IF(OR($N17=7,$N17=8),BO47*'4 PEF'!$K$8,IF($N17=9,BO47*'4 PEF'!$K$7,IF($N17=10,BO47*'4 PEF'!$K$6)))))</f>
        <v>9.7973796979229952</v>
      </c>
      <c r="BP17" s="21">
        <f>BP47*'4 PEF'!$K$8</f>
        <v>25.501674160279823</v>
      </c>
      <c r="BQ17" s="21">
        <f>IF($N17=2,BQ47*'4 PEF'!$K$4,IF(OR($N17=3,$N17=4,$N17=5,$N17=6),BQ47*'4 PEF'!$K$5,IF(OR($N17=7,$N17=8),BQ47*'4 PEF'!$K$8,IF($N17=9,BQ47*'4 PEF'!$K$7,IF($N17=10,BQ47*'4 PEF'!$K$6)))))</f>
        <v>5.0923753572537125</v>
      </c>
      <c r="BR17" s="21">
        <f>BR47*'4 PEF'!$K$8</f>
        <v>22.185275151517104</v>
      </c>
      <c r="BS17" s="21">
        <f>BS47*'4 PEF'!$K$8</f>
        <v>0.91229153918886097</v>
      </c>
      <c r="BT17" s="39">
        <f>BT47*'4 PEF'!$K$8</f>
        <v>0</v>
      </c>
      <c r="BU17" s="40">
        <f t="shared" si="25"/>
        <v>63.488995906162501</v>
      </c>
    </row>
    <row r="18" spans="1:73" ht="15" customHeight="1" x14ac:dyDescent="0.25">
      <c r="A18" s="195"/>
      <c r="B18" s="18">
        <v>13</v>
      </c>
      <c r="C18" s="26">
        <f>VLOOKUP(M18,[1]aux!$A$2:$B$35,2)</f>
        <v>18</v>
      </c>
      <c r="D18" s="55" t="s">
        <v>42</v>
      </c>
      <c r="E18" s="55" t="s">
        <v>38</v>
      </c>
      <c r="F18" s="54" t="s">
        <v>40</v>
      </c>
      <c r="G18" s="54" t="s">
        <v>42</v>
      </c>
      <c r="H18" s="54">
        <v>0</v>
      </c>
      <c r="I18" s="54">
        <f t="shared" si="2"/>
        <v>3</v>
      </c>
      <c r="J18" s="54">
        <f t="shared" si="3"/>
        <v>1</v>
      </c>
      <c r="K18" s="54">
        <f t="shared" si="4"/>
        <v>2</v>
      </c>
      <c r="L18" s="54">
        <f t="shared" si="5"/>
        <v>1</v>
      </c>
      <c r="M18" s="54">
        <f t="shared" si="6"/>
        <v>3121</v>
      </c>
      <c r="N18" s="54">
        <v>7</v>
      </c>
      <c r="O18" s="54">
        <v>12</v>
      </c>
      <c r="P18" s="54">
        <v>1</v>
      </c>
      <c r="Q18" s="54">
        <v>1</v>
      </c>
      <c r="R18" s="54">
        <v>1</v>
      </c>
      <c r="S18" s="54" t="s">
        <v>42</v>
      </c>
      <c r="T18" s="26">
        <f t="shared" si="7"/>
        <v>22</v>
      </c>
      <c r="U18" s="54">
        <v>1</v>
      </c>
      <c r="V18" s="54">
        <v>0</v>
      </c>
      <c r="W18" s="19"/>
      <c r="X18" s="11">
        <f>VLOOKUP($C18,[2]Sevilla!$BB$7:$BK$40,5)</f>
        <v>11</v>
      </c>
      <c r="Y18" s="11">
        <f>VLOOKUP($C18,[2]Sevilla!$BB$7:$BK$40,6)</f>
        <v>33</v>
      </c>
      <c r="Z18" s="11">
        <f>VLOOKUP($C18,[2]Sevilla!$BB$7:$BK$40,7)</f>
        <v>65</v>
      </c>
      <c r="AA18" s="11">
        <f>VLOOKUP($C18,[2]Sevilla!$BB$7:$BK$40,8)</f>
        <v>80</v>
      </c>
      <c r="AB18" s="11">
        <f>VLOOKUP($C18,[2]Sevilla!$BB$7:$BK$40,9)</f>
        <v>116</v>
      </c>
      <c r="AC18" s="11">
        <f>VLOOKUP($C18,[2]Sevilla!$BB$7:$BK$40,10)</f>
        <v>108</v>
      </c>
      <c r="AD18" s="12">
        <f t="shared" si="8"/>
        <v>0</v>
      </c>
      <c r="AE18" s="12">
        <f t="shared" si="9"/>
        <v>0</v>
      </c>
      <c r="AF18" s="12">
        <v>0</v>
      </c>
      <c r="AG18" s="12" t="s">
        <v>38</v>
      </c>
      <c r="AH18" s="12" t="s">
        <v>38</v>
      </c>
      <c r="AI18" s="12">
        <f t="shared" si="10"/>
        <v>127</v>
      </c>
      <c r="AJ18" s="12">
        <f t="shared" si="11"/>
        <v>0</v>
      </c>
      <c r="AK18" s="12">
        <f t="shared" si="12"/>
        <v>148</v>
      </c>
      <c r="AL18" s="12">
        <f t="shared" si="13"/>
        <v>160</v>
      </c>
      <c r="AM18" s="12">
        <f t="shared" si="14"/>
        <v>185</v>
      </c>
      <c r="AN18" s="12">
        <f t="shared" si="15"/>
        <v>0</v>
      </c>
      <c r="AO18" s="14">
        <f t="shared" si="0"/>
        <v>387.98266437575182</v>
      </c>
      <c r="AP18" s="11">
        <f>VLOOKUP($C18,[1]Sevilla!$BB$7:$BK$40,5)</f>
        <v>11</v>
      </c>
      <c r="AQ18" s="11">
        <f>VLOOKUP($C18,[1]Sevilla!$BB$7:$BK$40,6)</f>
        <v>33</v>
      </c>
      <c r="AR18" s="11">
        <f>VLOOKUP($C18,[1]Sevilla!$BB$7:$BK$40,7)</f>
        <v>65</v>
      </c>
      <c r="AS18" s="11">
        <f>VLOOKUP($C18,[1]Sevilla!$BB$7:$BK$40,8)</f>
        <v>81</v>
      </c>
      <c r="AT18" s="11">
        <f>VLOOKUP($C18,[1]Sevilla!$BB$7:$BK$40,9)</f>
        <v>117</v>
      </c>
      <c r="AU18" s="11">
        <f>VLOOKUP($C18,[1]Sevilla!$BB$7:$BK$40,10)</f>
        <v>109</v>
      </c>
      <c r="AV18" s="12">
        <f t="shared" si="16"/>
        <v>0</v>
      </c>
      <c r="AW18" s="12">
        <f t="shared" si="17"/>
        <v>0</v>
      </c>
      <c r="AX18" s="12">
        <v>0</v>
      </c>
      <c r="AY18" s="12" t="s">
        <v>38</v>
      </c>
      <c r="AZ18" s="12" t="s">
        <v>38</v>
      </c>
      <c r="BA18" s="12">
        <f t="shared" si="18"/>
        <v>128</v>
      </c>
      <c r="BB18" s="12">
        <f t="shared" si="19"/>
        <v>0</v>
      </c>
      <c r="BC18" s="12">
        <f t="shared" si="20"/>
        <v>149</v>
      </c>
      <c r="BD18" s="12">
        <f t="shared" si="21"/>
        <v>160</v>
      </c>
      <c r="BE18" s="12">
        <f t="shared" si="22"/>
        <v>186</v>
      </c>
      <c r="BF18" s="12">
        <f t="shared" si="23"/>
        <v>0</v>
      </c>
      <c r="BG18" s="14">
        <f t="shared" si="1"/>
        <v>226.15076857132303</v>
      </c>
      <c r="BH18" s="21">
        <f>IF($N18=2,BH48*'4 PEF'!$K$4,IF(OR($N18=3,$N18=4,$N18=5,$N18=6),BH48*'4 PEF'!$K$5,IF(OR($N18=7,$N18=8),BH48*'4 PEF'!$K$8,IF($N18=9,BH48*'4 PEF'!$K$7,IF($N18=10,BH48*'4 PEF'!$K$6)))))</f>
        <v>10.860610605121547</v>
      </c>
      <c r="BI18" s="21">
        <f>BI48*'4 PEF'!$K$8</f>
        <v>24.52731614398866</v>
      </c>
      <c r="BJ18" s="21">
        <f>IF($N18=2,BJ48*'4 PEF'!$K$4,IF(OR($N18=3,$N18=4,$N18=5,$N18=6),BJ48*'4 PEF'!$K$5,IF(OR($N18=7,$N18=8),BJ48*'4 PEF'!$K$8,IF($N18=9,BJ48*'4 PEF'!$K$7,IF($N18=10,BJ48*'4 PEF'!$K$6)))))</f>
        <v>3.0970003859217483</v>
      </c>
      <c r="BK18" s="21">
        <f>BK48*'4 PEF'!$K$8</f>
        <v>21.572209142855559</v>
      </c>
      <c r="BL18" s="21">
        <f>BL48*'4 PEF'!$K$8</f>
        <v>0.94157242263660335</v>
      </c>
      <c r="BM18" s="39">
        <f>BM48*'4 PEF'!$K$8</f>
        <v>0</v>
      </c>
      <c r="BN18" s="40">
        <f t="shared" si="24"/>
        <v>60.998708700524112</v>
      </c>
      <c r="BO18" s="21">
        <f>IF($N18=2,BO48*'4 PEF'!$K$4,IF(OR($N18=3,$N18=4,$N18=5,$N18=6),BO48*'4 PEF'!$K$5,IF(OR($N18=7,$N18=8),BO48*'4 PEF'!$K$8,IF($N18=9,BO48*'4 PEF'!$K$7,IF($N18=10,BO48*'4 PEF'!$K$6)))))</f>
        <v>9.8020981134367258</v>
      </c>
      <c r="BP18" s="21">
        <f>BP48*'4 PEF'!$K$8</f>
        <v>13.913771963446212</v>
      </c>
      <c r="BQ18" s="21">
        <f>IF($N18=2,BQ48*'4 PEF'!$K$4,IF(OR($N18=3,$N18=4,$N18=5,$N18=6),BQ48*'4 PEF'!$K$5,IF(OR($N18=7,$N18=8),BQ48*'4 PEF'!$K$8,IF($N18=9,BQ48*'4 PEF'!$K$7,IF($N18=10,BQ48*'4 PEF'!$K$6)))))</f>
        <v>5.0946083872312391</v>
      </c>
      <c r="BR18" s="21">
        <f>BR48*'4 PEF'!$K$8</f>
        <v>22.185275151517104</v>
      </c>
      <c r="BS18" s="21">
        <f>BS48*'4 PEF'!$K$8</f>
        <v>0.77398001251728232</v>
      </c>
      <c r="BT18" s="39">
        <f>BT48*'4 PEF'!$K$8</f>
        <v>0</v>
      </c>
      <c r="BU18" s="40">
        <f t="shared" si="25"/>
        <v>51.769733628148565</v>
      </c>
    </row>
    <row r="19" spans="1:73" ht="15" customHeight="1" x14ac:dyDescent="0.25">
      <c r="A19" s="195"/>
      <c r="B19" s="18">
        <v>14</v>
      </c>
      <c r="C19" s="26">
        <f>VLOOKUP(M19,[1]aux!$A$2:$B$35,2)</f>
        <v>28</v>
      </c>
      <c r="D19" s="55" t="s">
        <v>40</v>
      </c>
      <c r="E19" s="55" t="s">
        <v>42</v>
      </c>
      <c r="F19" s="54" t="s">
        <v>40</v>
      </c>
      <c r="G19" s="54" t="s">
        <v>42</v>
      </c>
      <c r="H19" s="54">
        <v>0</v>
      </c>
      <c r="I19" s="54">
        <f t="shared" si="2"/>
        <v>4</v>
      </c>
      <c r="J19" s="54">
        <f t="shared" si="3"/>
        <v>2</v>
      </c>
      <c r="K19" s="54">
        <f t="shared" si="4"/>
        <v>2</v>
      </c>
      <c r="L19" s="54">
        <f t="shared" si="5"/>
        <v>1</v>
      </c>
      <c r="M19" s="54">
        <f t="shared" si="6"/>
        <v>4221</v>
      </c>
      <c r="N19" s="54">
        <v>7</v>
      </c>
      <c r="O19" s="54">
        <v>12</v>
      </c>
      <c r="P19" s="54">
        <v>1</v>
      </c>
      <c r="Q19" s="54">
        <v>1</v>
      </c>
      <c r="R19" s="54">
        <v>1</v>
      </c>
      <c r="S19" s="54" t="s">
        <v>42</v>
      </c>
      <c r="T19" s="26">
        <f t="shared" si="7"/>
        <v>22</v>
      </c>
      <c r="U19" s="54">
        <v>1</v>
      </c>
      <c r="V19" s="54">
        <v>0</v>
      </c>
      <c r="W19" s="19"/>
      <c r="X19" s="11">
        <f>VLOOKUP($C19,[2]Sevilla!$BB$7:$BK$40,5)</f>
        <v>13</v>
      </c>
      <c r="Y19" s="11">
        <f>VLOOKUP($C19,[2]Sevilla!$BB$7:$BK$40,6)</f>
        <v>35</v>
      </c>
      <c r="Z19" s="11">
        <f>VLOOKUP($C19,[2]Sevilla!$BB$7:$BK$40,7)</f>
        <v>67</v>
      </c>
      <c r="AA19" s="11">
        <f>VLOOKUP($C19,[2]Sevilla!$BB$7:$BK$40,8)</f>
        <v>88</v>
      </c>
      <c r="AB19" s="11">
        <f>VLOOKUP($C19,[2]Sevilla!$BB$7:$BK$40,9)</f>
        <v>116</v>
      </c>
      <c r="AC19" s="11">
        <f>VLOOKUP($C19,[2]Sevilla!$BB$7:$BK$40,10)</f>
        <v>108</v>
      </c>
      <c r="AD19" s="12">
        <f t="shared" si="8"/>
        <v>0</v>
      </c>
      <c r="AE19" s="12">
        <f t="shared" si="9"/>
        <v>0</v>
      </c>
      <c r="AF19" s="12">
        <v>0</v>
      </c>
      <c r="AG19" s="12" t="s">
        <v>38</v>
      </c>
      <c r="AH19" s="12" t="s">
        <v>38</v>
      </c>
      <c r="AI19" s="12">
        <f t="shared" si="10"/>
        <v>127</v>
      </c>
      <c r="AJ19" s="12">
        <f t="shared" si="11"/>
        <v>0</v>
      </c>
      <c r="AK19" s="12">
        <f t="shared" si="12"/>
        <v>148</v>
      </c>
      <c r="AL19" s="12">
        <f t="shared" si="13"/>
        <v>160</v>
      </c>
      <c r="AM19" s="12">
        <f t="shared" si="14"/>
        <v>185</v>
      </c>
      <c r="AN19" s="12">
        <f t="shared" si="15"/>
        <v>0</v>
      </c>
      <c r="AO19" s="14">
        <f t="shared" si="0"/>
        <v>466.88405332987981</v>
      </c>
      <c r="AP19" s="11">
        <f>VLOOKUP($C19,[1]Sevilla!$BB$7:$BK$40,5)</f>
        <v>13</v>
      </c>
      <c r="AQ19" s="11">
        <f>VLOOKUP($C19,[1]Sevilla!$BB$7:$BK$40,6)</f>
        <v>35</v>
      </c>
      <c r="AR19" s="11">
        <f>VLOOKUP($C19,[1]Sevilla!$BB$7:$BK$40,7)</f>
        <v>67</v>
      </c>
      <c r="AS19" s="11">
        <f>VLOOKUP($C19,[1]Sevilla!$BB$7:$BK$40,8)</f>
        <v>89</v>
      </c>
      <c r="AT19" s="11">
        <f>VLOOKUP($C19,[1]Sevilla!$BB$7:$BK$40,9)</f>
        <v>117</v>
      </c>
      <c r="AU19" s="11">
        <f>VLOOKUP($C19,[1]Sevilla!$BB$7:$BK$40,10)</f>
        <v>109</v>
      </c>
      <c r="AV19" s="12">
        <f t="shared" si="16"/>
        <v>0</v>
      </c>
      <c r="AW19" s="12">
        <f t="shared" si="17"/>
        <v>0</v>
      </c>
      <c r="AX19" s="12">
        <v>0</v>
      </c>
      <c r="AY19" s="12" t="s">
        <v>38</v>
      </c>
      <c r="AZ19" s="12" t="s">
        <v>38</v>
      </c>
      <c r="BA19" s="12">
        <f t="shared" si="18"/>
        <v>128</v>
      </c>
      <c r="BB19" s="12">
        <f t="shared" si="19"/>
        <v>0</v>
      </c>
      <c r="BC19" s="12">
        <f t="shared" si="20"/>
        <v>149</v>
      </c>
      <c r="BD19" s="12">
        <f t="shared" si="21"/>
        <v>160</v>
      </c>
      <c r="BE19" s="12">
        <f t="shared" si="22"/>
        <v>186</v>
      </c>
      <c r="BF19" s="12">
        <f t="shared" si="23"/>
        <v>0</v>
      </c>
      <c r="BG19" s="14">
        <f t="shared" si="1"/>
        <v>258.83941961941673</v>
      </c>
      <c r="BH19" s="21">
        <f>IF($N19=2,BH49*'4 PEF'!$K$4,IF(OR($N19=3,$N19=4,$N19=5,$N19=6),BH49*'4 PEF'!$K$5,IF(OR($N19=7,$N19=8),BH49*'4 PEF'!$K$8,IF($N19=9,BH49*'4 PEF'!$K$7,IF($N19=10,BH49*'4 PEF'!$K$6)))))</f>
        <v>4.6386446842168185</v>
      </c>
      <c r="BI19" s="21">
        <f>BI49*'4 PEF'!$K$8</f>
        <v>21.878854018761906</v>
      </c>
      <c r="BJ19" s="21">
        <f>IF($N19=2,BJ49*'4 PEF'!$K$4,IF(OR($N19=3,$N19=4,$N19=5,$N19=6),BJ49*'4 PEF'!$K$5,IF(OR($N19=7,$N19=8),BJ49*'4 PEF'!$K$8,IF($N19=9,BJ49*'4 PEF'!$K$7,IF($N19=10,BJ49*'4 PEF'!$K$6)))))</f>
        <v>3.5287981456224209</v>
      </c>
      <c r="BK19" s="21">
        <f>BK49*'4 PEF'!$K$8</f>
        <v>21.572209142855559</v>
      </c>
      <c r="BL19" s="21">
        <f>BL49*'4 PEF'!$K$8</f>
        <v>0.85634302929502704</v>
      </c>
      <c r="BM19" s="39">
        <f>BM49*'4 PEF'!$K$8</f>
        <v>0</v>
      </c>
      <c r="BN19" s="40">
        <f t="shared" si="24"/>
        <v>52.474849020751726</v>
      </c>
      <c r="BO19" s="21">
        <f>IF($N19=2,BO49*'4 PEF'!$K$4,IF(OR($N19=3,$N19=4,$N19=5,$N19=6),BO49*'4 PEF'!$K$5,IF(OR($N19=7,$N19=8),BO49*'4 PEF'!$K$8,IF($N19=9,BO49*'4 PEF'!$K$7,IF($N19=10,BO49*'4 PEF'!$K$6)))))</f>
        <v>4.771204320648347</v>
      </c>
      <c r="BP19" s="21">
        <f>BP49*'4 PEF'!$K$8</f>
        <v>11.512499894680301</v>
      </c>
      <c r="BQ19" s="21">
        <f>IF($N19=2,BQ49*'4 PEF'!$K$4,IF(OR($N19=3,$N19=4,$N19=5,$N19=6),BQ49*'4 PEF'!$K$5,IF(OR($N19=7,$N19=8),BQ49*'4 PEF'!$K$8,IF($N19=9,BQ49*'4 PEF'!$K$7,IF($N19=10,BQ49*'4 PEF'!$K$6)))))</f>
        <v>5.4446287652453709</v>
      </c>
      <c r="BR19" s="21">
        <f>BR49*'4 PEF'!$K$8</f>
        <v>22.185275151517104</v>
      </c>
      <c r="BS19" s="21">
        <f>BS49*'4 PEF'!$K$8</f>
        <v>0.73310667821840414</v>
      </c>
      <c r="BT19" s="39">
        <f>BT49*'4 PEF'!$K$8</f>
        <v>0</v>
      </c>
      <c r="BU19" s="40">
        <f t="shared" si="25"/>
        <v>44.646714810309525</v>
      </c>
    </row>
    <row r="20" spans="1:73" ht="15" customHeight="1" x14ac:dyDescent="0.25">
      <c r="A20" s="195"/>
      <c r="B20" s="18">
        <v>15</v>
      </c>
      <c r="C20" s="26">
        <f>VLOOKUP(M20,[1]aux!$A$2:$B$35,2)</f>
        <v>31</v>
      </c>
      <c r="D20" s="55" t="s">
        <v>40</v>
      </c>
      <c r="E20" s="55" t="s">
        <v>40</v>
      </c>
      <c r="F20" s="54" t="s">
        <v>42</v>
      </c>
      <c r="G20" s="54" t="s">
        <v>42</v>
      </c>
      <c r="H20" s="54">
        <v>0</v>
      </c>
      <c r="I20" s="54">
        <f t="shared" si="2"/>
        <v>4</v>
      </c>
      <c r="J20" s="54">
        <f t="shared" si="3"/>
        <v>3</v>
      </c>
      <c r="K20" s="54">
        <f t="shared" si="4"/>
        <v>1</v>
      </c>
      <c r="L20" s="54">
        <f t="shared" si="5"/>
        <v>1</v>
      </c>
      <c r="M20" s="54">
        <f t="shared" si="6"/>
        <v>4311</v>
      </c>
      <c r="N20" s="54">
        <v>7</v>
      </c>
      <c r="O20" s="54">
        <v>12</v>
      </c>
      <c r="P20" s="54">
        <v>1</v>
      </c>
      <c r="Q20" s="54">
        <v>1</v>
      </c>
      <c r="R20" s="54">
        <v>1</v>
      </c>
      <c r="S20" s="54" t="s">
        <v>42</v>
      </c>
      <c r="T20" s="26">
        <f t="shared" si="7"/>
        <v>22</v>
      </c>
      <c r="U20" s="54">
        <v>1</v>
      </c>
      <c r="V20" s="54">
        <v>0</v>
      </c>
      <c r="W20" s="19"/>
      <c r="X20" s="11">
        <f>VLOOKUP($C20,[2]Sevilla!$BB$7:$BK$40,5)</f>
        <v>13</v>
      </c>
      <c r="Y20" s="11">
        <f>VLOOKUP($C20,[2]Sevilla!$BB$7:$BK$40,6)</f>
        <v>35</v>
      </c>
      <c r="Z20" s="11">
        <f>VLOOKUP($C20,[2]Sevilla!$BB$7:$BK$40,7)</f>
        <v>67</v>
      </c>
      <c r="AA20" s="11">
        <f>VLOOKUP($C20,[2]Sevilla!$BB$7:$BK$40,8)</f>
        <v>90</v>
      </c>
      <c r="AB20" s="11">
        <f>VLOOKUP($C20,[2]Sevilla!$BB$7:$BK$40,9)</f>
        <v>0</v>
      </c>
      <c r="AC20" s="11">
        <f>VLOOKUP($C20,[2]Sevilla!$BB$7:$BK$40,10)</f>
        <v>102</v>
      </c>
      <c r="AD20" s="12">
        <f t="shared" si="8"/>
        <v>0</v>
      </c>
      <c r="AE20" s="12">
        <f t="shared" si="9"/>
        <v>0</v>
      </c>
      <c r="AF20" s="12">
        <v>0</v>
      </c>
      <c r="AG20" s="12" t="s">
        <v>38</v>
      </c>
      <c r="AH20" s="12" t="s">
        <v>38</v>
      </c>
      <c r="AI20" s="12">
        <f t="shared" si="10"/>
        <v>127</v>
      </c>
      <c r="AJ20" s="12">
        <f t="shared" si="11"/>
        <v>0</v>
      </c>
      <c r="AK20" s="12">
        <f t="shared" si="12"/>
        <v>148</v>
      </c>
      <c r="AL20" s="12">
        <f t="shared" si="13"/>
        <v>160</v>
      </c>
      <c r="AM20" s="12">
        <f t="shared" si="14"/>
        <v>185</v>
      </c>
      <c r="AN20" s="12">
        <f t="shared" si="15"/>
        <v>0</v>
      </c>
      <c r="AO20" s="14">
        <f t="shared" si="0"/>
        <v>419.03227475845125</v>
      </c>
      <c r="AP20" s="11">
        <f>VLOOKUP($C20,[1]Sevilla!$BB$7:$BK$40,5)</f>
        <v>13</v>
      </c>
      <c r="AQ20" s="11">
        <f>VLOOKUP($C20,[1]Sevilla!$BB$7:$BK$40,6)</f>
        <v>35</v>
      </c>
      <c r="AR20" s="11">
        <f>VLOOKUP($C20,[1]Sevilla!$BB$7:$BK$40,7)</f>
        <v>67</v>
      </c>
      <c r="AS20" s="11">
        <f>VLOOKUP($C20,[1]Sevilla!$BB$7:$BK$40,8)</f>
        <v>91</v>
      </c>
      <c r="AT20" s="11">
        <f>VLOOKUP($C20,[1]Sevilla!$BB$7:$BK$40,9)</f>
        <v>0</v>
      </c>
      <c r="AU20" s="11">
        <f>VLOOKUP($C20,[1]Sevilla!$BB$7:$BK$40,10)</f>
        <v>103</v>
      </c>
      <c r="AV20" s="12">
        <f t="shared" si="16"/>
        <v>0</v>
      </c>
      <c r="AW20" s="12">
        <f t="shared" si="17"/>
        <v>0</v>
      </c>
      <c r="AX20" s="12">
        <v>0</v>
      </c>
      <c r="AY20" s="12" t="s">
        <v>38</v>
      </c>
      <c r="AZ20" s="12" t="s">
        <v>38</v>
      </c>
      <c r="BA20" s="12">
        <f t="shared" si="18"/>
        <v>128</v>
      </c>
      <c r="BB20" s="12">
        <f t="shared" si="19"/>
        <v>0</v>
      </c>
      <c r="BC20" s="12">
        <f t="shared" si="20"/>
        <v>149</v>
      </c>
      <c r="BD20" s="12">
        <f t="shared" si="21"/>
        <v>160</v>
      </c>
      <c r="BE20" s="12">
        <f t="shared" si="22"/>
        <v>186</v>
      </c>
      <c r="BF20" s="12">
        <f t="shared" si="23"/>
        <v>0</v>
      </c>
      <c r="BG20" s="14">
        <f t="shared" si="1"/>
        <v>238.15087416487131</v>
      </c>
      <c r="BH20" s="21">
        <f>IF($N20=2,BH50*'4 PEF'!$K$4,IF(OR($N20=3,$N20=4,$N20=5,$N20=6),BH50*'4 PEF'!$K$5,IF(OR($N20=7,$N20=8),BH50*'4 PEF'!$K$8,IF($N20=9,BH50*'4 PEF'!$K$7,IF($N20=10,BH50*'4 PEF'!$K$6)))))</f>
        <v>2.5403714494633456</v>
      </c>
      <c r="BI20" s="21">
        <f>BI50*'4 PEF'!$K$8</f>
        <v>44.039338448549628</v>
      </c>
      <c r="BJ20" s="21">
        <f>IF($N20=2,BJ50*'4 PEF'!$K$4,IF(OR($N20=3,$N20=4,$N20=5,$N20=6),BJ50*'4 PEF'!$K$5,IF(OR($N20=7,$N20=8),BJ50*'4 PEF'!$K$8,IF($N20=9,BJ50*'4 PEF'!$K$7,IF($N20=10,BJ50*'4 PEF'!$K$6)))))</f>
        <v>4.4386184857005402</v>
      </c>
      <c r="BK20" s="21">
        <f>BK50*'4 PEF'!$K$8</f>
        <v>21.572209142855559</v>
      </c>
      <c r="BL20" s="21">
        <f>BL50*'4 PEF'!$K$8</f>
        <v>1.183068727869</v>
      </c>
      <c r="BM20" s="39">
        <f>BM50*'4 PEF'!$K$8</f>
        <v>0</v>
      </c>
      <c r="BN20" s="40">
        <f t="shared" si="24"/>
        <v>73.773606254438064</v>
      </c>
      <c r="BO20" s="21">
        <f>IF($N20=2,BO50*'4 PEF'!$K$4,IF(OR($N20=3,$N20=4,$N20=5,$N20=6),BO50*'4 PEF'!$K$5,IF(OR($N20=7,$N20=8),BO50*'4 PEF'!$K$8,IF($N20=9,BO50*'4 PEF'!$K$7,IF($N20=10,BO50*'4 PEF'!$K$6)))))</f>
        <v>3.1764008192176498</v>
      </c>
      <c r="BP20" s="21">
        <f>BP50*'4 PEF'!$K$8</f>
        <v>24.163419244207414</v>
      </c>
      <c r="BQ20" s="21">
        <f>IF($N20=2,BQ50*'4 PEF'!$K$4,IF(OR($N20=3,$N20=4,$N20=5,$N20=6),BQ50*'4 PEF'!$K$5,IF(OR($N20=7,$N20=8),BQ50*'4 PEF'!$K$8,IF($N20=9,BQ50*'4 PEF'!$K$7,IF($N20=10,BQ50*'4 PEF'!$K$6)))))</f>
        <v>5.3076906650025117</v>
      </c>
      <c r="BR20" s="21">
        <f>BR50*'4 PEF'!$K$8</f>
        <v>22.185275151517104</v>
      </c>
      <c r="BS20" s="21">
        <f>BS50*'4 PEF'!$K$8</f>
        <v>0.87125369103174133</v>
      </c>
      <c r="BT20" s="39">
        <f>BT50*'4 PEF'!$K$8</f>
        <v>0</v>
      </c>
      <c r="BU20" s="40">
        <f t="shared" si="25"/>
        <v>55.70403957097642</v>
      </c>
    </row>
    <row r="21" spans="1:73" ht="15" customHeight="1" x14ac:dyDescent="0.25">
      <c r="A21" s="195"/>
      <c r="B21" s="18">
        <v>16</v>
      </c>
      <c r="C21" s="26">
        <f>VLOOKUP(M21,[1]aux!$A$2:$B$35,2)</f>
        <v>17</v>
      </c>
      <c r="D21" s="55" t="s">
        <v>42</v>
      </c>
      <c r="E21" s="55" t="s">
        <v>38</v>
      </c>
      <c r="F21" s="54" t="s">
        <v>42</v>
      </c>
      <c r="G21" s="54" t="s">
        <v>42</v>
      </c>
      <c r="H21" s="54">
        <v>0</v>
      </c>
      <c r="I21" s="54">
        <f t="shared" si="2"/>
        <v>3</v>
      </c>
      <c r="J21" s="54">
        <f t="shared" si="3"/>
        <v>1</v>
      </c>
      <c r="K21" s="54">
        <f t="shared" si="4"/>
        <v>1</v>
      </c>
      <c r="L21" s="54">
        <f t="shared" si="5"/>
        <v>1</v>
      </c>
      <c r="M21" s="54">
        <f t="shared" si="6"/>
        <v>3111</v>
      </c>
      <c r="N21" s="54">
        <v>7</v>
      </c>
      <c r="O21" s="54">
        <v>12</v>
      </c>
      <c r="P21" s="54">
        <v>1</v>
      </c>
      <c r="Q21" s="54">
        <v>1</v>
      </c>
      <c r="R21" s="54">
        <v>1</v>
      </c>
      <c r="S21" s="54" t="s">
        <v>42</v>
      </c>
      <c r="T21" s="26">
        <f t="shared" si="7"/>
        <v>16</v>
      </c>
      <c r="U21" s="54">
        <v>0</v>
      </c>
      <c r="V21" s="54">
        <v>1</v>
      </c>
      <c r="W21" s="19"/>
      <c r="X21" s="11">
        <f>VLOOKUP($C21,[2]Sevilla!$BB$7:$BK$40,5)</f>
        <v>11</v>
      </c>
      <c r="Y21" s="11">
        <f>VLOOKUP($C21,[2]Sevilla!$BB$7:$BK$40,6)</f>
        <v>33</v>
      </c>
      <c r="Z21" s="11">
        <f>VLOOKUP($C21,[2]Sevilla!$BB$7:$BK$40,7)</f>
        <v>65</v>
      </c>
      <c r="AA21" s="11">
        <f>VLOOKUP($C21,[2]Sevilla!$BB$7:$BK$40,8)</f>
        <v>80</v>
      </c>
      <c r="AB21" s="11">
        <f>VLOOKUP($C21,[2]Sevilla!$BB$7:$BK$40,9)</f>
        <v>0</v>
      </c>
      <c r="AC21" s="11">
        <f>VLOOKUP($C21,[2]Sevilla!$BB$7:$BK$40,10)</f>
        <v>102</v>
      </c>
      <c r="AD21" s="12">
        <f t="shared" si="8"/>
        <v>0</v>
      </c>
      <c r="AE21" s="12">
        <f t="shared" si="9"/>
        <v>0</v>
      </c>
      <c r="AF21" s="12">
        <v>0</v>
      </c>
      <c r="AG21" s="12" t="s">
        <v>38</v>
      </c>
      <c r="AH21" s="12" t="s">
        <v>38</v>
      </c>
      <c r="AI21" s="12">
        <f t="shared" si="10"/>
        <v>127</v>
      </c>
      <c r="AJ21" s="12">
        <f t="shared" si="11"/>
        <v>0</v>
      </c>
      <c r="AK21" s="12">
        <f t="shared" si="12"/>
        <v>148</v>
      </c>
      <c r="AL21" s="12">
        <f t="shared" si="13"/>
        <v>160</v>
      </c>
      <c r="AM21" s="12">
        <f t="shared" si="14"/>
        <v>0</v>
      </c>
      <c r="AN21" s="12">
        <f t="shared" si="15"/>
        <v>184</v>
      </c>
      <c r="AO21" s="14">
        <f t="shared" si="0"/>
        <v>358.91537866146609</v>
      </c>
      <c r="AP21" s="11">
        <f>VLOOKUP($C21,[1]Sevilla!$BB$7:$BK$40,5)</f>
        <v>11</v>
      </c>
      <c r="AQ21" s="11">
        <f>VLOOKUP($C21,[1]Sevilla!$BB$7:$BK$40,6)</f>
        <v>33</v>
      </c>
      <c r="AR21" s="11">
        <f>VLOOKUP($C21,[1]Sevilla!$BB$7:$BK$40,7)</f>
        <v>65</v>
      </c>
      <c r="AS21" s="11">
        <f>VLOOKUP($C21,[1]Sevilla!$BB$7:$BK$40,8)</f>
        <v>81</v>
      </c>
      <c r="AT21" s="11">
        <f>VLOOKUP($C21,[1]Sevilla!$BB$7:$BK$40,9)</f>
        <v>0</v>
      </c>
      <c r="AU21" s="11">
        <f>VLOOKUP($C21,[1]Sevilla!$BB$7:$BK$40,10)</f>
        <v>103</v>
      </c>
      <c r="AV21" s="12">
        <f t="shared" si="16"/>
        <v>0</v>
      </c>
      <c r="AW21" s="12">
        <f t="shared" si="17"/>
        <v>0</v>
      </c>
      <c r="AX21" s="12">
        <v>0</v>
      </c>
      <c r="AY21" s="12" t="s">
        <v>38</v>
      </c>
      <c r="AZ21" s="12" t="s">
        <v>38</v>
      </c>
      <c r="BA21" s="12">
        <f t="shared" si="18"/>
        <v>128</v>
      </c>
      <c r="BB21" s="12">
        <f t="shared" si="19"/>
        <v>0</v>
      </c>
      <c r="BC21" s="12">
        <f t="shared" si="20"/>
        <v>149</v>
      </c>
      <c r="BD21" s="12">
        <f t="shared" si="21"/>
        <v>160</v>
      </c>
      <c r="BE21" s="12">
        <f t="shared" si="22"/>
        <v>0</v>
      </c>
      <c r="BF21" s="12">
        <f t="shared" si="23"/>
        <v>184</v>
      </c>
      <c r="BG21" s="14">
        <f t="shared" si="1"/>
        <v>211.01478877334324</v>
      </c>
      <c r="BH21" s="21">
        <f>IF($N21=2,BH51*'4 PEF'!$K$4,IF(OR($N21=3,$N21=4,$N21=5,$N21=6),BH51*'4 PEF'!$K$5,IF(OR($N21=7,$N21=8),BH51*'4 PEF'!$K$8,IF($N21=9,BH51*'4 PEF'!$K$7,IF($N21=10,BH51*'4 PEF'!$K$6)))))</f>
        <v>10.834152281781861</v>
      </c>
      <c r="BI21" s="21">
        <f>BI51*'4 PEF'!$K$8</f>
        <v>43.119512609479067</v>
      </c>
      <c r="BJ21" s="21">
        <f>IF($N21=2,BJ51*'4 PEF'!$K$4,IF(OR($N21=3,$N21=4,$N21=5,$N21=6),BJ51*'4 PEF'!$K$5,IF(OR($N21=7,$N21=8),BJ51*'4 PEF'!$K$8,IF($N21=9,BJ51*'4 PEF'!$K$7,IF($N21=10,BJ51*'4 PEF'!$K$6)))))</f>
        <v>10.754899964139792</v>
      </c>
      <c r="BK21" s="21">
        <f>BK51*'4 PEF'!$K$8</f>
        <v>21.572209142855559</v>
      </c>
      <c r="BL21" s="21">
        <f>BL51*'4 PEF'!$K$8</f>
        <v>1.2730511765209678</v>
      </c>
      <c r="BM21" s="39">
        <f>BM51*'4 PEF'!$K$8</f>
        <v>-43.414999999999999</v>
      </c>
      <c r="BN21" s="40">
        <f t="shared" si="24"/>
        <v>44.138825174777246</v>
      </c>
      <c r="BO21" s="21">
        <f>IF($N21=2,BO51*'4 PEF'!$K$4,IF(OR($N21=3,$N21=4,$N21=5,$N21=6),BO51*'4 PEF'!$K$5,IF(OR($N21=7,$N21=8),BO51*'4 PEF'!$K$8,IF($N21=9,BO51*'4 PEF'!$K$7,IF($N21=10,BO51*'4 PEF'!$K$6)))))</f>
        <v>9.7973796979229952</v>
      </c>
      <c r="BP21" s="21">
        <f>BP51*'4 PEF'!$K$8</f>
        <v>25.501674160279823</v>
      </c>
      <c r="BQ21" s="21">
        <f>IF($N21=2,BQ51*'4 PEF'!$K$4,IF(OR($N21=3,$N21=4,$N21=5,$N21=6),BQ51*'4 PEF'!$K$5,IF(OR($N21=7,$N21=8),BQ51*'4 PEF'!$K$8,IF($N21=9,BQ51*'4 PEF'!$K$7,IF($N21=10,BQ51*'4 PEF'!$K$6)))))</f>
        <v>16.35462703581646</v>
      </c>
      <c r="BR21" s="21">
        <f>BR51*'4 PEF'!$K$8</f>
        <v>22.185275151517104</v>
      </c>
      <c r="BS21" s="21">
        <f>BS51*'4 PEF'!$K$8</f>
        <v>0.91229153918886097</v>
      </c>
      <c r="BT21" s="39">
        <f>BT51*'4 PEF'!$K$8</f>
        <v>-26.160505050505051</v>
      </c>
      <c r="BU21" s="40">
        <f t="shared" si="25"/>
        <v>48.590742534220183</v>
      </c>
    </row>
    <row r="22" spans="1:73" ht="15" customHeight="1" x14ac:dyDescent="0.25">
      <c r="A22" s="195"/>
      <c r="B22" s="18">
        <v>17</v>
      </c>
      <c r="C22" s="26">
        <f>VLOOKUP(M22,[1]aux!$A$2:$B$35,2)</f>
        <v>18</v>
      </c>
      <c r="D22" s="55" t="s">
        <v>42</v>
      </c>
      <c r="E22" s="55" t="s">
        <v>38</v>
      </c>
      <c r="F22" s="54" t="s">
        <v>40</v>
      </c>
      <c r="G22" s="54" t="s">
        <v>42</v>
      </c>
      <c r="H22" s="54">
        <v>0</v>
      </c>
      <c r="I22" s="54">
        <f t="shared" si="2"/>
        <v>3</v>
      </c>
      <c r="J22" s="54">
        <f t="shared" si="3"/>
        <v>1</v>
      </c>
      <c r="K22" s="54">
        <f t="shared" si="4"/>
        <v>2</v>
      </c>
      <c r="L22" s="54">
        <f t="shared" si="5"/>
        <v>1</v>
      </c>
      <c r="M22" s="54">
        <f t="shared" si="6"/>
        <v>3121</v>
      </c>
      <c r="N22" s="54">
        <v>7</v>
      </c>
      <c r="O22" s="54">
        <v>12</v>
      </c>
      <c r="P22" s="54">
        <v>1</v>
      </c>
      <c r="Q22" s="54">
        <v>1</v>
      </c>
      <c r="R22" s="54">
        <v>1</v>
      </c>
      <c r="S22" s="54" t="s">
        <v>42</v>
      </c>
      <c r="T22" s="26">
        <f t="shared" si="7"/>
        <v>16</v>
      </c>
      <c r="U22" s="54">
        <v>0</v>
      </c>
      <c r="V22" s="54">
        <v>1</v>
      </c>
      <c r="W22" s="19"/>
      <c r="X22" s="11">
        <f>VLOOKUP($C22,[2]Sevilla!$BB$7:$BK$40,5)</f>
        <v>11</v>
      </c>
      <c r="Y22" s="11">
        <f>VLOOKUP($C22,[2]Sevilla!$BB$7:$BK$40,6)</f>
        <v>33</v>
      </c>
      <c r="Z22" s="11">
        <f>VLOOKUP($C22,[2]Sevilla!$BB$7:$BK$40,7)</f>
        <v>65</v>
      </c>
      <c r="AA22" s="11">
        <f>VLOOKUP($C22,[2]Sevilla!$BB$7:$BK$40,8)</f>
        <v>80</v>
      </c>
      <c r="AB22" s="11">
        <f>VLOOKUP($C22,[2]Sevilla!$BB$7:$BK$40,9)</f>
        <v>116</v>
      </c>
      <c r="AC22" s="11">
        <f>VLOOKUP($C22,[2]Sevilla!$BB$7:$BK$40,10)</f>
        <v>108</v>
      </c>
      <c r="AD22" s="12">
        <f t="shared" si="8"/>
        <v>0</v>
      </c>
      <c r="AE22" s="12">
        <f t="shared" si="9"/>
        <v>0</v>
      </c>
      <c r="AF22" s="12">
        <v>0</v>
      </c>
      <c r="AG22" s="12" t="s">
        <v>38</v>
      </c>
      <c r="AH22" s="12" t="s">
        <v>38</v>
      </c>
      <c r="AI22" s="12">
        <f t="shared" si="10"/>
        <v>127</v>
      </c>
      <c r="AJ22" s="12">
        <f t="shared" si="11"/>
        <v>0</v>
      </c>
      <c r="AK22" s="12">
        <f t="shared" si="12"/>
        <v>148</v>
      </c>
      <c r="AL22" s="12">
        <f t="shared" si="13"/>
        <v>160</v>
      </c>
      <c r="AM22" s="12">
        <f t="shared" si="14"/>
        <v>0</v>
      </c>
      <c r="AN22" s="12">
        <f t="shared" si="15"/>
        <v>184</v>
      </c>
      <c r="AO22" s="14">
        <f t="shared" si="0"/>
        <v>431.90645009003754</v>
      </c>
      <c r="AP22" s="11">
        <f>VLOOKUP($C22,[1]Sevilla!$BB$7:$BK$40,5)</f>
        <v>11</v>
      </c>
      <c r="AQ22" s="11">
        <f>VLOOKUP($C22,[1]Sevilla!$BB$7:$BK$40,6)</f>
        <v>33</v>
      </c>
      <c r="AR22" s="11">
        <f>VLOOKUP($C22,[1]Sevilla!$BB$7:$BK$40,7)</f>
        <v>65</v>
      </c>
      <c r="AS22" s="11">
        <f>VLOOKUP($C22,[1]Sevilla!$BB$7:$BK$40,8)</f>
        <v>81</v>
      </c>
      <c r="AT22" s="11">
        <f>VLOOKUP($C22,[1]Sevilla!$BB$7:$BK$40,9)</f>
        <v>117</v>
      </c>
      <c r="AU22" s="11">
        <f>VLOOKUP($C22,[1]Sevilla!$BB$7:$BK$40,10)</f>
        <v>109</v>
      </c>
      <c r="AV22" s="12">
        <f t="shared" si="16"/>
        <v>0</v>
      </c>
      <c r="AW22" s="12">
        <f t="shared" si="17"/>
        <v>0</v>
      </c>
      <c r="AX22" s="12">
        <v>0</v>
      </c>
      <c r="AY22" s="12" t="s">
        <v>38</v>
      </c>
      <c r="AZ22" s="12" t="s">
        <v>38</v>
      </c>
      <c r="BA22" s="12">
        <f t="shared" si="18"/>
        <v>128</v>
      </c>
      <c r="BB22" s="12">
        <f t="shared" si="19"/>
        <v>0</v>
      </c>
      <c r="BC22" s="12">
        <f t="shared" si="20"/>
        <v>149</v>
      </c>
      <c r="BD22" s="12">
        <f t="shared" si="21"/>
        <v>160</v>
      </c>
      <c r="BE22" s="12">
        <f t="shared" si="22"/>
        <v>0</v>
      </c>
      <c r="BF22" s="12">
        <f t="shared" si="23"/>
        <v>184</v>
      </c>
      <c r="BG22" s="14">
        <f t="shared" si="1"/>
        <v>243.44478877334322</v>
      </c>
      <c r="BH22" s="21">
        <f>IF($N22=2,BH52*'4 PEF'!$K$4,IF(OR($N22=3,$N22=4,$N22=5,$N22=6),BH52*'4 PEF'!$K$5,IF(OR($N22=7,$N22=8),BH52*'4 PEF'!$K$8,IF($N22=9,BH52*'4 PEF'!$K$7,IF($N22=10,BH52*'4 PEF'!$K$6)))))</f>
        <v>10.860610605121547</v>
      </c>
      <c r="BI22" s="21">
        <f>BI52*'4 PEF'!$K$8</f>
        <v>24.52731614398866</v>
      </c>
      <c r="BJ22" s="21">
        <f>IF($N22=2,BJ52*'4 PEF'!$K$4,IF(OR($N22=3,$N22=4,$N22=5,$N22=6),BJ52*'4 PEF'!$K$5,IF(OR($N22=7,$N22=8),BJ52*'4 PEF'!$K$8,IF($N22=9,BJ52*'4 PEF'!$K$7,IF($N22=10,BJ52*'4 PEF'!$K$6)))))</f>
        <v>10.7810358633975</v>
      </c>
      <c r="BK22" s="21">
        <f>BK52*'4 PEF'!$K$8</f>
        <v>21.572209142855559</v>
      </c>
      <c r="BL22" s="21">
        <f>BL52*'4 PEF'!$K$8</f>
        <v>0.94157242263660335</v>
      </c>
      <c r="BM22" s="39">
        <f>BM52*'4 PEF'!$K$8</f>
        <v>-43.414999999999999</v>
      </c>
      <c r="BN22" s="40">
        <f t="shared" si="24"/>
        <v>25.267744177999866</v>
      </c>
      <c r="BO22" s="21">
        <f>IF($N22=2,BO52*'4 PEF'!$K$4,IF(OR($N22=3,$N22=4,$N22=5,$N22=6),BO52*'4 PEF'!$K$5,IF(OR($N22=7,$N22=8),BO52*'4 PEF'!$K$8,IF($N22=9,BO52*'4 PEF'!$K$7,IF($N22=10,BO52*'4 PEF'!$K$6)))))</f>
        <v>9.8020981134367258</v>
      </c>
      <c r="BP22" s="21">
        <f>BP52*'4 PEF'!$K$8</f>
        <v>13.913771963446212</v>
      </c>
      <c r="BQ22" s="21">
        <f>IF($N22=2,BQ52*'4 PEF'!$K$4,IF(OR($N22=3,$N22=4,$N22=5,$N22=6),BQ52*'4 PEF'!$K$5,IF(OR($N22=7,$N22=8),BQ52*'4 PEF'!$K$8,IF($N22=9,BQ52*'4 PEF'!$K$7,IF($N22=10,BQ52*'4 PEF'!$K$6)))))</f>
        <v>16.361798614869489</v>
      </c>
      <c r="BR22" s="21">
        <f>BR52*'4 PEF'!$K$8</f>
        <v>22.185275151517104</v>
      </c>
      <c r="BS22" s="21">
        <f>BS52*'4 PEF'!$K$8</f>
        <v>0.77398001251728232</v>
      </c>
      <c r="BT22" s="39">
        <f>BT52*'4 PEF'!$K$8</f>
        <v>-26.160505050505051</v>
      </c>
      <c r="BU22" s="40">
        <f t="shared" si="25"/>
        <v>36.876418805281759</v>
      </c>
    </row>
    <row r="23" spans="1:73" ht="15" customHeight="1" x14ac:dyDescent="0.25">
      <c r="A23" s="195"/>
      <c r="B23" s="18">
        <v>18</v>
      </c>
      <c r="C23" s="26">
        <f>VLOOKUP(M23,[1]aux!$A$2:$B$35,2)</f>
        <v>28</v>
      </c>
      <c r="D23" s="55" t="s">
        <v>40</v>
      </c>
      <c r="E23" s="55" t="s">
        <v>42</v>
      </c>
      <c r="F23" s="54" t="s">
        <v>40</v>
      </c>
      <c r="G23" s="54" t="s">
        <v>42</v>
      </c>
      <c r="H23" s="54">
        <v>0</v>
      </c>
      <c r="I23" s="54">
        <f t="shared" si="2"/>
        <v>4</v>
      </c>
      <c r="J23" s="54">
        <f t="shared" si="3"/>
        <v>2</v>
      </c>
      <c r="K23" s="54">
        <f t="shared" si="4"/>
        <v>2</v>
      </c>
      <c r="L23" s="54">
        <f t="shared" si="5"/>
        <v>1</v>
      </c>
      <c r="M23" s="54">
        <f t="shared" si="6"/>
        <v>4221</v>
      </c>
      <c r="N23" s="54">
        <v>7</v>
      </c>
      <c r="O23" s="54">
        <v>12</v>
      </c>
      <c r="P23" s="54">
        <v>1</v>
      </c>
      <c r="Q23" s="54">
        <v>1</v>
      </c>
      <c r="R23" s="54">
        <v>1</v>
      </c>
      <c r="S23" s="54" t="s">
        <v>42</v>
      </c>
      <c r="T23" s="26">
        <f t="shared" si="7"/>
        <v>16</v>
      </c>
      <c r="U23" s="54">
        <v>0</v>
      </c>
      <c r="V23" s="54">
        <v>1</v>
      </c>
      <c r="W23" s="19"/>
      <c r="X23" s="11">
        <f>VLOOKUP($C23,[2]Sevilla!$BB$7:$BK$40,5)</f>
        <v>13</v>
      </c>
      <c r="Y23" s="11">
        <f>VLOOKUP($C23,[2]Sevilla!$BB$7:$BK$40,6)</f>
        <v>35</v>
      </c>
      <c r="Z23" s="11">
        <f>VLOOKUP($C23,[2]Sevilla!$BB$7:$BK$40,7)</f>
        <v>67</v>
      </c>
      <c r="AA23" s="11">
        <f>VLOOKUP($C23,[2]Sevilla!$BB$7:$BK$40,8)</f>
        <v>88</v>
      </c>
      <c r="AB23" s="11">
        <f>VLOOKUP($C23,[2]Sevilla!$BB$7:$BK$40,9)</f>
        <v>116</v>
      </c>
      <c r="AC23" s="11">
        <f>VLOOKUP($C23,[2]Sevilla!$BB$7:$BK$40,10)</f>
        <v>108</v>
      </c>
      <c r="AD23" s="12">
        <f t="shared" si="8"/>
        <v>0</v>
      </c>
      <c r="AE23" s="12">
        <f t="shared" si="9"/>
        <v>0</v>
      </c>
      <c r="AF23" s="12">
        <v>0</v>
      </c>
      <c r="AG23" s="12" t="s">
        <v>38</v>
      </c>
      <c r="AH23" s="12" t="s">
        <v>38</v>
      </c>
      <c r="AI23" s="12">
        <f t="shared" si="10"/>
        <v>127</v>
      </c>
      <c r="AJ23" s="12">
        <f t="shared" si="11"/>
        <v>0</v>
      </c>
      <c r="AK23" s="12">
        <f t="shared" si="12"/>
        <v>148</v>
      </c>
      <c r="AL23" s="12">
        <f t="shared" si="13"/>
        <v>160</v>
      </c>
      <c r="AM23" s="12">
        <f t="shared" si="14"/>
        <v>0</v>
      </c>
      <c r="AN23" s="12">
        <f t="shared" si="15"/>
        <v>184</v>
      </c>
      <c r="AO23" s="14">
        <f t="shared" si="0"/>
        <v>510.80783904416552</v>
      </c>
      <c r="AP23" s="11">
        <f>VLOOKUP($C23,[1]Sevilla!$BB$7:$BK$40,5)</f>
        <v>13</v>
      </c>
      <c r="AQ23" s="11">
        <f>VLOOKUP($C23,[1]Sevilla!$BB$7:$BK$40,6)</f>
        <v>35</v>
      </c>
      <c r="AR23" s="11">
        <f>VLOOKUP($C23,[1]Sevilla!$BB$7:$BK$40,7)</f>
        <v>67</v>
      </c>
      <c r="AS23" s="11">
        <f>VLOOKUP($C23,[1]Sevilla!$BB$7:$BK$40,8)</f>
        <v>89</v>
      </c>
      <c r="AT23" s="11">
        <f>VLOOKUP($C23,[1]Sevilla!$BB$7:$BK$40,9)</f>
        <v>117</v>
      </c>
      <c r="AU23" s="11">
        <f>VLOOKUP($C23,[1]Sevilla!$BB$7:$BK$40,10)</f>
        <v>109</v>
      </c>
      <c r="AV23" s="12">
        <f t="shared" si="16"/>
        <v>0</v>
      </c>
      <c r="AW23" s="12">
        <f t="shared" si="17"/>
        <v>0</v>
      </c>
      <c r="AX23" s="12">
        <v>0</v>
      </c>
      <c r="AY23" s="12" t="s">
        <v>38</v>
      </c>
      <c r="AZ23" s="12" t="s">
        <v>38</v>
      </c>
      <c r="BA23" s="12">
        <f t="shared" si="18"/>
        <v>128</v>
      </c>
      <c r="BB23" s="12">
        <f t="shared" si="19"/>
        <v>0</v>
      </c>
      <c r="BC23" s="12">
        <f t="shared" si="20"/>
        <v>149</v>
      </c>
      <c r="BD23" s="12">
        <f t="shared" si="21"/>
        <v>160</v>
      </c>
      <c r="BE23" s="12">
        <f t="shared" si="22"/>
        <v>0</v>
      </c>
      <c r="BF23" s="12">
        <f t="shared" si="23"/>
        <v>184</v>
      </c>
      <c r="BG23" s="14">
        <f t="shared" si="1"/>
        <v>276.13343982143692</v>
      </c>
      <c r="BH23" s="21">
        <f>IF($N23=2,BH53*'4 PEF'!$K$4,IF(OR($N23=3,$N23=4,$N23=5,$N23=6),BH53*'4 PEF'!$K$5,IF(OR($N23=7,$N23=8),BH53*'4 PEF'!$K$8,IF($N23=9,BH53*'4 PEF'!$K$7,IF($N23=10,BH53*'4 PEF'!$K$6)))))</f>
        <v>4.6386446842168185</v>
      </c>
      <c r="BI23" s="21">
        <f>BI53*'4 PEF'!$K$8</f>
        <v>21.878854018761906</v>
      </c>
      <c r="BJ23" s="21">
        <f>IF($N23=2,BJ53*'4 PEF'!$K$4,IF(OR($N23=3,$N23=4,$N23=5,$N23=6),BJ53*'4 PEF'!$K$5,IF(OR($N23=7,$N23=8),BJ53*'4 PEF'!$K$8,IF($N23=9,BJ53*'4 PEF'!$K$7,IF($N23=10,BJ53*'4 PEF'!$K$6)))))</f>
        <v>12.284176500456907</v>
      </c>
      <c r="BK23" s="21">
        <f>BK53*'4 PEF'!$K$8</f>
        <v>21.572209142855559</v>
      </c>
      <c r="BL23" s="21">
        <f>BL53*'4 PEF'!$K$8</f>
        <v>0.85634302929502704</v>
      </c>
      <c r="BM23" s="39">
        <f>BM53*'4 PEF'!$K$8</f>
        <v>-43.414999999999999</v>
      </c>
      <c r="BN23" s="40">
        <f t="shared" si="24"/>
        <v>17.815227375586218</v>
      </c>
      <c r="BO23" s="21">
        <f>IF($N23=2,BO53*'4 PEF'!$K$4,IF(OR($N23=3,$N23=4,$N23=5,$N23=6),BO53*'4 PEF'!$K$5,IF(OR($N23=7,$N23=8),BO53*'4 PEF'!$K$8,IF($N23=9,BO53*'4 PEF'!$K$7,IF($N23=10,BO53*'4 PEF'!$K$6)))))</f>
        <v>4.771204320648347</v>
      </c>
      <c r="BP23" s="21">
        <f>BP53*'4 PEF'!$K$8</f>
        <v>11.512499894680301</v>
      </c>
      <c r="BQ23" s="21">
        <f>IF($N23=2,BQ53*'4 PEF'!$K$4,IF(OR($N23=3,$N23=4,$N23=5,$N23=6),BQ53*'4 PEF'!$K$5,IF(OR($N23=7,$N23=8),BQ53*'4 PEF'!$K$8,IF($N23=9,BQ53*'4 PEF'!$K$7,IF($N23=10,BQ53*'4 PEF'!$K$6)))))</f>
        <v>17.485920922390001</v>
      </c>
      <c r="BR23" s="21">
        <f>BR53*'4 PEF'!$K$8</f>
        <v>22.185275151517104</v>
      </c>
      <c r="BS23" s="21">
        <f>BS53*'4 PEF'!$K$8</f>
        <v>0.73310667821840414</v>
      </c>
      <c r="BT23" s="39">
        <f>BT53*'4 PEF'!$K$8</f>
        <v>-26.160505050505051</v>
      </c>
      <c r="BU23" s="40">
        <f t="shared" si="25"/>
        <v>30.527501916949106</v>
      </c>
    </row>
    <row r="24" spans="1:73" ht="15" customHeight="1" x14ac:dyDescent="0.25">
      <c r="A24" s="195"/>
      <c r="B24" s="18">
        <v>19</v>
      </c>
      <c r="C24" s="26">
        <f>VLOOKUP(M24,[1]aux!$A$2:$B$35,2)</f>
        <v>31</v>
      </c>
      <c r="D24" s="55" t="s">
        <v>40</v>
      </c>
      <c r="E24" s="55" t="s">
        <v>40</v>
      </c>
      <c r="F24" s="54" t="s">
        <v>42</v>
      </c>
      <c r="G24" s="54" t="s">
        <v>42</v>
      </c>
      <c r="H24" s="54">
        <v>0</v>
      </c>
      <c r="I24" s="54">
        <f t="shared" si="2"/>
        <v>4</v>
      </c>
      <c r="J24" s="54">
        <f t="shared" si="3"/>
        <v>3</v>
      </c>
      <c r="K24" s="54">
        <f t="shared" si="4"/>
        <v>1</v>
      </c>
      <c r="L24" s="54">
        <f t="shared" si="5"/>
        <v>1</v>
      </c>
      <c r="M24" s="54">
        <f t="shared" si="6"/>
        <v>4311</v>
      </c>
      <c r="N24" s="54">
        <v>7</v>
      </c>
      <c r="O24" s="54">
        <v>12</v>
      </c>
      <c r="P24" s="54">
        <v>1</v>
      </c>
      <c r="Q24" s="54">
        <v>1</v>
      </c>
      <c r="R24" s="54">
        <v>1</v>
      </c>
      <c r="S24" s="54" t="s">
        <v>42</v>
      </c>
      <c r="T24" s="26">
        <f t="shared" si="7"/>
        <v>16</v>
      </c>
      <c r="U24" s="54">
        <v>0</v>
      </c>
      <c r="V24" s="54">
        <v>1</v>
      </c>
      <c r="W24" s="19"/>
      <c r="X24" s="11">
        <f>VLOOKUP($C24,[2]Sevilla!$BB$7:$BK$40,5)</f>
        <v>13</v>
      </c>
      <c r="Y24" s="11">
        <f>VLOOKUP($C24,[2]Sevilla!$BB$7:$BK$40,6)</f>
        <v>35</v>
      </c>
      <c r="Z24" s="11">
        <f>VLOOKUP($C24,[2]Sevilla!$BB$7:$BK$40,7)</f>
        <v>67</v>
      </c>
      <c r="AA24" s="11">
        <f>VLOOKUP($C24,[2]Sevilla!$BB$7:$BK$40,8)</f>
        <v>90</v>
      </c>
      <c r="AB24" s="11">
        <f>VLOOKUP($C24,[2]Sevilla!$BB$7:$BK$40,9)</f>
        <v>0</v>
      </c>
      <c r="AC24" s="11">
        <f>VLOOKUP($C24,[2]Sevilla!$BB$7:$BK$40,10)</f>
        <v>102</v>
      </c>
      <c r="AD24" s="12">
        <f t="shared" si="8"/>
        <v>0</v>
      </c>
      <c r="AE24" s="12">
        <f t="shared" si="9"/>
        <v>0</v>
      </c>
      <c r="AF24" s="12">
        <v>0</v>
      </c>
      <c r="AG24" s="12" t="s">
        <v>38</v>
      </c>
      <c r="AH24" s="12" t="s">
        <v>38</v>
      </c>
      <c r="AI24" s="12">
        <f t="shared" si="10"/>
        <v>127</v>
      </c>
      <c r="AJ24" s="12">
        <f t="shared" si="11"/>
        <v>0</v>
      </c>
      <c r="AK24" s="12">
        <f t="shared" si="12"/>
        <v>148</v>
      </c>
      <c r="AL24" s="12">
        <f t="shared" si="13"/>
        <v>160</v>
      </c>
      <c r="AM24" s="12">
        <f t="shared" si="14"/>
        <v>0</v>
      </c>
      <c r="AN24" s="12">
        <f t="shared" si="15"/>
        <v>184</v>
      </c>
      <c r="AO24" s="14">
        <f t="shared" si="0"/>
        <v>462.95606047273697</v>
      </c>
      <c r="AP24" s="11">
        <f>VLOOKUP($C24,[1]Sevilla!$BB$7:$BK$40,5)</f>
        <v>13</v>
      </c>
      <c r="AQ24" s="11">
        <f>VLOOKUP($C24,[1]Sevilla!$BB$7:$BK$40,6)</f>
        <v>35</v>
      </c>
      <c r="AR24" s="11">
        <f>VLOOKUP($C24,[1]Sevilla!$BB$7:$BK$40,7)</f>
        <v>67</v>
      </c>
      <c r="AS24" s="11">
        <f>VLOOKUP($C24,[1]Sevilla!$BB$7:$BK$40,8)</f>
        <v>91</v>
      </c>
      <c r="AT24" s="11">
        <f>VLOOKUP($C24,[1]Sevilla!$BB$7:$BK$40,9)</f>
        <v>0</v>
      </c>
      <c r="AU24" s="11">
        <f>VLOOKUP($C24,[1]Sevilla!$BB$7:$BK$40,10)</f>
        <v>103</v>
      </c>
      <c r="AV24" s="12">
        <f t="shared" si="16"/>
        <v>0</v>
      </c>
      <c r="AW24" s="12">
        <f t="shared" si="17"/>
        <v>0</v>
      </c>
      <c r="AX24" s="12">
        <v>0</v>
      </c>
      <c r="AY24" s="12" t="s">
        <v>38</v>
      </c>
      <c r="AZ24" s="12" t="s">
        <v>38</v>
      </c>
      <c r="BA24" s="12">
        <f t="shared" si="18"/>
        <v>128</v>
      </c>
      <c r="BB24" s="12">
        <f t="shared" si="19"/>
        <v>0</v>
      </c>
      <c r="BC24" s="12">
        <f t="shared" si="20"/>
        <v>149</v>
      </c>
      <c r="BD24" s="12">
        <f t="shared" si="21"/>
        <v>160</v>
      </c>
      <c r="BE24" s="12">
        <f t="shared" si="22"/>
        <v>0</v>
      </c>
      <c r="BF24" s="12">
        <f t="shared" si="23"/>
        <v>184</v>
      </c>
      <c r="BG24" s="14">
        <f t="shared" si="1"/>
        <v>255.4448943668915</v>
      </c>
      <c r="BH24" s="21">
        <f>IF($N24=2,BH54*'4 PEF'!$K$4,IF(OR($N24=3,$N24=4,$N24=5,$N24=6),BH54*'4 PEF'!$K$5,IF(OR($N24=7,$N24=8),BH54*'4 PEF'!$K$8,IF($N24=9,BH54*'4 PEF'!$K$7,IF($N24=10,BH54*'4 PEF'!$K$6)))))</f>
        <v>2.5403714494633456</v>
      </c>
      <c r="BI24" s="21">
        <f>BI54*'4 PEF'!$K$8</f>
        <v>44.039338448549628</v>
      </c>
      <c r="BJ24" s="21">
        <f>IF($N24=2,BJ54*'4 PEF'!$K$4,IF(OR($N24=3,$N24=4,$N24=5,$N24=6),BJ54*'4 PEF'!$K$5,IF(OR($N24=7,$N24=8),BJ54*'4 PEF'!$K$8,IF($N24=9,BJ54*'4 PEF'!$K$7,IF($N24=10,BJ54*'4 PEF'!$K$6)))))</f>
        <v>15.45137201009239</v>
      </c>
      <c r="BK24" s="21">
        <f>BK54*'4 PEF'!$K$8</f>
        <v>21.572209142855559</v>
      </c>
      <c r="BL24" s="21">
        <f>BL54*'4 PEF'!$K$8</f>
        <v>1.183068727869</v>
      </c>
      <c r="BM24" s="39">
        <f>BM54*'4 PEF'!$K$8</f>
        <v>-43.414999999999999</v>
      </c>
      <c r="BN24" s="40">
        <f t="shared" si="24"/>
        <v>41.37135977882992</v>
      </c>
      <c r="BO24" s="21">
        <f>IF($N24=2,BO54*'4 PEF'!$K$4,IF(OR($N24=3,$N24=4,$N24=5,$N24=6),BO54*'4 PEF'!$K$5,IF(OR($N24=7,$N24=8),BO54*'4 PEF'!$K$8,IF($N24=9,BO54*'4 PEF'!$K$7,IF($N24=10,BO54*'4 PEF'!$K$6)))))</f>
        <v>3.1764008192176498</v>
      </c>
      <c r="BP24" s="21">
        <f>BP54*'4 PEF'!$K$8</f>
        <v>24.163419244207414</v>
      </c>
      <c r="BQ24" s="21">
        <f>IF($N24=2,BQ54*'4 PEF'!$K$4,IF(OR($N24=3,$N24=4,$N24=5,$N24=6),BQ54*'4 PEF'!$K$5,IF(OR($N24=7,$N24=8),BQ54*'4 PEF'!$K$8,IF($N24=9,BQ54*'4 PEF'!$K$7,IF($N24=10,BQ54*'4 PEF'!$K$6)))))</f>
        <v>17.046131747525834</v>
      </c>
      <c r="BR24" s="21">
        <f>BR54*'4 PEF'!$K$8</f>
        <v>22.185275151517104</v>
      </c>
      <c r="BS24" s="21">
        <f>BS54*'4 PEF'!$K$8</f>
        <v>0.87125369103174133</v>
      </c>
      <c r="BT24" s="39">
        <f>BT54*'4 PEF'!$K$8</f>
        <v>-26.160505050505051</v>
      </c>
      <c r="BU24" s="40">
        <f t="shared" si="25"/>
        <v>41.281975602994692</v>
      </c>
    </row>
    <row r="25" spans="1:73" ht="15" customHeight="1" x14ac:dyDescent="0.25">
      <c r="A25" s="195"/>
      <c r="B25" s="18">
        <v>20</v>
      </c>
      <c r="C25" s="26">
        <f>VLOOKUP(M25,[1]aux!$A$2:$B$35,2)</f>
        <v>19</v>
      </c>
      <c r="D25" s="55"/>
      <c r="E25" s="55"/>
      <c r="F25" s="54"/>
      <c r="G25" s="54"/>
      <c r="H25" s="37">
        <f>IF(L25=1,0,IF(L25=2,1))</f>
        <v>0</v>
      </c>
      <c r="I25" s="54">
        <v>3</v>
      </c>
      <c r="J25" s="54">
        <v>2</v>
      </c>
      <c r="K25" s="54">
        <v>1</v>
      </c>
      <c r="L25" s="54">
        <v>1</v>
      </c>
      <c r="M25" s="54">
        <f t="shared" si="6"/>
        <v>3211</v>
      </c>
      <c r="N25" s="54">
        <v>7</v>
      </c>
      <c r="O25" s="54">
        <v>12</v>
      </c>
      <c r="P25" s="54">
        <v>3</v>
      </c>
      <c r="Q25" s="54">
        <v>3</v>
      </c>
      <c r="R25" s="54">
        <v>2</v>
      </c>
      <c r="S25" s="54" t="s">
        <v>42</v>
      </c>
      <c r="T25" s="26">
        <f t="shared" si="7"/>
        <v>22</v>
      </c>
      <c r="U25" s="54">
        <v>1</v>
      </c>
      <c r="V25" s="54">
        <v>1</v>
      </c>
      <c r="W25" s="19"/>
      <c r="X25" s="11">
        <f>VLOOKUP($C25,[2]Sevilla!$BB$7:$BK$40,5)</f>
        <v>11</v>
      </c>
      <c r="Y25" s="11">
        <f>VLOOKUP($C25,[2]Sevilla!$BB$7:$BK$40,6)</f>
        <v>33</v>
      </c>
      <c r="Z25" s="11">
        <f>VLOOKUP($C25,[2]Sevilla!$BB$7:$BK$40,7)</f>
        <v>65</v>
      </c>
      <c r="AA25" s="11">
        <f>VLOOKUP($C25,[2]Sevilla!$BB$7:$BK$40,8)</f>
        <v>88</v>
      </c>
      <c r="AB25" s="11">
        <f>VLOOKUP($C25,[2]Sevilla!$BB$7:$BK$40,9)</f>
        <v>0</v>
      </c>
      <c r="AC25" s="11">
        <f>VLOOKUP($C25,[2]Sevilla!$BB$7:$BK$40,10)</f>
        <v>102</v>
      </c>
      <c r="AD25" s="12">
        <f t="shared" si="8"/>
        <v>0</v>
      </c>
      <c r="AE25" s="12">
        <f t="shared" si="9"/>
        <v>0</v>
      </c>
      <c r="AF25" s="12">
        <v>0</v>
      </c>
      <c r="AG25" s="12" t="s">
        <v>38</v>
      </c>
      <c r="AH25" s="12" t="s">
        <v>38</v>
      </c>
      <c r="AI25" s="12">
        <f t="shared" si="10"/>
        <v>127</v>
      </c>
      <c r="AJ25" s="12">
        <f t="shared" si="11"/>
        <v>0</v>
      </c>
      <c r="AK25" s="12">
        <f t="shared" si="12"/>
        <v>154</v>
      </c>
      <c r="AL25" s="12">
        <f t="shared" si="13"/>
        <v>162</v>
      </c>
      <c r="AM25" s="12">
        <f t="shared" si="14"/>
        <v>185</v>
      </c>
      <c r="AN25" s="12">
        <f t="shared" si="15"/>
        <v>184</v>
      </c>
      <c r="AO25" s="14">
        <f t="shared" ref="AO25:AO32" si="26">AO55/$AO$5</f>
        <v>385.05384181269585</v>
      </c>
      <c r="AP25" s="11">
        <f>VLOOKUP($C25,[1]Sevilla!$BB$7:$BK$40,5)</f>
        <v>11</v>
      </c>
      <c r="AQ25" s="11">
        <f>VLOOKUP($C25,[1]Sevilla!$BB$7:$BK$40,6)</f>
        <v>33</v>
      </c>
      <c r="AR25" s="11">
        <f>VLOOKUP($C25,[1]Sevilla!$BB$7:$BK$40,7)</f>
        <v>65</v>
      </c>
      <c r="AS25" s="11">
        <f>VLOOKUP($C25,[1]Sevilla!$BB$7:$BK$40,8)</f>
        <v>89</v>
      </c>
      <c r="AT25" s="11">
        <f>VLOOKUP($C25,[1]Sevilla!$BB$7:$BK$40,9)</f>
        <v>0</v>
      </c>
      <c r="AU25" s="11">
        <f>VLOOKUP($C25,[1]Sevilla!$BB$7:$BK$40,10)</f>
        <v>103</v>
      </c>
      <c r="AV25" s="12">
        <f t="shared" si="16"/>
        <v>0</v>
      </c>
      <c r="AW25" s="12">
        <f t="shared" si="17"/>
        <v>0</v>
      </c>
      <c r="AX25" s="12">
        <v>0</v>
      </c>
      <c r="AY25" s="12" t="s">
        <v>38</v>
      </c>
      <c r="AZ25" s="12" t="s">
        <v>38</v>
      </c>
      <c r="BA25" s="12">
        <f t="shared" si="18"/>
        <v>128</v>
      </c>
      <c r="BB25" s="12">
        <f t="shared" si="19"/>
        <v>0</v>
      </c>
      <c r="BC25" s="12">
        <f t="shared" si="20"/>
        <v>155</v>
      </c>
      <c r="BD25" s="12">
        <f t="shared" si="21"/>
        <v>162</v>
      </c>
      <c r="BE25" s="12">
        <f t="shared" si="22"/>
        <v>186</v>
      </c>
      <c r="BF25" s="12">
        <f t="shared" si="23"/>
        <v>184</v>
      </c>
      <c r="BG25" s="14">
        <f t="shared" ref="BG25:BG32" si="27">BG55/$BG$5</f>
        <v>223.54205107771784</v>
      </c>
      <c r="BH25" s="21">
        <f>IF($N25=2,BH55*'4 PEF'!$K$4,IF(OR($N25=3,$N25=4,$N25=5,$N25=6),BH55*'4 PEF'!$K$5,IF(OR($N25=7,$N25=8),BH55*'4 PEF'!$K$8,IF($N25=9,BH55*'4 PEF'!$K$7,IF($N25=10,BH55*'4 PEF'!$K$6)))))</f>
        <v>5.3935331969943103</v>
      </c>
      <c r="BI25" s="21">
        <f>BI55*'4 PEF'!$K$8</f>
        <v>36.919269118782054</v>
      </c>
      <c r="BJ25" s="21">
        <f>IF($N25=2,BJ55*'4 PEF'!$K$4,IF(OR($N25=3,$N25=4,$N25=5,$N25=6),BJ55*'4 PEF'!$K$5,IF(OR($N25=7,$N25=8),BJ55*'4 PEF'!$K$8,IF($N25=9,BJ55*'4 PEF'!$K$7,IF($N25=10,BJ55*'4 PEF'!$K$6)))))</f>
        <v>3.337435008599912</v>
      </c>
      <c r="BK25" s="21">
        <f>BK55*'4 PEF'!$K$8</f>
        <v>21.572209142855559</v>
      </c>
      <c r="BL25" s="21">
        <f>BL55*'4 PEF'!$K$8</f>
        <v>1.1818844733540002</v>
      </c>
      <c r="BM25" s="39">
        <f>BM55*'4 PEF'!$K$8</f>
        <v>-43.414999999999999</v>
      </c>
      <c r="BN25" s="95">
        <f t="shared" ref="BN25:BN32" si="28">SUM(BH25:BM25)</f>
        <v>24.989330940585837</v>
      </c>
      <c r="BO25" s="21">
        <f>IF($N25=2,BO55*'4 PEF'!$K$4,IF(OR($N25=3,$N25=4,$N25=5,$N25=6),BO55*'4 PEF'!$K$5,IF(OR($N25=7,$N25=8),BO55*'4 PEF'!$K$8,IF($N25=9,BO55*'4 PEF'!$K$7,IF($N25=10,BO55*'4 PEF'!$K$6)))))</f>
        <v>5.1425545169917246</v>
      </c>
      <c r="BP25" s="21">
        <f>BP55*'4 PEF'!$K$8</f>
        <v>21.869063584041932</v>
      </c>
      <c r="BQ25" s="21">
        <f>IF($N25=2,BQ55*'4 PEF'!$K$4,IF(OR($N25=3,$N25=4,$N25=5,$N25=6),BQ55*'4 PEF'!$K$5,IF(OR($N25=7,$N25=8),BQ55*'4 PEF'!$K$8,IF($N25=9,BQ55*'4 PEF'!$K$7,IF($N25=10,BQ55*'4 PEF'!$K$6)))))</f>
        <v>5.3295729495506574</v>
      </c>
      <c r="BR25" s="21">
        <f>BR55*'4 PEF'!$K$8</f>
        <v>22.185275151517104</v>
      </c>
      <c r="BS25" s="21">
        <f>BS55*'4 PEF'!$K$8</f>
        <v>0.87232024806903319</v>
      </c>
      <c r="BT25" s="39">
        <f>BT55*'4 PEF'!$K$8</f>
        <v>-26.160505050505051</v>
      </c>
      <c r="BU25" s="40">
        <f t="shared" ref="BU25:BU32" si="29">SUM(BO25:BT25)</f>
        <v>29.238281399665397</v>
      </c>
    </row>
    <row r="26" spans="1:73" ht="15" customHeight="1" x14ac:dyDescent="0.25">
      <c r="A26" s="195"/>
      <c r="B26" s="18">
        <v>21</v>
      </c>
      <c r="C26" s="26">
        <f>VLOOKUP(M26,[1]aux!$A$2:$B$35,2)</f>
        <v>17</v>
      </c>
      <c r="D26" s="55"/>
      <c r="E26" s="55"/>
      <c r="F26" s="54"/>
      <c r="G26" s="54"/>
      <c r="H26" s="37">
        <f t="shared" ref="H26:H32" si="30">IF(L26=1,0,IF(L26=2,1))</f>
        <v>0</v>
      </c>
      <c r="I26" s="54">
        <v>3</v>
      </c>
      <c r="J26" s="54">
        <v>1</v>
      </c>
      <c r="K26" s="54">
        <v>1</v>
      </c>
      <c r="L26" s="54">
        <v>1</v>
      </c>
      <c r="M26" s="54">
        <f t="shared" si="6"/>
        <v>3111</v>
      </c>
      <c r="N26" s="54">
        <v>7</v>
      </c>
      <c r="O26" s="54">
        <v>12</v>
      </c>
      <c r="P26" s="54">
        <v>3</v>
      </c>
      <c r="Q26" s="54">
        <v>3</v>
      </c>
      <c r="R26" s="54">
        <v>2</v>
      </c>
      <c r="S26" s="54" t="s">
        <v>42</v>
      </c>
      <c r="T26" s="26">
        <f t="shared" si="7"/>
        <v>22</v>
      </c>
      <c r="U26" s="54">
        <v>1</v>
      </c>
      <c r="V26" s="54">
        <v>0</v>
      </c>
      <c r="W26" s="19"/>
      <c r="X26" s="11">
        <f>VLOOKUP($C26,[2]Sevilla!$BB$7:$BK$40,5)</f>
        <v>11</v>
      </c>
      <c r="Y26" s="11">
        <f>VLOOKUP($C26,[2]Sevilla!$BB$7:$BK$40,6)</f>
        <v>33</v>
      </c>
      <c r="Z26" s="11">
        <f>VLOOKUP($C26,[2]Sevilla!$BB$7:$BK$40,7)</f>
        <v>65</v>
      </c>
      <c r="AA26" s="11">
        <f>VLOOKUP($C26,[2]Sevilla!$BB$7:$BK$40,8)</f>
        <v>80</v>
      </c>
      <c r="AB26" s="11">
        <f>VLOOKUP($C26,[2]Sevilla!$BB$7:$BK$40,9)</f>
        <v>0</v>
      </c>
      <c r="AC26" s="11">
        <f>VLOOKUP($C26,[2]Sevilla!$BB$7:$BK$40,10)</f>
        <v>102</v>
      </c>
      <c r="AD26" s="12">
        <f t="shared" si="8"/>
        <v>0</v>
      </c>
      <c r="AE26" s="12">
        <f t="shared" si="9"/>
        <v>0</v>
      </c>
      <c r="AF26" s="12">
        <v>0</v>
      </c>
      <c r="AG26" s="12" t="s">
        <v>38</v>
      </c>
      <c r="AH26" s="12" t="s">
        <v>38</v>
      </c>
      <c r="AI26" s="12">
        <f t="shared" si="10"/>
        <v>127</v>
      </c>
      <c r="AJ26" s="12">
        <f t="shared" si="11"/>
        <v>0</v>
      </c>
      <c r="AK26" s="12">
        <f t="shared" si="12"/>
        <v>154</v>
      </c>
      <c r="AL26" s="12">
        <f t="shared" si="13"/>
        <v>162</v>
      </c>
      <c r="AM26" s="12">
        <f t="shared" si="14"/>
        <v>185</v>
      </c>
      <c r="AN26" s="12">
        <f t="shared" si="15"/>
        <v>0</v>
      </c>
      <c r="AO26" s="14">
        <f t="shared" si="26"/>
        <v>270.35687866146606</v>
      </c>
      <c r="AP26" s="11">
        <f>VLOOKUP($C26,[1]Sevilla!$BB$7:$BK$40,5)</f>
        <v>11</v>
      </c>
      <c r="AQ26" s="11">
        <f>VLOOKUP($C26,[1]Sevilla!$BB$7:$BK$40,6)</f>
        <v>33</v>
      </c>
      <c r="AR26" s="11">
        <f>VLOOKUP($C26,[1]Sevilla!$BB$7:$BK$40,7)</f>
        <v>65</v>
      </c>
      <c r="AS26" s="11">
        <f>VLOOKUP($C26,[1]Sevilla!$BB$7:$BK$40,8)</f>
        <v>81</v>
      </c>
      <c r="AT26" s="11">
        <f>VLOOKUP($C26,[1]Sevilla!$BB$7:$BK$40,9)</f>
        <v>0</v>
      </c>
      <c r="AU26" s="11">
        <f>VLOOKUP($C26,[1]Sevilla!$BB$7:$BK$40,10)</f>
        <v>103</v>
      </c>
      <c r="AV26" s="12">
        <f t="shared" si="16"/>
        <v>0</v>
      </c>
      <c r="AW26" s="12">
        <f t="shared" si="17"/>
        <v>0</v>
      </c>
      <c r="AX26" s="12">
        <v>0</v>
      </c>
      <c r="AY26" s="12" t="s">
        <v>38</v>
      </c>
      <c r="AZ26" s="12" t="s">
        <v>38</v>
      </c>
      <c r="BA26" s="12">
        <f t="shared" si="18"/>
        <v>128</v>
      </c>
      <c r="BB26" s="12">
        <f t="shared" si="19"/>
        <v>0</v>
      </c>
      <c r="BC26" s="12">
        <f t="shared" si="20"/>
        <v>155</v>
      </c>
      <c r="BD26" s="12">
        <f t="shared" si="21"/>
        <v>162</v>
      </c>
      <c r="BE26" s="12">
        <f t="shared" si="22"/>
        <v>186</v>
      </c>
      <c r="BF26" s="12">
        <f t="shared" si="23"/>
        <v>0</v>
      </c>
      <c r="BG26" s="14">
        <f t="shared" si="27"/>
        <v>164.4937382682927</v>
      </c>
      <c r="BH26" s="21">
        <f>IF($N26=2,BH56*'4 PEF'!$K$4,IF(OR($N26=3,$N26=4,$N26=5,$N26=6),BH56*'4 PEF'!$K$5,IF(OR($N26=7,$N26=8),BH56*'4 PEF'!$K$8,IF($N26=9,BH56*'4 PEF'!$K$7,IF($N26=10,BH56*'4 PEF'!$K$6)))))</f>
        <v>9.8077589077183163</v>
      </c>
      <c r="BI26" s="21">
        <f>BI56*'4 PEF'!$K$8</f>
        <v>39.195475331190359</v>
      </c>
      <c r="BJ26" s="21">
        <f>IF($N26=2,BJ56*'4 PEF'!$K$4,IF(OR($N26=3,$N26=4,$N26=5,$N26=6),BJ56*'4 PEF'!$K$5,IF(OR($N26=7,$N26=8),BJ56*'4 PEF'!$K$8,IF($N26=9,BJ56*'4 PEF'!$K$7,IF($N26=10,BJ56*'4 PEF'!$K$6)))))</f>
        <v>3.0894924904733765</v>
      </c>
      <c r="BK26" s="21">
        <f>BK56*'4 PEF'!$K$8</f>
        <v>21.572209142855559</v>
      </c>
      <c r="BL26" s="21">
        <f>BL56*'4 PEF'!$K$8</f>
        <v>1.2730511765209678</v>
      </c>
      <c r="BM26" s="39">
        <f>BM56*'4 PEF'!$K$8</f>
        <v>0</v>
      </c>
      <c r="BN26" s="95">
        <f t="shared" si="28"/>
        <v>74.937987048758572</v>
      </c>
      <c r="BO26" s="21">
        <f>IF($N26=2,BO56*'4 PEF'!$K$4,IF(OR($N26=3,$N26=4,$N26=5,$N26=6),BO56*'4 PEF'!$K$5,IF(OR($N26=7,$N26=8),BO56*'4 PEF'!$K$8,IF($N26=9,BO56*'4 PEF'!$K$7,IF($N26=10,BO56*'4 PEF'!$K$6)))))</f>
        <v>8.8692068844355543</v>
      </c>
      <c r="BP26" s="21">
        <f>BP56*'4 PEF'!$K$8</f>
        <v>23.180926220246029</v>
      </c>
      <c r="BQ26" s="21">
        <f>IF($N26=2,BQ56*'4 PEF'!$K$4,IF(OR($N26=3,$N26=4,$N26=5,$N26=6),BQ56*'4 PEF'!$K$5,IF(OR($N26=7,$N26=8),BQ56*'4 PEF'!$K$8,IF($N26=9,BQ56*'4 PEF'!$K$7,IF($N26=10,BQ56*'4 PEF'!$K$6)))))</f>
        <v>5.0923753572537125</v>
      </c>
      <c r="BR26" s="21">
        <f>BR56*'4 PEF'!$K$8</f>
        <v>22.185275151517104</v>
      </c>
      <c r="BS26" s="21">
        <f>BS56*'4 PEF'!$K$8</f>
        <v>0.91229153918886097</v>
      </c>
      <c r="BT26" s="39">
        <f>BT56*'4 PEF'!$K$8</f>
        <v>0</v>
      </c>
      <c r="BU26" s="40">
        <f t="shared" si="29"/>
        <v>60.240075152641268</v>
      </c>
    </row>
    <row r="27" spans="1:73" ht="15" customHeight="1" x14ac:dyDescent="0.25">
      <c r="A27" s="195"/>
      <c r="B27" s="18">
        <v>22</v>
      </c>
      <c r="C27" s="26">
        <f>VLOOKUP(M27,[1]aux!$A$2:$B$35,2)</f>
        <v>17</v>
      </c>
      <c r="D27" s="55"/>
      <c r="E27" s="55"/>
      <c r="F27" s="54"/>
      <c r="G27" s="54"/>
      <c r="H27" s="37">
        <f t="shared" si="30"/>
        <v>0</v>
      </c>
      <c r="I27" s="54">
        <v>3</v>
      </c>
      <c r="J27" s="54">
        <v>1</v>
      </c>
      <c r="K27" s="54">
        <v>1</v>
      </c>
      <c r="L27" s="54">
        <v>1</v>
      </c>
      <c r="M27" s="54">
        <f t="shared" si="6"/>
        <v>3111</v>
      </c>
      <c r="N27" s="54">
        <v>7</v>
      </c>
      <c r="O27" s="54">
        <v>12</v>
      </c>
      <c r="P27" s="54">
        <v>3</v>
      </c>
      <c r="Q27" s="54">
        <v>3</v>
      </c>
      <c r="R27" s="54">
        <v>2</v>
      </c>
      <c r="S27" s="54" t="s">
        <v>42</v>
      </c>
      <c r="T27" s="26">
        <f t="shared" si="7"/>
        <v>16</v>
      </c>
      <c r="U27" s="54">
        <v>0</v>
      </c>
      <c r="V27" s="54">
        <v>1</v>
      </c>
      <c r="W27" s="19"/>
      <c r="X27" s="11">
        <f>VLOOKUP($C27,[2]Sevilla!$BB$7:$BK$40,5)</f>
        <v>11</v>
      </c>
      <c r="Y27" s="11">
        <f>VLOOKUP($C27,[2]Sevilla!$BB$7:$BK$40,6)</f>
        <v>33</v>
      </c>
      <c r="Z27" s="11">
        <f>VLOOKUP($C27,[2]Sevilla!$BB$7:$BK$40,7)</f>
        <v>65</v>
      </c>
      <c r="AA27" s="11">
        <f>VLOOKUP($C27,[2]Sevilla!$BB$7:$BK$40,8)</f>
        <v>80</v>
      </c>
      <c r="AB27" s="11">
        <f>VLOOKUP($C27,[2]Sevilla!$BB$7:$BK$40,9)</f>
        <v>0</v>
      </c>
      <c r="AC27" s="11">
        <f>VLOOKUP($C27,[2]Sevilla!$BB$7:$BK$40,10)</f>
        <v>102</v>
      </c>
      <c r="AD27" s="12">
        <f t="shared" si="8"/>
        <v>0</v>
      </c>
      <c r="AE27" s="12">
        <f t="shared" si="9"/>
        <v>0</v>
      </c>
      <c r="AF27" s="12">
        <v>0</v>
      </c>
      <c r="AG27" s="12" t="s">
        <v>38</v>
      </c>
      <c r="AH27" s="12" t="s">
        <v>38</v>
      </c>
      <c r="AI27" s="12">
        <f t="shared" si="10"/>
        <v>127</v>
      </c>
      <c r="AJ27" s="12">
        <f t="shared" si="11"/>
        <v>0</v>
      </c>
      <c r="AK27" s="12">
        <f t="shared" si="12"/>
        <v>154</v>
      </c>
      <c r="AL27" s="12">
        <f t="shared" si="13"/>
        <v>162</v>
      </c>
      <c r="AM27" s="12">
        <f t="shared" si="14"/>
        <v>0</v>
      </c>
      <c r="AN27" s="12">
        <f t="shared" si="15"/>
        <v>184</v>
      </c>
      <c r="AO27" s="14">
        <f t="shared" si="26"/>
        <v>314.28066437575183</v>
      </c>
      <c r="AP27" s="11">
        <f>VLOOKUP($C27,[1]Sevilla!$BB$7:$BK$40,5)</f>
        <v>11</v>
      </c>
      <c r="AQ27" s="11">
        <f>VLOOKUP($C27,[1]Sevilla!$BB$7:$BK$40,6)</f>
        <v>33</v>
      </c>
      <c r="AR27" s="11">
        <f>VLOOKUP($C27,[1]Sevilla!$BB$7:$BK$40,7)</f>
        <v>65</v>
      </c>
      <c r="AS27" s="11">
        <f>VLOOKUP($C27,[1]Sevilla!$BB$7:$BK$40,8)</f>
        <v>81</v>
      </c>
      <c r="AT27" s="11">
        <f>VLOOKUP($C27,[1]Sevilla!$BB$7:$BK$40,9)</f>
        <v>0</v>
      </c>
      <c r="AU27" s="11">
        <f>VLOOKUP($C27,[1]Sevilla!$BB$7:$BK$40,10)</f>
        <v>103</v>
      </c>
      <c r="AV27" s="12">
        <f t="shared" si="16"/>
        <v>0</v>
      </c>
      <c r="AW27" s="12">
        <f t="shared" si="17"/>
        <v>0</v>
      </c>
      <c r="AX27" s="12">
        <v>0</v>
      </c>
      <c r="AY27" s="12" t="s">
        <v>38</v>
      </c>
      <c r="AZ27" s="12" t="s">
        <v>38</v>
      </c>
      <c r="BA27" s="12">
        <f t="shared" si="18"/>
        <v>128</v>
      </c>
      <c r="BB27" s="12">
        <f t="shared" si="19"/>
        <v>0</v>
      </c>
      <c r="BC27" s="12">
        <f t="shared" si="20"/>
        <v>155</v>
      </c>
      <c r="BD27" s="12">
        <f t="shared" si="21"/>
        <v>162</v>
      </c>
      <c r="BE27" s="12">
        <f t="shared" si="22"/>
        <v>0</v>
      </c>
      <c r="BF27" s="12">
        <f t="shared" si="23"/>
        <v>184</v>
      </c>
      <c r="BG27" s="14">
        <f t="shared" si="27"/>
        <v>181.78775847031289</v>
      </c>
      <c r="BH27" s="21">
        <f>IF($N27=2,BH57*'4 PEF'!$K$4,IF(OR($N27=3,$N27=4,$N27=5,$N27=6),BH57*'4 PEF'!$K$5,IF(OR($N27=7,$N27=8),BH57*'4 PEF'!$K$8,IF($N27=9,BH57*'4 PEF'!$K$7,IF($N27=10,BH57*'4 PEF'!$K$6)))))</f>
        <v>9.8077589077183163</v>
      </c>
      <c r="BI27" s="21">
        <f>BI57*'4 PEF'!$K$8</f>
        <v>39.195475331190359</v>
      </c>
      <c r="BJ27" s="21">
        <f>IF($N27=2,BJ57*'4 PEF'!$K$4,IF(OR($N27=3,$N27=4,$N27=5,$N27=6),BJ57*'4 PEF'!$K$5,IF(OR($N27=7,$N27=8),BJ57*'4 PEF'!$K$8,IF($N27=9,BJ57*'4 PEF'!$K$7,IF($N27=10,BJ57*'4 PEF'!$K$6)))))</f>
        <v>10.754899964139792</v>
      </c>
      <c r="BK27" s="21">
        <f>BK57*'4 PEF'!$K$8</f>
        <v>21.572209142855559</v>
      </c>
      <c r="BL27" s="21">
        <f>BL57*'4 PEF'!$K$8</f>
        <v>1.2730511765209678</v>
      </c>
      <c r="BM27" s="39">
        <f>BM57*'4 PEF'!$K$8</f>
        <v>-43.414999999999999</v>
      </c>
      <c r="BN27" s="95">
        <f t="shared" si="28"/>
        <v>39.188394522424993</v>
      </c>
      <c r="BO27" s="21">
        <f>IF($N27=2,BO57*'4 PEF'!$K$4,IF(OR($N27=3,$N27=4,$N27=5,$N27=6),BO57*'4 PEF'!$K$5,IF(OR($N27=7,$N27=8),BO57*'4 PEF'!$K$8,IF($N27=9,BO57*'4 PEF'!$K$7,IF($N27=10,BO57*'4 PEF'!$K$6)))))</f>
        <v>8.8692068844355543</v>
      </c>
      <c r="BP27" s="21">
        <f>BP57*'4 PEF'!$K$8</f>
        <v>23.180926220246029</v>
      </c>
      <c r="BQ27" s="21">
        <f>IF($N27=2,BQ57*'4 PEF'!$K$4,IF(OR($N27=3,$N27=4,$N27=5,$N27=6),BQ57*'4 PEF'!$K$5,IF(OR($N27=7,$N27=8),BQ57*'4 PEF'!$K$8,IF($N27=9,BQ57*'4 PEF'!$K$7,IF($N27=10,BQ57*'4 PEF'!$K$6)))))</f>
        <v>16.35462703581646</v>
      </c>
      <c r="BR27" s="21">
        <f>BR57*'4 PEF'!$K$8</f>
        <v>22.185275151517104</v>
      </c>
      <c r="BS27" s="21">
        <f>BS57*'4 PEF'!$K$8</f>
        <v>0.91229153918886097</v>
      </c>
      <c r="BT27" s="39">
        <f>BT57*'4 PEF'!$K$8</f>
        <v>-26.160505050505051</v>
      </c>
      <c r="BU27" s="40">
        <f t="shared" si="29"/>
        <v>45.34182178069895</v>
      </c>
    </row>
    <row r="28" spans="1:73" ht="15" customHeight="1" x14ac:dyDescent="0.25">
      <c r="A28" s="195"/>
      <c r="B28" s="18">
        <v>23</v>
      </c>
      <c r="C28" s="26">
        <f>VLOOKUP(M28,[1]aux!$A$2:$B$35,2)</f>
        <v>24</v>
      </c>
      <c r="D28" s="55"/>
      <c r="E28" s="55"/>
      <c r="F28" s="54"/>
      <c r="G28" s="54"/>
      <c r="H28" s="37">
        <f t="shared" si="30"/>
        <v>0</v>
      </c>
      <c r="I28" s="54">
        <v>3</v>
      </c>
      <c r="J28" s="54">
        <v>3</v>
      </c>
      <c r="K28" s="54">
        <v>2</v>
      </c>
      <c r="L28" s="54">
        <v>1</v>
      </c>
      <c r="M28" s="54">
        <f t="shared" si="6"/>
        <v>3321</v>
      </c>
      <c r="N28" s="54">
        <v>7</v>
      </c>
      <c r="O28" s="54">
        <v>12</v>
      </c>
      <c r="P28" s="54">
        <v>3</v>
      </c>
      <c r="Q28" s="54">
        <v>3</v>
      </c>
      <c r="R28" s="54">
        <v>2</v>
      </c>
      <c r="S28" s="54" t="s">
        <v>42</v>
      </c>
      <c r="T28" s="26">
        <f t="shared" si="7"/>
        <v>22</v>
      </c>
      <c r="U28" s="54">
        <v>1</v>
      </c>
      <c r="V28" s="54">
        <v>1</v>
      </c>
      <c r="W28" s="19"/>
      <c r="X28" s="11">
        <f>VLOOKUP($C28,[2]Sevilla!$BB$7:$BK$40,5)</f>
        <v>11</v>
      </c>
      <c r="Y28" s="11">
        <f>VLOOKUP($C28,[2]Sevilla!$BB$7:$BK$40,6)</f>
        <v>33</v>
      </c>
      <c r="Z28" s="11">
        <f>VLOOKUP($C28,[2]Sevilla!$BB$7:$BK$40,7)</f>
        <v>65</v>
      </c>
      <c r="AA28" s="11">
        <f>VLOOKUP($C28,[2]Sevilla!$BB$7:$BK$40,8)</f>
        <v>90</v>
      </c>
      <c r="AB28" s="11">
        <f>VLOOKUP($C28,[2]Sevilla!$BB$7:$BK$40,9)</f>
        <v>116</v>
      </c>
      <c r="AC28" s="11">
        <f>VLOOKUP($C28,[2]Sevilla!$BB$7:$BK$40,10)</f>
        <v>108</v>
      </c>
      <c r="AD28" s="12">
        <f t="shared" si="8"/>
        <v>0</v>
      </c>
      <c r="AE28" s="12">
        <f t="shared" si="9"/>
        <v>0</v>
      </c>
      <c r="AF28" s="12">
        <v>0</v>
      </c>
      <c r="AG28" s="12" t="s">
        <v>38</v>
      </c>
      <c r="AH28" s="12" t="s">
        <v>38</v>
      </c>
      <c r="AI28" s="12">
        <f t="shared" si="10"/>
        <v>127</v>
      </c>
      <c r="AJ28" s="12">
        <f t="shared" si="11"/>
        <v>0</v>
      </c>
      <c r="AK28" s="12">
        <f t="shared" si="12"/>
        <v>154</v>
      </c>
      <c r="AL28" s="12">
        <f t="shared" si="13"/>
        <v>162</v>
      </c>
      <c r="AM28" s="12">
        <f t="shared" si="14"/>
        <v>185</v>
      </c>
      <c r="AN28" s="12">
        <f t="shared" si="15"/>
        <v>184</v>
      </c>
      <c r="AO28" s="14">
        <f t="shared" si="26"/>
        <v>483.18420609841019</v>
      </c>
      <c r="AP28" s="11">
        <f>VLOOKUP($C28,[1]Sevilla!$BB$7:$BK$40,5)</f>
        <v>11</v>
      </c>
      <c r="AQ28" s="11">
        <f>VLOOKUP($C28,[1]Sevilla!$BB$7:$BK$40,6)</f>
        <v>33</v>
      </c>
      <c r="AR28" s="11">
        <f>VLOOKUP($C28,[1]Sevilla!$BB$7:$BK$40,7)</f>
        <v>65</v>
      </c>
      <c r="AS28" s="11">
        <f>VLOOKUP($C28,[1]Sevilla!$BB$7:$BK$40,8)</f>
        <v>91</v>
      </c>
      <c r="AT28" s="11">
        <f>VLOOKUP($C28,[1]Sevilla!$BB$7:$BK$40,9)</f>
        <v>117</v>
      </c>
      <c r="AU28" s="11">
        <f>VLOOKUP($C28,[1]Sevilla!$BB$7:$BK$40,10)</f>
        <v>109</v>
      </c>
      <c r="AV28" s="12">
        <f t="shared" si="16"/>
        <v>0</v>
      </c>
      <c r="AW28" s="12">
        <f t="shared" si="17"/>
        <v>0</v>
      </c>
      <c r="AX28" s="12">
        <v>0</v>
      </c>
      <c r="AY28" s="12" t="s">
        <v>38</v>
      </c>
      <c r="AZ28" s="12" t="s">
        <v>38</v>
      </c>
      <c r="BA28" s="12">
        <f t="shared" si="18"/>
        <v>128</v>
      </c>
      <c r="BB28" s="12">
        <f t="shared" si="19"/>
        <v>0</v>
      </c>
      <c r="BC28" s="12">
        <f t="shared" si="20"/>
        <v>155</v>
      </c>
      <c r="BD28" s="12">
        <f t="shared" si="21"/>
        <v>162</v>
      </c>
      <c r="BE28" s="12">
        <f t="shared" si="22"/>
        <v>186</v>
      </c>
      <c r="BF28" s="12">
        <f t="shared" si="23"/>
        <v>184</v>
      </c>
      <c r="BG28" s="14">
        <f t="shared" si="27"/>
        <v>267.71350562317241</v>
      </c>
      <c r="BH28" s="21">
        <f>IF($N28=2,BH58*'4 PEF'!$K$4,IF(OR($N28=3,$N28=4,$N28=5,$N28=6),BH58*'4 PEF'!$K$5,IF(OR($N28=7,$N28=8),BH58*'4 PEF'!$K$8,IF($N28=9,BH58*'4 PEF'!$K$7,IF($N28=10,BH58*'4 PEF'!$K$6)))))</f>
        <v>3.1926858999085685</v>
      </c>
      <c r="BI28" s="21">
        <f>BI58*'4 PEF'!$K$8</f>
        <v>21.954412753567606</v>
      </c>
      <c r="BJ28" s="21">
        <f>IF($N28=2,BJ58*'4 PEF'!$K$4,IF(OR($N28=3,$N28=4,$N28=5,$N28=6),BJ58*'4 PEF'!$K$5,IF(OR($N28=7,$N28=8),BJ58*'4 PEF'!$K$8,IF($N28=9,BJ58*'4 PEF'!$K$7,IF($N28=10,BJ58*'4 PEF'!$K$6)))))</f>
        <v>3.8258729056674925</v>
      </c>
      <c r="BK28" s="21">
        <f>BK58*'4 PEF'!$K$8</f>
        <v>21.572209142855559</v>
      </c>
      <c r="BL28" s="21">
        <f>BL58*'4 PEF'!$K$8</f>
        <v>0.85398136748592102</v>
      </c>
      <c r="BM28" s="39">
        <f>BM58*'4 PEF'!$K$8</f>
        <v>-43.414999999999999</v>
      </c>
      <c r="BN28" s="95">
        <f t="shared" si="28"/>
        <v>7.9841620694851514</v>
      </c>
      <c r="BO28" s="21">
        <f>IF($N28=2,BO58*'4 PEF'!$K$4,IF(OR($N28=3,$N28=4,$N28=5,$N28=6),BO58*'4 PEF'!$K$5,IF(OR($N28=7,$N28=8),BO58*'4 PEF'!$K$8,IF($N28=9,BO58*'4 PEF'!$K$7,IF($N28=10,BO58*'4 PEF'!$K$6)))))</f>
        <v>3.7895983291698228</v>
      </c>
      <c r="BP28" s="21">
        <f>BP58*'4 PEF'!$K$8</f>
        <v>10.76271088501734</v>
      </c>
      <c r="BQ28" s="21">
        <f>IF($N28=2,BQ58*'4 PEF'!$K$4,IF(OR($N28=3,$N28=4,$N28=5,$N28=6),BQ58*'4 PEF'!$K$5,IF(OR($N28=7,$N28=8),BQ58*'4 PEF'!$K$8,IF($N28=9,BQ58*'4 PEF'!$K$7,IF($N28=10,BQ58*'4 PEF'!$K$6)))))</f>
        <v>5.5397022827322084</v>
      </c>
      <c r="BR28" s="21">
        <f>BR58*'4 PEF'!$K$8</f>
        <v>22.185275151517104</v>
      </c>
      <c r="BS28" s="21">
        <f>BS58*'4 PEF'!$K$8</f>
        <v>0.73197505586168887</v>
      </c>
      <c r="BT28" s="39">
        <f>BT58*'4 PEF'!$K$8</f>
        <v>-26.160505050505051</v>
      </c>
      <c r="BU28" s="40">
        <f t="shared" si="29"/>
        <v>16.84875665379311</v>
      </c>
    </row>
    <row r="29" spans="1:73" ht="15" customHeight="1" x14ac:dyDescent="0.25">
      <c r="A29" s="195"/>
      <c r="B29" s="18">
        <v>24</v>
      </c>
      <c r="C29" s="26">
        <f>VLOOKUP(M29,[1]aux!$A$2:$B$35,2)</f>
        <v>18</v>
      </c>
      <c r="D29" s="55"/>
      <c r="E29" s="55"/>
      <c r="F29" s="54"/>
      <c r="G29" s="54"/>
      <c r="H29" s="37">
        <f t="shared" si="30"/>
        <v>0</v>
      </c>
      <c r="I29" s="54">
        <v>3</v>
      </c>
      <c r="J29" s="54">
        <v>1</v>
      </c>
      <c r="K29" s="54">
        <v>2</v>
      </c>
      <c r="L29" s="54">
        <v>1</v>
      </c>
      <c r="M29" s="54">
        <f t="shared" si="6"/>
        <v>3121</v>
      </c>
      <c r="N29" s="54">
        <v>7</v>
      </c>
      <c r="O29" s="54">
        <v>12</v>
      </c>
      <c r="P29" s="54">
        <v>1</v>
      </c>
      <c r="Q29" s="54">
        <v>1</v>
      </c>
      <c r="R29" s="54">
        <v>2</v>
      </c>
      <c r="S29" s="54" t="s">
        <v>42</v>
      </c>
      <c r="T29" s="26">
        <f t="shared" si="7"/>
        <v>22</v>
      </c>
      <c r="U29" s="54">
        <v>1</v>
      </c>
      <c r="V29" s="54">
        <v>1</v>
      </c>
      <c r="W29" s="19"/>
      <c r="X29" s="11">
        <f>VLOOKUP($C29,[2]Sevilla!$BB$7:$BK$40,5)</f>
        <v>11</v>
      </c>
      <c r="Y29" s="11">
        <f>VLOOKUP($C29,[2]Sevilla!$BB$7:$BK$40,6)</f>
        <v>33</v>
      </c>
      <c r="Z29" s="11">
        <f>VLOOKUP($C29,[2]Sevilla!$BB$7:$BK$40,7)</f>
        <v>65</v>
      </c>
      <c r="AA29" s="11">
        <f>VLOOKUP($C29,[2]Sevilla!$BB$7:$BK$40,8)</f>
        <v>80</v>
      </c>
      <c r="AB29" s="11">
        <f>VLOOKUP($C29,[2]Sevilla!$BB$7:$BK$40,9)</f>
        <v>116</v>
      </c>
      <c r="AC29" s="11">
        <f>VLOOKUP($C29,[2]Sevilla!$BB$7:$BK$40,10)</f>
        <v>108</v>
      </c>
      <c r="AD29" s="12">
        <f t="shared" si="8"/>
        <v>0</v>
      </c>
      <c r="AE29" s="12">
        <f t="shared" si="9"/>
        <v>0</v>
      </c>
      <c r="AF29" s="12">
        <v>0</v>
      </c>
      <c r="AG29" s="12" t="s">
        <v>38</v>
      </c>
      <c r="AH29" s="12" t="s">
        <v>38</v>
      </c>
      <c r="AI29" s="12">
        <f t="shared" si="10"/>
        <v>127</v>
      </c>
      <c r="AJ29" s="12">
        <f t="shared" si="11"/>
        <v>0</v>
      </c>
      <c r="AK29" s="12">
        <f t="shared" si="12"/>
        <v>148</v>
      </c>
      <c r="AL29" s="12">
        <f t="shared" si="13"/>
        <v>162</v>
      </c>
      <c r="AM29" s="12">
        <f t="shared" si="14"/>
        <v>185</v>
      </c>
      <c r="AN29" s="12">
        <f t="shared" si="15"/>
        <v>184</v>
      </c>
      <c r="AO29" s="14">
        <f t="shared" si="26"/>
        <v>439.91652151860899</v>
      </c>
      <c r="AP29" s="11">
        <f>VLOOKUP($C29,[1]Sevilla!$BB$7:$BK$40,5)</f>
        <v>11</v>
      </c>
      <c r="AQ29" s="11">
        <f>VLOOKUP($C29,[1]Sevilla!$BB$7:$BK$40,6)</f>
        <v>33</v>
      </c>
      <c r="AR29" s="11">
        <f>VLOOKUP($C29,[1]Sevilla!$BB$7:$BK$40,7)</f>
        <v>65</v>
      </c>
      <c r="AS29" s="11">
        <f>VLOOKUP($C29,[1]Sevilla!$BB$7:$BK$40,8)</f>
        <v>81</v>
      </c>
      <c r="AT29" s="11">
        <f>VLOOKUP($C29,[1]Sevilla!$BB$7:$BK$40,9)</f>
        <v>117</v>
      </c>
      <c r="AU29" s="11">
        <f>VLOOKUP($C29,[1]Sevilla!$BB$7:$BK$40,10)</f>
        <v>109</v>
      </c>
      <c r="AV29" s="12">
        <f t="shared" si="16"/>
        <v>0</v>
      </c>
      <c r="AW29" s="12">
        <f t="shared" si="17"/>
        <v>0</v>
      </c>
      <c r="AX29" s="12">
        <v>0</v>
      </c>
      <c r="AY29" s="12" t="s">
        <v>38</v>
      </c>
      <c r="AZ29" s="12" t="s">
        <v>38</v>
      </c>
      <c r="BA29" s="12">
        <f t="shared" si="18"/>
        <v>128</v>
      </c>
      <c r="BB29" s="12">
        <f t="shared" si="19"/>
        <v>0</v>
      </c>
      <c r="BC29" s="12">
        <f t="shared" si="20"/>
        <v>149</v>
      </c>
      <c r="BD29" s="12">
        <f t="shared" si="21"/>
        <v>162</v>
      </c>
      <c r="BE29" s="12">
        <f t="shared" si="22"/>
        <v>186</v>
      </c>
      <c r="BF29" s="12">
        <f t="shared" si="23"/>
        <v>184</v>
      </c>
      <c r="BG29" s="14">
        <f t="shared" si="27"/>
        <v>260.78862715718162</v>
      </c>
      <c r="BH29" s="21">
        <f>IF($N29=2,BH59*'4 PEF'!$K$4,IF(OR($N29=3,$N29=4,$N29=5,$N29=6),BH59*'4 PEF'!$K$5,IF(OR($N29=7,$N29=8),BH59*'4 PEF'!$K$8,IF($N29=9,BH59*'4 PEF'!$K$7,IF($N29=10,BH59*'4 PEF'!$K$6)))))</f>
        <v>9.5307399187801334</v>
      </c>
      <c r="BI29" s="21">
        <f>BI59*'4 PEF'!$K$8</f>
        <v>22.525086254683462</v>
      </c>
      <c r="BJ29" s="21">
        <f>IF($N29=2,BJ59*'4 PEF'!$K$4,IF(OR($N29=3,$N29=4,$N29=5,$N29=6),BJ59*'4 PEF'!$K$5,IF(OR($N29=7,$N29=8),BJ59*'4 PEF'!$K$8,IF($N29=9,BJ59*'4 PEF'!$K$7,IF($N29=10,BJ59*'4 PEF'!$K$6)))))</f>
        <v>3.0970003859217483</v>
      </c>
      <c r="BK29" s="21">
        <f>BK59*'4 PEF'!$K$8</f>
        <v>21.572209142855559</v>
      </c>
      <c r="BL29" s="21">
        <f>BL59*'4 PEF'!$K$8</f>
        <v>0.94157242263660335</v>
      </c>
      <c r="BM29" s="39">
        <f>BM59*'4 PEF'!$K$8</f>
        <v>-43.414999999999999</v>
      </c>
      <c r="BN29" s="40">
        <f t="shared" si="28"/>
        <v>14.251608124877507</v>
      </c>
      <c r="BO29" s="21">
        <f>IF($N29=2,BO59*'4 PEF'!$K$4,IF(OR($N29=3,$N29=4,$N29=5,$N29=6),BO59*'4 PEF'!$K$5,IF(OR($N29=7,$N29=8),BO59*'4 PEF'!$K$8,IF($N29=9,BO59*'4 PEF'!$K$7,IF($N29=10,BO59*'4 PEF'!$K$6)))))</f>
        <v>8.601841201587332</v>
      </c>
      <c r="BP29" s="21">
        <f>BP59*'4 PEF'!$K$8</f>
        <v>12.777953843981216</v>
      </c>
      <c r="BQ29" s="21">
        <f>IF($N29=2,BQ59*'4 PEF'!$K$4,IF(OR($N29=3,$N29=4,$N29=5,$N29=6),BQ59*'4 PEF'!$K$5,IF(OR($N29=7,$N29=8),BQ59*'4 PEF'!$K$8,IF($N29=9,BQ59*'4 PEF'!$K$7,IF($N29=10,BQ59*'4 PEF'!$K$6)))))</f>
        <v>5.0946083872312391</v>
      </c>
      <c r="BR29" s="21">
        <f>BR59*'4 PEF'!$K$8</f>
        <v>22.185275151517104</v>
      </c>
      <c r="BS29" s="21">
        <f>BS59*'4 PEF'!$K$8</f>
        <v>0.77398001251728232</v>
      </c>
      <c r="BT29" s="39">
        <f>BT59*'4 PEF'!$K$8</f>
        <v>-26.160505050505051</v>
      </c>
      <c r="BU29" s="95">
        <f t="shared" si="29"/>
        <v>23.273153546329127</v>
      </c>
    </row>
    <row r="30" spans="1:73" ht="15" customHeight="1" x14ac:dyDescent="0.25">
      <c r="A30" s="195"/>
      <c r="B30" s="18">
        <v>25</v>
      </c>
      <c r="C30" s="26">
        <f>VLOOKUP(M30,[1]aux!$A$2:$B$35,2)</f>
        <v>18</v>
      </c>
      <c r="D30" s="55"/>
      <c r="E30" s="55"/>
      <c r="F30" s="54"/>
      <c r="G30" s="54"/>
      <c r="H30" s="37">
        <f t="shared" si="30"/>
        <v>0</v>
      </c>
      <c r="I30" s="54">
        <v>3</v>
      </c>
      <c r="J30" s="54">
        <v>1</v>
      </c>
      <c r="K30" s="54">
        <v>2</v>
      </c>
      <c r="L30" s="54">
        <v>1</v>
      </c>
      <c r="M30" s="54">
        <f t="shared" si="6"/>
        <v>3121</v>
      </c>
      <c r="N30" s="54">
        <v>7</v>
      </c>
      <c r="O30" s="54">
        <v>12</v>
      </c>
      <c r="P30" s="54">
        <v>3</v>
      </c>
      <c r="Q30" s="54">
        <v>3</v>
      </c>
      <c r="R30" s="54">
        <v>2</v>
      </c>
      <c r="S30" s="54" t="s">
        <v>42</v>
      </c>
      <c r="T30" s="26">
        <f t="shared" si="7"/>
        <v>22</v>
      </c>
      <c r="U30" s="54">
        <v>1</v>
      </c>
      <c r="V30" s="54">
        <v>0</v>
      </c>
      <c r="W30" s="19"/>
      <c r="X30" s="11">
        <f>VLOOKUP($C30,[2]Sevilla!$BB$7:$BK$40,5)</f>
        <v>11</v>
      </c>
      <c r="Y30" s="11">
        <f>VLOOKUP($C30,[2]Sevilla!$BB$7:$BK$40,6)</f>
        <v>33</v>
      </c>
      <c r="Z30" s="11">
        <f>VLOOKUP($C30,[2]Sevilla!$BB$7:$BK$40,7)</f>
        <v>65</v>
      </c>
      <c r="AA30" s="11">
        <f>VLOOKUP($C30,[2]Sevilla!$BB$7:$BK$40,8)</f>
        <v>80</v>
      </c>
      <c r="AB30" s="11">
        <f>VLOOKUP($C30,[2]Sevilla!$BB$7:$BK$40,9)</f>
        <v>116</v>
      </c>
      <c r="AC30" s="11">
        <f>VLOOKUP($C30,[2]Sevilla!$BB$7:$BK$40,10)</f>
        <v>108</v>
      </c>
      <c r="AD30" s="12">
        <f t="shared" si="8"/>
        <v>0</v>
      </c>
      <c r="AE30" s="12">
        <f t="shared" si="9"/>
        <v>0</v>
      </c>
      <c r="AF30" s="12">
        <v>0</v>
      </c>
      <c r="AG30" s="12" t="s">
        <v>38</v>
      </c>
      <c r="AH30" s="12" t="s">
        <v>38</v>
      </c>
      <c r="AI30" s="12">
        <f t="shared" si="10"/>
        <v>127</v>
      </c>
      <c r="AJ30" s="12">
        <f t="shared" si="11"/>
        <v>0</v>
      </c>
      <c r="AK30" s="12">
        <f t="shared" si="12"/>
        <v>154</v>
      </c>
      <c r="AL30" s="12">
        <f t="shared" si="13"/>
        <v>162</v>
      </c>
      <c r="AM30" s="12">
        <f t="shared" si="14"/>
        <v>185</v>
      </c>
      <c r="AN30" s="12">
        <f t="shared" si="15"/>
        <v>0</v>
      </c>
      <c r="AO30" s="14">
        <f t="shared" si="26"/>
        <v>343.3479500900375</v>
      </c>
      <c r="AP30" s="11">
        <f>VLOOKUP($C30,[1]Sevilla!$BB$7:$BK$40,5)</f>
        <v>11</v>
      </c>
      <c r="AQ30" s="11">
        <f>VLOOKUP($C30,[1]Sevilla!$BB$7:$BK$40,6)</f>
        <v>33</v>
      </c>
      <c r="AR30" s="11">
        <f>VLOOKUP($C30,[1]Sevilla!$BB$7:$BK$40,7)</f>
        <v>65</v>
      </c>
      <c r="AS30" s="11">
        <f>VLOOKUP($C30,[1]Sevilla!$BB$7:$BK$40,8)</f>
        <v>81</v>
      </c>
      <c r="AT30" s="11">
        <f>VLOOKUP($C30,[1]Sevilla!$BB$7:$BK$40,9)</f>
        <v>117</v>
      </c>
      <c r="AU30" s="11">
        <f>VLOOKUP($C30,[1]Sevilla!$BB$7:$BK$40,10)</f>
        <v>109</v>
      </c>
      <c r="AV30" s="12">
        <f t="shared" si="16"/>
        <v>0</v>
      </c>
      <c r="AW30" s="12">
        <f t="shared" si="17"/>
        <v>0</v>
      </c>
      <c r="AX30" s="12">
        <v>0</v>
      </c>
      <c r="AY30" s="12" t="s">
        <v>38</v>
      </c>
      <c r="AZ30" s="12" t="s">
        <v>38</v>
      </c>
      <c r="BA30" s="12">
        <f t="shared" si="18"/>
        <v>128</v>
      </c>
      <c r="BB30" s="12">
        <f t="shared" si="19"/>
        <v>0</v>
      </c>
      <c r="BC30" s="12">
        <f t="shared" si="20"/>
        <v>155</v>
      </c>
      <c r="BD30" s="12">
        <f t="shared" si="21"/>
        <v>162</v>
      </c>
      <c r="BE30" s="12">
        <f t="shared" si="22"/>
        <v>186</v>
      </c>
      <c r="BF30" s="12">
        <f t="shared" si="23"/>
        <v>0</v>
      </c>
      <c r="BG30" s="14">
        <f t="shared" si="27"/>
        <v>196.92373826829271</v>
      </c>
      <c r="BH30" s="21">
        <f>IF($N30=2,BH60*'4 PEF'!$K$4,IF(OR($N30=3,$N30=4,$N30=5,$N30=6),BH60*'4 PEF'!$K$5,IF(OR($N30=7,$N30=8),BH60*'4 PEF'!$K$8,IF($N30=9,BH60*'4 PEF'!$K$7,IF($N30=10,BH60*'4 PEF'!$K$6)))))</f>
        <v>9.8317106530573994</v>
      </c>
      <c r="BI30" s="21">
        <f>BI60*'4 PEF'!$K$8</f>
        <v>22.295238435758126</v>
      </c>
      <c r="BJ30" s="21">
        <f>IF($N30=2,BJ60*'4 PEF'!$K$4,IF(OR($N30=3,$N30=4,$N30=5,$N30=6),BJ60*'4 PEF'!$K$5,IF(OR($N30=7,$N30=8),BJ60*'4 PEF'!$K$8,IF($N30=9,BJ60*'4 PEF'!$K$7,IF($N30=10,BJ60*'4 PEF'!$K$6)))))</f>
        <v>3.0970003859217483</v>
      </c>
      <c r="BK30" s="21">
        <f>BK60*'4 PEF'!$K$8</f>
        <v>21.572209142855559</v>
      </c>
      <c r="BL30" s="21">
        <f>BL60*'4 PEF'!$K$8</f>
        <v>0.94157242263660335</v>
      </c>
      <c r="BM30" s="39">
        <f>BM60*'4 PEF'!$K$8</f>
        <v>0</v>
      </c>
      <c r="BN30" s="40">
        <f t="shared" si="28"/>
        <v>57.737731040229427</v>
      </c>
      <c r="BO30" s="21">
        <f>IF($N30=2,BO60*'4 PEF'!$K$4,IF(OR($N30=3,$N30=4,$N30=5,$N30=6),BO60*'4 PEF'!$K$5,IF(OR($N30=7,$N30=8),BO60*'4 PEF'!$K$8,IF($N30=9,BO60*'4 PEF'!$K$7,IF($N30=10,BO60*'4 PEF'!$K$6)))))</f>
        <v>8.8734782921637727</v>
      </c>
      <c r="BP30" s="21">
        <f>BP60*'4 PEF'!$K$8</f>
        <v>12.647566559858959</v>
      </c>
      <c r="BQ30" s="21">
        <f>IF($N30=2,BQ60*'4 PEF'!$K$4,IF(OR($N30=3,$N30=4,$N30=5,$N30=6),BQ60*'4 PEF'!$K$5,IF(OR($N30=7,$N30=8),BQ60*'4 PEF'!$K$8,IF($N30=9,BQ60*'4 PEF'!$K$7,IF($N30=10,BQ60*'4 PEF'!$K$6)))))</f>
        <v>5.0946083872312391</v>
      </c>
      <c r="BR30" s="21">
        <f>BR60*'4 PEF'!$K$8</f>
        <v>22.185275151517104</v>
      </c>
      <c r="BS30" s="21">
        <f>BS60*'4 PEF'!$K$8</f>
        <v>0.77398001251728232</v>
      </c>
      <c r="BT30" s="39">
        <f>BT60*'4 PEF'!$K$8</f>
        <v>0</v>
      </c>
      <c r="BU30" s="95">
        <f t="shared" si="29"/>
        <v>49.574908403288362</v>
      </c>
    </row>
    <row r="31" spans="1:73" ht="15" customHeight="1" x14ac:dyDescent="0.25">
      <c r="A31" s="195"/>
      <c r="B31" s="18">
        <v>26</v>
      </c>
      <c r="C31" s="26">
        <f>VLOOKUP(M31,[1]aux!$A$2:$B$35,2)</f>
        <v>20</v>
      </c>
      <c r="D31" s="55"/>
      <c r="E31" s="55"/>
      <c r="F31" s="54"/>
      <c r="G31" s="54"/>
      <c r="H31" s="37">
        <f t="shared" si="30"/>
        <v>0</v>
      </c>
      <c r="I31" s="54">
        <v>3</v>
      </c>
      <c r="J31" s="54">
        <v>2</v>
      </c>
      <c r="K31" s="54">
        <v>2</v>
      </c>
      <c r="L31" s="54">
        <v>1</v>
      </c>
      <c r="M31" s="54">
        <f t="shared" si="6"/>
        <v>3221</v>
      </c>
      <c r="N31" s="54">
        <v>7</v>
      </c>
      <c r="O31" s="54">
        <v>12</v>
      </c>
      <c r="P31" s="54">
        <v>3</v>
      </c>
      <c r="Q31" s="54">
        <v>3</v>
      </c>
      <c r="R31" s="54">
        <v>2</v>
      </c>
      <c r="S31" s="54" t="s">
        <v>42</v>
      </c>
      <c r="T31" s="26">
        <f t="shared" si="7"/>
        <v>22</v>
      </c>
      <c r="U31" s="54">
        <v>1</v>
      </c>
      <c r="V31" s="54">
        <v>1</v>
      </c>
      <c r="W31" s="19"/>
      <c r="X31" s="11">
        <f>VLOOKUP($C31,[2]Sevilla!$BB$7:$BK$40,5)</f>
        <v>11</v>
      </c>
      <c r="Y31" s="11">
        <f>VLOOKUP($C31,[2]Sevilla!$BB$7:$BK$40,6)</f>
        <v>33</v>
      </c>
      <c r="Z31" s="11">
        <f>VLOOKUP($C31,[2]Sevilla!$BB$7:$BK$40,7)</f>
        <v>65</v>
      </c>
      <c r="AA31" s="11">
        <f>VLOOKUP($C31,[2]Sevilla!$BB$7:$BK$40,8)</f>
        <v>88</v>
      </c>
      <c r="AB31" s="11">
        <f>VLOOKUP($C31,[2]Sevilla!$BB$7:$BK$40,9)</f>
        <v>116</v>
      </c>
      <c r="AC31" s="11">
        <f>VLOOKUP($C31,[2]Sevilla!$BB$7:$BK$40,10)</f>
        <v>108</v>
      </c>
      <c r="AD31" s="12">
        <f t="shared" si="8"/>
        <v>0</v>
      </c>
      <c r="AE31" s="12">
        <f t="shared" si="9"/>
        <v>0</v>
      </c>
      <c r="AF31" s="12">
        <v>0</v>
      </c>
      <c r="AG31" s="12" t="s">
        <v>38</v>
      </c>
      <c r="AH31" s="12" t="s">
        <v>38</v>
      </c>
      <c r="AI31" s="12">
        <f t="shared" si="10"/>
        <v>127</v>
      </c>
      <c r="AJ31" s="12">
        <f t="shared" si="11"/>
        <v>0</v>
      </c>
      <c r="AK31" s="12">
        <f t="shared" si="12"/>
        <v>154</v>
      </c>
      <c r="AL31" s="12">
        <f t="shared" si="13"/>
        <v>162</v>
      </c>
      <c r="AM31" s="12">
        <f t="shared" si="14"/>
        <v>185</v>
      </c>
      <c r="AN31" s="12">
        <f t="shared" si="15"/>
        <v>184</v>
      </c>
      <c r="AO31" s="14">
        <f t="shared" si="26"/>
        <v>458.0449132412673</v>
      </c>
      <c r="AP31" s="11">
        <f>VLOOKUP($C31,[1]Sevilla!$BB$7:$BK$40,5)</f>
        <v>11</v>
      </c>
      <c r="AQ31" s="11">
        <f>VLOOKUP($C31,[1]Sevilla!$BB$7:$BK$40,6)</f>
        <v>33</v>
      </c>
      <c r="AR31" s="11">
        <f>VLOOKUP($C31,[1]Sevilla!$BB$7:$BK$40,7)</f>
        <v>65</v>
      </c>
      <c r="AS31" s="11">
        <f>VLOOKUP($C31,[1]Sevilla!$BB$7:$BK$40,8)</f>
        <v>89</v>
      </c>
      <c r="AT31" s="11">
        <f>VLOOKUP($C31,[1]Sevilla!$BB$7:$BK$40,9)</f>
        <v>117</v>
      </c>
      <c r="AU31" s="11">
        <f>VLOOKUP($C31,[1]Sevilla!$BB$7:$BK$40,10)</f>
        <v>109</v>
      </c>
      <c r="AV31" s="12">
        <f t="shared" si="16"/>
        <v>0</v>
      </c>
      <c r="AW31" s="12">
        <f t="shared" si="17"/>
        <v>0</v>
      </c>
      <c r="AX31" s="12">
        <v>0</v>
      </c>
      <c r="AY31" s="12" t="s">
        <v>38</v>
      </c>
      <c r="AZ31" s="12" t="s">
        <v>38</v>
      </c>
      <c r="BA31" s="12">
        <f t="shared" si="18"/>
        <v>128</v>
      </c>
      <c r="BB31" s="12">
        <f t="shared" si="19"/>
        <v>0</v>
      </c>
      <c r="BC31" s="12">
        <f t="shared" si="20"/>
        <v>155</v>
      </c>
      <c r="BD31" s="12">
        <f t="shared" si="21"/>
        <v>162</v>
      </c>
      <c r="BE31" s="12">
        <f t="shared" si="22"/>
        <v>186</v>
      </c>
      <c r="BF31" s="12">
        <f t="shared" si="23"/>
        <v>184</v>
      </c>
      <c r="BG31" s="14">
        <f t="shared" si="27"/>
        <v>255.97205107771785</v>
      </c>
      <c r="BH31" s="21">
        <f>IF($N31=2,BH61*'4 PEF'!$K$4,IF(OR($N31=3,$N31=4,$N31=5,$N31=6),BH61*'4 PEF'!$K$5,IF(OR($N31=7,$N31=8),BH61*'4 PEF'!$K$8,IF($N31=9,BH61*'4 PEF'!$K$7,IF($N31=10,BH61*'4 PEF'!$K$6)))))</f>
        <v>5.4182957309043438</v>
      </c>
      <c r="BI31" s="21">
        <f>BI61*'4 PEF'!$K$8</f>
        <v>20.741849058900033</v>
      </c>
      <c r="BJ31" s="21">
        <f>IF($N31=2,BJ61*'4 PEF'!$K$4,IF(OR($N31=3,$N31=4,$N31=5,$N31=6),BJ61*'4 PEF'!$K$5,IF(OR($N31=7,$N31=8),BJ61*'4 PEF'!$K$8,IF($N31=9,BJ61*'4 PEF'!$K$7,IF($N31=10,BJ61*'4 PEF'!$K$6)))))</f>
        <v>3.352722123060079</v>
      </c>
      <c r="BK31" s="21">
        <f>BK61*'4 PEF'!$K$8</f>
        <v>21.572209142855559</v>
      </c>
      <c r="BL31" s="21">
        <f>BL61*'4 PEF'!$K$8</f>
        <v>0.87563834456179401</v>
      </c>
      <c r="BM31" s="39">
        <f>BM61*'4 PEF'!$K$8</f>
        <v>-43.414999999999999</v>
      </c>
      <c r="BN31" s="40">
        <f t="shared" si="28"/>
        <v>8.5457144002818097</v>
      </c>
      <c r="BO31" s="21">
        <f>IF($N31=2,BO61*'4 PEF'!$K$4,IF(OR($N31=3,$N31=4,$N31=5,$N31=6),BO61*'4 PEF'!$K$5,IF(OR($N31=7,$N31=8),BO61*'4 PEF'!$K$8,IF($N31=9,BO61*'4 PEF'!$K$7,IF($N31=10,BO61*'4 PEF'!$K$6)))))</f>
        <v>5.1467440353663685</v>
      </c>
      <c r="BP31" s="21">
        <f>BP61*'4 PEF'!$K$8</f>
        <v>11.070759792739102</v>
      </c>
      <c r="BQ31" s="21">
        <f>IF($N31=2,BQ61*'4 PEF'!$K$4,IF(OR($N31=3,$N31=4,$N31=5,$N31=6),BQ61*'4 PEF'!$K$5,IF(OR($N31=7,$N31=8),BQ61*'4 PEF'!$K$8,IF($N31=9,BQ61*'4 PEF'!$K$7,IF($N31=10,BQ61*'4 PEF'!$K$6)))))</f>
        <v>5.3338672530914071</v>
      </c>
      <c r="BR31" s="21">
        <f>BR61*'4 PEF'!$K$8</f>
        <v>22.185275151517104</v>
      </c>
      <c r="BS31" s="21">
        <f>BS61*'4 PEF'!$K$8</f>
        <v>0.74072991633294261</v>
      </c>
      <c r="BT31" s="39">
        <f>BT61*'4 PEF'!$K$8</f>
        <v>-26.160505050505051</v>
      </c>
      <c r="BU31" s="95">
        <f t="shared" si="29"/>
        <v>18.316871098541874</v>
      </c>
    </row>
    <row r="32" spans="1:73" ht="15" customHeight="1" x14ac:dyDescent="0.25">
      <c r="A32" s="196"/>
      <c r="B32" s="18">
        <v>27</v>
      </c>
      <c r="C32" s="26">
        <f>VLOOKUP(M32,[1]aux!$A$2:$B$35,2)</f>
        <v>32</v>
      </c>
      <c r="D32" s="55"/>
      <c r="E32" s="55"/>
      <c r="F32" s="54"/>
      <c r="G32" s="54"/>
      <c r="H32" s="37">
        <f t="shared" si="30"/>
        <v>0</v>
      </c>
      <c r="I32" s="54">
        <v>4</v>
      </c>
      <c r="J32" s="54">
        <v>3</v>
      </c>
      <c r="K32" s="54">
        <v>2</v>
      </c>
      <c r="L32" s="54">
        <v>1</v>
      </c>
      <c r="M32" s="54">
        <f t="shared" si="6"/>
        <v>4321</v>
      </c>
      <c r="N32" s="54">
        <v>7</v>
      </c>
      <c r="O32" s="54">
        <v>12</v>
      </c>
      <c r="P32" s="54">
        <v>3</v>
      </c>
      <c r="Q32" s="54">
        <v>3</v>
      </c>
      <c r="R32" s="54">
        <v>2</v>
      </c>
      <c r="S32" s="54" t="s">
        <v>42</v>
      </c>
      <c r="T32" s="26">
        <f t="shared" si="7"/>
        <v>22</v>
      </c>
      <c r="U32" s="54">
        <v>1</v>
      </c>
      <c r="V32" s="54">
        <v>1</v>
      </c>
      <c r="W32" s="8"/>
      <c r="X32" s="11">
        <f>VLOOKUP($C32,[2]Sevilla!$BB$7:$BK$40,5)</f>
        <v>13</v>
      </c>
      <c r="Y32" s="11">
        <f>VLOOKUP($C32,[2]Sevilla!$BB$7:$BK$40,6)</f>
        <v>35</v>
      </c>
      <c r="Z32" s="11">
        <f>VLOOKUP($C32,[2]Sevilla!$BB$7:$BK$40,7)</f>
        <v>67</v>
      </c>
      <c r="AA32" s="11">
        <f>VLOOKUP($C32,[2]Sevilla!$BB$7:$BK$40,8)</f>
        <v>90</v>
      </c>
      <c r="AB32" s="11">
        <f>VLOOKUP($C32,[2]Sevilla!$BB$7:$BK$40,9)</f>
        <v>116</v>
      </c>
      <c r="AC32" s="11">
        <f>VLOOKUP($C32,[2]Sevilla!$BB$7:$BK$40,10)</f>
        <v>108</v>
      </c>
      <c r="AD32" s="12">
        <f t="shared" si="8"/>
        <v>0</v>
      </c>
      <c r="AE32" s="12">
        <f t="shared" si="9"/>
        <v>0</v>
      </c>
      <c r="AF32" s="12">
        <v>0</v>
      </c>
      <c r="AG32" s="12" t="s">
        <v>38</v>
      </c>
      <c r="AH32" s="12" t="s">
        <v>38</v>
      </c>
      <c r="AI32" s="12">
        <f t="shared" si="10"/>
        <v>127</v>
      </c>
      <c r="AJ32" s="12">
        <f t="shared" si="11"/>
        <v>0</v>
      </c>
      <c r="AK32" s="12">
        <f t="shared" si="12"/>
        <v>154</v>
      </c>
      <c r="AL32" s="12">
        <f t="shared" si="13"/>
        <v>162</v>
      </c>
      <c r="AM32" s="12">
        <f t="shared" si="14"/>
        <v>185</v>
      </c>
      <c r="AN32" s="12">
        <f t="shared" si="15"/>
        <v>184</v>
      </c>
      <c r="AO32" s="14">
        <f t="shared" si="26"/>
        <v>505.38220332987976</v>
      </c>
      <c r="AP32" s="11">
        <f>VLOOKUP($C32,[1]Sevilla!$BB$7:$BK$40,5)</f>
        <v>13</v>
      </c>
      <c r="AQ32" s="11">
        <f>VLOOKUP($C32,[1]Sevilla!$BB$7:$BK$40,6)</f>
        <v>35</v>
      </c>
      <c r="AR32" s="11">
        <f>VLOOKUP($C32,[1]Sevilla!$BB$7:$BK$40,7)</f>
        <v>67</v>
      </c>
      <c r="AS32" s="11">
        <f>VLOOKUP($C32,[1]Sevilla!$BB$7:$BK$40,8)</f>
        <v>91</v>
      </c>
      <c r="AT32" s="11">
        <f>VLOOKUP($C32,[1]Sevilla!$BB$7:$BK$40,9)</f>
        <v>117</v>
      </c>
      <c r="AU32" s="11">
        <f>VLOOKUP($C32,[1]Sevilla!$BB$7:$BK$40,10)</f>
        <v>109</v>
      </c>
      <c r="AV32" s="12">
        <f t="shared" si="16"/>
        <v>0</v>
      </c>
      <c r="AW32" s="12">
        <f t="shared" si="17"/>
        <v>0</v>
      </c>
      <c r="AX32" s="12">
        <v>0</v>
      </c>
      <c r="AY32" s="12" t="s">
        <v>38</v>
      </c>
      <c r="AZ32" s="12" t="s">
        <v>38</v>
      </c>
      <c r="BA32" s="12">
        <f t="shared" si="18"/>
        <v>128</v>
      </c>
      <c r="BB32" s="12">
        <f t="shared" si="19"/>
        <v>0</v>
      </c>
      <c r="BC32" s="12">
        <f t="shared" si="20"/>
        <v>155</v>
      </c>
      <c r="BD32" s="12">
        <f t="shared" si="21"/>
        <v>162</v>
      </c>
      <c r="BE32" s="12">
        <f t="shared" si="22"/>
        <v>186</v>
      </c>
      <c r="BF32" s="12">
        <f t="shared" si="23"/>
        <v>184</v>
      </c>
      <c r="BG32" s="14">
        <f t="shared" si="27"/>
        <v>277.43873275072986</v>
      </c>
      <c r="BH32" s="21">
        <f>IF($N32=2,BH62*'4 PEF'!$K$4,IF(OR($N32=3,$N32=4,$N32=5,$N32=6),BH62*'4 PEF'!$K$5,IF(OR($N32=7,$N32=8),BH62*'4 PEF'!$K$8,IF($N32=9,BH62*'4 PEF'!$K$7,IF($N32=10,BH62*'4 PEF'!$K$6)))))</f>
        <v>2.3260080150554199</v>
      </c>
      <c r="BI32" s="21">
        <f>BI62*'4 PEF'!$K$8</f>
        <v>21.219282422166238</v>
      </c>
      <c r="BJ32" s="21">
        <f>IF($N32=2,BJ62*'4 PEF'!$K$4,IF(OR($N32=3,$N32=4,$N32=5,$N32=6),BJ62*'4 PEF'!$K$5,IF(OR($N32=7,$N32=8),BJ62*'4 PEF'!$K$8,IF($N32=9,BJ62*'4 PEF'!$K$7,IF($N32=10,BJ62*'4 PEF'!$K$6)))))</f>
        <v>4.4893326089082004</v>
      </c>
      <c r="BK32" s="21">
        <f>BK62*'4 PEF'!$K$8</f>
        <v>21.572209142855559</v>
      </c>
      <c r="BL32" s="21">
        <f>BL62*'4 PEF'!$K$8</f>
        <v>0.83763069862514283</v>
      </c>
      <c r="BM32" s="39">
        <f>BM62*'4 PEF'!$K$8</f>
        <v>-43.414999999999999</v>
      </c>
      <c r="BN32" s="40">
        <f t="shared" si="28"/>
        <v>7.0294628876105634</v>
      </c>
      <c r="BO32" s="21">
        <f>IF($N32=2,BO62*'4 PEF'!$K$4,IF(OR($N32=3,$N32=4,$N32=5,$N32=6),BO62*'4 PEF'!$K$5,IF(OR($N32=7,$N32=8),BO62*'4 PEF'!$K$8,IF($N32=9,BO62*'4 PEF'!$K$7,IF($N32=10,BO62*'4 PEF'!$K$6)))))</f>
        <v>2.879520281088499</v>
      </c>
      <c r="BP32" s="21">
        <f>BP62*'4 PEF'!$K$8</f>
        <v>9.8368116406203328</v>
      </c>
      <c r="BQ32" s="21">
        <f>IF($N32=2,BQ62*'4 PEF'!$K$4,IF(OR($N32=3,$N32=4,$N32=5,$N32=6),BQ62*'4 PEF'!$K$5,IF(OR($N32=7,$N32=8),BQ62*'4 PEF'!$K$8,IF($N32=9,BQ62*'4 PEF'!$K$7,IF($N32=10,BQ62*'4 PEF'!$K$6)))))</f>
        <v>5.3155534543066425</v>
      </c>
      <c r="BR32" s="21">
        <f>BR62*'4 PEF'!$K$8</f>
        <v>22.185275151517104</v>
      </c>
      <c r="BS32" s="21">
        <f>BS62*'4 PEF'!$K$8</f>
        <v>0.72490752442409212</v>
      </c>
      <c r="BT32" s="39">
        <f>BT62*'4 PEF'!$K$8</f>
        <v>-26.160505050505051</v>
      </c>
      <c r="BU32" s="95">
        <f t="shared" si="29"/>
        <v>14.781563001451616</v>
      </c>
    </row>
    <row r="33" spans="1:73" ht="27" customHeight="1" x14ac:dyDescent="0.25">
      <c r="A33" s="30"/>
      <c r="B33" s="31"/>
      <c r="C33" s="31"/>
      <c r="D33" s="31"/>
      <c r="E33" s="31"/>
      <c r="F33" s="31"/>
      <c r="G33" s="31"/>
      <c r="H33" s="31"/>
      <c r="I33" s="31"/>
      <c r="J33" s="31"/>
      <c r="K33" s="31"/>
      <c r="L33" s="31"/>
      <c r="M33" s="31"/>
      <c r="N33" s="31"/>
      <c r="O33" s="31"/>
      <c r="P33" s="31"/>
      <c r="Q33" s="31"/>
      <c r="R33" s="31"/>
      <c r="S33" s="31"/>
      <c r="T33" s="31"/>
      <c r="U33" s="31"/>
      <c r="V33" s="31"/>
      <c r="W33" s="32"/>
      <c r="X33" s="31"/>
      <c r="Y33" s="31"/>
      <c r="Z33" s="31"/>
      <c r="AA33" s="31"/>
      <c r="AB33" s="31"/>
      <c r="AC33" s="31"/>
      <c r="AD33" s="31"/>
      <c r="AE33" s="31"/>
      <c r="AF33" s="31"/>
      <c r="AG33" s="31"/>
      <c r="AH33" s="31"/>
      <c r="AI33" s="31"/>
      <c r="AJ33" s="31"/>
      <c r="AK33" s="31"/>
      <c r="AL33" s="31"/>
      <c r="AM33" s="31"/>
      <c r="AN33" s="31"/>
      <c r="AO33" s="33"/>
      <c r="AP33" s="31"/>
      <c r="AQ33" s="31"/>
      <c r="AR33" s="31"/>
      <c r="AS33" s="31"/>
      <c r="AT33" s="31"/>
      <c r="AU33" s="31"/>
      <c r="AV33" s="31"/>
      <c r="AW33" s="31"/>
      <c r="AX33" s="31"/>
      <c r="AY33" s="31"/>
      <c r="AZ33" s="31"/>
      <c r="BA33" s="31"/>
      <c r="BB33" s="31"/>
      <c r="BC33" s="31"/>
      <c r="BD33" s="31"/>
      <c r="BE33" s="31"/>
      <c r="BF33" s="31"/>
      <c r="BG33" s="33"/>
      <c r="BH33" s="34"/>
      <c r="BI33" s="34"/>
      <c r="BJ33" s="34"/>
      <c r="BK33" s="34"/>
      <c r="BL33" s="34"/>
      <c r="BM33" s="34"/>
      <c r="BN33" s="34"/>
      <c r="BO33" s="34"/>
      <c r="BP33" s="34"/>
      <c r="BQ33" s="34"/>
      <c r="BR33" s="34"/>
      <c r="BS33" s="34"/>
      <c r="BT33" s="34"/>
      <c r="BU33" s="34"/>
    </row>
    <row r="34" spans="1:73" ht="15.75" thickBot="1" x14ac:dyDescent="0.3">
      <c r="BH34" s="178" t="s">
        <v>106</v>
      </c>
      <c r="BI34" s="179"/>
      <c r="BJ34" s="179"/>
      <c r="BK34" s="179"/>
      <c r="BL34" s="179"/>
      <c r="BM34" s="179"/>
      <c r="BN34" s="184"/>
      <c r="BO34" s="178" t="s">
        <v>107</v>
      </c>
      <c r="BP34" s="179"/>
      <c r="BQ34" s="179"/>
      <c r="BR34" s="179"/>
      <c r="BS34" s="179"/>
      <c r="BT34" s="179"/>
      <c r="BU34" s="184"/>
    </row>
    <row r="35" spans="1:73" ht="32.25" customHeight="1" thickTop="1" thickBot="1" x14ac:dyDescent="0.3">
      <c r="B35" s="28" t="s">
        <v>1</v>
      </c>
      <c r="C35" s="28" t="s">
        <v>51</v>
      </c>
      <c r="D35" s="29" t="s">
        <v>47</v>
      </c>
      <c r="E35" s="29" t="s">
        <v>48</v>
      </c>
      <c r="F35" s="29" t="s">
        <v>49</v>
      </c>
      <c r="G35" s="29" t="s">
        <v>24</v>
      </c>
      <c r="H35" s="29" t="s">
        <v>13</v>
      </c>
      <c r="I35" s="28" t="s">
        <v>19</v>
      </c>
      <c r="J35" s="28" t="s">
        <v>12</v>
      </c>
      <c r="K35" s="28" t="s">
        <v>34</v>
      </c>
      <c r="L35" s="28" t="s">
        <v>13</v>
      </c>
      <c r="M35" s="29"/>
      <c r="N35" s="29" t="s">
        <v>17</v>
      </c>
      <c r="O35" s="29" t="s">
        <v>18</v>
      </c>
      <c r="P35" s="29" t="s">
        <v>53</v>
      </c>
      <c r="Q35" s="29" t="s">
        <v>54</v>
      </c>
      <c r="R35" s="29" t="s">
        <v>34</v>
      </c>
      <c r="S35" s="29" t="s">
        <v>24</v>
      </c>
      <c r="T35" s="57" t="s">
        <v>20</v>
      </c>
      <c r="U35" s="57" t="s">
        <v>92</v>
      </c>
      <c r="V35" s="57" t="s">
        <v>93</v>
      </c>
      <c r="W35" s="10"/>
      <c r="X35" s="13" t="s">
        <v>11</v>
      </c>
      <c r="Y35" s="13" t="s">
        <v>12</v>
      </c>
      <c r="Z35" s="13" t="s">
        <v>14</v>
      </c>
      <c r="AA35" s="13" t="s">
        <v>15</v>
      </c>
      <c r="AB35" s="13" t="s">
        <v>21</v>
      </c>
      <c r="AC35" s="13" t="s">
        <v>23</v>
      </c>
      <c r="AD35" s="13" t="s">
        <v>100</v>
      </c>
      <c r="AE35" s="13" t="s">
        <v>101</v>
      </c>
      <c r="AF35" s="13" t="s">
        <v>24</v>
      </c>
      <c r="AG35" s="13" t="s">
        <v>108</v>
      </c>
      <c r="AH35" s="13" t="s">
        <v>109</v>
      </c>
      <c r="AI35" s="13" t="s">
        <v>17</v>
      </c>
      <c r="AJ35" s="13" t="s">
        <v>18</v>
      </c>
      <c r="AK35" s="13" t="s">
        <v>19</v>
      </c>
      <c r="AL35" s="13" t="s">
        <v>102</v>
      </c>
      <c r="AM35" s="13" t="s">
        <v>99</v>
      </c>
      <c r="AN35" s="13" t="s">
        <v>16</v>
      </c>
      <c r="AO35" s="16" t="s">
        <v>191</v>
      </c>
      <c r="AP35" s="13" t="s">
        <v>25</v>
      </c>
      <c r="AQ35" s="13" t="s">
        <v>26</v>
      </c>
      <c r="AR35" s="13" t="s">
        <v>27</v>
      </c>
      <c r="AS35" s="13" t="s">
        <v>28</v>
      </c>
      <c r="AT35" s="13" t="s">
        <v>21</v>
      </c>
      <c r="AU35" s="13" t="s">
        <v>23</v>
      </c>
      <c r="AV35" s="13" t="s">
        <v>116</v>
      </c>
      <c r="AW35" s="13" t="s">
        <v>117</v>
      </c>
      <c r="AX35" s="13" t="s">
        <v>24</v>
      </c>
      <c r="AY35" s="13"/>
      <c r="AZ35" s="13"/>
      <c r="BA35" s="13" t="s">
        <v>118</v>
      </c>
      <c r="BB35" s="13" t="s">
        <v>18</v>
      </c>
      <c r="BC35" s="13" t="s">
        <v>31</v>
      </c>
      <c r="BD35" s="13" t="s">
        <v>102</v>
      </c>
      <c r="BE35" s="13" t="s">
        <v>119</v>
      </c>
      <c r="BF35" s="13" t="s">
        <v>16</v>
      </c>
      <c r="BG35" s="16" t="s">
        <v>192</v>
      </c>
      <c r="BH35" s="62" t="s">
        <v>33</v>
      </c>
      <c r="BI35" s="62" t="s">
        <v>34</v>
      </c>
      <c r="BJ35" s="62" t="s">
        <v>20</v>
      </c>
      <c r="BK35" s="62" t="s">
        <v>24</v>
      </c>
      <c r="BL35" s="62" t="s">
        <v>35</v>
      </c>
      <c r="BM35" s="62" t="s">
        <v>36</v>
      </c>
      <c r="BN35" s="62" t="s">
        <v>38</v>
      </c>
      <c r="BO35" s="62" t="s">
        <v>33</v>
      </c>
      <c r="BP35" s="62" t="s">
        <v>34</v>
      </c>
      <c r="BQ35" s="62" t="s">
        <v>20</v>
      </c>
      <c r="BR35" s="62" t="s">
        <v>24</v>
      </c>
      <c r="BS35" s="62" t="s">
        <v>35</v>
      </c>
      <c r="BT35" s="62" t="s">
        <v>36</v>
      </c>
      <c r="BU35" s="62" t="s">
        <v>38</v>
      </c>
    </row>
    <row r="36" spans="1:73" ht="15" customHeight="1" x14ac:dyDescent="0.25">
      <c r="A36" s="194">
        <v>2010</v>
      </c>
      <c r="B36" s="17">
        <v>1</v>
      </c>
      <c r="C36" s="26">
        <f t="shared" ref="C36:W36" si="31">IF(C6="","",C6)</f>
        <v>1</v>
      </c>
      <c r="D36" s="54" t="str">
        <f t="shared" si="31"/>
        <v>-</v>
      </c>
      <c r="E36" s="54" t="str">
        <f t="shared" si="31"/>
        <v>-</v>
      </c>
      <c r="F36" s="54" t="str">
        <f t="shared" si="31"/>
        <v>o</v>
      </c>
      <c r="G36" s="54" t="str">
        <f t="shared" si="31"/>
        <v>o</v>
      </c>
      <c r="H36" s="54">
        <f t="shared" si="31"/>
        <v>0</v>
      </c>
      <c r="I36" s="54">
        <f t="shared" si="31"/>
        <v>1</v>
      </c>
      <c r="J36" s="54">
        <f t="shared" si="31"/>
        <v>1</v>
      </c>
      <c r="K36" s="54">
        <f t="shared" si="31"/>
        <v>1</v>
      </c>
      <c r="L36" s="54">
        <f t="shared" si="31"/>
        <v>1</v>
      </c>
      <c r="M36" s="54">
        <f t="shared" si="31"/>
        <v>1111</v>
      </c>
      <c r="N36" s="54">
        <f t="shared" si="31"/>
        <v>2</v>
      </c>
      <c r="O36" s="54">
        <f t="shared" si="31"/>
        <v>11</v>
      </c>
      <c r="P36" s="54">
        <f t="shared" si="31"/>
        <v>2</v>
      </c>
      <c r="Q36" s="54">
        <f t="shared" si="31"/>
        <v>3</v>
      </c>
      <c r="R36" s="54">
        <f t="shared" si="31"/>
        <v>1</v>
      </c>
      <c r="S36" s="54" t="str">
        <f t="shared" si="31"/>
        <v>o</v>
      </c>
      <c r="T36" s="26">
        <f t="shared" si="31"/>
        <v>14</v>
      </c>
      <c r="U36" s="54">
        <f t="shared" si="31"/>
        <v>0</v>
      </c>
      <c r="V36" s="54">
        <f t="shared" si="31"/>
        <v>0</v>
      </c>
      <c r="W36" s="7" t="str">
        <f t="shared" si="31"/>
        <v/>
      </c>
      <c r="X36" s="23">
        <f>IF(X6&gt;0,VLOOKUP(X6,'[3]2010_Envelope'!$BH$6:$CR$128,6),"")</f>
        <v>53.321249999999999</v>
      </c>
      <c r="Y36" s="23">
        <f>IF(Y6&gt;0,VLOOKUP(Y6,'[3]2010_Envelope'!$BH$6:$CR$128,6),"")</f>
        <v>35.25</v>
      </c>
      <c r="Z36" s="23" t="str">
        <f>IF(Z6&gt;0,VLOOKUP(Z6,'[3]2010_Envelope'!$BH$6:$CR$128,6),"")</f>
        <v/>
      </c>
      <c r="AA36" s="23">
        <f>IF(AA6&gt;0,VLOOKUP(AA6,'[3]2010_Envelope'!$BH$6:$CR$128,6),"")</f>
        <v>16.641964285714284</v>
      </c>
      <c r="AB36" s="23" t="str">
        <f>IF(AB6&gt;0,VLOOKUP(AB6,'[3]2010_Envelope'!$BH$6:$CR$128,6),"")</f>
        <v/>
      </c>
      <c r="AC36" s="23">
        <f>IF(AC6&gt;0,VLOOKUP(AC6,'[3]2010_Envelope'!$BH$6:$CR$128,6),"")</f>
        <v>12.554464285714287</v>
      </c>
      <c r="AD36" s="22" t="str">
        <f>IF(AD6&gt;0,VLOOKUP(AD6,'[3]2010_HVAC'!$EY$7:$KA$83,38),"")</f>
        <v/>
      </c>
      <c r="AE36" s="22" t="str">
        <f>IF(AE6&gt;0,VLOOKUP(AE6,'[3]2010_HVAC'!$EY$7:$KA$83,38),"")</f>
        <v/>
      </c>
      <c r="AF36" s="22" t="str">
        <f>IF(AF6&gt;0,VLOOKUP(AF6,'[3]2010_HVAC'!$EY$7:$KA$83,38),"")</f>
        <v/>
      </c>
      <c r="AG36" s="61">
        <f>VLOOKUP($C36,[2]Performance!$A$3:$K$36,11)</f>
        <v>0</v>
      </c>
      <c r="AH36" s="61">
        <f>IF(AG36=0,38,IF(AG36=1,39,40))</f>
        <v>38</v>
      </c>
      <c r="AI36" s="22">
        <f>IF(AI6&gt;0,VLOOKUP(AI6,'[3]2010_HVAC'!$EY$7:$KA$83,AH36),"")</f>
        <v>9.5102216894893701</v>
      </c>
      <c r="AJ36" s="22">
        <f>IF(AJ6&gt;0,VLOOKUP(AJ6,'[3]2010_HVAC'!$EY$7:$KA$83,38),"")</f>
        <v>42.723031998901732</v>
      </c>
      <c r="AK36" s="22">
        <f>IF(AK6&gt;0,VLOOKUP(AK6,'[3]2010_HVAC'!$EY$7:$KA$83,38),"")</f>
        <v>66.801999999999992</v>
      </c>
      <c r="AL36" s="22">
        <f>IF(AL6&gt;0,VLOOKUP(AL6,'[3]2010_HVAC'!$EY$7:$KA$83,38),"")</f>
        <v>14.405428571428571</v>
      </c>
      <c r="AM36" s="22" t="str">
        <f>IF(AM6&gt;0,VLOOKUP(AM6,'[3]2010_HVAC'!$EY$7:$KA$83,38),"")</f>
        <v/>
      </c>
      <c r="AN36" s="22" t="str">
        <f>IF(AN6&gt;0,VLOOKUP(AN6,'[3]2010_HVAC'!$EY$7:$KA$83,38),"")</f>
        <v/>
      </c>
      <c r="AO36" s="14">
        <f>(SUM(X36:AF36)+SUM(AI36:AN36))*$AO$5</f>
        <v>35169.170516374754</v>
      </c>
      <c r="AP36" s="23">
        <f>IF(AP6&gt;0,VLOOKUP(AP6,'[3]2010_Envelope'!$BH$6:$CR$128,7),"")</f>
        <v>25.802070707070705</v>
      </c>
      <c r="AQ36" s="23">
        <f>IF(AQ6&gt;0,VLOOKUP(AQ6,'[3]2010_Envelope'!$BH$6:$CR$128,7),"")</f>
        <v>14.618181818181819</v>
      </c>
      <c r="AR36" s="23" t="str">
        <f>IF(AR6&gt;0,VLOOKUP(AR6,'[3]2010_Envelope'!$BH$6:$CR$128,7),"")</f>
        <v/>
      </c>
      <c r="AS36" s="23">
        <f>IF(AS6&gt;0,VLOOKUP(AS6,'[3]2010_Envelope'!$BH$6:$CR$128,7),"")</f>
        <v>7.5484848484848488</v>
      </c>
      <c r="AT36" s="23" t="str">
        <f>IF(AT6&gt;0,VLOOKUP(AT6,'[3]2010_Envelope'!$BH$6:$CR$128,7),"")</f>
        <v/>
      </c>
      <c r="AU36" s="23">
        <f>IF(AU6&gt;0,VLOOKUP(AU6,'[3]2010_Envelope'!$BH$6:$CR$128,7),"")</f>
        <v>5.127272727272727</v>
      </c>
      <c r="AV36" s="22" t="str">
        <f>IF(AV6&gt;0,VLOOKUP(AV6,'[3]2010_HVAC'!$EY$7:$KA$83,41),"")</f>
        <v/>
      </c>
      <c r="AW36" s="22" t="str">
        <f>IF(AW6&gt;0,VLOOKUP(AW6,'[3]2010_HVAC'!$EY$7:$KA$83,41),"")</f>
        <v/>
      </c>
      <c r="AX36" s="22" t="str">
        <f>IF(AX6&gt;0,VLOOKUP(AX6,'[3]2010_HVAC'!$EY$7:$KA$83,41),"")</f>
        <v/>
      </c>
      <c r="AY36" s="61">
        <f>VLOOKUP($C36,[1]Performance!$A$3:$K$36,11)</f>
        <v>0</v>
      </c>
      <c r="AZ36" s="61">
        <f>IF(AY36=0,41,IF(AY36=1,42,43))</f>
        <v>41</v>
      </c>
      <c r="BA36" s="22">
        <f>IF(BA6&gt;0,VLOOKUP(BA6,'[3]2010_HVAC'!$EY$7:$KA$83,AZ36),"")</f>
        <v>4.9150966971443397</v>
      </c>
      <c r="BB36" s="22">
        <f>IF(BB6&gt;0,VLOOKUP(BB6,'[3]2010_HVAC'!$EY$7:$KA$83,41),"")</f>
        <v>8.7428739000393563</v>
      </c>
      <c r="BC36" s="22">
        <f>IF(BC6&gt;0,VLOOKUP(BC6,'[3]2010_HVAC'!$EY$7:$KA$83,41),"")</f>
        <v>63.881</v>
      </c>
      <c r="BD36" s="22">
        <f>IF(BD6&gt;0,VLOOKUP(BD6,'[3]2010_HVAC'!$EY$7:$KA$83,41),"")</f>
        <v>2.0371313131313129</v>
      </c>
      <c r="BE36" s="22" t="str">
        <f>IF(BE6&gt;0,VLOOKUP(BE6,'[3]2010_HVAC'!$EY$7:$KA$83,41),"")</f>
        <v/>
      </c>
      <c r="BF36" s="22" t="str">
        <f>IF(BF6&gt;0,VLOOKUP(BF6,'[3]2010_HVAC'!$EY$7:$KA$83,41),"")</f>
        <v/>
      </c>
      <c r="BG36" s="14">
        <f>(SUM(AP36:AX36)+SUM(BA36:BF36))*$BG$5</f>
        <v>131345.39089121186</v>
      </c>
      <c r="BH36" s="21">
        <f>IF($N36&gt;0,VLOOKUP($C36,[2]Sevilla!$AB$7:$AN$40,$N36))/((IF($P36=1,'3 PlantsCodes'!$D$26,IF($P36=2,'3 PlantsCodes'!$D$27,IF($P36=3,'3 PlantsCodes'!$D$28,IF($P36=4,'3 PlantsCodes'!$D$29)))))*IF($R36=1,'3 PlantsCodes'!$D$31,IF(SP_Seville!$R36=2,'3 PlantsCodes'!$D$32)))</f>
        <v>57.419128607750004</v>
      </c>
      <c r="BI36" s="21">
        <f>IF($O36&gt;0,VLOOKUP($C36,[2]Sevilla!$AB$7:$AN$40,$O36),0)/(IF($Q36=1,'3 PlantsCodes'!$E$26,IF($Q36=3,'3 PlantsCodes'!$E$28,IF($Q36=4,'3 PlantsCodes'!$E$29,1)))*IF($R36=1,'3 PlantsCodes'!$E$31,IF($R36=2,'3 PlantsCodes'!$E$32)))</f>
        <v>33.046453577637216</v>
      </c>
      <c r="BJ36" s="21">
        <f>VLOOKUP($C36,[2]Sevilla!$AB$6:$AZ$40,$T36)</f>
        <v>17.287499999999998</v>
      </c>
      <c r="BK36" s="21">
        <f>VLOOKUP($C36,[2]Sevilla!$B$7:$Y$40,18)</f>
        <v>11.353794285713454</v>
      </c>
      <c r="BL36" s="21">
        <f>VLOOKUP($C36,[2]Sevilla!$B$7:$AA$40,26)</f>
        <v>0.87793679142727776</v>
      </c>
      <c r="BM36" s="22">
        <f>IF($V36=1,-[4]SFH!$E$13,0)</f>
        <v>0</v>
      </c>
      <c r="BN36" s="63" t="s">
        <v>38</v>
      </c>
      <c r="BO36" s="21">
        <f>IF($N36&gt;0,VLOOKUP($C36,[1]Sevilla!$AB$7:$AN$40,$N36))/((IF($P36=1,'3 PlantsCodes'!$D$26,IF($P36=2,'3 PlantsCodes'!$D$27,IF($P36=3,'3 PlantsCodes'!$D$28,IF($P36=4,'3 PlantsCodes'!$D$29)))))*IF($R36=1,'3 PlantsCodes'!$D$31,IF(SP_Seville!$R36=2,'3 PlantsCodes'!$D$32)))</f>
        <v>40.975668167151618</v>
      </c>
      <c r="BP36" s="21">
        <f>IF($O36&gt;0,VLOOKUP($C36,[1]Sevilla!$AB$7:$AN$40,$O36),0)/(IF($Q36=1,'3 PlantsCodes'!$E$26,IF($Q36=3,'3 PlantsCodes'!$E$28,IF($Q36=4,'3 PlantsCodes'!$E$29,1)))*IF($R36=1,'3 PlantsCodes'!$E$31,IF($R36=2,'3 PlantsCodes'!$E$32)))</f>
        <v>18.005013628674444</v>
      </c>
      <c r="BQ36" s="21">
        <f>VLOOKUP($C36,[1]Sevilla!$AB$6:$AZ$40,$T36)</f>
        <v>26.7</v>
      </c>
      <c r="BR36" s="21">
        <f>VLOOKUP($C36,[1]Sevilla!$B$7:$Y$40,18)</f>
        <v>11.676460606061633</v>
      </c>
      <c r="BS36" s="21">
        <f>VLOOKUP($C36,[1]Sevilla!$B$7:$AA$40,26)</f>
        <v>0.5670152494988463</v>
      </c>
      <c r="BT36" s="22">
        <f>IF($V36=1,-[4]AB!$E$13,0)</f>
        <v>0</v>
      </c>
      <c r="BU36" s="63" t="s">
        <v>38</v>
      </c>
    </row>
    <row r="37" spans="1:73" ht="15" customHeight="1" x14ac:dyDescent="0.25">
      <c r="A37" s="195"/>
      <c r="B37" s="18">
        <v>2</v>
      </c>
      <c r="C37" s="26">
        <f t="shared" ref="C37:W37" si="32">IF(C7="","",C7)</f>
        <v>7</v>
      </c>
      <c r="D37" s="55" t="str">
        <f t="shared" si="32"/>
        <v>o-</v>
      </c>
      <c r="E37" s="55" t="str">
        <f t="shared" si="32"/>
        <v>-</v>
      </c>
      <c r="F37" s="54" t="str">
        <f t="shared" si="32"/>
        <v>o</v>
      </c>
      <c r="G37" s="54" t="str">
        <f t="shared" si="32"/>
        <v>o</v>
      </c>
      <c r="H37" s="54">
        <f t="shared" si="32"/>
        <v>0</v>
      </c>
      <c r="I37" s="54">
        <f t="shared" si="32"/>
        <v>2</v>
      </c>
      <c r="J37" s="54">
        <f t="shared" si="32"/>
        <v>1</v>
      </c>
      <c r="K37" s="54">
        <f t="shared" si="32"/>
        <v>1</v>
      </c>
      <c r="L37" s="54">
        <f t="shared" si="32"/>
        <v>1</v>
      </c>
      <c r="M37" s="54">
        <f t="shared" si="32"/>
        <v>2111</v>
      </c>
      <c r="N37" s="54">
        <f t="shared" si="32"/>
        <v>7</v>
      </c>
      <c r="O37" s="54">
        <f t="shared" si="32"/>
        <v>12</v>
      </c>
      <c r="P37" s="54">
        <f t="shared" si="32"/>
        <v>1</v>
      </c>
      <c r="Q37" s="54">
        <f t="shared" si="32"/>
        <v>1</v>
      </c>
      <c r="R37" s="54">
        <f t="shared" si="32"/>
        <v>1</v>
      </c>
      <c r="S37" s="54" t="str">
        <f t="shared" si="32"/>
        <v>o</v>
      </c>
      <c r="T37" s="26">
        <f t="shared" si="32"/>
        <v>16</v>
      </c>
      <c r="U37" s="54">
        <f t="shared" si="32"/>
        <v>0</v>
      </c>
      <c r="V37" s="54">
        <f t="shared" si="32"/>
        <v>0</v>
      </c>
      <c r="W37" s="19" t="str">
        <f t="shared" si="32"/>
        <v/>
      </c>
      <c r="X37" s="23">
        <f>IF(X7&gt;0,VLOOKUP(X7,'[3]2010_Envelope'!$BH$6:$CR$128,6),"")</f>
        <v>9.844419642857142</v>
      </c>
      <c r="Y37" s="23">
        <f>IF(Y7&gt;0,VLOOKUP(Y7,'[3]2010_Envelope'!$BH$6:$CR$128,6),"")</f>
        <v>86.65625</v>
      </c>
      <c r="Z37" s="23">
        <f>IF(Z7&gt;0,VLOOKUP(Z7,'[3]2010_Envelope'!$BH$6:$CR$128,6),"")</f>
        <v>20.334375000000001</v>
      </c>
      <c r="AA37" s="23">
        <f>IF(AA7&gt;0,VLOOKUP(AA7,'[3]2010_Envelope'!$BH$6:$CR$128,6),"")</f>
        <v>16.641964285714284</v>
      </c>
      <c r="AB37" s="23" t="str">
        <f>IF(AB7&gt;0,VLOOKUP(AB7,'[3]2010_Envelope'!$BH$6:$CR$128,6),"")</f>
        <v/>
      </c>
      <c r="AC37" s="23">
        <f>IF(AC7&gt;0,VLOOKUP(AC7,'[3]2010_Envelope'!$BH$6:$CR$128,6),"")</f>
        <v>12.554464285714287</v>
      </c>
      <c r="AD37" s="22" t="str">
        <f>IF(AD7&gt;0,VLOOKUP(AD7,'[3]2010_HVAC'!$EY$7:$KA$83,38),"")</f>
        <v/>
      </c>
      <c r="AE37" s="22" t="str">
        <f>IF(AE7&gt;0,VLOOKUP(AE7,'[3]2010_HVAC'!$EY$7:$KA$83,38),"")</f>
        <v/>
      </c>
      <c r="AF37" s="22" t="str">
        <f>IF(AF7&gt;0,VLOOKUP(AF7,'[3]2010_HVAC'!$EY$7:$KA$83,38),"")</f>
        <v/>
      </c>
      <c r="AG37" s="61">
        <f>VLOOKUP($C37,[2]Performance!$A$3:$K$36,11)</f>
        <v>1</v>
      </c>
      <c r="AH37" s="61">
        <f t="shared" ref="AH37:AH54" si="33">IF(AG37=0,38,IF(AG37=1,39,40))</f>
        <v>39</v>
      </c>
      <c r="AI37" s="22">
        <f>IF(AI7&gt;0,VLOOKUP(AI7,'[3]2010_HVAC'!$EY$7:$KA$83,AH37),"")</f>
        <v>25.445100268608932</v>
      </c>
      <c r="AJ37" s="22" t="str">
        <f>IF(AJ7&gt;0,VLOOKUP(AJ7,'[3]2010_HVAC'!$EY$7:$KA$83,38),"")</f>
        <v/>
      </c>
      <c r="AK37" s="22">
        <f>IF(AK7&gt;0,VLOOKUP(AK7,'[3]2010_HVAC'!$EY$7:$KA$83,38),"")</f>
        <v>92.473799999999997</v>
      </c>
      <c r="AL37" s="22">
        <f>IF(AL7&gt;0,VLOOKUP(AL7,'[3]2010_HVAC'!$EY$7:$KA$83,38),"")</f>
        <v>14.405428571428571</v>
      </c>
      <c r="AM37" s="22" t="str">
        <f>IF(AM7&gt;0,VLOOKUP(AM7,'[3]2010_HVAC'!$EY$7:$KA$83,38),"")</f>
        <v/>
      </c>
      <c r="AN37" s="22" t="str">
        <f>IF(AN7&gt;0,VLOOKUP(AN7,'[3]2010_HVAC'!$EY$7:$KA$83,38),"")</f>
        <v/>
      </c>
      <c r="AO37" s="14">
        <f t="shared" ref="AO37:AO54" si="34">(SUM(X37:AF37)+SUM(AI37:AN37))*$AO$5</f>
        <v>38969.812287605251</v>
      </c>
      <c r="AP37" s="23">
        <f>IF(AP7&gt;0,VLOOKUP(AP7,'[3]2010_Envelope'!$BH$6:$CR$128,7),"")</f>
        <v>4.7636994949494946</v>
      </c>
      <c r="AQ37" s="23">
        <f>IF(AQ7&gt;0,VLOOKUP(AQ7,'[3]2010_Envelope'!$BH$6:$CR$128,7),"")</f>
        <v>35.936363636363637</v>
      </c>
      <c r="AR37" s="23">
        <f>IF(AR7&gt;0,VLOOKUP(AR7,'[3]2010_Envelope'!$BH$6:$CR$128,7),"")</f>
        <v>9.8397727272727273</v>
      </c>
      <c r="AS37" s="23">
        <f>IF(AS7&gt;0,VLOOKUP(AS7,'[3]2010_Envelope'!$BH$6:$CR$128,7),"")</f>
        <v>7.5484848484848488</v>
      </c>
      <c r="AT37" s="23" t="str">
        <f>IF(AT7&gt;0,VLOOKUP(AT7,'[3]2010_Envelope'!$BH$6:$CR$128,7),"")</f>
        <v/>
      </c>
      <c r="AU37" s="23">
        <f>IF(AU7&gt;0,VLOOKUP(AU7,'[3]2010_Envelope'!$BH$6:$CR$128,7),"")</f>
        <v>5.127272727272727</v>
      </c>
      <c r="AV37" s="22" t="str">
        <f>IF(AV7&gt;0,VLOOKUP(AV7,'[3]2010_HVAC'!$EY$7:$KA$83,41),"")</f>
        <v/>
      </c>
      <c r="AW37" s="22" t="str">
        <f>IF(AW7&gt;0,VLOOKUP(AW7,'[3]2010_HVAC'!$EY$7:$KA$83,41),"")</f>
        <v/>
      </c>
      <c r="AX37" s="22" t="str">
        <f>IF(AX7&gt;0,VLOOKUP(AX7,'[3]2010_HVAC'!$EY$7:$KA$83,41),"")</f>
        <v/>
      </c>
      <c r="AY37" s="61">
        <f>VLOOKUP($C37,[1]Performance!$A$3:$K$36,11)</f>
        <v>1</v>
      </c>
      <c r="AZ37" s="61">
        <f t="shared" ref="AZ37:AZ54" si="35">IF(AY37=0,41,IF(AY37=1,42,43))</f>
        <v>42</v>
      </c>
      <c r="BA37" s="22">
        <f>IF(BA7&gt;0,VLOOKUP(BA7,'[3]2010_HVAC'!$EY$7:$KA$83,AZ37),"")</f>
        <v>18.095069530919002</v>
      </c>
      <c r="BB37" s="22" t="str">
        <f>IF(BB7&gt;0,VLOOKUP(BB7,'[3]2010_HVAC'!$EY$7:$KA$83,41),"")</f>
        <v/>
      </c>
      <c r="BC37" s="22">
        <f>IF(BC7&gt;0,VLOOKUP(BC7,'[3]2010_HVAC'!$EY$7:$KA$83,41),"")</f>
        <v>81.678799999999995</v>
      </c>
      <c r="BD37" s="22">
        <f>IF(BD7&gt;0,VLOOKUP(BD7,'[3]2010_HVAC'!$EY$7:$KA$83,41),"")</f>
        <v>2.0371313131313129</v>
      </c>
      <c r="BE37" s="22" t="str">
        <f>IF(BE7&gt;0,VLOOKUP(BE7,'[3]2010_HVAC'!$EY$7:$KA$83,41),"")</f>
        <v/>
      </c>
      <c r="BF37" s="22" t="str">
        <f>IF(BF7&gt;0,VLOOKUP(BF7,'[3]2010_HVAC'!$EY$7:$KA$83,41),"")</f>
        <v/>
      </c>
      <c r="BG37" s="14">
        <f t="shared" ref="BG37:BG54" si="36">(SUM(AP37:AX37)+SUM(BA37:BF37))*$BG$5</f>
        <v>163376.32833560981</v>
      </c>
      <c r="BH37" s="21">
        <f>IF($N37&gt;0,VLOOKUP($C37,[2]Sevilla!$AB$7:$AN$40,$N37))/((IF($P37=1,'3 PlantsCodes'!$D$26,IF($P37=2,'3 PlantsCodes'!$D$27,IF($P37=3,'3 PlantsCodes'!$D$28,IF($P37=4,'3 PlantsCodes'!$D$29)))))*IF($R37=1,'3 PlantsCodes'!$D$31,IF(SP_Seville!$R37=2,'3 PlantsCodes'!$D$32)))</f>
        <v>7.4960027074062801</v>
      </c>
      <c r="BI37" s="21">
        <f>IF($O37&gt;0,VLOOKUP($C37,[2]Sevilla!$AB$7:$AN$40,$O37),0)/(IF($Q37=1,'3 PlantsCodes'!$E$26,IF($Q37=3,'3 PlantsCodes'!$E$28,IF($Q37=4,'3 PlantsCodes'!$E$29,1)))*IF($R37=1,'3 PlantsCodes'!$E$31,IF($R37=2,'3 PlantsCodes'!$E$32)))</f>
        <v>24.197809627883597</v>
      </c>
      <c r="BJ37" s="21">
        <f>VLOOKUP($C37,[2]Sevilla!$AB$6:$AZ$40,$T37)</f>
        <v>5.4653465469490374</v>
      </c>
      <c r="BK37" s="21">
        <f>VLOOKUP($C37,[2]Sevilla!$B$7:$Y$40,18)</f>
        <v>11.353794285713454</v>
      </c>
      <c r="BL37" s="21">
        <f>VLOOKUP($C37,[2]Sevilla!$B$7:$AA$40,26)</f>
        <v>0.69627543924739033</v>
      </c>
      <c r="BM37" s="22">
        <f>IF($V37=1,-[4]SFH!$E$13,0)</f>
        <v>0</v>
      </c>
      <c r="BN37" s="63" t="s">
        <v>38</v>
      </c>
      <c r="BO37" s="21">
        <f>IF($N37&gt;0,VLOOKUP($C37,[1]Sevilla!$AB$7:$AN$40,$N37))/((IF($P37=1,'3 PlantsCodes'!$D$26,IF($P37=2,'3 PlantsCodes'!$D$27,IF($P37=3,'3 PlantsCodes'!$D$28,IF($P37=4,'3 PlantsCodes'!$D$29)))))*IF($R37=1,'3 PlantsCodes'!$D$31,IF(SP_Seville!$R37=2,'3 PlantsCodes'!$D$32)))</f>
        <v>6.4000410200066673</v>
      </c>
      <c r="BP37" s="21">
        <f>IF($O37&gt;0,VLOOKUP($C37,[1]Sevilla!$AB$7:$AN$40,$O37),0)/(IF($Q37=1,'3 PlantsCodes'!$E$26,IF($Q37=3,'3 PlantsCodes'!$E$28,IF($Q37=4,'3 PlantsCodes'!$E$29,1)))*IF($R37=1,'3 PlantsCodes'!$E$31,IF($R37=2,'3 PlantsCodes'!$E$32)))</f>
        <v>14.199927647508758</v>
      </c>
      <c r="BQ37" s="21">
        <f>VLOOKUP($C37,[1]Sevilla!$AB$6:$AZ$40,$T37)</f>
        <v>8.5032976735698096</v>
      </c>
      <c r="BR37" s="21">
        <f>VLOOKUP($C37,[1]Sevilla!$B$7:$Y$40,18)</f>
        <v>11.676460606061633</v>
      </c>
      <c r="BS37" s="21">
        <f>VLOOKUP($C37,[1]Sevilla!$B$7:$AA$40,26)</f>
        <v>0.49128874379096749</v>
      </c>
      <c r="BT37" s="22">
        <f>IF($V37=1,-[4]AB!$E$13,0)</f>
        <v>0</v>
      </c>
      <c r="BU37" s="63" t="s">
        <v>38</v>
      </c>
    </row>
    <row r="38" spans="1:73" ht="15" customHeight="1" x14ac:dyDescent="0.25">
      <c r="A38" s="195"/>
      <c r="B38" s="18">
        <v>3</v>
      </c>
      <c r="C38" s="26">
        <f t="shared" ref="C38:W38" si="37">IF(C8="","",C8)</f>
        <v>17</v>
      </c>
      <c r="D38" s="55" t="str">
        <f t="shared" si="37"/>
        <v>o</v>
      </c>
      <c r="E38" s="55" t="str">
        <f t="shared" si="37"/>
        <v>-</v>
      </c>
      <c r="F38" s="54" t="str">
        <f t="shared" si="37"/>
        <v>o</v>
      </c>
      <c r="G38" s="54" t="str">
        <f t="shared" si="37"/>
        <v>o</v>
      </c>
      <c r="H38" s="54">
        <f t="shared" si="37"/>
        <v>0</v>
      </c>
      <c r="I38" s="54">
        <f t="shared" si="37"/>
        <v>3</v>
      </c>
      <c r="J38" s="54">
        <f t="shared" si="37"/>
        <v>1</v>
      </c>
      <c r="K38" s="54">
        <f t="shared" si="37"/>
        <v>1</v>
      </c>
      <c r="L38" s="54">
        <f t="shared" si="37"/>
        <v>1</v>
      </c>
      <c r="M38" s="54">
        <f t="shared" si="37"/>
        <v>3111</v>
      </c>
      <c r="N38" s="54">
        <f t="shared" si="37"/>
        <v>7</v>
      </c>
      <c r="O38" s="54">
        <f t="shared" si="37"/>
        <v>12</v>
      </c>
      <c r="P38" s="54">
        <f t="shared" si="37"/>
        <v>1</v>
      </c>
      <c r="Q38" s="54">
        <f t="shared" si="37"/>
        <v>1</v>
      </c>
      <c r="R38" s="54">
        <f t="shared" si="37"/>
        <v>1</v>
      </c>
      <c r="S38" s="54" t="str">
        <f t="shared" si="37"/>
        <v>o</v>
      </c>
      <c r="T38" s="26">
        <f t="shared" si="37"/>
        <v>16</v>
      </c>
      <c r="U38" s="54">
        <f t="shared" si="37"/>
        <v>0</v>
      </c>
      <c r="V38" s="54">
        <f t="shared" si="37"/>
        <v>0</v>
      </c>
      <c r="W38" s="19" t="str">
        <f t="shared" si="37"/>
        <v/>
      </c>
      <c r="X38" s="23">
        <f>IF(X8&gt;0,VLOOKUP(X8,'[3]2010_Envelope'!$BH$6:$CR$128,6),"")</f>
        <v>14.333862321428571</v>
      </c>
      <c r="Y38" s="23">
        <f>IF(Y8&gt;0,VLOOKUP(Y8,'[3]2010_Envelope'!$BH$6:$CR$128,6),"")</f>
        <v>101.34375</v>
      </c>
      <c r="Z38" s="23">
        <f>IF(Z8&gt;0,VLOOKUP(Z8,'[3]2010_Envelope'!$BH$6:$CR$128,6),"")</f>
        <v>23.723437499999999</v>
      </c>
      <c r="AA38" s="23">
        <f>IF(AA8&gt;0,VLOOKUP(AA8,'[3]2010_Envelope'!$BH$6:$CR$128,6),"")</f>
        <v>16.641964285714284</v>
      </c>
      <c r="AB38" s="23" t="str">
        <f>IF(AB8&gt;0,VLOOKUP(AB8,'[3]2010_Envelope'!$BH$6:$CR$128,6),"")</f>
        <v/>
      </c>
      <c r="AC38" s="23">
        <f>IF(AC8&gt;0,VLOOKUP(AC8,'[3]2010_Envelope'!$BH$6:$CR$128,6),"")</f>
        <v>12.554464285714287</v>
      </c>
      <c r="AD38" s="22" t="str">
        <f>IF(AD8&gt;0,VLOOKUP(AD8,'[3]2010_HVAC'!$EY$7:$KA$83,38),"")</f>
        <v/>
      </c>
      <c r="AE38" s="22" t="str">
        <f>IF(AE8&gt;0,VLOOKUP(AE8,'[3]2010_HVAC'!$EY$7:$KA$83,38),"")</f>
        <v/>
      </c>
      <c r="AF38" s="22" t="str">
        <f>IF(AF8&gt;0,VLOOKUP(AF8,'[3]2010_HVAC'!$EY$7:$KA$83,38),"")</f>
        <v/>
      </c>
      <c r="AG38" s="61">
        <f>VLOOKUP($C38,[2]Performance!$A$3:$K$36,11)</f>
        <v>1</v>
      </c>
      <c r="AH38" s="61">
        <f t="shared" si="33"/>
        <v>39</v>
      </c>
      <c r="AI38" s="22">
        <f>IF(AI8&gt;0,VLOOKUP(AI8,'[3]2010_HVAC'!$EY$7:$KA$83,AH38),"")</f>
        <v>25.445100268608932</v>
      </c>
      <c r="AJ38" s="22" t="str">
        <f>IF(AJ8&gt;0,VLOOKUP(AJ8,'[3]2010_HVAC'!$EY$7:$KA$83,38),"")</f>
        <v/>
      </c>
      <c r="AK38" s="22">
        <f>IF(AK8&gt;0,VLOOKUP(AK8,'[3]2010_HVAC'!$EY$7:$KA$83,38),"")</f>
        <v>92.473799999999997</v>
      </c>
      <c r="AL38" s="22">
        <f>IF(AL8&gt;0,VLOOKUP(AL8,'[3]2010_HVAC'!$EY$7:$KA$83,38),"")</f>
        <v>14.405428571428571</v>
      </c>
      <c r="AM38" s="22" t="str">
        <f>IF(AM8&gt;0,VLOOKUP(AM8,'[3]2010_HVAC'!$EY$7:$KA$83,38),"")</f>
        <v/>
      </c>
      <c r="AN38" s="22" t="str">
        <f>IF(AN8&gt;0,VLOOKUP(AN8,'[3]2010_HVAC'!$EY$7:$KA$83,38),"")</f>
        <v/>
      </c>
      <c r="AO38" s="14">
        <f t="shared" si="34"/>
        <v>42129.05301260524</v>
      </c>
      <c r="AP38" s="23">
        <f>IF(AP8&gt;0,VLOOKUP(AP8,'[3]2010_Envelope'!$BH$6:$CR$128,7),"")</f>
        <v>6.9361338888888886</v>
      </c>
      <c r="AQ38" s="23">
        <f>IF(AQ8&gt;0,VLOOKUP(AQ8,'[3]2010_Envelope'!$BH$6:$CR$128,7),"")</f>
        <v>42.027272727272724</v>
      </c>
      <c r="AR38" s="23">
        <f>IF(AR8&gt;0,VLOOKUP(AR8,'[3]2010_Envelope'!$BH$6:$CR$128,7),"")</f>
        <v>11.479734848484849</v>
      </c>
      <c r="AS38" s="23">
        <f>IF(AS8&gt;0,VLOOKUP(AS8,'[3]2010_Envelope'!$BH$6:$CR$128,7),"")</f>
        <v>7.5484848484848488</v>
      </c>
      <c r="AT38" s="23" t="str">
        <f>IF(AT8&gt;0,VLOOKUP(AT8,'[3]2010_Envelope'!$BH$6:$CR$128,7),"")</f>
        <v/>
      </c>
      <c r="AU38" s="23">
        <f>IF(AU8&gt;0,VLOOKUP(AU8,'[3]2010_Envelope'!$BH$6:$CR$128,7),"")</f>
        <v>5.127272727272727</v>
      </c>
      <c r="AV38" s="22" t="str">
        <f>IF(AV8&gt;0,VLOOKUP(AV8,'[3]2010_HVAC'!$EY$7:$KA$83,41),"")</f>
        <v/>
      </c>
      <c r="AW38" s="22" t="str">
        <f>IF(AW8&gt;0,VLOOKUP(AW8,'[3]2010_HVAC'!$EY$7:$KA$83,41),"")</f>
        <v/>
      </c>
      <c r="AX38" s="22" t="str">
        <f>IF(AX8&gt;0,VLOOKUP(AX8,'[3]2010_HVAC'!$EY$7:$KA$83,41),"")</f>
        <v/>
      </c>
      <c r="AY38" s="61">
        <f>VLOOKUP($C38,[1]Performance!$A$3:$K$36,11)</f>
        <v>1</v>
      </c>
      <c r="AZ38" s="61">
        <f t="shared" si="35"/>
        <v>42</v>
      </c>
      <c r="BA38" s="22">
        <f>IF(BA8&gt;0,VLOOKUP(BA8,'[3]2010_HVAC'!$EY$7:$KA$83,AZ38),"")</f>
        <v>18.095069530919002</v>
      </c>
      <c r="BB38" s="22" t="str">
        <f>IF(BB8&gt;0,VLOOKUP(BB8,'[3]2010_HVAC'!$EY$7:$KA$83,41),"")</f>
        <v/>
      </c>
      <c r="BC38" s="22">
        <f>IF(BC8&gt;0,VLOOKUP(BC8,'[3]2010_HVAC'!$EY$7:$KA$83,41),"")</f>
        <v>81.678799999999995</v>
      </c>
      <c r="BD38" s="22">
        <f>IF(BD8&gt;0,VLOOKUP(BD8,'[3]2010_HVAC'!$EY$7:$KA$83,41),"")</f>
        <v>2.0371313131313129</v>
      </c>
      <c r="BE38" s="22" t="str">
        <f>IF(BE8&gt;0,VLOOKUP(BE8,'[3]2010_HVAC'!$EY$7:$KA$83,41),"")</f>
        <v/>
      </c>
      <c r="BF38" s="22" t="str">
        <f>IF(BF8&gt;0,VLOOKUP(BF8,'[3]2010_HVAC'!$EY$7:$KA$83,41),"")</f>
        <v/>
      </c>
      <c r="BG38" s="14">
        <f t="shared" si="36"/>
        <v>173180.60088560981</v>
      </c>
      <c r="BH38" s="21">
        <f>IF($N38&gt;0,VLOOKUP($C38,[2]Sevilla!$AB$7:$AN$40,$N38))/((IF($P38=1,'3 PlantsCodes'!$D$26,IF($P38=2,'3 PlantsCodes'!$D$27,IF($P38=3,'3 PlantsCodes'!$D$28,IF($P38=4,'3 PlantsCodes'!$D$29)))))*IF($R38=1,'3 PlantsCodes'!$D$31,IF(SP_Seville!$R38=2,'3 PlantsCodes'!$D$32)))</f>
        <v>5.7021854114641375</v>
      </c>
      <c r="BI38" s="21">
        <f>IF($O38&gt;0,VLOOKUP($C38,[2]Sevilla!$AB$7:$AN$40,$O38),0)/(IF($Q38=1,'3 PlantsCodes'!$E$26,IF($Q38=3,'3 PlantsCodes'!$E$28,IF($Q38=4,'3 PlantsCodes'!$E$29,1)))*IF($R38=1,'3 PlantsCodes'!$E$31,IF($R38=2,'3 PlantsCodes'!$E$32)))</f>
        <v>22.694480320778457</v>
      </c>
      <c r="BJ38" s="21">
        <f>VLOOKUP($C38,[2]Sevilla!$AB$6:$AZ$40,$T38)</f>
        <v>5.6604736653367329</v>
      </c>
      <c r="BK38" s="21">
        <f>VLOOKUP($C38,[2]Sevilla!$B$7:$Y$40,18)</f>
        <v>11.353794285713454</v>
      </c>
      <c r="BL38" s="21">
        <f>VLOOKUP($C38,[2]Sevilla!$B$7:$AA$40,26)</f>
        <v>0.67002693501103572</v>
      </c>
      <c r="BM38" s="22">
        <f>IF($V38=1,-[4]SFH!$E$13,0)</f>
        <v>0</v>
      </c>
      <c r="BN38" s="63" t="s">
        <v>38</v>
      </c>
      <c r="BO38" s="21">
        <f>IF($N38&gt;0,VLOOKUP($C38,[1]Sevilla!$AB$7:$AN$40,$N38))/((IF($P38=1,'3 PlantsCodes'!$D$26,IF($P38=2,'3 PlantsCodes'!$D$27,IF($P38=3,'3 PlantsCodes'!$D$28,IF($P38=4,'3 PlantsCodes'!$D$29)))))*IF($R38=1,'3 PlantsCodes'!$D$31,IF(SP_Seville!$R38=2,'3 PlantsCodes'!$D$32)))</f>
        <v>5.1565156304857869</v>
      </c>
      <c r="BP38" s="21">
        <f>IF($O38&gt;0,VLOOKUP($C38,[1]Sevilla!$AB$7:$AN$40,$O38),0)/(IF($Q38=1,'3 PlantsCodes'!$E$26,IF($Q38=3,'3 PlantsCodes'!$E$28,IF($Q38=4,'3 PlantsCodes'!$E$29,1)))*IF($R38=1,'3 PlantsCodes'!$E$31,IF($R38=2,'3 PlantsCodes'!$E$32)))</f>
        <v>13.421933768568328</v>
      </c>
      <c r="BQ38" s="21">
        <f>VLOOKUP($C38,[1]Sevilla!$AB$6:$AZ$40,$T38)</f>
        <v>8.6076984399034</v>
      </c>
      <c r="BR38" s="21">
        <f>VLOOKUP($C38,[1]Sevilla!$B$7:$Y$40,18)</f>
        <v>11.676460606061633</v>
      </c>
      <c r="BS38" s="21">
        <f>VLOOKUP($C38,[1]Sevilla!$B$7:$AA$40,26)</f>
        <v>0.48015344167834789</v>
      </c>
      <c r="BT38" s="22">
        <f>IF($V38=1,-[4]AB!$E$13,0)</f>
        <v>0</v>
      </c>
      <c r="BU38" s="63" t="s">
        <v>38</v>
      </c>
    </row>
    <row r="39" spans="1:73" ht="15" customHeight="1" x14ac:dyDescent="0.25">
      <c r="A39" s="195"/>
      <c r="B39" s="18">
        <v>4</v>
      </c>
      <c r="C39" s="26">
        <f t="shared" ref="C39:W39" si="38">IF(C9="","",C9)</f>
        <v>18</v>
      </c>
      <c r="D39" s="55" t="str">
        <f t="shared" si="38"/>
        <v>o</v>
      </c>
      <c r="E39" s="55" t="str">
        <f t="shared" si="38"/>
        <v>-</v>
      </c>
      <c r="F39" s="54" t="str">
        <f t="shared" si="38"/>
        <v>o+</v>
      </c>
      <c r="G39" s="54" t="str">
        <f t="shared" si="38"/>
        <v>o</v>
      </c>
      <c r="H39" s="54">
        <f t="shared" si="38"/>
        <v>0</v>
      </c>
      <c r="I39" s="54">
        <f t="shared" si="38"/>
        <v>3</v>
      </c>
      <c r="J39" s="54">
        <f t="shared" si="38"/>
        <v>1</v>
      </c>
      <c r="K39" s="54">
        <f t="shared" si="38"/>
        <v>2</v>
      </c>
      <c r="L39" s="54">
        <f t="shared" si="38"/>
        <v>1</v>
      </c>
      <c r="M39" s="54">
        <f t="shared" si="38"/>
        <v>3121</v>
      </c>
      <c r="N39" s="54">
        <f t="shared" si="38"/>
        <v>7</v>
      </c>
      <c r="O39" s="54">
        <f t="shared" si="38"/>
        <v>12</v>
      </c>
      <c r="P39" s="54">
        <f t="shared" si="38"/>
        <v>1</v>
      </c>
      <c r="Q39" s="54">
        <f t="shared" si="38"/>
        <v>1</v>
      </c>
      <c r="R39" s="54">
        <f t="shared" si="38"/>
        <v>1</v>
      </c>
      <c r="S39" s="54" t="str">
        <f t="shared" si="38"/>
        <v>o</v>
      </c>
      <c r="T39" s="26">
        <f t="shared" si="38"/>
        <v>16</v>
      </c>
      <c r="U39" s="54">
        <f t="shared" si="38"/>
        <v>0</v>
      </c>
      <c r="V39" s="54">
        <f t="shared" si="38"/>
        <v>0</v>
      </c>
      <c r="W39" s="19" t="str">
        <f t="shared" si="38"/>
        <v/>
      </c>
      <c r="X39" s="23">
        <f>IF(X9&gt;0,VLOOKUP(X9,'[3]2010_Envelope'!$BH$6:$CR$128,6),"")</f>
        <v>14.333862321428571</v>
      </c>
      <c r="Y39" s="23">
        <f>IF(Y9&gt;0,VLOOKUP(Y9,'[3]2010_Envelope'!$BH$6:$CR$128,6),"")</f>
        <v>101.34375</v>
      </c>
      <c r="Z39" s="23">
        <f>IF(Z9&gt;0,VLOOKUP(Z9,'[3]2010_Envelope'!$BH$6:$CR$128,6),"")</f>
        <v>23.723437499999999</v>
      </c>
      <c r="AA39" s="23">
        <f>IF(AA9&gt;0,VLOOKUP(AA9,'[3]2010_Envelope'!$BH$6:$CR$128,6),"")</f>
        <v>16.641964285714284</v>
      </c>
      <c r="AB39" s="23">
        <f>IF(AB9&gt;0,VLOOKUP(AB9,'[3]2010_Envelope'!$BH$6:$CR$128,6),"")</f>
        <v>56.34910714285715</v>
      </c>
      <c r="AC39" s="23">
        <f>IF(AC9&gt;0,VLOOKUP(AC9,'[3]2010_Envelope'!$BH$6:$CR$128,6),"")</f>
        <v>29.196428571428573</v>
      </c>
      <c r="AD39" s="22" t="str">
        <f>IF(AD9&gt;0,VLOOKUP(AD9,'[3]2010_HVAC'!$EY$7:$KA$83,38),"")</f>
        <v/>
      </c>
      <c r="AE39" s="22" t="str">
        <f>IF(AE9&gt;0,VLOOKUP(AE9,'[3]2010_HVAC'!$EY$7:$KA$83,38),"")</f>
        <v/>
      </c>
      <c r="AF39" s="22" t="str">
        <f>IF(AF9&gt;0,VLOOKUP(AF9,'[3]2010_HVAC'!$EY$7:$KA$83,38),"")</f>
        <v/>
      </c>
      <c r="AG39" s="61">
        <f>VLOOKUP($C39,[2]Performance!$A$3:$K$36,11)</f>
        <v>1</v>
      </c>
      <c r="AH39" s="61">
        <f t="shared" si="33"/>
        <v>39</v>
      </c>
      <c r="AI39" s="22">
        <f>IF(AI9&gt;0,VLOOKUP(AI9,'[3]2010_HVAC'!$EY$7:$KA$83,AH39),"")</f>
        <v>25.445100268608932</v>
      </c>
      <c r="AJ39" s="22" t="str">
        <f>IF(AJ9&gt;0,VLOOKUP(AJ9,'[3]2010_HVAC'!$EY$7:$KA$83,38),"")</f>
        <v/>
      </c>
      <c r="AK39" s="22">
        <f>IF(AK9&gt;0,VLOOKUP(AK9,'[3]2010_HVAC'!$EY$7:$KA$83,38),"")</f>
        <v>92.473799999999997</v>
      </c>
      <c r="AL39" s="22">
        <f>IF(AL9&gt;0,VLOOKUP(AL9,'[3]2010_HVAC'!$EY$7:$KA$83,38),"")</f>
        <v>14.405428571428571</v>
      </c>
      <c r="AM39" s="22" t="str">
        <f>IF(AM9&gt;0,VLOOKUP(AM9,'[3]2010_HVAC'!$EY$7:$KA$83,38),"")</f>
        <v/>
      </c>
      <c r="AN39" s="22" t="str">
        <f>IF(AN9&gt;0,VLOOKUP(AN9,'[3]2010_HVAC'!$EY$7:$KA$83,38),"")</f>
        <v/>
      </c>
      <c r="AO39" s="14">
        <f t="shared" si="34"/>
        <v>52347.803012605247</v>
      </c>
      <c r="AP39" s="23">
        <f>IF(AP9&gt;0,VLOOKUP(AP9,'[3]2010_Envelope'!$BH$6:$CR$128,7),"")</f>
        <v>6.9361338888888886</v>
      </c>
      <c r="AQ39" s="23">
        <f>IF(AQ9&gt;0,VLOOKUP(AQ9,'[3]2010_Envelope'!$BH$6:$CR$128,7),"")</f>
        <v>42.027272727272724</v>
      </c>
      <c r="AR39" s="23">
        <f>IF(AR9&gt;0,VLOOKUP(AR9,'[3]2010_Envelope'!$BH$6:$CR$128,7),"")</f>
        <v>11.479734848484849</v>
      </c>
      <c r="AS39" s="23">
        <f>IF(AS9&gt;0,VLOOKUP(AS9,'[3]2010_Envelope'!$BH$6:$CR$128,7),"")</f>
        <v>7.5484848484848488</v>
      </c>
      <c r="AT39" s="23">
        <f>IF(AT9&gt;0,VLOOKUP(AT9,'[3]2010_Envelope'!$BH$6:$CR$128,7),"")</f>
        <v>24.739090909090908</v>
      </c>
      <c r="AU39" s="23">
        <f>IF(AU9&gt;0,VLOOKUP(AU9,'[3]2010_Envelope'!$BH$6:$CR$128,7),"")</f>
        <v>12.818181818181818</v>
      </c>
      <c r="AV39" s="22" t="str">
        <f>IF(AV9&gt;0,VLOOKUP(AV9,'[3]2010_HVAC'!$EY$7:$KA$83,41),"")</f>
        <v/>
      </c>
      <c r="AW39" s="22" t="str">
        <f>IF(AW9&gt;0,VLOOKUP(AW9,'[3]2010_HVAC'!$EY$7:$KA$83,41),"")</f>
        <v/>
      </c>
      <c r="AX39" s="22" t="str">
        <f>IF(AX9&gt;0,VLOOKUP(AX9,'[3]2010_HVAC'!$EY$7:$KA$83,41),"")</f>
        <v/>
      </c>
      <c r="AY39" s="61">
        <f>VLOOKUP($C39,[1]Performance!$A$3:$K$36,11)</f>
        <v>1</v>
      </c>
      <c r="AZ39" s="61">
        <f t="shared" si="35"/>
        <v>42</v>
      </c>
      <c r="BA39" s="22">
        <f>IF(BA9&gt;0,VLOOKUP(BA9,'[3]2010_HVAC'!$EY$7:$KA$83,AZ39),"")</f>
        <v>18.095069530919002</v>
      </c>
      <c r="BB39" s="22" t="str">
        <f>IF(BB9&gt;0,VLOOKUP(BB9,'[3]2010_HVAC'!$EY$7:$KA$83,41),"")</f>
        <v/>
      </c>
      <c r="BC39" s="22">
        <f>IF(BC9&gt;0,VLOOKUP(BC9,'[3]2010_HVAC'!$EY$7:$KA$83,41),"")</f>
        <v>81.678799999999995</v>
      </c>
      <c r="BD39" s="22">
        <f>IF(BD9&gt;0,VLOOKUP(BD9,'[3]2010_HVAC'!$EY$7:$KA$83,41),"")</f>
        <v>2.0371313131313129</v>
      </c>
      <c r="BE39" s="22" t="str">
        <f>IF(BE9&gt;0,VLOOKUP(BE9,'[3]2010_HVAC'!$EY$7:$KA$83,41),"")</f>
        <v/>
      </c>
      <c r="BF39" s="22" t="str">
        <f>IF(BF9&gt;0,VLOOKUP(BF9,'[3]2010_HVAC'!$EY$7:$KA$83,41),"")</f>
        <v/>
      </c>
      <c r="BG39" s="14">
        <f t="shared" si="36"/>
        <v>205286.30088560979</v>
      </c>
      <c r="BH39" s="21">
        <f>IF($N39&gt;0,VLOOKUP($C39,[2]Sevilla!$AB$7:$AN$40,$N39))/((IF($P39=1,'3 PlantsCodes'!$D$26,IF($P39=2,'3 PlantsCodes'!$D$27,IF($P39=3,'3 PlantsCodes'!$D$28,IF($P39=4,'3 PlantsCodes'!$D$29)))))*IF($R39=1,'3 PlantsCodes'!$D$31,IF(SP_Seville!$R39=2,'3 PlantsCodes'!$D$32)))</f>
        <v>5.7161108448008147</v>
      </c>
      <c r="BI39" s="21">
        <f>IF($O39&gt;0,VLOOKUP($C39,[2]Sevilla!$AB$7:$AN$40,$O39),0)/(IF($Q39=1,'3 PlantsCodes'!$E$26,IF($Q39=3,'3 PlantsCodes'!$E$28,IF($Q39=4,'3 PlantsCodes'!$E$29,1)))*IF($R39=1,'3 PlantsCodes'!$E$31,IF($R39=2,'3 PlantsCodes'!$E$32)))</f>
        <v>12.909113759994032</v>
      </c>
      <c r="BJ39" s="21">
        <f>VLOOKUP($C39,[2]Sevilla!$AB$6:$AZ$40,$T39)</f>
        <v>5.6742294017881587</v>
      </c>
      <c r="BK39" s="21">
        <f>VLOOKUP($C39,[2]Sevilla!$B$7:$Y$40,18)</f>
        <v>11.353794285713454</v>
      </c>
      <c r="BL39" s="21">
        <f>VLOOKUP($C39,[2]Sevilla!$B$7:$AA$40,26)</f>
        <v>0.49556443296663338</v>
      </c>
      <c r="BM39" s="22">
        <f>IF($V39=1,-[4]SFH!$E$13,0)</f>
        <v>0</v>
      </c>
      <c r="BN39" s="63" t="s">
        <v>38</v>
      </c>
      <c r="BO39" s="21">
        <f>IF($N39&gt;0,VLOOKUP($C39,[1]Sevilla!$AB$7:$AN$40,$N39))/((IF($P39=1,'3 PlantsCodes'!$D$26,IF($P39=2,'3 PlantsCodes'!$D$27,IF($P39=3,'3 PlantsCodes'!$D$28,IF($P39=4,'3 PlantsCodes'!$D$29)))))*IF($R39=1,'3 PlantsCodes'!$D$31,IF(SP_Seville!$R39=2,'3 PlantsCodes'!$D$32)))</f>
        <v>5.1589990070719614</v>
      </c>
      <c r="BP39" s="21">
        <f>IF($O39&gt;0,VLOOKUP($C39,[1]Sevilla!$AB$7:$AN$40,$O39),0)/(IF($Q39=1,'3 PlantsCodes'!$E$26,IF($Q39=3,'3 PlantsCodes'!$E$28,IF($Q39=4,'3 PlantsCodes'!$E$29,1)))*IF($R39=1,'3 PlantsCodes'!$E$31,IF($R39=2,'3 PlantsCodes'!$E$32)))</f>
        <v>7.3230378754980068</v>
      </c>
      <c r="BQ39" s="21">
        <f>VLOOKUP($C39,[1]Sevilla!$AB$6:$AZ$40,$T39)</f>
        <v>8.6114729551944684</v>
      </c>
      <c r="BR39" s="21">
        <f>VLOOKUP($C39,[1]Sevilla!$B$7:$Y$40,18)</f>
        <v>11.676460606061633</v>
      </c>
      <c r="BS39" s="21">
        <f>VLOOKUP($C39,[1]Sevilla!$B$7:$AA$40,26)</f>
        <v>0.40735790132488547</v>
      </c>
      <c r="BT39" s="22">
        <f>IF($V39=1,-[4]AB!$E$13,0)</f>
        <v>0</v>
      </c>
      <c r="BU39" s="63" t="s">
        <v>38</v>
      </c>
    </row>
    <row r="40" spans="1:73" ht="15" customHeight="1" x14ac:dyDescent="0.25">
      <c r="A40" s="195"/>
      <c r="B40" s="18">
        <v>5</v>
      </c>
      <c r="C40" s="26">
        <f t="shared" ref="C40:W40" si="39">IF(C10="","",C10)</f>
        <v>28</v>
      </c>
      <c r="D40" s="55" t="str">
        <f t="shared" si="39"/>
        <v>o+</v>
      </c>
      <c r="E40" s="55" t="str">
        <f t="shared" si="39"/>
        <v>o</v>
      </c>
      <c r="F40" s="54" t="str">
        <f t="shared" si="39"/>
        <v>o+</v>
      </c>
      <c r="G40" s="54" t="str">
        <f t="shared" si="39"/>
        <v>o</v>
      </c>
      <c r="H40" s="54">
        <f t="shared" si="39"/>
        <v>0</v>
      </c>
      <c r="I40" s="54">
        <f t="shared" si="39"/>
        <v>4</v>
      </c>
      <c r="J40" s="54">
        <f t="shared" si="39"/>
        <v>2</v>
      </c>
      <c r="K40" s="54">
        <f t="shared" si="39"/>
        <v>2</v>
      </c>
      <c r="L40" s="54">
        <f t="shared" si="39"/>
        <v>1</v>
      </c>
      <c r="M40" s="54">
        <f t="shared" si="39"/>
        <v>4221</v>
      </c>
      <c r="N40" s="54">
        <f t="shared" si="39"/>
        <v>7</v>
      </c>
      <c r="O40" s="54">
        <f t="shared" si="39"/>
        <v>12</v>
      </c>
      <c r="P40" s="54">
        <f t="shared" si="39"/>
        <v>1</v>
      </c>
      <c r="Q40" s="54">
        <f t="shared" si="39"/>
        <v>1</v>
      </c>
      <c r="R40" s="54">
        <f t="shared" si="39"/>
        <v>1</v>
      </c>
      <c r="S40" s="54" t="str">
        <f t="shared" si="39"/>
        <v>o</v>
      </c>
      <c r="T40" s="26">
        <f t="shared" si="39"/>
        <v>16</v>
      </c>
      <c r="U40" s="54">
        <f t="shared" si="39"/>
        <v>0</v>
      </c>
      <c r="V40" s="54">
        <f t="shared" si="39"/>
        <v>0</v>
      </c>
      <c r="W40" s="19" t="str">
        <f t="shared" si="39"/>
        <v/>
      </c>
      <c r="X40" s="23">
        <f>IF(X10&gt;0,VLOOKUP(X10,'[3]2010_Envelope'!$BH$6:$CR$128,6),"")</f>
        <v>18.823304999999998</v>
      </c>
      <c r="Y40" s="23">
        <f>IF(Y10&gt;0,VLOOKUP(Y10,'[3]2010_Envelope'!$BH$6:$CR$128,6),"")</f>
        <v>116.03125</v>
      </c>
      <c r="Z40" s="23">
        <f>IF(Z10&gt;0,VLOOKUP(Z10,'[3]2010_Envelope'!$BH$6:$CR$128,6),"")</f>
        <v>26.744492052898167</v>
      </c>
      <c r="AA40" s="23">
        <f>IF(AA10&gt;0,VLOOKUP(AA10,'[3]2010_Envelope'!$BH$6:$CR$128,6),"")</f>
        <v>90.859285714285733</v>
      </c>
      <c r="AB40" s="23">
        <f>IF(AB10&gt;0,VLOOKUP(AB10,'[3]2010_Envelope'!$BH$6:$CR$128,6),"")</f>
        <v>56.34910714285715</v>
      </c>
      <c r="AC40" s="23">
        <f>IF(AC10&gt;0,VLOOKUP(AC10,'[3]2010_Envelope'!$BH$6:$CR$128,6),"")</f>
        <v>29.196428571428573</v>
      </c>
      <c r="AD40" s="22" t="str">
        <f>IF(AD10&gt;0,VLOOKUP(AD10,'[3]2010_HVAC'!$EY$7:$KA$83,38),"")</f>
        <v/>
      </c>
      <c r="AE40" s="22" t="str">
        <f>IF(AE10&gt;0,VLOOKUP(AE10,'[3]2010_HVAC'!$EY$7:$KA$83,38),"")</f>
        <v/>
      </c>
      <c r="AF40" s="22" t="str">
        <f>IF(AF10&gt;0,VLOOKUP(AF10,'[3]2010_HVAC'!$EY$7:$KA$83,38),"")</f>
        <v/>
      </c>
      <c r="AG40" s="61">
        <f>VLOOKUP($C40,[2]Performance!$A$3:$K$36,11)</f>
        <v>2</v>
      </c>
      <c r="AH40" s="61">
        <f t="shared" si="33"/>
        <v>40</v>
      </c>
      <c r="AI40" s="22">
        <f>IF(AI10&gt;0,VLOOKUP(AI10,'[3]2010_HVAC'!$EY$7:$KA$83,AH40),"")</f>
        <v>7.9311705626958782</v>
      </c>
      <c r="AJ40" s="22" t="str">
        <f>IF(AJ10&gt;0,VLOOKUP(AJ10,'[3]2010_HVAC'!$EY$7:$KA$83,38),"")</f>
        <v/>
      </c>
      <c r="AK40" s="22">
        <f>IF(AK10&gt;0,VLOOKUP(AK10,'[3]2010_HVAC'!$EY$7:$KA$83,38),"")</f>
        <v>92.473799999999997</v>
      </c>
      <c r="AL40" s="22">
        <f>IF(AL10&gt;0,VLOOKUP(AL10,'[3]2010_HVAC'!$EY$7:$KA$83,38),"")</f>
        <v>14.405428571428571</v>
      </c>
      <c r="AM40" s="22" t="str">
        <f>IF(AM10&gt;0,VLOOKUP(AM10,'[3]2010_HVAC'!$EY$7:$KA$83,38),"")</f>
        <v/>
      </c>
      <c r="AN40" s="22" t="str">
        <f>IF(AN10&gt;0,VLOOKUP(AN10,'[3]2010_HVAC'!$EY$7:$KA$83,38),"")</f>
        <v/>
      </c>
      <c r="AO40" s="14">
        <f t="shared" si="34"/>
        <v>63393.997466183173</v>
      </c>
      <c r="AP40" s="23">
        <f>IF(AP10&gt;0,VLOOKUP(AP10,'[3]2010_Envelope'!$BH$6:$CR$128,7),"")</f>
        <v>9.1085682828282817</v>
      </c>
      <c r="AQ40" s="23">
        <f>IF(AQ10&gt;0,VLOOKUP(AQ10,'[3]2010_Envelope'!$BH$6:$CR$128,7),"")</f>
        <v>48.118181818181817</v>
      </c>
      <c r="AR40" s="23">
        <f>IF(AR10&gt;0,VLOOKUP(AR10,'[3]2010_Envelope'!$BH$6:$CR$128,7),"")</f>
        <v>12.941618491193834</v>
      </c>
      <c r="AS40" s="23">
        <f>IF(AS10&gt;0,VLOOKUP(AS10,'[3]2010_Envelope'!$BH$6:$CR$128,7),"")</f>
        <v>39.890181818181809</v>
      </c>
      <c r="AT40" s="23">
        <f>IF(AT10&gt;0,VLOOKUP(AT10,'[3]2010_Envelope'!$BH$6:$CR$128,7),"")</f>
        <v>24.739090909090908</v>
      </c>
      <c r="AU40" s="23">
        <f>IF(AU10&gt;0,VLOOKUP(AU10,'[3]2010_Envelope'!$BH$6:$CR$128,7),"")</f>
        <v>12.818181818181818</v>
      </c>
      <c r="AV40" s="22" t="str">
        <f>IF(AV10&gt;0,VLOOKUP(AV10,'[3]2010_HVAC'!$EY$7:$KA$83,41),"")</f>
        <v/>
      </c>
      <c r="AW40" s="22" t="str">
        <f>IF(AW10&gt;0,VLOOKUP(AW10,'[3]2010_HVAC'!$EY$7:$KA$83,41),"")</f>
        <v/>
      </c>
      <c r="AX40" s="22" t="str">
        <f>IF(AX10&gt;0,VLOOKUP(AX10,'[3]2010_HVAC'!$EY$7:$KA$83,41),"")</f>
        <v/>
      </c>
      <c r="AY40" s="61">
        <f>VLOOKUP($C40,[1]Performance!$A$3:$K$36,11)</f>
        <v>2</v>
      </c>
      <c r="AZ40" s="61">
        <f t="shared" si="35"/>
        <v>43</v>
      </c>
      <c r="BA40" s="22">
        <f>IF(BA10&gt;0,VLOOKUP(BA10,'[3]2010_HVAC'!$EY$7:$KA$83,AZ40),"")</f>
        <v>8.7167964817582853</v>
      </c>
      <c r="BB40" s="22" t="str">
        <f>IF(BB10&gt;0,VLOOKUP(BB10,'[3]2010_HVAC'!$EY$7:$KA$83,41),"")</f>
        <v/>
      </c>
      <c r="BC40" s="22">
        <f>IF(BC10&gt;0,VLOOKUP(BC10,'[3]2010_HVAC'!$EY$7:$KA$83,41),"")</f>
        <v>81.678799999999995</v>
      </c>
      <c r="BD40" s="22">
        <f>IF(BD10&gt;0,VLOOKUP(BD10,'[3]2010_HVAC'!$EY$7:$KA$83,41),"")</f>
        <v>2.0371313131313129</v>
      </c>
      <c r="BE40" s="22" t="str">
        <f>IF(BE10&gt;0,VLOOKUP(BE10,'[3]2010_HVAC'!$EY$7:$KA$83,41),"")</f>
        <v/>
      </c>
      <c r="BF40" s="22" t="str">
        <f>IF(BF10&gt;0,VLOOKUP(BF10,'[3]2010_HVAC'!$EY$7:$KA$83,41),"")</f>
        <v/>
      </c>
      <c r="BG40" s="14">
        <f t="shared" si="36"/>
        <v>237648.06542322258</v>
      </c>
      <c r="BH40" s="21">
        <f>IF($N40&gt;0,VLOOKUP($C40,[2]Sevilla!$AB$7:$AN$40,$N40))/((IF($P40=1,'3 PlantsCodes'!$D$26,IF($P40=2,'3 PlantsCodes'!$D$27,IF($P40=3,'3 PlantsCodes'!$D$28,IF($P40=4,'3 PlantsCodes'!$D$29)))))*IF($R40=1,'3 PlantsCodes'!$D$31,IF(SP_Seville!$R40=2,'3 PlantsCodes'!$D$32)))</f>
        <v>2.4413919390614836</v>
      </c>
      <c r="BI40" s="21">
        <f>IF($O40&gt;0,VLOOKUP($C40,[2]Sevilla!$AB$7:$AN$40,$O40),0)/(IF($Q40=1,'3 PlantsCodes'!$E$26,IF($Q40=3,'3 PlantsCodes'!$E$28,IF($Q40=4,'3 PlantsCodes'!$E$29,1)))*IF($R40=1,'3 PlantsCodes'!$E$31,IF($R40=2,'3 PlantsCodes'!$E$32)))</f>
        <v>11.515186325664162</v>
      </c>
      <c r="BJ40" s="21">
        <f>VLOOKUP($C40,[2]Sevilla!$AB$6:$AZ$40,$T40)</f>
        <v>6.4653560528720568</v>
      </c>
      <c r="BK40" s="21">
        <f>VLOOKUP($C40,[2]Sevilla!$B$7:$Y$40,18)</f>
        <v>11.353794285713454</v>
      </c>
      <c r="BL40" s="21">
        <f>VLOOKUP($C40,[2]Sevilla!$B$7:$AA$40,26)</f>
        <v>0.45070685752369849</v>
      </c>
      <c r="BM40" s="22">
        <f>IF($V40=1,-[4]SFH!$E$13,0)</f>
        <v>0</v>
      </c>
      <c r="BN40" s="63" t="s">
        <v>38</v>
      </c>
      <c r="BO40" s="21">
        <f>IF($N40&gt;0,VLOOKUP($C40,[1]Sevilla!$AB$7:$AN$40,$N40))/((IF($P40=1,'3 PlantsCodes'!$D$26,IF($P40=2,'3 PlantsCodes'!$D$27,IF($P40=3,'3 PlantsCodes'!$D$28,IF($P40=4,'3 PlantsCodes'!$D$29)))))*IF($R40=1,'3 PlantsCodes'!$D$31,IF(SP_Seville!$R40=2,'3 PlantsCodes'!$D$32)))</f>
        <v>2.511160168762288</v>
      </c>
      <c r="BP40" s="21">
        <f>IF($O40&gt;0,VLOOKUP($C40,[1]Sevilla!$AB$7:$AN$40,$O40),0)/(IF($Q40=1,'3 PlantsCodes'!$E$26,IF($Q40=3,'3 PlantsCodes'!$E$28,IF($Q40=4,'3 PlantsCodes'!$E$29,1)))*IF($R40=1,'3 PlantsCodes'!$E$31,IF($R40=2,'3 PlantsCodes'!$E$32)))</f>
        <v>6.0592104708843699</v>
      </c>
      <c r="BQ40" s="21">
        <f>VLOOKUP($C40,[1]Sevilla!$AB$6:$AZ$40,$T40)</f>
        <v>9.203116274942106</v>
      </c>
      <c r="BR40" s="21">
        <f>VLOOKUP($C40,[1]Sevilla!$B$7:$Y$40,18)</f>
        <v>11.676460606061633</v>
      </c>
      <c r="BS40" s="21">
        <f>VLOOKUP($C40,[1]Sevilla!$B$7:$AA$40,26)</f>
        <v>0.38584562011494955</v>
      </c>
      <c r="BT40" s="22">
        <f>IF($V40=1,-[4]AB!$E$13,0)</f>
        <v>0</v>
      </c>
      <c r="BU40" s="63" t="s">
        <v>38</v>
      </c>
    </row>
    <row r="41" spans="1:73" ht="15" customHeight="1" x14ac:dyDescent="0.25">
      <c r="A41" s="195"/>
      <c r="B41" s="18">
        <v>6</v>
      </c>
      <c r="C41" s="26">
        <f t="shared" ref="C41:W41" si="40">IF(C11="","",C11)</f>
        <v>31</v>
      </c>
      <c r="D41" s="55" t="str">
        <f t="shared" si="40"/>
        <v>o+</v>
      </c>
      <c r="E41" s="55" t="str">
        <f t="shared" si="40"/>
        <v>o+</v>
      </c>
      <c r="F41" s="54" t="str">
        <f t="shared" si="40"/>
        <v>o</v>
      </c>
      <c r="G41" s="54" t="str">
        <f t="shared" si="40"/>
        <v>o</v>
      </c>
      <c r="H41" s="54">
        <f t="shared" si="40"/>
        <v>0</v>
      </c>
      <c r="I41" s="54">
        <f t="shared" si="40"/>
        <v>4</v>
      </c>
      <c r="J41" s="54">
        <f t="shared" si="40"/>
        <v>3</v>
      </c>
      <c r="K41" s="54">
        <f t="shared" si="40"/>
        <v>1</v>
      </c>
      <c r="L41" s="54">
        <f t="shared" si="40"/>
        <v>1</v>
      </c>
      <c r="M41" s="54">
        <f t="shared" si="40"/>
        <v>4311</v>
      </c>
      <c r="N41" s="54">
        <f t="shared" si="40"/>
        <v>7</v>
      </c>
      <c r="O41" s="54">
        <f t="shared" si="40"/>
        <v>12</v>
      </c>
      <c r="P41" s="54">
        <f t="shared" si="40"/>
        <v>1</v>
      </c>
      <c r="Q41" s="54">
        <f t="shared" si="40"/>
        <v>1</v>
      </c>
      <c r="R41" s="54">
        <f t="shared" si="40"/>
        <v>1</v>
      </c>
      <c r="S41" s="54" t="str">
        <f t="shared" si="40"/>
        <v>o</v>
      </c>
      <c r="T41" s="26">
        <f t="shared" si="40"/>
        <v>16</v>
      </c>
      <c r="U41" s="54">
        <f t="shared" si="40"/>
        <v>0</v>
      </c>
      <c r="V41" s="54">
        <f t="shared" si="40"/>
        <v>0</v>
      </c>
      <c r="W41" s="19" t="str">
        <f t="shared" si="40"/>
        <v/>
      </c>
      <c r="X41" s="23">
        <f>IF(X11&gt;0,VLOOKUP(X11,'[3]2010_Envelope'!$BH$6:$CR$128,6),"")</f>
        <v>18.823304999999998</v>
      </c>
      <c r="Y41" s="23">
        <f>IF(Y11&gt;0,VLOOKUP(Y11,'[3]2010_Envelope'!$BH$6:$CR$128,6),"")</f>
        <v>116.03125</v>
      </c>
      <c r="Z41" s="23">
        <f>IF(Z11&gt;0,VLOOKUP(Z11,'[3]2010_Envelope'!$BH$6:$CR$128,6),"")</f>
        <v>26.744492052898167</v>
      </c>
      <c r="AA41" s="23">
        <f>IF(AA11&gt;0,VLOOKUP(AA11,'[3]2010_Envelope'!$BH$6:$CR$128,6),"")</f>
        <v>115.99857857142861</v>
      </c>
      <c r="AB41" s="23" t="str">
        <f>IF(AB11&gt;0,VLOOKUP(AB11,'[3]2010_Envelope'!$BH$6:$CR$128,6),"")</f>
        <v/>
      </c>
      <c r="AC41" s="23">
        <f>IF(AC11&gt;0,VLOOKUP(AC11,'[3]2010_Envelope'!$BH$6:$CR$128,6),"")</f>
        <v>12.554464285714287</v>
      </c>
      <c r="AD41" s="22" t="str">
        <f>IF(AD11&gt;0,VLOOKUP(AD11,'[3]2010_HVAC'!$EY$7:$KA$83,38),"")</f>
        <v/>
      </c>
      <c r="AE41" s="22" t="str">
        <f>IF(AE11&gt;0,VLOOKUP(AE11,'[3]2010_HVAC'!$EY$7:$KA$83,38),"")</f>
        <v/>
      </c>
      <c r="AF41" s="22" t="str">
        <f>IF(AF11&gt;0,VLOOKUP(AF11,'[3]2010_HVAC'!$EY$7:$KA$83,38),"")</f>
        <v/>
      </c>
      <c r="AG41" s="61">
        <f>VLOOKUP($C41,[2]Performance!$A$3:$K$36,11)</f>
        <v>2</v>
      </c>
      <c r="AH41" s="61">
        <f t="shared" si="33"/>
        <v>40</v>
      </c>
      <c r="AI41" s="22">
        <f>IF(AI11&gt;0,VLOOKUP(AI11,'[3]2010_HVAC'!$EY$7:$KA$83,AH41),"")</f>
        <v>7.9311705626958782</v>
      </c>
      <c r="AJ41" s="22" t="str">
        <f>IF(AJ11&gt;0,VLOOKUP(AJ11,'[3]2010_HVAC'!$EY$7:$KA$83,38),"")</f>
        <v/>
      </c>
      <c r="AK41" s="22">
        <f>IF(AK11&gt;0,VLOOKUP(AK11,'[3]2010_HVAC'!$EY$7:$KA$83,38),"")</f>
        <v>92.473799999999997</v>
      </c>
      <c r="AL41" s="22">
        <f>IF(AL11&gt;0,VLOOKUP(AL11,'[3]2010_HVAC'!$EY$7:$KA$83,38),"")</f>
        <v>14.405428571428571</v>
      </c>
      <c r="AM41" s="22" t="str">
        <f>IF(AM11&gt;0,VLOOKUP(AM11,'[3]2010_HVAC'!$EY$7:$KA$83,38),"")</f>
        <v/>
      </c>
      <c r="AN41" s="22" t="str">
        <f>IF(AN11&gt;0,VLOOKUP(AN11,'[3]2010_HVAC'!$EY$7:$KA$83,38),"")</f>
        <v/>
      </c>
      <c r="AO41" s="14">
        <f t="shared" si="34"/>
        <v>56694.74846618317</v>
      </c>
      <c r="AP41" s="23">
        <f>IF(AP11&gt;0,VLOOKUP(AP11,'[3]2010_Envelope'!$BH$6:$CR$128,7),"")</f>
        <v>9.1085682828282817</v>
      </c>
      <c r="AQ41" s="23">
        <f>IF(AQ11&gt;0,VLOOKUP(AQ11,'[3]2010_Envelope'!$BH$6:$CR$128,7),"")</f>
        <v>48.118181818181817</v>
      </c>
      <c r="AR41" s="23">
        <f>IF(AR11&gt;0,VLOOKUP(AR11,'[3]2010_Envelope'!$BH$6:$CR$128,7),"")</f>
        <v>12.941618491193834</v>
      </c>
      <c r="AS41" s="23">
        <f>IF(AS11&gt;0,VLOOKUP(AS11,'[3]2010_Envelope'!$BH$6:$CR$128,7),"")</f>
        <v>51.63163636363636</v>
      </c>
      <c r="AT41" s="23" t="str">
        <f>IF(AT11&gt;0,VLOOKUP(AT11,'[3]2010_Envelope'!$BH$6:$CR$128,7),"")</f>
        <v/>
      </c>
      <c r="AU41" s="23">
        <f>IF(AU11&gt;0,VLOOKUP(AU11,'[3]2010_Envelope'!$BH$6:$CR$128,7),"")</f>
        <v>5.127272727272727</v>
      </c>
      <c r="AV41" s="22" t="str">
        <f>IF(AV11&gt;0,VLOOKUP(AV11,'[3]2010_HVAC'!$EY$7:$KA$83,41),"")</f>
        <v/>
      </c>
      <c r="AW41" s="22" t="str">
        <f>IF(AW11&gt;0,VLOOKUP(AW11,'[3]2010_HVAC'!$EY$7:$KA$83,41),"")</f>
        <v/>
      </c>
      <c r="AX41" s="22" t="str">
        <f>IF(AX11&gt;0,VLOOKUP(AX11,'[3]2010_HVAC'!$EY$7:$KA$83,41),"")</f>
        <v/>
      </c>
      <c r="AY41" s="61">
        <f>VLOOKUP($C41,[1]Performance!$A$3:$K$36,11)</f>
        <v>2</v>
      </c>
      <c r="AZ41" s="61">
        <f t="shared" si="35"/>
        <v>43</v>
      </c>
      <c r="BA41" s="22">
        <f>IF(BA11&gt;0,VLOOKUP(BA11,'[3]2010_HVAC'!$EY$7:$KA$83,AZ41),"")</f>
        <v>8.7167964817582853</v>
      </c>
      <c r="BB41" s="22" t="str">
        <f>IF(BB11&gt;0,VLOOKUP(BB11,'[3]2010_HVAC'!$EY$7:$KA$83,41),"")</f>
        <v/>
      </c>
      <c r="BC41" s="22">
        <f>IF(BC11&gt;0,VLOOKUP(BC11,'[3]2010_HVAC'!$EY$7:$KA$83,41),"")</f>
        <v>81.678799999999995</v>
      </c>
      <c r="BD41" s="22">
        <f>IF(BD11&gt;0,VLOOKUP(BD11,'[3]2010_HVAC'!$EY$7:$KA$83,41),"")</f>
        <v>2.0371313131313129</v>
      </c>
      <c r="BE41" s="22" t="str">
        <f>IF(BE11&gt;0,VLOOKUP(BE11,'[3]2010_HVAC'!$EY$7:$KA$83,41),"")</f>
        <v/>
      </c>
      <c r="BF41" s="22" t="str">
        <f>IF(BF11&gt;0,VLOOKUP(BF11,'[3]2010_HVAC'!$EY$7:$KA$83,41),"")</f>
        <v/>
      </c>
      <c r="BG41" s="14">
        <f t="shared" si="36"/>
        <v>217166.4054232226</v>
      </c>
      <c r="BH41" s="21">
        <f>IF($N41&gt;0,VLOOKUP($C41,[2]Sevilla!$AB$7:$AN$40,$N41))/((IF($P41=1,'3 PlantsCodes'!$D$26,IF($P41=2,'3 PlantsCodes'!$D$27,IF($P41=3,'3 PlantsCodes'!$D$28,IF($P41=4,'3 PlantsCodes'!$D$29)))))*IF($R41=1,'3 PlantsCodes'!$D$31,IF(SP_Seville!$R41=2,'3 PlantsCodes'!$D$32)))</f>
        <v>1.3370376049807082</v>
      </c>
      <c r="BI41" s="21">
        <f>IF($O41&gt;0,VLOOKUP($C41,[2]Sevilla!$AB$7:$AN$40,$O41),0)/(IF($Q41=1,'3 PlantsCodes'!$E$26,IF($Q41=3,'3 PlantsCodes'!$E$28,IF($Q41=4,'3 PlantsCodes'!$E$29,1)))*IF($R41=1,'3 PlantsCodes'!$E$31,IF($R41=2,'3 PlantsCodes'!$E$32)))</f>
        <v>23.178599183447172</v>
      </c>
      <c r="BJ41" s="21">
        <f>VLOOKUP($C41,[2]Sevilla!$AB$6:$AZ$40,$T41)</f>
        <v>8.1323010579433639</v>
      </c>
      <c r="BK41" s="21">
        <f>VLOOKUP($C41,[2]Sevilla!$B$7:$Y$40,18)</f>
        <v>11.353794285713454</v>
      </c>
      <c r="BL41" s="21">
        <f>VLOOKUP($C41,[2]Sevilla!$B$7:$AA$40,26)</f>
        <v>0.62266775150999998</v>
      </c>
      <c r="BM41" s="22">
        <f>IF($V41=1,-[4]SFH!$E$13,0)</f>
        <v>0</v>
      </c>
      <c r="BN41" s="63" t="s">
        <v>38</v>
      </c>
      <c r="BO41" s="21">
        <f>IF($N41&gt;0,VLOOKUP($C41,[1]Sevilla!$AB$7:$AN$40,$N41))/((IF($P41=1,'3 PlantsCodes'!$D$26,IF($P41=2,'3 PlantsCodes'!$D$27,IF($P41=3,'3 PlantsCodes'!$D$28,IF($P41=4,'3 PlantsCodes'!$D$29)))))*IF($R41=1,'3 PlantsCodes'!$D$31,IF(SP_Seville!$R41=2,'3 PlantsCodes'!$D$32)))</f>
        <v>1.6717899048513947</v>
      </c>
      <c r="BP41" s="21">
        <f>IF($O41&gt;0,VLOOKUP($C41,[1]Sevilla!$AB$7:$AN$40,$O41),0)/(IF($Q41=1,'3 PlantsCodes'!$E$26,IF($Q41=3,'3 PlantsCodes'!$E$28,IF($Q41=4,'3 PlantsCodes'!$E$29,1)))*IF($R41=1,'3 PlantsCodes'!$E$31,IF($R41=2,'3 PlantsCodes'!$E$32)))</f>
        <v>12.717589075898641</v>
      </c>
      <c r="BQ41" s="21">
        <f>VLOOKUP($C41,[1]Sevilla!$AB$6:$AZ$40,$T41)</f>
        <v>8.9716482881714921</v>
      </c>
      <c r="BR41" s="21">
        <f>VLOOKUP($C41,[1]Sevilla!$B$7:$Y$40,18)</f>
        <v>11.676460606061633</v>
      </c>
      <c r="BS41" s="21">
        <f>VLOOKUP($C41,[1]Sevilla!$B$7:$AA$40,26)</f>
        <v>0.45855457422723228</v>
      </c>
      <c r="BT41" s="22">
        <f>IF($V41=1,-[4]AB!$E$13,0)</f>
        <v>0</v>
      </c>
      <c r="BU41" s="63" t="s">
        <v>38</v>
      </c>
    </row>
    <row r="42" spans="1:73" ht="15" customHeight="1" x14ac:dyDescent="0.25">
      <c r="A42" s="195"/>
      <c r="B42" s="18">
        <v>7</v>
      </c>
      <c r="C42" s="26">
        <f t="shared" ref="C42:W42" si="41">IF(C12="","",C12)</f>
        <v>7</v>
      </c>
      <c r="D42" s="55" t="str">
        <f t="shared" si="41"/>
        <v>o-</v>
      </c>
      <c r="E42" s="55" t="str">
        <f t="shared" si="41"/>
        <v>-</v>
      </c>
      <c r="F42" s="54" t="str">
        <f t="shared" si="41"/>
        <v>o</v>
      </c>
      <c r="G42" s="54" t="str">
        <f t="shared" si="41"/>
        <v>o</v>
      </c>
      <c r="H42" s="54">
        <f t="shared" si="41"/>
        <v>0</v>
      </c>
      <c r="I42" s="54">
        <f t="shared" si="41"/>
        <v>2</v>
      </c>
      <c r="J42" s="54">
        <f t="shared" si="41"/>
        <v>1</v>
      </c>
      <c r="K42" s="54">
        <f t="shared" si="41"/>
        <v>1</v>
      </c>
      <c r="L42" s="54">
        <f t="shared" si="41"/>
        <v>1</v>
      </c>
      <c r="M42" s="54">
        <f t="shared" si="41"/>
        <v>2111</v>
      </c>
      <c r="N42" s="54">
        <f t="shared" si="41"/>
        <v>8</v>
      </c>
      <c r="O42" s="54">
        <f t="shared" si="41"/>
        <v>13</v>
      </c>
      <c r="P42" s="54">
        <f t="shared" si="41"/>
        <v>1</v>
      </c>
      <c r="Q42" s="54">
        <f t="shared" si="41"/>
        <v>1</v>
      </c>
      <c r="R42" s="54">
        <f t="shared" si="41"/>
        <v>2</v>
      </c>
      <c r="S42" s="54" t="str">
        <f t="shared" si="41"/>
        <v>o</v>
      </c>
      <c r="T42" s="26">
        <f t="shared" si="41"/>
        <v>17</v>
      </c>
      <c r="U42" s="54">
        <f t="shared" si="41"/>
        <v>0</v>
      </c>
      <c r="V42" s="54">
        <f t="shared" si="41"/>
        <v>0</v>
      </c>
      <c r="W42" s="19" t="str">
        <f t="shared" si="41"/>
        <v/>
      </c>
      <c r="X42" s="23">
        <f>IF(X12&gt;0,VLOOKUP(X12,'[3]2010_Envelope'!$BH$6:$CR$128,6),"")</f>
        <v>9.844419642857142</v>
      </c>
      <c r="Y42" s="23">
        <f>IF(Y12&gt;0,VLOOKUP(Y12,'[3]2010_Envelope'!$BH$6:$CR$128,6),"")</f>
        <v>86.65625</v>
      </c>
      <c r="Z42" s="23">
        <f>IF(Z12&gt;0,VLOOKUP(Z12,'[3]2010_Envelope'!$BH$6:$CR$128,6),"")</f>
        <v>20.334375000000001</v>
      </c>
      <c r="AA42" s="23">
        <f>IF(AA12&gt;0,VLOOKUP(AA12,'[3]2010_Envelope'!$BH$6:$CR$128,6),"")</f>
        <v>16.641964285714284</v>
      </c>
      <c r="AB42" s="23" t="str">
        <f>IF(AB12&gt;0,VLOOKUP(AB12,'[3]2010_Envelope'!$BH$6:$CR$128,6),"")</f>
        <v/>
      </c>
      <c r="AC42" s="23">
        <f>IF(AC12&gt;0,VLOOKUP(AC12,'[3]2010_Envelope'!$BH$6:$CR$128,6),"")</f>
        <v>12.554464285714287</v>
      </c>
      <c r="AD42" s="22" t="str">
        <f>IF(AD12&gt;0,VLOOKUP(AD12,'[3]2010_HVAC'!$EY$7:$KA$83,38),"")</f>
        <v/>
      </c>
      <c r="AE42" s="22" t="str">
        <f>IF(AE12&gt;0,VLOOKUP(AE12,'[3]2010_HVAC'!$EY$7:$KA$83,38),"")</f>
        <v/>
      </c>
      <c r="AF42" s="22" t="str">
        <f>IF(AF12&gt;0,VLOOKUP(AF12,'[3]2010_HVAC'!$EY$7:$KA$83,38),"")</f>
        <v/>
      </c>
      <c r="AG42" s="61">
        <f>VLOOKUP($C42,[2]Performance!$A$3:$K$36,11)</f>
        <v>1</v>
      </c>
      <c r="AH42" s="61">
        <f t="shared" si="33"/>
        <v>39</v>
      </c>
      <c r="AI42" s="22">
        <f>IF(AI12&gt;0,VLOOKUP(AI12,'[3]2010_HVAC'!$EY$7:$KA$83,AH42),"")</f>
        <v>118.41386794831766</v>
      </c>
      <c r="AJ42" s="22" t="str">
        <f>IF(AJ12&gt;0,VLOOKUP(AJ12,'[3]2010_HVAC'!$EY$7:$KA$83,38),"")</f>
        <v/>
      </c>
      <c r="AK42" s="22">
        <f>IF(AK12&gt;0,VLOOKUP(AK12,'[3]2010_HVAC'!$EY$7:$KA$83,38),"")</f>
        <v>92.473799999999997</v>
      </c>
      <c r="AL42" s="22">
        <f>IF(AL12&gt;0,VLOOKUP(AL12,'[3]2010_HVAC'!$EY$7:$KA$83,38),"")</f>
        <v>8.345714285714287</v>
      </c>
      <c r="AM42" s="22" t="str">
        <f>IF(AM12&gt;0,VLOOKUP(AM12,'[3]2010_HVAC'!$EY$7:$KA$83,38),"")</f>
        <v/>
      </c>
      <c r="AN42" s="22" t="str">
        <f>IF(AN12&gt;0,VLOOKUP(AN12,'[3]2010_HVAC'!$EY$7:$KA$83,38),"")</f>
        <v/>
      </c>
      <c r="AO42" s="14">
        <f t="shared" si="34"/>
        <v>51137.079762764479</v>
      </c>
      <c r="AP42" s="23">
        <f>IF(AP12&gt;0,VLOOKUP(AP12,'[3]2010_Envelope'!$BH$6:$CR$128,7),"")</f>
        <v>4.7636994949494946</v>
      </c>
      <c r="AQ42" s="23">
        <f>IF(AQ12&gt;0,VLOOKUP(AQ12,'[3]2010_Envelope'!$BH$6:$CR$128,7),"")</f>
        <v>35.936363636363637</v>
      </c>
      <c r="AR42" s="23">
        <f>IF(AR12&gt;0,VLOOKUP(AR12,'[3]2010_Envelope'!$BH$6:$CR$128,7),"")</f>
        <v>9.8397727272727273</v>
      </c>
      <c r="AS42" s="23">
        <f>IF(AS12&gt;0,VLOOKUP(AS12,'[3]2010_Envelope'!$BH$6:$CR$128,7),"")</f>
        <v>7.5484848484848488</v>
      </c>
      <c r="AT42" s="23" t="str">
        <f>IF(AT12&gt;0,VLOOKUP(AT12,'[3]2010_Envelope'!$BH$6:$CR$128,7),"")</f>
        <v/>
      </c>
      <c r="AU42" s="23">
        <f>IF(AU12&gt;0,VLOOKUP(AU12,'[3]2010_Envelope'!$BH$6:$CR$128,7),"")</f>
        <v>5.127272727272727</v>
      </c>
      <c r="AV42" s="22" t="str">
        <f>IF(AV12&gt;0,VLOOKUP(AV12,'[3]2010_HVAC'!$EY$7:$KA$83,41),"")</f>
        <v/>
      </c>
      <c r="AW42" s="22" t="str">
        <f>IF(AW12&gt;0,VLOOKUP(AW12,'[3]2010_HVAC'!$EY$7:$KA$83,41),"")</f>
        <v/>
      </c>
      <c r="AX42" s="22" t="str">
        <f>IF(AX12&gt;0,VLOOKUP(AX12,'[3]2010_HVAC'!$EY$7:$KA$83,41),"")</f>
        <v/>
      </c>
      <c r="AY42" s="61">
        <f>VLOOKUP($C42,[1]Performance!$A$3:$K$36,11)</f>
        <v>1</v>
      </c>
      <c r="AZ42" s="61">
        <f t="shared" si="35"/>
        <v>42</v>
      </c>
      <c r="BA42" s="22">
        <f>IF(BA12&gt;0,VLOOKUP(BA12,'[3]2010_HVAC'!$EY$7:$KA$83,AZ42),"")</f>
        <v>88.834020065591162</v>
      </c>
      <c r="BB42" s="22" t="str">
        <f>IF(BB12&gt;0,VLOOKUP(BB12,'[3]2010_HVAC'!$EY$7:$KA$83,41),"")</f>
        <v/>
      </c>
      <c r="BC42" s="22">
        <f>IF(BC12&gt;0,VLOOKUP(BC12,'[3]2010_HVAC'!$EY$7:$KA$83,41),"")</f>
        <v>81.678799999999995</v>
      </c>
      <c r="BD42" s="22">
        <f>IF(BD12&gt;0,VLOOKUP(BD12,'[3]2010_HVAC'!$EY$7:$KA$83,41),"")</f>
        <v>0.59010101010101013</v>
      </c>
      <c r="BE42" s="22" t="str">
        <f>IF(BE12&gt;0,VLOOKUP(BE12,'[3]2010_HVAC'!$EY$7:$KA$83,41),"")</f>
        <v/>
      </c>
      <c r="BF42" s="22" t="str">
        <f>IF(BF12&gt;0,VLOOKUP(BF12,'[3]2010_HVAC'!$EY$7:$KA$83,41),"")</f>
        <v/>
      </c>
      <c r="BG42" s="14">
        <f t="shared" si="36"/>
        <v>231975.32936493523</v>
      </c>
      <c r="BH42" s="21">
        <f>IF($N42&gt;0,VLOOKUP($C42,[2]Sevilla!$AB$7:$AN$40,$N42))/((IF($P42=1,'3 PlantsCodes'!$D$26,IF($P42=2,'3 PlantsCodes'!$D$27,IF($P42=3,'3 PlantsCodes'!$D$28,IF($P42=4,'3 PlantsCodes'!$D$29)))))*IF($R42=1,'3 PlantsCodes'!$D$31,IF(SP_Seville!$R42=2,'3 PlantsCodes'!$D$32)))</f>
        <v>5.2042554786961004</v>
      </c>
      <c r="BI42" s="21">
        <f>IF($O42&gt;0,VLOOKUP($C42,[2]Sevilla!$AB$7:$AN$40,$O42),0)/(IF($Q42=1,'3 PlantsCodes'!$E$26,IF($Q42=3,'3 PlantsCodes'!$E$28,IF($Q42=4,'3 PlantsCodes'!$E$29,1)))*IF($R42=1,'3 PlantsCodes'!$E$31,IF($R42=2,'3 PlantsCodes'!$E$32)))</f>
        <v>13.545735882152528</v>
      </c>
      <c r="BJ42" s="21">
        <f>VLOOKUP($C42,[2]Sevilla!$AB$6:$AZ$40,$T42)</f>
        <v>4.3238856767222504</v>
      </c>
      <c r="BK42" s="21">
        <f>VLOOKUP($C42,[2]Sevilla!$B$7:$Y$40,18)</f>
        <v>11.353794285713454</v>
      </c>
      <c r="BL42" s="21">
        <f>VLOOKUP($C42,[2]Sevilla!$B$7:$AA$40,26)</f>
        <v>0.69627543924739033</v>
      </c>
      <c r="BM42" s="22">
        <f>IF($V42=1,-[4]SFH!$E$13,0)</f>
        <v>0</v>
      </c>
      <c r="BN42" s="63" t="s">
        <v>38</v>
      </c>
      <c r="BO42" s="21">
        <f>IF($N42&gt;0,VLOOKUP($C42,[1]Sevilla!$AB$7:$AN$40,$N42))/((IF($P42=1,'3 PlantsCodes'!$D$26,IF($P42=2,'3 PlantsCodes'!$D$27,IF($P42=3,'3 PlantsCodes'!$D$28,IF($P42=4,'3 PlantsCodes'!$D$29)))))*IF($R42=1,'3 PlantsCodes'!$D$31,IF(SP_Seville!$R42=2,'3 PlantsCodes'!$D$32)))</f>
        <v>4.1336760233725611</v>
      </c>
      <c r="BP42" s="21">
        <f>IF($O42&gt;0,VLOOKUP($C42,[1]Sevilla!$AB$7:$AN$40,$O42),0)/(IF($Q42=1,'3 PlantsCodes'!$E$26,IF($Q42=3,'3 PlantsCodes'!$E$28,IF($Q42=4,'3 PlantsCodes'!$E$29,1)))*IF($R42=1,'3 PlantsCodes'!$E$31,IF($R42=2,'3 PlantsCodes'!$E$32)))</f>
        <v>7.7770918225995445</v>
      </c>
      <c r="BQ42" s="21">
        <f>VLOOKUP($C42,[1]Sevilla!$AB$6:$AZ$40,$T42)</f>
        <v>6.2584773577371315</v>
      </c>
      <c r="BR42" s="21">
        <f>VLOOKUP($C42,[1]Sevilla!$B$7:$Y$40,18)</f>
        <v>11.676460606061633</v>
      </c>
      <c r="BS42" s="21">
        <f>VLOOKUP($C42,[1]Sevilla!$B$7:$AA$40,26)</f>
        <v>0.49128874379096749</v>
      </c>
      <c r="BT42" s="22">
        <f>IF($V42=1,-[4]AB!$E$13,0)</f>
        <v>0</v>
      </c>
      <c r="BU42" s="63" t="s">
        <v>38</v>
      </c>
    </row>
    <row r="43" spans="1:73" ht="15" customHeight="1" x14ac:dyDescent="0.25">
      <c r="A43" s="195"/>
      <c r="B43" s="18">
        <v>8</v>
      </c>
      <c r="C43" s="26">
        <f t="shared" ref="C43:W43" si="42">IF(C13="","",C13)</f>
        <v>17</v>
      </c>
      <c r="D43" s="55" t="str">
        <f t="shared" si="42"/>
        <v>o</v>
      </c>
      <c r="E43" s="55" t="str">
        <f t="shared" si="42"/>
        <v>-</v>
      </c>
      <c r="F43" s="54" t="str">
        <f t="shared" si="42"/>
        <v>o</v>
      </c>
      <c r="G43" s="54" t="str">
        <f t="shared" si="42"/>
        <v>o</v>
      </c>
      <c r="H43" s="54">
        <f t="shared" si="42"/>
        <v>0</v>
      </c>
      <c r="I43" s="54">
        <f t="shared" si="42"/>
        <v>3</v>
      </c>
      <c r="J43" s="54">
        <f t="shared" si="42"/>
        <v>1</v>
      </c>
      <c r="K43" s="54">
        <f t="shared" si="42"/>
        <v>1</v>
      </c>
      <c r="L43" s="54">
        <f t="shared" si="42"/>
        <v>1</v>
      </c>
      <c r="M43" s="54">
        <f t="shared" si="42"/>
        <v>3111</v>
      </c>
      <c r="N43" s="54">
        <f t="shared" si="42"/>
        <v>8</v>
      </c>
      <c r="O43" s="54">
        <f t="shared" si="42"/>
        <v>13</v>
      </c>
      <c r="P43" s="54">
        <f t="shared" si="42"/>
        <v>1</v>
      </c>
      <c r="Q43" s="54">
        <f t="shared" si="42"/>
        <v>1</v>
      </c>
      <c r="R43" s="54">
        <f t="shared" si="42"/>
        <v>2</v>
      </c>
      <c r="S43" s="54" t="str">
        <f t="shared" si="42"/>
        <v>o</v>
      </c>
      <c r="T43" s="26">
        <f t="shared" si="42"/>
        <v>17</v>
      </c>
      <c r="U43" s="54">
        <f t="shared" si="42"/>
        <v>0</v>
      </c>
      <c r="V43" s="54">
        <f t="shared" si="42"/>
        <v>0</v>
      </c>
      <c r="W43" s="19" t="str">
        <f t="shared" si="42"/>
        <v/>
      </c>
      <c r="X43" s="23">
        <f>IF(X13&gt;0,VLOOKUP(X13,'[3]2010_Envelope'!$BH$6:$CR$128,6),"")</f>
        <v>14.333862321428571</v>
      </c>
      <c r="Y43" s="23">
        <f>IF(Y13&gt;0,VLOOKUP(Y13,'[3]2010_Envelope'!$BH$6:$CR$128,6),"")</f>
        <v>101.34375</v>
      </c>
      <c r="Z43" s="23">
        <f>IF(Z13&gt;0,VLOOKUP(Z13,'[3]2010_Envelope'!$BH$6:$CR$128,6),"")</f>
        <v>23.723437499999999</v>
      </c>
      <c r="AA43" s="23">
        <f>IF(AA13&gt;0,VLOOKUP(AA13,'[3]2010_Envelope'!$BH$6:$CR$128,6),"")</f>
        <v>16.641964285714284</v>
      </c>
      <c r="AB43" s="23" t="str">
        <f>IF(AB13&gt;0,VLOOKUP(AB13,'[3]2010_Envelope'!$BH$6:$CR$128,6),"")</f>
        <v/>
      </c>
      <c r="AC43" s="23">
        <f>IF(AC13&gt;0,VLOOKUP(AC13,'[3]2010_Envelope'!$BH$6:$CR$128,6),"")</f>
        <v>12.554464285714287</v>
      </c>
      <c r="AD43" s="22" t="str">
        <f>IF(AD13&gt;0,VLOOKUP(AD13,'[3]2010_HVAC'!$EY$7:$KA$83,38),"")</f>
        <v/>
      </c>
      <c r="AE43" s="22" t="str">
        <f>IF(AE13&gt;0,VLOOKUP(AE13,'[3]2010_HVAC'!$EY$7:$KA$83,38),"")</f>
        <v/>
      </c>
      <c r="AF43" s="22" t="str">
        <f>IF(AF13&gt;0,VLOOKUP(AF13,'[3]2010_HVAC'!$EY$7:$KA$83,38),"")</f>
        <v/>
      </c>
      <c r="AG43" s="61">
        <f>VLOOKUP($C43,[2]Performance!$A$3:$K$36,11)</f>
        <v>1</v>
      </c>
      <c r="AH43" s="61">
        <f t="shared" si="33"/>
        <v>39</v>
      </c>
      <c r="AI43" s="22">
        <f>IF(AI13&gt;0,VLOOKUP(AI13,'[3]2010_HVAC'!$EY$7:$KA$83,AH43),"")</f>
        <v>118.41386794831766</v>
      </c>
      <c r="AJ43" s="22" t="str">
        <f>IF(AJ13&gt;0,VLOOKUP(AJ13,'[3]2010_HVAC'!$EY$7:$KA$83,38),"")</f>
        <v/>
      </c>
      <c r="AK43" s="22">
        <f>IF(AK13&gt;0,VLOOKUP(AK13,'[3]2010_HVAC'!$EY$7:$KA$83,38),"")</f>
        <v>92.473799999999997</v>
      </c>
      <c r="AL43" s="22">
        <f>IF(AL13&gt;0,VLOOKUP(AL13,'[3]2010_HVAC'!$EY$7:$KA$83,38),"")</f>
        <v>8.345714285714287</v>
      </c>
      <c r="AM43" s="22" t="str">
        <f>IF(AM13&gt;0,VLOOKUP(AM13,'[3]2010_HVAC'!$EY$7:$KA$83,38),"")</f>
        <v/>
      </c>
      <c r="AN43" s="22" t="str">
        <f>IF(AN13&gt;0,VLOOKUP(AN13,'[3]2010_HVAC'!$EY$7:$KA$83,38),"")</f>
        <v/>
      </c>
      <c r="AO43" s="14">
        <f t="shared" si="34"/>
        <v>54296.320487764468</v>
      </c>
      <c r="AP43" s="23">
        <f>IF(AP13&gt;0,VLOOKUP(AP13,'[3]2010_Envelope'!$BH$6:$CR$128,7),"")</f>
        <v>6.9361338888888886</v>
      </c>
      <c r="AQ43" s="23">
        <f>IF(AQ13&gt;0,VLOOKUP(AQ13,'[3]2010_Envelope'!$BH$6:$CR$128,7),"")</f>
        <v>42.027272727272724</v>
      </c>
      <c r="AR43" s="23">
        <f>IF(AR13&gt;0,VLOOKUP(AR13,'[3]2010_Envelope'!$BH$6:$CR$128,7),"")</f>
        <v>11.479734848484849</v>
      </c>
      <c r="AS43" s="23">
        <f>IF(AS13&gt;0,VLOOKUP(AS13,'[3]2010_Envelope'!$BH$6:$CR$128,7),"")</f>
        <v>7.5484848484848488</v>
      </c>
      <c r="AT43" s="23" t="str">
        <f>IF(AT13&gt;0,VLOOKUP(AT13,'[3]2010_Envelope'!$BH$6:$CR$128,7),"")</f>
        <v/>
      </c>
      <c r="AU43" s="23">
        <f>IF(AU13&gt;0,VLOOKUP(AU13,'[3]2010_Envelope'!$BH$6:$CR$128,7),"")</f>
        <v>5.127272727272727</v>
      </c>
      <c r="AV43" s="22" t="str">
        <f>IF(AV13&gt;0,VLOOKUP(AV13,'[3]2010_HVAC'!$EY$7:$KA$83,41),"")</f>
        <v/>
      </c>
      <c r="AW43" s="22" t="str">
        <f>IF(AW13&gt;0,VLOOKUP(AW13,'[3]2010_HVAC'!$EY$7:$KA$83,41),"")</f>
        <v/>
      </c>
      <c r="AX43" s="22" t="str">
        <f>IF(AX13&gt;0,VLOOKUP(AX13,'[3]2010_HVAC'!$EY$7:$KA$83,41),"")</f>
        <v/>
      </c>
      <c r="AY43" s="61">
        <f>VLOOKUP($C43,[1]Performance!$A$3:$K$36,11)</f>
        <v>1</v>
      </c>
      <c r="AZ43" s="61">
        <f t="shared" si="35"/>
        <v>42</v>
      </c>
      <c r="BA43" s="22">
        <f>IF(BA13&gt;0,VLOOKUP(BA13,'[3]2010_HVAC'!$EY$7:$KA$83,AZ43),"")</f>
        <v>88.834020065591162</v>
      </c>
      <c r="BB43" s="22" t="str">
        <f>IF(BB13&gt;0,VLOOKUP(BB13,'[3]2010_HVAC'!$EY$7:$KA$83,41),"")</f>
        <v/>
      </c>
      <c r="BC43" s="22">
        <f>IF(BC13&gt;0,VLOOKUP(BC13,'[3]2010_HVAC'!$EY$7:$KA$83,41),"")</f>
        <v>81.678799999999995</v>
      </c>
      <c r="BD43" s="22">
        <f>IF(BD13&gt;0,VLOOKUP(BD13,'[3]2010_HVAC'!$EY$7:$KA$83,41),"")</f>
        <v>0.59010101010101013</v>
      </c>
      <c r="BE43" s="22" t="str">
        <f>IF(BE13&gt;0,VLOOKUP(BE13,'[3]2010_HVAC'!$EY$7:$KA$83,41),"")</f>
        <v/>
      </c>
      <c r="BF43" s="22" t="str">
        <f>IF(BF13&gt;0,VLOOKUP(BF13,'[3]2010_HVAC'!$EY$7:$KA$83,41),"")</f>
        <v/>
      </c>
      <c r="BG43" s="14">
        <f t="shared" si="36"/>
        <v>241779.60191493522</v>
      </c>
      <c r="BH43" s="21">
        <f>IF($N43&gt;0,VLOOKUP($C43,[2]Sevilla!$AB$7:$AN$40,$N43))/((IF($P43=1,'3 PlantsCodes'!$D$26,IF($P43=2,'3 PlantsCodes'!$D$27,IF($P43=3,'3 PlantsCodes'!$D$28,IF($P43=4,'3 PlantsCodes'!$D$29)))))*IF($R43=1,'3 PlantsCodes'!$D$31,IF(SP_Seville!$R43=2,'3 PlantsCodes'!$D$32)))</f>
        <v>3.9608159012378232</v>
      </c>
      <c r="BI43" s="21">
        <f>IF($O43&gt;0,VLOOKUP($C43,[2]Sevilla!$AB$7:$AN$40,$O43),0)/(IF($Q43=1,'3 PlantsCodes'!$E$26,IF($Q43=3,'3 PlantsCodes'!$E$28,IF($Q43=4,'3 PlantsCodes'!$E$29,1)))*IF($R43=1,'3 PlantsCodes'!$E$31,IF($R43=2,'3 PlantsCodes'!$E$32)))</f>
        <v>12.718684829158876</v>
      </c>
      <c r="BJ43" s="21">
        <f>VLOOKUP($C43,[2]Sevilla!$AB$6:$AZ$40,$T43)</f>
        <v>4.480471517885448</v>
      </c>
      <c r="BK43" s="21">
        <f>VLOOKUP($C43,[2]Sevilla!$B$7:$Y$40,18)</f>
        <v>11.353794285713454</v>
      </c>
      <c r="BL43" s="21">
        <f>VLOOKUP($C43,[2]Sevilla!$B$7:$AA$40,26)</f>
        <v>0.67002693501103572</v>
      </c>
      <c r="BM43" s="22">
        <f>IF($V43=1,-[4]SFH!$E$13,0)</f>
        <v>0</v>
      </c>
      <c r="BN43" s="63" t="s">
        <v>38</v>
      </c>
      <c r="BO43" s="21">
        <f>IF($N43&gt;0,VLOOKUP($C43,[1]Sevilla!$AB$7:$AN$40,$N43))/((IF($P43=1,'3 PlantsCodes'!$D$26,IF($P43=2,'3 PlantsCodes'!$D$27,IF($P43=3,'3 PlantsCodes'!$D$28,IF($P43=4,'3 PlantsCodes'!$D$29)))))*IF($R43=1,'3 PlantsCodes'!$D$31,IF(SP_Seville!$R43=2,'3 PlantsCodes'!$D$32)))</f>
        <v>3.3112431785251477</v>
      </c>
      <c r="BP43" s="21">
        <f>IF($O43&gt;0,VLOOKUP($C43,[1]Sevilla!$AB$7:$AN$40,$O43),0)/(IF($Q43=1,'3 PlantsCodes'!$E$26,IF($Q43=3,'3 PlantsCodes'!$E$28,IF($Q43=4,'3 PlantsCodes'!$E$29,1)))*IF($R43=1,'3 PlantsCodes'!$E$31,IF($R43=2,'3 PlantsCodes'!$E$32)))</f>
        <v>7.3409009757861856</v>
      </c>
      <c r="BQ43" s="21">
        <f>VLOOKUP($C43,[1]Sevilla!$AB$6:$AZ$40,$T43)</f>
        <v>6.2986779880196</v>
      </c>
      <c r="BR43" s="21">
        <f>VLOOKUP($C43,[1]Sevilla!$B$7:$Y$40,18)</f>
        <v>11.676460606061633</v>
      </c>
      <c r="BS43" s="21">
        <f>VLOOKUP($C43,[1]Sevilla!$B$7:$AA$40,26)</f>
        <v>0.48015344167834789</v>
      </c>
      <c r="BT43" s="22">
        <f>IF($V43=1,-[4]AB!$E$13,0)</f>
        <v>0</v>
      </c>
      <c r="BU43" s="63" t="s">
        <v>38</v>
      </c>
    </row>
    <row r="44" spans="1:73" ht="15" customHeight="1" x14ac:dyDescent="0.25">
      <c r="A44" s="195"/>
      <c r="B44" s="18">
        <v>9</v>
      </c>
      <c r="C44" s="26">
        <f t="shared" ref="C44:W44" si="43">IF(C14="","",C14)</f>
        <v>18</v>
      </c>
      <c r="D44" s="55" t="str">
        <f t="shared" si="43"/>
        <v>o</v>
      </c>
      <c r="E44" s="55" t="str">
        <f t="shared" si="43"/>
        <v>-</v>
      </c>
      <c r="F44" s="54" t="str">
        <f t="shared" si="43"/>
        <v>o+</v>
      </c>
      <c r="G44" s="54" t="str">
        <f t="shared" si="43"/>
        <v>o</v>
      </c>
      <c r="H44" s="54">
        <f t="shared" si="43"/>
        <v>0</v>
      </c>
      <c r="I44" s="54">
        <f t="shared" si="43"/>
        <v>3</v>
      </c>
      <c r="J44" s="54">
        <f t="shared" si="43"/>
        <v>1</v>
      </c>
      <c r="K44" s="54">
        <f t="shared" si="43"/>
        <v>2</v>
      </c>
      <c r="L44" s="54">
        <f t="shared" si="43"/>
        <v>1</v>
      </c>
      <c r="M44" s="54">
        <f t="shared" si="43"/>
        <v>3121</v>
      </c>
      <c r="N44" s="54">
        <f t="shared" si="43"/>
        <v>8</v>
      </c>
      <c r="O44" s="54">
        <f t="shared" si="43"/>
        <v>13</v>
      </c>
      <c r="P44" s="54">
        <f t="shared" si="43"/>
        <v>1</v>
      </c>
      <c r="Q44" s="54">
        <f t="shared" si="43"/>
        <v>1</v>
      </c>
      <c r="R44" s="54">
        <f t="shared" si="43"/>
        <v>2</v>
      </c>
      <c r="S44" s="54" t="str">
        <f t="shared" si="43"/>
        <v>o</v>
      </c>
      <c r="T44" s="26">
        <f t="shared" si="43"/>
        <v>17</v>
      </c>
      <c r="U44" s="54">
        <f t="shared" si="43"/>
        <v>0</v>
      </c>
      <c r="V44" s="54">
        <f t="shared" si="43"/>
        <v>0</v>
      </c>
      <c r="W44" s="19" t="str">
        <f t="shared" si="43"/>
        <v/>
      </c>
      <c r="X44" s="23">
        <f>IF(X14&gt;0,VLOOKUP(X14,'[3]2010_Envelope'!$BH$6:$CR$128,6),"")</f>
        <v>14.333862321428571</v>
      </c>
      <c r="Y44" s="23">
        <f>IF(Y14&gt;0,VLOOKUP(Y14,'[3]2010_Envelope'!$BH$6:$CR$128,6),"")</f>
        <v>101.34375</v>
      </c>
      <c r="Z44" s="23">
        <f>IF(Z14&gt;0,VLOOKUP(Z14,'[3]2010_Envelope'!$BH$6:$CR$128,6),"")</f>
        <v>23.723437499999999</v>
      </c>
      <c r="AA44" s="23">
        <f>IF(AA14&gt;0,VLOOKUP(AA14,'[3]2010_Envelope'!$BH$6:$CR$128,6),"")</f>
        <v>16.641964285714284</v>
      </c>
      <c r="AB44" s="23">
        <f>IF(AB14&gt;0,VLOOKUP(AB14,'[3]2010_Envelope'!$BH$6:$CR$128,6),"")</f>
        <v>56.34910714285715</v>
      </c>
      <c r="AC44" s="23">
        <f>IF(AC14&gt;0,VLOOKUP(AC14,'[3]2010_Envelope'!$BH$6:$CR$128,6),"")</f>
        <v>29.196428571428573</v>
      </c>
      <c r="AD44" s="22" t="str">
        <f>IF(AD14&gt;0,VLOOKUP(AD14,'[3]2010_HVAC'!$EY$7:$KA$83,38),"")</f>
        <v/>
      </c>
      <c r="AE44" s="22" t="str">
        <f>IF(AE14&gt;0,VLOOKUP(AE14,'[3]2010_HVAC'!$EY$7:$KA$83,38),"")</f>
        <v/>
      </c>
      <c r="AF44" s="22" t="str">
        <f>IF(AF14&gt;0,VLOOKUP(AF14,'[3]2010_HVAC'!$EY$7:$KA$83,38),"")</f>
        <v/>
      </c>
      <c r="AG44" s="61">
        <f>VLOOKUP($C44,[2]Performance!$A$3:$K$36,11)</f>
        <v>1</v>
      </c>
      <c r="AH44" s="61">
        <f t="shared" si="33"/>
        <v>39</v>
      </c>
      <c r="AI44" s="22">
        <f>IF(AI14&gt;0,VLOOKUP(AI14,'[3]2010_HVAC'!$EY$7:$KA$83,AH44),"")</f>
        <v>118.41386794831766</v>
      </c>
      <c r="AJ44" s="22" t="str">
        <f>IF(AJ14&gt;0,VLOOKUP(AJ14,'[3]2010_HVAC'!$EY$7:$KA$83,38),"")</f>
        <v/>
      </c>
      <c r="AK44" s="22">
        <f>IF(AK14&gt;0,VLOOKUP(AK14,'[3]2010_HVAC'!$EY$7:$KA$83,38),"")</f>
        <v>92.473799999999997</v>
      </c>
      <c r="AL44" s="22">
        <f>IF(AL14&gt;0,VLOOKUP(AL14,'[3]2010_HVAC'!$EY$7:$KA$83,38),"")</f>
        <v>8.345714285714287</v>
      </c>
      <c r="AM44" s="22" t="str">
        <f>IF(AM14&gt;0,VLOOKUP(AM14,'[3]2010_HVAC'!$EY$7:$KA$83,38),"")</f>
        <v/>
      </c>
      <c r="AN44" s="22" t="str">
        <f>IF(AN14&gt;0,VLOOKUP(AN14,'[3]2010_HVAC'!$EY$7:$KA$83,38),"")</f>
        <v/>
      </c>
      <c r="AO44" s="14">
        <f t="shared" si="34"/>
        <v>64515.070487764468</v>
      </c>
      <c r="AP44" s="23">
        <f>IF(AP14&gt;0,VLOOKUP(AP14,'[3]2010_Envelope'!$BH$6:$CR$128,7),"")</f>
        <v>6.9361338888888886</v>
      </c>
      <c r="AQ44" s="23">
        <f>IF(AQ14&gt;0,VLOOKUP(AQ14,'[3]2010_Envelope'!$BH$6:$CR$128,7),"")</f>
        <v>42.027272727272724</v>
      </c>
      <c r="AR44" s="23">
        <f>IF(AR14&gt;0,VLOOKUP(AR14,'[3]2010_Envelope'!$BH$6:$CR$128,7),"")</f>
        <v>11.479734848484849</v>
      </c>
      <c r="AS44" s="23">
        <f>IF(AS14&gt;0,VLOOKUP(AS14,'[3]2010_Envelope'!$BH$6:$CR$128,7),"")</f>
        <v>7.5484848484848488</v>
      </c>
      <c r="AT44" s="23">
        <f>IF(AT14&gt;0,VLOOKUP(AT14,'[3]2010_Envelope'!$BH$6:$CR$128,7),"")</f>
        <v>24.739090909090908</v>
      </c>
      <c r="AU44" s="23">
        <f>IF(AU14&gt;0,VLOOKUP(AU14,'[3]2010_Envelope'!$BH$6:$CR$128,7),"")</f>
        <v>12.818181818181818</v>
      </c>
      <c r="AV44" s="22" t="str">
        <f>IF(AV14&gt;0,VLOOKUP(AV14,'[3]2010_HVAC'!$EY$7:$KA$83,41),"")</f>
        <v/>
      </c>
      <c r="AW44" s="22" t="str">
        <f>IF(AW14&gt;0,VLOOKUP(AW14,'[3]2010_HVAC'!$EY$7:$KA$83,41),"")</f>
        <v/>
      </c>
      <c r="AX44" s="22" t="str">
        <f>IF(AX14&gt;0,VLOOKUP(AX14,'[3]2010_HVAC'!$EY$7:$KA$83,41),"")</f>
        <v/>
      </c>
      <c r="AY44" s="61">
        <f>VLOOKUP($C44,[1]Performance!$A$3:$K$36,11)</f>
        <v>1</v>
      </c>
      <c r="AZ44" s="61">
        <f t="shared" si="35"/>
        <v>42</v>
      </c>
      <c r="BA44" s="22">
        <f>IF(BA14&gt;0,VLOOKUP(BA14,'[3]2010_HVAC'!$EY$7:$KA$83,AZ44),"")</f>
        <v>88.834020065591162</v>
      </c>
      <c r="BB44" s="22" t="str">
        <f>IF(BB14&gt;0,VLOOKUP(BB14,'[3]2010_HVAC'!$EY$7:$KA$83,41),"")</f>
        <v/>
      </c>
      <c r="BC44" s="22">
        <f>IF(BC14&gt;0,VLOOKUP(BC14,'[3]2010_HVAC'!$EY$7:$KA$83,41),"")</f>
        <v>81.678799999999995</v>
      </c>
      <c r="BD44" s="22">
        <f>IF(BD14&gt;0,VLOOKUP(BD14,'[3]2010_HVAC'!$EY$7:$KA$83,41),"")</f>
        <v>0.59010101010101013</v>
      </c>
      <c r="BE44" s="22" t="str">
        <f>IF(BE14&gt;0,VLOOKUP(BE14,'[3]2010_HVAC'!$EY$7:$KA$83,41),"")</f>
        <v/>
      </c>
      <c r="BF44" s="22" t="str">
        <f>IF(BF14&gt;0,VLOOKUP(BF14,'[3]2010_HVAC'!$EY$7:$KA$83,41),"")</f>
        <v/>
      </c>
      <c r="BG44" s="14">
        <f t="shared" si="36"/>
        <v>273885.30191493523</v>
      </c>
      <c r="BH44" s="21">
        <f>IF($N44&gt;0,VLOOKUP($C44,[2]Sevilla!$AB$7:$AN$40,$N44))/((IF($P44=1,'3 PlantsCodes'!$D$26,IF($P44=2,'3 PlantsCodes'!$D$27,IF($P44=3,'3 PlantsCodes'!$D$28,IF($P44=4,'3 PlantsCodes'!$D$29)))))*IF($R44=1,'3 PlantsCodes'!$D$31,IF(SP_Seville!$R44=2,'3 PlantsCodes'!$D$32)))</f>
        <v>3.9730268094586707</v>
      </c>
      <c r="BI44" s="21">
        <f>IF($O44&gt;0,VLOOKUP($C44,[2]Sevilla!$AB$7:$AN$40,$O44),0)/(IF($Q44=1,'3 PlantsCodes'!$E$26,IF($Q44=3,'3 PlantsCodes'!$E$28,IF($Q44=4,'3 PlantsCodes'!$E$29,1)))*IF($R44=1,'3 PlantsCodes'!$E$31,IF($R44=2,'3 PlantsCodes'!$E$32)))</f>
        <v>7.0579129848278654</v>
      </c>
      <c r="BJ44" s="21">
        <f>VLOOKUP($C44,[2]Sevilla!$AB$6:$AZ$40,$T44)</f>
        <v>4.4942307610987715</v>
      </c>
      <c r="BK44" s="21">
        <f>VLOOKUP($C44,[2]Sevilla!$B$7:$Y$40,18)</f>
        <v>11.353794285713454</v>
      </c>
      <c r="BL44" s="21">
        <f>VLOOKUP($C44,[2]Sevilla!$B$7:$AA$40,26)</f>
        <v>0.49556443296663338</v>
      </c>
      <c r="BM44" s="22">
        <f>IF($V44=1,-[4]SFH!$E$13,0)</f>
        <v>0</v>
      </c>
      <c r="BN44" s="63" t="s">
        <v>38</v>
      </c>
      <c r="BO44" s="21">
        <f>IF($N44&gt;0,VLOOKUP($C44,[1]Sevilla!$AB$7:$AN$40,$N44))/((IF($P44=1,'3 PlantsCodes'!$D$26,IF($P44=2,'3 PlantsCodes'!$D$27,IF($P44=3,'3 PlantsCodes'!$D$28,IF($P44=4,'3 PlantsCodes'!$D$29)))))*IF($R44=1,'3 PlantsCodes'!$D$31,IF(SP_Seville!$R44=2,'3 PlantsCodes'!$D$32)))</f>
        <v>3.3133784451672912</v>
      </c>
      <c r="BP44" s="21">
        <f>IF($O44&gt;0,VLOOKUP($C44,[1]Sevilla!$AB$7:$AN$40,$O44),0)/(IF($Q44=1,'3 PlantsCodes'!$E$26,IF($Q44=3,'3 PlantsCodes'!$E$28,IF($Q44=4,'3 PlantsCodes'!$E$29,1)))*IF($R44=1,'3 PlantsCodes'!$E$31,IF($R44=2,'3 PlantsCodes'!$E$32)))</f>
        <v>3.8658901367207297</v>
      </c>
      <c r="BQ44" s="21">
        <f>VLOOKUP($C44,[1]Sevilla!$AB$6:$AZ$40,$T44)</f>
        <v>6.302468225601805</v>
      </c>
      <c r="BR44" s="21">
        <f>VLOOKUP($C44,[1]Sevilla!$B$7:$Y$40,18)</f>
        <v>11.676460606061633</v>
      </c>
      <c r="BS44" s="21">
        <f>VLOOKUP($C44,[1]Sevilla!$B$7:$AA$40,26)</f>
        <v>0.40735790132488547</v>
      </c>
      <c r="BT44" s="22">
        <f>IF($V44=1,-[4]AB!$E$13,0)</f>
        <v>0</v>
      </c>
      <c r="BU44" s="63" t="s">
        <v>38</v>
      </c>
    </row>
    <row r="45" spans="1:73" ht="15" customHeight="1" x14ac:dyDescent="0.25">
      <c r="A45" s="195"/>
      <c r="B45" s="18">
        <v>10</v>
      </c>
      <c r="C45" s="26">
        <f t="shared" ref="C45:W45" si="44">IF(C15="","",C15)</f>
        <v>28</v>
      </c>
      <c r="D45" s="55" t="str">
        <f t="shared" si="44"/>
        <v>o+</v>
      </c>
      <c r="E45" s="55" t="str">
        <f t="shared" si="44"/>
        <v>o</v>
      </c>
      <c r="F45" s="54" t="str">
        <f t="shared" si="44"/>
        <v>o+</v>
      </c>
      <c r="G45" s="54" t="str">
        <f t="shared" si="44"/>
        <v>o</v>
      </c>
      <c r="H45" s="54">
        <f t="shared" si="44"/>
        <v>0</v>
      </c>
      <c r="I45" s="54">
        <f t="shared" si="44"/>
        <v>4</v>
      </c>
      <c r="J45" s="54">
        <f t="shared" si="44"/>
        <v>2</v>
      </c>
      <c r="K45" s="54">
        <f t="shared" si="44"/>
        <v>2</v>
      </c>
      <c r="L45" s="54">
        <f t="shared" si="44"/>
        <v>1</v>
      </c>
      <c r="M45" s="54">
        <f t="shared" si="44"/>
        <v>4221</v>
      </c>
      <c r="N45" s="54">
        <f t="shared" si="44"/>
        <v>8</v>
      </c>
      <c r="O45" s="54">
        <f t="shared" si="44"/>
        <v>13</v>
      </c>
      <c r="P45" s="54">
        <f t="shared" si="44"/>
        <v>1</v>
      </c>
      <c r="Q45" s="54">
        <f t="shared" si="44"/>
        <v>1</v>
      </c>
      <c r="R45" s="54">
        <f t="shared" si="44"/>
        <v>2</v>
      </c>
      <c r="S45" s="54" t="str">
        <f t="shared" si="44"/>
        <v>o</v>
      </c>
      <c r="T45" s="26">
        <f t="shared" si="44"/>
        <v>17</v>
      </c>
      <c r="U45" s="54">
        <f t="shared" si="44"/>
        <v>0</v>
      </c>
      <c r="V45" s="54">
        <f t="shared" si="44"/>
        <v>0</v>
      </c>
      <c r="W45" s="19" t="str">
        <f t="shared" si="44"/>
        <v/>
      </c>
      <c r="X45" s="23">
        <f>IF(X15&gt;0,VLOOKUP(X15,'[3]2010_Envelope'!$BH$6:$CR$128,6),"")</f>
        <v>18.823304999999998</v>
      </c>
      <c r="Y45" s="23">
        <f>IF(Y15&gt;0,VLOOKUP(Y15,'[3]2010_Envelope'!$BH$6:$CR$128,6),"")</f>
        <v>116.03125</v>
      </c>
      <c r="Z45" s="23">
        <f>IF(Z15&gt;0,VLOOKUP(Z15,'[3]2010_Envelope'!$BH$6:$CR$128,6),"")</f>
        <v>26.744492052898167</v>
      </c>
      <c r="AA45" s="23">
        <f>IF(AA15&gt;0,VLOOKUP(AA15,'[3]2010_Envelope'!$BH$6:$CR$128,6),"")</f>
        <v>90.859285714285733</v>
      </c>
      <c r="AB45" s="23">
        <f>IF(AB15&gt;0,VLOOKUP(AB15,'[3]2010_Envelope'!$BH$6:$CR$128,6),"")</f>
        <v>56.34910714285715</v>
      </c>
      <c r="AC45" s="23">
        <f>IF(AC15&gt;0,VLOOKUP(AC15,'[3]2010_Envelope'!$BH$6:$CR$128,6),"")</f>
        <v>29.196428571428573</v>
      </c>
      <c r="AD45" s="22" t="str">
        <f>IF(AD15&gt;0,VLOOKUP(AD15,'[3]2010_HVAC'!$EY$7:$KA$83,38),"")</f>
        <v/>
      </c>
      <c r="AE45" s="22" t="str">
        <f>IF(AE15&gt;0,VLOOKUP(AE15,'[3]2010_HVAC'!$EY$7:$KA$83,38),"")</f>
        <v/>
      </c>
      <c r="AF45" s="22" t="str">
        <f>IF(AF15&gt;0,VLOOKUP(AF15,'[3]2010_HVAC'!$EY$7:$KA$83,38),"")</f>
        <v/>
      </c>
      <c r="AG45" s="61">
        <f>VLOOKUP($C45,[2]Performance!$A$3:$K$36,11)</f>
        <v>2</v>
      </c>
      <c r="AH45" s="61">
        <f t="shared" si="33"/>
        <v>40</v>
      </c>
      <c r="AI45" s="22">
        <f>IF(AI15&gt;0,VLOOKUP(AI15,'[3]2010_HVAC'!$EY$7:$KA$83,AH45),"")</f>
        <v>36.909289952583755</v>
      </c>
      <c r="AJ45" s="22" t="str">
        <f>IF(AJ15&gt;0,VLOOKUP(AJ15,'[3]2010_HVAC'!$EY$7:$KA$83,38),"")</f>
        <v/>
      </c>
      <c r="AK45" s="22">
        <f>IF(AK15&gt;0,VLOOKUP(AK15,'[3]2010_HVAC'!$EY$7:$KA$83,38),"")</f>
        <v>92.473799999999997</v>
      </c>
      <c r="AL45" s="22">
        <f>IF(AL15&gt;0,VLOOKUP(AL15,'[3]2010_HVAC'!$EY$7:$KA$83,38),"")</f>
        <v>8.345714285714287</v>
      </c>
      <c r="AM45" s="22" t="str">
        <f>IF(AM15&gt;0,VLOOKUP(AM15,'[3]2010_HVAC'!$EY$7:$KA$83,38),"")</f>
        <v/>
      </c>
      <c r="AN45" s="22" t="str">
        <f>IF(AN15&gt;0,VLOOKUP(AN15,'[3]2010_HVAC'!$EY$7:$KA$83,38),"")</f>
        <v/>
      </c>
      <c r="AO45" s="14">
        <f t="shared" si="34"/>
        <v>66602.574180767479</v>
      </c>
      <c r="AP45" s="23">
        <f>IF(AP15&gt;0,VLOOKUP(AP15,'[3]2010_Envelope'!$BH$6:$CR$128,7),"")</f>
        <v>9.1085682828282817</v>
      </c>
      <c r="AQ45" s="23">
        <f>IF(AQ15&gt;0,VLOOKUP(AQ15,'[3]2010_Envelope'!$BH$6:$CR$128,7),"")</f>
        <v>48.118181818181817</v>
      </c>
      <c r="AR45" s="23">
        <f>IF(AR15&gt;0,VLOOKUP(AR15,'[3]2010_Envelope'!$BH$6:$CR$128,7),"")</f>
        <v>12.941618491193834</v>
      </c>
      <c r="AS45" s="23">
        <f>IF(AS15&gt;0,VLOOKUP(AS15,'[3]2010_Envelope'!$BH$6:$CR$128,7),"")</f>
        <v>39.890181818181809</v>
      </c>
      <c r="AT45" s="23">
        <f>IF(AT15&gt;0,VLOOKUP(AT15,'[3]2010_Envelope'!$BH$6:$CR$128,7),"")</f>
        <v>24.739090909090908</v>
      </c>
      <c r="AU45" s="23">
        <f>IF(AU15&gt;0,VLOOKUP(AU15,'[3]2010_Envelope'!$BH$6:$CR$128,7),"")</f>
        <v>12.818181818181818</v>
      </c>
      <c r="AV45" s="22" t="str">
        <f>IF(AV15&gt;0,VLOOKUP(AV15,'[3]2010_HVAC'!$EY$7:$KA$83,41),"")</f>
        <v/>
      </c>
      <c r="AW45" s="22" t="str">
        <f>IF(AW15&gt;0,VLOOKUP(AW15,'[3]2010_HVAC'!$EY$7:$KA$83,41),"")</f>
        <v/>
      </c>
      <c r="AX45" s="22" t="str">
        <f>IF(AX15&gt;0,VLOOKUP(AX15,'[3]2010_HVAC'!$EY$7:$KA$83,41),"")</f>
        <v/>
      </c>
      <c r="AY45" s="61">
        <f>VLOOKUP($C45,[1]Performance!$A$3:$K$36,11)</f>
        <v>2</v>
      </c>
      <c r="AZ45" s="61">
        <f t="shared" si="35"/>
        <v>43</v>
      </c>
      <c r="BA45" s="22">
        <f>IF(BA15&gt;0,VLOOKUP(BA15,'[3]2010_HVAC'!$EY$7:$KA$83,AZ45),"")</f>
        <v>42.793318491816983</v>
      </c>
      <c r="BB45" s="22" t="str">
        <f>IF(BB15&gt;0,VLOOKUP(BB15,'[3]2010_HVAC'!$EY$7:$KA$83,41),"")</f>
        <v/>
      </c>
      <c r="BC45" s="22">
        <f>IF(BC15&gt;0,VLOOKUP(BC15,'[3]2010_HVAC'!$EY$7:$KA$83,41),"")</f>
        <v>81.678799999999995</v>
      </c>
      <c r="BD45" s="22">
        <f>IF(BD15&gt;0,VLOOKUP(BD15,'[3]2010_HVAC'!$EY$7:$KA$83,41),"")</f>
        <v>0.59010101010101013</v>
      </c>
      <c r="BE45" s="22" t="str">
        <f>IF(BE15&gt;0,VLOOKUP(BE15,'[3]2010_HVAC'!$EY$7:$KA$83,41),"")</f>
        <v/>
      </c>
      <c r="BF45" s="22" t="str">
        <f>IF(BF15&gt;0,VLOOKUP(BF15,'[3]2010_HVAC'!$EY$7:$KA$83,41),"")</f>
        <v/>
      </c>
      <c r="BG45" s="14">
        <f t="shared" si="36"/>
        <v>269951.26221318071</v>
      </c>
      <c r="BH45" s="21">
        <f>IF($N45&gt;0,VLOOKUP($C45,[2]Sevilla!$AB$7:$AN$40,$N45))/((IF($P45=1,'3 PlantsCodes'!$D$26,IF($P45=2,'3 PlantsCodes'!$D$27,IF($P45=3,'3 PlantsCodes'!$D$28,IF($P45=4,'3 PlantsCodes'!$D$29)))))*IF($R45=1,'3 PlantsCodes'!$D$31,IF(SP_Seville!$R45=2,'3 PlantsCodes'!$D$32)))</f>
        <v>1.7294909940719998</v>
      </c>
      <c r="BI45" s="21">
        <f>IF($O45&gt;0,VLOOKUP($C45,[2]Sevilla!$AB$7:$AN$40,$O45),0)/(IF($Q45=1,'3 PlantsCodes'!$E$26,IF($Q45=3,'3 PlantsCodes'!$E$28,IF($Q45=4,'3 PlantsCodes'!$E$29,1)))*IF($R45=1,'3 PlantsCodes'!$E$31,IF($R45=2,'3 PlantsCodes'!$E$32)))</f>
        <v>6.4143565382804386</v>
      </c>
      <c r="BJ45" s="21">
        <f>VLOOKUP($C45,[2]Sevilla!$AB$6:$AZ$40,$T45)</f>
        <v>5.2191631121565942</v>
      </c>
      <c r="BK45" s="21">
        <f>VLOOKUP($C45,[2]Sevilla!$B$7:$Y$40,18)</f>
        <v>11.353794285713454</v>
      </c>
      <c r="BL45" s="21">
        <f>VLOOKUP($C45,[2]Sevilla!$B$7:$AA$40,26)</f>
        <v>0.45070685752369849</v>
      </c>
      <c r="BM45" s="22">
        <f>IF($V45=1,-[4]SFH!$E$13,0)</f>
        <v>0</v>
      </c>
      <c r="BN45" s="63" t="s">
        <v>38</v>
      </c>
      <c r="BO45" s="21">
        <f>IF($N45&gt;0,VLOOKUP($C45,[1]Sevilla!$AB$7:$AN$40,$N45))/((IF($P45=1,'3 PlantsCodes'!$D$26,IF($P45=2,'3 PlantsCodes'!$D$27,IF($P45=3,'3 PlantsCodes'!$D$28,IF($P45=4,'3 PlantsCodes'!$D$29)))))*IF($R45=1,'3 PlantsCodes'!$D$31,IF(SP_Seville!$R45=2,'3 PlantsCodes'!$D$32)))</f>
        <v>1.6069619646795779</v>
      </c>
      <c r="BP45" s="21">
        <f>IF($O45&gt;0,VLOOKUP($C45,[1]Sevilla!$AB$7:$AN$40,$O45),0)/(IF($Q45=1,'3 PlantsCodes'!$E$26,IF($Q45=3,'3 PlantsCodes'!$E$28,IF($Q45=4,'3 PlantsCodes'!$E$29,1)))*IF($R45=1,'3 PlantsCodes'!$E$31,IF($R45=2,'3 PlantsCodes'!$E$32)))</f>
        <v>3.2266091610903187</v>
      </c>
      <c r="BQ45" s="21">
        <f>VLOOKUP($C45,[1]Sevilla!$AB$6:$AZ$40,$T45)</f>
        <v>6.7111001050052685</v>
      </c>
      <c r="BR45" s="21">
        <f>VLOOKUP($C45,[1]Sevilla!$B$7:$Y$40,18)</f>
        <v>11.676460606061633</v>
      </c>
      <c r="BS45" s="21">
        <f>VLOOKUP($C45,[1]Sevilla!$B$7:$AA$40,26)</f>
        <v>0.38584562011494955</v>
      </c>
      <c r="BT45" s="22">
        <f>IF($V45=1,-[4]AB!$E$13,0)</f>
        <v>0</v>
      </c>
      <c r="BU45" s="63" t="s">
        <v>38</v>
      </c>
    </row>
    <row r="46" spans="1:73" ht="15" customHeight="1" x14ac:dyDescent="0.25">
      <c r="A46" s="195"/>
      <c r="B46" s="18">
        <v>11</v>
      </c>
      <c r="C46" s="26">
        <f t="shared" ref="C46:W46" si="45">IF(C16="","",C16)</f>
        <v>31</v>
      </c>
      <c r="D46" s="55" t="str">
        <f t="shared" si="45"/>
        <v>o+</v>
      </c>
      <c r="E46" s="55" t="str">
        <f t="shared" si="45"/>
        <v>o+</v>
      </c>
      <c r="F46" s="54" t="str">
        <f t="shared" si="45"/>
        <v>o</v>
      </c>
      <c r="G46" s="54" t="str">
        <f t="shared" si="45"/>
        <v>o</v>
      </c>
      <c r="H46" s="54">
        <f t="shared" si="45"/>
        <v>0</v>
      </c>
      <c r="I46" s="54">
        <f t="shared" si="45"/>
        <v>4</v>
      </c>
      <c r="J46" s="54">
        <f t="shared" si="45"/>
        <v>3</v>
      </c>
      <c r="K46" s="54">
        <f t="shared" si="45"/>
        <v>1</v>
      </c>
      <c r="L46" s="54">
        <f t="shared" si="45"/>
        <v>1</v>
      </c>
      <c r="M46" s="54">
        <f t="shared" si="45"/>
        <v>4311</v>
      </c>
      <c r="N46" s="54">
        <f t="shared" si="45"/>
        <v>8</v>
      </c>
      <c r="O46" s="54">
        <f t="shared" si="45"/>
        <v>13</v>
      </c>
      <c r="P46" s="54">
        <f t="shared" si="45"/>
        <v>1</v>
      </c>
      <c r="Q46" s="54">
        <f t="shared" si="45"/>
        <v>1</v>
      </c>
      <c r="R46" s="54">
        <f t="shared" si="45"/>
        <v>2</v>
      </c>
      <c r="S46" s="54" t="str">
        <f t="shared" si="45"/>
        <v>o</v>
      </c>
      <c r="T46" s="26">
        <f t="shared" si="45"/>
        <v>17</v>
      </c>
      <c r="U46" s="54">
        <f t="shared" si="45"/>
        <v>0</v>
      </c>
      <c r="V46" s="54">
        <f t="shared" si="45"/>
        <v>0</v>
      </c>
      <c r="W46" s="19" t="str">
        <f t="shared" si="45"/>
        <v/>
      </c>
      <c r="X46" s="23">
        <f>IF(X16&gt;0,VLOOKUP(X16,'[3]2010_Envelope'!$BH$6:$CR$128,6),"")</f>
        <v>18.823304999999998</v>
      </c>
      <c r="Y46" s="23">
        <f>IF(Y16&gt;0,VLOOKUP(Y16,'[3]2010_Envelope'!$BH$6:$CR$128,6),"")</f>
        <v>116.03125</v>
      </c>
      <c r="Z46" s="23">
        <f>IF(Z16&gt;0,VLOOKUP(Z16,'[3]2010_Envelope'!$BH$6:$CR$128,6),"")</f>
        <v>26.744492052898167</v>
      </c>
      <c r="AA46" s="23">
        <f>IF(AA16&gt;0,VLOOKUP(AA16,'[3]2010_Envelope'!$BH$6:$CR$128,6),"")</f>
        <v>115.99857857142861</v>
      </c>
      <c r="AB46" s="23" t="str">
        <f>IF(AB16&gt;0,VLOOKUP(AB16,'[3]2010_Envelope'!$BH$6:$CR$128,6),"")</f>
        <v/>
      </c>
      <c r="AC46" s="23">
        <f>IF(AC16&gt;0,VLOOKUP(AC16,'[3]2010_Envelope'!$BH$6:$CR$128,6),"")</f>
        <v>12.554464285714287</v>
      </c>
      <c r="AD46" s="22" t="str">
        <f>IF(AD16&gt;0,VLOOKUP(AD16,'[3]2010_HVAC'!$EY$7:$KA$83,38),"")</f>
        <v/>
      </c>
      <c r="AE46" s="22" t="str">
        <f>IF(AE16&gt;0,VLOOKUP(AE16,'[3]2010_HVAC'!$EY$7:$KA$83,38),"")</f>
        <v/>
      </c>
      <c r="AF46" s="22" t="str">
        <f>IF(AF16&gt;0,VLOOKUP(AF16,'[3]2010_HVAC'!$EY$7:$KA$83,38),"")</f>
        <v/>
      </c>
      <c r="AG46" s="61">
        <f>VLOOKUP($C46,[2]Performance!$A$3:$K$36,11)</f>
        <v>2</v>
      </c>
      <c r="AH46" s="61">
        <f t="shared" si="33"/>
        <v>40</v>
      </c>
      <c r="AI46" s="22">
        <f>IF(AI16&gt;0,VLOOKUP(AI16,'[3]2010_HVAC'!$EY$7:$KA$83,AH46),"")</f>
        <v>36.909289952583755</v>
      </c>
      <c r="AJ46" s="22" t="str">
        <f>IF(AJ16&gt;0,VLOOKUP(AJ16,'[3]2010_HVAC'!$EY$7:$KA$83,38),"")</f>
        <v/>
      </c>
      <c r="AK46" s="22">
        <f>IF(AK16&gt;0,VLOOKUP(AK16,'[3]2010_HVAC'!$EY$7:$KA$83,38),"")</f>
        <v>92.473799999999997</v>
      </c>
      <c r="AL46" s="22">
        <f>IF(AL16&gt;0,VLOOKUP(AL16,'[3]2010_HVAC'!$EY$7:$KA$83,38),"")</f>
        <v>8.345714285714287</v>
      </c>
      <c r="AM46" s="22" t="str">
        <f>IF(AM16&gt;0,VLOOKUP(AM16,'[3]2010_HVAC'!$EY$7:$KA$83,38),"")</f>
        <v/>
      </c>
      <c r="AN46" s="22" t="str">
        <f>IF(AN16&gt;0,VLOOKUP(AN16,'[3]2010_HVAC'!$EY$7:$KA$83,38),"")</f>
        <v/>
      </c>
      <c r="AO46" s="14">
        <f t="shared" si="34"/>
        <v>59903.325180767475</v>
      </c>
      <c r="AP46" s="23">
        <f>IF(AP16&gt;0,VLOOKUP(AP16,'[3]2010_Envelope'!$BH$6:$CR$128,7),"")</f>
        <v>9.1085682828282817</v>
      </c>
      <c r="AQ46" s="23">
        <f>IF(AQ16&gt;0,VLOOKUP(AQ16,'[3]2010_Envelope'!$BH$6:$CR$128,7),"")</f>
        <v>48.118181818181817</v>
      </c>
      <c r="AR46" s="23">
        <f>IF(AR16&gt;0,VLOOKUP(AR16,'[3]2010_Envelope'!$BH$6:$CR$128,7),"")</f>
        <v>12.941618491193834</v>
      </c>
      <c r="AS46" s="23">
        <f>IF(AS16&gt;0,VLOOKUP(AS16,'[3]2010_Envelope'!$BH$6:$CR$128,7),"")</f>
        <v>51.63163636363636</v>
      </c>
      <c r="AT46" s="23" t="str">
        <f>IF(AT16&gt;0,VLOOKUP(AT16,'[3]2010_Envelope'!$BH$6:$CR$128,7),"")</f>
        <v/>
      </c>
      <c r="AU46" s="23">
        <f>IF(AU16&gt;0,VLOOKUP(AU16,'[3]2010_Envelope'!$BH$6:$CR$128,7),"")</f>
        <v>5.127272727272727</v>
      </c>
      <c r="AV46" s="22" t="str">
        <f>IF(AV16&gt;0,VLOOKUP(AV16,'[3]2010_HVAC'!$EY$7:$KA$83,41),"")</f>
        <v/>
      </c>
      <c r="AW46" s="22" t="str">
        <f>IF(AW16&gt;0,VLOOKUP(AW16,'[3]2010_HVAC'!$EY$7:$KA$83,41),"")</f>
        <v/>
      </c>
      <c r="AX46" s="22" t="str">
        <f>IF(AX16&gt;0,VLOOKUP(AX16,'[3]2010_HVAC'!$EY$7:$KA$83,41),"")</f>
        <v/>
      </c>
      <c r="AY46" s="61">
        <f>VLOOKUP($C46,[1]Performance!$A$3:$K$36,11)</f>
        <v>2</v>
      </c>
      <c r="AZ46" s="61">
        <f t="shared" si="35"/>
        <v>43</v>
      </c>
      <c r="BA46" s="22">
        <f>IF(BA16&gt;0,VLOOKUP(BA16,'[3]2010_HVAC'!$EY$7:$KA$83,AZ46),"")</f>
        <v>42.793318491816983</v>
      </c>
      <c r="BB46" s="22" t="str">
        <f>IF(BB16&gt;0,VLOOKUP(BB16,'[3]2010_HVAC'!$EY$7:$KA$83,41),"")</f>
        <v/>
      </c>
      <c r="BC46" s="22">
        <f>IF(BC16&gt;0,VLOOKUP(BC16,'[3]2010_HVAC'!$EY$7:$KA$83,41),"")</f>
        <v>81.678799999999995</v>
      </c>
      <c r="BD46" s="22">
        <f>IF(BD16&gt;0,VLOOKUP(BD16,'[3]2010_HVAC'!$EY$7:$KA$83,41),"")</f>
        <v>0.59010101010101013</v>
      </c>
      <c r="BE46" s="22" t="str">
        <f>IF(BE16&gt;0,VLOOKUP(BE16,'[3]2010_HVAC'!$EY$7:$KA$83,41),"")</f>
        <v/>
      </c>
      <c r="BF46" s="22" t="str">
        <f>IF(BF16&gt;0,VLOOKUP(BF16,'[3]2010_HVAC'!$EY$7:$KA$83,41),"")</f>
        <v/>
      </c>
      <c r="BG46" s="14">
        <f t="shared" si="36"/>
        <v>249469.60221318071</v>
      </c>
      <c r="BH46" s="21">
        <f>IF($N46&gt;0,VLOOKUP($C46,[2]Sevilla!$AB$7:$AN$40,$N46))/((IF($P46=1,'3 PlantsCodes'!$D$26,IF($P46=2,'3 PlantsCodes'!$D$27,IF($P46=3,'3 PlantsCodes'!$D$28,IF($P46=4,'3 PlantsCodes'!$D$29)))))*IF($R46=1,'3 PlantsCodes'!$D$31,IF(SP_Seville!$R46=2,'3 PlantsCodes'!$D$32)))</f>
        <v>0.98087687701554049</v>
      </c>
      <c r="BI46" s="21">
        <f>IF($O46&gt;0,VLOOKUP($C46,[2]Sevilla!$AB$7:$AN$40,$O46),0)/(IF($Q46=1,'3 PlantsCodes'!$E$26,IF($Q46=3,'3 PlantsCodes'!$E$28,IF($Q46=4,'3 PlantsCodes'!$E$29,1)))*IF($R46=1,'3 PlantsCodes'!$E$31,IF($R46=2,'3 PlantsCodes'!$E$32)))</f>
        <v>13.45404494098255</v>
      </c>
      <c r="BJ46" s="21">
        <f>VLOOKUP($C46,[2]Sevilla!$AB$6:$AZ$40,$T46)</f>
        <v>6.798481917639613</v>
      </c>
      <c r="BK46" s="21">
        <f>VLOOKUP($C46,[2]Sevilla!$B$7:$Y$40,18)</f>
        <v>11.353794285713454</v>
      </c>
      <c r="BL46" s="21">
        <f>VLOOKUP($C46,[2]Sevilla!$B$7:$AA$40,26)</f>
        <v>0.62266775150999998</v>
      </c>
      <c r="BM46" s="22">
        <f>IF($V46=1,-[4]SFH!$E$13,0)</f>
        <v>0</v>
      </c>
      <c r="BN46" s="63" t="s">
        <v>38</v>
      </c>
      <c r="BO46" s="21">
        <f>IF($N46&gt;0,VLOOKUP($C46,[1]Sevilla!$AB$7:$AN$40,$N46))/((IF($P46=1,'3 PlantsCodes'!$D$26,IF($P46=2,'3 PlantsCodes'!$D$27,IF($P46=3,'3 PlantsCodes'!$D$28,IF($P46=4,'3 PlantsCodes'!$D$29)))))*IF($R46=1,'3 PlantsCodes'!$D$31,IF(SP_Seville!$R46=2,'3 PlantsCodes'!$D$32)))</f>
        <v>1.1432143344272432</v>
      </c>
      <c r="BP46" s="21">
        <f>IF($O46&gt;0,VLOOKUP($C46,[1]Sevilla!$AB$7:$AN$40,$O46),0)/(IF($Q46=1,'3 PlantsCodes'!$E$26,IF($Q46=3,'3 PlantsCodes'!$E$28,IF($Q46=4,'3 PlantsCodes'!$E$29,1)))*IF($R46=1,'3 PlantsCodes'!$E$31,IF($R46=2,'3 PlantsCodes'!$E$32)))</f>
        <v>7.1558945166520189</v>
      </c>
      <c r="BQ46" s="21">
        <f>VLOOKUP($C46,[1]Sevilla!$AB$6:$AZ$40,$T46)</f>
        <v>6.9911050361522324</v>
      </c>
      <c r="BR46" s="21">
        <f>VLOOKUP($C46,[1]Sevilla!$B$7:$Y$40,18)</f>
        <v>11.676460606061633</v>
      </c>
      <c r="BS46" s="21">
        <f>VLOOKUP($C46,[1]Sevilla!$B$7:$AA$40,26)</f>
        <v>0.45855457422723228</v>
      </c>
      <c r="BT46" s="22">
        <f>IF($V46=1,-[4]AB!$E$13,0)</f>
        <v>0</v>
      </c>
      <c r="BU46" s="63" t="s">
        <v>38</v>
      </c>
    </row>
    <row r="47" spans="1:73" ht="15" customHeight="1" x14ac:dyDescent="0.25">
      <c r="A47" s="195"/>
      <c r="B47" s="18">
        <v>12</v>
      </c>
      <c r="C47" s="26">
        <f t="shared" ref="C47:W47" si="46">IF(C17="","",C17)</f>
        <v>17</v>
      </c>
      <c r="D47" s="55" t="str">
        <f t="shared" si="46"/>
        <v>o</v>
      </c>
      <c r="E47" s="55" t="str">
        <f t="shared" si="46"/>
        <v>-</v>
      </c>
      <c r="F47" s="54" t="str">
        <f t="shared" si="46"/>
        <v>o</v>
      </c>
      <c r="G47" s="54" t="str">
        <f t="shared" si="46"/>
        <v>o</v>
      </c>
      <c r="H47" s="54">
        <f t="shared" si="46"/>
        <v>0</v>
      </c>
      <c r="I47" s="54">
        <f t="shared" si="46"/>
        <v>3</v>
      </c>
      <c r="J47" s="54">
        <f t="shared" si="46"/>
        <v>1</v>
      </c>
      <c r="K47" s="54">
        <f t="shared" si="46"/>
        <v>1</v>
      </c>
      <c r="L47" s="54">
        <f t="shared" si="46"/>
        <v>1</v>
      </c>
      <c r="M47" s="54">
        <f t="shared" si="46"/>
        <v>3111</v>
      </c>
      <c r="N47" s="54">
        <f t="shared" si="46"/>
        <v>7</v>
      </c>
      <c r="O47" s="54">
        <f t="shared" si="46"/>
        <v>12</v>
      </c>
      <c r="P47" s="54">
        <f t="shared" si="46"/>
        <v>1</v>
      </c>
      <c r="Q47" s="54">
        <f t="shared" si="46"/>
        <v>1</v>
      </c>
      <c r="R47" s="54">
        <f t="shared" si="46"/>
        <v>1</v>
      </c>
      <c r="S47" s="54" t="str">
        <f t="shared" si="46"/>
        <v>o</v>
      </c>
      <c r="T47" s="26">
        <f t="shared" si="46"/>
        <v>22</v>
      </c>
      <c r="U47" s="54">
        <f t="shared" si="46"/>
        <v>1</v>
      </c>
      <c r="V47" s="54">
        <f t="shared" si="46"/>
        <v>0</v>
      </c>
      <c r="W47" s="19" t="str">
        <f t="shared" si="46"/>
        <v/>
      </c>
      <c r="X47" s="23">
        <f>IF(X17&gt;0,VLOOKUP(X17,'[3]2010_Envelope'!$BH$6:$CR$128,6),"")</f>
        <v>14.333862321428571</v>
      </c>
      <c r="Y47" s="23">
        <f>IF(Y17&gt;0,VLOOKUP(Y17,'[3]2010_Envelope'!$BH$6:$CR$128,6),"")</f>
        <v>101.34375</v>
      </c>
      <c r="Z47" s="23">
        <f>IF(Z17&gt;0,VLOOKUP(Z17,'[3]2010_Envelope'!$BH$6:$CR$128,6),"")</f>
        <v>23.723437499999999</v>
      </c>
      <c r="AA47" s="23">
        <f>IF(AA17&gt;0,VLOOKUP(AA17,'[3]2010_Envelope'!$BH$6:$CR$128,6),"")</f>
        <v>16.641964285714284</v>
      </c>
      <c r="AB47" s="23" t="str">
        <f>IF(AB17&gt;0,VLOOKUP(AB17,'[3]2010_Envelope'!$BH$6:$CR$128,6),"")</f>
        <v/>
      </c>
      <c r="AC47" s="23">
        <f>IF(AC17&gt;0,VLOOKUP(AC17,'[3]2010_Envelope'!$BH$6:$CR$128,6),"")</f>
        <v>12.554464285714287</v>
      </c>
      <c r="AD47" s="22" t="str">
        <f>IF(AD17&gt;0,VLOOKUP(AD17,'[3]2010_HVAC'!$EY$7:$KA$83,38),"")</f>
        <v/>
      </c>
      <c r="AE47" s="22" t="str">
        <f>IF(AE17&gt;0,VLOOKUP(AE17,'[3]2010_HVAC'!$EY$7:$KA$83,38),"")</f>
        <v/>
      </c>
      <c r="AF47" s="22" t="str">
        <f>IF(AF17&gt;0,VLOOKUP(AF17,'[3]2010_HVAC'!$EY$7:$KA$83,38),"")</f>
        <v/>
      </c>
      <c r="AG47" s="61">
        <f>VLOOKUP($C47,[2]Performance!$A$3:$K$36,11)</f>
        <v>1</v>
      </c>
      <c r="AH47" s="61">
        <f t="shared" si="33"/>
        <v>39</v>
      </c>
      <c r="AI47" s="22">
        <f>IF(AI17&gt;0,VLOOKUP(AI17,'[3]2010_HVAC'!$EY$7:$KA$83,AH47),"")</f>
        <v>25.445100268608932</v>
      </c>
      <c r="AJ47" s="22" t="str">
        <f>IF(AJ17&gt;0,VLOOKUP(AJ17,'[3]2010_HVAC'!$EY$7:$KA$83,38),"")</f>
        <v/>
      </c>
      <c r="AK47" s="22">
        <f>IF(AK17&gt;0,VLOOKUP(AK17,'[3]2010_HVAC'!$EY$7:$KA$83,38),"")</f>
        <v>92.473799999999997</v>
      </c>
      <c r="AL47" s="22">
        <f>IF(AL17&gt;0,VLOOKUP(AL17,'[3]2010_HVAC'!$EY$7:$KA$83,38),"")</f>
        <v>14.405428571428571</v>
      </c>
      <c r="AM47" s="22">
        <f>IF(AM17&gt;0,VLOOKUP(AM17,'[3]2010_HVAC'!$EY$7:$KA$83,38),"")</f>
        <v>14.069785714285715</v>
      </c>
      <c r="AN47" s="22" t="str">
        <f>IF(AN17&gt;0,VLOOKUP(AN17,'[3]2010_HVAC'!$EY$7:$KA$83,38),"")</f>
        <v/>
      </c>
      <c r="AO47" s="14">
        <f t="shared" si="34"/>
        <v>44098.823012605251</v>
      </c>
      <c r="AP47" s="23">
        <f>IF(AP17&gt;0,VLOOKUP(AP17,'[3]2010_Envelope'!$BH$6:$CR$128,7),"")</f>
        <v>6.9361338888888886</v>
      </c>
      <c r="AQ47" s="23">
        <f>IF(AQ17&gt;0,VLOOKUP(AQ17,'[3]2010_Envelope'!$BH$6:$CR$128,7),"")</f>
        <v>42.027272727272724</v>
      </c>
      <c r="AR47" s="23">
        <f>IF(AR17&gt;0,VLOOKUP(AR17,'[3]2010_Envelope'!$BH$6:$CR$128,7),"")</f>
        <v>11.479734848484849</v>
      </c>
      <c r="AS47" s="23">
        <f>IF(AS17&gt;0,VLOOKUP(AS17,'[3]2010_Envelope'!$BH$6:$CR$128,7),"")</f>
        <v>7.5484848484848488</v>
      </c>
      <c r="AT47" s="23" t="str">
        <f>IF(AT17&gt;0,VLOOKUP(AT17,'[3]2010_Envelope'!$BH$6:$CR$128,7),"")</f>
        <v/>
      </c>
      <c r="AU47" s="23">
        <f>IF(AU17&gt;0,VLOOKUP(AU17,'[3]2010_Envelope'!$BH$6:$CR$128,7),"")</f>
        <v>5.127272727272727</v>
      </c>
      <c r="AV47" s="22" t="str">
        <f>IF(AV17&gt;0,VLOOKUP(AV17,'[3]2010_HVAC'!$EY$7:$KA$83,41),"")</f>
        <v/>
      </c>
      <c r="AW47" s="22" t="str">
        <f>IF(AW17&gt;0,VLOOKUP(AW17,'[3]2010_HVAC'!$EY$7:$KA$83,41),"")</f>
        <v/>
      </c>
      <c r="AX47" s="22" t="str">
        <f>IF(AX17&gt;0,VLOOKUP(AX17,'[3]2010_HVAC'!$EY$7:$KA$83,41),"")</f>
        <v/>
      </c>
      <c r="AY47" s="61">
        <f>VLOOKUP($C47,[1]Performance!$A$3:$K$36,11)</f>
        <v>1</v>
      </c>
      <c r="AZ47" s="61">
        <f t="shared" si="35"/>
        <v>42</v>
      </c>
      <c r="BA47" s="22">
        <f>IF(BA17&gt;0,VLOOKUP(BA17,'[3]2010_HVAC'!$EY$7:$KA$83,AZ47),"")</f>
        <v>18.095069530919002</v>
      </c>
      <c r="BB47" s="22" t="str">
        <f>IF(BB17&gt;0,VLOOKUP(BB17,'[3]2010_HVAC'!$EY$7:$KA$83,41),"")</f>
        <v/>
      </c>
      <c r="BC47" s="22">
        <f>IF(BC17&gt;0,VLOOKUP(BC17,'[3]2010_HVAC'!$EY$7:$KA$83,41),"")</f>
        <v>81.678799999999995</v>
      </c>
      <c r="BD47" s="22">
        <f>IF(BD17&gt;0,VLOOKUP(BD17,'[3]2010_HVAC'!$EY$7:$KA$83,41),"")</f>
        <v>2.0371313131313129</v>
      </c>
      <c r="BE47" s="22">
        <f>IF(BE17&gt;0,VLOOKUP(BE17,'[3]2010_HVAC'!$EY$7:$KA$83,41),"")</f>
        <v>18.790868686868684</v>
      </c>
      <c r="BF47" s="22" t="str">
        <f>IF(BF17&gt;0,VLOOKUP(BF17,'[3]2010_HVAC'!$EY$7:$KA$83,41),"")</f>
        <v/>
      </c>
      <c r="BG47" s="14">
        <f t="shared" si="36"/>
        <v>191783.56088560983</v>
      </c>
      <c r="BH47" s="21">
        <f>IF($N47&gt;0,VLOOKUP($C47,[2]Sevilla!$AB$7:$AN$40,$N47))/((IF($P47=1,'3 PlantsCodes'!$D$26,IF($P47=2,'3 PlantsCodes'!$D$27,IF($P47=3,'3 PlantsCodes'!$D$28,IF($P47=4,'3 PlantsCodes'!$D$29)))))*IF($R47=1,'3 PlantsCodes'!$D$31,IF(SP_Seville!$R47=2,'3 PlantsCodes'!$D$32)))</f>
        <v>5.7021854114641375</v>
      </c>
      <c r="BI47" s="21">
        <f>IF($O47&gt;0,VLOOKUP($C47,[2]Sevilla!$AB$7:$AN$40,$O47),0)/(IF($Q47=1,'3 PlantsCodes'!$E$26,IF($Q47=3,'3 PlantsCodes'!$E$28,IF($Q47=4,'3 PlantsCodes'!$E$29,1)))*IF($R47=1,'3 PlantsCodes'!$E$31,IF($R47=2,'3 PlantsCodes'!$E$32)))</f>
        <v>22.694480320778457</v>
      </c>
      <c r="BJ47" s="21">
        <f>VLOOKUP($C47,[2]Sevilla!$AB$6:$AZ$40,$T47)</f>
        <v>1.6260486791965141</v>
      </c>
      <c r="BK47" s="21">
        <f>VLOOKUP($C47,[2]Sevilla!$B$7:$Y$40,18)</f>
        <v>11.353794285713454</v>
      </c>
      <c r="BL47" s="21">
        <f>VLOOKUP($C47,[2]Sevilla!$B$7:$AA$40,26)</f>
        <v>0.67002693501103572</v>
      </c>
      <c r="BM47" s="22">
        <f>IF($V47=1,-[4]SFH!$E$13,0)</f>
        <v>0</v>
      </c>
      <c r="BN47" s="63" t="s">
        <v>38</v>
      </c>
      <c r="BO47" s="21">
        <f>IF($N47&gt;0,VLOOKUP($C47,[1]Sevilla!$AB$7:$AN$40,$N47))/((IF($P47=1,'3 PlantsCodes'!$D$26,IF($P47=2,'3 PlantsCodes'!$D$27,IF($P47=3,'3 PlantsCodes'!$D$28,IF($P47=4,'3 PlantsCodes'!$D$29)))))*IF($R47=1,'3 PlantsCodes'!$D$31,IF(SP_Seville!$R47=2,'3 PlantsCodes'!$D$32)))</f>
        <v>5.1565156304857869</v>
      </c>
      <c r="BP47" s="21">
        <f>IF($O47&gt;0,VLOOKUP($C47,[1]Sevilla!$AB$7:$AN$40,$O47),0)/(IF($Q47=1,'3 PlantsCodes'!$E$26,IF($Q47=3,'3 PlantsCodes'!$E$28,IF($Q47=4,'3 PlantsCodes'!$E$29,1)))*IF($R47=1,'3 PlantsCodes'!$E$31,IF($R47=2,'3 PlantsCodes'!$E$32)))</f>
        <v>13.421933768568328</v>
      </c>
      <c r="BQ47" s="21">
        <f>VLOOKUP($C47,[1]Sevilla!$AB$6:$AZ$40,$T47)</f>
        <v>2.6801975564493223</v>
      </c>
      <c r="BR47" s="21">
        <f>VLOOKUP($C47,[1]Sevilla!$B$7:$Y$40,18)</f>
        <v>11.676460606061633</v>
      </c>
      <c r="BS47" s="21">
        <f>VLOOKUP($C47,[1]Sevilla!$B$7:$AA$40,26)</f>
        <v>0.48015344167834789</v>
      </c>
      <c r="BT47" s="22">
        <f>IF($V47=1,-[4]AB!$E$13,0)</f>
        <v>0</v>
      </c>
      <c r="BU47" s="63" t="s">
        <v>38</v>
      </c>
    </row>
    <row r="48" spans="1:73" ht="15" customHeight="1" x14ac:dyDescent="0.25">
      <c r="A48" s="195"/>
      <c r="B48" s="18">
        <v>13</v>
      </c>
      <c r="C48" s="26">
        <f t="shared" ref="C48:W48" si="47">IF(C18="","",C18)</f>
        <v>18</v>
      </c>
      <c r="D48" s="55" t="str">
        <f t="shared" si="47"/>
        <v>o</v>
      </c>
      <c r="E48" s="55" t="str">
        <f t="shared" si="47"/>
        <v>-</v>
      </c>
      <c r="F48" s="54" t="str">
        <f t="shared" si="47"/>
        <v>o+</v>
      </c>
      <c r="G48" s="54" t="str">
        <f t="shared" si="47"/>
        <v>o</v>
      </c>
      <c r="H48" s="54">
        <f t="shared" si="47"/>
        <v>0</v>
      </c>
      <c r="I48" s="54">
        <f t="shared" si="47"/>
        <v>3</v>
      </c>
      <c r="J48" s="54">
        <f t="shared" si="47"/>
        <v>1</v>
      </c>
      <c r="K48" s="54">
        <f t="shared" si="47"/>
        <v>2</v>
      </c>
      <c r="L48" s="54">
        <f t="shared" si="47"/>
        <v>1</v>
      </c>
      <c r="M48" s="54">
        <f t="shared" si="47"/>
        <v>3121</v>
      </c>
      <c r="N48" s="54">
        <f t="shared" si="47"/>
        <v>7</v>
      </c>
      <c r="O48" s="54">
        <f t="shared" si="47"/>
        <v>12</v>
      </c>
      <c r="P48" s="54">
        <f t="shared" si="47"/>
        <v>1</v>
      </c>
      <c r="Q48" s="54">
        <f t="shared" si="47"/>
        <v>1</v>
      </c>
      <c r="R48" s="54">
        <f t="shared" si="47"/>
        <v>1</v>
      </c>
      <c r="S48" s="54" t="str">
        <f t="shared" si="47"/>
        <v>o</v>
      </c>
      <c r="T48" s="26">
        <f t="shared" si="47"/>
        <v>22</v>
      </c>
      <c r="U48" s="54">
        <f t="shared" si="47"/>
        <v>1</v>
      </c>
      <c r="V48" s="54">
        <f t="shared" si="47"/>
        <v>0</v>
      </c>
      <c r="W48" s="19" t="str">
        <f t="shared" si="47"/>
        <v/>
      </c>
      <c r="X48" s="23">
        <f>IF(X18&gt;0,VLOOKUP(X18,'[3]2010_Envelope'!$BH$6:$CR$128,6),"")</f>
        <v>14.333862321428571</v>
      </c>
      <c r="Y48" s="23">
        <f>IF(Y18&gt;0,VLOOKUP(Y18,'[3]2010_Envelope'!$BH$6:$CR$128,6),"")</f>
        <v>101.34375</v>
      </c>
      <c r="Z48" s="23">
        <f>IF(Z18&gt;0,VLOOKUP(Z18,'[3]2010_Envelope'!$BH$6:$CR$128,6),"")</f>
        <v>23.723437499999999</v>
      </c>
      <c r="AA48" s="23">
        <f>IF(AA18&gt;0,VLOOKUP(AA18,'[3]2010_Envelope'!$BH$6:$CR$128,6),"")</f>
        <v>16.641964285714284</v>
      </c>
      <c r="AB48" s="23">
        <f>IF(AB18&gt;0,VLOOKUP(AB18,'[3]2010_Envelope'!$BH$6:$CR$128,6),"")</f>
        <v>56.34910714285715</v>
      </c>
      <c r="AC48" s="23">
        <f>IF(AC18&gt;0,VLOOKUP(AC18,'[3]2010_Envelope'!$BH$6:$CR$128,6),"")</f>
        <v>29.196428571428573</v>
      </c>
      <c r="AD48" s="22" t="str">
        <f>IF(AD18&gt;0,VLOOKUP(AD18,'[3]2010_HVAC'!$EY$7:$KA$83,38),"")</f>
        <v/>
      </c>
      <c r="AE48" s="22" t="str">
        <f>IF(AE18&gt;0,VLOOKUP(AE18,'[3]2010_HVAC'!$EY$7:$KA$83,38),"")</f>
        <v/>
      </c>
      <c r="AF48" s="22" t="str">
        <f>IF(AF18&gt;0,VLOOKUP(AF18,'[3]2010_HVAC'!$EY$7:$KA$83,38),"")</f>
        <v/>
      </c>
      <c r="AG48" s="61">
        <f>VLOOKUP($C48,[2]Performance!$A$3:$K$36,11)</f>
        <v>1</v>
      </c>
      <c r="AH48" s="61">
        <f t="shared" si="33"/>
        <v>39</v>
      </c>
      <c r="AI48" s="22">
        <f>IF(AI18&gt;0,VLOOKUP(AI18,'[3]2010_HVAC'!$EY$7:$KA$83,AH48),"")</f>
        <v>25.445100268608932</v>
      </c>
      <c r="AJ48" s="22" t="str">
        <f>IF(AJ18&gt;0,VLOOKUP(AJ18,'[3]2010_HVAC'!$EY$7:$KA$83,38),"")</f>
        <v/>
      </c>
      <c r="AK48" s="22">
        <f>IF(AK18&gt;0,VLOOKUP(AK18,'[3]2010_HVAC'!$EY$7:$KA$83,38),"")</f>
        <v>92.473799999999997</v>
      </c>
      <c r="AL48" s="22">
        <f>IF(AL18&gt;0,VLOOKUP(AL18,'[3]2010_HVAC'!$EY$7:$KA$83,38),"")</f>
        <v>14.405428571428571</v>
      </c>
      <c r="AM48" s="22">
        <f>IF(AM18&gt;0,VLOOKUP(AM18,'[3]2010_HVAC'!$EY$7:$KA$83,38),"")</f>
        <v>14.069785714285715</v>
      </c>
      <c r="AN48" s="22" t="str">
        <f>IF(AN18&gt;0,VLOOKUP(AN18,'[3]2010_HVAC'!$EY$7:$KA$83,38),"")</f>
        <v/>
      </c>
      <c r="AO48" s="14">
        <f t="shared" si="34"/>
        <v>54317.573012605259</v>
      </c>
      <c r="AP48" s="23">
        <f>IF(AP18&gt;0,VLOOKUP(AP18,'[3]2010_Envelope'!$BH$6:$CR$128,7),"")</f>
        <v>6.9361338888888886</v>
      </c>
      <c r="AQ48" s="23">
        <f>IF(AQ18&gt;0,VLOOKUP(AQ18,'[3]2010_Envelope'!$BH$6:$CR$128,7),"")</f>
        <v>42.027272727272724</v>
      </c>
      <c r="AR48" s="23">
        <f>IF(AR18&gt;0,VLOOKUP(AR18,'[3]2010_Envelope'!$BH$6:$CR$128,7),"")</f>
        <v>11.479734848484849</v>
      </c>
      <c r="AS48" s="23">
        <f>IF(AS18&gt;0,VLOOKUP(AS18,'[3]2010_Envelope'!$BH$6:$CR$128,7),"")</f>
        <v>7.5484848484848488</v>
      </c>
      <c r="AT48" s="23">
        <f>IF(AT18&gt;0,VLOOKUP(AT18,'[3]2010_Envelope'!$BH$6:$CR$128,7),"")</f>
        <v>24.739090909090908</v>
      </c>
      <c r="AU48" s="23">
        <f>IF(AU18&gt;0,VLOOKUP(AU18,'[3]2010_Envelope'!$BH$6:$CR$128,7),"")</f>
        <v>12.818181818181818</v>
      </c>
      <c r="AV48" s="22" t="str">
        <f>IF(AV18&gt;0,VLOOKUP(AV18,'[3]2010_HVAC'!$EY$7:$KA$83,41),"")</f>
        <v/>
      </c>
      <c r="AW48" s="22" t="str">
        <f>IF(AW18&gt;0,VLOOKUP(AW18,'[3]2010_HVAC'!$EY$7:$KA$83,41),"")</f>
        <v/>
      </c>
      <c r="AX48" s="22" t="str">
        <f>IF(AX18&gt;0,VLOOKUP(AX18,'[3]2010_HVAC'!$EY$7:$KA$83,41),"")</f>
        <v/>
      </c>
      <c r="AY48" s="61">
        <f>VLOOKUP($C48,[1]Performance!$A$3:$K$36,11)</f>
        <v>1</v>
      </c>
      <c r="AZ48" s="61">
        <f t="shared" si="35"/>
        <v>42</v>
      </c>
      <c r="BA48" s="22">
        <f>IF(BA18&gt;0,VLOOKUP(BA18,'[3]2010_HVAC'!$EY$7:$KA$83,AZ48),"")</f>
        <v>18.095069530919002</v>
      </c>
      <c r="BB48" s="22" t="str">
        <f>IF(BB18&gt;0,VLOOKUP(BB18,'[3]2010_HVAC'!$EY$7:$KA$83,41),"")</f>
        <v/>
      </c>
      <c r="BC48" s="22">
        <f>IF(BC18&gt;0,VLOOKUP(BC18,'[3]2010_HVAC'!$EY$7:$KA$83,41),"")</f>
        <v>81.678799999999995</v>
      </c>
      <c r="BD48" s="22">
        <f>IF(BD18&gt;0,VLOOKUP(BD18,'[3]2010_HVAC'!$EY$7:$KA$83,41),"")</f>
        <v>2.0371313131313129</v>
      </c>
      <c r="BE48" s="22">
        <f>IF(BE18&gt;0,VLOOKUP(BE18,'[3]2010_HVAC'!$EY$7:$KA$83,41),"")</f>
        <v>18.790868686868684</v>
      </c>
      <c r="BF48" s="22" t="str">
        <f>IF(BF18&gt;0,VLOOKUP(BF18,'[3]2010_HVAC'!$EY$7:$KA$83,41),"")</f>
        <v/>
      </c>
      <c r="BG48" s="14">
        <f t="shared" si="36"/>
        <v>223889.26088560981</v>
      </c>
      <c r="BH48" s="21">
        <f>IF($N48&gt;0,VLOOKUP($C48,[2]Sevilla!$AB$7:$AN$40,$N48))/((IF($P48=1,'3 PlantsCodes'!$D$26,IF($P48=2,'3 PlantsCodes'!$D$27,IF($P48=3,'3 PlantsCodes'!$D$28,IF($P48=4,'3 PlantsCodes'!$D$29)))))*IF($R48=1,'3 PlantsCodes'!$D$31,IF(SP_Seville!$R48=2,'3 PlantsCodes'!$D$32)))</f>
        <v>5.7161108448008147</v>
      </c>
      <c r="BI48" s="21">
        <f>IF($O48&gt;0,VLOOKUP($C48,[2]Sevilla!$AB$7:$AN$40,$O48),0)/(IF($Q48=1,'3 PlantsCodes'!$E$26,IF($Q48=3,'3 PlantsCodes'!$E$28,IF($Q48=4,'3 PlantsCodes'!$E$29,1)))*IF($R48=1,'3 PlantsCodes'!$E$31,IF($R48=2,'3 PlantsCodes'!$E$32)))</f>
        <v>12.909113759994032</v>
      </c>
      <c r="BJ48" s="21">
        <f>VLOOKUP($C48,[2]Sevilla!$AB$6:$AZ$40,$T48)</f>
        <v>1.6300002031167098</v>
      </c>
      <c r="BK48" s="21">
        <f>VLOOKUP($C48,[2]Sevilla!$B$7:$Y$40,18)</f>
        <v>11.353794285713454</v>
      </c>
      <c r="BL48" s="21">
        <f>VLOOKUP($C48,[2]Sevilla!$B$7:$AA$40,26)</f>
        <v>0.49556443296663338</v>
      </c>
      <c r="BM48" s="22">
        <f>IF($V48=1,-[4]SFH!$E$13,0)</f>
        <v>0</v>
      </c>
      <c r="BN48" s="63" t="s">
        <v>38</v>
      </c>
      <c r="BO48" s="21">
        <f>IF($N48&gt;0,VLOOKUP($C48,[1]Sevilla!$AB$7:$AN$40,$N48))/((IF($P48=1,'3 PlantsCodes'!$D$26,IF($P48=2,'3 PlantsCodes'!$D$27,IF($P48=3,'3 PlantsCodes'!$D$28,IF($P48=4,'3 PlantsCodes'!$D$29)))))*IF($R48=1,'3 PlantsCodes'!$D$31,IF(SP_Seville!$R48=2,'3 PlantsCodes'!$D$32)))</f>
        <v>5.1589990070719614</v>
      </c>
      <c r="BP48" s="21">
        <f>IF($O48&gt;0,VLOOKUP($C48,[1]Sevilla!$AB$7:$AN$40,$O48),0)/(IF($Q48=1,'3 PlantsCodes'!$E$26,IF($Q48=3,'3 PlantsCodes'!$E$28,IF($Q48=4,'3 PlantsCodes'!$E$29,1)))*IF($R48=1,'3 PlantsCodes'!$E$31,IF($R48=2,'3 PlantsCodes'!$E$32)))</f>
        <v>7.3230378754980068</v>
      </c>
      <c r="BQ48" s="21">
        <f>VLOOKUP($C48,[1]Sevilla!$AB$6:$AZ$40,$T48)</f>
        <v>2.6813728353848627</v>
      </c>
      <c r="BR48" s="21">
        <f>VLOOKUP($C48,[1]Sevilla!$B$7:$Y$40,18)</f>
        <v>11.676460606061633</v>
      </c>
      <c r="BS48" s="21">
        <f>VLOOKUP($C48,[1]Sevilla!$B$7:$AA$40,26)</f>
        <v>0.40735790132488547</v>
      </c>
      <c r="BT48" s="22">
        <f>IF($V48=1,-[4]AB!$E$13,0)</f>
        <v>0</v>
      </c>
      <c r="BU48" s="63" t="s">
        <v>38</v>
      </c>
    </row>
    <row r="49" spans="1:73" ht="15" customHeight="1" x14ac:dyDescent="0.25">
      <c r="A49" s="195"/>
      <c r="B49" s="18">
        <v>14</v>
      </c>
      <c r="C49" s="26">
        <f t="shared" ref="C49:W49" si="48">IF(C19="","",C19)</f>
        <v>28</v>
      </c>
      <c r="D49" s="55" t="str">
        <f t="shared" si="48"/>
        <v>o+</v>
      </c>
      <c r="E49" s="55" t="str">
        <f t="shared" si="48"/>
        <v>o</v>
      </c>
      <c r="F49" s="54" t="str">
        <f t="shared" si="48"/>
        <v>o+</v>
      </c>
      <c r="G49" s="54" t="str">
        <f t="shared" si="48"/>
        <v>o</v>
      </c>
      <c r="H49" s="54">
        <f t="shared" si="48"/>
        <v>0</v>
      </c>
      <c r="I49" s="54">
        <f t="shared" si="48"/>
        <v>4</v>
      </c>
      <c r="J49" s="54">
        <f t="shared" si="48"/>
        <v>2</v>
      </c>
      <c r="K49" s="54">
        <f t="shared" si="48"/>
        <v>2</v>
      </c>
      <c r="L49" s="54">
        <f t="shared" si="48"/>
        <v>1</v>
      </c>
      <c r="M49" s="54">
        <f t="shared" si="48"/>
        <v>4221</v>
      </c>
      <c r="N49" s="54">
        <f t="shared" si="48"/>
        <v>7</v>
      </c>
      <c r="O49" s="54">
        <f t="shared" si="48"/>
        <v>12</v>
      </c>
      <c r="P49" s="54">
        <f t="shared" si="48"/>
        <v>1</v>
      </c>
      <c r="Q49" s="54">
        <f t="shared" si="48"/>
        <v>1</v>
      </c>
      <c r="R49" s="54">
        <f t="shared" si="48"/>
        <v>1</v>
      </c>
      <c r="S49" s="54" t="str">
        <f t="shared" si="48"/>
        <v>o</v>
      </c>
      <c r="T49" s="26">
        <f t="shared" si="48"/>
        <v>22</v>
      </c>
      <c r="U49" s="54">
        <f t="shared" si="48"/>
        <v>1</v>
      </c>
      <c r="V49" s="54">
        <f t="shared" si="48"/>
        <v>0</v>
      </c>
      <c r="W49" s="19" t="str">
        <f t="shared" si="48"/>
        <v/>
      </c>
      <c r="X49" s="23">
        <f>IF(X19&gt;0,VLOOKUP(X19,'[3]2010_Envelope'!$BH$6:$CR$128,6),"")</f>
        <v>18.823304999999998</v>
      </c>
      <c r="Y49" s="23">
        <f>IF(Y19&gt;0,VLOOKUP(Y19,'[3]2010_Envelope'!$BH$6:$CR$128,6),"")</f>
        <v>116.03125</v>
      </c>
      <c r="Z49" s="23">
        <f>IF(Z19&gt;0,VLOOKUP(Z19,'[3]2010_Envelope'!$BH$6:$CR$128,6),"")</f>
        <v>26.744492052898167</v>
      </c>
      <c r="AA49" s="23">
        <f>IF(AA19&gt;0,VLOOKUP(AA19,'[3]2010_Envelope'!$BH$6:$CR$128,6),"")</f>
        <v>90.859285714285733</v>
      </c>
      <c r="AB49" s="23">
        <f>IF(AB19&gt;0,VLOOKUP(AB19,'[3]2010_Envelope'!$BH$6:$CR$128,6),"")</f>
        <v>56.34910714285715</v>
      </c>
      <c r="AC49" s="23">
        <f>IF(AC19&gt;0,VLOOKUP(AC19,'[3]2010_Envelope'!$BH$6:$CR$128,6),"")</f>
        <v>29.196428571428573</v>
      </c>
      <c r="AD49" s="22" t="str">
        <f>IF(AD19&gt;0,VLOOKUP(AD19,'[3]2010_HVAC'!$EY$7:$KA$83,38),"")</f>
        <v/>
      </c>
      <c r="AE49" s="22" t="str">
        <f>IF(AE19&gt;0,VLOOKUP(AE19,'[3]2010_HVAC'!$EY$7:$KA$83,38),"")</f>
        <v/>
      </c>
      <c r="AF49" s="22" t="str">
        <f>IF(AF19&gt;0,VLOOKUP(AF19,'[3]2010_HVAC'!$EY$7:$KA$83,38),"")</f>
        <v/>
      </c>
      <c r="AG49" s="61">
        <f>VLOOKUP($C49,[2]Performance!$A$3:$K$36,11)</f>
        <v>2</v>
      </c>
      <c r="AH49" s="61">
        <f t="shared" si="33"/>
        <v>40</v>
      </c>
      <c r="AI49" s="22">
        <f>IF(AI19&gt;0,VLOOKUP(AI19,'[3]2010_HVAC'!$EY$7:$KA$83,AH49),"")</f>
        <v>7.9311705626958782</v>
      </c>
      <c r="AJ49" s="22" t="str">
        <f>IF(AJ19&gt;0,VLOOKUP(AJ19,'[3]2010_HVAC'!$EY$7:$KA$83,38),"")</f>
        <v/>
      </c>
      <c r="AK49" s="22">
        <f>IF(AK19&gt;0,VLOOKUP(AK19,'[3]2010_HVAC'!$EY$7:$KA$83,38),"")</f>
        <v>92.473799999999997</v>
      </c>
      <c r="AL49" s="22">
        <f>IF(AL19&gt;0,VLOOKUP(AL19,'[3]2010_HVAC'!$EY$7:$KA$83,38),"")</f>
        <v>14.405428571428571</v>
      </c>
      <c r="AM49" s="22">
        <f>IF(AM19&gt;0,VLOOKUP(AM19,'[3]2010_HVAC'!$EY$7:$KA$83,38),"")</f>
        <v>14.069785714285715</v>
      </c>
      <c r="AN49" s="22" t="str">
        <f>IF(AN19&gt;0,VLOOKUP(AN19,'[3]2010_HVAC'!$EY$7:$KA$83,38),"")</f>
        <v/>
      </c>
      <c r="AO49" s="14">
        <f t="shared" si="34"/>
        <v>65363.76746618317</v>
      </c>
      <c r="AP49" s="23">
        <f>IF(AP19&gt;0,VLOOKUP(AP19,'[3]2010_Envelope'!$BH$6:$CR$128,7),"")</f>
        <v>9.1085682828282817</v>
      </c>
      <c r="AQ49" s="23">
        <f>IF(AQ19&gt;0,VLOOKUP(AQ19,'[3]2010_Envelope'!$BH$6:$CR$128,7),"")</f>
        <v>48.118181818181817</v>
      </c>
      <c r="AR49" s="23">
        <f>IF(AR19&gt;0,VLOOKUP(AR19,'[3]2010_Envelope'!$BH$6:$CR$128,7),"")</f>
        <v>12.941618491193834</v>
      </c>
      <c r="AS49" s="23">
        <f>IF(AS19&gt;0,VLOOKUP(AS19,'[3]2010_Envelope'!$BH$6:$CR$128,7),"")</f>
        <v>39.890181818181809</v>
      </c>
      <c r="AT49" s="23">
        <f>IF(AT19&gt;0,VLOOKUP(AT19,'[3]2010_Envelope'!$BH$6:$CR$128,7),"")</f>
        <v>24.739090909090908</v>
      </c>
      <c r="AU49" s="23">
        <f>IF(AU19&gt;0,VLOOKUP(AU19,'[3]2010_Envelope'!$BH$6:$CR$128,7),"")</f>
        <v>12.818181818181818</v>
      </c>
      <c r="AV49" s="22" t="str">
        <f>IF(AV19&gt;0,VLOOKUP(AV19,'[3]2010_HVAC'!$EY$7:$KA$83,41),"")</f>
        <v/>
      </c>
      <c r="AW49" s="22" t="str">
        <f>IF(AW19&gt;0,VLOOKUP(AW19,'[3]2010_HVAC'!$EY$7:$KA$83,41),"")</f>
        <v/>
      </c>
      <c r="AX49" s="22" t="str">
        <f>IF(AX19&gt;0,VLOOKUP(AX19,'[3]2010_HVAC'!$EY$7:$KA$83,41),"")</f>
        <v/>
      </c>
      <c r="AY49" s="61">
        <f>VLOOKUP($C49,[1]Performance!$A$3:$K$36,11)</f>
        <v>2</v>
      </c>
      <c r="AZ49" s="61">
        <f t="shared" si="35"/>
        <v>43</v>
      </c>
      <c r="BA49" s="22">
        <f>IF(BA19&gt;0,VLOOKUP(BA19,'[3]2010_HVAC'!$EY$7:$KA$83,AZ49),"")</f>
        <v>8.7167964817582853</v>
      </c>
      <c r="BB49" s="22" t="str">
        <f>IF(BB19&gt;0,VLOOKUP(BB19,'[3]2010_HVAC'!$EY$7:$KA$83,41),"")</f>
        <v/>
      </c>
      <c r="BC49" s="22">
        <f>IF(BC19&gt;0,VLOOKUP(BC19,'[3]2010_HVAC'!$EY$7:$KA$83,41),"")</f>
        <v>81.678799999999995</v>
      </c>
      <c r="BD49" s="22">
        <f>IF(BD19&gt;0,VLOOKUP(BD19,'[3]2010_HVAC'!$EY$7:$KA$83,41),"")</f>
        <v>2.0371313131313129</v>
      </c>
      <c r="BE49" s="22">
        <f>IF(BE19&gt;0,VLOOKUP(BE19,'[3]2010_HVAC'!$EY$7:$KA$83,41),"")</f>
        <v>18.790868686868684</v>
      </c>
      <c r="BF49" s="22" t="str">
        <f>IF(BF19&gt;0,VLOOKUP(BF19,'[3]2010_HVAC'!$EY$7:$KA$83,41),"")</f>
        <v/>
      </c>
      <c r="BG49" s="14">
        <f t="shared" si="36"/>
        <v>256251.02542322257</v>
      </c>
      <c r="BH49" s="21">
        <f>IF($N49&gt;0,VLOOKUP($C49,[2]Sevilla!$AB$7:$AN$40,$N49))/((IF($P49=1,'3 PlantsCodes'!$D$26,IF($P49=2,'3 PlantsCodes'!$D$27,IF($P49=3,'3 PlantsCodes'!$D$28,IF($P49=4,'3 PlantsCodes'!$D$29)))))*IF($R49=1,'3 PlantsCodes'!$D$31,IF(SP_Seville!$R49=2,'3 PlantsCodes'!$D$32)))</f>
        <v>2.4413919390614836</v>
      </c>
      <c r="BI49" s="21">
        <f>IF($O49&gt;0,VLOOKUP($C49,[2]Sevilla!$AB$7:$AN$40,$O49),0)/(IF($Q49=1,'3 PlantsCodes'!$E$26,IF($Q49=3,'3 PlantsCodes'!$E$28,IF($Q49=4,'3 PlantsCodes'!$E$29,1)))*IF($R49=1,'3 PlantsCodes'!$E$31,IF($R49=2,'3 PlantsCodes'!$E$32)))</f>
        <v>11.515186325664162</v>
      </c>
      <c r="BJ49" s="21">
        <f>VLOOKUP($C49,[2]Sevilla!$AB$6:$AZ$40,$T49)</f>
        <v>1.8572621819065374</v>
      </c>
      <c r="BK49" s="21">
        <f>VLOOKUP($C49,[2]Sevilla!$B$7:$Y$40,18)</f>
        <v>11.353794285713454</v>
      </c>
      <c r="BL49" s="21">
        <f>VLOOKUP($C49,[2]Sevilla!$B$7:$AA$40,26)</f>
        <v>0.45070685752369849</v>
      </c>
      <c r="BM49" s="22">
        <f>IF($V49=1,-[4]SFH!$E$13,0)</f>
        <v>0</v>
      </c>
      <c r="BN49" s="63" t="s">
        <v>38</v>
      </c>
      <c r="BO49" s="21">
        <f>IF($N49&gt;0,VLOOKUP($C49,[1]Sevilla!$AB$7:$AN$40,$N49))/((IF($P49=1,'3 PlantsCodes'!$D$26,IF($P49=2,'3 PlantsCodes'!$D$27,IF($P49=3,'3 PlantsCodes'!$D$28,IF($P49=4,'3 PlantsCodes'!$D$29)))))*IF($R49=1,'3 PlantsCodes'!$D$31,IF(SP_Seville!$R49=2,'3 PlantsCodes'!$D$32)))</f>
        <v>2.511160168762288</v>
      </c>
      <c r="BP49" s="21">
        <f>IF($O49&gt;0,VLOOKUP($C49,[1]Sevilla!$AB$7:$AN$40,$O49),0)/(IF($Q49=1,'3 PlantsCodes'!$E$26,IF($Q49=3,'3 PlantsCodes'!$E$28,IF($Q49=4,'3 PlantsCodes'!$E$29,1)))*IF($R49=1,'3 PlantsCodes'!$E$31,IF($R49=2,'3 PlantsCodes'!$E$32)))</f>
        <v>6.0592104708843699</v>
      </c>
      <c r="BQ49" s="21">
        <f>VLOOKUP($C49,[1]Sevilla!$AB$6:$AZ$40,$T49)</f>
        <v>2.8655940869712477</v>
      </c>
      <c r="BR49" s="21">
        <f>VLOOKUP($C49,[1]Sevilla!$B$7:$Y$40,18)</f>
        <v>11.676460606061633</v>
      </c>
      <c r="BS49" s="21">
        <f>VLOOKUP($C49,[1]Sevilla!$B$7:$AA$40,26)</f>
        <v>0.38584562011494955</v>
      </c>
      <c r="BT49" s="22">
        <f>IF($V49=1,-[4]AB!$E$13,0)</f>
        <v>0</v>
      </c>
      <c r="BU49" s="63" t="s">
        <v>38</v>
      </c>
    </row>
    <row r="50" spans="1:73" ht="15" customHeight="1" x14ac:dyDescent="0.25">
      <c r="A50" s="195"/>
      <c r="B50" s="18">
        <v>15</v>
      </c>
      <c r="C50" s="26">
        <f t="shared" ref="C50:W50" si="49">IF(C20="","",C20)</f>
        <v>31</v>
      </c>
      <c r="D50" s="55" t="str">
        <f t="shared" si="49"/>
        <v>o+</v>
      </c>
      <c r="E50" s="55" t="str">
        <f t="shared" si="49"/>
        <v>o+</v>
      </c>
      <c r="F50" s="54" t="str">
        <f t="shared" si="49"/>
        <v>o</v>
      </c>
      <c r="G50" s="54" t="str">
        <f t="shared" si="49"/>
        <v>o</v>
      </c>
      <c r="H50" s="54">
        <f t="shared" si="49"/>
        <v>0</v>
      </c>
      <c r="I50" s="54">
        <f t="shared" si="49"/>
        <v>4</v>
      </c>
      <c r="J50" s="54">
        <f t="shared" si="49"/>
        <v>3</v>
      </c>
      <c r="K50" s="54">
        <f t="shared" si="49"/>
        <v>1</v>
      </c>
      <c r="L50" s="54">
        <f t="shared" si="49"/>
        <v>1</v>
      </c>
      <c r="M50" s="54">
        <f t="shared" si="49"/>
        <v>4311</v>
      </c>
      <c r="N50" s="54">
        <f t="shared" si="49"/>
        <v>7</v>
      </c>
      <c r="O50" s="54">
        <f t="shared" si="49"/>
        <v>12</v>
      </c>
      <c r="P50" s="54">
        <f t="shared" si="49"/>
        <v>1</v>
      </c>
      <c r="Q50" s="54">
        <f t="shared" si="49"/>
        <v>1</v>
      </c>
      <c r="R50" s="54">
        <f t="shared" si="49"/>
        <v>1</v>
      </c>
      <c r="S50" s="54" t="str">
        <f t="shared" si="49"/>
        <v>o</v>
      </c>
      <c r="T50" s="26">
        <f t="shared" si="49"/>
        <v>22</v>
      </c>
      <c r="U50" s="54">
        <f t="shared" si="49"/>
        <v>1</v>
      </c>
      <c r="V50" s="54">
        <f t="shared" si="49"/>
        <v>0</v>
      </c>
      <c r="W50" s="19" t="str">
        <f t="shared" si="49"/>
        <v/>
      </c>
      <c r="X50" s="23">
        <f>IF(X20&gt;0,VLOOKUP(X20,'[3]2010_Envelope'!$BH$6:$CR$128,6),"")</f>
        <v>18.823304999999998</v>
      </c>
      <c r="Y50" s="23">
        <f>IF(Y20&gt;0,VLOOKUP(Y20,'[3]2010_Envelope'!$BH$6:$CR$128,6),"")</f>
        <v>116.03125</v>
      </c>
      <c r="Z50" s="23">
        <f>IF(Z20&gt;0,VLOOKUP(Z20,'[3]2010_Envelope'!$BH$6:$CR$128,6),"")</f>
        <v>26.744492052898167</v>
      </c>
      <c r="AA50" s="23">
        <f>IF(AA20&gt;0,VLOOKUP(AA20,'[3]2010_Envelope'!$BH$6:$CR$128,6),"")</f>
        <v>115.99857857142861</v>
      </c>
      <c r="AB50" s="23" t="str">
        <f>IF(AB20&gt;0,VLOOKUP(AB20,'[3]2010_Envelope'!$BH$6:$CR$128,6),"")</f>
        <v/>
      </c>
      <c r="AC50" s="23">
        <f>IF(AC20&gt;0,VLOOKUP(AC20,'[3]2010_Envelope'!$BH$6:$CR$128,6),"")</f>
        <v>12.554464285714287</v>
      </c>
      <c r="AD50" s="22" t="str">
        <f>IF(AD20&gt;0,VLOOKUP(AD20,'[3]2010_HVAC'!$EY$7:$KA$83,38),"")</f>
        <v/>
      </c>
      <c r="AE50" s="22" t="str">
        <f>IF(AE20&gt;0,VLOOKUP(AE20,'[3]2010_HVAC'!$EY$7:$KA$83,38),"")</f>
        <v/>
      </c>
      <c r="AF50" s="22" t="str">
        <f>IF(AF20&gt;0,VLOOKUP(AF20,'[3]2010_HVAC'!$EY$7:$KA$83,38),"")</f>
        <v/>
      </c>
      <c r="AG50" s="61">
        <f>VLOOKUP($C50,[2]Performance!$A$3:$K$36,11)</f>
        <v>2</v>
      </c>
      <c r="AH50" s="61">
        <f t="shared" si="33"/>
        <v>40</v>
      </c>
      <c r="AI50" s="22">
        <f>IF(AI20&gt;0,VLOOKUP(AI20,'[3]2010_HVAC'!$EY$7:$KA$83,AH50),"")</f>
        <v>7.9311705626958782</v>
      </c>
      <c r="AJ50" s="22" t="str">
        <f>IF(AJ20&gt;0,VLOOKUP(AJ20,'[3]2010_HVAC'!$EY$7:$KA$83,38),"")</f>
        <v/>
      </c>
      <c r="AK50" s="22">
        <f>IF(AK20&gt;0,VLOOKUP(AK20,'[3]2010_HVAC'!$EY$7:$KA$83,38),"")</f>
        <v>92.473799999999997</v>
      </c>
      <c r="AL50" s="22">
        <f>IF(AL20&gt;0,VLOOKUP(AL20,'[3]2010_HVAC'!$EY$7:$KA$83,38),"")</f>
        <v>14.405428571428571</v>
      </c>
      <c r="AM50" s="22">
        <f>IF(AM20&gt;0,VLOOKUP(AM20,'[3]2010_HVAC'!$EY$7:$KA$83,38),"")</f>
        <v>14.069785714285715</v>
      </c>
      <c r="AN50" s="22" t="str">
        <f>IF(AN20&gt;0,VLOOKUP(AN20,'[3]2010_HVAC'!$EY$7:$KA$83,38),"")</f>
        <v/>
      </c>
      <c r="AO50" s="14">
        <f t="shared" si="34"/>
        <v>58664.518466183174</v>
      </c>
      <c r="AP50" s="23">
        <f>IF(AP20&gt;0,VLOOKUP(AP20,'[3]2010_Envelope'!$BH$6:$CR$128,7),"")</f>
        <v>9.1085682828282817</v>
      </c>
      <c r="AQ50" s="23">
        <f>IF(AQ20&gt;0,VLOOKUP(AQ20,'[3]2010_Envelope'!$BH$6:$CR$128,7),"")</f>
        <v>48.118181818181817</v>
      </c>
      <c r="AR50" s="23">
        <f>IF(AR20&gt;0,VLOOKUP(AR20,'[3]2010_Envelope'!$BH$6:$CR$128,7),"")</f>
        <v>12.941618491193834</v>
      </c>
      <c r="AS50" s="23">
        <f>IF(AS20&gt;0,VLOOKUP(AS20,'[3]2010_Envelope'!$BH$6:$CR$128,7),"")</f>
        <v>51.63163636363636</v>
      </c>
      <c r="AT50" s="23" t="str">
        <f>IF(AT20&gt;0,VLOOKUP(AT20,'[3]2010_Envelope'!$BH$6:$CR$128,7),"")</f>
        <v/>
      </c>
      <c r="AU50" s="23">
        <f>IF(AU20&gt;0,VLOOKUP(AU20,'[3]2010_Envelope'!$BH$6:$CR$128,7),"")</f>
        <v>5.127272727272727</v>
      </c>
      <c r="AV50" s="22" t="str">
        <f>IF(AV20&gt;0,VLOOKUP(AV20,'[3]2010_HVAC'!$EY$7:$KA$83,41),"")</f>
        <v/>
      </c>
      <c r="AW50" s="22" t="str">
        <f>IF(AW20&gt;0,VLOOKUP(AW20,'[3]2010_HVAC'!$EY$7:$KA$83,41),"")</f>
        <v/>
      </c>
      <c r="AX50" s="22" t="str">
        <f>IF(AX20&gt;0,VLOOKUP(AX20,'[3]2010_HVAC'!$EY$7:$KA$83,41),"")</f>
        <v/>
      </c>
      <c r="AY50" s="61">
        <f>VLOOKUP($C50,[1]Performance!$A$3:$K$36,11)</f>
        <v>2</v>
      </c>
      <c r="AZ50" s="61">
        <f t="shared" si="35"/>
        <v>43</v>
      </c>
      <c r="BA50" s="22">
        <f>IF(BA20&gt;0,VLOOKUP(BA20,'[3]2010_HVAC'!$EY$7:$KA$83,AZ50),"")</f>
        <v>8.7167964817582853</v>
      </c>
      <c r="BB50" s="22" t="str">
        <f>IF(BB20&gt;0,VLOOKUP(BB20,'[3]2010_HVAC'!$EY$7:$KA$83,41),"")</f>
        <v/>
      </c>
      <c r="BC50" s="22">
        <f>IF(BC20&gt;0,VLOOKUP(BC20,'[3]2010_HVAC'!$EY$7:$KA$83,41),"")</f>
        <v>81.678799999999995</v>
      </c>
      <c r="BD50" s="22">
        <f>IF(BD20&gt;0,VLOOKUP(BD20,'[3]2010_HVAC'!$EY$7:$KA$83,41),"")</f>
        <v>2.0371313131313129</v>
      </c>
      <c r="BE50" s="22">
        <f>IF(BE20&gt;0,VLOOKUP(BE20,'[3]2010_HVAC'!$EY$7:$KA$83,41),"")</f>
        <v>18.790868686868684</v>
      </c>
      <c r="BF50" s="22" t="str">
        <f>IF(BF20&gt;0,VLOOKUP(BF20,'[3]2010_HVAC'!$EY$7:$KA$83,41),"")</f>
        <v/>
      </c>
      <c r="BG50" s="14">
        <f t="shared" si="36"/>
        <v>235769.3654232226</v>
      </c>
      <c r="BH50" s="21">
        <f>IF($N50&gt;0,VLOOKUP($C50,[2]Sevilla!$AB$7:$AN$40,$N50))/((IF($P50=1,'3 PlantsCodes'!$D$26,IF($P50=2,'3 PlantsCodes'!$D$27,IF($P50=3,'3 PlantsCodes'!$D$28,IF($P50=4,'3 PlantsCodes'!$D$29)))))*IF($R50=1,'3 PlantsCodes'!$D$31,IF(SP_Seville!$R50=2,'3 PlantsCodes'!$D$32)))</f>
        <v>1.3370376049807082</v>
      </c>
      <c r="BI50" s="21">
        <f>IF($O50&gt;0,VLOOKUP($C50,[2]Sevilla!$AB$7:$AN$40,$O50),0)/(IF($Q50=1,'3 PlantsCodes'!$E$26,IF($Q50=3,'3 PlantsCodes'!$E$28,IF($Q50=4,'3 PlantsCodes'!$E$29,1)))*IF($R50=1,'3 PlantsCodes'!$E$31,IF($R50=2,'3 PlantsCodes'!$E$32)))</f>
        <v>23.178599183447172</v>
      </c>
      <c r="BJ50" s="21">
        <f>VLOOKUP($C50,[2]Sevilla!$AB$6:$AZ$40,$T50)</f>
        <v>2.3361149924739686</v>
      </c>
      <c r="BK50" s="21">
        <f>VLOOKUP($C50,[2]Sevilla!$B$7:$Y$40,18)</f>
        <v>11.353794285713454</v>
      </c>
      <c r="BL50" s="21">
        <f>VLOOKUP($C50,[2]Sevilla!$B$7:$AA$40,26)</f>
        <v>0.62266775150999998</v>
      </c>
      <c r="BM50" s="22">
        <f>IF($V50=1,-[4]SFH!$E$13,0)</f>
        <v>0</v>
      </c>
      <c r="BN50" s="63" t="s">
        <v>38</v>
      </c>
      <c r="BO50" s="21">
        <f>IF($N50&gt;0,VLOOKUP($C50,[1]Sevilla!$AB$7:$AN$40,$N50))/((IF($P50=1,'3 PlantsCodes'!$D$26,IF($P50=2,'3 PlantsCodes'!$D$27,IF($P50=3,'3 PlantsCodes'!$D$28,IF($P50=4,'3 PlantsCodes'!$D$29)))))*IF($R50=1,'3 PlantsCodes'!$D$31,IF(SP_Seville!$R50=2,'3 PlantsCodes'!$D$32)))</f>
        <v>1.6717899048513947</v>
      </c>
      <c r="BP50" s="21">
        <f>IF($O50&gt;0,VLOOKUP($C50,[1]Sevilla!$AB$7:$AN$40,$O50),0)/(IF($Q50=1,'3 PlantsCodes'!$E$26,IF($Q50=3,'3 PlantsCodes'!$E$28,IF($Q50=4,'3 PlantsCodes'!$E$29,1)))*IF($R50=1,'3 PlantsCodes'!$E$31,IF($R50=2,'3 PlantsCodes'!$E$32)))</f>
        <v>12.717589075898641</v>
      </c>
      <c r="BQ50" s="21">
        <f>VLOOKUP($C50,[1]Sevilla!$AB$6:$AZ$40,$T50)</f>
        <v>2.7935214026329009</v>
      </c>
      <c r="BR50" s="21">
        <f>VLOOKUP($C50,[1]Sevilla!$B$7:$Y$40,18)</f>
        <v>11.676460606061633</v>
      </c>
      <c r="BS50" s="21">
        <f>VLOOKUP($C50,[1]Sevilla!$B$7:$AA$40,26)</f>
        <v>0.45855457422723228</v>
      </c>
      <c r="BT50" s="22">
        <f>IF($V50=1,-[4]AB!$E$13,0)</f>
        <v>0</v>
      </c>
      <c r="BU50" s="63" t="s">
        <v>38</v>
      </c>
    </row>
    <row r="51" spans="1:73" ht="15" customHeight="1" x14ac:dyDescent="0.25">
      <c r="A51" s="195"/>
      <c r="B51" s="18">
        <v>16</v>
      </c>
      <c r="C51" s="26">
        <f t="shared" ref="C51:W51" si="50">IF(C21="","",C21)</f>
        <v>17</v>
      </c>
      <c r="D51" s="55" t="str">
        <f t="shared" si="50"/>
        <v>o</v>
      </c>
      <c r="E51" s="55" t="str">
        <f t="shared" si="50"/>
        <v>-</v>
      </c>
      <c r="F51" s="54" t="str">
        <f t="shared" si="50"/>
        <v>o</v>
      </c>
      <c r="G51" s="54" t="str">
        <f t="shared" si="50"/>
        <v>o</v>
      </c>
      <c r="H51" s="54">
        <f t="shared" si="50"/>
        <v>0</v>
      </c>
      <c r="I51" s="54">
        <f t="shared" si="50"/>
        <v>3</v>
      </c>
      <c r="J51" s="54">
        <f t="shared" si="50"/>
        <v>1</v>
      </c>
      <c r="K51" s="54">
        <f t="shared" si="50"/>
        <v>1</v>
      </c>
      <c r="L51" s="54">
        <f t="shared" si="50"/>
        <v>1</v>
      </c>
      <c r="M51" s="54">
        <f t="shared" si="50"/>
        <v>3111</v>
      </c>
      <c r="N51" s="54">
        <f t="shared" si="50"/>
        <v>7</v>
      </c>
      <c r="O51" s="54">
        <f t="shared" si="50"/>
        <v>12</v>
      </c>
      <c r="P51" s="54">
        <f t="shared" si="50"/>
        <v>1</v>
      </c>
      <c r="Q51" s="54">
        <f t="shared" si="50"/>
        <v>1</v>
      </c>
      <c r="R51" s="54">
        <f t="shared" si="50"/>
        <v>1</v>
      </c>
      <c r="S51" s="54" t="str">
        <f t="shared" si="50"/>
        <v>o</v>
      </c>
      <c r="T51" s="26">
        <f t="shared" si="50"/>
        <v>16</v>
      </c>
      <c r="U51" s="54">
        <f t="shared" si="50"/>
        <v>0</v>
      </c>
      <c r="V51" s="54">
        <f t="shared" si="50"/>
        <v>1</v>
      </c>
      <c r="W51" s="19" t="str">
        <f t="shared" si="50"/>
        <v/>
      </c>
      <c r="X51" s="23">
        <f>IF(X21&gt;0,VLOOKUP(X21,'[3]2010_Envelope'!$BH$6:$CR$128,6),"")</f>
        <v>14.333862321428571</v>
      </c>
      <c r="Y51" s="23">
        <f>IF(Y21&gt;0,VLOOKUP(Y21,'[3]2010_Envelope'!$BH$6:$CR$128,6),"")</f>
        <v>101.34375</v>
      </c>
      <c r="Z51" s="23">
        <f>IF(Z21&gt;0,VLOOKUP(Z21,'[3]2010_Envelope'!$BH$6:$CR$128,6),"")</f>
        <v>23.723437499999999</v>
      </c>
      <c r="AA51" s="23">
        <f>IF(AA21&gt;0,VLOOKUP(AA21,'[3]2010_Envelope'!$BH$6:$CR$128,6),"")</f>
        <v>16.641964285714284</v>
      </c>
      <c r="AB51" s="23" t="str">
        <f>IF(AB21&gt;0,VLOOKUP(AB21,'[3]2010_Envelope'!$BH$6:$CR$128,6),"")</f>
        <v/>
      </c>
      <c r="AC51" s="23">
        <f>IF(AC21&gt;0,VLOOKUP(AC21,'[3]2010_Envelope'!$BH$6:$CR$128,6),"")</f>
        <v>12.554464285714287</v>
      </c>
      <c r="AD51" s="22" t="str">
        <f>IF(AD21&gt;0,VLOOKUP(AD21,'[3]2010_HVAC'!$EY$7:$KA$83,38),"")</f>
        <v/>
      </c>
      <c r="AE51" s="22" t="str">
        <f>IF(AE21&gt;0,VLOOKUP(AE21,'[3]2010_HVAC'!$EY$7:$KA$83,38),"")</f>
        <v/>
      </c>
      <c r="AF51" s="22" t="str">
        <f>IF(AF21&gt;0,VLOOKUP(AF21,'[3]2010_HVAC'!$EY$7:$KA$83,38),"")</f>
        <v/>
      </c>
      <c r="AG51" s="61">
        <f>VLOOKUP($C51,[2]Performance!$A$3:$K$36,11)</f>
        <v>1</v>
      </c>
      <c r="AH51" s="61">
        <f t="shared" si="33"/>
        <v>39</v>
      </c>
      <c r="AI51" s="22">
        <f>IF(AI21&gt;0,VLOOKUP(AI21,'[3]2010_HVAC'!$EY$7:$KA$83,AH51),"")</f>
        <v>25.445100268608932</v>
      </c>
      <c r="AJ51" s="22" t="str">
        <f>IF(AJ21&gt;0,VLOOKUP(AJ21,'[3]2010_HVAC'!$EY$7:$KA$83,38),"")</f>
        <v/>
      </c>
      <c r="AK51" s="22">
        <f>IF(AK21&gt;0,VLOOKUP(AK21,'[3]2010_HVAC'!$EY$7:$KA$83,38),"")</f>
        <v>92.473799999999997</v>
      </c>
      <c r="AL51" s="22">
        <f>IF(AL21&gt;0,VLOOKUP(AL21,'[3]2010_HVAC'!$EY$7:$KA$83,38),"")</f>
        <v>14.405428571428571</v>
      </c>
      <c r="AM51" s="22" t="str">
        <f>IF(AM21&gt;0,VLOOKUP(AM21,'[3]2010_HVAC'!$EY$7:$KA$83,38),"")</f>
        <v/>
      </c>
      <c r="AN51" s="22">
        <f>IF(AN21&gt;0,VLOOKUP(AN21,'[3]2010_HVAC'!$EY$7:$KA$83,38),"")</f>
        <v>57.993571428571428</v>
      </c>
      <c r="AO51" s="14">
        <f t="shared" si="34"/>
        <v>50248.153012605253</v>
      </c>
      <c r="AP51" s="23">
        <f>IF(AP21&gt;0,VLOOKUP(AP21,'[3]2010_Envelope'!$BH$6:$CR$128,7),"")</f>
        <v>6.9361338888888886</v>
      </c>
      <c r="AQ51" s="23">
        <f>IF(AQ21&gt;0,VLOOKUP(AQ21,'[3]2010_Envelope'!$BH$6:$CR$128,7),"")</f>
        <v>42.027272727272724</v>
      </c>
      <c r="AR51" s="23">
        <f>IF(AR21&gt;0,VLOOKUP(AR21,'[3]2010_Envelope'!$BH$6:$CR$128,7),"")</f>
        <v>11.479734848484849</v>
      </c>
      <c r="AS51" s="23">
        <f>IF(AS21&gt;0,VLOOKUP(AS21,'[3]2010_Envelope'!$BH$6:$CR$128,7),"")</f>
        <v>7.5484848484848488</v>
      </c>
      <c r="AT51" s="23" t="str">
        <f>IF(AT21&gt;0,VLOOKUP(AT21,'[3]2010_Envelope'!$BH$6:$CR$128,7),"")</f>
        <v/>
      </c>
      <c r="AU51" s="23">
        <f>IF(AU21&gt;0,VLOOKUP(AU21,'[3]2010_Envelope'!$BH$6:$CR$128,7),"")</f>
        <v>5.127272727272727</v>
      </c>
      <c r="AV51" s="22" t="str">
        <f>IF(AV21&gt;0,VLOOKUP(AV21,'[3]2010_HVAC'!$EY$7:$KA$83,41),"")</f>
        <v/>
      </c>
      <c r="AW51" s="22" t="str">
        <f>IF(AW21&gt;0,VLOOKUP(AW21,'[3]2010_HVAC'!$EY$7:$KA$83,41),"")</f>
        <v/>
      </c>
      <c r="AX51" s="22" t="str">
        <f>IF(AX21&gt;0,VLOOKUP(AX21,'[3]2010_HVAC'!$EY$7:$KA$83,41),"")</f>
        <v/>
      </c>
      <c r="AY51" s="61">
        <f>VLOOKUP($C51,[1]Performance!$A$3:$K$36,11)</f>
        <v>1</v>
      </c>
      <c r="AZ51" s="61">
        <f t="shared" si="35"/>
        <v>42</v>
      </c>
      <c r="BA51" s="22">
        <f>IF(BA21&gt;0,VLOOKUP(BA21,'[3]2010_HVAC'!$EY$7:$KA$83,AZ51),"")</f>
        <v>18.095069530919002</v>
      </c>
      <c r="BB51" s="22" t="str">
        <f>IF(BB21&gt;0,VLOOKUP(BB21,'[3]2010_HVAC'!$EY$7:$KA$83,41),"")</f>
        <v/>
      </c>
      <c r="BC51" s="22">
        <f>IF(BC21&gt;0,VLOOKUP(BC21,'[3]2010_HVAC'!$EY$7:$KA$83,41),"")</f>
        <v>81.678799999999995</v>
      </c>
      <c r="BD51" s="22">
        <f>IF(BD21&gt;0,VLOOKUP(BD21,'[3]2010_HVAC'!$EY$7:$KA$83,41),"")</f>
        <v>2.0371313131313129</v>
      </c>
      <c r="BE51" s="22" t="str">
        <f>IF(BE21&gt;0,VLOOKUP(BE21,'[3]2010_HVAC'!$EY$7:$KA$83,41),"")</f>
        <v/>
      </c>
      <c r="BF51" s="22">
        <f>IF(BF21&gt;0,VLOOKUP(BF21,'[3]2010_HVAC'!$EY$7:$KA$83,41),"")</f>
        <v>36.084888888888891</v>
      </c>
      <c r="BG51" s="14">
        <f t="shared" si="36"/>
        <v>208904.64088560981</v>
      </c>
      <c r="BH51" s="21">
        <f>IF($N51&gt;0,VLOOKUP($C51,[2]Sevilla!$AB$7:$AN$40,$N51))/((IF($P51=1,'3 PlantsCodes'!$D$26,IF($P51=2,'3 PlantsCodes'!$D$27,IF($P51=3,'3 PlantsCodes'!$D$28,IF($P51=4,'3 PlantsCodes'!$D$29)))))*IF($R51=1,'3 PlantsCodes'!$D$31,IF(SP_Seville!$R51=2,'3 PlantsCodes'!$D$32)))</f>
        <v>5.7021854114641375</v>
      </c>
      <c r="BI51" s="21">
        <f>IF($O51&gt;0,VLOOKUP($C51,[2]Sevilla!$AB$7:$AN$40,$O51),0)/(IF($Q51=1,'3 PlantsCodes'!$E$26,IF($Q51=3,'3 PlantsCodes'!$E$28,IF($Q51=4,'3 PlantsCodes'!$E$29,1)))*IF($R51=1,'3 PlantsCodes'!$E$31,IF($R51=2,'3 PlantsCodes'!$E$32)))</f>
        <v>22.694480320778457</v>
      </c>
      <c r="BJ51" s="21">
        <f>VLOOKUP($C51,[2]Sevilla!$AB$6:$AZ$40,$T51)</f>
        <v>5.6604736653367329</v>
      </c>
      <c r="BK51" s="21">
        <f>VLOOKUP($C51,[2]Sevilla!$B$7:$Y$40,18)</f>
        <v>11.353794285713454</v>
      </c>
      <c r="BL51" s="21">
        <f>VLOOKUP($C51,[2]Sevilla!$B$7:$AA$40,26)</f>
        <v>0.67002693501103572</v>
      </c>
      <c r="BM51" s="22">
        <f>IF($V51=1,-[4]SFH!$E$13,0)</f>
        <v>-22.85</v>
      </c>
      <c r="BN51" s="63" t="s">
        <v>38</v>
      </c>
      <c r="BO51" s="21">
        <f>IF($N51&gt;0,VLOOKUP($C51,[1]Sevilla!$AB$7:$AN$40,$N51))/((IF($P51=1,'3 PlantsCodes'!$D$26,IF($P51=2,'3 PlantsCodes'!$D$27,IF($P51=3,'3 PlantsCodes'!$D$28,IF($P51=4,'3 PlantsCodes'!$D$29)))))*IF($R51=1,'3 PlantsCodes'!$D$31,IF(SP_Seville!$R51=2,'3 PlantsCodes'!$D$32)))</f>
        <v>5.1565156304857869</v>
      </c>
      <c r="BP51" s="21">
        <f>IF($O51&gt;0,VLOOKUP($C51,[1]Sevilla!$AB$7:$AN$40,$O51),0)/(IF($Q51=1,'3 PlantsCodes'!$E$26,IF($Q51=3,'3 PlantsCodes'!$E$28,IF($Q51=4,'3 PlantsCodes'!$E$29,1)))*IF($R51=1,'3 PlantsCodes'!$E$31,IF($R51=2,'3 PlantsCodes'!$E$32)))</f>
        <v>13.421933768568328</v>
      </c>
      <c r="BQ51" s="21">
        <f>VLOOKUP($C51,[1]Sevilla!$AB$6:$AZ$40,$T51)</f>
        <v>8.6076984399034</v>
      </c>
      <c r="BR51" s="21">
        <f>VLOOKUP($C51,[1]Sevilla!$B$7:$Y$40,18)</f>
        <v>11.676460606061633</v>
      </c>
      <c r="BS51" s="21">
        <f>VLOOKUP($C51,[1]Sevilla!$B$7:$AA$40,26)</f>
        <v>0.48015344167834789</v>
      </c>
      <c r="BT51" s="22">
        <f>IF($V51=1,-[4]AB!$E$13,0)</f>
        <v>-13.768686868686869</v>
      </c>
      <c r="BU51" s="63" t="s">
        <v>38</v>
      </c>
    </row>
    <row r="52" spans="1:73" ht="15" customHeight="1" x14ac:dyDescent="0.25">
      <c r="A52" s="195"/>
      <c r="B52" s="18">
        <v>17</v>
      </c>
      <c r="C52" s="26">
        <f t="shared" ref="C52:W52" si="51">IF(C22="","",C22)</f>
        <v>18</v>
      </c>
      <c r="D52" s="55" t="str">
        <f t="shared" si="51"/>
        <v>o</v>
      </c>
      <c r="E52" s="55" t="str">
        <f t="shared" si="51"/>
        <v>-</v>
      </c>
      <c r="F52" s="54" t="str">
        <f t="shared" si="51"/>
        <v>o+</v>
      </c>
      <c r="G52" s="54" t="str">
        <f t="shared" si="51"/>
        <v>o</v>
      </c>
      <c r="H52" s="54">
        <f t="shared" si="51"/>
        <v>0</v>
      </c>
      <c r="I52" s="54">
        <f t="shared" si="51"/>
        <v>3</v>
      </c>
      <c r="J52" s="54">
        <f t="shared" si="51"/>
        <v>1</v>
      </c>
      <c r="K52" s="54">
        <f t="shared" si="51"/>
        <v>2</v>
      </c>
      <c r="L52" s="54">
        <f t="shared" si="51"/>
        <v>1</v>
      </c>
      <c r="M52" s="54">
        <f t="shared" si="51"/>
        <v>3121</v>
      </c>
      <c r="N52" s="54">
        <f t="shared" si="51"/>
        <v>7</v>
      </c>
      <c r="O52" s="54">
        <f t="shared" si="51"/>
        <v>12</v>
      </c>
      <c r="P52" s="54">
        <f t="shared" si="51"/>
        <v>1</v>
      </c>
      <c r="Q52" s="54">
        <f t="shared" si="51"/>
        <v>1</v>
      </c>
      <c r="R52" s="54">
        <f t="shared" si="51"/>
        <v>1</v>
      </c>
      <c r="S52" s="54" t="str">
        <f t="shared" si="51"/>
        <v>o</v>
      </c>
      <c r="T52" s="26">
        <f t="shared" si="51"/>
        <v>16</v>
      </c>
      <c r="U52" s="54">
        <f t="shared" si="51"/>
        <v>0</v>
      </c>
      <c r="V52" s="54">
        <f t="shared" si="51"/>
        <v>1</v>
      </c>
      <c r="W52" s="19" t="str">
        <f t="shared" si="51"/>
        <v/>
      </c>
      <c r="X52" s="23">
        <f>IF(X22&gt;0,VLOOKUP(X22,'[3]2010_Envelope'!$BH$6:$CR$128,6),"")</f>
        <v>14.333862321428571</v>
      </c>
      <c r="Y52" s="23">
        <f>IF(Y22&gt;0,VLOOKUP(Y22,'[3]2010_Envelope'!$BH$6:$CR$128,6),"")</f>
        <v>101.34375</v>
      </c>
      <c r="Z52" s="23">
        <f>IF(Z22&gt;0,VLOOKUP(Z22,'[3]2010_Envelope'!$BH$6:$CR$128,6),"")</f>
        <v>23.723437499999999</v>
      </c>
      <c r="AA52" s="23">
        <f>IF(AA22&gt;0,VLOOKUP(AA22,'[3]2010_Envelope'!$BH$6:$CR$128,6),"")</f>
        <v>16.641964285714284</v>
      </c>
      <c r="AB52" s="23">
        <f>IF(AB22&gt;0,VLOOKUP(AB22,'[3]2010_Envelope'!$BH$6:$CR$128,6),"")</f>
        <v>56.34910714285715</v>
      </c>
      <c r="AC52" s="23">
        <f>IF(AC22&gt;0,VLOOKUP(AC22,'[3]2010_Envelope'!$BH$6:$CR$128,6),"")</f>
        <v>29.196428571428573</v>
      </c>
      <c r="AD52" s="22" t="str">
        <f>IF(AD22&gt;0,VLOOKUP(AD22,'[3]2010_HVAC'!$EY$7:$KA$83,38),"")</f>
        <v/>
      </c>
      <c r="AE52" s="22" t="str">
        <f>IF(AE22&gt;0,VLOOKUP(AE22,'[3]2010_HVAC'!$EY$7:$KA$83,38),"")</f>
        <v/>
      </c>
      <c r="AF52" s="22" t="str">
        <f>IF(AF22&gt;0,VLOOKUP(AF22,'[3]2010_HVAC'!$EY$7:$KA$83,38),"")</f>
        <v/>
      </c>
      <c r="AG52" s="61">
        <f>VLOOKUP($C52,[2]Performance!$A$3:$K$36,11)</f>
        <v>1</v>
      </c>
      <c r="AH52" s="61">
        <f t="shared" si="33"/>
        <v>39</v>
      </c>
      <c r="AI52" s="22">
        <f>IF(AI22&gt;0,VLOOKUP(AI22,'[3]2010_HVAC'!$EY$7:$KA$83,AH52),"")</f>
        <v>25.445100268608932</v>
      </c>
      <c r="AJ52" s="22" t="str">
        <f>IF(AJ22&gt;0,VLOOKUP(AJ22,'[3]2010_HVAC'!$EY$7:$KA$83,38),"")</f>
        <v/>
      </c>
      <c r="AK52" s="22">
        <f>IF(AK22&gt;0,VLOOKUP(AK22,'[3]2010_HVAC'!$EY$7:$KA$83,38),"")</f>
        <v>92.473799999999997</v>
      </c>
      <c r="AL52" s="22">
        <f>IF(AL22&gt;0,VLOOKUP(AL22,'[3]2010_HVAC'!$EY$7:$KA$83,38),"")</f>
        <v>14.405428571428571</v>
      </c>
      <c r="AM52" s="22" t="str">
        <f>IF(AM22&gt;0,VLOOKUP(AM22,'[3]2010_HVAC'!$EY$7:$KA$83,38),"")</f>
        <v/>
      </c>
      <c r="AN52" s="22">
        <f>IF(AN22&gt;0,VLOOKUP(AN22,'[3]2010_HVAC'!$EY$7:$KA$83,38),"")</f>
        <v>57.993571428571428</v>
      </c>
      <c r="AO52" s="14">
        <f t="shared" si="34"/>
        <v>60466.903012605253</v>
      </c>
      <c r="AP52" s="23">
        <f>IF(AP22&gt;0,VLOOKUP(AP22,'[3]2010_Envelope'!$BH$6:$CR$128,7),"")</f>
        <v>6.9361338888888886</v>
      </c>
      <c r="AQ52" s="23">
        <f>IF(AQ22&gt;0,VLOOKUP(AQ22,'[3]2010_Envelope'!$BH$6:$CR$128,7),"")</f>
        <v>42.027272727272724</v>
      </c>
      <c r="AR52" s="23">
        <f>IF(AR22&gt;0,VLOOKUP(AR22,'[3]2010_Envelope'!$BH$6:$CR$128,7),"")</f>
        <v>11.479734848484849</v>
      </c>
      <c r="AS52" s="23">
        <f>IF(AS22&gt;0,VLOOKUP(AS22,'[3]2010_Envelope'!$BH$6:$CR$128,7),"")</f>
        <v>7.5484848484848488</v>
      </c>
      <c r="AT52" s="23">
        <f>IF(AT22&gt;0,VLOOKUP(AT22,'[3]2010_Envelope'!$BH$6:$CR$128,7),"")</f>
        <v>24.739090909090908</v>
      </c>
      <c r="AU52" s="23">
        <f>IF(AU22&gt;0,VLOOKUP(AU22,'[3]2010_Envelope'!$BH$6:$CR$128,7),"")</f>
        <v>12.818181818181818</v>
      </c>
      <c r="AV52" s="22" t="str">
        <f>IF(AV22&gt;0,VLOOKUP(AV22,'[3]2010_HVAC'!$EY$7:$KA$83,41),"")</f>
        <v/>
      </c>
      <c r="AW52" s="22" t="str">
        <f>IF(AW22&gt;0,VLOOKUP(AW22,'[3]2010_HVAC'!$EY$7:$KA$83,41),"")</f>
        <v/>
      </c>
      <c r="AX52" s="22" t="str">
        <f>IF(AX22&gt;0,VLOOKUP(AX22,'[3]2010_HVAC'!$EY$7:$KA$83,41),"")</f>
        <v/>
      </c>
      <c r="AY52" s="61">
        <f>VLOOKUP($C52,[1]Performance!$A$3:$K$36,11)</f>
        <v>1</v>
      </c>
      <c r="AZ52" s="61">
        <f t="shared" si="35"/>
        <v>42</v>
      </c>
      <c r="BA52" s="22">
        <f>IF(BA22&gt;0,VLOOKUP(BA22,'[3]2010_HVAC'!$EY$7:$KA$83,AZ52),"")</f>
        <v>18.095069530919002</v>
      </c>
      <c r="BB52" s="22" t="str">
        <f>IF(BB22&gt;0,VLOOKUP(BB22,'[3]2010_HVAC'!$EY$7:$KA$83,41),"")</f>
        <v/>
      </c>
      <c r="BC52" s="22">
        <f>IF(BC22&gt;0,VLOOKUP(BC22,'[3]2010_HVAC'!$EY$7:$KA$83,41),"")</f>
        <v>81.678799999999995</v>
      </c>
      <c r="BD52" s="22">
        <f>IF(BD22&gt;0,VLOOKUP(BD22,'[3]2010_HVAC'!$EY$7:$KA$83,41),"")</f>
        <v>2.0371313131313129</v>
      </c>
      <c r="BE52" s="22" t="str">
        <f>IF(BE22&gt;0,VLOOKUP(BE22,'[3]2010_HVAC'!$EY$7:$KA$83,41),"")</f>
        <v/>
      </c>
      <c r="BF52" s="22">
        <f>IF(BF22&gt;0,VLOOKUP(BF22,'[3]2010_HVAC'!$EY$7:$KA$83,41),"")</f>
        <v>36.084888888888891</v>
      </c>
      <c r="BG52" s="14">
        <f t="shared" si="36"/>
        <v>241010.3408856098</v>
      </c>
      <c r="BH52" s="21">
        <f>IF($N52&gt;0,VLOOKUP($C52,[2]Sevilla!$AB$7:$AN$40,$N52))/((IF($P52=1,'3 PlantsCodes'!$D$26,IF($P52=2,'3 PlantsCodes'!$D$27,IF($P52=3,'3 PlantsCodes'!$D$28,IF($P52=4,'3 PlantsCodes'!$D$29)))))*IF($R52=1,'3 PlantsCodes'!$D$31,IF(SP_Seville!$R52=2,'3 PlantsCodes'!$D$32)))</f>
        <v>5.7161108448008147</v>
      </c>
      <c r="BI52" s="21">
        <f>IF($O52&gt;0,VLOOKUP($C52,[2]Sevilla!$AB$7:$AN$40,$O52),0)/(IF($Q52=1,'3 PlantsCodes'!$E$26,IF($Q52=3,'3 PlantsCodes'!$E$28,IF($Q52=4,'3 PlantsCodes'!$E$29,1)))*IF($R52=1,'3 PlantsCodes'!$E$31,IF($R52=2,'3 PlantsCodes'!$E$32)))</f>
        <v>12.909113759994032</v>
      </c>
      <c r="BJ52" s="21">
        <f>VLOOKUP($C52,[2]Sevilla!$AB$6:$AZ$40,$T52)</f>
        <v>5.6742294017881587</v>
      </c>
      <c r="BK52" s="21">
        <f>VLOOKUP($C52,[2]Sevilla!$B$7:$Y$40,18)</f>
        <v>11.353794285713454</v>
      </c>
      <c r="BL52" s="21">
        <f>VLOOKUP($C52,[2]Sevilla!$B$7:$AA$40,26)</f>
        <v>0.49556443296663338</v>
      </c>
      <c r="BM52" s="22">
        <f>IF($V52=1,-[4]SFH!$E$13,0)</f>
        <v>-22.85</v>
      </c>
      <c r="BN52" s="63" t="s">
        <v>38</v>
      </c>
      <c r="BO52" s="21">
        <f>IF($N52&gt;0,VLOOKUP($C52,[1]Sevilla!$AB$7:$AN$40,$N52))/((IF($P52=1,'3 PlantsCodes'!$D$26,IF($P52=2,'3 PlantsCodes'!$D$27,IF($P52=3,'3 PlantsCodes'!$D$28,IF($P52=4,'3 PlantsCodes'!$D$29)))))*IF($R52=1,'3 PlantsCodes'!$D$31,IF(SP_Seville!$R52=2,'3 PlantsCodes'!$D$32)))</f>
        <v>5.1589990070719614</v>
      </c>
      <c r="BP52" s="21">
        <f>IF($O52&gt;0,VLOOKUP($C52,[1]Sevilla!$AB$7:$AN$40,$O52),0)/(IF($Q52=1,'3 PlantsCodes'!$E$26,IF($Q52=3,'3 PlantsCodes'!$E$28,IF($Q52=4,'3 PlantsCodes'!$E$29,1)))*IF($R52=1,'3 PlantsCodes'!$E$31,IF($R52=2,'3 PlantsCodes'!$E$32)))</f>
        <v>7.3230378754980068</v>
      </c>
      <c r="BQ52" s="21">
        <f>VLOOKUP($C52,[1]Sevilla!$AB$6:$AZ$40,$T52)</f>
        <v>8.6114729551944684</v>
      </c>
      <c r="BR52" s="21">
        <f>VLOOKUP($C52,[1]Sevilla!$B$7:$Y$40,18)</f>
        <v>11.676460606061633</v>
      </c>
      <c r="BS52" s="21">
        <f>VLOOKUP($C52,[1]Sevilla!$B$7:$AA$40,26)</f>
        <v>0.40735790132488547</v>
      </c>
      <c r="BT52" s="22">
        <f>IF($V52=1,-[4]AB!$E$13,0)</f>
        <v>-13.768686868686869</v>
      </c>
      <c r="BU52" s="63" t="s">
        <v>38</v>
      </c>
    </row>
    <row r="53" spans="1:73" ht="15" customHeight="1" x14ac:dyDescent="0.25">
      <c r="A53" s="195"/>
      <c r="B53" s="18">
        <v>18</v>
      </c>
      <c r="C53" s="26">
        <f t="shared" ref="C53:W53" si="52">IF(C23="","",C23)</f>
        <v>28</v>
      </c>
      <c r="D53" s="55" t="str">
        <f t="shared" si="52"/>
        <v>o+</v>
      </c>
      <c r="E53" s="55" t="str">
        <f t="shared" si="52"/>
        <v>o</v>
      </c>
      <c r="F53" s="54" t="str">
        <f t="shared" si="52"/>
        <v>o+</v>
      </c>
      <c r="G53" s="54" t="str">
        <f t="shared" si="52"/>
        <v>o</v>
      </c>
      <c r="H53" s="54">
        <f t="shared" si="52"/>
        <v>0</v>
      </c>
      <c r="I53" s="54">
        <f t="shared" si="52"/>
        <v>4</v>
      </c>
      <c r="J53" s="54">
        <f t="shared" si="52"/>
        <v>2</v>
      </c>
      <c r="K53" s="54">
        <f t="shared" si="52"/>
        <v>2</v>
      </c>
      <c r="L53" s="54">
        <f t="shared" si="52"/>
        <v>1</v>
      </c>
      <c r="M53" s="54">
        <f t="shared" si="52"/>
        <v>4221</v>
      </c>
      <c r="N53" s="54">
        <f t="shared" si="52"/>
        <v>7</v>
      </c>
      <c r="O53" s="54">
        <f t="shared" si="52"/>
        <v>12</v>
      </c>
      <c r="P53" s="54">
        <f t="shared" si="52"/>
        <v>1</v>
      </c>
      <c r="Q53" s="54">
        <f t="shared" si="52"/>
        <v>1</v>
      </c>
      <c r="R53" s="54">
        <f t="shared" si="52"/>
        <v>1</v>
      </c>
      <c r="S53" s="54" t="str">
        <f t="shared" si="52"/>
        <v>o</v>
      </c>
      <c r="T53" s="26">
        <f t="shared" si="52"/>
        <v>16</v>
      </c>
      <c r="U53" s="54">
        <f t="shared" si="52"/>
        <v>0</v>
      </c>
      <c r="V53" s="54">
        <f t="shared" si="52"/>
        <v>1</v>
      </c>
      <c r="W53" s="19" t="str">
        <f t="shared" si="52"/>
        <v/>
      </c>
      <c r="X53" s="23">
        <f>IF(X23&gt;0,VLOOKUP(X23,'[3]2010_Envelope'!$BH$6:$CR$128,6),"")</f>
        <v>18.823304999999998</v>
      </c>
      <c r="Y53" s="23">
        <f>IF(Y23&gt;0,VLOOKUP(Y23,'[3]2010_Envelope'!$BH$6:$CR$128,6),"")</f>
        <v>116.03125</v>
      </c>
      <c r="Z53" s="23">
        <f>IF(Z23&gt;0,VLOOKUP(Z23,'[3]2010_Envelope'!$BH$6:$CR$128,6),"")</f>
        <v>26.744492052898167</v>
      </c>
      <c r="AA53" s="23">
        <f>IF(AA23&gt;0,VLOOKUP(AA23,'[3]2010_Envelope'!$BH$6:$CR$128,6),"")</f>
        <v>90.859285714285733</v>
      </c>
      <c r="AB53" s="23">
        <f>IF(AB23&gt;0,VLOOKUP(AB23,'[3]2010_Envelope'!$BH$6:$CR$128,6),"")</f>
        <v>56.34910714285715</v>
      </c>
      <c r="AC53" s="23">
        <f>IF(AC23&gt;0,VLOOKUP(AC23,'[3]2010_Envelope'!$BH$6:$CR$128,6),"")</f>
        <v>29.196428571428573</v>
      </c>
      <c r="AD53" s="22" t="str">
        <f>IF(AD23&gt;0,VLOOKUP(AD23,'[3]2010_HVAC'!$EY$7:$KA$83,38),"")</f>
        <v/>
      </c>
      <c r="AE53" s="22" t="str">
        <f>IF(AE23&gt;0,VLOOKUP(AE23,'[3]2010_HVAC'!$EY$7:$KA$83,38),"")</f>
        <v/>
      </c>
      <c r="AF53" s="22" t="str">
        <f>IF(AF23&gt;0,VLOOKUP(AF23,'[3]2010_HVAC'!$EY$7:$KA$83,38),"")</f>
        <v/>
      </c>
      <c r="AG53" s="61">
        <f>VLOOKUP($C53,[2]Performance!$A$3:$K$36,11)</f>
        <v>2</v>
      </c>
      <c r="AH53" s="61">
        <f t="shared" si="33"/>
        <v>40</v>
      </c>
      <c r="AI53" s="22">
        <f>IF(AI23&gt;0,VLOOKUP(AI23,'[3]2010_HVAC'!$EY$7:$KA$83,AH53),"")</f>
        <v>7.9311705626958782</v>
      </c>
      <c r="AJ53" s="22" t="str">
        <f>IF(AJ23&gt;0,VLOOKUP(AJ23,'[3]2010_HVAC'!$EY$7:$KA$83,38),"")</f>
        <v/>
      </c>
      <c r="AK53" s="22">
        <f>IF(AK23&gt;0,VLOOKUP(AK23,'[3]2010_HVAC'!$EY$7:$KA$83,38),"")</f>
        <v>92.473799999999997</v>
      </c>
      <c r="AL53" s="22">
        <f>IF(AL23&gt;0,VLOOKUP(AL23,'[3]2010_HVAC'!$EY$7:$KA$83,38),"")</f>
        <v>14.405428571428571</v>
      </c>
      <c r="AM53" s="22" t="str">
        <f>IF(AM23&gt;0,VLOOKUP(AM23,'[3]2010_HVAC'!$EY$7:$KA$83,38),"")</f>
        <v/>
      </c>
      <c r="AN53" s="22">
        <f>IF(AN23&gt;0,VLOOKUP(AN23,'[3]2010_HVAC'!$EY$7:$KA$83,38),"")</f>
        <v>57.993571428571428</v>
      </c>
      <c r="AO53" s="14">
        <f t="shared" si="34"/>
        <v>71513.097466183171</v>
      </c>
      <c r="AP53" s="23">
        <f>IF(AP23&gt;0,VLOOKUP(AP23,'[3]2010_Envelope'!$BH$6:$CR$128,7),"")</f>
        <v>9.1085682828282817</v>
      </c>
      <c r="AQ53" s="23">
        <f>IF(AQ23&gt;0,VLOOKUP(AQ23,'[3]2010_Envelope'!$BH$6:$CR$128,7),"")</f>
        <v>48.118181818181817</v>
      </c>
      <c r="AR53" s="23">
        <f>IF(AR23&gt;0,VLOOKUP(AR23,'[3]2010_Envelope'!$BH$6:$CR$128,7),"")</f>
        <v>12.941618491193834</v>
      </c>
      <c r="AS53" s="23">
        <f>IF(AS23&gt;0,VLOOKUP(AS23,'[3]2010_Envelope'!$BH$6:$CR$128,7),"")</f>
        <v>39.890181818181809</v>
      </c>
      <c r="AT53" s="23">
        <f>IF(AT23&gt;0,VLOOKUP(AT23,'[3]2010_Envelope'!$BH$6:$CR$128,7),"")</f>
        <v>24.739090909090908</v>
      </c>
      <c r="AU53" s="23">
        <f>IF(AU23&gt;0,VLOOKUP(AU23,'[3]2010_Envelope'!$BH$6:$CR$128,7),"")</f>
        <v>12.818181818181818</v>
      </c>
      <c r="AV53" s="22" t="str">
        <f>IF(AV23&gt;0,VLOOKUP(AV23,'[3]2010_HVAC'!$EY$7:$KA$83,41),"")</f>
        <v/>
      </c>
      <c r="AW53" s="22" t="str">
        <f>IF(AW23&gt;0,VLOOKUP(AW23,'[3]2010_HVAC'!$EY$7:$KA$83,41),"")</f>
        <v/>
      </c>
      <c r="AX53" s="22" t="str">
        <f>IF(AX23&gt;0,VLOOKUP(AX23,'[3]2010_HVAC'!$EY$7:$KA$83,41),"")</f>
        <v/>
      </c>
      <c r="AY53" s="61">
        <f>VLOOKUP($C53,[1]Performance!$A$3:$K$36,11)</f>
        <v>2</v>
      </c>
      <c r="AZ53" s="61">
        <f t="shared" si="35"/>
        <v>43</v>
      </c>
      <c r="BA53" s="22">
        <f>IF(BA23&gt;0,VLOOKUP(BA23,'[3]2010_HVAC'!$EY$7:$KA$83,AZ53),"")</f>
        <v>8.7167964817582853</v>
      </c>
      <c r="BB53" s="22" t="str">
        <f>IF(BB23&gt;0,VLOOKUP(BB23,'[3]2010_HVAC'!$EY$7:$KA$83,41),"")</f>
        <v/>
      </c>
      <c r="BC53" s="22">
        <f>IF(BC23&gt;0,VLOOKUP(BC23,'[3]2010_HVAC'!$EY$7:$KA$83,41),"")</f>
        <v>81.678799999999995</v>
      </c>
      <c r="BD53" s="22">
        <f>IF(BD23&gt;0,VLOOKUP(BD23,'[3]2010_HVAC'!$EY$7:$KA$83,41),"")</f>
        <v>2.0371313131313129</v>
      </c>
      <c r="BE53" s="22" t="str">
        <f>IF(BE23&gt;0,VLOOKUP(BE23,'[3]2010_HVAC'!$EY$7:$KA$83,41),"")</f>
        <v/>
      </c>
      <c r="BF53" s="22">
        <f>IF(BF23&gt;0,VLOOKUP(BF23,'[3]2010_HVAC'!$EY$7:$KA$83,41),"")</f>
        <v>36.084888888888891</v>
      </c>
      <c r="BG53" s="14">
        <f t="shared" si="36"/>
        <v>273372.10542322253</v>
      </c>
      <c r="BH53" s="21">
        <f>IF($N53&gt;0,VLOOKUP($C53,[2]Sevilla!$AB$7:$AN$40,$N53))/((IF($P53=1,'3 PlantsCodes'!$D$26,IF($P53=2,'3 PlantsCodes'!$D$27,IF($P53=3,'3 PlantsCodes'!$D$28,IF($P53=4,'3 PlantsCodes'!$D$29)))))*IF($R53=1,'3 PlantsCodes'!$D$31,IF(SP_Seville!$R53=2,'3 PlantsCodes'!$D$32)))</f>
        <v>2.4413919390614836</v>
      </c>
      <c r="BI53" s="21">
        <f>IF($O53&gt;0,VLOOKUP($C53,[2]Sevilla!$AB$7:$AN$40,$O53),0)/(IF($Q53=1,'3 PlantsCodes'!$E$26,IF($Q53=3,'3 PlantsCodes'!$E$28,IF($Q53=4,'3 PlantsCodes'!$E$29,1)))*IF($R53=1,'3 PlantsCodes'!$E$31,IF($R53=2,'3 PlantsCodes'!$E$32)))</f>
        <v>11.515186325664162</v>
      </c>
      <c r="BJ53" s="21">
        <f>VLOOKUP($C53,[2]Sevilla!$AB$6:$AZ$40,$T53)</f>
        <v>6.4653560528720568</v>
      </c>
      <c r="BK53" s="21">
        <f>VLOOKUP($C53,[2]Sevilla!$B$7:$Y$40,18)</f>
        <v>11.353794285713454</v>
      </c>
      <c r="BL53" s="21">
        <f>VLOOKUP($C53,[2]Sevilla!$B$7:$AA$40,26)</f>
        <v>0.45070685752369849</v>
      </c>
      <c r="BM53" s="22">
        <f>IF($V53=1,-[4]SFH!$E$13,0)</f>
        <v>-22.85</v>
      </c>
      <c r="BN53" s="63" t="s">
        <v>38</v>
      </c>
      <c r="BO53" s="21">
        <f>IF($N53&gt;0,VLOOKUP($C53,[1]Sevilla!$AB$7:$AN$40,$N53))/((IF($P53=1,'3 PlantsCodes'!$D$26,IF($P53=2,'3 PlantsCodes'!$D$27,IF($P53=3,'3 PlantsCodes'!$D$28,IF($P53=4,'3 PlantsCodes'!$D$29)))))*IF($R53=1,'3 PlantsCodes'!$D$31,IF(SP_Seville!$R53=2,'3 PlantsCodes'!$D$32)))</f>
        <v>2.511160168762288</v>
      </c>
      <c r="BP53" s="21">
        <f>IF($O53&gt;0,VLOOKUP($C53,[1]Sevilla!$AB$7:$AN$40,$O53),0)/(IF($Q53=1,'3 PlantsCodes'!$E$26,IF($Q53=3,'3 PlantsCodes'!$E$28,IF($Q53=4,'3 PlantsCodes'!$E$29,1)))*IF($R53=1,'3 PlantsCodes'!$E$31,IF($R53=2,'3 PlantsCodes'!$E$32)))</f>
        <v>6.0592104708843699</v>
      </c>
      <c r="BQ53" s="21">
        <f>VLOOKUP($C53,[1]Sevilla!$AB$6:$AZ$40,$T53)</f>
        <v>9.203116274942106</v>
      </c>
      <c r="BR53" s="21">
        <f>VLOOKUP($C53,[1]Sevilla!$B$7:$Y$40,18)</f>
        <v>11.676460606061633</v>
      </c>
      <c r="BS53" s="21">
        <f>VLOOKUP($C53,[1]Sevilla!$B$7:$AA$40,26)</f>
        <v>0.38584562011494955</v>
      </c>
      <c r="BT53" s="22">
        <f>IF($V53=1,-[4]AB!$E$13,0)</f>
        <v>-13.768686868686869</v>
      </c>
      <c r="BU53" s="63" t="s">
        <v>38</v>
      </c>
    </row>
    <row r="54" spans="1:73" ht="15" customHeight="1" x14ac:dyDescent="0.25">
      <c r="A54" s="195"/>
      <c r="B54" s="18">
        <v>19</v>
      </c>
      <c r="C54" s="26">
        <f t="shared" ref="C54:W54" si="53">IF(C24="","",C24)</f>
        <v>31</v>
      </c>
      <c r="D54" s="55" t="str">
        <f t="shared" si="53"/>
        <v>o+</v>
      </c>
      <c r="E54" s="55" t="str">
        <f t="shared" si="53"/>
        <v>o+</v>
      </c>
      <c r="F54" s="54" t="str">
        <f t="shared" si="53"/>
        <v>o</v>
      </c>
      <c r="G54" s="54" t="str">
        <f t="shared" si="53"/>
        <v>o</v>
      </c>
      <c r="H54" s="54">
        <f t="shared" si="53"/>
        <v>0</v>
      </c>
      <c r="I54" s="54">
        <f t="shared" si="53"/>
        <v>4</v>
      </c>
      <c r="J54" s="54">
        <f t="shared" si="53"/>
        <v>3</v>
      </c>
      <c r="K54" s="54">
        <f t="shared" si="53"/>
        <v>1</v>
      </c>
      <c r="L54" s="54">
        <f t="shared" si="53"/>
        <v>1</v>
      </c>
      <c r="M54" s="54">
        <f t="shared" si="53"/>
        <v>4311</v>
      </c>
      <c r="N54" s="54">
        <f t="shared" si="53"/>
        <v>7</v>
      </c>
      <c r="O54" s="54">
        <f t="shared" si="53"/>
        <v>12</v>
      </c>
      <c r="P54" s="54">
        <f t="shared" si="53"/>
        <v>1</v>
      </c>
      <c r="Q54" s="54">
        <f t="shared" si="53"/>
        <v>1</v>
      </c>
      <c r="R54" s="54">
        <f t="shared" si="53"/>
        <v>1</v>
      </c>
      <c r="S54" s="54" t="str">
        <f t="shared" si="53"/>
        <v>o</v>
      </c>
      <c r="T54" s="26">
        <f t="shared" si="53"/>
        <v>16</v>
      </c>
      <c r="U54" s="54">
        <f t="shared" si="53"/>
        <v>0</v>
      </c>
      <c r="V54" s="54">
        <f t="shared" si="53"/>
        <v>1</v>
      </c>
      <c r="W54" s="19" t="str">
        <f t="shared" si="53"/>
        <v/>
      </c>
      <c r="X54" s="23">
        <f>IF(X24&gt;0,VLOOKUP(X24,'[3]2010_Envelope'!$BH$6:$CR$128,6),"")</f>
        <v>18.823304999999998</v>
      </c>
      <c r="Y54" s="23">
        <f>IF(Y24&gt;0,VLOOKUP(Y24,'[3]2010_Envelope'!$BH$6:$CR$128,6),"")</f>
        <v>116.03125</v>
      </c>
      <c r="Z54" s="23">
        <f>IF(Z24&gt;0,VLOOKUP(Z24,'[3]2010_Envelope'!$BH$6:$CR$128,6),"")</f>
        <v>26.744492052898167</v>
      </c>
      <c r="AA54" s="23">
        <f>IF(AA24&gt;0,VLOOKUP(AA24,'[3]2010_Envelope'!$BH$6:$CR$128,6),"")</f>
        <v>115.99857857142861</v>
      </c>
      <c r="AB54" s="23" t="str">
        <f>IF(AB24&gt;0,VLOOKUP(AB24,'[3]2010_Envelope'!$BH$6:$CR$128,6),"")</f>
        <v/>
      </c>
      <c r="AC54" s="23">
        <f>IF(AC24&gt;0,VLOOKUP(AC24,'[3]2010_Envelope'!$BH$6:$CR$128,6),"")</f>
        <v>12.554464285714287</v>
      </c>
      <c r="AD54" s="22" t="str">
        <f>IF(AD24&gt;0,VLOOKUP(AD24,'[3]2010_HVAC'!$EY$7:$KA$83,38),"")</f>
        <v/>
      </c>
      <c r="AE54" s="22" t="str">
        <f>IF(AE24&gt;0,VLOOKUP(AE24,'[3]2010_HVAC'!$EY$7:$KA$83,38),"")</f>
        <v/>
      </c>
      <c r="AF54" s="22" t="str">
        <f>IF(AF24&gt;0,VLOOKUP(AF24,'[3]2010_HVAC'!$EY$7:$KA$83,38),"")</f>
        <v/>
      </c>
      <c r="AG54" s="61">
        <f>VLOOKUP($C54,[2]Performance!$A$3:$K$36,11)</f>
        <v>2</v>
      </c>
      <c r="AH54" s="61">
        <f t="shared" si="33"/>
        <v>40</v>
      </c>
      <c r="AI54" s="22">
        <f>IF(AI24&gt;0,VLOOKUP(AI24,'[3]2010_HVAC'!$EY$7:$KA$83,AH54),"")</f>
        <v>7.9311705626958782</v>
      </c>
      <c r="AJ54" s="22" t="str">
        <f>IF(AJ24&gt;0,VLOOKUP(AJ24,'[3]2010_HVAC'!$EY$7:$KA$83,38),"")</f>
        <v/>
      </c>
      <c r="AK54" s="22">
        <f>IF(AK24&gt;0,VLOOKUP(AK24,'[3]2010_HVAC'!$EY$7:$KA$83,38),"")</f>
        <v>92.473799999999997</v>
      </c>
      <c r="AL54" s="22">
        <f>IF(AL24&gt;0,VLOOKUP(AL24,'[3]2010_HVAC'!$EY$7:$KA$83,38),"")</f>
        <v>14.405428571428571</v>
      </c>
      <c r="AM54" s="22" t="str">
        <f>IF(AM24&gt;0,VLOOKUP(AM24,'[3]2010_HVAC'!$EY$7:$KA$83,38),"")</f>
        <v/>
      </c>
      <c r="AN54" s="22">
        <f>IF(AN24&gt;0,VLOOKUP(AN24,'[3]2010_HVAC'!$EY$7:$KA$83,38),"")</f>
        <v>57.993571428571428</v>
      </c>
      <c r="AO54" s="14">
        <f t="shared" si="34"/>
        <v>64813.848466183175</v>
      </c>
      <c r="AP54" s="23">
        <f>IF(AP24&gt;0,VLOOKUP(AP24,'[3]2010_Envelope'!$BH$6:$CR$128,7),"")</f>
        <v>9.1085682828282817</v>
      </c>
      <c r="AQ54" s="23">
        <f>IF(AQ24&gt;0,VLOOKUP(AQ24,'[3]2010_Envelope'!$BH$6:$CR$128,7),"")</f>
        <v>48.118181818181817</v>
      </c>
      <c r="AR54" s="23">
        <f>IF(AR24&gt;0,VLOOKUP(AR24,'[3]2010_Envelope'!$BH$6:$CR$128,7),"")</f>
        <v>12.941618491193834</v>
      </c>
      <c r="AS54" s="23">
        <f>IF(AS24&gt;0,VLOOKUP(AS24,'[3]2010_Envelope'!$BH$6:$CR$128,7),"")</f>
        <v>51.63163636363636</v>
      </c>
      <c r="AT54" s="23" t="str">
        <f>IF(AT24&gt;0,VLOOKUP(AT24,'[3]2010_Envelope'!$BH$6:$CR$128,7),"")</f>
        <v/>
      </c>
      <c r="AU54" s="23">
        <f>IF(AU24&gt;0,VLOOKUP(AU24,'[3]2010_Envelope'!$BH$6:$CR$128,7),"")</f>
        <v>5.127272727272727</v>
      </c>
      <c r="AV54" s="22" t="str">
        <f>IF(AV24&gt;0,VLOOKUP(AV24,'[3]2010_HVAC'!$EY$7:$KA$83,41),"")</f>
        <v/>
      </c>
      <c r="AW54" s="22" t="str">
        <f>IF(AW24&gt;0,VLOOKUP(AW24,'[3]2010_HVAC'!$EY$7:$KA$83,41),"")</f>
        <v/>
      </c>
      <c r="AX54" s="22" t="str">
        <f>IF(AX24&gt;0,VLOOKUP(AX24,'[3]2010_HVAC'!$EY$7:$KA$83,41),"")</f>
        <v/>
      </c>
      <c r="AY54" s="61">
        <f>VLOOKUP($C54,[1]Performance!$A$3:$K$36,11)</f>
        <v>2</v>
      </c>
      <c r="AZ54" s="61">
        <f t="shared" si="35"/>
        <v>43</v>
      </c>
      <c r="BA54" s="22">
        <f>IF(BA24&gt;0,VLOOKUP(BA24,'[3]2010_HVAC'!$EY$7:$KA$83,AZ54),"")</f>
        <v>8.7167964817582853</v>
      </c>
      <c r="BB54" s="22" t="str">
        <f>IF(BB24&gt;0,VLOOKUP(BB24,'[3]2010_HVAC'!$EY$7:$KA$83,41),"")</f>
        <v/>
      </c>
      <c r="BC54" s="22">
        <f>IF(BC24&gt;0,VLOOKUP(BC24,'[3]2010_HVAC'!$EY$7:$KA$83,41),"")</f>
        <v>81.678799999999995</v>
      </c>
      <c r="BD54" s="22">
        <f>IF(BD24&gt;0,VLOOKUP(BD24,'[3]2010_HVAC'!$EY$7:$KA$83,41),"")</f>
        <v>2.0371313131313129</v>
      </c>
      <c r="BE54" s="22" t="str">
        <f>IF(BE24&gt;0,VLOOKUP(BE24,'[3]2010_HVAC'!$EY$7:$KA$83,41),"")</f>
        <v/>
      </c>
      <c r="BF54" s="22">
        <f>IF(BF24&gt;0,VLOOKUP(BF24,'[3]2010_HVAC'!$EY$7:$KA$83,41),"")</f>
        <v>36.084888888888891</v>
      </c>
      <c r="BG54" s="14">
        <f t="shared" si="36"/>
        <v>252890.44542322258</v>
      </c>
      <c r="BH54" s="21">
        <f>IF($N54&gt;0,VLOOKUP($C54,[2]Sevilla!$AB$7:$AN$40,$N54))/((IF($P54=1,'3 PlantsCodes'!$D$26,IF($P54=2,'3 PlantsCodes'!$D$27,IF($P54=3,'3 PlantsCodes'!$D$28,IF($P54=4,'3 PlantsCodes'!$D$29)))))*IF($R54=1,'3 PlantsCodes'!$D$31,IF(SP_Seville!$R54=2,'3 PlantsCodes'!$D$32)))</f>
        <v>1.3370376049807082</v>
      </c>
      <c r="BI54" s="21">
        <f>IF($O54&gt;0,VLOOKUP($C54,[2]Sevilla!$AB$7:$AN$40,$O54),0)/(IF($Q54=1,'3 PlantsCodes'!$E$26,IF($Q54=3,'3 PlantsCodes'!$E$28,IF($Q54=4,'3 PlantsCodes'!$E$29,1)))*IF($R54=1,'3 PlantsCodes'!$E$31,IF($R54=2,'3 PlantsCodes'!$E$32)))</f>
        <v>23.178599183447172</v>
      </c>
      <c r="BJ54" s="21">
        <f>VLOOKUP($C54,[2]Sevilla!$AB$6:$AZ$40,$T54)</f>
        <v>8.1323010579433639</v>
      </c>
      <c r="BK54" s="21">
        <f>VLOOKUP($C54,[2]Sevilla!$B$7:$Y$40,18)</f>
        <v>11.353794285713454</v>
      </c>
      <c r="BL54" s="21">
        <f>VLOOKUP($C54,[2]Sevilla!$B$7:$AA$40,26)</f>
        <v>0.62266775150999998</v>
      </c>
      <c r="BM54" s="22">
        <f>IF($V54=1,-[4]SFH!$E$13,0)</f>
        <v>-22.85</v>
      </c>
      <c r="BN54" s="63" t="s">
        <v>38</v>
      </c>
      <c r="BO54" s="21">
        <f>IF($N54&gt;0,VLOOKUP($C54,[1]Sevilla!$AB$7:$AN$40,$N54))/((IF($P54=1,'3 PlantsCodes'!$D$26,IF($P54=2,'3 PlantsCodes'!$D$27,IF($P54=3,'3 PlantsCodes'!$D$28,IF($P54=4,'3 PlantsCodes'!$D$29)))))*IF($R54=1,'3 PlantsCodes'!$D$31,IF(SP_Seville!$R54=2,'3 PlantsCodes'!$D$32)))</f>
        <v>1.6717899048513947</v>
      </c>
      <c r="BP54" s="21">
        <f>IF($O54&gt;0,VLOOKUP($C54,[1]Sevilla!$AB$7:$AN$40,$O54),0)/(IF($Q54=1,'3 PlantsCodes'!$E$26,IF($Q54=3,'3 PlantsCodes'!$E$28,IF($Q54=4,'3 PlantsCodes'!$E$29,1)))*IF($R54=1,'3 PlantsCodes'!$E$31,IF($R54=2,'3 PlantsCodes'!$E$32)))</f>
        <v>12.717589075898641</v>
      </c>
      <c r="BQ54" s="21">
        <f>VLOOKUP($C54,[1]Sevilla!$AB$6:$AZ$40,$T54)</f>
        <v>8.9716482881714921</v>
      </c>
      <c r="BR54" s="21">
        <f>VLOOKUP($C54,[1]Sevilla!$B$7:$Y$40,18)</f>
        <v>11.676460606061633</v>
      </c>
      <c r="BS54" s="21">
        <f>VLOOKUP($C54,[1]Sevilla!$B$7:$AA$40,26)</f>
        <v>0.45855457422723228</v>
      </c>
      <c r="BT54" s="22">
        <f>IF($V54=1,-[4]AB!$E$13,0)</f>
        <v>-13.768686868686869</v>
      </c>
      <c r="BU54" s="63" t="s">
        <v>38</v>
      </c>
    </row>
    <row r="55" spans="1:73" ht="15" customHeight="1" x14ac:dyDescent="0.25">
      <c r="A55" s="195"/>
      <c r="B55" s="18">
        <v>20</v>
      </c>
      <c r="C55" s="26">
        <f t="shared" ref="C55:V55" si="54">IF(C25="","",C25)</f>
        <v>19</v>
      </c>
      <c r="D55" s="55" t="str">
        <f t="shared" si="54"/>
        <v/>
      </c>
      <c r="E55" s="55" t="str">
        <f t="shared" si="54"/>
        <v/>
      </c>
      <c r="F55" s="54" t="str">
        <f t="shared" si="54"/>
        <v/>
      </c>
      <c r="G55" s="54" t="str">
        <f t="shared" si="54"/>
        <v/>
      </c>
      <c r="H55" s="54">
        <f t="shared" si="54"/>
        <v>0</v>
      </c>
      <c r="I55" s="54">
        <f t="shared" si="54"/>
        <v>3</v>
      </c>
      <c r="J55" s="54">
        <f t="shared" si="54"/>
        <v>2</v>
      </c>
      <c r="K55" s="54">
        <f t="shared" si="54"/>
        <v>1</v>
      </c>
      <c r="L55" s="54">
        <f t="shared" si="54"/>
        <v>1</v>
      </c>
      <c r="M55" s="54">
        <f t="shared" si="54"/>
        <v>3211</v>
      </c>
      <c r="N55" s="54">
        <f t="shared" si="54"/>
        <v>7</v>
      </c>
      <c r="O55" s="54">
        <f t="shared" si="54"/>
        <v>12</v>
      </c>
      <c r="P55" s="54">
        <f t="shared" si="54"/>
        <v>3</v>
      </c>
      <c r="Q55" s="54">
        <f t="shared" si="54"/>
        <v>3</v>
      </c>
      <c r="R55" s="54">
        <f t="shared" si="54"/>
        <v>2</v>
      </c>
      <c r="S55" s="54" t="str">
        <f t="shared" si="54"/>
        <v>o</v>
      </c>
      <c r="T55" s="26">
        <f t="shared" si="54"/>
        <v>22</v>
      </c>
      <c r="U55" s="54">
        <f t="shared" si="54"/>
        <v>1</v>
      </c>
      <c r="V55" s="54">
        <f t="shared" si="54"/>
        <v>1</v>
      </c>
      <c r="W55" s="19"/>
      <c r="X55" s="23">
        <f>IF(X25&gt;0,VLOOKUP(X25,'[3]2010_Envelope'!$BH$6:$CR$128,6),"")</f>
        <v>14.333862321428571</v>
      </c>
      <c r="Y55" s="23">
        <f>IF(Y25&gt;0,VLOOKUP(Y25,'[3]2010_Envelope'!$BH$6:$CR$128,6),"")</f>
        <v>101.34375</v>
      </c>
      <c r="Z55" s="23">
        <f>IF(Z25&gt;0,VLOOKUP(Z25,'[3]2010_Envelope'!$BH$6:$CR$128,6),"")</f>
        <v>23.723437499999999</v>
      </c>
      <c r="AA55" s="23">
        <f>IF(AA25&gt;0,VLOOKUP(AA25,'[3]2010_Envelope'!$BH$6:$CR$128,6),"")</f>
        <v>90.859285714285733</v>
      </c>
      <c r="AB55" s="23" t="str">
        <f>IF(AB25&gt;0,VLOOKUP(AB25,'[3]2010_Envelope'!$BH$6:$CR$128,6),"")</f>
        <v/>
      </c>
      <c r="AC55" s="23">
        <f>IF(AC25&gt;0,VLOOKUP(AC25,'[3]2010_Envelope'!$BH$6:$CR$128,6),"")</f>
        <v>12.554464285714287</v>
      </c>
      <c r="AD55" s="22" t="str">
        <f>IF(AD25&gt;0,VLOOKUP(AD25,'[3]2010_HVAC'!$EY$7:$KA$83,38),"")</f>
        <v/>
      </c>
      <c r="AE55" s="22" t="str">
        <f>IF(AE25&gt;0,VLOOKUP(AE25,'[3]2010_HVAC'!$EY$7:$KA$83,38),"")</f>
        <v/>
      </c>
      <c r="AF55" s="22" t="str">
        <f>IF(AF25&gt;0,VLOOKUP(AF25,'[3]2010_HVAC'!$EY$7:$KA$83,38),"")</f>
        <v/>
      </c>
      <c r="AG55" s="61">
        <f>VLOOKUP($C55,[2]Performance!$A$3:$K$36,11)</f>
        <v>2</v>
      </c>
      <c r="AH55" s="61">
        <f t="shared" ref="AH55:AH62" si="55">IF(AG55=0,38,IF(AG55=1,39,40))</f>
        <v>40</v>
      </c>
      <c r="AI55" s="22">
        <f>IF(AI25&gt;0,VLOOKUP(AI25,'[3]2010_HVAC'!$EY$7:$KA$83,AH55),"")</f>
        <v>7.9311705626958782</v>
      </c>
      <c r="AJ55" s="22" t="str">
        <f>IF(AJ25&gt;0,VLOOKUP(AJ25,'[3]2010_HVAC'!$EY$7:$KA$83,38),"")</f>
        <v/>
      </c>
      <c r="AK55" s="22">
        <f>IF(AK25&gt;0,VLOOKUP(AK25,'[3]2010_HVAC'!$EY$7:$KA$83,38),"")</f>
        <v>53.898799999999994</v>
      </c>
      <c r="AL55" s="22">
        <f>IF(AL25&gt;0,VLOOKUP(AL25,'[3]2010_HVAC'!$EY$7:$KA$83,38),"")</f>
        <v>8.345714285714287</v>
      </c>
      <c r="AM55" s="22">
        <f>IF(AM25&gt;0,VLOOKUP(AM25,'[3]2010_HVAC'!$EY$7:$KA$83,38),"")</f>
        <v>14.069785714285715</v>
      </c>
      <c r="AN55" s="22">
        <f>IF(AN25&gt;0,VLOOKUP(AN25,'[3]2010_HVAC'!$EY$7:$KA$83,38),"")</f>
        <v>57.993571428571428</v>
      </c>
      <c r="AO55" s="14">
        <f t="shared" ref="AO55:AO62" si="56">(SUM(X55:AF55)+SUM(AI55:AN55))*$AO$5</f>
        <v>53907.537853777416</v>
      </c>
      <c r="AP55" s="23">
        <f>IF(AP25&gt;0,VLOOKUP(AP25,'[3]2010_Envelope'!$BH$6:$CR$128,7),"")</f>
        <v>6.9361338888888886</v>
      </c>
      <c r="AQ55" s="23">
        <f>IF(AQ25&gt;0,VLOOKUP(AQ25,'[3]2010_Envelope'!$BH$6:$CR$128,7),"")</f>
        <v>42.027272727272724</v>
      </c>
      <c r="AR55" s="23">
        <f>IF(AR25&gt;0,VLOOKUP(AR25,'[3]2010_Envelope'!$BH$6:$CR$128,7),"")</f>
        <v>11.479734848484849</v>
      </c>
      <c r="AS55" s="23">
        <f>IF(AS25&gt;0,VLOOKUP(AS25,'[3]2010_Envelope'!$BH$6:$CR$128,7),"")</f>
        <v>39.890181818181809</v>
      </c>
      <c r="AT55" s="23" t="str">
        <f>IF(AT25&gt;0,VLOOKUP(AT25,'[3]2010_Envelope'!$BH$6:$CR$128,7),"")</f>
        <v/>
      </c>
      <c r="AU55" s="23">
        <f>IF(AU25&gt;0,VLOOKUP(AU25,'[3]2010_Envelope'!$BH$6:$CR$128,7),"")</f>
        <v>5.127272727272727</v>
      </c>
      <c r="AV55" s="22" t="str">
        <f>IF(AV25&gt;0,VLOOKUP(AV25,'[3]2010_HVAC'!$EY$7:$KA$83,41),"")</f>
        <v/>
      </c>
      <c r="AW55" s="22" t="str">
        <f>IF(AW25&gt;0,VLOOKUP(AW25,'[3]2010_HVAC'!$EY$7:$KA$83,41),"")</f>
        <v/>
      </c>
      <c r="AX55" s="22" t="str">
        <f>IF(AX25&gt;0,VLOOKUP(AX25,'[3]2010_HVAC'!$EY$7:$KA$83,41),"")</f>
        <v/>
      </c>
      <c r="AY55" s="61">
        <f>VLOOKUP($C55,[1]Performance!$A$3:$K$36,11)</f>
        <v>2</v>
      </c>
      <c r="AZ55" s="61">
        <f t="shared" ref="AZ55:AZ62" si="57">IF(AY55=0,41,IF(AY55=1,42,43))</f>
        <v>43</v>
      </c>
      <c r="BA55" s="22">
        <f>IF(BA25&gt;0,VLOOKUP(BA25,'[3]2010_HVAC'!$EY$7:$KA$83,AZ55),"")</f>
        <v>8.7167964817582853</v>
      </c>
      <c r="BB55" s="22" t="str">
        <f>IF(BB25&gt;0,VLOOKUP(BB25,'[3]2010_HVAC'!$EY$7:$KA$83,41),"")</f>
        <v/>
      </c>
      <c r="BC55" s="22">
        <f>IF(BC25&gt;0,VLOOKUP(BC25,'[3]2010_HVAC'!$EY$7:$KA$83,41),"")</f>
        <v>53.898799999999987</v>
      </c>
      <c r="BD55" s="22">
        <f>IF(BD25&gt;0,VLOOKUP(BD25,'[3]2010_HVAC'!$EY$7:$KA$83,41),"")</f>
        <v>0.59010101010101013</v>
      </c>
      <c r="BE55" s="22">
        <f>IF(BE25&gt;0,VLOOKUP(BE25,'[3]2010_HVAC'!$EY$7:$KA$83,41),"")</f>
        <v>18.790868686868684</v>
      </c>
      <c r="BF55" s="22">
        <f>IF(BF25&gt;0,VLOOKUP(BF25,'[3]2010_HVAC'!$EY$7:$KA$83,41),"")</f>
        <v>36.084888888888891</v>
      </c>
      <c r="BG55" s="14">
        <f t="shared" ref="BG55:BG62" si="58">(SUM(AP55:AX55)+SUM(BA55:BF55))*$BG$5</f>
        <v>221306.63056694067</v>
      </c>
      <c r="BH55" s="21">
        <f>IF($N55&gt;0,VLOOKUP($C55,[2]Sevilla!$AB$7:$AN$40,$N55))/((IF($P55=1,'3 PlantsCodes'!$D$26,IF($P55=2,'3 PlantsCodes'!$D$27,IF($P55=3,'3 PlantsCodes'!$D$28,IF($P55=4,'3 PlantsCodes'!$D$29)))))*IF($R55=1,'3 PlantsCodes'!$D$31,IF(SP_Seville!$R55=2,'3 PlantsCodes'!$D$32)))</f>
        <v>2.8387016826285847</v>
      </c>
      <c r="BI55" s="21">
        <f>IF($O55&gt;0,VLOOKUP($C55,[2]Sevilla!$AB$7:$AN$40,$O55),0)/(IF($Q55=1,'3 PlantsCodes'!$E$26,IF($Q55=3,'3 PlantsCodes'!$E$28,IF($Q55=4,'3 PlantsCodes'!$E$29,1)))*IF($R55=1,'3 PlantsCodes'!$E$31,IF($R55=2,'3 PlantsCodes'!$E$32)))</f>
        <v>19.431194273043186</v>
      </c>
      <c r="BJ55" s="21">
        <f>VLOOKUP($C55,[2]Sevilla!$AB$6:$AZ$40,$T55)</f>
        <v>1.7565447413683748</v>
      </c>
      <c r="BK55" s="21">
        <f>VLOOKUP($C55,[2]Sevilla!$B$7:$Y$40,18)</f>
        <v>11.353794285713454</v>
      </c>
      <c r="BL55" s="21">
        <f>VLOOKUP($C55,[2]Sevilla!$B$7:$AA$40,26)</f>
        <v>0.6220444596600001</v>
      </c>
      <c r="BM55" s="22">
        <f>IF($V55=1,-[4]SFH!$E$13,0)</f>
        <v>-22.85</v>
      </c>
      <c r="BN55" s="63" t="s">
        <v>38</v>
      </c>
      <c r="BO55" s="21">
        <f>IF($N55&gt;0,VLOOKUP($C55,[1]Sevilla!$AB$7:$AN$40,$N55))/((IF($P55=1,'3 PlantsCodes'!$D$26,IF($P55=2,'3 PlantsCodes'!$D$27,IF($P55=3,'3 PlantsCodes'!$D$28,IF($P55=4,'3 PlantsCodes'!$D$29)))))*IF($R55=1,'3 PlantsCodes'!$D$31,IF(SP_Seville!$R55=2,'3 PlantsCodes'!$D$32)))</f>
        <v>2.7066076405219603</v>
      </c>
      <c r="BP55" s="21">
        <f>IF($O55&gt;0,VLOOKUP($C55,[1]Sevilla!$AB$7:$AN$40,$O55),0)/(IF($Q55=1,'3 PlantsCodes'!$E$26,IF($Q55=3,'3 PlantsCodes'!$E$28,IF($Q55=4,'3 PlantsCodes'!$E$29,1)))*IF($R55=1,'3 PlantsCodes'!$E$31,IF($R55=2,'3 PlantsCodes'!$E$32)))</f>
        <v>11.510033465285227</v>
      </c>
      <c r="BQ55" s="21">
        <f>VLOOKUP($C55,[1]Sevilla!$AB$6:$AZ$40,$T55)</f>
        <v>2.8050383945003463</v>
      </c>
      <c r="BR55" s="21">
        <f>VLOOKUP($C55,[1]Sevilla!$B$7:$Y$40,18)</f>
        <v>11.676460606061633</v>
      </c>
      <c r="BS55" s="21">
        <f>VLOOKUP($C55,[1]Sevilla!$B$7:$AA$40,26)</f>
        <v>0.45911592003633328</v>
      </c>
      <c r="BT55" s="22">
        <f>IF($V55=1,-[4]AB!$E$13,0)</f>
        <v>-13.768686868686869</v>
      </c>
      <c r="BU55" s="63" t="s">
        <v>38</v>
      </c>
    </row>
    <row r="56" spans="1:73" ht="15" customHeight="1" x14ac:dyDescent="0.25">
      <c r="A56" s="195"/>
      <c r="B56" s="18">
        <v>21</v>
      </c>
      <c r="C56" s="26">
        <f t="shared" ref="C56:V56" si="59">IF(C26="","",C26)</f>
        <v>17</v>
      </c>
      <c r="D56" s="55" t="str">
        <f t="shared" si="59"/>
        <v/>
      </c>
      <c r="E56" s="55" t="str">
        <f t="shared" si="59"/>
        <v/>
      </c>
      <c r="F56" s="54" t="str">
        <f t="shared" si="59"/>
        <v/>
      </c>
      <c r="G56" s="54" t="str">
        <f t="shared" si="59"/>
        <v/>
      </c>
      <c r="H56" s="54">
        <f t="shared" si="59"/>
        <v>0</v>
      </c>
      <c r="I56" s="54">
        <f t="shared" si="59"/>
        <v>3</v>
      </c>
      <c r="J56" s="54">
        <f t="shared" si="59"/>
        <v>1</v>
      </c>
      <c r="K56" s="54">
        <f t="shared" si="59"/>
        <v>1</v>
      </c>
      <c r="L56" s="54">
        <f t="shared" si="59"/>
        <v>1</v>
      </c>
      <c r="M56" s="54">
        <f t="shared" si="59"/>
        <v>3111</v>
      </c>
      <c r="N56" s="54">
        <f t="shared" si="59"/>
        <v>7</v>
      </c>
      <c r="O56" s="54">
        <f t="shared" si="59"/>
        <v>12</v>
      </c>
      <c r="P56" s="54">
        <f t="shared" si="59"/>
        <v>3</v>
      </c>
      <c r="Q56" s="54">
        <f t="shared" si="59"/>
        <v>3</v>
      </c>
      <c r="R56" s="54">
        <f t="shared" si="59"/>
        <v>2</v>
      </c>
      <c r="S56" s="54" t="str">
        <f t="shared" si="59"/>
        <v>o</v>
      </c>
      <c r="T56" s="26">
        <f t="shared" si="59"/>
        <v>22</v>
      </c>
      <c r="U56" s="54">
        <f t="shared" si="59"/>
        <v>1</v>
      </c>
      <c r="V56" s="54">
        <f t="shared" si="59"/>
        <v>0</v>
      </c>
      <c r="W56" s="19"/>
      <c r="X56" s="23">
        <f>IF(X26&gt;0,VLOOKUP(X26,'[3]2010_Envelope'!$BH$6:$CR$128,6),"")</f>
        <v>14.333862321428571</v>
      </c>
      <c r="Y56" s="23">
        <f>IF(Y26&gt;0,VLOOKUP(Y26,'[3]2010_Envelope'!$BH$6:$CR$128,6),"")</f>
        <v>101.34375</v>
      </c>
      <c r="Z56" s="23">
        <f>IF(Z26&gt;0,VLOOKUP(Z26,'[3]2010_Envelope'!$BH$6:$CR$128,6),"")</f>
        <v>23.723437499999999</v>
      </c>
      <c r="AA56" s="23">
        <f>IF(AA26&gt;0,VLOOKUP(AA26,'[3]2010_Envelope'!$BH$6:$CR$128,6),"")</f>
        <v>16.641964285714284</v>
      </c>
      <c r="AB56" s="23" t="str">
        <f>IF(AB26&gt;0,VLOOKUP(AB26,'[3]2010_Envelope'!$BH$6:$CR$128,6),"")</f>
        <v/>
      </c>
      <c r="AC56" s="23">
        <f>IF(AC26&gt;0,VLOOKUP(AC26,'[3]2010_Envelope'!$BH$6:$CR$128,6),"")</f>
        <v>12.554464285714287</v>
      </c>
      <c r="AD56" s="22" t="str">
        <f>IF(AD26&gt;0,VLOOKUP(AD26,'[3]2010_HVAC'!$EY$7:$KA$83,38),"")</f>
        <v/>
      </c>
      <c r="AE56" s="22" t="str">
        <f>IF(AE26&gt;0,VLOOKUP(AE26,'[3]2010_HVAC'!$EY$7:$KA$83,38),"")</f>
        <v/>
      </c>
      <c r="AF56" s="22" t="str">
        <f>IF(AF26&gt;0,VLOOKUP(AF26,'[3]2010_HVAC'!$EY$7:$KA$83,38),"")</f>
        <v/>
      </c>
      <c r="AG56" s="61">
        <f>VLOOKUP($C56,[2]Performance!$A$3:$K$36,11)</f>
        <v>1</v>
      </c>
      <c r="AH56" s="61">
        <f t="shared" si="55"/>
        <v>39</v>
      </c>
      <c r="AI56" s="22">
        <f>IF(AI26&gt;0,VLOOKUP(AI26,'[3]2010_HVAC'!$EY$7:$KA$83,AH56),"")</f>
        <v>25.445100268608932</v>
      </c>
      <c r="AJ56" s="22" t="str">
        <f>IF(AJ26&gt;0,VLOOKUP(AJ26,'[3]2010_HVAC'!$EY$7:$KA$83,38),"")</f>
        <v/>
      </c>
      <c r="AK56" s="22">
        <f>IF(AK26&gt;0,VLOOKUP(AK26,'[3]2010_HVAC'!$EY$7:$KA$83,38),"")</f>
        <v>53.898799999999994</v>
      </c>
      <c r="AL56" s="22">
        <f>IF(AL26&gt;0,VLOOKUP(AL26,'[3]2010_HVAC'!$EY$7:$KA$83,38),"")</f>
        <v>8.345714285714287</v>
      </c>
      <c r="AM56" s="22">
        <f>IF(AM26&gt;0,VLOOKUP(AM26,'[3]2010_HVAC'!$EY$7:$KA$83,38),"")</f>
        <v>14.069785714285715</v>
      </c>
      <c r="AN56" s="22" t="str">
        <f>IF(AN26&gt;0,VLOOKUP(AN26,'[3]2010_HVAC'!$EY$7:$KA$83,38),"")</f>
        <v/>
      </c>
      <c r="AO56" s="14">
        <f t="shared" si="56"/>
        <v>37849.963012605251</v>
      </c>
      <c r="AP56" s="23">
        <f>IF(AP26&gt;0,VLOOKUP(AP26,'[3]2010_Envelope'!$BH$6:$CR$128,7),"")</f>
        <v>6.9361338888888886</v>
      </c>
      <c r="AQ56" s="23">
        <f>IF(AQ26&gt;0,VLOOKUP(AQ26,'[3]2010_Envelope'!$BH$6:$CR$128,7),"")</f>
        <v>42.027272727272724</v>
      </c>
      <c r="AR56" s="23">
        <f>IF(AR26&gt;0,VLOOKUP(AR26,'[3]2010_Envelope'!$BH$6:$CR$128,7),"")</f>
        <v>11.479734848484849</v>
      </c>
      <c r="AS56" s="23">
        <f>IF(AS26&gt;0,VLOOKUP(AS26,'[3]2010_Envelope'!$BH$6:$CR$128,7),"")</f>
        <v>7.5484848484848488</v>
      </c>
      <c r="AT56" s="23" t="str">
        <f>IF(AT26&gt;0,VLOOKUP(AT26,'[3]2010_Envelope'!$BH$6:$CR$128,7),"")</f>
        <v/>
      </c>
      <c r="AU56" s="23">
        <f>IF(AU26&gt;0,VLOOKUP(AU26,'[3]2010_Envelope'!$BH$6:$CR$128,7),"")</f>
        <v>5.127272727272727</v>
      </c>
      <c r="AV56" s="22" t="str">
        <f>IF(AV26&gt;0,VLOOKUP(AV26,'[3]2010_HVAC'!$EY$7:$KA$83,41),"")</f>
        <v/>
      </c>
      <c r="AW56" s="22" t="str">
        <f>IF(AW26&gt;0,VLOOKUP(AW26,'[3]2010_HVAC'!$EY$7:$KA$83,41),"")</f>
        <v/>
      </c>
      <c r="AX56" s="22" t="str">
        <f>IF(AX26&gt;0,VLOOKUP(AX26,'[3]2010_HVAC'!$EY$7:$KA$83,41),"")</f>
        <v/>
      </c>
      <c r="AY56" s="61">
        <f>VLOOKUP($C56,[1]Performance!$A$3:$K$36,11)</f>
        <v>1</v>
      </c>
      <c r="AZ56" s="61">
        <f t="shared" si="57"/>
        <v>42</v>
      </c>
      <c r="BA56" s="22">
        <f>IF(BA26&gt;0,VLOOKUP(BA26,'[3]2010_HVAC'!$EY$7:$KA$83,AZ56),"")</f>
        <v>18.095069530919002</v>
      </c>
      <c r="BB56" s="22" t="str">
        <f>IF(BB26&gt;0,VLOOKUP(BB26,'[3]2010_HVAC'!$EY$7:$KA$83,41),"")</f>
        <v/>
      </c>
      <c r="BC56" s="22">
        <f>IF(BC26&gt;0,VLOOKUP(BC26,'[3]2010_HVAC'!$EY$7:$KA$83,41),"")</f>
        <v>53.898799999999987</v>
      </c>
      <c r="BD56" s="22">
        <f>IF(BD26&gt;0,VLOOKUP(BD26,'[3]2010_HVAC'!$EY$7:$KA$83,41),"")</f>
        <v>0.59010101010101013</v>
      </c>
      <c r="BE56" s="22">
        <f>IF(BE26&gt;0,VLOOKUP(BE26,'[3]2010_HVAC'!$EY$7:$KA$83,41),"")</f>
        <v>18.790868686868684</v>
      </c>
      <c r="BF56" s="22" t="str">
        <f>IF(BF26&gt;0,VLOOKUP(BF26,'[3]2010_HVAC'!$EY$7:$KA$83,41),"")</f>
        <v/>
      </c>
      <c r="BG56" s="14">
        <f t="shared" si="58"/>
        <v>162848.80088560979</v>
      </c>
      <c r="BH56" s="21">
        <f>IF($N56&gt;0,VLOOKUP($C56,[2]Sevilla!$AB$7:$AN$40,$N56))/((IF($P56=1,'3 PlantsCodes'!$D$26,IF($P56=2,'3 PlantsCodes'!$D$27,IF($P56=3,'3 PlantsCodes'!$D$28,IF($P56=4,'3 PlantsCodes'!$D$29)))))*IF($R56=1,'3 PlantsCodes'!$D$31,IF(SP_Seville!$R56=2,'3 PlantsCodes'!$D$32)))</f>
        <v>5.1619783724833246</v>
      </c>
      <c r="BI56" s="21">
        <f>IF($O56&gt;0,VLOOKUP($C56,[2]Sevilla!$AB$7:$AN$40,$O56),0)/(IF($Q56=1,'3 PlantsCodes'!$E$26,IF($Q56=3,'3 PlantsCodes'!$E$28,IF($Q56=4,'3 PlantsCodes'!$E$29,1)))*IF($R56=1,'3 PlantsCodes'!$E$31,IF($R56=2,'3 PlantsCodes'!$E$32)))</f>
        <v>20.62919754273177</v>
      </c>
      <c r="BJ56" s="21">
        <f>VLOOKUP($C56,[2]Sevilla!$AB$6:$AZ$40,$T56)</f>
        <v>1.6260486791965141</v>
      </c>
      <c r="BK56" s="21">
        <f>VLOOKUP($C56,[2]Sevilla!$B$7:$Y$40,18)</f>
        <v>11.353794285713454</v>
      </c>
      <c r="BL56" s="21">
        <f>VLOOKUP($C56,[2]Sevilla!$B$7:$AA$40,26)</f>
        <v>0.67002693501103572</v>
      </c>
      <c r="BM56" s="22">
        <f>IF($V56=1,-[4]SFH!$E$13,0)</f>
        <v>0</v>
      </c>
      <c r="BN56" s="63" t="s">
        <v>38</v>
      </c>
      <c r="BO56" s="21">
        <f>IF($N56&gt;0,VLOOKUP($C56,[1]Sevilla!$AB$7:$AN$40,$N56))/((IF($P56=1,'3 PlantsCodes'!$D$26,IF($P56=2,'3 PlantsCodes'!$D$27,IF($P56=3,'3 PlantsCodes'!$D$28,IF($P56=4,'3 PlantsCodes'!$D$29)))))*IF($R56=1,'3 PlantsCodes'!$D$31,IF(SP_Seville!$R56=2,'3 PlantsCodes'!$D$32)))</f>
        <v>4.6680036233871336</v>
      </c>
      <c r="BP56" s="21">
        <f>IF($O56&gt;0,VLOOKUP($C56,[1]Sevilla!$AB$7:$AN$40,$O56),0)/(IF($Q56=1,'3 PlantsCodes'!$E$26,IF($Q56=3,'3 PlantsCodes'!$E$28,IF($Q56=4,'3 PlantsCodes'!$E$29,1)))*IF($R56=1,'3 PlantsCodes'!$E$31,IF($R56=2,'3 PlantsCodes'!$E$32)))</f>
        <v>12.200487484340016</v>
      </c>
      <c r="BQ56" s="21">
        <f>VLOOKUP($C56,[1]Sevilla!$AB$6:$AZ$40,$T56)</f>
        <v>2.6801975564493223</v>
      </c>
      <c r="BR56" s="21">
        <f>VLOOKUP($C56,[1]Sevilla!$B$7:$Y$40,18)</f>
        <v>11.676460606061633</v>
      </c>
      <c r="BS56" s="21">
        <f>VLOOKUP($C56,[1]Sevilla!$B$7:$AA$40,26)</f>
        <v>0.48015344167834789</v>
      </c>
      <c r="BT56" s="22">
        <f>IF($V56=1,-[4]AB!$E$13,0)</f>
        <v>0</v>
      </c>
      <c r="BU56" s="63" t="s">
        <v>38</v>
      </c>
    </row>
    <row r="57" spans="1:73" ht="15" customHeight="1" x14ac:dyDescent="0.25">
      <c r="A57" s="195"/>
      <c r="B57" s="18">
        <v>22</v>
      </c>
      <c r="C57" s="26">
        <f t="shared" ref="C57:V57" si="60">IF(C27="","",C27)</f>
        <v>17</v>
      </c>
      <c r="D57" s="55" t="str">
        <f t="shared" si="60"/>
        <v/>
      </c>
      <c r="E57" s="55" t="str">
        <f t="shared" si="60"/>
        <v/>
      </c>
      <c r="F57" s="54" t="str">
        <f t="shared" si="60"/>
        <v/>
      </c>
      <c r="G57" s="54" t="str">
        <f t="shared" si="60"/>
        <v/>
      </c>
      <c r="H57" s="54">
        <f t="shared" si="60"/>
        <v>0</v>
      </c>
      <c r="I57" s="54">
        <f t="shared" si="60"/>
        <v>3</v>
      </c>
      <c r="J57" s="54">
        <f t="shared" si="60"/>
        <v>1</v>
      </c>
      <c r="K57" s="54">
        <f t="shared" si="60"/>
        <v>1</v>
      </c>
      <c r="L57" s="54">
        <f t="shared" si="60"/>
        <v>1</v>
      </c>
      <c r="M57" s="54">
        <f t="shared" si="60"/>
        <v>3111</v>
      </c>
      <c r="N57" s="54">
        <f t="shared" si="60"/>
        <v>7</v>
      </c>
      <c r="O57" s="54">
        <f t="shared" si="60"/>
        <v>12</v>
      </c>
      <c r="P57" s="54">
        <f t="shared" si="60"/>
        <v>3</v>
      </c>
      <c r="Q57" s="54">
        <f t="shared" si="60"/>
        <v>3</v>
      </c>
      <c r="R57" s="54">
        <f t="shared" si="60"/>
        <v>2</v>
      </c>
      <c r="S57" s="54" t="str">
        <f t="shared" si="60"/>
        <v>o</v>
      </c>
      <c r="T57" s="26">
        <f t="shared" si="60"/>
        <v>16</v>
      </c>
      <c r="U57" s="54">
        <f t="shared" si="60"/>
        <v>0</v>
      </c>
      <c r="V57" s="54">
        <f t="shared" si="60"/>
        <v>1</v>
      </c>
      <c r="W57" s="19"/>
      <c r="X57" s="23">
        <f>IF(X27&gt;0,VLOOKUP(X27,'[3]2010_Envelope'!$BH$6:$CR$128,6),"")</f>
        <v>14.333862321428571</v>
      </c>
      <c r="Y57" s="23">
        <f>IF(Y27&gt;0,VLOOKUP(Y27,'[3]2010_Envelope'!$BH$6:$CR$128,6),"")</f>
        <v>101.34375</v>
      </c>
      <c r="Z57" s="23">
        <f>IF(Z27&gt;0,VLOOKUP(Z27,'[3]2010_Envelope'!$BH$6:$CR$128,6),"")</f>
        <v>23.723437499999999</v>
      </c>
      <c r="AA57" s="23">
        <f>IF(AA27&gt;0,VLOOKUP(AA27,'[3]2010_Envelope'!$BH$6:$CR$128,6),"")</f>
        <v>16.641964285714284</v>
      </c>
      <c r="AB57" s="23" t="str">
        <f>IF(AB27&gt;0,VLOOKUP(AB27,'[3]2010_Envelope'!$BH$6:$CR$128,6),"")</f>
        <v/>
      </c>
      <c r="AC57" s="23">
        <f>IF(AC27&gt;0,VLOOKUP(AC27,'[3]2010_Envelope'!$BH$6:$CR$128,6),"")</f>
        <v>12.554464285714287</v>
      </c>
      <c r="AD57" s="22" t="str">
        <f>IF(AD27&gt;0,VLOOKUP(AD27,'[3]2010_HVAC'!$EY$7:$KA$83,38),"")</f>
        <v/>
      </c>
      <c r="AE57" s="22" t="str">
        <f>IF(AE27&gt;0,VLOOKUP(AE27,'[3]2010_HVAC'!$EY$7:$KA$83,38),"")</f>
        <v/>
      </c>
      <c r="AF57" s="22" t="str">
        <f>IF(AF27&gt;0,VLOOKUP(AF27,'[3]2010_HVAC'!$EY$7:$KA$83,38),"")</f>
        <v/>
      </c>
      <c r="AG57" s="61">
        <f>VLOOKUP($C57,[2]Performance!$A$3:$K$36,11)</f>
        <v>1</v>
      </c>
      <c r="AH57" s="61">
        <f t="shared" si="55"/>
        <v>39</v>
      </c>
      <c r="AI57" s="22">
        <f>IF(AI27&gt;0,VLOOKUP(AI27,'[3]2010_HVAC'!$EY$7:$KA$83,AH57),"")</f>
        <v>25.445100268608932</v>
      </c>
      <c r="AJ57" s="22" t="str">
        <f>IF(AJ27&gt;0,VLOOKUP(AJ27,'[3]2010_HVAC'!$EY$7:$KA$83,38),"")</f>
        <v/>
      </c>
      <c r="AK57" s="22">
        <f>IF(AK27&gt;0,VLOOKUP(AK27,'[3]2010_HVAC'!$EY$7:$KA$83,38),"")</f>
        <v>53.898799999999994</v>
      </c>
      <c r="AL57" s="22">
        <f>IF(AL27&gt;0,VLOOKUP(AL27,'[3]2010_HVAC'!$EY$7:$KA$83,38),"")</f>
        <v>8.345714285714287</v>
      </c>
      <c r="AM57" s="22" t="str">
        <f>IF(AM27&gt;0,VLOOKUP(AM27,'[3]2010_HVAC'!$EY$7:$KA$83,38),"")</f>
        <v/>
      </c>
      <c r="AN57" s="22">
        <f>IF(AN27&gt;0,VLOOKUP(AN27,'[3]2010_HVAC'!$EY$7:$KA$83,38),"")</f>
        <v>57.993571428571428</v>
      </c>
      <c r="AO57" s="14">
        <f t="shared" si="56"/>
        <v>43999.293012605252</v>
      </c>
      <c r="AP57" s="23">
        <f>IF(AP27&gt;0,VLOOKUP(AP27,'[3]2010_Envelope'!$BH$6:$CR$128,7),"")</f>
        <v>6.9361338888888886</v>
      </c>
      <c r="AQ57" s="23">
        <f>IF(AQ27&gt;0,VLOOKUP(AQ27,'[3]2010_Envelope'!$BH$6:$CR$128,7),"")</f>
        <v>42.027272727272724</v>
      </c>
      <c r="AR57" s="23">
        <f>IF(AR27&gt;0,VLOOKUP(AR27,'[3]2010_Envelope'!$BH$6:$CR$128,7),"")</f>
        <v>11.479734848484849</v>
      </c>
      <c r="AS57" s="23">
        <f>IF(AS27&gt;0,VLOOKUP(AS27,'[3]2010_Envelope'!$BH$6:$CR$128,7),"")</f>
        <v>7.5484848484848488</v>
      </c>
      <c r="AT57" s="23" t="str">
        <f>IF(AT27&gt;0,VLOOKUP(AT27,'[3]2010_Envelope'!$BH$6:$CR$128,7),"")</f>
        <v/>
      </c>
      <c r="AU57" s="23">
        <f>IF(AU27&gt;0,VLOOKUP(AU27,'[3]2010_Envelope'!$BH$6:$CR$128,7),"")</f>
        <v>5.127272727272727</v>
      </c>
      <c r="AV57" s="22" t="str">
        <f>IF(AV27&gt;0,VLOOKUP(AV27,'[3]2010_HVAC'!$EY$7:$KA$83,41),"")</f>
        <v/>
      </c>
      <c r="AW57" s="22" t="str">
        <f>IF(AW27&gt;0,VLOOKUP(AW27,'[3]2010_HVAC'!$EY$7:$KA$83,41),"")</f>
        <v/>
      </c>
      <c r="AX57" s="22" t="str">
        <f>IF(AX27&gt;0,VLOOKUP(AX27,'[3]2010_HVAC'!$EY$7:$KA$83,41),"")</f>
        <v/>
      </c>
      <c r="AY57" s="61">
        <f>VLOOKUP($C57,[1]Performance!$A$3:$K$36,11)</f>
        <v>1</v>
      </c>
      <c r="AZ57" s="61">
        <f t="shared" si="57"/>
        <v>42</v>
      </c>
      <c r="BA57" s="22">
        <f>IF(BA27&gt;0,VLOOKUP(BA27,'[3]2010_HVAC'!$EY$7:$KA$83,AZ57),"")</f>
        <v>18.095069530919002</v>
      </c>
      <c r="BB57" s="22" t="str">
        <f>IF(BB27&gt;0,VLOOKUP(BB27,'[3]2010_HVAC'!$EY$7:$KA$83,41),"")</f>
        <v/>
      </c>
      <c r="BC57" s="22">
        <f>IF(BC27&gt;0,VLOOKUP(BC27,'[3]2010_HVAC'!$EY$7:$KA$83,41),"")</f>
        <v>53.898799999999987</v>
      </c>
      <c r="BD57" s="22">
        <f>IF(BD27&gt;0,VLOOKUP(BD27,'[3]2010_HVAC'!$EY$7:$KA$83,41),"")</f>
        <v>0.59010101010101013</v>
      </c>
      <c r="BE57" s="22" t="str">
        <f>IF(BE27&gt;0,VLOOKUP(BE27,'[3]2010_HVAC'!$EY$7:$KA$83,41),"")</f>
        <v/>
      </c>
      <c r="BF57" s="22">
        <f>IF(BF27&gt;0,VLOOKUP(BF27,'[3]2010_HVAC'!$EY$7:$KA$83,41),"")</f>
        <v>36.084888888888891</v>
      </c>
      <c r="BG57" s="14">
        <f t="shared" si="58"/>
        <v>179969.88088560977</v>
      </c>
      <c r="BH57" s="21">
        <f>IF($N57&gt;0,VLOOKUP($C57,[2]Sevilla!$AB$7:$AN$40,$N57))/((IF($P57=1,'3 PlantsCodes'!$D$26,IF($P57=2,'3 PlantsCodes'!$D$27,IF($P57=3,'3 PlantsCodes'!$D$28,IF($P57=4,'3 PlantsCodes'!$D$29)))))*IF($R57=1,'3 PlantsCodes'!$D$31,IF(SP_Seville!$R57=2,'3 PlantsCodes'!$D$32)))</f>
        <v>5.1619783724833246</v>
      </c>
      <c r="BI57" s="21">
        <f>IF($O57&gt;0,VLOOKUP($C57,[2]Sevilla!$AB$7:$AN$40,$O57),0)/(IF($Q57=1,'3 PlantsCodes'!$E$26,IF($Q57=3,'3 PlantsCodes'!$E$28,IF($Q57=4,'3 PlantsCodes'!$E$29,1)))*IF($R57=1,'3 PlantsCodes'!$E$31,IF($R57=2,'3 PlantsCodes'!$E$32)))</f>
        <v>20.62919754273177</v>
      </c>
      <c r="BJ57" s="21">
        <f>VLOOKUP($C57,[2]Sevilla!$AB$6:$AZ$40,$T57)</f>
        <v>5.6604736653367329</v>
      </c>
      <c r="BK57" s="21">
        <f>VLOOKUP($C57,[2]Sevilla!$B$7:$Y$40,18)</f>
        <v>11.353794285713454</v>
      </c>
      <c r="BL57" s="21">
        <f>VLOOKUP($C57,[2]Sevilla!$B$7:$AA$40,26)</f>
        <v>0.67002693501103572</v>
      </c>
      <c r="BM57" s="22">
        <f>IF($V57=1,-[4]SFH!$E$13,0)</f>
        <v>-22.85</v>
      </c>
      <c r="BN57" s="63" t="s">
        <v>38</v>
      </c>
      <c r="BO57" s="21">
        <f>IF($N57&gt;0,VLOOKUP($C57,[1]Sevilla!$AB$7:$AN$40,$N57))/((IF($P57=1,'3 PlantsCodes'!$D$26,IF($P57=2,'3 PlantsCodes'!$D$27,IF($P57=3,'3 PlantsCodes'!$D$28,IF($P57=4,'3 PlantsCodes'!$D$29)))))*IF($R57=1,'3 PlantsCodes'!$D$31,IF(SP_Seville!$R57=2,'3 PlantsCodes'!$D$32)))</f>
        <v>4.6680036233871336</v>
      </c>
      <c r="BP57" s="21">
        <f>IF($O57&gt;0,VLOOKUP($C57,[1]Sevilla!$AB$7:$AN$40,$O57),0)/(IF($Q57=1,'3 PlantsCodes'!$E$26,IF($Q57=3,'3 PlantsCodes'!$E$28,IF($Q57=4,'3 PlantsCodes'!$E$29,1)))*IF($R57=1,'3 PlantsCodes'!$E$31,IF($R57=2,'3 PlantsCodes'!$E$32)))</f>
        <v>12.200487484340016</v>
      </c>
      <c r="BQ57" s="21">
        <f>VLOOKUP($C57,[1]Sevilla!$AB$6:$AZ$40,$T57)</f>
        <v>8.6076984399034</v>
      </c>
      <c r="BR57" s="21">
        <f>VLOOKUP($C57,[1]Sevilla!$B$7:$Y$40,18)</f>
        <v>11.676460606061633</v>
      </c>
      <c r="BS57" s="21">
        <f>VLOOKUP($C57,[1]Sevilla!$B$7:$AA$40,26)</f>
        <v>0.48015344167834789</v>
      </c>
      <c r="BT57" s="22">
        <f>IF($V57=1,-[4]AB!$E$13,0)</f>
        <v>-13.768686868686869</v>
      </c>
      <c r="BU57" s="63" t="s">
        <v>38</v>
      </c>
    </row>
    <row r="58" spans="1:73" ht="15" customHeight="1" x14ac:dyDescent="0.25">
      <c r="A58" s="195"/>
      <c r="B58" s="18">
        <v>23</v>
      </c>
      <c r="C58" s="26">
        <f t="shared" ref="C58:V58" si="61">IF(C28="","",C28)</f>
        <v>24</v>
      </c>
      <c r="D58" s="55" t="str">
        <f t="shared" si="61"/>
        <v/>
      </c>
      <c r="E58" s="55" t="str">
        <f t="shared" si="61"/>
        <v/>
      </c>
      <c r="F58" s="54" t="str">
        <f t="shared" si="61"/>
        <v/>
      </c>
      <c r="G58" s="54" t="str">
        <f t="shared" si="61"/>
        <v/>
      </c>
      <c r="H58" s="54">
        <f t="shared" si="61"/>
        <v>0</v>
      </c>
      <c r="I58" s="54">
        <f t="shared" si="61"/>
        <v>3</v>
      </c>
      <c r="J58" s="54">
        <f t="shared" si="61"/>
        <v>3</v>
      </c>
      <c r="K58" s="54">
        <f t="shared" si="61"/>
        <v>2</v>
      </c>
      <c r="L58" s="54">
        <f t="shared" si="61"/>
        <v>1</v>
      </c>
      <c r="M58" s="54">
        <f t="shared" si="61"/>
        <v>3321</v>
      </c>
      <c r="N58" s="54">
        <f t="shared" si="61"/>
        <v>7</v>
      </c>
      <c r="O58" s="54">
        <f t="shared" si="61"/>
        <v>12</v>
      </c>
      <c r="P58" s="54">
        <f t="shared" si="61"/>
        <v>3</v>
      </c>
      <c r="Q58" s="54">
        <f t="shared" si="61"/>
        <v>3</v>
      </c>
      <c r="R58" s="54">
        <f t="shared" si="61"/>
        <v>2</v>
      </c>
      <c r="S58" s="54" t="str">
        <f t="shared" si="61"/>
        <v>o</v>
      </c>
      <c r="T58" s="26">
        <f t="shared" si="61"/>
        <v>22</v>
      </c>
      <c r="U58" s="54">
        <f t="shared" si="61"/>
        <v>1</v>
      </c>
      <c r="V58" s="54">
        <f t="shared" si="61"/>
        <v>1</v>
      </c>
      <c r="W58" s="19"/>
      <c r="X58" s="23">
        <f>IF(X28&gt;0,VLOOKUP(X28,'[3]2010_Envelope'!$BH$6:$CR$128,6),"")</f>
        <v>14.333862321428571</v>
      </c>
      <c r="Y58" s="23">
        <f>IF(Y28&gt;0,VLOOKUP(Y28,'[3]2010_Envelope'!$BH$6:$CR$128,6),"")</f>
        <v>101.34375</v>
      </c>
      <c r="Z58" s="23">
        <f>IF(Z28&gt;0,VLOOKUP(Z28,'[3]2010_Envelope'!$BH$6:$CR$128,6),"")</f>
        <v>23.723437499999999</v>
      </c>
      <c r="AA58" s="23">
        <f>IF(AA28&gt;0,VLOOKUP(AA28,'[3]2010_Envelope'!$BH$6:$CR$128,6),"")</f>
        <v>115.99857857142861</v>
      </c>
      <c r="AB58" s="23">
        <f>IF(AB28&gt;0,VLOOKUP(AB28,'[3]2010_Envelope'!$BH$6:$CR$128,6),"")</f>
        <v>56.34910714285715</v>
      </c>
      <c r="AC58" s="23">
        <f>IF(AC28&gt;0,VLOOKUP(AC28,'[3]2010_Envelope'!$BH$6:$CR$128,6),"")</f>
        <v>29.196428571428573</v>
      </c>
      <c r="AD58" s="22" t="str">
        <f>IF(AD28&gt;0,VLOOKUP(AD28,'[3]2010_HVAC'!$EY$7:$KA$83,38),"")</f>
        <v/>
      </c>
      <c r="AE58" s="22" t="str">
        <f>IF(AE28&gt;0,VLOOKUP(AE28,'[3]2010_HVAC'!$EY$7:$KA$83,38),"")</f>
        <v/>
      </c>
      <c r="AF58" s="22" t="str">
        <f>IF(AF28&gt;0,VLOOKUP(AF28,'[3]2010_HVAC'!$EY$7:$KA$83,38),"")</f>
        <v/>
      </c>
      <c r="AG58" s="61">
        <f>VLOOKUP($C58,[2]Performance!$A$3:$K$36,11)</f>
        <v>2</v>
      </c>
      <c r="AH58" s="61">
        <f t="shared" si="55"/>
        <v>40</v>
      </c>
      <c r="AI58" s="22">
        <f>IF(AI28&gt;0,VLOOKUP(AI28,'[3]2010_HVAC'!$EY$7:$KA$83,AH58),"")</f>
        <v>7.9311705626958782</v>
      </c>
      <c r="AJ58" s="22" t="str">
        <f>IF(AJ28&gt;0,VLOOKUP(AJ28,'[3]2010_HVAC'!$EY$7:$KA$83,38),"")</f>
        <v/>
      </c>
      <c r="AK58" s="22">
        <f>IF(AK28&gt;0,VLOOKUP(AK28,'[3]2010_HVAC'!$EY$7:$KA$83,38),"")</f>
        <v>53.898799999999994</v>
      </c>
      <c r="AL58" s="22">
        <f>IF(AL28&gt;0,VLOOKUP(AL28,'[3]2010_HVAC'!$EY$7:$KA$83,38),"")</f>
        <v>8.345714285714287</v>
      </c>
      <c r="AM58" s="22">
        <f>IF(AM28&gt;0,VLOOKUP(AM28,'[3]2010_HVAC'!$EY$7:$KA$83,38),"")</f>
        <v>14.069785714285715</v>
      </c>
      <c r="AN58" s="22">
        <f>IF(AN28&gt;0,VLOOKUP(AN28,'[3]2010_HVAC'!$EY$7:$KA$83,38),"")</f>
        <v>57.993571428571428</v>
      </c>
      <c r="AO58" s="14">
        <f t="shared" si="56"/>
        <v>67645.788853777427</v>
      </c>
      <c r="AP58" s="23">
        <f>IF(AP28&gt;0,VLOOKUP(AP28,'[3]2010_Envelope'!$BH$6:$CR$128,7),"")</f>
        <v>6.9361338888888886</v>
      </c>
      <c r="AQ58" s="23">
        <f>IF(AQ28&gt;0,VLOOKUP(AQ28,'[3]2010_Envelope'!$BH$6:$CR$128,7),"")</f>
        <v>42.027272727272724</v>
      </c>
      <c r="AR58" s="23">
        <f>IF(AR28&gt;0,VLOOKUP(AR28,'[3]2010_Envelope'!$BH$6:$CR$128,7),"")</f>
        <v>11.479734848484849</v>
      </c>
      <c r="AS58" s="23">
        <f>IF(AS28&gt;0,VLOOKUP(AS28,'[3]2010_Envelope'!$BH$6:$CR$128,7),"")</f>
        <v>51.63163636363636</v>
      </c>
      <c r="AT58" s="23">
        <f>IF(AT28&gt;0,VLOOKUP(AT28,'[3]2010_Envelope'!$BH$6:$CR$128,7),"")</f>
        <v>24.739090909090908</v>
      </c>
      <c r="AU58" s="23">
        <f>IF(AU28&gt;0,VLOOKUP(AU28,'[3]2010_Envelope'!$BH$6:$CR$128,7),"")</f>
        <v>12.818181818181818</v>
      </c>
      <c r="AV58" s="22" t="str">
        <f>IF(AV28&gt;0,VLOOKUP(AV28,'[3]2010_HVAC'!$EY$7:$KA$83,41),"")</f>
        <v/>
      </c>
      <c r="AW58" s="22" t="str">
        <f>IF(AW28&gt;0,VLOOKUP(AW28,'[3]2010_HVAC'!$EY$7:$KA$83,41),"")</f>
        <v/>
      </c>
      <c r="AX58" s="22" t="str">
        <f>IF(AX28&gt;0,VLOOKUP(AX28,'[3]2010_HVAC'!$EY$7:$KA$83,41),"")</f>
        <v/>
      </c>
      <c r="AY58" s="61">
        <f>VLOOKUP($C58,[1]Performance!$A$3:$K$36,11)</f>
        <v>2</v>
      </c>
      <c r="AZ58" s="61">
        <f t="shared" si="57"/>
        <v>43</v>
      </c>
      <c r="BA58" s="22">
        <f>IF(BA28&gt;0,VLOOKUP(BA28,'[3]2010_HVAC'!$EY$7:$KA$83,AZ58),"")</f>
        <v>8.7167964817582853</v>
      </c>
      <c r="BB58" s="22" t="str">
        <f>IF(BB28&gt;0,VLOOKUP(BB28,'[3]2010_HVAC'!$EY$7:$KA$83,41),"")</f>
        <v/>
      </c>
      <c r="BC58" s="22">
        <f>IF(BC28&gt;0,VLOOKUP(BC28,'[3]2010_HVAC'!$EY$7:$KA$83,41),"")</f>
        <v>53.898799999999987</v>
      </c>
      <c r="BD58" s="22">
        <f>IF(BD28&gt;0,VLOOKUP(BD28,'[3]2010_HVAC'!$EY$7:$KA$83,41),"")</f>
        <v>0.59010101010101013</v>
      </c>
      <c r="BE58" s="22">
        <f>IF(BE28&gt;0,VLOOKUP(BE28,'[3]2010_HVAC'!$EY$7:$KA$83,41),"")</f>
        <v>18.790868686868684</v>
      </c>
      <c r="BF58" s="22">
        <f>IF(BF28&gt;0,VLOOKUP(BF28,'[3]2010_HVAC'!$EY$7:$KA$83,41),"")</f>
        <v>36.084888888888891</v>
      </c>
      <c r="BG58" s="14">
        <f t="shared" si="58"/>
        <v>265036.37056694069</v>
      </c>
      <c r="BH58" s="21">
        <f>IF($N58&gt;0,VLOOKUP($C58,[2]Sevilla!$AB$7:$AN$40,$N58))/((IF($P58=1,'3 PlantsCodes'!$D$26,IF($P58=2,'3 PlantsCodes'!$D$27,IF($P58=3,'3 PlantsCodes'!$D$28,IF($P58=4,'3 PlantsCodes'!$D$29)))))*IF($R58=1,'3 PlantsCodes'!$D$31,IF(SP_Seville!$R58=2,'3 PlantsCodes'!$D$32)))</f>
        <v>1.6803609999518783</v>
      </c>
      <c r="BI58" s="21">
        <f>IF($O58&gt;0,VLOOKUP($C58,[2]Sevilla!$AB$7:$AN$40,$O58),0)/(IF($Q58=1,'3 PlantsCodes'!$E$26,IF($Q58=3,'3 PlantsCodes'!$E$28,IF($Q58=4,'3 PlantsCodes'!$E$29,1)))*IF($R58=1,'3 PlantsCodes'!$E$31,IF($R58=2,'3 PlantsCodes'!$E$32)))</f>
        <v>11.554954080825057</v>
      </c>
      <c r="BJ58" s="21">
        <f>VLOOKUP($C58,[2]Sevilla!$AB$6:$AZ$40,$T58)</f>
        <v>2.0136173187723645</v>
      </c>
      <c r="BK58" s="21">
        <f>VLOOKUP($C58,[2]Sevilla!$B$7:$Y$40,18)</f>
        <v>11.353794285713454</v>
      </c>
      <c r="BL58" s="21">
        <f>VLOOKUP($C58,[2]Sevilla!$B$7:$AA$40,26)</f>
        <v>0.44946387762416901</v>
      </c>
      <c r="BM58" s="22">
        <f>IF($V58=1,-[4]SFH!$E$13,0)</f>
        <v>-22.85</v>
      </c>
      <c r="BN58" s="63" t="s">
        <v>38</v>
      </c>
      <c r="BO58" s="21">
        <f>IF($N58&gt;0,VLOOKUP($C58,[1]Sevilla!$AB$7:$AN$40,$N58))/((IF($P58=1,'3 PlantsCodes'!$D$26,IF($P58=2,'3 PlantsCodes'!$D$27,IF($P58=3,'3 PlantsCodes'!$D$28,IF($P58=4,'3 PlantsCodes'!$D$29)))))*IF($R58=1,'3 PlantsCodes'!$D$31,IF(SP_Seville!$R58=2,'3 PlantsCodes'!$D$32)))</f>
        <v>1.9945254364051699</v>
      </c>
      <c r="BP58" s="21">
        <f>IF($O58&gt;0,VLOOKUP($C58,[1]Sevilla!$AB$7:$AN$40,$O58),0)/(IF($Q58=1,'3 PlantsCodes'!$E$26,IF($Q58=3,'3 PlantsCodes'!$E$28,IF($Q58=4,'3 PlantsCodes'!$E$29,1)))*IF($R58=1,'3 PlantsCodes'!$E$31,IF($R58=2,'3 PlantsCodes'!$E$32)))</f>
        <v>5.6645846763249157</v>
      </c>
      <c r="BQ58" s="21">
        <f>VLOOKUP($C58,[1]Sevilla!$AB$6:$AZ$40,$T58)</f>
        <v>2.9156327803853728</v>
      </c>
      <c r="BR58" s="21">
        <f>VLOOKUP($C58,[1]Sevilla!$B$7:$Y$40,18)</f>
        <v>11.676460606061633</v>
      </c>
      <c r="BS58" s="21">
        <f>VLOOKUP($C58,[1]Sevilla!$B$7:$AA$40,26)</f>
        <v>0.38525002940088887</v>
      </c>
      <c r="BT58" s="22">
        <f>IF($V58=1,-[4]AB!$E$13,0)</f>
        <v>-13.768686868686869</v>
      </c>
      <c r="BU58" s="63" t="s">
        <v>38</v>
      </c>
    </row>
    <row r="59" spans="1:73" ht="15" customHeight="1" x14ac:dyDescent="0.25">
      <c r="A59" s="195"/>
      <c r="B59" s="18">
        <v>24</v>
      </c>
      <c r="C59" s="26">
        <f t="shared" ref="C59:V59" si="62">IF(C29="","",C29)</f>
        <v>18</v>
      </c>
      <c r="D59" s="55" t="str">
        <f t="shared" si="62"/>
        <v/>
      </c>
      <c r="E59" s="55" t="str">
        <f t="shared" si="62"/>
        <v/>
      </c>
      <c r="F59" s="54" t="str">
        <f t="shared" si="62"/>
        <v/>
      </c>
      <c r="G59" s="54" t="str">
        <f t="shared" si="62"/>
        <v/>
      </c>
      <c r="H59" s="54">
        <f t="shared" si="62"/>
        <v>0</v>
      </c>
      <c r="I59" s="54">
        <f t="shared" si="62"/>
        <v>3</v>
      </c>
      <c r="J59" s="54">
        <f t="shared" si="62"/>
        <v>1</v>
      </c>
      <c r="K59" s="54">
        <f t="shared" si="62"/>
        <v>2</v>
      </c>
      <c r="L59" s="54">
        <f t="shared" si="62"/>
        <v>1</v>
      </c>
      <c r="M59" s="54">
        <f t="shared" si="62"/>
        <v>3121</v>
      </c>
      <c r="N59" s="54">
        <f t="shared" si="62"/>
        <v>7</v>
      </c>
      <c r="O59" s="54">
        <f t="shared" si="62"/>
        <v>12</v>
      </c>
      <c r="P59" s="54">
        <f t="shared" si="62"/>
        <v>1</v>
      </c>
      <c r="Q59" s="54">
        <f t="shared" si="62"/>
        <v>1</v>
      </c>
      <c r="R59" s="54">
        <f t="shared" si="62"/>
        <v>2</v>
      </c>
      <c r="S59" s="54" t="str">
        <f t="shared" si="62"/>
        <v>o</v>
      </c>
      <c r="T59" s="26">
        <f t="shared" si="62"/>
        <v>22</v>
      </c>
      <c r="U59" s="54">
        <f t="shared" si="62"/>
        <v>1</v>
      </c>
      <c r="V59" s="54">
        <f t="shared" si="62"/>
        <v>1</v>
      </c>
      <c r="W59" s="19"/>
      <c r="X59" s="23">
        <f>IF(X29&gt;0,VLOOKUP(X29,'[3]2010_Envelope'!$BH$6:$CR$128,6),"")</f>
        <v>14.333862321428571</v>
      </c>
      <c r="Y59" s="23">
        <f>IF(Y29&gt;0,VLOOKUP(Y29,'[3]2010_Envelope'!$BH$6:$CR$128,6),"")</f>
        <v>101.34375</v>
      </c>
      <c r="Z59" s="23">
        <f>IF(Z29&gt;0,VLOOKUP(Z29,'[3]2010_Envelope'!$BH$6:$CR$128,6),"")</f>
        <v>23.723437499999999</v>
      </c>
      <c r="AA59" s="23">
        <f>IF(AA29&gt;0,VLOOKUP(AA29,'[3]2010_Envelope'!$BH$6:$CR$128,6),"")</f>
        <v>16.641964285714284</v>
      </c>
      <c r="AB59" s="23">
        <f>IF(AB29&gt;0,VLOOKUP(AB29,'[3]2010_Envelope'!$BH$6:$CR$128,6),"")</f>
        <v>56.34910714285715</v>
      </c>
      <c r="AC59" s="23">
        <f>IF(AC29&gt;0,VLOOKUP(AC29,'[3]2010_Envelope'!$BH$6:$CR$128,6),"")</f>
        <v>29.196428571428573</v>
      </c>
      <c r="AD59" s="22" t="str">
        <f>IF(AD29&gt;0,VLOOKUP(AD29,'[3]2010_HVAC'!$EY$7:$KA$83,38),"")</f>
        <v/>
      </c>
      <c r="AE59" s="22" t="str">
        <f>IF(AE29&gt;0,VLOOKUP(AE29,'[3]2010_HVAC'!$EY$7:$KA$83,38),"")</f>
        <v/>
      </c>
      <c r="AF59" s="22" t="str">
        <f>IF(AF29&gt;0,VLOOKUP(AF29,'[3]2010_HVAC'!$EY$7:$KA$83,38),"")</f>
        <v/>
      </c>
      <c r="AG59" s="61">
        <f>VLOOKUP($C59,[2]Performance!$A$3:$K$36,11)</f>
        <v>1</v>
      </c>
      <c r="AH59" s="61">
        <f t="shared" si="55"/>
        <v>39</v>
      </c>
      <c r="AI59" s="22">
        <f>IF(AI29&gt;0,VLOOKUP(AI29,'[3]2010_HVAC'!$EY$7:$KA$83,AH59),"")</f>
        <v>25.445100268608932</v>
      </c>
      <c r="AJ59" s="22" t="str">
        <f>IF(AJ29&gt;0,VLOOKUP(AJ29,'[3]2010_HVAC'!$EY$7:$KA$83,38),"")</f>
        <v/>
      </c>
      <c r="AK59" s="22">
        <f>IF(AK29&gt;0,VLOOKUP(AK29,'[3]2010_HVAC'!$EY$7:$KA$83,38),"")</f>
        <v>92.473799999999997</v>
      </c>
      <c r="AL59" s="22">
        <f>IF(AL29&gt;0,VLOOKUP(AL29,'[3]2010_HVAC'!$EY$7:$KA$83,38),"")</f>
        <v>8.345714285714287</v>
      </c>
      <c r="AM59" s="22">
        <f>IF(AM29&gt;0,VLOOKUP(AM29,'[3]2010_HVAC'!$EY$7:$KA$83,38),"")</f>
        <v>14.069785714285715</v>
      </c>
      <c r="AN59" s="22">
        <f>IF(AN29&gt;0,VLOOKUP(AN29,'[3]2010_HVAC'!$EY$7:$KA$83,38),"")</f>
        <v>57.993571428571428</v>
      </c>
      <c r="AO59" s="14">
        <f t="shared" si="56"/>
        <v>61588.313012605257</v>
      </c>
      <c r="AP59" s="23">
        <f>IF(AP29&gt;0,VLOOKUP(AP29,'[3]2010_Envelope'!$BH$6:$CR$128,7),"")</f>
        <v>6.9361338888888886</v>
      </c>
      <c r="AQ59" s="23">
        <f>IF(AQ29&gt;0,VLOOKUP(AQ29,'[3]2010_Envelope'!$BH$6:$CR$128,7),"")</f>
        <v>42.027272727272724</v>
      </c>
      <c r="AR59" s="23">
        <f>IF(AR29&gt;0,VLOOKUP(AR29,'[3]2010_Envelope'!$BH$6:$CR$128,7),"")</f>
        <v>11.479734848484849</v>
      </c>
      <c r="AS59" s="23">
        <f>IF(AS29&gt;0,VLOOKUP(AS29,'[3]2010_Envelope'!$BH$6:$CR$128,7),"")</f>
        <v>7.5484848484848488</v>
      </c>
      <c r="AT59" s="23">
        <f>IF(AT29&gt;0,VLOOKUP(AT29,'[3]2010_Envelope'!$BH$6:$CR$128,7),"")</f>
        <v>24.739090909090908</v>
      </c>
      <c r="AU59" s="23">
        <f>IF(AU29&gt;0,VLOOKUP(AU29,'[3]2010_Envelope'!$BH$6:$CR$128,7),"")</f>
        <v>12.818181818181818</v>
      </c>
      <c r="AV59" s="22" t="str">
        <f>IF(AV29&gt;0,VLOOKUP(AV29,'[3]2010_HVAC'!$EY$7:$KA$83,41),"")</f>
        <v/>
      </c>
      <c r="AW59" s="22" t="str">
        <f>IF(AW29&gt;0,VLOOKUP(AW29,'[3]2010_HVAC'!$EY$7:$KA$83,41),"")</f>
        <v/>
      </c>
      <c r="AX59" s="22" t="str">
        <f>IF(AX29&gt;0,VLOOKUP(AX29,'[3]2010_HVAC'!$EY$7:$KA$83,41),"")</f>
        <v/>
      </c>
      <c r="AY59" s="61">
        <f>VLOOKUP($C59,[1]Performance!$A$3:$K$36,11)</f>
        <v>1</v>
      </c>
      <c r="AZ59" s="61">
        <f t="shared" si="57"/>
        <v>42</v>
      </c>
      <c r="BA59" s="22">
        <f>IF(BA29&gt;0,VLOOKUP(BA29,'[3]2010_HVAC'!$EY$7:$KA$83,AZ59),"")</f>
        <v>18.095069530919002</v>
      </c>
      <c r="BB59" s="22" t="str">
        <f>IF(BB29&gt;0,VLOOKUP(BB29,'[3]2010_HVAC'!$EY$7:$KA$83,41),"")</f>
        <v/>
      </c>
      <c r="BC59" s="22">
        <f>IF(BC29&gt;0,VLOOKUP(BC29,'[3]2010_HVAC'!$EY$7:$KA$83,41),"")</f>
        <v>81.678799999999995</v>
      </c>
      <c r="BD59" s="22">
        <f>IF(BD29&gt;0,VLOOKUP(BD29,'[3]2010_HVAC'!$EY$7:$KA$83,41),"")</f>
        <v>0.59010101010101013</v>
      </c>
      <c r="BE59" s="22">
        <f>IF(BE29&gt;0,VLOOKUP(BE29,'[3]2010_HVAC'!$EY$7:$KA$83,41),"")</f>
        <v>18.790868686868684</v>
      </c>
      <c r="BF59" s="22">
        <f>IF(BF29&gt;0,VLOOKUP(BF29,'[3]2010_HVAC'!$EY$7:$KA$83,41),"")</f>
        <v>36.084888888888891</v>
      </c>
      <c r="BG59" s="14">
        <f t="shared" si="58"/>
        <v>258180.74088560982</v>
      </c>
      <c r="BH59" s="21">
        <f>IF($N59&gt;0,VLOOKUP($C59,[2]Sevilla!$AB$7:$AN$40,$N59))/((IF($P59=1,'3 PlantsCodes'!$D$26,IF($P59=2,'3 PlantsCodes'!$D$27,IF($P59=3,'3 PlantsCodes'!$D$28,IF($P59=4,'3 PlantsCodes'!$D$29)))))*IF($R59=1,'3 PlantsCodes'!$D$31,IF(SP_Seville!$R59=2,'3 PlantsCodes'!$D$32)))</f>
        <v>5.0161789046211229</v>
      </c>
      <c r="BI59" s="21">
        <f>IF($O59&gt;0,VLOOKUP($C59,[2]Sevilla!$AB$7:$AN$40,$O59),0)/(IF($Q59=1,'3 PlantsCodes'!$E$26,IF($Q59=3,'3 PlantsCodes'!$E$28,IF($Q59=4,'3 PlantsCodes'!$E$29,1)))*IF($R59=1,'3 PlantsCodes'!$E$31,IF($R59=2,'3 PlantsCodes'!$E$32)))</f>
        <v>11.85530855509656</v>
      </c>
      <c r="BJ59" s="21">
        <f>VLOOKUP($C59,[2]Sevilla!$AB$6:$AZ$40,$T59)</f>
        <v>1.6300002031167098</v>
      </c>
      <c r="BK59" s="21">
        <f>VLOOKUP($C59,[2]Sevilla!$B$7:$Y$40,18)</f>
        <v>11.353794285713454</v>
      </c>
      <c r="BL59" s="21">
        <f>VLOOKUP($C59,[2]Sevilla!$B$7:$AA$40,26)</f>
        <v>0.49556443296663338</v>
      </c>
      <c r="BM59" s="22">
        <f>IF($V59=1,-[4]SFH!$E$13,0)</f>
        <v>-22.85</v>
      </c>
      <c r="BN59" s="63" t="s">
        <v>38</v>
      </c>
      <c r="BO59" s="21">
        <f>IF($N59&gt;0,VLOOKUP($C59,[1]Sevilla!$AB$7:$AN$40,$N59))/((IF($P59=1,'3 PlantsCodes'!$D$26,IF($P59=2,'3 PlantsCodes'!$D$27,IF($P59=3,'3 PlantsCodes'!$D$28,IF($P59=4,'3 PlantsCodes'!$D$29)))))*IF($R59=1,'3 PlantsCodes'!$D$31,IF(SP_Seville!$R59=2,'3 PlantsCodes'!$D$32)))</f>
        <v>4.5272848429407011</v>
      </c>
      <c r="BP59" s="21">
        <f>IF($O59&gt;0,VLOOKUP($C59,[1]Sevilla!$AB$7:$AN$40,$O59),0)/(IF($Q59=1,'3 PlantsCodes'!$E$26,IF($Q59=3,'3 PlantsCodes'!$E$28,IF($Q59=4,'3 PlantsCodes'!$E$29,1)))*IF($R59=1,'3 PlantsCodes'!$E$31,IF($R59=2,'3 PlantsCodes'!$E$32)))</f>
        <v>6.7252388652532717</v>
      </c>
      <c r="BQ59" s="21">
        <f>VLOOKUP($C59,[1]Sevilla!$AB$6:$AZ$40,$T59)</f>
        <v>2.6813728353848627</v>
      </c>
      <c r="BR59" s="21">
        <f>VLOOKUP($C59,[1]Sevilla!$B$7:$Y$40,18)</f>
        <v>11.676460606061633</v>
      </c>
      <c r="BS59" s="21">
        <f>VLOOKUP($C59,[1]Sevilla!$B$7:$AA$40,26)</f>
        <v>0.40735790132488547</v>
      </c>
      <c r="BT59" s="22">
        <f>IF($V59=1,-[4]AB!$E$13,0)</f>
        <v>-13.768686868686869</v>
      </c>
      <c r="BU59" s="63" t="s">
        <v>38</v>
      </c>
    </row>
    <row r="60" spans="1:73" ht="15" customHeight="1" x14ac:dyDescent="0.25">
      <c r="A60" s="195"/>
      <c r="B60" s="18">
        <v>25</v>
      </c>
      <c r="C60" s="26">
        <f t="shared" ref="C60:V60" si="63">IF(C30="","",C30)</f>
        <v>18</v>
      </c>
      <c r="D60" s="55" t="str">
        <f t="shared" si="63"/>
        <v/>
      </c>
      <c r="E60" s="55" t="str">
        <f t="shared" si="63"/>
        <v/>
      </c>
      <c r="F60" s="54" t="str">
        <f t="shared" si="63"/>
        <v/>
      </c>
      <c r="G60" s="54" t="str">
        <f t="shared" si="63"/>
        <v/>
      </c>
      <c r="H60" s="54">
        <f t="shared" si="63"/>
        <v>0</v>
      </c>
      <c r="I60" s="54">
        <f t="shared" si="63"/>
        <v>3</v>
      </c>
      <c r="J60" s="54">
        <f t="shared" si="63"/>
        <v>1</v>
      </c>
      <c r="K60" s="54">
        <f t="shared" si="63"/>
        <v>2</v>
      </c>
      <c r="L60" s="54">
        <f t="shared" si="63"/>
        <v>1</v>
      </c>
      <c r="M60" s="54">
        <f t="shared" si="63"/>
        <v>3121</v>
      </c>
      <c r="N60" s="54">
        <f t="shared" si="63"/>
        <v>7</v>
      </c>
      <c r="O60" s="54">
        <f t="shared" si="63"/>
        <v>12</v>
      </c>
      <c r="P60" s="54">
        <f t="shared" si="63"/>
        <v>3</v>
      </c>
      <c r="Q60" s="54">
        <f t="shared" si="63"/>
        <v>3</v>
      </c>
      <c r="R60" s="54">
        <f t="shared" si="63"/>
        <v>2</v>
      </c>
      <c r="S60" s="54" t="str">
        <f t="shared" si="63"/>
        <v>o</v>
      </c>
      <c r="T60" s="26">
        <f t="shared" si="63"/>
        <v>22</v>
      </c>
      <c r="U60" s="54">
        <f t="shared" si="63"/>
        <v>1</v>
      </c>
      <c r="V60" s="54">
        <f t="shared" si="63"/>
        <v>0</v>
      </c>
      <c r="W60" s="19"/>
      <c r="X60" s="23">
        <f>IF(X30&gt;0,VLOOKUP(X30,'[3]2010_Envelope'!$BH$6:$CR$128,6),"")</f>
        <v>14.333862321428571</v>
      </c>
      <c r="Y60" s="23">
        <f>IF(Y30&gt;0,VLOOKUP(Y30,'[3]2010_Envelope'!$BH$6:$CR$128,6),"")</f>
        <v>101.34375</v>
      </c>
      <c r="Z60" s="23">
        <f>IF(Z30&gt;0,VLOOKUP(Z30,'[3]2010_Envelope'!$BH$6:$CR$128,6),"")</f>
        <v>23.723437499999999</v>
      </c>
      <c r="AA60" s="23">
        <f>IF(AA30&gt;0,VLOOKUP(AA30,'[3]2010_Envelope'!$BH$6:$CR$128,6),"")</f>
        <v>16.641964285714284</v>
      </c>
      <c r="AB60" s="23">
        <f>IF(AB30&gt;0,VLOOKUP(AB30,'[3]2010_Envelope'!$BH$6:$CR$128,6),"")</f>
        <v>56.34910714285715</v>
      </c>
      <c r="AC60" s="23">
        <f>IF(AC30&gt;0,VLOOKUP(AC30,'[3]2010_Envelope'!$BH$6:$CR$128,6),"")</f>
        <v>29.196428571428573</v>
      </c>
      <c r="AD60" s="22" t="str">
        <f>IF(AD30&gt;0,VLOOKUP(AD30,'[3]2010_HVAC'!$EY$7:$KA$83,38),"")</f>
        <v/>
      </c>
      <c r="AE60" s="22" t="str">
        <f>IF(AE30&gt;0,VLOOKUP(AE30,'[3]2010_HVAC'!$EY$7:$KA$83,38),"")</f>
        <v/>
      </c>
      <c r="AF60" s="22" t="str">
        <f>IF(AF30&gt;0,VLOOKUP(AF30,'[3]2010_HVAC'!$EY$7:$KA$83,38),"")</f>
        <v/>
      </c>
      <c r="AG60" s="61">
        <f>VLOOKUP($C60,[2]Performance!$A$3:$K$36,11)</f>
        <v>1</v>
      </c>
      <c r="AH60" s="61">
        <f t="shared" si="55"/>
        <v>39</v>
      </c>
      <c r="AI60" s="22">
        <f>IF(AI30&gt;0,VLOOKUP(AI30,'[3]2010_HVAC'!$EY$7:$KA$83,AH60),"")</f>
        <v>25.445100268608932</v>
      </c>
      <c r="AJ60" s="22" t="str">
        <f>IF(AJ30&gt;0,VLOOKUP(AJ30,'[3]2010_HVAC'!$EY$7:$KA$83,38),"")</f>
        <v/>
      </c>
      <c r="AK60" s="22">
        <f>IF(AK30&gt;0,VLOOKUP(AK30,'[3]2010_HVAC'!$EY$7:$KA$83,38),"")</f>
        <v>53.898799999999994</v>
      </c>
      <c r="AL60" s="22">
        <f>IF(AL30&gt;0,VLOOKUP(AL30,'[3]2010_HVAC'!$EY$7:$KA$83,38),"")</f>
        <v>8.345714285714287</v>
      </c>
      <c r="AM60" s="22">
        <f>IF(AM30&gt;0,VLOOKUP(AM30,'[3]2010_HVAC'!$EY$7:$KA$83,38),"")</f>
        <v>14.069785714285715</v>
      </c>
      <c r="AN60" s="22" t="str">
        <f>IF(AN30&gt;0,VLOOKUP(AN30,'[3]2010_HVAC'!$EY$7:$KA$83,38),"")</f>
        <v/>
      </c>
      <c r="AO60" s="14">
        <f t="shared" si="56"/>
        <v>48068.713012605251</v>
      </c>
      <c r="AP60" s="23">
        <f>IF(AP30&gt;0,VLOOKUP(AP30,'[3]2010_Envelope'!$BH$6:$CR$128,7),"")</f>
        <v>6.9361338888888886</v>
      </c>
      <c r="AQ60" s="23">
        <f>IF(AQ30&gt;0,VLOOKUP(AQ30,'[3]2010_Envelope'!$BH$6:$CR$128,7),"")</f>
        <v>42.027272727272724</v>
      </c>
      <c r="AR60" s="23">
        <f>IF(AR30&gt;0,VLOOKUP(AR30,'[3]2010_Envelope'!$BH$6:$CR$128,7),"")</f>
        <v>11.479734848484849</v>
      </c>
      <c r="AS60" s="23">
        <f>IF(AS30&gt;0,VLOOKUP(AS30,'[3]2010_Envelope'!$BH$6:$CR$128,7),"")</f>
        <v>7.5484848484848488</v>
      </c>
      <c r="AT60" s="23">
        <f>IF(AT30&gt;0,VLOOKUP(AT30,'[3]2010_Envelope'!$BH$6:$CR$128,7),"")</f>
        <v>24.739090909090908</v>
      </c>
      <c r="AU60" s="23">
        <f>IF(AU30&gt;0,VLOOKUP(AU30,'[3]2010_Envelope'!$BH$6:$CR$128,7),"")</f>
        <v>12.818181818181818</v>
      </c>
      <c r="AV60" s="22" t="str">
        <f>IF(AV30&gt;0,VLOOKUP(AV30,'[3]2010_HVAC'!$EY$7:$KA$83,41),"")</f>
        <v/>
      </c>
      <c r="AW60" s="22" t="str">
        <f>IF(AW30&gt;0,VLOOKUP(AW30,'[3]2010_HVAC'!$EY$7:$KA$83,41),"")</f>
        <v/>
      </c>
      <c r="AX60" s="22" t="str">
        <f>IF(AX30&gt;0,VLOOKUP(AX30,'[3]2010_HVAC'!$EY$7:$KA$83,41),"")</f>
        <v/>
      </c>
      <c r="AY60" s="61">
        <f>VLOOKUP($C60,[1]Performance!$A$3:$K$36,11)</f>
        <v>1</v>
      </c>
      <c r="AZ60" s="61">
        <f t="shared" si="57"/>
        <v>42</v>
      </c>
      <c r="BA60" s="22">
        <f>IF(BA30&gt;0,VLOOKUP(BA30,'[3]2010_HVAC'!$EY$7:$KA$83,AZ60),"")</f>
        <v>18.095069530919002</v>
      </c>
      <c r="BB60" s="22" t="str">
        <f>IF(BB30&gt;0,VLOOKUP(BB30,'[3]2010_HVAC'!$EY$7:$KA$83,41),"")</f>
        <v/>
      </c>
      <c r="BC60" s="22">
        <f>IF(BC30&gt;0,VLOOKUP(BC30,'[3]2010_HVAC'!$EY$7:$KA$83,41),"")</f>
        <v>53.898799999999987</v>
      </c>
      <c r="BD60" s="22">
        <f>IF(BD30&gt;0,VLOOKUP(BD30,'[3]2010_HVAC'!$EY$7:$KA$83,41),"")</f>
        <v>0.59010101010101013</v>
      </c>
      <c r="BE60" s="22">
        <f>IF(BE30&gt;0,VLOOKUP(BE30,'[3]2010_HVAC'!$EY$7:$KA$83,41),"")</f>
        <v>18.790868686868684</v>
      </c>
      <c r="BF60" s="22" t="str">
        <f>IF(BF30&gt;0,VLOOKUP(BF30,'[3]2010_HVAC'!$EY$7:$KA$83,41),"")</f>
        <v/>
      </c>
      <c r="BG60" s="14">
        <f t="shared" si="58"/>
        <v>194954.50088560977</v>
      </c>
      <c r="BH60" s="21">
        <f>IF($N60&gt;0,VLOOKUP($C60,[2]Sevilla!$AB$7:$AN$40,$N60))/((IF($P60=1,'3 PlantsCodes'!$D$26,IF($P60=2,'3 PlantsCodes'!$D$27,IF($P60=3,'3 PlantsCodes'!$D$28,IF($P60=4,'3 PlantsCodes'!$D$29)))))*IF($R60=1,'3 PlantsCodes'!$D$31,IF(SP_Seville!$R60=2,'3 PlantsCodes'!$D$32)))</f>
        <v>5.1745845542407372</v>
      </c>
      <c r="BI60" s="21">
        <f>IF($O60&gt;0,VLOOKUP($C60,[2]Sevilla!$AB$7:$AN$40,$O60),0)/(IF($Q60=1,'3 PlantsCodes'!$E$26,IF($Q60=3,'3 PlantsCodes'!$E$28,IF($Q60=4,'3 PlantsCodes'!$E$29,1)))*IF($R60=1,'3 PlantsCodes'!$E$31,IF($R60=2,'3 PlantsCodes'!$E$32)))</f>
        <v>11.734336018820066</v>
      </c>
      <c r="BJ60" s="21">
        <f>VLOOKUP($C60,[2]Sevilla!$AB$6:$AZ$40,$T60)</f>
        <v>1.6300002031167098</v>
      </c>
      <c r="BK60" s="21">
        <f>VLOOKUP($C60,[2]Sevilla!$B$7:$Y$40,18)</f>
        <v>11.353794285713454</v>
      </c>
      <c r="BL60" s="21">
        <f>VLOOKUP($C60,[2]Sevilla!$B$7:$AA$40,26)</f>
        <v>0.49556443296663338</v>
      </c>
      <c r="BM60" s="22">
        <f>IF($V60=1,-[4]SFH!$E$13,0)</f>
        <v>0</v>
      </c>
      <c r="BN60" s="63" t="s">
        <v>38</v>
      </c>
      <c r="BO60" s="21">
        <f>IF($N60&gt;0,VLOOKUP($C60,[1]Sevilla!$AB$7:$AN$40,$N60))/((IF($P60=1,'3 PlantsCodes'!$D$26,IF($P60=2,'3 PlantsCodes'!$D$27,IF($P60=3,'3 PlantsCodes'!$D$28,IF($P60=4,'3 PlantsCodes'!$D$29)))))*IF($R60=1,'3 PlantsCodes'!$D$31,IF(SP_Seville!$R60=2,'3 PlantsCodes'!$D$32)))</f>
        <v>4.6702517327177757</v>
      </c>
      <c r="BP60" s="21">
        <f>IF($O60&gt;0,VLOOKUP($C60,[1]Sevilla!$AB$7:$AN$40,$O60),0)/(IF($Q60=1,'3 PlantsCodes'!$E$26,IF($Q60=3,'3 PlantsCodes'!$E$28,IF($Q60=4,'3 PlantsCodes'!$E$29,1)))*IF($R60=1,'3 PlantsCodes'!$E$31,IF($R60=2,'3 PlantsCodes'!$E$32)))</f>
        <v>6.6566139788731364</v>
      </c>
      <c r="BQ60" s="21">
        <f>VLOOKUP($C60,[1]Sevilla!$AB$6:$AZ$40,$T60)</f>
        <v>2.6813728353848627</v>
      </c>
      <c r="BR60" s="21">
        <f>VLOOKUP($C60,[1]Sevilla!$B$7:$Y$40,18)</f>
        <v>11.676460606061633</v>
      </c>
      <c r="BS60" s="21">
        <f>VLOOKUP($C60,[1]Sevilla!$B$7:$AA$40,26)</f>
        <v>0.40735790132488547</v>
      </c>
      <c r="BT60" s="22">
        <f>IF($V60=1,-[4]AB!$E$13,0)</f>
        <v>0</v>
      </c>
      <c r="BU60" s="63" t="s">
        <v>38</v>
      </c>
    </row>
    <row r="61" spans="1:73" ht="15" customHeight="1" x14ac:dyDescent="0.25">
      <c r="A61" s="195"/>
      <c r="B61" s="18">
        <v>26</v>
      </c>
      <c r="C61" s="26">
        <f t="shared" ref="C61:V61" si="64">IF(C31="","",C31)</f>
        <v>20</v>
      </c>
      <c r="D61" s="55" t="str">
        <f t="shared" si="64"/>
        <v/>
      </c>
      <c r="E61" s="55" t="str">
        <f t="shared" si="64"/>
        <v/>
      </c>
      <c r="F61" s="54" t="str">
        <f t="shared" si="64"/>
        <v/>
      </c>
      <c r="G61" s="54" t="str">
        <f t="shared" si="64"/>
        <v/>
      </c>
      <c r="H61" s="54">
        <f t="shared" si="64"/>
        <v>0</v>
      </c>
      <c r="I61" s="54">
        <f t="shared" si="64"/>
        <v>3</v>
      </c>
      <c r="J61" s="54">
        <f t="shared" si="64"/>
        <v>2</v>
      </c>
      <c r="K61" s="54">
        <f t="shared" si="64"/>
        <v>2</v>
      </c>
      <c r="L61" s="54">
        <f t="shared" si="64"/>
        <v>1</v>
      </c>
      <c r="M61" s="54">
        <f t="shared" si="64"/>
        <v>3221</v>
      </c>
      <c r="N61" s="54">
        <f t="shared" si="64"/>
        <v>7</v>
      </c>
      <c r="O61" s="54">
        <f t="shared" si="64"/>
        <v>12</v>
      </c>
      <c r="P61" s="54">
        <f t="shared" si="64"/>
        <v>3</v>
      </c>
      <c r="Q61" s="54">
        <f t="shared" si="64"/>
        <v>3</v>
      </c>
      <c r="R61" s="54">
        <f t="shared" si="64"/>
        <v>2</v>
      </c>
      <c r="S61" s="54" t="str">
        <f t="shared" si="64"/>
        <v>o</v>
      </c>
      <c r="T61" s="26">
        <f t="shared" si="64"/>
        <v>22</v>
      </c>
      <c r="U61" s="54">
        <f t="shared" si="64"/>
        <v>1</v>
      </c>
      <c r="V61" s="54">
        <f t="shared" si="64"/>
        <v>1</v>
      </c>
      <c r="W61" s="19"/>
      <c r="X61" s="23">
        <f>IF(X31&gt;0,VLOOKUP(X31,'[3]2010_Envelope'!$BH$6:$CR$128,6),"")</f>
        <v>14.333862321428571</v>
      </c>
      <c r="Y61" s="23">
        <f>IF(Y31&gt;0,VLOOKUP(Y31,'[3]2010_Envelope'!$BH$6:$CR$128,6),"")</f>
        <v>101.34375</v>
      </c>
      <c r="Z61" s="23">
        <f>IF(Z31&gt;0,VLOOKUP(Z31,'[3]2010_Envelope'!$BH$6:$CR$128,6),"")</f>
        <v>23.723437499999999</v>
      </c>
      <c r="AA61" s="23">
        <f>IF(AA31&gt;0,VLOOKUP(AA31,'[3]2010_Envelope'!$BH$6:$CR$128,6),"")</f>
        <v>90.859285714285733</v>
      </c>
      <c r="AB61" s="23">
        <f>IF(AB31&gt;0,VLOOKUP(AB31,'[3]2010_Envelope'!$BH$6:$CR$128,6),"")</f>
        <v>56.34910714285715</v>
      </c>
      <c r="AC61" s="23">
        <f>IF(AC31&gt;0,VLOOKUP(AC31,'[3]2010_Envelope'!$BH$6:$CR$128,6),"")</f>
        <v>29.196428571428573</v>
      </c>
      <c r="AD61" s="22" t="str">
        <f>IF(AD31&gt;0,VLOOKUP(AD31,'[3]2010_HVAC'!$EY$7:$KA$83,38),"")</f>
        <v/>
      </c>
      <c r="AE61" s="22" t="str">
        <f>IF(AE31&gt;0,VLOOKUP(AE31,'[3]2010_HVAC'!$EY$7:$KA$83,38),"")</f>
        <v/>
      </c>
      <c r="AF61" s="22" t="str">
        <f>IF(AF31&gt;0,VLOOKUP(AF31,'[3]2010_HVAC'!$EY$7:$KA$83,38),"")</f>
        <v/>
      </c>
      <c r="AG61" s="61">
        <f>VLOOKUP($C61,[2]Performance!$A$3:$K$36,11)</f>
        <v>2</v>
      </c>
      <c r="AH61" s="61">
        <f t="shared" si="55"/>
        <v>40</v>
      </c>
      <c r="AI61" s="22">
        <f>IF(AI31&gt;0,VLOOKUP(AI31,'[3]2010_HVAC'!$EY$7:$KA$83,AH61),"")</f>
        <v>7.9311705626958782</v>
      </c>
      <c r="AJ61" s="22" t="str">
        <f>IF(AJ31&gt;0,VLOOKUP(AJ31,'[3]2010_HVAC'!$EY$7:$KA$83,38),"")</f>
        <v/>
      </c>
      <c r="AK61" s="22">
        <f>IF(AK31&gt;0,VLOOKUP(AK31,'[3]2010_HVAC'!$EY$7:$KA$83,38),"")</f>
        <v>53.898799999999994</v>
      </c>
      <c r="AL61" s="22">
        <f>IF(AL31&gt;0,VLOOKUP(AL31,'[3]2010_HVAC'!$EY$7:$KA$83,38),"")</f>
        <v>8.345714285714287</v>
      </c>
      <c r="AM61" s="22">
        <f>IF(AM31&gt;0,VLOOKUP(AM31,'[3]2010_HVAC'!$EY$7:$KA$83,38),"")</f>
        <v>14.069785714285715</v>
      </c>
      <c r="AN61" s="22">
        <f>IF(AN31&gt;0,VLOOKUP(AN31,'[3]2010_HVAC'!$EY$7:$KA$83,38),"")</f>
        <v>57.993571428571428</v>
      </c>
      <c r="AO61" s="14">
        <f t="shared" si="56"/>
        <v>64126.287853777423</v>
      </c>
      <c r="AP61" s="23">
        <f>IF(AP31&gt;0,VLOOKUP(AP31,'[3]2010_Envelope'!$BH$6:$CR$128,7),"")</f>
        <v>6.9361338888888886</v>
      </c>
      <c r="AQ61" s="23">
        <f>IF(AQ31&gt;0,VLOOKUP(AQ31,'[3]2010_Envelope'!$BH$6:$CR$128,7),"")</f>
        <v>42.027272727272724</v>
      </c>
      <c r="AR61" s="23">
        <f>IF(AR31&gt;0,VLOOKUP(AR31,'[3]2010_Envelope'!$BH$6:$CR$128,7),"")</f>
        <v>11.479734848484849</v>
      </c>
      <c r="AS61" s="23">
        <f>IF(AS31&gt;0,VLOOKUP(AS31,'[3]2010_Envelope'!$BH$6:$CR$128,7),"")</f>
        <v>39.890181818181809</v>
      </c>
      <c r="AT61" s="23">
        <f>IF(AT31&gt;0,VLOOKUP(AT31,'[3]2010_Envelope'!$BH$6:$CR$128,7),"")</f>
        <v>24.739090909090908</v>
      </c>
      <c r="AU61" s="23">
        <f>IF(AU31&gt;0,VLOOKUP(AU31,'[3]2010_Envelope'!$BH$6:$CR$128,7),"")</f>
        <v>12.818181818181818</v>
      </c>
      <c r="AV61" s="22" t="str">
        <f>IF(AV31&gt;0,VLOOKUP(AV31,'[3]2010_HVAC'!$EY$7:$KA$83,41),"")</f>
        <v/>
      </c>
      <c r="AW61" s="22" t="str">
        <f>IF(AW31&gt;0,VLOOKUP(AW31,'[3]2010_HVAC'!$EY$7:$KA$83,41),"")</f>
        <v/>
      </c>
      <c r="AX61" s="22" t="str">
        <f>IF(AX31&gt;0,VLOOKUP(AX31,'[3]2010_HVAC'!$EY$7:$KA$83,41),"")</f>
        <v/>
      </c>
      <c r="AY61" s="61">
        <f>VLOOKUP($C61,[1]Performance!$A$3:$K$36,11)</f>
        <v>2</v>
      </c>
      <c r="AZ61" s="61">
        <f t="shared" si="57"/>
        <v>43</v>
      </c>
      <c r="BA61" s="22">
        <f>IF(BA31&gt;0,VLOOKUP(BA31,'[3]2010_HVAC'!$EY$7:$KA$83,AZ61),"")</f>
        <v>8.7167964817582853</v>
      </c>
      <c r="BB61" s="22" t="str">
        <f>IF(BB31&gt;0,VLOOKUP(BB31,'[3]2010_HVAC'!$EY$7:$KA$83,41),"")</f>
        <v/>
      </c>
      <c r="BC61" s="22">
        <f>IF(BC31&gt;0,VLOOKUP(BC31,'[3]2010_HVAC'!$EY$7:$KA$83,41),"")</f>
        <v>53.898799999999987</v>
      </c>
      <c r="BD61" s="22">
        <f>IF(BD31&gt;0,VLOOKUP(BD31,'[3]2010_HVAC'!$EY$7:$KA$83,41),"")</f>
        <v>0.59010101010101013</v>
      </c>
      <c r="BE61" s="22">
        <f>IF(BE31&gt;0,VLOOKUP(BE31,'[3]2010_HVAC'!$EY$7:$KA$83,41),"")</f>
        <v>18.790868686868684</v>
      </c>
      <c r="BF61" s="22">
        <f>IF(BF31&gt;0,VLOOKUP(BF31,'[3]2010_HVAC'!$EY$7:$KA$83,41),"")</f>
        <v>36.084888888888891</v>
      </c>
      <c r="BG61" s="14">
        <f t="shared" si="58"/>
        <v>253412.33056694068</v>
      </c>
      <c r="BH61" s="21">
        <f>IF($N61&gt;0,VLOOKUP($C61,[2]Sevilla!$AB$7:$AN$40,$N61))/((IF($P61=1,'3 PlantsCodes'!$D$26,IF($P61=2,'3 PlantsCodes'!$D$27,IF($P61=3,'3 PlantsCodes'!$D$28,IF($P61=4,'3 PlantsCodes'!$D$29)))))*IF($R61=1,'3 PlantsCodes'!$D$31,IF(SP_Seville!$R61=2,'3 PlantsCodes'!$D$32)))</f>
        <v>2.8517345952128128</v>
      </c>
      <c r="BI61" s="21">
        <f>IF($O61&gt;0,VLOOKUP($C61,[2]Sevilla!$AB$7:$AN$40,$O61),0)/(IF($Q61=1,'3 PlantsCodes'!$E$26,IF($Q61=3,'3 PlantsCodes'!$E$28,IF($Q61=4,'3 PlantsCodes'!$E$29,1)))*IF($R61=1,'3 PlantsCodes'!$E$31,IF($R61=2,'3 PlantsCodes'!$E$32)))</f>
        <v>10.916762662578966</v>
      </c>
      <c r="BJ61" s="21">
        <f>VLOOKUP($C61,[2]Sevilla!$AB$6:$AZ$40,$T61)</f>
        <v>1.7645905910842521</v>
      </c>
      <c r="BK61" s="21">
        <f>VLOOKUP($C61,[2]Sevilla!$B$7:$Y$40,18)</f>
        <v>11.353794285713454</v>
      </c>
      <c r="BL61" s="21">
        <f>VLOOKUP($C61,[2]Sevilla!$B$7:$AA$40,26)</f>
        <v>0.46086228661147055</v>
      </c>
      <c r="BM61" s="22">
        <f>IF($V61=1,-[4]SFH!$E$13,0)</f>
        <v>-22.85</v>
      </c>
      <c r="BN61" s="63" t="s">
        <v>38</v>
      </c>
      <c r="BO61" s="21">
        <f>IF($N61&gt;0,VLOOKUP($C61,[1]Sevilla!$AB$7:$AN$40,$N61))/((IF($P61=1,'3 PlantsCodes'!$D$26,IF($P61=2,'3 PlantsCodes'!$D$27,IF($P61=3,'3 PlantsCodes'!$D$28,IF($P61=4,'3 PlantsCodes'!$D$29)))))*IF($R61=1,'3 PlantsCodes'!$D$31,IF(SP_Seville!$R61=2,'3 PlantsCodes'!$D$32)))</f>
        <v>2.7088126501928258</v>
      </c>
      <c r="BP61" s="21">
        <f>IF($O61&gt;0,VLOOKUP($C61,[1]Sevilla!$AB$7:$AN$40,$O61),0)/(IF($Q61=1,'3 PlantsCodes'!$E$26,IF($Q61=3,'3 PlantsCodes'!$E$28,IF($Q61=4,'3 PlantsCodes'!$E$29,1)))*IF($R61=1,'3 PlantsCodes'!$E$31,IF($R61=2,'3 PlantsCodes'!$E$32)))</f>
        <v>5.8267156803890012</v>
      </c>
      <c r="BQ61" s="21">
        <f>VLOOKUP($C61,[1]Sevilla!$AB$6:$AZ$40,$T61)</f>
        <v>2.8072985542586353</v>
      </c>
      <c r="BR61" s="21">
        <f>VLOOKUP($C61,[1]Sevilla!$B$7:$Y$40,18)</f>
        <v>11.676460606061633</v>
      </c>
      <c r="BS61" s="21">
        <f>VLOOKUP($C61,[1]Sevilla!$B$7:$AA$40,26)</f>
        <v>0.38985785070154877</v>
      </c>
      <c r="BT61" s="22">
        <f>IF($V61=1,-[4]AB!$E$13,0)</f>
        <v>-13.768686868686869</v>
      </c>
      <c r="BU61" s="63" t="s">
        <v>38</v>
      </c>
    </row>
    <row r="62" spans="1:73" ht="15" customHeight="1" x14ac:dyDescent="0.25">
      <c r="A62" s="196"/>
      <c r="B62" s="18">
        <v>27</v>
      </c>
      <c r="C62" s="26">
        <f t="shared" ref="C62:V62" si="65">IF(C32="","",C32)</f>
        <v>32</v>
      </c>
      <c r="D62" s="55" t="str">
        <f t="shared" si="65"/>
        <v/>
      </c>
      <c r="E62" s="55" t="str">
        <f t="shared" si="65"/>
        <v/>
      </c>
      <c r="F62" s="54" t="str">
        <f t="shared" si="65"/>
        <v/>
      </c>
      <c r="G62" s="54" t="str">
        <f t="shared" si="65"/>
        <v/>
      </c>
      <c r="H62" s="54">
        <f t="shared" si="65"/>
        <v>0</v>
      </c>
      <c r="I62" s="54">
        <f t="shared" si="65"/>
        <v>4</v>
      </c>
      <c r="J62" s="54">
        <f t="shared" si="65"/>
        <v>3</v>
      </c>
      <c r="K62" s="54">
        <f t="shared" si="65"/>
        <v>2</v>
      </c>
      <c r="L62" s="54">
        <f t="shared" si="65"/>
        <v>1</v>
      </c>
      <c r="M62" s="54">
        <f t="shared" si="65"/>
        <v>4321</v>
      </c>
      <c r="N62" s="54">
        <f t="shared" si="65"/>
        <v>7</v>
      </c>
      <c r="O62" s="54">
        <f t="shared" si="65"/>
        <v>12</v>
      </c>
      <c r="P62" s="54">
        <f t="shared" si="65"/>
        <v>3</v>
      </c>
      <c r="Q62" s="54">
        <f t="shared" si="65"/>
        <v>3</v>
      </c>
      <c r="R62" s="54">
        <f t="shared" si="65"/>
        <v>2</v>
      </c>
      <c r="S62" s="54" t="str">
        <f t="shared" si="65"/>
        <v>o</v>
      </c>
      <c r="T62" s="26">
        <f t="shared" si="65"/>
        <v>22</v>
      </c>
      <c r="U62" s="54">
        <f t="shared" si="65"/>
        <v>1</v>
      </c>
      <c r="V62" s="54">
        <f t="shared" si="65"/>
        <v>1</v>
      </c>
      <c r="W62" s="8"/>
      <c r="X62" s="23">
        <f>IF(X32&gt;0,VLOOKUP(X32,'[3]2010_Envelope'!$BH$6:$CR$128,6),"")</f>
        <v>18.823304999999998</v>
      </c>
      <c r="Y62" s="23">
        <f>IF(Y32&gt;0,VLOOKUP(Y32,'[3]2010_Envelope'!$BH$6:$CR$128,6),"")</f>
        <v>116.03125</v>
      </c>
      <c r="Z62" s="23">
        <f>IF(Z32&gt;0,VLOOKUP(Z32,'[3]2010_Envelope'!$BH$6:$CR$128,6),"")</f>
        <v>26.744492052898167</v>
      </c>
      <c r="AA62" s="23">
        <f>IF(AA32&gt;0,VLOOKUP(AA32,'[3]2010_Envelope'!$BH$6:$CR$128,6),"")</f>
        <v>115.99857857142861</v>
      </c>
      <c r="AB62" s="23">
        <f>IF(AB32&gt;0,VLOOKUP(AB32,'[3]2010_Envelope'!$BH$6:$CR$128,6),"")</f>
        <v>56.34910714285715</v>
      </c>
      <c r="AC62" s="23">
        <f>IF(AC32&gt;0,VLOOKUP(AC32,'[3]2010_Envelope'!$BH$6:$CR$128,6),"")</f>
        <v>29.196428571428573</v>
      </c>
      <c r="AD62" s="22" t="str">
        <f>IF(AD32&gt;0,VLOOKUP(AD32,'[3]2010_HVAC'!$EY$7:$KA$83,38),"")</f>
        <v/>
      </c>
      <c r="AE62" s="22" t="str">
        <f>IF(AE32&gt;0,VLOOKUP(AE32,'[3]2010_HVAC'!$EY$7:$KA$83,38),"")</f>
        <v/>
      </c>
      <c r="AF62" s="22" t="str">
        <f>IF(AF32&gt;0,VLOOKUP(AF32,'[3]2010_HVAC'!$EY$7:$KA$83,38),"")</f>
        <v/>
      </c>
      <c r="AG62" s="61">
        <f>VLOOKUP($C62,[2]Performance!$A$3:$K$36,11)</f>
        <v>2</v>
      </c>
      <c r="AH62" s="61">
        <f t="shared" si="55"/>
        <v>40</v>
      </c>
      <c r="AI62" s="22">
        <f>IF(AI32&gt;0,VLOOKUP(AI32,'[3]2010_HVAC'!$EY$7:$KA$83,AH62),"")</f>
        <v>7.9311705626958782</v>
      </c>
      <c r="AJ62" s="22" t="str">
        <f>IF(AJ32&gt;0,VLOOKUP(AJ32,'[3]2010_HVAC'!$EY$7:$KA$83,38),"")</f>
        <v/>
      </c>
      <c r="AK62" s="22">
        <f>IF(AK32&gt;0,VLOOKUP(AK32,'[3]2010_HVAC'!$EY$7:$KA$83,38),"")</f>
        <v>53.898799999999994</v>
      </c>
      <c r="AL62" s="22">
        <f>IF(AL32&gt;0,VLOOKUP(AL32,'[3]2010_HVAC'!$EY$7:$KA$83,38),"")</f>
        <v>8.345714285714287</v>
      </c>
      <c r="AM62" s="22">
        <f>IF(AM32&gt;0,VLOOKUP(AM32,'[3]2010_HVAC'!$EY$7:$KA$83,38),"")</f>
        <v>14.069785714285715</v>
      </c>
      <c r="AN62" s="22">
        <f>IF(AN32&gt;0,VLOOKUP(AN32,'[3]2010_HVAC'!$EY$7:$KA$83,38),"")</f>
        <v>57.993571428571428</v>
      </c>
      <c r="AO62" s="14">
        <f t="shared" si="56"/>
        <v>70753.508466183164</v>
      </c>
      <c r="AP62" s="23">
        <f>IF(AP32&gt;0,VLOOKUP(AP32,'[3]2010_Envelope'!$BH$6:$CR$128,7),"")</f>
        <v>9.1085682828282817</v>
      </c>
      <c r="AQ62" s="23">
        <f>IF(AQ32&gt;0,VLOOKUP(AQ32,'[3]2010_Envelope'!$BH$6:$CR$128,7),"")</f>
        <v>48.118181818181817</v>
      </c>
      <c r="AR62" s="23">
        <f>IF(AR32&gt;0,VLOOKUP(AR32,'[3]2010_Envelope'!$BH$6:$CR$128,7),"")</f>
        <v>12.941618491193834</v>
      </c>
      <c r="AS62" s="23">
        <f>IF(AS32&gt;0,VLOOKUP(AS32,'[3]2010_Envelope'!$BH$6:$CR$128,7),"")</f>
        <v>51.63163636363636</v>
      </c>
      <c r="AT62" s="23">
        <f>IF(AT32&gt;0,VLOOKUP(AT32,'[3]2010_Envelope'!$BH$6:$CR$128,7),"")</f>
        <v>24.739090909090908</v>
      </c>
      <c r="AU62" s="23">
        <f>IF(AU32&gt;0,VLOOKUP(AU32,'[3]2010_Envelope'!$BH$6:$CR$128,7),"")</f>
        <v>12.818181818181818</v>
      </c>
      <c r="AV62" s="22" t="str">
        <f>IF(AV32&gt;0,VLOOKUP(AV32,'[3]2010_HVAC'!$EY$7:$KA$83,41),"")</f>
        <v/>
      </c>
      <c r="AW62" s="22" t="str">
        <f>IF(AW32&gt;0,VLOOKUP(AW32,'[3]2010_HVAC'!$EY$7:$KA$83,41),"")</f>
        <v/>
      </c>
      <c r="AX62" s="22" t="str">
        <f>IF(AX32&gt;0,VLOOKUP(AX32,'[3]2010_HVAC'!$EY$7:$KA$83,41),"")</f>
        <v/>
      </c>
      <c r="AY62" s="61">
        <f>VLOOKUP($C62,[1]Performance!$A$3:$K$36,11)</f>
        <v>2</v>
      </c>
      <c r="AZ62" s="61">
        <f t="shared" si="57"/>
        <v>43</v>
      </c>
      <c r="BA62" s="22">
        <f>IF(BA32&gt;0,VLOOKUP(BA32,'[3]2010_HVAC'!$EY$7:$KA$83,AZ62),"")</f>
        <v>8.7167964817582853</v>
      </c>
      <c r="BB62" s="22" t="str">
        <f>IF(BB32&gt;0,VLOOKUP(BB32,'[3]2010_HVAC'!$EY$7:$KA$83,41),"")</f>
        <v/>
      </c>
      <c r="BC62" s="22">
        <f>IF(BC32&gt;0,VLOOKUP(BC32,'[3]2010_HVAC'!$EY$7:$KA$83,41),"")</f>
        <v>53.898799999999987</v>
      </c>
      <c r="BD62" s="22">
        <f>IF(BD32&gt;0,VLOOKUP(BD32,'[3]2010_HVAC'!$EY$7:$KA$83,41),"")</f>
        <v>0.59010101010101013</v>
      </c>
      <c r="BE62" s="22">
        <f>IF(BE32&gt;0,VLOOKUP(BE32,'[3]2010_HVAC'!$EY$7:$KA$83,41),"")</f>
        <v>18.790868686868684</v>
      </c>
      <c r="BF62" s="22">
        <f>IF(BF32&gt;0,VLOOKUP(BF32,'[3]2010_HVAC'!$EY$7:$KA$83,41),"")</f>
        <v>36.084888888888891</v>
      </c>
      <c r="BG62" s="14">
        <f t="shared" si="58"/>
        <v>274664.34542322258</v>
      </c>
      <c r="BH62" s="21">
        <f>IF($N62&gt;0,VLOOKUP($C62,[2]Sevilla!$AB$7:$AN$40,$N62))/((IF($P62=1,'3 PlantsCodes'!$D$26,IF($P62=2,'3 PlantsCodes'!$D$27,IF($P62=3,'3 PlantsCodes'!$D$28,IF($P62=4,'3 PlantsCodes'!$D$29)))))*IF($R62=1,'3 PlantsCodes'!$D$31,IF(SP_Seville!$R62=2,'3 PlantsCodes'!$D$32)))</f>
        <v>1.2242147447660106</v>
      </c>
      <c r="BI62" s="21">
        <f>IF($O62&gt;0,VLOOKUP($C62,[2]Sevilla!$AB$7:$AN$40,$O62),0)/(IF($Q62=1,'3 PlantsCodes'!$E$26,IF($Q62=3,'3 PlantsCodes'!$E$28,IF($Q62=4,'3 PlantsCodes'!$E$29,1)))*IF($R62=1,'3 PlantsCodes'!$E$31,IF($R62=2,'3 PlantsCodes'!$E$32)))</f>
        <v>11.168043380087495</v>
      </c>
      <c r="BJ62" s="21">
        <f>VLOOKUP($C62,[2]Sevilla!$AB$6:$AZ$40,$T62)</f>
        <v>2.3628066362674742</v>
      </c>
      <c r="BK62" s="21">
        <f>VLOOKUP($C62,[2]Sevilla!$B$7:$Y$40,18)</f>
        <v>11.353794285713454</v>
      </c>
      <c r="BL62" s="21">
        <f>VLOOKUP($C62,[2]Sevilla!$B$7:$AA$40,26)</f>
        <v>0.44085826243428572</v>
      </c>
      <c r="BM62" s="22">
        <f>IF($V62=1,-[4]SFH!$E$13,0)</f>
        <v>-22.85</v>
      </c>
      <c r="BN62" s="63" t="s">
        <v>38</v>
      </c>
      <c r="BO62" s="21">
        <f>IF($N62&gt;0,VLOOKUP($C62,[1]Sevilla!$AB$7:$AN$40,$N62))/((IF($P62=1,'3 PlantsCodes'!$D$26,IF($P62=2,'3 PlantsCodes'!$D$27,IF($P62=3,'3 PlantsCodes'!$D$28,IF($P62=4,'3 PlantsCodes'!$D$29)))))*IF($R62=1,'3 PlantsCodes'!$D$31,IF(SP_Seville!$R62=2,'3 PlantsCodes'!$D$32)))</f>
        <v>1.5155369900465785</v>
      </c>
      <c r="BP62" s="21">
        <f>IF($O62&gt;0,VLOOKUP($C62,[1]Sevilla!$AB$7:$AN$40,$O62),0)/(IF($Q62=1,'3 PlantsCodes'!$E$26,IF($Q62=3,'3 PlantsCodes'!$E$28,IF($Q62=4,'3 PlantsCodes'!$E$29,1)))*IF($R62=1,'3 PlantsCodes'!$E$31,IF($R62=2,'3 PlantsCodes'!$E$32)))</f>
        <v>5.1772692845370178</v>
      </c>
      <c r="BQ62" s="21">
        <f>VLOOKUP($C62,[1]Sevilla!$AB$6:$AZ$40,$T62)</f>
        <v>2.7976597127929699</v>
      </c>
      <c r="BR62" s="21">
        <f>VLOOKUP($C62,[1]Sevilla!$B$7:$Y$40,18)</f>
        <v>11.676460606061633</v>
      </c>
      <c r="BS62" s="21">
        <f>VLOOKUP($C62,[1]Sevilla!$B$7:$AA$40,26)</f>
        <v>0.38153027601268008</v>
      </c>
      <c r="BT62" s="22">
        <f>IF($V62=1,-[4]AB!$E$13,0)</f>
        <v>-13.768686868686869</v>
      </c>
      <c r="BU62" s="63" t="s">
        <v>38</v>
      </c>
    </row>
    <row r="64" spans="1:73" ht="15.75" thickBot="1" x14ac:dyDescent="0.3"/>
    <row r="65" spans="1:73" ht="52.5" customHeight="1" thickBot="1" x14ac:dyDescent="0.3">
      <c r="A65" s="56"/>
      <c r="B65" s="169" t="s">
        <v>32</v>
      </c>
      <c r="C65" s="170"/>
      <c r="D65" s="170"/>
      <c r="E65" s="170"/>
      <c r="F65" s="170"/>
      <c r="G65" s="170"/>
      <c r="H65" s="170"/>
      <c r="I65" s="170"/>
      <c r="J65" s="170"/>
      <c r="K65" s="170"/>
      <c r="L65" s="170"/>
      <c r="M65" s="170"/>
      <c r="N65" s="170"/>
      <c r="O65" s="170"/>
      <c r="P65" s="170"/>
      <c r="Q65" s="170"/>
      <c r="R65" s="170"/>
      <c r="S65" s="170"/>
      <c r="T65" s="170"/>
      <c r="U65" s="170"/>
      <c r="V65" s="170"/>
      <c r="W65" s="171"/>
      <c r="X65" s="172" t="s">
        <v>7</v>
      </c>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4"/>
      <c r="BH65" s="172" t="s">
        <v>52</v>
      </c>
      <c r="BI65" s="182"/>
      <c r="BJ65" s="182"/>
      <c r="BK65" s="182"/>
      <c r="BL65" s="182"/>
      <c r="BM65" s="182"/>
      <c r="BN65" s="182"/>
      <c r="BO65" s="182"/>
      <c r="BP65" s="182"/>
      <c r="BQ65" s="182"/>
      <c r="BR65" s="182"/>
      <c r="BS65" s="182"/>
      <c r="BT65" s="182"/>
      <c r="BU65" s="183"/>
    </row>
    <row r="66" spans="1:73" ht="15.75" thickBot="1" x14ac:dyDescent="0.3">
      <c r="A66" s="185" t="s">
        <v>0</v>
      </c>
      <c r="B66" s="2" t="s">
        <v>1</v>
      </c>
      <c r="C66" s="119"/>
      <c r="D66" s="178" t="s">
        <v>50</v>
      </c>
      <c r="E66" s="179"/>
      <c r="F66" s="179"/>
      <c r="G66" s="179"/>
      <c r="H66" s="180"/>
      <c r="I66" s="180"/>
      <c r="J66" s="180"/>
      <c r="K66" s="180"/>
      <c r="L66" s="180"/>
      <c r="M66" s="180"/>
      <c r="N66" s="180"/>
      <c r="O66" s="180"/>
      <c r="P66" s="180"/>
      <c r="Q66" s="180"/>
      <c r="R66" s="180"/>
      <c r="S66" s="180"/>
      <c r="T66" s="180"/>
      <c r="U66" s="180"/>
      <c r="V66" s="181"/>
      <c r="W66" s="3"/>
      <c r="X66" s="175" t="s">
        <v>22</v>
      </c>
      <c r="Y66" s="176"/>
      <c r="Z66" s="176"/>
      <c r="AA66" s="176"/>
      <c r="AB66" s="176"/>
      <c r="AC66" s="176"/>
      <c r="AD66" s="176"/>
      <c r="AE66" s="176"/>
      <c r="AF66" s="176"/>
      <c r="AG66" s="176"/>
      <c r="AH66" s="176"/>
      <c r="AI66" s="176"/>
      <c r="AJ66" s="176"/>
      <c r="AK66" s="176"/>
      <c r="AL66" s="176"/>
      <c r="AM66" s="176"/>
      <c r="AN66" s="177"/>
      <c r="AO66" s="4" t="s">
        <v>2</v>
      </c>
      <c r="AP66" s="175" t="s">
        <v>9</v>
      </c>
      <c r="AQ66" s="176"/>
      <c r="AR66" s="176"/>
      <c r="AS66" s="176"/>
      <c r="AT66" s="176"/>
      <c r="AU66" s="176"/>
      <c r="AV66" s="176"/>
      <c r="AW66" s="176"/>
      <c r="AX66" s="176"/>
      <c r="AY66" s="176"/>
      <c r="AZ66" s="176"/>
      <c r="BA66" s="176"/>
      <c r="BB66" s="176"/>
      <c r="BC66" s="176"/>
      <c r="BD66" s="176"/>
      <c r="BE66" s="176"/>
      <c r="BF66" s="177"/>
      <c r="BG66" s="4" t="s">
        <v>3</v>
      </c>
      <c r="BH66" s="178"/>
      <c r="BI66" s="179"/>
      <c r="BJ66" s="179"/>
      <c r="BK66" s="179"/>
      <c r="BL66" s="179"/>
      <c r="BM66" s="184"/>
      <c r="BN66" s="4" t="s">
        <v>2</v>
      </c>
      <c r="BO66" s="178"/>
      <c r="BP66" s="179"/>
      <c r="BQ66" s="179"/>
      <c r="BR66" s="179"/>
      <c r="BS66" s="179"/>
      <c r="BT66" s="179"/>
      <c r="BU66" s="4" t="s">
        <v>3</v>
      </c>
    </row>
    <row r="67" spans="1:73" ht="31.5" thickTop="1" thickBot="1" x14ac:dyDescent="0.3">
      <c r="A67" s="186"/>
      <c r="B67" s="9"/>
      <c r="C67" s="9" t="s">
        <v>51</v>
      </c>
      <c r="D67" s="9" t="s">
        <v>47</v>
      </c>
      <c r="E67" s="9" t="s">
        <v>48</v>
      </c>
      <c r="F67" s="9" t="s">
        <v>49</v>
      </c>
      <c r="G67" s="9" t="s">
        <v>24</v>
      </c>
      <c r="H67" s="9" t="s">
        <v>13</v>
      </c>
      <c r="I67" s="9" t="s">
        <v>19</v>
      </c>
      <c r="J67" s="9" t="s">
        <v>12</v>
      </c>
      <c r="K67" s="9" t="s">
        <v>34</v>
      </c>
      <c r="L67" s="9" t="s">
        <v>13</v>
      </c>
      <c r="M67" s="9"/>
      <c r="N67" s="9" t="s">
        <v>17</v>
      </c>
      <c r="O67" s="9" t="s">
        <v>18</v>
      </c>
      <c r="P67" s="9" t="s">
        <v>53</v>
      </c>
      <c r="Q67" s="9" t="s">
        <v>54</v>
      </c>
      <c r="R67" s="9" t="s">
        <v>34</v>
      </c>
      <c r="S67" s="9" t="s">
        <v>24</v>
      </c>
      <c r="T67" s="47" t="s">
        <v>20</v>
      </c>
      <c r="U67" s="47" t="s">
        <v>92</v>
      </c>
      <c r="V67" s="47" t="s">
        <v>93</v>
      </c>
      <c r="W67" s="10"/>
      <c r="X67" s="13" t="s">
        <v>11</v>
      </c>
      <c r="Y67" s="13" t="s">
        <v>12</v>
      </c>
      <c r="Z67" s="13" t="s">
        <v>14</v>
      </c>
      <c r="AA67" s="13" t="s">
        <v>15</v>
      </c>
      <c r="AB67" s="13" t="s">
        <v>21</v>
      </c>
      <c r="AC67" s="13" t="s">
        <v>23</v>
      </c>
      <c r="AD67" s="13" t="s">
        <v>100</v>
      </c>
      <c r="AE67" s="13" t="s">
        <v>101</v>
      </c>
      <c r="AF67" s="13" t="s">
        <v>24</v>
      </c>
      <c r="AG67" s="13" t="s">
        <v>38</v>
      </c>
      <c r="AH67" s="13" t="s">
        <v>38</v>
      </c>
      <c r="AI67" s="13" t="s">
        <v>17</v>
      </c>
      <c r="AJ67" s="13" t="s">
        <v>18</v>
      </c>
      <c r="AK67" s="13" t="s">
        <v>19</v>
      </c>
      <c r="AL67" s="13" t="s">
        <v>102</v>
      </c>
      <c r="AM67" s="13" t="s">
        <v>99</v>
      </c>
      <c r="AN67" s="13" t="s">
        <v>16</v>
      </c>
      <c r="AO67" s="16">
        <v>140</v>
      </c>
      <c r="AP67" s="13" t="s">
        <v>11</v>
      </c>
      <c r="AQ67" s="13" t="s">
        <v>12</v>
      </c>
      <c r="AR67" s="13" t="s">
        <v>14</v>
      </c>
      <c r="AS67" s="13" t="s">
        <v>15</v>
      </c>
      <c r="AT67" s="13" t="s">
        <v>21</v>
      </c>
      <c r="AU67" s="13" t="s">
        <v>23</v>
      </c>
      <c r="AV67" s="13" t="s">
        <v>100</v>
      </c>
      <c r="AW67" s="13" t="s">
        <v>101</v>
      </c>
      <c r="AX67" s="13" t="s">
        <v>24</v>
      </c>
      <c r="AY67" s="13" t="s">
        <v>38</v>
      </c>
      <c r="AZ67" s="13" t="s">
        <v>38</v>
      </c>
      <c r="BA67" s="13" t="s">
        <v>17</v>
      </c>
      <c r="BB67" s="13" t="s">
        <v>18</v>
      </c>
      <c r="BC67" s="13" t="s">
        <v>19</v>
      </c>
      <c r="BD67" s="13" t="s">
        <v>102</v>
      </c>
      <c r="BE67" s="13" t="s">
        <v>99</v>
      </c>
      <c r="BF67" s="13" t="s">
        <v>16</v>
      </c>
      <c r="BG67" s="16">
        <v>990</v>
      </c>
      <c r="BH67" s="16" t="s">
        <v>33</v>
      </c>
      <c r="BI67" s="16" t="s">
        <v>34</v>
      </c>
      <c r="BJ67" s="16" t="s">
        <v>20</v>
      </c>
      <c r="BK67" s="16" t="s">
        <v>24</v>
      </c>
      <c r="BL67" s="16" t="s">
        <v>35</v>
      </c>
      <c r="BM67" s="16" t="s">
        <v>36</v>
      </c>
      <c r="BN67" s="16">
        <v>140</v>
      </c>
      <c r="BO67" s="16" t="s">
        <v>33</v>
      </c>
      <c r="BP67" s="16" t="s">
        <v>34</v>
      </c>
      <c r="BQ67" s="16" t="s">
        <v>20</v>
      </c>
      <c r="BR67" s="16" t="s">
        <v>24</v>
      </c>
      <c r="BS67" s="16" t="s">
        <v>35</v>
      </c>
      <c r="BT67" s="16" t="s">
        <v>36</v>
      </c>
      <c r="BU67" s="16">
        <v>990</v>
      </c>
    </row>
    <row r="68" spans="1:73" x14ac:dyDescent="0.25">
      <c r="A68" s="194">
        <v>2020</v>
      </c>
      <c r="B68" s="17">
        <v>1</v>
      </c>
      <c r="C68" s="58">
        <f>VLOOKUP(M68,[1]aux!$A$2:$B$35,2)</f>
        <v>1</v>
      </c>
      <c r="D68" s="54" t="s">
        <v>38</v>
      </c>
      <c r="E68" s="54" t="s">
        <v>38</v>
      </c>
      <c r="F68" s="54" t="s">
        <v>42</v>
      </c>
      <c r="G68" s="54" t="s">
        <v>42</v>
      </c>
      <c r="H68" s="54">
        <v>0</v>
      </c>
      <c r="I68" s="54">
        <f>IF(D68="-",1,IF(D68="o-",2,IF(D68="o",3,IF(D68="o+",4))))</f>
        <v>1</v>
      </c>
      <c r="J68" s="54">
        <f>IF(E68="-",1,IF(E68="o",2,IF(E68="o+",3)))</f>
        <v>1</v>
      </c>
      <c r="K68" s="54">
        <f>IF(F68="o",1,IF(F68="o+",2))</f>
        <v>1</v>
      </c>
      <c r="L68" s="54">
        <f>IF(H68=0,1,IF(H68=1,2))</f>
        <v>1</v>
      </c>
      <c r="M68" s="54">
        <f>I68*1000+J68*100+K68*10+L68*1</f>
        <v>1111</v>
      </c>
      <c r="N68" s="54">
        <v>2</v>
      </c>
      <c r="O68" s="54">
        <v>11</v>
      </c>
      <c r="P68" s="54">
        <v>2</v>
      </c>
      <c r="Q68" s="54">
        <v>3</v>
      </c>
      <c r="R68" s="54">
        <v>1</v>
      </c>
      <c r="S68" s="54" t="s">
        <v>42</v>
      </c>
      <c r="T68" s="26">
        <f>IF(U68=0,IF(OR(N68=2,N68=3),14,IF(N68=7,16,IF(N68=8,17,IF(N68=9,18,IF(N68=10,19,15))))),IF(U68=1,IF(OR(N68=2,N68=3),20,IF(N68=7,22,IF(N68=8,23,IF(N68=9,24,IF(N68=10,25,21)))))))</f>
        <v>14</v>
      </c>
      <c r="U68" s="54">
        <v>0</v>
      </c>
      <c r="V68" s="54">
        <v>0</v>
      </c>
      <c r="W68" s="7"/>
      <c r="X68" s="11">
        <f>VLOOKUP($C68,[2]Sevilla!$BB$7:$BK$40,5)</f>
        <v>1</v>
      </c>
      <c r="Y68" s="11">
        <f>VLOOKUP($C68,[2]Sevilla!$BB$7:$BK$40,6)</f>
        <v>23</v>
      </c>
      <c r="Z68" s="11">
        <f>VLOOKUP($C68,[2]Sevilla!$BB$7:$BK$40,7)</f>
        <v>0</v>
      </c>
      <c r="AA68" s="11">
        <f>VLOOKUP($C68,[2]Sevilla!$BB$7:$BK$40,8)</f>
        <v>80</v>
      </c>
      <c r="AB68" s="11">
        <f>VLOOKUP($C68,[2]Sevilla!$BB$7:$BK$40,9)</f>
        <v>0</v>
      </c>
      <c r="AC68" s="11">
        <f>VLOOKUP($C68,[2]Sevilla!$BB$7:$BK$40,10)</f>
        <v>102</v>
      </c>
      <c r="AD68" s="12">
        <f>IF($H68=1,169,0)</f>
        <v>0</v>
      </c>
      <c r="AE68" s="12">
        <f>IF($H68=1,167,0)</f>
        <v>0</v>
      </c>
      <c r="AF68" s="12">
        <v>0</v>
      </c>
      <c r="AG68" s="12" t="s">
        <v>38</v>
      </c>
      <c r="AH68" s="12" t="s">
        <v>38</v>
      </c>
      <c r="AI68" s="12">
        <f>IF($N68=2,145,IF($N68=3,118,IF(OR($N68=4,$N68=5,$N68=6),121,IF($N68=7,127,IF($N68=8,133,IF($N68=9,136,IF($N68=10,189,0)))))))</f>
        <v>145</v>
      </c>
      <c r="AJ68" s="12">
        <f>IF($O68=11,139,IF($O68=20,142,0))</f>
        <v>139</v>
      </c>
      <c r="AK68" s="12">
        <f>IF($P68=1,148,IF($P68=2,152,IF($P68=3,154,IF($P68=4,156,0))))</f>
        <v>152</v>
      </c>
      <c r="AL68" s="12">
        <f>IF($R68=1,160,IF($R68=2,162))</f>
        <v>160</v>
      </c>
      <c r="AM68" s="12">
        <f>IF($U68=1,185,0)</f>
        <v>0</v>
      </c>
      <c r="AN68" s="12">
        <f>IF($V68=1,184,0)</f>
        <v>0</v>
      </c>
      <c r="AO68" s="14">
        <f t="shared" ref="AO68:AO94" si="66">AO98/$AO$5</f>
        <v>246.09610852710077</v>
      </c>
      <c r="AP68" s="11">
        <f>VLOOKUP($C68,[1]Sevilla!$BB$7:$BK$40,5)</f>
        <v>1</v>
      </c>
      <c r="AQ68" s="11">
        <f>VLOOKUP($C68,[1]Sevilla!$BB$7:$BK$40,6)</f>
        <v>23</v>
      </c>
      <c r="AR68" s="11">
        <f>VLOOKUP($C68,[1]Sevilla!$BB$7:$BK$40,7)</f>
        <v>0</v>
      </c>
      <c r="AS68" s="11">
        <f>VLOOKUP($C68,[1]Sevilla!$BB$7:$BK$40,8)</f>
        <v>81</v>
      </c>
      <c r="AT68" s="11">
        <f>VLOOKUP($C68,[1]Sevilla!$BB$7:$BK$40,9)</f>
        <v>0</v>
      </c>
      <c r="AU68" s="11">
        <f>VLOOKUP($C68,[1]Sevilla!$BB$7:$BK$40,10)</f>
        <v>103</v>
      </c>
      <c r="AV68" s="12">
        <f>IF($H68=1,170,0)</f>
        <v>0</v>
      </c>
      <c r="AW68" s="12">
        <f>IF($H68=1,168,0)</f>
        <v>0</v>
      </c>
      <c r="AX68" s="12">
        <v>0</v>
      </c>
      <c r="AY68" s="12" t="s">
        <v>38</v>
      </c>
      <c r="AZ68" s="12" t="s">
        <v>38</v>
      </c>
      <c r="BA68" s="12">
        <f>IF($N68=2,146,IF($N68=3,119,IF(OR($N68=4,$N68=5,$N68=6),122,IF($N68=7,128,IF($N68=8,134,IF($N68=9,138,IF($N68=10,190,0)))))))</f>
        <v>146</v>
      </c>
      <c r="BB68" s="12">
        <f>IF($O68=11,140,IF($O68=20,143,0))</f>
        <v>140</v>
      </c>
      <c r="BC68" s="12">
        <f>IF($P68=1,149,IF($P68=2,153,IF($P68=3,155,IF($P68=4,157,0))))</f>
        <v>153</v>
      </c>
      <c r="BD68" s="12">
        <f>IF($R68=1,160,IF($R68=2,162))</f>
        <v>160</v>
      </c>
      <c r="BE68" s="12">
        <f>IF($U68=1,186,0)</f>
        <v>0</v>
      </c>
      <c r="BF68" s="12">
        <f>IF($V68=1,184,0)</f>
        <v>0</v>
      </c>
      <c r="BG68" s="14">
        <f t="shared" ref="BG68:BG94" si="67">BG98/$BG$5</f>
        <v>130.34006468463431</v>
      </c>
      <c r="BH68" s="21">
        <f>IF($N68=2,BH98*'4 PEF'!$K$4,IF(OR($N68=3,$N68=4,$N68=5,$N68=6),BH98*'4 PEF'!$K$5,IF(OR($N68=7,$N68=8),BH98*'4 PEF'!$K$10,IF($N68=9,BH98*'4 PEF'!$K$7,IF($N68=10,BH98*'4 PEF'!$K$6)))))</f>
        <v>57.419128607750004</v>
      </c>
      <c r="BI68" s="21">
        <f>BI98*'4 PEF'!$K$10</f>
        <v>56.178971081983264</v>
      </c>
      <c r="BJ68" s="21">
        <f>IF($N68=2,BJ98*'4 PEF'!$K$4,IF(OR($N68=3,$N68=4,$N68=5,$N68=6),BJ98*'4 PEF'!$K$5,IF(OR($N68=7,$N68=8),BJ98*'4 PEF'!$K$10,IF($N68=9,BJ98*'4 PEF'!$K$7,IF($N68=10,BJ98*'4 PEF'!$K$6)))))</f>
        <v>17.287499999999998</v>
      </c>
      <c r="BK68" s="21">
        <f>BK98*'4 PEF'!$K$10</f>
        <v>19.301450285712871</v>
      </c>
      <c r="BL68" s="21">
        <f>BL98*'4 PEF'!$K$10</f>
        <v>1.4924925454263722</v>
      </c>
      <c r="BM68" s="39">
        <f>BM98*'4 PEF'!$K$10</f>
        <v>0</v>
      </c>
      <c r="BN68" s="40">
        <f>SUM(BH68:BM68)</f>
        <v>151.67954252087247</v>
      </c>
      <c r="BO68" s="21">
        <f>IF($N68=2,BO98*'4 PEF'!$K$4,IF(OR($N68=3,$N68=4,$N68=5,$N68=6),BO98*'4 PEF'!$K$5,IF(OR($N68=7,$N68=8),BO98*'4 PEF'!$K$10,IF($N68=9,BO98*'4 PEF'!$K$7,IF($N68=10,BO98*'4 PEF'!$K$6)))))</f>
        <v>40.975668167151618</v>
      </c>
      <c r="BP68" s="21">
        <f>BP98*'4 PEF'!$K$10</f>
        <v>30.608523168746554</v>
      </c>
      <c r="BQ68" s="21">
        <f>IF($N68=2,BQ98*'4 PEF'!$K$4,IF(OR($N68=3,$N68=4,$N68=5,$N68=6),BQ98*'4 PEF'!$K$5,IF(OR($N68=7,$N68=8),BQ98*'4 PEF'!$K$10,IF($N68=9,BQ98*'4 PEF'!$K$7,IF($N68=10,BQ98*'4 PEF'!$K$6)))))</f>
        <v>26.7</v>
      </c>
      <c r="BR68" s="21">
        <f>BR98*'4 PEF'!$K$10</f>
        <v>19.849983030304777</v>
      </c>
      <c r="BS68" s="21">
        <f>BS98*'4 PEF'!$K$10</f>
        <v>0.96392592414803868</v>
      </c>
      <c r="BT68" s="39">
        <f>BT98*'4 PEF'!$K$10</f>
        <v>0</v>
      </c>
      <c r="BU68" s="40">
        <f>SUM(BO68:BT68)</f>
        <v>119.098100290351</v>
      </c>
    </row>
    <row r="69" spans="1:73" x14ac:dyDescent="0.25">
      <c r="A69" s="195"/>
      <c r="B69" s="18">
        <v>2</v>
      </c>
      <c r="C69" s="26">
        <f>VLOOKUP(M69,[1]aux!$A$2:$B$35,2)</f>
        <v>7</v>
      </c>
      <c r="D69" s="55" t="s">
        <v>39</v>
      </c>
      <c r="E69" s="55" t="s">
        <v>38</v>
      </c>
      <c r="F69" s="54" t="s">
        <v>42</v>
      </c>
      <c r="G69" s="54" t="s">
        <v>42</v>
      </c>
      <c r="H69" s="54">
        <v>0</v>
      </c>
      <c r="I69" s="54">
        <f t="shared" ref="I69:I86" si="68">IF(D69="-",1,IF(D69="o-",2,IF(D69="o",3,IF(D69="o+",4))))</f>
        <v>2</v>
      </c>
      <c r="J69" s="54">
        <f t="shared" ref="J69:J86" si="69">IF(E69="-",1,IF(E69="o",2,IF(E69="o+",3)))</f>
        <v>1</v>
      </c>
      <c r="K69" s="54">
        <f t="shared" ref="K69:K86" si="70">IF(F69="o",1,IF(F69="o+",2))</f>
        <v>1</v>
      </c>
      <c r="L69" s="54">
        <f t="shared" ref="L69:L86" si="71">IF(H69=0,1,IF(H69=1,2))</f>
        <v>1</v>
      </c>
      <c r="M69" s="54">
        <f t="shared" ref="M69:M94" si="72">I69*1000+J69*100+K69*10+L69*1</f>
        <v>2111</v>
      </c>
      <c r="N69" s="54">
        <v>7</v>
      </c>
      <c r="O69" s="54">
        <v>12</v>
      </c>
      <c r="P69" s="54">
        <v>1</v>
      </c>
      <c r="Q69" s="54">
        <v>1</v>
      </c>
      <c r="R69" s="54">
        <v>1</v>
      </c>
      <c r="S69" s="54" t="s">
        <v>42</v>
      </c>
      <c r="T69" s="26">
        <f t="shared" ref="T69:T94" si="73">IF(U69=0,IF(OR(N69=2,N69=3),14,IF(N69=7,16,IF(N69=8,17,IF(N69=9,18,IF(N69=10,19,15))))),IF(U69=1,IF(OR(N69=2,N69=3),20,IF(N69=7,22,IF(N69=8,23,IF(N69=9,24,IF(N69=10,25,21)))))))</f>
        <v>16</v>
      </c>
      <c r="U69" s="54">
        <v>0</v>
      </c>
      <c r="V69" s="54">
        <v>0</v>
      </c>
      <c r="W69" s="19"/>
      <c r="X69" s="11">
        <f>VLOOKUP($C69,[2]Sevilla!$BB$7:$BK$40,5)</f>
        <v>9</v>
      </c>
      <c r="Y69" s="11">
        <f>VLOOKUP($C69,[2]Sevilla!$BB$7:$BK$40,6)</f>
        <v>31</v>
      </c>
      <c r="Z69" s="11">
        <f>VLOOKUP($C69,[2]Sevilla!$BB$7:$BK$40,7)</f>
        <v>63</v>
      </c>
      <c r="AA69" s="11">
        <f>VLOOKUP($C69,[2]Sevilla!$BB$7:$BK$40,8)</f>
        <v>80</v>
      </c>
      <c r="AB69" s="11">
        <f>VLOOKUP($C69,[2]Sevilla!$BB$7:$BK$40,9)</f>
        <v>0</v>
      </c>
      <c r="AC69" s="11">
        <f>VLOOKUP($C69,[2]Sevilla!$BB$7:$BK$40,10)</f>
        <v>102</v>
      </c>
      <c r="AD69" s="12">
        <f t="shared" ref="AD69:AD94" si="74">IF($H69=1,169,0)</f>
        <v>0</v>
      </c>
      <c r="AE69" s="12">
        <f t="shared" ref="AE69:AE94" si="75">IF($H69=1,167,0)</f>
        <v>0</v>
      </c>
      <c r="AF69" s="12">
        <v>0</v>
      </c>
      <c r="AG69" s="12" t="s">
        <v>38</v>
      </c>
      <c r="AH69" s="12" t="s">
        <v>38</v>
      </c>
      <c r="AI69" s="12">
        <f t="shared" ref="AI69:AI94" si="76">IF($N69=2,145,IF($N69=3,118,IF(OR($N69=4,$N69=5,$N69=6),121,IF($N69=7,127,IF($N69=8,133,IF($N69=9,136,IF($N69=10,189,0)))))))</f>
        <v>127</v>
      </c>
      <c r="AJ69" s="12">
        <f t="shared" ref="AJ69:AJ94" si="77">IF($O69=11,139,IF($O69=20,142,0))</f>
        <v>0</v>
      </c>
      <c r="AK69" s="12">
        <f t="shared" ref="AK69:AK94" si="78">IF($P69=1,148,IF($P69=2,152,IF($P69=3,154,IF($P69=4,156,0))))</f>
        <v>148</v>
      </c>
      <c r="AL69" s="12">
        <f t="shared" ref="AL69:AL94" si="79">IF($R69=1,160,IF($R69=2,162))</f>
        <v>160</v>
      </c>
      <c r="AM69" s="12">
        <f t="shared" ref="AM69:AM94" si="80">IF($U69=1,185,0)</f>
        <v>0</v>
      </c>
      <c r="AN69" s="12">
        <f t="shared" ref="AN69:AN94" si="81">IF($V69=1,184,0)</f>
        <v>0</v>
      </c>
      <c r="AO69" s="14">
        <f t="shared" si="66"/>
        <v>270.37031156411922</v>
      </c>
      <c r="AP69" s="11">
        <f>VLOOKUP($C69,[1]Sevilla!$BB$7:$BK$40,5)</f>
        <v>9</v>
      </c>
      <c r="AQ69" s="11">
        <f>VLOOKUP($C69,[1]Sevilla!$BB$7:$BK$40,6)</f>
        <v>31</v>
      </c>
      <c r="AR69" s="11">
        <f>VLOOKUP($C69,[1]Sevilla!$BB$7:$BK$40,7)</f>
        <v>63</v>
      </c>
      <c r="AS69" s="11">
        <f>VLOOKUP($C69,[1]Sevilla!$BB$7:$BK$40,8)</f>
        <v>81</v>
      </c>
      <c r="AT69" s="11">
        <f>VLOOKUP($C69,[1]Sevilla!$BB$7:$BK$40,9)</f>
        <v>0</v>
      </c>
      <c r="AU69" s="11">
        <f>VLOOKUP($C69,[1]Sevilla!$BB$7:$BK$40,10)</f>
        <v>103</v>
      </c>
      <c r="AV69" s="12">
        <f t="shared" ref="AV69:AV94" si="82">IF($H69=1,170,0)</f>
        <v>0</v>
      </c>
      <c r="AW69" s="12">
        <f t="shared" ref="AW69:AW94" si="83">IF($H69=1,168,0)</f>
        <v>0</v>
      </c>
      <c r="AX69" s="12">
        <v>0</v>
      </c>
      <c r="AY69" s="12" t="s">
        <v>38</v>
      </c>
      <c r="AZ69" s="12" t="s">
        <v>38</v>
      </c>
      <c r="BA69" s="12">
        <f t="shared" ref="BA69:BA94" si="84">IF($N69=2,146,IF($N69=3,119,IF(OR($N69=4,$N69=5,$N69=6),122,IF($N69=7,128,IF($N69=8,134,IF($N69=9,138,IF($N69=10,190,0)))))))</f>
        <v>128</v>
      </c>
      <c r="BB69" s="12">
        <f t="shared" ref="BB69:BB94" si="85">IF($O69=11,140,IF($O69=20,143,0))</f>
        <v>0</v>
      </c>
      <c r="BC69" s="12">
        <f t="shared" ref="BC69:BC94" si="86">IF($P69=1,149,IF($P69=2,153,IF($P69=3,155,IF($P69=4,157,0))))</f>
        <v>149</v>
      </c>
      <c r="BD69" s="12">
        <f t="shared" ref="BD69:BD94" si="87">IF($R69=1,160,IF($R69=2,162))</f>
        <v>160</v>
      </c>
      <c r="BE69" s="12">
        <f t="shared" ref="BE69:BE94" si="88">IF($U69=1,186,0)</f>
        <v>0</v>
      </c>
      <c r="BF69" s="12">
        <f t="shared" ref="BF69:BF94" si="89">IF($V69=1,184,0)</f>
        <v>0</v>
      </c>
      <c r="BG69" s="14">
        <f t="shared" si="67"/>
        <v>161.1878256325864</v>
      </c>
      <c r="BH69" s="21">
        <f>IF($N69=2,BH99*'4 PEF'!$K$4,IF(OR($N69=3,$N69=4,$N69=5,$N69=6),BH99*'4 PEF'!$K$5,IF(OR($N69=7,$N69=8),BH99*'4 PEF'!$K$10,IF($N69=9,BH99*'4 PEF'!$K$7,IF($N69=10,BH99*'4 PEF'!$K$6)))))</f>
        <v>12.743204602590676</v>
      </c>
      <c r="BI69" s="21">
        <f>BI99*'4 PEF'!$K$10</f>
        <v>41.136276367402111</v>
      </c>
      <c r="BJ69" s="21">
        <f>IF($N69=2,BJ99*'4 PEF'!$K$4,IF(OR($N69=3,$N69=4,$N69=5,$N69=6),BJ99*'4 PEF'!$K$5,IF(OR($N69=7,$N69=8),BJ99*'4 PEF'!$K$10,IF($N69=9,BJ99*'4 PEF'!$K$7,IF($N69=10,BJ99*'4 PEF'!$K$6)))))</f>
        <v>9.2910891298133631</v>
      </c>
      <c r="BK69" s="21">
        <f>BK99*'4 PEF'!$K$10</f>
        <v>19.301450285712871</v>
      </c>
      <c r="BL69" s="21">
        <f>BL99*'4 PEF'!$K$10</f>
        <v>1.1836682467205635</v>
      </c>
      <c r="BM69" s="39">
        <f>BM99*'4 PEF'!$K$10</f>
        <v>0</v>
      </c>
      <c r="BN69" s="40">
        <f t="shared" ref="BN69:BN94" si="90">SUM(BH69:BM69)</f>
        <v>83.655688632239574</v>
      </c>
      <c r="BO69" s="21">
        <f>IF($N69=2,BO99*'4 PEF'!$K$4,IF(OR($N69=3,$N69=4,$N69=5,$N69=6),BO99*'4 PEF'!$K$5,IF(OR($N69=7,$N69=8),BO99*'4 PEF'!$K$10,IF($N69=9,BO99*'4 PEF'!$K$7,IF($N69=10,BO99*'4 PEF'!$K$6)))))</f>
        <v>10.880069734011334</v>
      </c>
      <c r="BP69" s="21">
        <f>BP99*'4 PEF'!$K$10</f>
        <v>24.139877000764887</v>
      </c>
      <c r="BQ69" s="21">
        <f>IF($N69=2,BQ99*'4 PEF'!$K$4,IF(OR($N69=3,$N69=4,$N69=5,$N69=6),BQ99*'4 PEF'!$K$5,IF(OR($N69=7,$N69=8),BQ99*'4 PEF'!$K$10,IF($N69=9,BQ99*'4 PEF'!$K$7,IF($N69=10,BQ99*'4 PEF'!$K$6)))))</f>
        <v>14.455606045068675</v>
      </c>
      <c r="BR69" s="21">
        <f>BR99*'4 PEF'!$K$10</f>
        <v>19.849983030304777</v>
      </c>
      <c r="BS69" s="21">
        <f>BS99*'4 PEF'!$K$10</f>
        <v>0.83519086444464474</v>
      </c>
      <c r="BT69" s="39">
        <f>BT99*'4 PEF'!$K$10</f>
        <v>0</v>
      </c>
      <c r="BU69" s="40">
        <f t="shared" ref="BU69:BU94" si="91">SUM(BO69:BT69)</f>
        <v>70.160726674594315</v>
      </c>
    </row>
    <row r="70" spans="1:73" x14ac:dyDescent="0.25">
      <c r="A70" s="195"/>
      <c r="B70" s="18">
        <v>3</v>
      </c>
      <c r="C70" s="26">
        <f>VLOOKUP(M70,[1]aux!$A$2:$B$35,2)</f>
        <v>17</v>
      </c>
      <c r="D70" s="55" t="s">
        <v>42</v>
      </c>
      <c r="E70" s="55" t="s">
        <v>38</v>
      </c>
      <c r="F70" s="54" t="s">
        <v>42</v>
      </c>
      <c r="G70" s="54" t="s">
        <v>42</v>
      </c>
      <c r="H70" s="54">
        <v>0</v>
      </c>
      <c r="I70" s="54">
        <f t="shared" si="68"/>
        <v>3</v>
      </c>
      <c r="J70" s="54">
        <f t="shared" si="69"/>
        <v>1</v>
      </c>
      <c r="K70" s="54">
        <f t="shared" si="70"/>
        <v>1</v>
      </c>
      <c r="L70" s="54">
        <f t="shared" si="71"/>
        <v>1</v>
      </c>
      <c r="M70" s="54">
        <f t="shared" si="72"/>
        <v>3111</v>
      </c>
      <c r="N70" s="54">
        <v>7</v>
      </c>
      <c r="O70" s="54">
        <v>12</v>
      </c>
      <c r="P70" s="54">
        <v>1</v>
      </c>
      <c r="Q70" s="54">
        <v>1</v>
      </c>
      <c r="R70" s="54">
        <v>1</v>
      </c>
      <c r="S70" s="54" t="s">
        <v>42</v>
      </c>
      <c r="T70" s="26">
        <f t="shared" si="73"/>
        <v>16</v>
      </c>
      <c r="U70" s="54">
        <v>0</v>
      </c>
      <c r="V70" s="54">
        <v>0</v>
      </c>
      <c r="W70" s="19"/>
      <c r="X70" s="11">
        <f>VLOOKUP($C70,[2]Sevilla!$BB$7:$BK$40,5)</f>
        <v>11</v>
      </c>
      <c r="Y70" s="11">
        <f>VLOOKUP($C70,[2]Sevilla!$BB$7:$BK$40,6)</f>
        <v>33</v>
      </c>
      <c r="Z70" s="11">
        <f>VLOOKUP($C70,[2]Sevilla!$BB$7:$BK$40,7)</f>
        <v>65</v>
      </c>
      <c r="AA70" s="11">
        <f>VLOOKUP($C70,[2]Sevilla!$BB$7:$BK$40,8)</f>
        <v>80</v>
      </c>
      <c r="AB70" s="11">
        <f>VLOOKUP($C70,[2]Sevilla!$BB$7:$BK$40,9)</f>
        <v>0</v>
      </c>
      <c r="AC70" s="11">
        <f>VLOOKUP($C70,[2]Sevilla!$BB$7:$BK$40,10)</f>
        <v>102</v>
      </c>
      <c r="AD70" s="12">
        <f t="shared" si="74"/>
        <v>0</v>
      </c>
      <c r="AE70" s="12">
        <f t="shared" si="75"/>
        <v>0</v>
      </c>
      <c r="AF70" s="12">
        <v>0</v>
      </c>
      <c r="AG70" s="12" t="s">
        <v>38</v>
      </c>
      <c r="AH70" s="12" t="s">
        <v>38</v>
      </c>
      <c r="AI70" s="12">
        <f t="shared" si="76"/>
        <v>127</v>
      </c>
      <c r="AJ70" s="12">
        <f t="shared" si="77"/>
        <v>0</v>
      </c>
      <c r="AK70" s="12">
        <f t="shared" si="78"/>
        <v>148</v>
      </c>
      <c r="AL70" s="12">
        <f t="shared" si="79"/>
        <v>160</v>
      </c>
      <c r="AM70" s="12">
        <f t="shared" si="80"/>
        <v>0</v>
      </c>
      <c r="AN70" s="12">
        <f t="shared" si="81"/>
        <v>0</v>
      </c>
      <c r="AO70" s="14">
        <f t="shared" si="66"/>
        <v>291.72309065782122</v>
      </c>
      <c r="AP70" s="11">
        <f>VLOOKUP($C70,[1]Sevilla!$BB$7:$BK$40,5)</f>
        <v>11</v>
      </c>
      <c r="AQ70" s="11">
        <f>VLOOKUP($C70,[1]Sevilla!$BB$7:$BK$40,6)</f>
        <v>33</v>
      </c>
      <c r="AR70" s="11">
        <f>VLOOKUP($C70,[1]Sevilla!$BB$7:$BK$40,7)</f>
        <v>65</v>
      </c>
      <c r="AS70" s="11">
        <f>VLOOKUP($C70,[1]Sevilla!$BB$7:$BK$40,8)</f>
        <v>81</v>
      </c>
      <c r="AT70" s="11">
        <f>VLOOKUP($C70,[1]Sevilla!$BB$7:$BK$40,9)</f>
        <v>0</v>
      </c>
      <c r="AU70" s="11">
        <f>VLOOKUP($C70,[1]Sevilla!$BB$7:$BK$40,10)</f>
        <v>103</v>
      </c>
      <c r="AV70" s="12">
        <f t="shared" si="82"/>
        <v>0</v>
      </c>
      <c r="AW70" s="12">
        <f t="shared" si="83"/>
        <v>0</v>
      </c>
      <c r="AX70" s="12">
        <v>0</v>
      </c>
      <c r="AY70" s="12" t="s">
        <v>38</v>
      </c>
      <c r="AZ70" s="12" t="s">
        <v>38</v>
      </c>
      <c r="BA70" s="12">
        <f t="shared" si="84"/>
        <v>128</v>
      </c>
      <c r="BB70" s="12">
        <f t="shared" si="85"/>
        <v>0</v>
      </c>
      <c r="BC70" s="12">
        <f t="shared" si="86"/>
        <v>149</v>
      </c>
      <c r="BD70" s="12">
        <f t="shared" si="87"/>
        <v>160</v>
      </c>
      <c r="BE70" s="12">
        <f t="shared" si="88"/>
        <v>0</v>
      </c>
      <c r="BF70" s="12">
        <f t="shared" si="89"/>
        <v>0</v>
      </c>
      <c r="BG70" s="14">
        <f t="shared" si="67"/>
        <v>170.5586954533749</v>
      </c>
      <c r="BH70" s="21">
        <f>IF($N70=2,BH100*'4 PEF'!$K$4,IF(OR($N70=3,$N70=4,$N70=5,$N70=6),BH100*'4 PEF'!$K$5,IF(OR($N70=7,$N70=8),BH100*'4 PEF'!$K$10,IF($N70=9,BH100*'4 PEF'!$K$7,IF($N70=10,BH100*'4 PEF'!$K$6)))))</f>
        <v>9.6937151994890343</v>
      </c>
      <c r="BI70" s="21">
        <f>BI100*'4 PEF'!$K$10</f>
        <v>38.580616545323373</v>
      </c>
      <c r="BJ70" s="21">
        <f>IF($N70=2,BJ100*'4 PEF'!$K$4,IF(OR($N70=3,$N70=4,$N70=5,$N70=6),BJ100*'4 PEF'!$K$5,IF(OR($N70=7,$N70=8),BJ100*'4 PEF'!$K$10,IF($N70=9,BJ100*'4 PEF'!$K$7,IF($N70=10,BJ100*'4 PEF'!$K$6)))))</f>
        <v>9.6228052310724461</v>
      </c>
      <c r="BK70" s="21">
        <f>BK100*'4 PEF'!$K$10</f>
        <v>19.301450285712871</v>
      </c>
      <c r="BL70" s="21">
        <f>BL100*'4 PEF'!$K$10</f>
        <v>1.1390457895187607</v>
      </c>
      <c r="BM70" s="39">
        <f>BM100*'4 PEF'!$K$10</f>
        <v>0</v>
      </c>
      <c r="BN70" s="40">
        <f t="shared" si="90"/>
        <v>78.337633051116484</v>
      </c>
      <c r="BO70" s="21">
        <f>IF($N70=2,BO100*'4 PEF'!$K$4,IF(OR($N70=3,$N70=4,$N70=5,$N70=6),BO100*'4 PEF'!$K$5,IF(OR($N70=7,$N70=8),BO100*'4 PEF'!$K$10,IF($N70=9,BO100*'4 PEF'!$K$7,IF($N70=10,BO100*'4 PEF'!$K$6)))))</f>
        <v>8.7660765718258382</v>
      </c>
      <c r="BP70" s="21">
        <f>BP100*'4 PEF'!$K$10</f>
        <v>22.817287406566159</v>
      </c>
      <c r="BQ70" s="21">
        <f>IF($N70=2,BQ100*'4 PEF'!$K$4,IF(OR($N70=3,$N70=4,$N70=5,$N70=6),BQ100*'4 PEF'!$K$5,IF(OR($N70=7,$N70=8),BQ100*'4 PEF'!$K$10,IF($N70=9,BQ100*'4 PEF'!$K$7,IF($N70=10,BQ100*'4 PEF'!$K$6)))))</f>
        <v>14.633087347835779</v>
      </c>
      <c r="BR70" s="21">
        <f>BR100*'4 PEF'!$K$10</f>
        <v>19.849983030304777</v>
      </c>
      <c r="BS70" s="21">
        <f>BS100*'4 PEF'!$K$10</f>
        <v>0.81626085085319144</v>
      </c>
      <c r="BT70" s="39">
        <f>BT100*'4 PEF'!$K$10</f>
        <v>0</v>
      </c>
      <c r="BU70" s="40">
        <f t="shared" si="91"/>
        <v>66.882695207385751</v>
      </c>
    </row>
    <row r="71" spans="1:73" x14ac:dyDescent="0.25">
      <c r="A71" s="195"/>
      <c r="B71" s="18">
        <v>4</v>
      </c>
      <c r="C71" s="26">
        <f>VLOOKUP(M71,[1]aux!$A$2:$B$35,2)</f>
        <v>18</v>
      </c>
      <c r="D71" s="55" t="s">
        <v>42</v>
      </c>
      <c r="E71" s="55" t="s">
        <v>38</v>
      </c>
      <c r="F71" s="54" t="s">
        <v>40</v>
      </c>
      <c r="G71" s="54" t="s">
        <v>42</v>
      </c>
      <c r="H71" s="54">
        <v>0</v>
      </c>
      <c r="I71" s="54">
        <f t="shared" si="68"/>
        <v>3</v>
      </c>
      <c r="J71" s="54">
        <f t="shared" si="69"/>
        <v>1</v>
      </c>
      <c r="K71" s="54">
        <f t="shared" si="70"/>
        <v>2</v>
      </c>
      <c r="L71" s="54">
        <f t="shared" si="71"/>
        <v>1</v>
      </c>
      <c r="M71" s="54">
        <f t="shared" si="72"/>
        <v>3121</v>
      </c>
      <c r="N71" s="54">
        <v>7</v>
      </c>
      <c r="O71" s="54">
        <v>12</v>
      </c>
      <c r="P71" s="54">
        <v>1</v>
      </c>
      <c r="Q71" s="54">
        <v>1</v>
      </c>
      <c r="R71" s="54">
        <v>1</v>
      </c>
      <c r="S71" s="54" t="s">
        <v>42</v>
      </c>
      <c r="T71" s="26">
        <f t="shared" si="73"/>
        <v>16</v>
      </c>
      <c r="U71" s="54">
        <v>0</v>
      </c>
      <c r="V71" s="54">
        <v>0</v>
      </c>
      <c r="W71" s="19"/>
      <c r="X71" s="11">
        <f>VLOOKUP($C71,[2]Sevilla!$BB$7:$BK$40,5)</f>
        <v>11</v>
      </c>
      <c r="Y71" s="11">
        <f>VLOOKUP($C71,[2]Sevilla!$BB$7:$BK$40,6)</f>
        <v>33</v>
      </c>
      <c r="Z71" s="11">
        <f>VLOOKUP($C71,[2]Sevilla!$BB$7:$BK$40,7)</f>
        <v>65</v>
      </c>
      <c r="AA71" s="11">
        <f>VLOOKUP($C71,[2]Sevilla!$BB$7:$BK$40,8)</f>
        <v>80</v>
      </c>
      <c r="AB71" s="11">
        <f>VLOOKUP($C71,[2]Sevilla!$BB$7:$BK$40,9)</f>
        <v>116</v>
      </c>
      <c r="AC71" s="11">
        <f>VLOOKUP($C71,[2]Sevilla!$BB$7:$BK$40,10)</f>
        <v>108</v>
      </c>
      <c r="AD71" s="12">
        <f t="shared" si="74"/>
        <v>0</v>
      </c>
      <c r="AE71" s="12">
        <f t="shared" si="75"/>
        <v>0</v>
      </c>
      <c r="AF71" s="12">
        <v>0</v>
      </c>
      <c r="AG71" s="12" t="s">
        <v>38</v>
      </c>
      <c r="AH71" s="12" t="s">
        <v>38</v>
      </c>
      <c r="AI71" s="12">
        <f t="shared" si="76"/>
        <v>127</v>
      </c>
      <c r="AJ71" s="12">
        <f t="shared" si="77"/>
        <v>0</v>
      </c>
      <c r="AK71" s="12">
        <f t="shared" si="78"/>
        <v>148</v>
      </c>
      <c r="AL71" s="12">
        <f t="shared" si="79"/>
        <v>160</v>
      </c>
      <c r="AM71" s="12">
        <f t="shared" si="80"/>
        <v>0</v>
      </c>
      <c r="AN71" s="12">
        <f t="shared" si="81"/>
        <v>0</v>
      </c>
      <c r="AO71" s="14">
        <f t="shared" si="66"/>
        <v>364.71416208639266</v>
      </c>
      <c r="AP71" s="11">
        <f>VLOOKUP($C71,[1]Sevilla!$BB$7:$BK$40,5)</f>
        <v>11</v>
      </c>
      <c r="AQ71" s="11">
        <f>VLOOKUP($C71,[1]Sevilla!$BB$7:$BK$40,6)</f>
        <v>33</v>
      </c>
      <c r="AR71" s="11">
        <f>VLOOKUP($C71,[1]Sevilla!$BB$7:$BK$40,7)</f>
        <v>65</v>
      </c>
      <c r="AS71" s="11">
        <f>VLOOKUP($C71,[1]Sevilla!$BB$7:$BK$40,8)</f>
        <v>81</v>
      </c>
      <c r="AT71" s="11">
        <f>VLOOKUP($C71,[1]Sevilla!$BB$7:$BK$40,9)</f>
        <v>117</v>
      </c>
      <c r="AU71" s="11">
        <f>VLOOKUP($C71,[1]Sevilla!$BB$7:$BK$40,10)</f>
        <v>109</v>
      </c>
      <c r="AV71" s="12">
        <f t="shared" si="82"/>
        <v>0</v>
      </c>
      <c r="AW71" s="12">
        <f t="shared" si="83"/>
        <v>0</v>
      </c>
      <c r="AX71" s="12">
        <v>0</v>
      </c>
      <c r="AY71" s="12" t="s">
        <v>38</v>
      </c>
      <c r="AZ71" s="12" t="s">
        <v>38</v>
      </c>
      <c r="BA71" s="12">
        <f t="shared" si="84"/>
        <v>128</v>
      </c>
      <c r="BB71" s="12">
        <f t="shared" si="85"/>
        <v>0</v>
      </c>
      <c r="BC71" s="12">
        <f t="shared" si="86"/>
        <v>149</v>
      </c>
      <c r="BD71" s="12">
        <f t="shared" si="87"/>
        <v>160</v>
      </c>
      <c r="BE71" s="12">
        <f t="shared" si="88"/>
        <v>0</v>
      </c>
      <c r="BF71" s="12">
        <f t="shared" si="89"/>
        <v>0</v>
      </c>
      <c r="BG71" s="14">
        <f t="shared" si="67"/>
        <v>202.98869545337487</v>
      </c>
      <c r="BH71" s="21">
        <f>IF($N71=2,BH101*'4 PEF'!$K$4,IF(OR($N71=3,$N71=4,$N71=5,$N71=6),BH101*'4 PEF'!$K$5,IF(OR($N71=7,$N71=8),BH101*'4 PEF'!$K$10,IF($N71=9,BH101*'4 PEF'!$K$7,IF($N71=10,BH101*'4 PEF'!$K$6)))))</f>
        <v>9.717388436161384</v>
      </c>
      <c r="BI71" s="21">
        <f>BI101*'4 PEF'!$K$10</f>
        <v>21.945493391989853</v>
      </c>
      <c r="BJ71" s="21">
        <f>IF($N71=2,BJ101*'4 PEF'!$K$4,IF(OR($N71=3,$N71=4,$N71=5,$N71=6),BJ101*'4 PEF'!$K$5,IF(OR($N71=7,$N71=8),BJ101*'4 PEF'!$K$10,IF($N71=9,BJ101*'4 PEF'!$K$7,IF($N71=10,BJ101*'4 PEF'!$K$6)))))</f>
        <v>9.6461899830398696</v>
      </c>
      <c r="BK71" s="21">
        <f>BK101*'4 PEF'!$K$10</f>
        <v>19.301450285712871</v>
      </c>
      <c r="BL71" s="21">
        <f>BL101*'4 PEF'!$K$10</f>
        <v>0.84245953604327672</v>
      </c>
      <c r="BM71" s="39">
        <f>BM101*'4 PEF'!$K$10</f>
        <v>0</v>
      </c>
      <c r="BN71" s="40">
        <f t="shared" si="90"/>
        <v>61.452981632947257</v>
      </c>
      <c r="BO71" s="21">
        <f>IF($N71=2,BO101*'4 PEF'!$K$4,IF(OR($N71=3,$N71=4,$N71=5,$N71=6),BO101*'4 PEF'!$K$5,IF(OR($N71=7,$N71=8),BO101*'4 PEF'!$K$10,IF($N71=9,BO101*'4 PEF'!$K$7,IF($N71=10,BO101*'4 PEF'!$K$6)))))</f>
        <v>8.7702983120223337</v>
      </c>
      <c r="BP71" s="21">
        <f>BP101*'4 PEF'!$K$10</f>
        <v>12.449164388346611</v>
      </c>
      <c r="BQ71" s="21">
        <f>IF($N71=2,BQ101*'4 PEF'!$K$4,IF(OR($N71=3,$N71=4,$N71=5,$N71=6),BQ101*'4 PEF'!$K$5,IF(OR($N71=7,$N71=8),BQ101*'4 PEF'!$K$10,IF($N71=9,BQ101*'4 PEF'!$K$7,IF($N71=10,BQ101*'4 PEF'!$K$6)))))</f>
        <v>14.639504023830597</v>
      </c>
      <c r="BR71" s="21">
        <f>BR101*'4 PEF'!$K$10</f>
        <v>19.849983030304777</v>
      </c>
      <c r="BS71" s="21">
        <f>BS101*'4 PEF'!$K$10</f>
        <v>0.69250843225230529</v>
      </c>
      <c r="BT71" s="39">
        <f>BT101*'4 PEF'!$K$10</f>
        <v>0</v>
      </c>
      <c r="BU71" s="40">
        <f t="shared" si="91"/>
        <v>56.401458186756621</v>
      </c>
    </row>
    <row r="72" spans="1:73" x14ac:dyDescent="0.25">
      <c r="A72" s="195"/>
      <c r="B72" s="18">
        <v>5</v>
      </c>
      <c r="C72" s="26">
        <f>VLOOKUP(M72,[1]aux!$A$2:$B$35,2)</f>
        <v>28</v>
      </c>
      <c r="D72" s="55" t="s">
        <v>40</v>
      </c>
      <c r="E72" s="55" t="s">
        <v>42</v>
      </c>
      <c r="F72" s="54" t="s">
        <v>40</v>
      </c>
      <c r="G72" s="54" t="s">
        <v>42</v>
      </c>
      <c r="H72" s="54">
        <v>0</v>
      </c>
      <c r="I72" s="54">
        <f t="shared" si="68"/>
        <v>4</v>
      </c>
      <c r="J72" s="54">
        <f t="shared" si="69"/>
        <v>2</v>
      </c>
      <c r="K72" s="54">
        <f t="shared" si="70"/>
        <v>2</v>
      </c>
      <c r="L72" s="54">
        <f t="shared" si="71"/>
        <v>1</v>
      </c>
      <c r="M72" s="54">
        <f t="shared" si="72"/>
        <v>4221</v>
      </c>
      <c r="N72" s="54">
        <v>7</v>
      </c>
      <c r="O72" s="54">
        <v>12</v>
      </c>
      <c r="P72" s="54">
        <v>1</v>
      </c>
      <c r="Q72" s="54">
        <v>1</v>
      </c>
      <c r="R72" s="54">
        <v>1</v>
      </c>
      <c r="S72" s="54" t="s">
        <v>42</v>
      </c>
      <c r="T72" s="26">
        <f t="shared" si="73"/>
        <v>16</v>
      </c>
      <c r="U72" s="54">
        <v>0</v>
      </c>
      <c r="V72" s="54">
        <v>0</v>
      </c>
      <c r="W72" s="19"/>
      <c r="X72" s="11">
        <f>VLOOKUP($C72,[2]Sevilla!$BB$7:$BK$40,5)</f>
        <v>13</v>
      </c>
      <c r="Y72" s="11">
        <f>VLOOKUP($C72,[2]Sevilla!$BB$7:$BK$40,6)</f>
        <v>35</v>
      </c>
      <c r="Z72" s="11">
        <f>VLOOKUP($C72,[2]Sevilla!$BB$7:$BK$40,7)</f>
        <v>67</v>
      </c>
      <c r="AA72" s="11">
        <f>VLOOKUP($C72,[2]Sevilla!$BB$7:$BK$40,8)</f>
        <v>88</v>
      </c>
      <c r="AB72" s="11">
        <f>VLOOKUP($C72,[2]Sevilla!$BB$7:$BK$40,9)</f>
        <v>116</v>
      </c>
      <c r="AC72" s="11">
        <f>VLOOKUP($C72,[2]Sevilla!$BB$7:$BK$40,10)</f>
        <v>108</v>
      </c>
      <c r="AD72" s="12">
        <f t="shared" si="74"/>
        <v>0</v>
      </c>
      <c r="AE72" s="12">
        <f t="shared" si="75"/>
        <v>0</v>
      </c>
      <c r="AF72" s="12">
        <v>0</v>
      </c>
      <c r="AG72" s="12" t="s">
        <v>38</v>
      </c>
      <c r="AH72" s="12" t="s">
        <v>38</v>
      </c>
      <c r="AI72" s="12">
        <f t="shared" si="76"/>
        <v>127</v>
      </c>
      <c r="AJ72" s="12">
        <f t="shared" si="77"/>
        <v>0</v>
      </c>
      <c r="AK72" s="12">
        <f t="shared" si="78"/>
        <v>148</v>
      </c>
      <c r="AL72" s="12">
        <f t="shared" si="79"/>
        <v>160</v>
      </c>
      <c r="AM72" s="12">
        <f t="shared" si="80"/>
        <v>0</v>
      </c>
      <c r="AN72" s="12">
        <f t="shared" si="81"/>
        <v>0</v>
      </c>
      <c r="AO72" s="14">
        <f t="shared" si="66"/>
        <v>441.79138146469387</v>
      </c>
      <c r="AP72" s="11">
        <f>VLOOKUP($C72,[1]Sevilla!$BB$7:$BK$40,5)</f>
        <v>13</v>
      </c>
      <c r="AQ72" s="11">
        <f>VLOOKUP($C72,[1]Sevilla!$BB$7:$BK$40,6)</f>
        <v>35</v>
      </c>
      <c r="AR72" s="11">
        <f>VLOOKUP($C72,[1]Sevilla!$BB$7:$BK$40,7)</f>
        <v>67</v>
      </c>
      <c r="AS72" s="11">
        <f>VLOOKUP($C72,[1]Sevilla!$BB$7:$BK$40,8)</f>
        <v>89</v>
      </c>
      <c r="AT72" s="11">
        <f>VLOOKUP($C72,[1]Sevilla!$BB$7:$BK$40,9)</f>
        <v>117</v>
      </c>
      <c r="AU72" s="11">
        <f>VLOOKUP($C72,[1]Sevilla!$BB$7:$BK$40,10)</f>
        <v>109</v>
      </c>
      <c r="AV72" s="12">
        <f t="shared" si="82"/>
        <v>0</v>
      </c>
      <c r="AW72" s="12">
        <f t="shared" si="83"/>
        <v>0</v>
      </c>
      <c r="AX72" s="12">
        <v>0</v>
      </c>
      <c r="AY72" s="12" t="s">
        <v>38</v>
      </c>
      <c r="AZ72" s="12" t="s">
        <v>38</v>
      </c>
      <c r="BA72" s="12">
        <f t="shared" si="84"/>
        <v>128</v>
      </c>
      <c r="BB72" s="12">
        <f t="shared" si="85"/>
        <v>0</v>
      </c>
      <c r="BC72" s="12">
        <f t="shared" si="86"/>
        <v>149</v>
      </c>
      <c r="BD72" s="12">
        <f t="shared" si="87"/>
        <v>160</v>
      </c>
      <c r="BE72" s="12">
        <f t="shared" si="88"/>
        <v>0</v>
      </c>
      <c r="BF72" s="12">
        <f t="shared" si="89"/>
        <v>0</v>
      </c>
      <c r="BG72" s="14">
        <f t="shared" si="67"/>
        <v>234.9725311232184</v>
      </c>
      <c r="BH72" s="21">
        <f>IF($N72=2,BH102*'4 PEF'!$K$4,IF(OR($N72=3,$N72=4,$N72=5,$N72=6),BH102*'4 PEF'!$K$5,IF(OR($N72=7,$N72=8),BH102*'4 PEF'!$K$10,IF($N72=9,BH102*'4 PEF'!$K$7,IF($N72=10,BH102*'4 PEF'!$K$6)))))</f>
        <v>4.1503662964045223</v>
      </c>
      <c r="BI72" s="21">
        <f>BI102*'4 PEF'!$K$10</f>
        <v>19.575816753629077</v>
      </c>
      <c r="BJ72" s="21">
        <f>IF($N72=2,BJ102*'4 PEF'!$K$4,IF(OR($N72=3,$N72=4,$N72=5,$N72=6),BJ102*'4 PEF'!$K$5,IF(OR($N72=7,$N72=8),BJ102*'4 PEF'!$K$10,IF($N72=9,BJ102*'4 PEF'!$K$7,IF($N72=10,BJ102*'4 PEF'!$K$6)))))</f>
        <v>10.991105289882496</v>
      </c>
      <c r="BK72" s="21">
        <f>BK102*'4 PEF'!$K$10</f>
        <v>19.301450285712871</v>
      </c>
      <c r="BL72" s="21">
        <f>BL102*'4 PEF'!$K$10</f>
        <v>0.76620165779028737</v>
      </c>
      <c r="BM72" s="39">
        <f>BM102*'4 PEF'!$K$10</f>
        <v>0</v>
      </c>
      <c r="BN72" s="40">
        <f t="shared" si="90"/>
        <v>54.78494028341926</v>
      </c>
      <c r="BO72" s="21">
        <f>IF($N72=2,BO102*'4 PEF'!$K$4,IF(OR($N72=3,$N72=4,$N72=5,$N72=6),BO102*'4 PEF'!$K$5,IF(OR($N72=7,$N72=8),BO102*'4 PEF'!$K$10,IF($N72=9,BO102*'4 PEF'!$K$7,IF($N72=10,BO102*'4 PEF'!$K$6)))))</f>
        <v>4.268972286895889</v>
      </c>
      <c r="BP72" s="21">
        <f>BP102*'4 PEF'!$K$10</f>
        <v>10.300657800503428</v>
      </c>
      <c r="BQ72" s="21">
        <f>IF($N72=2,BQ102*'4 PEF'!$K$4,IF(OR($N72=3,$N72=4,$N72=5,$N72=6),BQ102*'4 PEF'!$K$5,IF(OR($N72=7,$N72=8),BQ102*'4 PEF'!$K$10,IF($N72=9,BQ102*'4 PEF'!$K$7,IF($N72=10,BQ102*'4 PEF'!$K$6)))))</f>
        <v>15.64529766740158</v>
      </c>
      <c r="BR72" s="21">
        <f>BR102*'4 PEF'!$K$10</f>
        <v>19.849983030304777</v>
      </c>
      <c r="BS72" s="21">
        <f>BS102*'4 PEF'!$K$10</f>
        <v>0.65593755419541422</v>
      </c>
      <c r="BT72" s="39">
        <f>BT102*'4 PEF'!$K$10</f>
        <v>0</v>
      </c>
      <c r="BU72" s="40">
        <f t="shared" si="91"/>
        <v>50.720848339301085</v>
      </c>
    </row>
    <row r="73" spans="1:73" x14ac:dyDescent="0.25">
      <c r="A73" s="195"/>
      <c r="B73" s="18">
        <v>6</v>
      </c>
      <c r="C73" s="26">
        <f>VLOOKUP(M73,[1]aux!$A$2:$B$35,2)</f>
        <v>31</v>
      </c>
      <c r="D73" s="55" t="s">
        <v>40</v>
      </c>
      <c r="E73" s="55" t="s">
        <v>40</v>
      </c>
      <c r="F73" s="54" t="s">
        <v>42</v>
      </c>
      <c r="G73" s="54" t="s">
        <v>42</v>
      </c>
      <c r="H73" s="54">
        <v>0</v>
      </c>
      <c r="I73" s="54">
        <f t="shared" si="68"/>
        <v>4</v>
      </c>
      <c r="J73" s="54">
        <f t="shared" si="69"/>
        <v>3</v>
      </c>
      <c r="K73" s="54">
        <f t="shared" si="70"/>
        <v>1</v>
      </c>
      <c r="L73" s="54">
        <f t="shared" si="71"/>
        <v>1</v>
      </c>
      <c r="M73" s="54">
        <f t="shared" si="72"/>
        <v>4311</v>
      </c>
      <c r="N73" s="54">
        <v>7</v>
      </c>
      <c r="O73" s="54">
        <v>12</v>
      </c>
      <c r="P73" s="54">
        <v>1</v>
      </c>
      <c r="Q73" s="54">
        <v>1</v>
      </c>
      <c r="R73" s="54">
        <v>1</v>
      </c>
      <c r="S73" s="54" t="s">
        <v>42</v>
      </c>
      <c r="T73" s="26">
        <f t="shared" si="73"/>
        <v>16</v>
      </c>
      <c r="U73" s="54">
        <v>0</v>
      </c>
      <c r="V73" s="54">
        <v>0</v>
      </c>
      <c r="W73" s="19"/>
      <c r="X73" s="11">
        <f>VLOOKUP($C73,[2]Sevilla!$BB$7:$BK$40,5)</f>
        <v>13</v>
      </c>
      <c r="Y73" s="11">
        <f>VLOOKUP($C73,[2]Sevilla!$BB$7:$BK$40,6)</f>
        <v>35</v>
      </c>
      <c r="Z73" s="11">
        <f>VLOOKUP($C73,[2]Sevilla!$BB$7:$BK$40,7)</f>
        <v>67</v>
      </c>
      <c r="AA73" s="11">
        <f>VLOOKUP($C73,[2]Sevilla!$BB$7:$BK$40,8)</f>
        <v>90</v>
      </c>
      <c r="AB73" s="11">
        <f>VLOOKUP($C73,[2]Sevilla!$BB$7:$BK$40,9)</f>
        <v>0</v>
      </c>
      <c r="AC73" s="11">
        <f>VLOOKUP($C73,[2]Sevilla!$BB$7:$BK$40,10)</f>
        <v>102</v>
      </c>
      <c r="AD73" s="12">
        <f t="shared" si="74"/>
        <v>0</v>
      </c>
      <c r="AE73" s="12">
        <f t="shared" si="75"/>
        <v>0</v>
      </c>
      <c r="AF73" s="12">
        <v>0</v>
      </c>
      <c r="AG73" s="12" t="s">
        <v>38</v>
      </c>
      <c r="AH73" s="12" t="s">
        <v>38</v>
      </c>
      <c r="AI73" s="12">
        <f t="shared" si="76"/>
        <v>127</v>
      </c>
      <c r="AJ73" s="12">
        <f t="shared" si="77"/>
        <v>0</v>
      </c>
      <c r="AK73" s="12">
        <f t="shared" si="78"/>
        <v>148</v>
      </c>
      <c r="AL73" s="12">
        <f t="shared" si="79"/>
        <v>160</v>
      </c>
      <c r="AM73" s="12">
        <f t="shared" si="80"/>
        <v>0</v>
      </c>
      <c r="AN73" s="12">
        <f t="shared" si="81"/>
        <v>0</v>
      </c>
      <c r="AO73" s="14">
        <f t="shared" si="66"/>
        <v>393.41035462258861</v>
      </c>
      <c r="AP73" s="11">
        <f>VLOOKUP($C73,[1]Sevilla!$BB$7:$BK$40,5)</f>
        <v>13</v>
      </c>
      <c r="AQ73" s="11">
        <f>VLOOKUP($C73,[1]Sevilla!$BB$7:$BK$40,6)</f>
        <v>35</v>
      </c>
      <c r="AR73" s="11">
        <f>VLOOKUP($C73,[1]Sevilla!$BB$7:$BK$40,7)</f>
        <v>67</v>
      </c>
      <c r="AS73" s="11">
        <f>VLOOKUP($C73,[1]Sevilla!$BB$7:$BK$40,8)</f>
        <v>91</v>
      </c>
      <c r="AT73" s="11">
        <f>VLOOKUP($C73,[1]Sevilla!$BB$7:$BK$40,9)</f>
        <v>0</v>
      </c>
      <c r="AU73" s="11">
        <f>VLOOKUP($C73,[1]Sevilla!$BB$7:$BK$40,10)</f>
        <v>103</v>
      </c>
      <c r="AV73" s="12">
        <f t="shared" si="82"/>
        <v>0</v>
      </c>
      <c r="AW73" s="12">
        <f t="shared" si="83"/>
        <v>0</v>
      </c>
      <c r="AX73" s="12">
        <v>0</v>
      </c>
      <c r="AY73" s="12" t="s">
        <v>38</v>
      </c>
      <c r="AZ73" s="12" t="s">
        <v>38</v>
      </c>
      <c r="BA73" s="12">
        <f t="shared" si="84"/>
        <v>128</v>
      </c>
      <c r="BB73" s="12">
        <f t="shared" si="85"/>
        <v>0</v>
      </c>
      <c r="BC73" s="12">
        <f t="shared" si="86"/>
        <v>149</v>
      </c>
      <c r="BD73" s="12">
        <f t="shared" si="87"/>
        <v>160</v>
      </c>
      <c r="BE73" s="12">
        <f t="shared" si="88"/>
        <v>0</v>
      </c>
      <c r="BF73" s="12">
        <f t="shared" si="89"/>
        <v>0</v>
      </c>
      <c r="BG73" s="14">
        <f t="shared" si="67"/>
        <v>214.03679715192652</v>
      </c>
      <c r="BH73" s="21">
        <f>IF($N73=2,BH103*'4 PEF'!$K$4,IF(OR($N73=3,$N73=4,$N73=5,$N73=6),BH103*'4 PEF'!$K$5,IF(OR($N73=7,$N73=8),BH103*'4 PEF'!$K$10,IF($N73=9,BH103*'4 PEF'!$K$7,IF($N73=10,BH103*'4 PEF'!$K$6)))))</f>
        <v>2.2729639284672039</v>
      </c>
      <c r="BI73" s="21">
        <f>BI103*'4 PEF'!$K$10</f>
        <v>39.403618611860189</v>
      </c>
      <c r="BJ73" s="21">
        <f>IF($N73=2,BJ103*'4 PEF'!$K$4,IF(OR($N73=3,$N73=4,$N73=5,$N73=6),BJ103*'4 PEF'!$K$5,IF(OR($N73=7,$N73=8),BJ103*'4 PEF'!$K$10,IF($N73=9,BJ103*'4 PEF'!$K$7,IF($N73=10,BJ103*'4 PEF'!$K$6)))))</f>
        <v>13.824911798503718</v>
      </c>
      <c r="BK73" s="21">
        <f>BK103*'4 PEF'!$K$10</f>
        <v>19.301450285712871</v>
      </c>
      <c r="BL73" s="21">
        <f>BL103*'4 PEF'!$K$10</f>
        <v>1.058535177567</v>
      </c>
      <c r="BM73" s="39">
        <f>BM103*'4 PEF'!$K$10</f>
        <v>0</v>
      </c>
      <c r="BN73" s="40">
        <f t="shared" si="90"/>
        <v>75.861479802110978</v>
      </c>
      <c r="BO73" s="21">
        <f>IF($N73=2,BO103*'4 PEF'!$K$4,IF(OR($N73=3,$N73=4,$N73=5,$N73=6),BO103*'4 PEF'!$K$5,IF(OR($N73=7,$N73=8),BO103*'4 PEF'!$K$10,IF($N73=9,BO103*'4 PEF'!$K$7,IF($N73=10,BO103*'4 PEF'!$K$6)))))</f>
        <v>2.8420428382473708</v>
      </c>
      <c r="BP73" s="21">
        <f>BP103*'4 PEF'!$K$10</f>
        <v>21.619901429027689</v>
      </c>
      <c r="BQ73" s="21">
        <f>IF($N73=2,BQ103*'4 PEF'!$K$4,IF(OR($N73=3,$N73=4,$N73=5,$N73=6),BQ103*'4 PEF'!$K$5,IF(OR($N73=7,$N73=8),BQ103*'4 PEF'!$K$10,IF($N73=9,BQ103*'4 PEF'!$K$7,IF($N73=10,BQ103*'4 PEF'!$K$6)))))</f>
        <v>15.251802089891536</v>
      </c>
      <c r="BR73" s="21">
        <f>BR103*'4 PEF'!$K$10</f>
        <v>19.849983030304777</v>
      </c>
      <c r="BS73" s="21">
        <f>BS103*'4 PEF'!$K$10</f>
        <v>0.77954277618629486</v>
      </c>
      <c r="BT73" s="39">
        <f>BT103*'4 PEF'!$K$10</f>
        <v>0</v>
      </c>
      <c r="BU73" s="40">
        <f t="shared" si="91"/>
        <v>60.343272163657666</v>
      </c>
    </row>
    <row r="74" spans="1:73" x14ac:dyDescent="0.25">
      <c r="A74" s="195"/>
      <c r="B74" s="18">
        <v>7</v>
      </c>
      <c r="C74" s="26">
        <f>VLOOKUP(M74,[1]aux!$A$2:$B$35,2)</f>
        <v>7</v>
      </c>
      <c r="D74" s="55" t="s">
        <v>39</v>
      </c>
      <c r="E74" s="55" t="s">
        <v>38</v>
      </c>
      <c r="F74" s="54" t="s">
        <v>42</v>
      </c>
      <c r="G74" s="54" t="s">
        <v>42</v>
      </c>
      <c r="H74" s="54">
        <v>0</v>
      </c>
      <c r="I74" s="54">
        <f t="shared" si="68"/>
        <v>2</v>
      </c>
      <c r="J74" s="54">
        <f t="shared" si="69"/>
        <v>1</v>
      </c>
      <c r="K74" s="54">
        <f t="shared" si="70"/>
        <v>1</v>
      </c>
      <c r="L74" s="54">
        <f t="shared" si="71"/>
        <v>1</v>
      </c>
      <c r="M74" s="54">
        <f t="shared" si="72"/>
        <v>2111</v>
      </c>
      <c r="N74" s="54">
        <v>8</v>
      </c>
      <c r="O74" s="54">
        <v>13</v>
      </c>
      <c r="P74" s="54">
        <v>1</v>
      </c>
      <c r="Q74" s="54">
        <v>1</v>
      </c>
      <c r="R74" s="54">
        <v>2</v>
      </c>
      <c r="S74" s="54" t="s">
        <v>42</v>
      </c>
      <c r="T74" s="26">
        <f t="shared" si="73"/>
        <v>17</v>
      </c>
      <c r="U74" s="54">
        <v>0</v>
      </c>
      <c r="V74" s="54">
        <v>0</v>
      </c>
      <c r="W74" s="19"/>
      <c r="X74" s="11">
        <f>VLOOKUP($C74,[2]Sevilla!$BB$7:$BK$40,5)</f>
        <v>9</v>
      </c>
      <c r="Y74" s="11">
        <f>VLOOKUP($C74,[2]Sevilla!$BB$7:$BK$40,6)</f>
        <v>31</v>
      </c>
      <c r="Z74" s="11">
        <f>VLOOKUP($C74,[2]Sevilla!$BB$7:$BK$40,7)</f>
        <v>63</v>
      </c>
      <c r="AA74" s="11">
        <f>VLOOKUP($C74,[2]Sevilla!$BB$7:$BK$40,8)</f>
        <v>80</v>
      </c>
      <c r="AB74" s="11">
        <f>VLOOKUP($C74,[2]Sevilla!$BB$7:$BK$40,9)</f>
        <v>0</v>
      </c>
      <c r="AC74" s="11">
        <f>VLOOKUP($C74,[2]Sevilla!$BB$7:$BK$40,10)</f>
        <v>102</v>
      </c>
      <c r="AD74" s="12">
        <f t="shared" si="74"/>
        <v>0</v>
      </c>
      <c r="AE74" s="12">
        <f t="shared" si="75"/>
        <v>0</v>
      </c>
      <c r="AF74" s="12">
        <v>0</v>
      </c>
      <c r="AG74" s="12" t="s">
        <v>38</v>
      </c>
      <c r="AH74" s="12" t="s">
        <v>38</v>
      </c>
      <c r="AI74" s="12">
        <f t="shared" si="76"/>
        <v>133</v>
      </c>
      <c r="AJ74" s="12">
        <f t="shared" si="77"/>
        <v>0</v>
      </c>
      <c r="AK74" s="12">
        <f t="shared" si="78"/>
        <v>148</v>
      </c>
      <c r="AL74" s="12">
        <f t="shared" si="79"/>
        <v>162</v>
      </c>
      <c r="AM74" s="12">
        <f t="shared" si="80"/>
        <v>0</v>
      </c>
      <c r="AN74" s="12">
        <f t="shared" si="81"/>
        <v>0</v>
      </c>
      <c r="AO74" s="14">
        <f t="shared" si="66"/>
        <v>352.33342651755311</v>
      </c>
      <c r="AP74" s="11">
        <f>VLOOKUP($C74,[1]Sevilla!$BB$7:$BK$40,5)</f>
        <v>9</v>
      </c>
      <c r="AQ74" s="11">
        <f>VLOOKUP($C74,[1]Sevilla!$BB$7:$BK$40,6)</f>
        <v>31</v>
      </c>
      <c r="AR74" s="11">
        <f>VLOOKUP($C74,[1]Sevilla!$BB$7:$BK$40,7)</f>
        <v>63</v>
      </c>
      <c r="AS74" s="11">
        <f>VLOOKUP($C74,[1]Sevilla!$BB$7:$BK$40,8)</f>
        <v>81</v>
      </c>
      <c r="AT74" s="11">
        <f>VLOOKUP($C74,[1]Sevilla!$BB$7:$BK$40,9)</f>
        <v>0</v>
      </c>
      <c r="AU74" s="11">
        <f>VLOOKUP($C74,[1]Sevilla!$BB$7:$BK$40,10)</f>
        <v>103</v>
      </c>
      <c r="AV74" s="12">
        <f t="shared" si="82"/>
        <v>0</v>
      </c>
      <c r="AW74" s="12">
        <f t="shared" si="83"/>
        <v>0</v>
      </c>
      <c r="AX74" s="12">
        <v>0</v>
      </c>
      <c r="AY74" s="12" t="s">
        <v>38</v>
      </c>
      <c r="AZ74" s="12" t="s">
        <v>38</v>
      </c>
      <c r="BA74" s="12">
        <f t="shared" si="84"/>
        <v>134</v>
      </c>
      <c r="BB74" s="12">
        <f t="shared" si="85"/>
        <v>0</v>
      </c>
      <c r="BC74" s="12">
        <f t="shared" si="86"/>
        <v>149</v>
      </c>
      <c r="BD74" s="12">
        <f t="shared" si="87"/>
        <v>162</v>
      </c>
      <c r="BE74" s="12">
        <f t="shared" si="88"/>
        <v>0</v>
      </c>
      <c r="BF74" s="12">
        <f t="shared" si="89"/>
        <v>0</v>
      </c>
      <c r="BG74" s="14">
        <f t="shared" si="67"/>
        <v>226.71643369578371</v>
      </c>
      <c r="BH74" s="21">
        <f>IF($N74=2,BH104*'4 PEF'!$K$4,IF(OR($N74=3,$N74=4,$N74=5,$N74=6),BH104*'4 PEF'!$K$5,IF(OR($N74=7,$N74=8),BH104*'4 PEF'!$K$10,IF($N74=9,BH104*'4 PEF'!$K$7,IF($N74=10,BH104*'4 PEF'!$K$6)))))</f>
        <v>8.8472343137833711</v>
      </c>
      <c r="BI74" s="21">
        <f>BI104*'4 PEF'!$K$10</f>
        <v>23.027750999659297</v>
      </c>
      <c r="BJ74" s="21">
        <f>IF($N74=2,BJ104*'4 PEF'!$K$4,IF(OR($N74=3,$N74=4,$N74=5,$N74=6),BJ104*'4 PEF'!$K$5,IF(OR($N74=7,$N74=8),BJ104*'4 PEF'!$K$10,IF($N74=9,BJ104*'4 PEF'!$K$7,IF($N74=10,BJ104*'4 PEF'!$K$6)))))</f>
        <v>7.3506056504278252</v>
      </c>
      <c r="BK74" s="21">
        <f>BK104*'4 PEF'!$K$10</f>
        <v>19.301450285712871</v>
      </c>
      <c r="BL74" s="21">
        <f>BL104*'4 PEF'!$K$10</f>
        <v>1.1836682467205635</v>
      </c>
      <c r="BM74" s="39">
        <f>BM104*'4 PEF'!$K$10</f>
        <v>0</v>
      </c>
      <c r="BN74" s="40">
        <f t="shared" si="90"/>
        <v>59.710709496303927</v>
      </c>
      <c r="BO74" s="21">
        <f>IF($N74=2,BO104*'4 PEF'!$K$4,IF(OR($N74=3,$N74=4,$N74=5,$N74=6),BO104*'4 PEF'!$K$5,IF(OR($N74=7,$N74=8),BO104*'4 PEF'!$K$10,IF($N74=9,BO104*'4 PEF'!$K$7,IF($N74=10,BO104*'4 PEF'!$K$6)))))</f>
        <v>7.0272492397333535</v>
      </c>
      <c r="BP74" s="21">
        <f>BP104*'4 PEF'!$K$10</f>
        <v>13.221056098419226</v>
      </c>
      <c r="BQ74" s="21">
        <f>IF($N74=2,BQ104*'4 PEF'!$K$4,IF(OR($N74=3,$N74=4,$N74=5,$N74=6),BQ104*'4 PEF'!$K$5,IF(OR($N74=7,$N74=8),BQ104*'4 PEF'!$K$10,IF($N74=9,BQ104*'4 PEF'!$K$7,IF($N74=10,BQ104*'4 PEF'!$K$6)))))</f>
        <v>10.639411508153124</v>
      </c>
      <c r="BR74" s="21">
        <f>BR104*'4 PEF'!$K$10</f>
        <v>19.849983030304777</v>
      </c>
      <c r="BS74" s="21">
        <f>BS104*'4 PEF'!$K$10</f>
        <v>0.83519086444464474</v>
      </c>
      <c r="BT74" s="39">
        <f>BT104*'4 PEF'!$K$10</f>
        <v>0</v>
      </c>
      <c r="BU74" s="40">
        <f t="shared" si="91"/>
        <v>51.572890741055126</v>
      </c>
    </row>
    <row r="75" spans="1:73" x14ac:dyDescent="0.25">
      <c r="A75" s="195"/>
      <c r="B75" s="18">
        <v>8</v>
      </c>
      <c r="C75" s="26">
        <f>VLOOKUP(M75,[1]aux!$A$2:$B$35,2)</f>
        <v>17</v>
      </c>
      <c r="D75" s="55" t="s">
        <v>42</v>
      </c>
      <c r="E75" s="55" t="s">
        <v>38</v>
      </c>
      <c r="F75" s="54" t="s">
        <v>42</v>
      </c>
      <c r="G75" s="54" t="s">
        <v>42</v>
      </c>
      <c r="H75" s="54">
        <v>0</v>
      </c>
      <c r="I75" s="54">
        <f t="shared" si="68"/>
        <v>3</v>
      </c>
      <c r="J75" s="54">
        <f t="shared" si="69"/>
        <v>1</v>
      </c>
      <c r="K75" s="54">
        <f t="shared" si="70"/>
        <v>1</v>
      </c>
      <c r="L75" s="54">
        <f t="shared" si="71"/>
        <v>1</v>
      </c>
      <c r="M75" s="54">
        <f t="shared" si="72"/>
        <v>3111</v>
      </c>
      <c r="N75" s="54">
        <v>8</v>
      </c>
      <c r="O75" s="54">
        <v>13</v>
      </c>
      <c r="P75" s="54">
        <v>1</v>
      </c>
      <c r="Q75" s="54">
        <v>1</v>
      </c>
      <c r="R75" s="54">
        <v>2</v>
      </c>
      <c r="S75" s="54" t="s">
        <v>42</v>
      </c>
      <c r="T75" s="26">
        <f t="shared" si="73"/>
        <v>17</v>
      </c>
      <c r="U75" s="54">
        <v>0</v>
      </c>
      <c r="V75" s="54">
        <v>0</v>
      </c>
      <c r="W75" s="19"/>
      <c r="X75" s="11">
        <f>VLOOKUP($C75,[2]Sevilla!$BB$7:$BK$40,5)</f>
        <v>11</v>
      </c>
      <c r="Y75" s="11">
        <f>VLOOKUP($C75,[2]Sevilla!$BB$7:$BK$40,6)</f>
        <v>33</v>
      </c>
      <c r="Z75" s="11">
        <f>VLOOKUP($C75,[2]Sevilla!$BB$7:$BK$40,7)</f>
        <v>65</v>
      </c>
      <c r="AA75" s="11">
        <f>VLOOKUP($C75,[2]Sevilla!$BB$7:$BK$40,8)</f>
        <v>80</v>
      </c>
      <c r="AB75" s="11">
        <f>VLOOKUP($C75,[2]Sevilla!$BB$7:$BK$40,9)</f>
        <v>0</v>
      </c>
      <c r="AC75" s="11">
        <f>VLOOKUP($C75,[2]Sevilla!$BB$7:$BK$40,10)</f>
        <v>102</v>
      </c>
      <c r="AD75" s="12">
        <f t="shared" si="74"/>
        <v>0</v>
      </c>
      <c r="AE75" s="12">
        <f t="shared" si="75"/>
        <v>0</v>
      </c>
      <c r="AF75" s="12">
        <v>0</v>
      </c>
      <c r="AG75" s="12" t="s">
        <v>38</v>
      </c>
      <c r="AH75" s="12" t="s">
        <v>38</v>
      </c>
      <c r="AI75" s="12">
        <f t="shared" si="76"/>
        <v>133</v>
      </c>
      <c r="AJ75" s="12">
        <f t="shared" si="77"/>
        <v>0</v>
      </c>
      <c r="AK75" s="12">
        <f t="shared" si="78"/>
        <v>148</v>
      </c>
      <c r="AL75" s="12">
        <f t="shared" si="79"/>
        <v>162</v>
      </c>
      <c r="AM75" s="12">
        <f t="shared" si="80"/>
        <v>0</v>
      </c>
      <c r="AN75" s="12">
        <f t="shared" si="81"/>
        <v>0</v>
      </c>
      <c r="AO75" s="14">
        <f t="shared" si="66"/>
        <v>373.68620561125516</v>
      </c>
      <c r="AP75" s="11">
        <f>VLOOKUP($C75,[1]Sevilla!$BB$7:$BK$40,5)</f>
        <v>11</v>
      </c>
      <c r="AQ75" s="11">
        <f>VLOOKUP($C75,[1]Sevilla!$BB$7:$BK$40,6)</f>
        <v>33</v>
      </c>
      <c r="AR75" s="11">
        <f>VLOOKUP($C75,[1]Sevilla!$BB$7:$BK$40,7)</f>
        <v>65</v>
      </c>
      <c r="AS75" s="11">
        <f>VLOOKUP($C75,[1]Sevilla!$BB$7:$BK$40,8)</f>
        <v>81</v>
      </c>
      <c r="AT75" s="11">
        <f>VLOOKUP($C75,[1]Sevilla!$BB$7:$BK$40,9)</f>
        <v>0</v>
      </c>
      <c r="AU75" s="11">
        <f>VLOOKUP($C75,[1]Sevilla!$BB$7:$BK$40,10)</f>
        <v>103</v>
      </c>
      <c r="AV75" s="12">
        <f t="shared" si="82"/>
        <v>0</v>
      </c>
      <c r="AW75" s="12">
        <f t="shared" si="83"/>
        <v>0</v>
      </c>
      <c r="AX75" s="12">
        <v>0</v>
      </c>
      <c r="AY75" s="12" t="s">
        <v>38</v>
      </c>
      <c r="AZ75" s="12" t="s">
        <v>38</v>
      </c>
      <c r="BA75" s="12">
        <f t="shared" si="84"/>
        <v>134</v>
      </c>
      <c r="BB75" s="12">
        <f t="shared" si="85"/>
        <v>0</v>
      </c>
      <c r="BC75" s="12">
        <f t="shared" si="86"/>
        <v>149</v>
      </c>
      <c r="BD75" s="12">
        <f t="shared" si="87"/>
        <v>162</v>
      </c>
      <c r="BE75" s="12">
        <f t="shared" si="88"/>
        <v>0</v>
      </c>
      <c r="BF75" s="12">
        <f t="shared" si="89"/>
        <v>0</v>
      </c>
      <c r="BG75" s="14">
        <f t="shared" si="67"/>
        <v>236.08730351657221</v>
      </c>
      <c r="BH75" s="21">
        <f>IF($N75=2,BH105*'4 PEF'!$K$4,IF(OR($N75=3,$N75=4,$N75=5,$N75=6),BH105*'4 PEF'!$K$5,IF(OR($N75=7,$N75=8),BH105*'4 PEF'!$K$10,IF($N75=9,BH105*'4 PEF'!$K$7,IF($N75=10,BH105*'4 PEF'!$K$6)))))</f>
        <v>6.7333870321042992</v>
      </c>
      <c r="BI75" s="21">
        <f>BI105*'4 PEF'!$K$10</f>
        <v>21.621764209570088</v>
      </c>
      <c r="BJ75" s="21">
        <f>IF($N75=2,BJ105*'4 PEF'!$K$4,IF(OR($N75=3,$N75=4,$N75=5,$N75=6),BJ105*'4 PEF'!$K$5,IF(OR($N75=7,$N75=8),BJ105*'4 PEF'!$K$10,IF($N75=9,BJ105*'4 PEF'!$K$7,IF($N75=10,BJ105*'4 PEF'!$K$6)))))</f>
        <v>7.6168015804052613</v>
      </c>
      <c r="BK75" s="21">
        <f>BK105*'4 PEF'!$K$10</f>
        <v>19.301450285712871</v>
      </c>
      <c r="BL75" s="21">
        <f>BL105*'4 PEF'!$K$10</f>
        <v>1.1390457895187607</v>
      </c>
      <c r="BM75" s="39">
        <f>BM105*'4 PEF'!$K$10</f>
        <v>0</v>
      </c>
      <c r="BN75" s="40">
        <f t="shared" si="90"/>
        <v>56.412448897311279</v>
      </c>
      <c r="BO75" s="21">
        <f>IF($N75=2,BO105*'4 PEF'!$K$4,IF(OR($N75=3,$N75=4,$N75=5,$N75=6),BO105*'4 PEF'!$K$5,IF(OR($N75=7,$N75=8),BO105*'4 PEF'!$K$10,IF($N75=9,BO105*'4 PEF'!$K$7,IF($N75=10,BO105*'4 PEF'!$K$6)))))</f>
        <v>5.6291134034927506</v>
      </c>
      <c r="BP75" s="21">
        <f>BP105*'4 PEF'!$K$10</f>
        <v>12.479531658836516</v>
      </c>
      <c r="BQ75" s="21">
        <f>IF($N75=2,BQ105*'4 PEF'!$K$4,IF(OR($N75=3,$N75=4,$N75=5,$N75=6),BQ105*'4 PEF'!$K$5,IF(OR($N75=7,$N75=8),BQ105*'4 PEF'!$K$10,IF($N75=9,BQ105*'4 PEF'!$K$7,IF($N75=10,BQ105*'4 PEF'!$K$6)))))</f>
        <v>10.70775257963332</v>
      </c>
      <c r="BR75" s="21">
        <f>BR105*'4 PEF'!$K$10</f>
        <v>19.849983030304777</v>
      </c>
      <c r="BS75" s="21">
        <f>BS105*'4 PEF'!$K$10</f>
        <v>0.81626085085319144</v>
      </c>
      <c r="BT75" s="39">
        <f>BT105*'4 PEF'!$K$10</f>
        <v>0</v>
      </c>
      <c r="BU75" s="40">
        <f t="shared" si="91"/>
        <v>49.482641523120556</v>
      </c>
    </row>
    <row r="76" spans="1:73" x14ac:dyDescent="0.25">
      <c r="A76" s="195"/>
      <c r="B76" s="18">
        <v>9</v>
      </c>
      <c r="C76" s="26">
        <f>VLOOKUP(M76,[1]aux!$A$2:$B$35,2)</f>
        <v>18</v>
      </c>
      <c r="D76" s="55" t="s">
        <v>42</v>
      </c>
      <c r="E76" s="55" t="s">
        <v>38</v>
      </c>
      <c r="F76" s="54" t="s">
        <v>40</v>
      </c>
      <c r="G76" s="54" t="s">
        <v>42</v>
      </c>
      <c r="H76" s="54">
        <v>0</v>
      </c>
      <c r="I76" s="54">
        <f t="shared" si="68"/>
        <v>3</v>
      </c>
      <c r="J76" s="54">
        <f t="shared" si="69"/>
        <v>1</v>
      </c>
      <c r="K76" s="54">
        <f t="shared" si="70"/>
        <v>2</v>
      </c>
      <c r="L76" s="54">
        <f t="shared" si="71"/>
        <v>1</v>
      </c>
      <c r="M76" s="54">
        <f t="shared" si="72"/>
        <v>3121</v>
      </c>
      <c r="N76" s="54">
        <v>8</v>
      </c>
      <c r="O76" s="54">
        <v>13</v>
      </c>
      <c r="P76" s="54">
        <v>1</v>
      </c>
      <c r="Q76" s="54">
        <v>1</v>
      </c>
      <c r="R76" s="54">
        <v>2</v>
      </c>
      <c r="S76" s="54" t="s">
        <v>42</v>
      </c>
      <c r="T76" s="26">
        <f t="shared" si="73"/>
        <v>17</v>
      </c>
      <c r="U76" s="54">
        <v>0</v>
      </c>
      <c r="V76" s="54">
        <v>0</v>
      </c>
      <c r="W76" s="19"/>
      <c r="X76" s="11">
        <f>VLOOKUP($C76,[2]Sevilla!$BB$7:$BK$40,5)</f>
        <v>11</v>
      </c>
      <c r="Y76" s="11">
        <f>VLOOKUP($C76,[2]Sevilla!$BB$7:$BK$40,6)</f>
        <v>33</v>
      </c>
      <c r="Z76" s="11">
        <f>VLOOKUP($C76,[2]Sevilla!$BB$7:$BK$40,7)</f>
        <v>65</v>
      </c>
      <c r="AA76" s="11">
        <f>VLOOKUP($C76,[2]Sevilla!$BB$7:$BK$40,8)</f>
        <v>80</v>
      </c>
      <c r="AB76" s="11">
        <f>VLOOKUP($C76,[2]Sevilla!$BB$7:$BK$40,9)</f>
        <v>116</v>
      </c>
      <c r="AC76" s="11">
        <f>VLOOKUP($C76,[2]Sevilla!$BB$7:$BK$40,10)</f>
        <v>108</v>
      </c>
      <c r="AD76" s="12">
        <f t="shared" si="74"/>
        <v>0</v>
      </c>
      <c r="AE76" s="12">
        <f t="shared" si="75"/>
        <v>0</v>
      </c>
      <c r="AF76" s="12">
        <v>0</v>
      </c>
      <c r="AG76" s="12" t="s">
        <v>38</v>
      </c>
      <c r="AH76" s="12" t="s">
        <v>38</v>
      </c>
      <c r="AI76" s="12">
        <f t="shared" si="76"/>
        <v>133</v>
      </c>
      <c r="AJ76" s="12">
        <f t="shared" si="77"/>
        <v>0</v>
      </c>
      <c r="AK76" s="12">
        <f t="shared" si="78"/>
        <v>148</v>
      </c>
      <c r="AL76" s="12">
        <f t="shared" si="79"/>
        <v>162</v>
      </c>
      <c r="AM76" s="12">
        <f t="shared" si="80"/>
        <v>0</v>
      </c>
      <c r="AN76" s="12">
        <f t="shared" si="81"/>
        <v>0</v>
      </c>
      <c r="AO76" s="14">
        <f t="shared" si="66"/>
        <v>446.67727703982661</v>
      </c>
      <c r="AP76" s="11">
        <f>VLOOKUP($C76,[1]Sevilla!$BB$7:$BK$40,5)</f>
        <v>11</v>
      </c>
      <c r="AQ76" s="11">
        <f>VLOOKUP($C76,[1]Sevilla!$BB$7:$BK$40,6)</f>
        <v>33</v>
      </c>
      <c r="AR76" s="11">
        <f>VLOOKUP($C76,[1]Sevilla!$BB$7:$BK$40,7)</f>
        <v>65</v>
      </c>
      <c r="AS76" s="11">
        <f>VLOOKUP($C76,[1]Sevilla!$BB$7:$BK$40,8)</f>
        <v>81</v>
      </c>
      <c r="AT76" s="11">
        <f>VLOOKUP($C76,[1]Sevilla!$BB$7:$BK$40,9)</f>
        <v>117</v>
      </c>
      <c r="AU76" s="11">
        <f>VLOOKUP($C76,[1]Sevilla!$BB$7:$BK$40,10)</f>
        <v>109</v>
      </c>
      <c r="AV76" s="12">
        <f t="shared" si="82"/>
        <v>0</v>
      </c>
      <c r="AW76" s="12">
        <f t="shared" si="83"/>
        <v>0</v>
      </c>
      <c r="AX76" s="12">
        <v>0</v>
      </c>
      <c r="AY76" s="12" t="s">
        <v>38</v>
      </c>
      <c r="AZ76" s="12" t="s">
        <v>38</v>
      </c>
      <c r="BA76" s="12">
        <f t="shared" si="84"/>
        <v>134</v>
      </c>
      <c r="BB76" s="12">
        <f t="shared" si="85"/>
        <v>0</v>
      </c>
      <c r="BC76" s="12">
        <f t="shared" si="86"/>
        <v>149</v>
      </c>
      <c r="BD76" s="12">
        <f t="shared" si="87"/>
        <v>162</v>
      </c>
      <c r="BE76" s="12">
        <f t="shared" si="88"/>
        <v>0</v>
      </c>
      <c r="BF76" s="12">
        <f t="shared" si="89"/>
        <v>0</v>
      </c>
      <c r="BG76" s="14">
        <f t="shared" si="67"/>
        <v>268.51730351657221</v>
      </c>
      <c r="BH76" s="21">
        <f>IF($N76=2,BH106*'4 PEF'!$K$4,IF(OR($N76=3,$N76=4,$N76=5,$N76=6),BH106*'4 PEF'!$K$5,IF(OR($N76=7,$N76=8),BH106*'4 PEF'!$K$10,IF($N76=9,BH106*'4 PEF'!$K$7,IF($N76=10,BH106*'4 PEF'!$K$6)))))</f>
        <v>6.7541455760797398</v>
      </c>
      <c r="BI76" s="21">
        <f>BI106*'4 PEF'!$K$10</f>
        <v>11.998452074207371</v>
      </c>
      <c r="BJ76" s="21">
        <f>IF($N76=2,BJ106*'4 PEF'!$K$4,IF(OR($N76=3,$N76=4,$N76=5,$N76=6),BJ106*'4 PEF'!$K$5,IF(OR($N76=7,$N76=8),BJ106*'4 PEF'!$K$10,IF($N76=9,BJ106*'4 PEF'!$K$7,IF($N76=10,BJ106*'4 PEF'!$K$6)))))</f>
        <v>7.6401922938679112</v>
      </c>
      <c r="BK76" s="21">
        <f>BK106*'4 PEF'!$K$10</f>
        <v>19.301450285712871</v>
      </c>
      <c r="BL76" s="21">
        <f>BL106*'4 PEF'!$K$10</f>
        <v>0.84245953604327672</v>
      </c>
      <c r="BM76" s="39">
        <f>BM106*'4 PEF'!$K$10</f>
        <v>0</v>
      </c>
      <c r="BN76" s="40">
        <f t="shared" si="90"/>
        <v>46.536699765911173</v>
      </c>
      <c r="BO76" s="21">
        <f>IF($N76=2,BO106*'4 PEF'!$K$4,IF(OR($N76=3,$N76=4,$N76=5,$N76=6),BO106*'4 PEF'!$K$5,IF(OR($N76=7,$N76=8),BO106*'4 PEF'!$K$10,IF($N76=9,BO106*'4 PEF'!$K$7,IF($N76=10,BO106*'4 PEF'!$K$6)))))</f>
        <v>5.6327433567843945</v>
      </c>
      <c r="BP76" s="21">
        <f>BP106*'4 PEF'!$K$10</f>
        <v>6.57201323242524</v>
      </c>
      <c r="BQ76" s="21">
        <f>IF($N76=2,BQ106*'4 PEF'!$K$4,IF(OR($N76=3,$N76=4,$N76=5,$N76=6),BQ106*'4 PEF'!$K$5,IF(OR($N76=7,$N76=8),BQ106*'4 PEF'!$K$10,IF($N76=9,BQ106*'4 PEF'!$K$7,IF($N76=10,BQ106*'4 PEF'!$K$6)))))</f>
        <v>10.714195983523068</v>
      </c>
      <c r="BR76" s="21">
        <f>BR106*'4 PEF'!$K$10</f>
        <v>19.849983030304777</v>
      </c>
      <c r="BS76" s="21">
        <f>BS106*'4 PEF'!$K$10</f>
        <v>0.69250843225230529</v>
      </c>
      <c r="BT76" s="39">
        <f>BT106*'4 PEF'!$K$10</f>
        <v>0</v>
      </c>
      <c r="BU76" s="40">
        <f t="shared" si="91"/>
        <v>43.46144403528978</v>
      </c>
    </row>
    <row r="77" spans="1:73" x14ac:dyDescent="0.25">
      <c r="A77" s="195"/>
      <c r="B77" s="18">
        <v>10</v>
      </c>
      <c r="C77" s="26">
        <f>VLOOKUP(M77,[1]aux!$A$2:$B$35,2)</f>
        <v>28</v>
      </c>
      <c r="D77" s="55" t="s">
        <v>40</v>
      </c>
      <c r="E77" s="55" t="s">
        <v>42</v>
      </c>
      <c r="F77" s="54" t="s">
        <v>40</v>
      </c>
      <c r="G77" s="54" t="s">
        <v>42</v>
      </c>
      <c r="H77" s="54">
        <v>0</v>
      </c>
      <c r="I77" s="54">
        <f t="shared" si="68"/>
        <v>4</v>
      </c>
      <c r="J77" s="54">
        <f t="shared" si="69"/>
        <v>2</v>
      </c>
      <c r="K77" s="54">
        <f t="shared" si="70"/>
        <v>2</v>
      </c>
      <c r="L77" s="54">
        <f t="shared" si="71"/>
        <v>1</v>
      </c>
      <c r="M77" s="54">
        <f t="shared" si="72"/>
        <v>4221</v>
      </c>
      <c r="N77" s="54">
        <v>8</v>
      </c>
      <c r="O77" s="54">
        <v>13</v>
      </c>
      <c r="P77" s="54">
        <v>1</v>
      </c>
      <c r="Q77" s="54">
        <v>1</v>
      </c>
      <c r="R77" s="54">
        <v>2</v>
      </c>
      <c r="S77" s="54" t="s">
        <v>42</v>
      </c>
      <c r="T77" s="26">
        <f t="shared" si="73"/>
        <v>17</v>
      </c>
      <c r="U77" s="54">
        <v>0</v>
      </c>
      <c r="V77" s="54">
        <v>0</v>
      </c>
      <c r="W77" s="19"/>
      <c r="X77" s="11">
        <f>VLOOKUP($C77,[2]Sevilla!$BB$7:$BK$40,5)</f>
        <v>13</v>
      </c>
      <c r="Y77" s="11">
        <f>VLOOKUP($C77,[2]Sevilla!$BB$7:$BK$40,6)</f>
        <v>35</v>
      </c>
      <c r="Z77" s="11">
        <f>VLOOKUP($C77,[2]Sevilla!$BB$7:$BK$40,7)</f>
        <v>67</v>
      </c>
      <c r="AA77" s="11">
        <f>VLOOKUP($C77,[2]Sevilla!$BB$7:$BK$40,8)</f>
        <v>88</v>
      </c>
      <c r="AB77" s="11">
        <f>VLOOKUP($C77,[2]Sevilla!$BB$7:$BK$40,9)</f>
        <v>116</v>
      </c>
      <c r="AC77" s="11">
        <f>VLOOKUP($C77,[2]Sevilla!$BB$7:$BK$40,10)</f>
        <v>108</v>
      </c>
      <c r="AD77" s="12">
        <f t="shared" si="74"/>
        <v>0</v>
      </c>
      <c r="AE77" s="12">
        <f t="shared" si="75"/>
        <v>0</v>
      </c>
      <c r="AF77" s="12">
        <v>0</v>
      </c>
      <c r="AG77" s="12" t="s">
        <v>38</v>
      </c>
      <c r="AH77" s="12" t="s">
        <v>38</v>
      </c>
      <c r="AI77" s="12">
        <f t="shared" si="76"/>
        <v>133</v>
      </c>
      <c r="AJ77" s="12">
        <f t="shared" si="77"/>
        <v>0</v>
      </c>
      <c r="AK77" s="12">
        <f t="shared" si="78"/>
        <v>148</v>
      </c>
      <c r="AL77" s="12">
        <f t="shared" si="79"/>
        <v>162</v>
      </c>
      <c r="AM77" s="12">
        <f t="shared" si="80"/>
        <v>0</v>
      </c>
      <c r="AN77" s="12">
        <f t="shared" si="81"/>
        <v>0</v>
      </c>
      <c r="AO77" s="14">
        <f t="shared" si="66"/>
        <v>463.16815061732541</v>
      </c>
      <c r="AP77" s="11">
        <f>VLOOKUP($C77,[1]Sevilla!$BB$7:$BK$40,5)</f>
        <v>13</v>
      </c>
      <c r="AQ77" s="11">
        <f>VLOOKUP($C77,[1]Sevilla!$BB$7:$BK$40,6)</f>
        <v>35</v>
      </c>
      <c r="AR77" s="11">
        <f>VLOOKUP($C77,[1]Sevilla!$BB$7:$BK$40,7)</f>
        <v>67</v>
      </c>
      <c r="AS77" s="11">
        <f>VLOOKUP($C77,[1]Sevilla!$BB$7:$BK$40,8)</f>
        <v>89</v>
      </c>
      <c r="AT77" s="11">
        <f>VLOOKUP($C77,[1]Sevilla!$BB$7:$BK$40,9)</f>
        <v>117</v>
      </c>
      <c r="AU77" s="11">
        <f>VLOOKUP($C77,[1]Sevilla!$BB$7:$BK$40,10)</f>
        <v>109</v>
      </c>
      <c r="AV77" s="12">
        <f t="shared" si="82"/>
        <v>0</v>
      </c>
      <c r="AW77" s="12">
        <f t="shared" si="83"/>
        <v>0</v>
      </c>
      <c r="AX77" s="12">
        <v>0</v>
      </c>
      <c r="AY77" s="12" t="s">
        <v>38</v>
      </c>
      <c r="AZ77" s="12" t="s">
        <v>38</v>
      </c>
      <c r="BA77" s="12">
        <f t="shared" si="84"/>
        <v>134</v>
      </c>
      <c r="BB77" s="12">
        <f t="shared" si="85"/>
        <v>0</v>
      </c>
      <c r="BC77" s="12">
        <f t="shared" si="86"/>
        <v>149</v>
      </c>
      <c r="BD77" s="12">
        <f t="shared" si="87"/>
        <v>162</v>
      </c>
      <c r="BE77" s="12">
        <f t="shared" si="88"/>
        <v>0</v>
      </c>
      <c r="BF77" s="12">
        <f t="shared" si="89"/>
        <v>0</v>
      </c>
      <c r="BG77" s="14">
        <f t="shared" si="67"/>
        <v>265.78915185931169</v>
      </c>
      <c r="BH77" s="21">
        <f>IF($N77=2,BH107*'4 PEF'!$K$4,IF(OR($N77=3,$N77=4,$N77=5,$N77=6),BH107*'4 PEF'!$K$5,IF(OR($N77=7,$N77=8),BH107*'4 PEF'!$K$10,IF($N77=9,BH107*'4 PEF'!$K$7,IF($N77=10,BH107*'4 PEF'!$K$6)))))</f>
        <v>2.9401346899223997</v>
      </c>
      <c r="BI77" s="21">
        <f>BI107*'4 PEF'!$K$10</f>
        <v>10.904406115076746</v>
      </c>
      <c r="BJ77" s="21">
        <f>IF($N77=2,BJ107*'4 PEF'!$K$4,IF(OR($N77=3,$N77=4,$N77=5,$N77=6),BJ107*'4 PEF'!$K$5,IF(OR($N77=7,$N77=8),BJ107*'4 PEF'!$K$10,IF($N77=9,BJ107*'4 PEF'!$K$7,IF($N77=10,BJ107*'4 PEF'!$K$6)))))</f>
        <v>8.8725772906662108</v>
      </c>
      <c r="BK77" s="21">
        <f>BK107*'4 PEF'!$K$10</f>
        <v>19.301450285712871</v>
      </c>
      <c r="BL77" s="21">
        <f>BL107*'4 PEF'!$K$10</f>
        <v>0.76620165779028737</v>
      </c>
      <c r="BM77" s="39">
        <f>BM107*'4 PEF'!$K$10</f>
        <v>0</v>
      </c>
      <c r="BN77" s="40">
        <f t="shared" si="90"/>
        <v>42.784770039168521</v>
      </c>
      <c r="BO77" s="21">
        <f>IF($N77=2,BO107*'4 PEF'!$K$4,IF(OR($N77=3,$N77=4,$N77=5,$N77=6),BO107*'4 PEF'!$K$5,IF(OR($N77=7,$N77=8),BO107*'4 PEF'!$K$10,IF($N77=9,BO107*'4 PEF'!$K$7,IF($N77=10,BO107*'4 PEF'!$K$6)))))</f>
        <v>2.7318353399552824</v>
      </c>
      <c r="BP77" s="21">
        <f>BP107*'4 PEF'!$K$10</f>
        <v>5.4852355738535419</v>
      </c>
      <c r="BQ77" s="21">
        <f>IF($N77=2,BQ107*'4 PEF'!$K$4,IF(OR($N77=3,$N77=4,$N77=5,$N77=6),BQ107*'4 PEF'!$K$5,IF(OR($N77=7,$N77=8),BQ107*'4 PEF'!$K$10,IF($N77=9,BQ107*'4 PEF'!$K$7,IF($N77=10,BQ107*'4 PEF'!$K$6)))))</f>
        <v>11.408870178508955</v>
      </c>
      <c r="BR77" s="21">
        <f>BR107*'4 PEF'!$K$10</f>
        <v>19.849983030304777</v>
      </c>
      <c r="BS77" s="21">
        <f>BS107*'4 PEF'!$K$10</f>
        <v>0.65593755419541422</v>
      </c>
      <c r="BT77" s="39">
        <f>BT107*'4 PEF'!$K$10</f>
        <v>0</v>
      </c>
      <c r="BU77" s="40">
        <f t="shared" si="91"/>
        <v>40.131861676817969</v>
      </c>
    </row>
    <row r="78" spans="1:73" x14ac:dyDescent="0.25">
      <c r="A78" s="195"/>
      <c r="B78" s="18">
        <v>11</v>
      </c>
      <c r="C78" s="26">
        <f>VLOOKUP(M78,[1]aux!$A$2:$B$35,2)</f>
        <v>31</v>
      </c>
      <c r="D78" s="55" t="s">
        <v>40</v>
      </c>
      <c r="E78" s="55" t="s">
        <v>40</v>
      </c>
      <c r="F78" s="54" t="s">
        <v>42</v>
      </c>
      <c r="G78" s="54" t="s">
        <v>42</v>
      </c>
      <c r="H78" s="54">
        <v>0</v>
      </c>
      <c r="I78" s="54">
        <f t="shared" si="68"/>
        <v>4</v>
      </c>
      <c r="J78" s="54">
        <f t="shared" si="69"/>
        <v>3</v>
      </c>
      <c r="K78" s="54">
        <f t="shared" si="70"/>
        <v>1</v>
      </c>
      <c r="L78" s="54">
        <f t="shared" si="71"/>
        <v>1</v>
      </c>
      <c r="M78" s="54">
        <f t="shared" si="72"/>
        <v>4311</v>
      </c>
      <c r="N78" s="54">
        <v>8</v>
      </c>
      <c r="O78" s="54">
        <v>13</v>
      </c>
      <c r="P78" s="54">
        <v>1</v>
      </c>
      <c r="Q78" s="54">
        <v>1</v>
      </c>
      <c r="R78" s="54">
        <v>2</v>
      </c>
      <c r="S78" s="54" t="s">
        <v>42</v>
      </c>
      <c r="T78" s="26">
        <f t="shared" si="73"/>
        <v>17</v>
      </c>
      <c r="U78" s="54">
        <v>0</v>
      </c>
      <c r="V78" s="54">
        <v>0</v>
      </c>
      <c r="W78" s="19"/>
      <c r="X78" s="11">
        <f>VLOOKUP($C78,[2]Sevilla!$BB$7:$BK$40,5)</f>
        <v>13</v>
      </c>
      <c r="Y78" s="11">
        <f>VLOOKUP($C78,[2]Sevilla!$BB$7:$BK$40,6)</f>
        <v>35</v>
      </c>
      <c r="Z78" s="11">
        <f>VLOOKUP($C78,[2]Sevilla!$BB$7:$BK$40,7)</f>
        <v>67</v>
      </c>
      <c r="AA78" s="11">
        <f>VLOOKUP($C78,[2]Sevilla!$BB$7:$BK$40,8)</f>
        <v>90</v>
      </c>
      <c r="AB78" s="11">
        <f>VLOOKUP($C78,[2]Sevilla!$BB$7:$BK$40,9)</f>
        <v>0</v>
      </c>
      <c r="AC78" s="11">
        <f>VLOOKUP($C78,[2]Sevilla!$BB$7:$BK$40,10)</f>
        <v>102</v>
      </c>
      <c r="AD78" s="12">
        <f t="shared" si="74"/>
        <v>0</v>
      </c>
      <c r="AE78" s="12">
        <f t="shared" si="75"/>
        <v>0</v>
      </c>
      <c r="AF78" s="12">
        <v>0</v>
      </c>
      <c r="AG78" s="12" t="s">
        <v>38</v>
      </c>
      <c r="AH78" s="12" t="s">
        <v>38</v>
      </c>
      <c r="AI78" s="12">
        <f t="shared" si="76"/>
        <v>133</v>
      </c>
      <c r="AJ78" s="12">
        <f t="shared" si="77"/>
        <v>0</v>
      </c>
      <c r="AK78" s="12">
        <f t="shared" si="78"/>
        <v>148</v>
      </c>
      <c r="AL78" s="12">
        <f t="shared" si="79"/>
        <v>162</v>
      </c>
      <c r="AM78" s="12">
        <f t="shared" si="80"/>
        <v>0</v>
      </c>
      <c r="AN78" s="12">
        <f t="shared" si="81"/>
        <v>0</v>
      </c>
      <c r="AO78" s="14">
        <f t="shared" si="66"/>
        <v>414.78712377522015</v>
      </c>
      <c r="AP78" s="11">
        <f>VLOOKUP($C78,[1]Sevilla!$BB$7:$BK$40,5)</f>
        <v>13</v>
      </c>
      <c r="AQ78" s="11">
        <f>VLOOKUP($C78,[1]Sevilla!$BB$7:$BK$40,6)</f>
        <v>35</v>
      </c>
      <c r="AR78" s="11">
        <f>VLOOKUP($C78,[1]Sevilla!$BB$7:$BK$40,7)</f>
        <v>67</v>
      </c>
      <c r="AS78" s="11">
        <f>VLOOKUP($C78,[1]Sevilla!$BB$7:$BK$40,8)</f>
        <v>91</v>
      </c>
      <c r="AT78" s="11">
        <f>VLOOKUP($C78,[1]Sevilla!$BB$7:$BK$40,9)</f>
        <v>0</v>
      </c>
      <c r="AU78" s="11">
        <f>VLOOKUP($C78,[1]Sevilla!$BB$7:$BK$40,10)</f>
        <v>103</v>
      </c>
      <c r="AV78" s="12">
        <f t="shared" si="82"/>
        <v>0</v>
      </c>
      <c r="AW78" s="12">
        <f t="shared" si="83"/>
        <v>0</v>
      </c>
      <c r="AX78" s="12">
        <v>0</v>
      </c>
      <c r="AY78" s="12" t="s">
        <v>38</v>
      </c>
      <c r="AZ78" s="12" t="s">
        <v>38</v>
      </c>
      <c r="BA78" s="12">
        <f t="shared" si="84"/>
        <v>134</v>
      </c>
      <c r="BB78" s="12">
        <f t="shared" si="85"/>
        <v>0</v>
      </c>
      <c r="BC78" s="12">
        <f t="shared" si="86"/>
        <v>149</v>
      </c>
      <c r="BD78" s="12">
        <f t="shared" si="87"/>
        <v>162</v>
      </c>
      <c r="BE78" s="12">
        <f t="shared" si="88"/>
        <v>0</v>
      </c>
      <c r="BF78" s="12">
        <f t="shared" si="89"/>
        <v>0</v>
      </c>
      <c r="BG78" s="14">
        <f t="shared" si="67"/>
        <v>244.85341788801981</v>
      </c>
      <c r="BH78" s="21">
        <f>IF($N78=2,BH108*'4 PEF'!$K$4,IF(OR($N78=3,$N78=4,$N78=5,$N78=6),BH108*'4 PEF'!$K$5,IF(OR($N78=7,$N78=8),BH108*'4 PEF'!$K$10,IF($N78=9,BH108*'4 PEF'!$K$7,IF($N78=10,BH108*'4 PEF'!$K$6)))))</f>
        <v>1.6674906909264189</v>
      </c>
      <c r="BI78" s="21">
        <f>BI108*'4 PEF'!$K$10</f>
        <v>22.871876399670334</v>
      </c>
      <c r="BJ78" s="21">
        <f>IF($N78=2,BJ108*'4 PEF'!$K$4,IF(OR($N78=3,$N78=4,$N78=5,$N78=6),BJ108*'4 PEF'!$K$5,IF(OR($N78=7,$N78=8),BJ108*'4 PEF'!$K$10,IF($N78=9,BJ108*'4 PEF'!$K$7,IF($N78=10,BJ108*'4 PEF'!$K$6)))))</f>
        <v>11.557419259987341</v>
      </c>
      <c r="BK78" s="21">
        <f>BK108*'4 PEF'!$K$10</f>
        <v>19.301450285712871</v>
      </c>
      <c r="BL78" s="21">
        <f>BL108*'4 PEF'!$K$10</f>
        <v>1.058535177567</v>
      </c>
      <c r="BM78" s="39">
        <f>BM108*'4 PEF'!$K$10</f>
        <v>0</v>
      </c>
      <c r="BN78" s="40">
        <f t="shared" si="90"/>
        <v>56.456771813863973</v>
      </c>
      <c r="BO78" s="21">
        <f>IF($N78=2,BO108*'4 PEF'!$K$4,IF(OR($N78=3,$N78=4,$N78=5,$N78=6),BO108*'4 PEF'!$K$5,IF(OR($N78=7,$N78=8),BO108*'4 PEF'!$K$10,IF($N78=9,BO108*'4 PEF'!$K$7,IF($N78=10,BO108*'4 PEF'!$K$6)))))</f>
        <v>1.9434643685263133</v>
      </c>
      <c r="BP78" s="21">
        <f>BP108*'4 PEF'!$K$10</f>
        <v>12.165020678308432</v>
      </c>
      <c r="BQ78" s="21">
        <f>IF($N78=2,BQ108*'4 PEF'!$K$4,IF(OR($N78=3,$N78=4,$N78=5,$N78=6),BQ108*'4 PEF'!$K$5,IF(OR($N78=7,$N78=8),BQ108*'4 PEF'!$K$10,IF($N78=9,BQ108*'4 PEF'!$K$7,IF($N78=10,BQ108*'4 PEF'!$K$6)))))</f>
        <v>11.884878561458795</v>
      </c>
      <c r="BR78" s="21">
        <f>BR108*'4 PEF'!$K$10</f>
        <v>19.849983030304777</v>
      </c>
      <c r="BS78" s="21">
        <f>BS108*'4 PEF'!$K$10</f>
        <v>0.77954277618629486</v>
      </c>
      <c r="BT78" s="39">
        <f>BT108*'4 PEF'!$K$10</f>
        <v>0</v>
      </c>
      <c r="BU78" s="40">
        <f t="shared" si="91"/>
        <v>46.622889414784616</v>
      </c>
    </row>
    <row r="79" spans="1:73" x14ac:dyDescent="0.25">
      <c r="A79" s="195"/>
      <c r="B79" s="18">
        <v>12</v>
      </c>
      <c r="C79" s="26">
        <f>VLOOKUP(M79,[1]aux!$A$2:$B$35,2)</f>
        <v>17</v>
      </c>
      <c r="D79" s="55" t="s">
        <v>42</v>
      </c>
      <c r="E79" s="55" t="s">
        <v>38</v>
      </c>
      <c r="F79" s="54" t="s">
        <v>42</v>
      </c>
      <c r="G79" s="54" t="s">
        <v>42</v>
      </c>
      <c r="H79" s="54">
        <v>0</v>
      </c>
      <c r="I79" s="54">
        <f t="shared" si="68"/>
        <v>3</v>
      </c>
      <c r="J79" s="54">
        <f t="shared" si="69"/>
        <v>1</v>
      </c>
      <c r="K79" s="54">
        <f t="shared" si="70"/>
        <v>1</v>
      </c>
      <c r="L79" s="54">
        <f t="shared" si="71"/>
        <v>1</v>
      </c>
      <c r="M79" s="54">
        <f t="shared" si="72"/>
        <v>3111</v>
      </c>
      <c r="N79" s="54">
        <v>7</v>
      </c>
      <c r="O79" s="54">
        <v>12</v>
      </c>
      <c r="P79" s="54">
        <v>1</v>
      </c>
      <c r="Q79" s="54">
        <v>1</v>
      </c>
      <c r="R79" s="54">
        <v>1</v>
      </c>
      <c r="S79" s="54" t="s">
        <v>42</v>
      </c>
      <c r="T79" s="26">
        <f t="shared" si="73"/>
        <v>22</v>
      </c>
      <c r="U79" s="54">
        <v>1</v>
      </c>
      <c r="V79" s="54">
        <v>0</v>
      </c>
      <c r="W79" s="19"/>
      <c r="X79" s="11">
        <f>VLOOKUP($C79,[2]Sevilla!$BB$7:$BK$40,5)</f>
        <v>11</v>
      </c>
      <c r="Y79" s="11">
        <f>VLOOKUP($C79,[2]Sevilla!$BB$7:$BK$40,6)</f>
        <v>33</v>
      </c>
      <c r="Z79" s="11">
        <f>VLOOKUP($C79,[2]Sevilla!$BB$7:$BK$40,7)</f>
        <v>65</v>
      </c>
      <c r="AA79" s="11">
        <f>VLOOKUP($C79,[2]Sevilla!$BB$7:$BK$40,8)</f>
        <v>80</v>
      </c>
      <c r="AB79" s="11">
        <f>VLOOKUP($C79,[2]Sevilla!$BB$7:$BK$40,9)</f>
        <v>0</v>
      </c>
      <c r="AC79" s="11">
        <f>VLOOKUP($C79,[2]Sevilla!$BB$7:$BK$40,10)</f>
        <v>102</v>
      </c>
      <c r="AD79" s="12">
        <f t="shared" si="74"/>
        <v>0</v>
      </c>
      <c r="AE79" s="12">
        <f t="shared" si="75"/>
        <v>0</v>
      </c>
      <c r="AF79" s="12">
        <v>0</v>
      </c>
      <c r="AG79" s="12" t="s">
        <v>38</v>
      </c>
      <c r="AH79" s="12" t="s">
        <v>38</v>
      </c>
      <c r="AI79" s="12">
        <f t="shared" si="76"/>
        <v>127</v>
      </c>
      <c r="AJ79" s="12">
        <f t="shared" si="77"/>
        <v>0</v>
      </c>
      <c r="AK79" s="12">
        <f t="shared" si="78"/>
        <v>148</v>
      </c>
      <c r="AL79" s="12">
        <f t="shared" si="79"/>
        <v>160</v>
      </c>
      <c r="AM79" s="12">
        <f t="shared" si="80"/>
        <v>185</v>
      </c>
      <c r="AN79" s="12">
        <f t="shared" si="81"/>
        <v>0</v>
      </c>
      <c r="AO79" s="14">
        <f t="shared" si="66"/>
        <v>305.23008494353553</v>
      </c>
      <c r="AP79" s="11">
        <f>VLOOKUP($C79,[1]Sevilla!$BB$7:$BK$40,5)</f>
        <v>11</v>
      </c>
      <c r="AQ79" s="11">
        <f>VLOOKUP($C79,[1]Sevilla!$BB$7:$BK$40,6)</f>
        <v>33</v>
      </c>
      <c r="AR79" s="11">
        <f>VLOOKUP($C79,[1]Sevilla!$BB$7:$BK$40,7)</f>
        <v>65</v>
      </c>
      <c r="AS79" s="11">
        <f>VLOOKUP($C79,[1]Sevilla!$BB$7:$BK$40,8)</f>
        <v>81</v>
      </c>
      <c r="AT79" s="11">
        <f>VLOOKUP($C79,[1]Sevilla!$BB$7:$BK$40,9)</f>
        <v>0</v>
      </c>
      <c r="AU79" s="11">
        <f>VLOOKUP($C79,[1]Sevilla!$BB$7:$BK$40,10)</f>
        <v>103</v>
      </c>
      <c r="AV79" s="12">
        <f t="shared" si="82"/>
        <v>0</v>
      </c>
      <c r="AW79" s="12">
        <f t="shared" si="83"/>
        <v>0</v>
      </c>
      <c r="AX79" s="12">
        <v>0</v>
      </c>
      <c r="AY79" s="12" t="s">
        <v>38</v>
      </c>
      <c r="AZ79" s="12" t="s">
        <v>38</v>
      </c>
      <c r="BA79" s="12">
        <f t="shared" si="84"/>
        <v>128</v>
      </c>
      <c r="BB79" s="12">
        <f t="shared" si="85"/>
        <v>0</v>
      </c>
      <c r="BC79" s="12">
        <f t="shared" si="86"/>
        <v>149</v>
      </c>
      <c r="BD79" s="12">
        <f t="shared" si="87"/>
        <v>160</v>
      </c>
      <c r="BE79" s="12">
        <f t="shared" si="88"/>
        <v>186</v>
      </c>
      <c r="BF79" s="12">
        <f t="shared" si="89"/>
        <v>0</v>
      </c>
      <c r="BG79" s="14">
        <f t="shared" si="67"/>
        <v>188.59792939276883</v>
      </c>
      <c r="BH79" s="21">
        <f>IF($N79=2,BH109*'4 PEF'!$K$4,IF(OR($N79=3,$N79=4,$N79=5,$N79=6),BH109*'4 PEF'!$K$5,IF(OR($N79=7,$N79=8),BH109*'4 PEF'!$K$10,IF($N79=9,BH109*'4 PEF'!$K$7,IF($N79=10,BH109*'4 PEF'!$K$6)))))</f>
        <v>9.6937151994890343</v>
      </c>
      <c r="BI79" s="21">
        <f>BI109*'4 PEF'!$K$10</f>
        <v>38.580616545323373</v>
      </c>
      <c r="BJ79" s="21">
        <f>IF($N79=2,BJ109*'4 PEF'!$K$4,IF(OR($N79=3,$N79=4,$N79=5,$N79=6),BJ109*'4 PEF'!$K$5,IF(OR($N79=7,$N79=8),BJ109*'4 PEF'!$K$10,IF($N79=9,BJ109*'4 PEF'!$K$7,IF($N79=10,BJ109*'4 PEF'!$K$6)))))</f>
        <v>2.764282754634074</v>
      </c>
      <c r="BK79" s="21">
        <f>BK109*'4 PEF'!$K$10</f>
        <v>19.301450285712871</v>
      </c>
      <c r="BL79" s="21">
        <f>BL109*'4 PEF'!$K$10</f>
        <v>1.1390457895187607</v>
      </c>
      <c r="BM79" s="39">
        <f>BM109*'4 PEF'!$K$10</f>
        <v>0</v>
      </c>
      <c r="BN79" s="40">
        <f t="shared" si="90"/>
        <v>71.479110574678117</v>
      </c>
      <c r="BO79" s="21">
        <f>IF($N79=2,BO109*'4 PEF'!$K$4,IF(OR($N79=3,$N79=4,$N79=5,$N79=6),BO109*'4 PEF'!$K$5,IF(OR($N79=7,$N79=8),BO109*'4 PEF'!$K$10,IF($N79=9,BO109*'4 PEF'!$K$7,IF($N79=10,BO109*'4 PEF'!$K$6)))))</f>
        <v>8.7660765718258382</v>
      </c>
      <c r="BP79" s="21">
        <f>BP109*'4 PEF'!$K$10</f>
        <v>22.817287406566159</v>
      </c>
      <c r="BQ79" s="21">
        <f>IF($N79=2,BQ109*'4 PEF'!$K$4,IF(OR($N79=3,$N79=4,$N79=5,$N79=6),BQ109*'4 PEF'!$K$5,IF(OR($N79=7,$N79=8),BQ109*'4 PEF'!$K$10,IF($N79=9,BQ109*'4 PEF'!$K$7,IF($N79=10,BQ109*'4 PEF'!$K$6)))))</f>
        <v>4.5563358459638481</v>
      </c>
      <c r="BR79" s="21">
        <f>BR109*'4 PEF'!$K$10</f>
        <v>19.849983030304777</v>
      </c>
      <c r="BS79" s="21">
        <f>BS109*'4 PEF'!$K$10</f>
        <v>0.81626085085319144</v>
      </c>
      <c r="BT79" s="39">
        <f>BT109*'4 PEF'!$K$10</f>
        <v>0</v>
      </c>
      <c r="BU79" s="40">
        <f t="shared" si="91"/>
        <v>56.805943705513812</v>
      </c>
    </row>
    <row r="80" spans="1:73" x14ac:dyDescent="0.25">
      <c r="A80" s="195"/>
      <c r="B80" s="18">
        <v>13</v>
      </c>
      <c r="C80" s="26">
        <f>VLOOKUP(M80,[1]aux!$A$2:$B$35,2)</f>
        <v>18</v>
      </c>
      <c r="D80" s="55" t="s">
        <v>42</v>
      </c>
      <c r="E80" s="55" t="s">
        <v>38</v>
      </c>
      <c r="F80" s="54" t="s">
        <v>40</v>
      </c>
      <c r="G80" s="54" t="s">
        <v>42</v>
      </c>
      <c r="H80" s="54">
        <v>0</v>
      </c>
      <c r="I80" s="54">
        <f t="shared" si="68"/>
        <v>3</v>
      </c>
      <c r="J80" s="54">
        <f t="shared" si="69"/>
        <v>1</v>
      </c>
      <c r="K80" s="54">
        <f t="shared" si="70"/>
        <v>2</v>
      </c>
      <c r="L80" s="54">
        <f t="shared" si="71"/>
        <v>1</v>
      </c>
      <c r="M80" s="54">
        <f t="shared" si="72"/>
        <v>3121</v>
      </c>
      <c r="N80" s="54">
        <v>7</v>
      </c>
      <c r="O80" s="54">
        <v>12</v>
      </c>
      <c r="P80" s="54">
        <v>1</v>
      </c>
      <c r="Q80" s="54">
        <v>1</v>
      </c>
      <c r="R80" s="54">
        <v>1</v>
      </c>
      <c r="S80" s="54" t="s">
        <v>42</v>
      </c>
      <c r="T80" s="26">
        <f t="shared" si="73"/>
        <v>22</v>
      </c>
      <c r="U80" s="54">
        <v>1</v>
      </c>
      <c r="V80" s="54">
        <v>0</v>
      </c>
      <c r="W80" s="19"/>
      <c r="X80" s="11">
        <f>VLOOKUP($C80,[2]Sevilla!$BB$7:$BK$40,5)</f>
        <v>11</v>
      </c>
      <c r="Y80" s="11">
        <f>VLOOKUP($C80,[2]Sevilla!$BB$7:$BK$40,6)</f>
        <v>33</v>
      </c>
      <c r="Z80" s="11">
        <f>VLOOKUP($C80,[2]Sevilla!$BB$7:$BK$40,7)</f>
        <v>65</v>
      </c>
      <c r="AA80" s="11">
        <f>VLOOKUP($C80,[2]Sevilla!$BB$7:$BK$40,8)</f>
        <v>80</v>
      </c>
      <c r="AB80" s="11">
        <f>VLOOKUP($C80,[2]Sevilla!$BB$7:$BK$40,9)</f>
        <v>116</v>
      </c>
      <c r="AC80" s="11">
        <f>VLOOKUP($C80,[2]Sevilla!$BB$7:$BK$40,10)</f>
        <v>108</v>
      </c>
      <c r="AD80" s="12">
        <f t="shared" si="74"/>
        <v>0</v>
      </c>
      <c r="AE80" s="12">
        <f t="shared" si="75"/>
        <v>0</v>
      </c>
      <c r="AF80" s="12">
        <v>0</v>
      </c>
      <c r="AG80" s="12" t="s">
        <v>38</v>
      </c>
      <c r="AH80" s="12" t="s">
        <v>38</v>
      </c>
      <c r="AI80" s="12">
        <f t="shared" si="76"/>
        <v>127</v>
      </c>
      <c r="AJ80" s="12">
        <f t="shared" si="77"/>
        <v>0</v>
      </c>
      <c r="AK80" s="12">
        <f t="shared" si="78"/>
        <v>148</v>
      </c>
      <c r="AL80" s="12">
        <f t="shared" si="79"/>
        <v>160</v>
      </c>
      <c r="AM80" s="12">
        <f t="shared" si="80"/>
        <v>185</v>
      </c>
      <c r="AN80" s="12">
        <f t="shared" si="81"/>
        <v>0</v>
      </c>
      <c r="AO80" s="14">
        <f t="shared" si="66"/>
        <v>378.22115637210698</v>
      </c>
      <c r="AP80" s="11">
        <f>VLOOKUP($C80,[1]Sevilla!$BB$7:$BK$40,5)</f>
        <v>11</v>
      </c>
      <c r="AQ80" s="11">
        <f>VLOOKUP($C80,[1]Sevilla!$BB$7:$BK$40,6)</f>
        <v>33</v>
      </c>
      <c r="AR80" s="11">
        <f>VLOOKUP($C80,[1]Sevilla!$BB$7:$BK$40,7)</f>
        <v>65</v>
      </c>
      <c r="AS80" s="11">
        <f>VLOOKUP($C80,[1]Sevilla!$BB$7:$BK$40,8)</f>
        <v>81</v>
      </c>
      <c r="AT80" s="11">
        <f>VLOOKUP($C80,[1]Sevilla!$BB$7:$BK$40,9)</f>
        <v>117</v>
      </c>
      <c r="AU80" s="11">
        <f>VLOOKUP($C80,[1]Sevilla!$BB$7:$BK$40,10)</f>
        <v>109</v>
      </c>
      <c r="AV80" s="12">
        <f t="shared" si="82"/>
        <v>0</v>
      </c>
      <c r="AW80" s="12">
        <f t="shared" si="83"/>
        <v>0</v>
      </c>
      <c r="AX80" s="12">
        <v>0</v>
      </c>
      <c r="AY80" s="12" t="s">
        <v>38</v>
      </c>
      <c r="AZ80" s="12" t="s">
        <v>38</v>
      </c>
      <c r="BA80" s="12">
        <f t="shared" si="84"/>
        <v>128</v>
      </c>
      <c r="BB80" s="12">
        <f t="shared" si="85"/>
        <v>0</v>
      </c>
      <c r="BC80" s="12">
        <f t="shared" si="86"/>
        <v>149</v>
      </c>
      <c r="BD80" s="12">
        <f t="shared" si="87"/>
        <v>160</v>
      </c>
      <c r="BE80" s="12">
        <f t="shared" si="88"/>
        <v>186</v>
      </c>
      <c r="BF80" s="12">
        <f t="shared" si="89"/>
        <v>0</v>
      </c>
      <c r="BG80" s="14">
        <f t="shared" si="67"/>
        <v>221.02792939276881</v>
      </c>
      <c r="BH80" s="21">
        <f>IF($N80=2,BH110*'4 PEF'!$K$4,IF(OR($N80=3,$N80=4,$N80=5,$N80=6),BH110*'4 PEF'!$K$5,IF(OR($N80=7,$N80=8),BH110*'4 PEF'!$K$10,IF($N80=9,BH110*'4 PEF'!$K$7,IF($N80=10,BH110*'4 PEF'!$K$6)))))</f>
        <v>9.717388436161384</v>
      </c>
      <c r="BI80" s="21">
        <f>BI110*'4 PEF'!$K$10</f>
        <v>21.945493391989853</v>
      </c>
      <c r="BJ80" s="21">
        <f>IF($N80=2,BJ110*'4 PEF'!$K$4,IF(OR($N80=3,$N80=4,$N80=5,$N80=6),BJ110*'4 PEF'!$K$5,IF(OR($N80=7,$N80=8),BJ110*'4 PEF'!$K$10,IF($N80=9,BJ110*'4 PEF'!$K$7,IF($N80=10,BJ110*'4 PEF'!$K$6)))))</f>
        <v>2.7710003452984067</v>
      </c>
      <c r="BK80" s="21">
        <f>BK110*'4 PEF'!$K$10</f>
        <v>19.301450285712871</v>
      </c>
      <c r="BL80" s="21">
        <f>BL110*'4 PEF'!$K$10</f>
        <v>0.84245953604327672</v>
      </c>
      <c r="BM80" s="39">
        <f>BM110*'4 PEF'!$K$10</f>
        <v>0</v>
      </c>
      <c r="BN80" s="40">
        <f t="shared" si="90"/>
        <v>54.577791995205786</v>
      </c>
      <c r="BO80" s="21">
        <f>IF($N80=2,BO110*'4 PEF'!$K$4,IF(OR($N80=3,$N80=4,$N80=5,$N80=6),BO110*'4 PEF'!$K$5,IF(OR($N80=7,$N80=8),BO110*'4 PEF'!$K$10,IF($N80=9,BO110*'4 PEF'!$K$7,IF($N80=10,BO110*'4 PEF'!$K$6)))))</f>
        <v>8.7702983120223337</v>
      </c>
      <c r="BP80" s="21">
        <f>BP110*'4 PEF'!$K$10</f>
        <v>12.449164388346611</v>
      </c>
      <c r="BQ80" s="21">
        <f>IF($N80=2,BQ110*'4 PEF'!$K$4,IF(OR($N80=3,$N80=4,$N80=5,$N80=6),BQ110*'4 PEF'!$K$5,IF(OR($N80=7,$N80=8),BQ110*'4 PEF'!$K$10,IF($N80=9,BQ110*'4 PEF'!$K$7,IF($N80=10,BQ110*'4 PEF'!$K$6)))))</f>
        <v>4.5583338201542665</v>
      </c>
      <c r="BR80" s="21">
        <f>BR110*'4 PEF'!$K$10</f>
        <v>19.849983030304777</v>
      </c>
      <c r="BS80" s="21">
        <f>BS110*'4 PEF'!$K$10</f>
        <v>0.69250843225230529</v>
      </c>
      <c r="BT80" s="39">
        <f>BT110*'4 PEF'!$K$10</f>
        <v>0</v>
      </c>
      <c r="BU80" s="40">
        <f t="shared" si="91"/>
        <v>46.320287983080291</v>
      </c>
    </row>
    <row r="81" spans="1:73" x14ac:dyDescent="0.25">
      <c r="A81" s="195"/>
      <c r="B81" s="18">
        <v>14</v>
      </c>
      <c r="C81" s="26">
        <f>VLOOKUP(M81,[1]aux!$A$2:$B$35,2)</f>
        <v>28</v>
      </c>
      <c r="D81" s="55" t="s">
        <v>40</v>
      </c>
      <c r="E81" s="55" t="s">
        <v>42</v>
      </c>
      <c r="F81" s="54" t="s">
        <v>40</v>
      </c>
      <c r="G81" s="54" t="s">
        <v>42</v>
      </c>
      <c r="H81" s="54">
        <v>0</v>
      </c>
      <c r="I81" s="54">
        <f t="shared" si="68"/>
        <v>4</v>
      </c>
      <c r="J81" s="54">
        <f t="shared" si="69"/>
        <v>2</v>
      </c>
      <c r="K81" s="54">
        <f t="shared" si="70"/>
        <v>2</v>
      </c>
      <c r="L81" s="54">
        <f t="shared" si="71"/>
        <v>1</v>
      </c>
      <c r="M81" s="54">
        <f t="shared" si="72"/>
        <v>4221</v>
      </c>
      <c r="N81" s="54">
        <v>7</v>
      </c>
      <c r="O81" s="54">
        <v>12</v>
      </c>
      <c r="P81" s="54">
        <v>1</v>
      </c>
      <c r="Q81" s="54">
        <v>1</v>
      </c>
      <c r="R81" s="54">
        <v>1</v>
      </c>
      <c r="S81" s="54" t="s">
        <v>42</v>
      </c>
      <c r="T81" s="26">
        <f t="shared" si="73"/>
        <v>22</v>
      </c>
      <c r="U81" s="54">
        <v>1</v>
      </c>
      <c r="V81" s="54">
        <v>0</v>
      </c>
      <c r="W81" s="19"/>
      <c r="X81" s="11">
        <f>VLOOKUP($C81,[2]Sevilla!$BB$7:$BK$40,5)</f>
        <v>13</v>
      </c>
      <c r="Y81" s="11">
        <f>VLOOKUP($C81,[2]Sevilla!$BB$7:$BK$40,6)</f>
        <v>35</v>
      </c>
      <c r="Z81" s="11">
        <f>VLOOKUP($C81,[2]Sevilla!$BB$7:$BK$40,7)</f>
        <v>67</v>
      </c>
      <c r="AA81" s="11">
        <f>VLOOKUP($C81,[2]Sevilla!$BB$7:$BK$40,8)</f>
        <v>88</v>
      </c>
      <c r="AB81" s="11">
        <f>VLOOKUP($C81,[2]Sevilla!$BB$7:$BK$40,9)</f>
        <v>116</v>
      </c>
      <c r="AC81" s="11">
        <f>VLOOKUP($C81,[2]Sevilla!$BB$7:$BK$40,10)</f>
        <v>108</v>
      </c>
      <c r="AD81" s="12">
        <f t="shared" si="74"/>
        <v>0</v>
      </c>
      <c r="AE81" s="12">
        <f t="shared" si="75"/>
        <v>0</v>
      </c>
      <c r="AF81" s="12">
        <v>0</v>
      </c>
      <c r="AG81" s="12" t="s">
        <v>38</v>
      </c>
      <c r="AH81" s="12" t="s">
        <v>38</v>
      </c>
      <c r="AI81" s="12">
        <f t="shared" si="76"/>
        <v>127</v>
      </c>
      <c r="AJ81" s="12">
        <f t="shared" si="77"/>
        <v>0</v>
      </c>
      <c r="AK81" s="12">
        <f t="shared" si="78"/>
        <v>148</v>
      </c>
      <c r="AL81" s="12">
        <f t="shared" si="79"/>
        <v>160</v>
      </c>
      <c r="AM81" s="12">
        <f t="shared" si="80"/>
        <v>185</v>
      </c>
      <c r="AN81" s="12">
        <f t="shared" si="81"/>
        <v>0</v>
      </c>
      <c r="AO81" s="14">
        <f t="shared" si="66"/>
        <v>455.29837575040813</v>
      </c>
      <c r="AP81" s="11">
        <f>VLOOKUP($C81,[1]Sevilla!$BB$7:$BK$40,5)</f>
        <v>13</v>
      </c>
      <c r="AQ81" s="11">
        <f>VLOOKUP($C81,[1]Sevilla!$BB$7:$BK$40,6)</f>
        <v>35</v>
      </c>
      <c r="AR81" s="11">
        <f>VLOOKUP($C81,[1]Sevilla!$BB$7:$BK$40,7)</f>
        <v>67</v>
      </c>
      <c r="AS81" s="11">
        <f>VLOOKUP($C81,[1]Sevilla!$BB$7:$BK$40,8)</f>
        <v>89</v>
      </c>
      <c r="AT81" s="11">
        <f>VLOOKUP($C81,[1]Sevilla!$BB$7:$BK$40,9)</f>
        <v>117</v>
      </c>
      <c r="AU81" s="11">
        <f>VLOOKUP($C81,[1]Sevilla!$BB$7:$BK$40,10)</f>
        <v>109</v>
      </c>
      <c r="AV81" s="12">
        <f t="shared" si="82"/>
        <v>0</v>
      </c>
      <c r="AW81" s="12">
        <f t="shared" si="83"/>
        <v>0</v>
      </c>
      <c r="AX81" s="12">
        <v>0</v>
      </c>
      <c r="AY81" s="12" t="s">
        <v>38</v>
      </c>
      <c r="AZ81" s="12" t="s">
        <v>38</v>
      </c>
      <c r="BA81" s="12">
        <f t="shared" si="84"/>
        <v>128</v>
      </c>
      <c r="BB81" s="12">
        <f t="shared" si="85"/>
        <v>0</v>
      </c>
      <c r="BC81" s="12">
        <f t="shared" si="86"/>
        <v>149</v>
      </c>
      <c r="BD81" s="12">
        <f t="shared" si="87"/>
        <v>160</v>
      </c>
      <c r="BE81" s="12">
        <f t="shared" si="88"/>
        <v>186</v>
      </c>
      <c r="BF81" s="12">
        <f t="shared" si="89"/>
        <v>0</v>
      </c>
      <c r="BG81" s="14">
        <f t="shared" si="67"/>
        <v>253.01176506261231</v>
      </c>
      <c r="BH81" s="21">
        <f>IF($N81=2,BH111*'4 PEF'!$K$4,IF(OR($N81=3,$N81=4,$N81=5,$N81=6),BH111*'4 PEF'!$K$5,IF(OR($N81=7,$N81=8),BH111*'4 PEF'!$K$10,IF($N81=9,BH111*'4 PEF'!$K$7,IF($N81=10,BH111*'4 PEF'!$K$6)))))</f>
        <v>4.1503662964045223</v>
      </c>
      <c r="BI81" s="21">
        <f>BI111*'4 PEF'!$K$10</f>
        <v>19.575816753629077</v>
      </c>
      <c r="BJ81" s="21">
        <f>IF($N81=2,BJ111*'4 PEF'!$K$4,IF(OR($N81=3,$N81=4,$N81=5,$N81=6),BJ111*'4 PEF'!$K$5,IF(OR($N81=7,$N81=8),BJ111*'4 PEF'!$K$10,IF($N81=9,BJ111*'4 PEF'!$K$7,IF($N81=10,BJ111*'4 PEF'!$K$6)))))</f>
        <v>3.1573457092411132</v>
      </c>
      <c r="BK81" s="21">
        <f>BK111*'4 PEF'!$K$10</f>
        <v>19.301450285712871</v>
      </c>
      <c r="BL81" s="21">
        <f>BL111*'4 PEF'!$K$10</f>
        <v>0.76620165779028737</v>
      </c>
      <c r="BM81" s="39">
        <f>BM111*'4 PEF'!$K$10</f>
        <v>0</v>
      </c>
      <c r="BN81" s="40">
        <f t="shared" si="90"/>
        <v>46.951180702777876</v>
      </c>
      <c r="BO81" s="21">
        <f>IF($N81=2,BO111*'4 PEF'!$K$4,IF(OR($N81=3,$N81=4,$N81=5,$N81=6),BO111*'4 PEF'!$K$5,IF(OR($N81=7,$N81=8),BO111*'4 PEF'!$K$10,IF($N81=9,BO111*'4 PEF'!$K$7,IF($N81=10,BO111*'4 PEF'!$K$6)))))</f>
        <v>4.268972286895889</v>
      </c>
      <c r="BP81" s="21">
        <f>BP111*'4 PEF'!$K$10</f>
        <v>10.300657800503428</v>
      </c>
      <c r="BQ81" s="21">
        <f>IF($N81=2,BQ111*'4 PEF'!$K$4,IF(OR($N81=3,$N81=4,$N81=5,$N81=6),BQ111*'4 PEF'!$K$5,IF(OR($N81=7,$N81=8),BQ111*'4 PEF'!$K$10,IF($N81=9,BQ111*'4 PEF'!$K$7,IF($N81=10,BQ111*'4 PEF'!$K$6)))))</f>
        <v>4.8715099478511208</v>
      </c>
      <c r="BR81" s="21">
        <f>BR111*'4 PEF'!$K$10</f>
        <v>19.849983030304777</v>
      </c>
      <c r="BS81" s="21">
        <f>BS111*'4 PEF'!$K$10</f>
        <v>0.65593755419541422</v>
      </c>
      <c r="BT81" s="39">
        <f>BT111*'4 PEF'!$K$10</f>
        <v>0</v>
      </c>
      <c r="BU81" s="40">
        <f t="shared" si="91"/>
        <v>39.947060619750623</v>
      </c>
    </row>
    <row r="82" spans="1:73" x14ac:dyDescent="0.25">
      <c r="A82" s="195"/>
      <c r="B82" s="18">
        <v>15</v>
      </c>
      <c r="C82" s="26">
        <f>VLOOKUP(M82,[1]aux!$A$2:$B$35,2)</f>
        <v>31</v>
      </c>
      <c r="D82" s="55" t="s">
        <v>40</v>
      </c>
      <c r="E82" s="55" t="s">
        <v>40</v>
      </c>
      <c r="F82" s="54" t="s">
        <v>42</v>
      </c>
      <c r="G82" s="54" t="s">
        <v>42</v>
      </c>
      <c r="H82" s="54">
        <v>0</v>
      </c>
      <c r="I82" s="54">
        <f t="shared" si="68"/>
        <v>4</v>
      </c>
      <c r="J82" s="54">
        <f t="shared" si="69"/>
        <v>3</v>
      </c>
      <c r="K82" s="54">
        <f t="shared" si="70"/>
        <v>1</v>
      </c>
      <c r="L82" s="54">
        <f t="shared" si="71"/>
        <v>1</v>
      </c>
      <c r="M82" s="54">
        <f t="shared" si="72"/>
        <v>4311</v>
      </c>
      <c r="N82" s="54">
        <v>7</v>
      </c>
      <c r="O82" s="54">
        <v>12</v>
      </c>
      <c r="P82" s="54">
        <v>1</v>
      </c>
      <c r="Q82" s="54">
        <v>1</v>
      </c>
      <c r="R82" s="54">
        <v>1</v>
      </c>
      <c r="S82" s="54" t="s">
        <v>42</v>
      </c>
      <c r="T82" s="26">
        <f t="shared" si="73"/>
        <v>22</v>
      </c>
      <c r="U82" s="54">
        <v>1</v>
      </c>
      <c r="V82" s="54">
        <v>0</v>
      </c>
      <c r="W82" s="19"/>
      <c r="X82" s="11">
        <f>VLOOKUP($C82,[2]Sevilla!$BB$7:$BK$40,5)</f>
        <v>13</v>
      </c>
      <c r="Y82" s="11">
        <f>VLOOKUP($C82,[2]Sevilla!$BB$7:$BK$40,6)</f>
        <v>35</v>
      </c>
      <c r="Z82" s="11">
        <f>VLOOKUP($C82,[2]Sevilla!$BB$7:$BK$40,7)</f>
        <v>67</v>
      </c>
      <c r="AA82" s="11">
        <f>VLOOKUP($C82,[2]Sevilla!$BB$7:$BK$40,8)</f>
        <v>90</v>
      </c>
      <c r="AB82" s="11">
        <f>VLOOKUP($C82,[2]Sevilla!$BB$7:$BK$40,9)</f>
        <v>0</v>
      </c>
      <c r="AC82" s="11">
        <f>VLOOKUP($C82,[2]Sevilla!$BB$7:$BK$40,10)</f>
        <v>102</v>
      </c>
      <c r="AD82" s="12">
        <f t="shared" si="74"/>
        <v>0</v>
      </c>
      <c r="AE82" s="12">
        <f t="shared" si="75"/>
        <v>0</v>
      </c>
      <c r="AF82" s="12">
        <v>0</v>
      </c>
      <c r="AG82" s="12" t="s">
        <v>38</v>
      </c>
      <c r="AH82" s="12" t="s">
        <v>38</v>
      </c>
      <c r="AI82" s="12">
        <f t="shared" si="76"/>
        <v>127</v>
      </c>
      <c r="AJ82" s="12">
        <f t="shared" si="77"/>
        <v>0</v>
      </c>
      <c r="AK82" s="12">
        <f t="shared" si="78"/>
        <v>148</v>
      </c>
      <c r="AL82" s="12">
        <f t="shared" si="79"/>
        <v>160</v>
      </c>
      <c r="AM82" s="12">
        <f t="shared" si="80"/>
        <v>185</v>
      </c>
      <c r="AN82" s="12">
        <f t="shared" si="81"/>
        <v>0</v>
      </c>
      <c r="AO82" s="14">
        <f t="shared" si="66"/>
        <v>406.91734890830287</v>
      </c>
      <c r="AP82" s="11">
        <f>VLOOKUP($C82,[1]Sevilla!$BB$7:$BK$40,5)</f>
        <v>13</v>
      </c>
      <c r="AQ82" s="11">
        <f>VLOOKUP($C82,[1]Sevilla!$BB$7:$BK$40,6)</f>
        <v>35</v>
      </c>
      <c r="AR82" s="11">
        <f>VLOOKUP($C82,[1]Sevilla!$BB$7:$BK$40,7)</f>
        <v>67</v>
      </c>
      <c r="AS82" s="11">
        <f>VLOOKUP($C82,[1]Sevilla!$BB$7:$BK$40,8)</f>
        <v>91</v>
      </c>
      <c r="AT82" s="11">
        <f>VLOOKUP($C82,[1]Sevilla!$BB$7:$BK$40,9)</f>
        <v>0</v>
      </c>
      <c r="AU82" s="11">
        <f>VLOOKUP($C82,[1]Sevilla!$BB$7:$BK$40,10)</f>
        <v>103</v>
      </c>
      <c r="AV82" s="12">
        <f t="shared" si="82"/>
        <v>0</v>
      </c>
      <c r="AW82" s="12">
        <f t="shared" si="83"/>
        <v>0</v>
      </c>
      <c r="AX82" s="12">
        <v>0</v>
      </c>
      <c r="AY82" s="12" t="s">
        <v>38</v>
      </c>
      <c r="AZ82" s="12" t="s">
        <v>38</v>
      </c>
      <c r="BA82" s="12">
        <f t="shared" si="84"/>
        <v>128</v>
      </c>
      <c r="BB82" s="12">
        <f t="shared" si="85"/>
        <v>0</v>
      </c>
      <c r="BC82" s="12">
        <f t="shared" si="86"/>
        <v>149</v>
      </c>
      <c r="BD82" s="12">
        <f t="shared" si="87"/>
        <v>160</v>
      </c>
      <c r="BE82" s="12">
        <f t="shared" si="88"/>
        <v>186</v>
      </c>
      <c r="BF82" s="12">
        <f t="shared" si="89"/>
        <v>0</v>
      </c>
      <c r="BG82" s="14">
        <f t="shared" si="67"/>
        <v>232.07603109132043</v>
      </c>
      <c r="BH82" s="21">
        <f>IF($N82=2,BH112*'4 PEF'!$K$4,IF(OR($N82=3,$N82=4,$N82=5,$N82=6),BH112*'4 PEF'!$K$5,IF(OR($N82=7,$N82=8),BH112*'4 PEF'!$K$10,IF($N82=9,BH112*'4 PEF'!$K$7,IF($N82=10,BH112*'4 PEF'!$K$6)))))</f>
        <v>2.2729639284672039</v>
      </c>
      <c r="BI82" s="21">
        <f>BI112*'4 PEF'!$K$10</f>
        <v>39.403618611860189</v>
      </c>
      <c r="BJ82" s="21">
        <f>IF($N82=2,BJ112*'4 PEF'!$K$4,IF(OR($N82=3,$N82=4,$N82=5,$N82=6),BJ112*'4 PEF'!$K$5,IF(OR($N82=7,$N82=8),BJ112*'4 PEF'!$K$10,IF($N82=9,BJ112*'4 PEF'!$K$7,IF($N82=10,BJ112*'4 PEF'!$K$6)))))</f>
        <v>3.9713954872057466</v>
      </c>
      <c r="BK82" s="21">
        <f>BK112*'4 PEF'!$K$10</f>
        <v>19.301450285712871</v>
      </c>
      <c r="BL82" s="21">
        <f>BL112*'4 PEF'!$K$10</f>
        <v>1.058535177567</v>
      </c>
      <c r="BM82" s="39">
        <f>BM112*'4 PEF'!$K$10</f>
        <v>0</v>
      </c>
      <c r="BN82" s="40">
        <f t="shared" si="90"/>
        <v>66.007963490813012</v>
      </c>
      <c r="BO82" s="21">
        <f>IF($N82=2,BO112*'4 PEF'!$K$4,IF(OR($N82=3,$N82=4,$N82=5,$N82=6),BO112*'4 PEF'!$K$5,IF(OR($N82=7,$N82=8),BO112*'4 PEF'!$K$10,IF($N82=9,BO112*'4 PEF'!$K$7,IF($N82=10,BO112*'4 PEF'!$K$6)))))</f>
        <v>2.8420428382473708</v>
      </c>
      <c r="BP82" s="21">
        <f>BP112*'4 PEF'!$K$10</f>
        <v>21.619901429027689</v>
      </c>
      <c r="BQ82" s="21">
        <f>IF($N82=2,BQ112*'4 PEF'!$K$4,IF(OR($N82=3,$N82=4,$N82=5,$N82=6),BQ112*'4 PEF'!$K$5,IF(OR($N82=7,$N82=8),BQ112*'4 PEF'!$K$10,IF($N82=9,BQ112*'4 PEF'!$K$7,IF($N82=10,BQ112*'4 PEF'!$K$6)))))</f>
        <v>4.7489863844759315</v>
      </c>
      <c r="BR82" s="21">
        <f>BR112*'4 PEF'!$K$10</f>
        <v>19.849983030304777</v>
      </c>
      <c r="BS82" s="21">
        <f>BS112*'4 PEF'!$K$10</f>
        <v>0.77954277618629486</v>
      </c>
      <c r="BT82" s="39">
        <f>BT112*'4 PEF'!$K$10</f>
        <v>0</v>
      </c>
      <c r="BU82" s="40">
        <f t="shared" si="91"/>
        <v>49.840456458242066</v>
      </c>
    </row>
    <row r="83" spans="1:73" x14ac:dyDescent="0.25">
      <c r="A83" s="195"/>
      <c r="B83" s="18">
        <v>16</v>
      </c>
      <c r="C83" s="26">
        <f>VLOOKUP(M83,[1]aux!$A$2:$B$35,2)</f>
        <v>17</v>
      </c>
      <c r="D83" s="55" t="s">
        <v>42</v>
      </c>
      <c r="E83" s="55" t="s">
        <v>38</v>
      </c>
      <c r="F83" s="54" t="s">
        <v>42</v>
      </c>
      <c r="G83" s="54" t="s">
        <v>42</v>
      </c>
      <c r="H83" s="54">
        <v>0</v>
      </c>
      <c r="I83" s="54">
        <f t="shared" si="68"/>
        <v>3</v>
      </c>
      <c r="J83" s="54">
        <f t="shared" si="69"/>
        <v>1</v>
      </c>
      <c r="K83" s="54">
        <f t="shared" si="70"/>
        <v>1</v>
      </c>
      <c r="L83" s="54">
        <f t="shared" si="71"/>
        <v>1</v>
      </c>
      <c r="M83" s="54">
        <f t="shared" si="72"/>
        <v>3111</v>
      </c>
      <c r="N83" s="54">
        <v>7</v>
      </c>
      <c r="O83" s="54">
        <v>12</v>
      </c>
      <c r="P83" s="54">
        <v>1</v>
      </c>
      <c r="Q83" s="54">
        <v>1</v>
      </c>
      <c r="R83" s="54">
        <v>1</v>
      </c>
      <c r="S83" s="54" t="s">
        <v>42</v>
      </c>
      <c r="T83" s="26">
        <f t="shared" si="73"/>
        <v>16</v>
      </c>
      <c r="U83" s="54">
        <v>0</v>
      </c>
      <c r="V83" s="54">
        <v>1</v>
      </c>
      <c r="W83" s="19"/>
      <c r="X83" s="11">
        <f>VLOOKUP($C83,[2]Sevilla!$BB$7:$BK$40,5)</f>
        <v>11</v>
      </c>
      <c r="Y83" s="11">
        <f>VLOOKUP($C83,[2]Sevilla!$BB$7:$BK$40,6)</f>
        <v>33</v>
      </c>
      <c r="Z83" s="11">
        <f>VLOOKUP($C83,[2]Sevilla!$BB$7:$BK$40,7)</f>
        <v>65</v>
      </c>
      <c r="AA83" s="11">
        <f>VLOOKUP($C83,[2]Sevilla!$BB$7:$BK$40,8)</f>
        <v>80</v>
      </c>
      <c r="AB83" s="11">
        <f>VLOOKUP($C83,[2]Sevilla!$BB$7:$BK$40,9)</f>
        <v>0</v>
      </c>
      <c r="AC83" s="11">
        <f>VLOOKUP($C83,[2]Sevilla!$BB$7:$BK$40,10)</f>
        <v>102</v>
      </c>
      <c r="AD83" s="12">
        <f t="shared" si="74"/>
        <v>0</v>
      </c>
      <c r="AE83" s="12">
        <f t="shared" si="75"/>
        <v>0</v>
      </c>
      <c r="AF83" s="12">
        <v>0</v>
      </c>
      <c r="AG83" s="12" t="s">
        <v>38</v>
      </c>
      <c r="AH83" s="12" t="s">
        <v>38</v>
      </c>
      <c r="AI83" s="12">
        <f t="shared" si="76"/>
        <v>127</v>
      </c>
      <c r="AJ83" s="12">
        <f t="shared" si="77"/>
        <v>0</v>
      </c>
      <c r="AK83" s="12">
        <f t="shared" si="78"/>
        <v>148</v>
      </c>
      <c r="AL83" s="12">
        <f t="shared" si="79"/>
        <v>160</v>
      </c>
      <c r="AM83" s="12">
        <f t="shared" si="80"/>
        <v>0</v>
      </c>
      <c r="AN83" s="12">
        <f t="shared" si="81"/>
        <v>184</v>
      </c>
      <c r="AO83" s="14">
        <f t="shared" si="66"/>
        <v>320.46990408146655</v>
      </c>
      <c r="AP83" s="11">
        <f>VLOOKUP($C83,[1]Sevilla!$BB$7:$BK$40,5)</f>
        <v>11</v>
      </c>
      <c r="AQ83" s="11">
        <f>VLOOKUP($C83,[1]Sevilla!$BB$7:$BK$40,6)</f>
        <v>33</v>
      </c>
      <c r="AR83" s="11">
        <f>VLOOKUP($C83,[1]Sevilla!$BB$7:$BK$40,7)</f>
        <v>65</v>
      </c>
      <c r="AS83" s="11">
        <f>VLOOKUP($C83,[1]Sevilla!$BB$7:$BK$40,8)</f>
        <v>81</v>
      </c>
      <c r="AT83" s="11">
        <f>VLOOKUP($C83,[1]Sevilla!$BB$7:$BK$40,9)</f>
        <v>0</v>
      </c>
      <c r="AU83" s="11">
        <f>VLOOKUP($C83,[1]Sevilla!$BB$7:$BK$40,10)</f>
        <v>103</v>
      </c>
      <c r="AV83" s="12">
        <f t="shared" si="82"/>
        <v>0</v>
      </c>
      <c r="AW83" s="12">
        <f t="shared" si="83"/>
        <v>0</v>
      </c>
      <c r="AX83" s="12">
        <v>0</v>
      </c>
      <c r="AY83" s="12" t="s">
        <v>38</v>
      </c>
      <c r="AZ83" s="12" t="s">
        <v>38</v>
      </c>
      <c r="BA83" s="12">
        <f t="shared" si="84"/>
        <v>128</v>
      </c>
      <c r="BB83" s="12">
        <f t="shared" si="85"/>
        <v>0</v>
      </c>
      <c r="BC83" s="12">
        <f t="shared" si="86"/>
        <v>149</v>
      </c>
      <c r="BD83" s="12">
        <f t="shared" si="87"/>
        <v>160</v>
      </c>
      <c r="BE83" s="12">
        <f t="shared" si="88"/>
        <v>0</v>
      </c>
      <c r="BF83" s="12">
        <f t="shared" si="89"/>
        <v>184</v>
      </c>
      <c r="BG83" s="14">
        <f t="shared" si="67"/>
        <v>188.44560158364311</v>
      </c>
      <c r="BH83" s="21">
        <f>IF($N83=2,BH113*'4 PEF'!$K$4,IF(OR($N83=3,$N83=4,$N83=5,$N83=6),BH113*'4 PEF'!$K$5,IF(OR($N83=7,$N83=8),BH113*'4 PEF'!$K$10,IF($N83=9,BH113*'4 PEF'!$K$7,IF($N83=10,BH113*'4 PEF'!$K$6)))))</f>
        <v>9.6937151994890343</v>
      </c>
      <c r="BI83" s="21">
        <f>BI113*'4 PEF'!$K$10</f>
        <v>38.580616545323373</v>
      </c>
      <c r="BJ83" s="21">
        <f>IF($N83=2,BJ113*'4 PEF'!$K$4,IF(OR($N83=3,$N83=4,$N83=5,$N83=6),BJ113*'4 PEF'!$K$5,IF(OR($N83=7,$N83=8),BJ113*'4 PEF'!$K$10,IF($N83=9,BJ113*'4 PEF'!$K$7,IF($N83=10,BJ113*'4 PEF'!$K$6)))))</f>
        <v>9.6228052310724461</v>
      </c>
      <c r="BK83" s="21">
        <f>BK113*'4 PEF'!$K$10</f>
        <v>19.301450285712871</v>
      </c>
      <c r="BL83" s="21">
        <f>BL113*'4 PEF'!$K$10</f>
        <v>1.1390457895187607</v>
      </c>
      <c r="BM83" s="39">
        <f>BM113*'4 PEF'!$K$10</f>
        <v>-38.844999999999999</v>
      </c>
      <c r="BN83" s="40">
        <f t="shared" si="90"/>
        <v>39.492633051116485</v>
      </c>
      <c r="BO83" s="21">
        <f>IF($N83=2,BO113*'4 PEF'!$K$4,IF(OR($N83=3,$N83=4,$N83=5,$N83=6),BO113*'4 PEF'!$K$5,IF(OR($N83=7,$N83=8),BO113*'4 PEF'!$K$10,IF($N83=9,BO113*'4 PEF'!$K$7,IF($N83=10,BO113*'4 PEF'!$K$6)))))</f>
        <v>8.7660765718258382</v>
      </c>
      <c r="BP83" s="21">
        <f>BP113*'4 PEF'!$K$10</f>
        <v>22.817287406566159</v>
      </c>
      <c r="BQ83" s="21">
        <f>IF($N83=2,BQ113*'4 PEF'!$K$4,IF(OR($N83=3,$N83=4,$N83=5,$N83=6),BQ113*'4 PEF'!$K$5,IF(OR($N83=7,$N83=8),BQ113*'4 PEF'!$K$10,IF($N83=9,BQ113*'4 PEF'!$K$7,IF($N83=10,BQ113*'4 PEF'!$K$6)))))</f>
        <v>14.633087347835779</v>
      </c>
      <c r="BR83" s="21">
        <f>BR113*'4 PEF'!$K$10</f>
        <v>19.849983030304777</v>
      </c>
      <c r="BS83" s="21">
        <f>BS113*'4 PEF'!$K$10</f>
        <v>0.81626085085319144</v>
      </c>
      <c r="BT83" s="39">
        <f>BT113*'4 PEF'!$K$10</f>
        <v>-23.406767676767675</v>
      </c>
      <c r="BU83" s="40">
        <f t="shared" si="91"/>
        <v>43.47592753061808</v>
      </c>
    </row>
    <row r="84" spans="1:73" x14ac:dyDescent="0.25">
      <c r="A84" s="195"/>
      <c r="B84" s="18">
        <v>17</v>
      </c>
      <c r="C84" s="26">
        <f>VLOOKUP(M84,[1]aux!$A$2:$B$35,2)</f>
        <v>18</v>
      </c>
      <c r="D84" s="55" t="s">
        <v>42</v>
      </c>
      <c r="E84" s="55" t="s">
        <v>38</v>
      </c>
      <c r="F84" s="54" t="s">
        <v>40</v>
      </c>
      <c r="G84" s="54" t="s">
        <v>42</v>
      </c>
      <c r="H84" s="54">
        <v>0</v>
      </c>
      <c r="I84" s="54">
        <f t="shared" si="68"/>
        <v>3</v>
      </c>
      <c r="J84" s="54">
        <f t="shared" si="69"/>
        <v>1</v>
      </c>
      <c r="K84" s="54">
        <f t="shared" si="70"/>
        <v>2</v>
      </c>
      <c r="L84" s="54">
        <f t="shared" si="71"/>
        <v>1</v>
      </c>
      <c r="M84" s="54">
        <f t="shared" si="72"/>
        <v>3121</v>
      </c>
      <c r="N84" s="54">
        <v>7</v>
      </c>
      <c r="O84" s="54">
        <v>12</v>
      </c>
      <c r="P84" s="54">
        <v>1</v>
      </c>
      <c r="Q84" s="54">
        <v>1</v>
      </c>
      <c r="R84" s="54">
        <v>1</v>
      </c>
      <c r="S84" s="54" t="s">
        <v>42</v>
      </c>
      <c r="T84" s="26">
        <f t="shared" si="73"/>
        <v>16</v>
      </c>
      <c r="U84" s="54">
        <v>0</v>
      </c>
      <c r="V84" s="54">
        <v>1</v>
      </c>
      <c r="W84" s="19"/>
      <c r="X84" s="11">
        <f>VLOOKUP($C84,[2]Sevilla!$BB$7:$BK$40,5)</f>
        <v>11</v>
      </c>
      <c r="Y84" s="11">
        <f>VLOOKUP($C84,[2]Sevilla!$BB$7:$BK$40,6)</f>
        <v>33</v>
      </c>
      <c r="Z84" s="11">
        <f>VLOOKUP($C84,[2]Sevilla!$BB$7:$BK$40,7)</f>
        <v>65</v>
      </c>
      <c r="AA84" s="11">
        <f>VLOOKUP($C84,[2]Sevilla!$BB$7:$BK$40,8)</f>
        <v>80</v>
      </c>
      <c r="AB84" s="11">
        <f>VLOOKUP($C84,[2]Sevilla!$BB$7:$BK$40,9)</f>
        <v>116</v>
      </c>
      <c r="AC84" s="11">
        <f>VLOOKUP($C84,[2]Sevilla!$BB$7:$BK$40,10)</f>
        <v>108</v>
      </c>
      <c r="AD84" s="12">
        <f t="shared" si="74"/>
        <v>0</v>
      </c>
      <c r="AE84" s="12">
        <f t="shared" si="75"/>
        <v>0</v>
      </c>
      <c r="AF84" s="12">
        <v>0</v>
      </c>
      <c r="AG84" s="12" t="s">
        <v>38</v>
      </c>
      <c r="AH84" s="12" t="s">
        <v>38</v>
      </c>
      <c r="AI84" s="12">
        <f t="shared" si="76"/>
        <v>127</v>
      </c>
      <c r="AJ84" s="12">
        <f t="shared" si="77"/>
        <v>0</v>
      </c>
      <c r="AK84" s="12">
        <f t="shared" si="78"/>
        <v>148</v>
      </c>
      <c r="AL84" s="12">
        <f t="shared" si="79"/>
        <v>160</v>
      </c>
      <c r="AM84" s="12">
        <f t="shared" si="80"/>
        <v>0</v>
      </c>
      <c r="AN84" s="12">
        <f t="shared" si="81"/>
        <v>184</v>
      </c>
      <c r="AO84" s="14">
        <f t="shared" si="66"/>
        <v>393.460975510038</v>
      </c>
      <c r="AP84" s="11">
        <f>VLOOKUP($C84,[1]Sevilla!$BB$7:$BK$40,5)</f>
        <v>11</v>
      </c>
      <c r="AQ84" s="11">
        <f>VLOOKUP($C84,[1]Sevilla!$BB$7:$BK$40,6)</f>
        <v>33</v>
      </c>
      <c r="AR84" s="11">
        <f>VLOOKUP($C84,[1]Sevilla!$BB$7:$BK$40,7)</f>
        <v>65</v>
      </c>
      <c r="AS84" s="11">
        <f>VLOOKUP($C84,[1]Sevilla!$BB$7:$BK$40,8)</f>
        <v>81</v>
      </c>
      <c r="AT84" s="11">
        <f>VLOOKUP($C84,[1]Sevilla!$BB$7:$BK$40,9)</f>
        <v>117</v>
      </c>
      <c r="AU84" s="11">
        <f>VLOOKUP($C84,[1]Sevilla!$BB$7:$BK$40,10)</f>
        <v>109</v>
      </c>
      <c r="AV84" s="12">
        <f t="shared" si="82"/>
        <v>0</v>
      </c>
      <c r="AW84" s="12">
        <f t="shared" si="83"/>
        <v>0</v>
      </c>
      <c r="AX84" s="12">
        <v>0</v>
      </c>
      <c r="AY84" s="12" t="s">
        <v>38</v>
      </c>
      <c r="AZ84" s="12" t="s">
        <v>38</v>
      </c>
      <c r="BA84" s="12">
        <f t="shared" si="84"/>
        <v>128</v>
      </c>
      <c r="BB84" s="12">
        <f t="shared" si="85"/>
        <v>0</v>
      </c>
      <c r="BC84" s="12">
        <f t="shared" si="86"/>
        <v>149</v>
      </c>
      <c r="BD84" s="12">
        <f t="shared" si="87"/>
        <v>160</v>
      </c>
      <c r="BE84" s="12">
        <f t="shared" si="88"/>
        <v>0</v>
      </c>
      <c r="BF84" s="12">
        <f t="shared" si="89"/>
        <v>184</v>
      </c>
      <c r="BG84" s="14">
        <f t="shared" si="67"/>
        <v>220.87560158364309</v>
      </c>
      <c r="BH84" s="21">
        <f>IF($N84=2,BH114*'4 PEF'!$K$4,IF(OR($N84=3,$N84=4,$N84=5,$N84=6),BH114*'4 PEF'!$K$5,IF(OR($N84=7,$N84=8),BH114*'4 PEF'!$K$10,IF($N84=9,BH114*'4 PEF'!$K$7,IF($N84=10,BH114*'4 PEF'!$K$6)))))</f>
        <v>9.717388436161384</v>
      </c>
      <c r="BI84" s="21">
        <f>BI114*'4 PEF'!$K$10</f>
        <v>21.945493391989853</v>
      </c>
      <c r="BJ84" s="21">
        <f>IF($N84=2,BJ114*'4 PEF'!$K$4,IF(OR($N84=3,$N84=4,$N84=5,$N84=6),BJ114*'4 PEF'!$K$5,IF(OR($N84=7,$N84=8),BJ114*'4 PEF'!$K$10,IF($N84=9,BJ114*'4 PEF'!$K$7,IF($N84=10,BJ114*'4 PEF'!$K$6)))))</f>
        <v>9.6461899830398696</v>
      </c>
      <c r="BK84" s="21">
        <f>BK114*'4 PEF'!$K$10</f>
        <v>19.301450285712871</v>
      </c>
      <c r="BL84" s="21">
        <f>BL114*'4 PEF'!$K$10</f>
        <v>0.84245953604327672</v>
      </c>
      <c r="BM84" s="39">
        <f>BM114*'4 PEF'!$K$10</f>
        <v>-38.844999999999999</v>
      </c>
      <c r="BN84" s="40">
        <f t="shared" si="90"/>
        <v>22.607981632947258</v>
      </c>
      <c r="BO84" s="21">
        <f>IF($N84=2,BO114*'4 PEF'!$K$4,IF(OR($N84=3,$N84=4,$N84=5,$N84=6),BO114*'4 PEF'!$K$5,IF(OR($N84=7,$N84=8),BO114*'4 PEF'!$K$10,IF($N84=9,BO114*'4 PEF'!$K$7,IF($N84=10,BO114*'4 PEF'!$K$6)))))</f>
        <v>8.7702983120223337</v>
      </c>
      <c r="BP84" s="21">
        <f>BP114*'4 PEF'!$K$10</f>
        <v>12.449164388346611</v>
      </c>
      <c r="BQ84" s="21">
        <f>IF($N84=2,BQ114*'4 PEF'!$K$4,IF(OR($N84=3,$N84=4,$N84=5,$N84=6),BQ114*'4 PEF'!$K$5,IF(OR($N84=7,$N84=8),BQ114*'4 PEF'!$K$10,IF($N84=9,BQ114*'4 PEF'!$K$7,IF($N84=10,BQ114*'4 PEF'!$K$6)))))</f>
        <v>14.639504023830597</v>
      </c>
      <c r="BR84" s="21">
        <f>BR114*'4 PEF'!$K$10</f>
        <v>19.849983030304777</v>
      </c>
      <c r="BS84" s="21">
        <f>BS114*'4 PEF'!$K$10</f>
        <v>0.69250843225230529</v>
      </c>
      <c r="BT84" s="39">
        <f>BT114*'4 PEF'!$K$10</f>
        <v>-23.406767676767675</v>
      </c>
      <c r="BU84" s="40">
        <f t="shared" si="91"/>
        <v>32.994690509988942</v>
      </c>
    </row>
    <row r="85" spans="1:73" x14ac:dyDescent="0.25">
      <c r="A85" s="195"/>
      <c r="B85" s="18">
        <v>18</v>
      </c>
      <c r="C85" s="26">
        <f>VLOOKUP(M85,[1]aux!$A$2:$B$35,2)</f>
        <v>28</v>
      </c>
      <c r="D85" s="55" t="s">
        <v>40</v>
      </c>
      <c r="E85" s="55" t="s">
        <v>42</v>
      </c>
      <c r="F85" s="54" t="s">
        <v>40</v>
      </c>
      <c r="G85" s="54" t="s">
        <v>42</v>
      </c>
      <c r="H85" s="54">
        <v>0</v>
      </c>
      <c r="I85" s="54">
        <f t="shared" si="68"/>
        <v>4</v>
      </c>
      <c r="J85" s="54">
        <f t="shared" si="69"/>
        <v>2</v>
      </c>
      <c r="K85" s="54">
        <f t="shared" si="70"/>
        <v>2</v>
      </c>
      <c r="L85" s="54">
        <f t="shared" si="71"/>
        <v>1</v>
      </c>
      <c r="M85" s="54">
        <f t="shared" si="72"/>
        <v>4221</v>
      </c>
      <c r="N85" s="54">
        <v>7</v>
      </c>
      <c r="O85" s="54">
        <v>12</v>
      </c>
      <c r="P85" s="54">
        <v>1</v>
      </c>
      <c r="Q85" s="54">
        <v>1</v>
      </c>
      <c r="R85" s="54">
        <v>1</v>
      </c>
      <c r="S85" s="54" t="s">
        <v>42</v>
      </c>
      <c r="T85" s="26">
        <f t="shared" si="73"/>
        <v>16</v>
      </c>
      <c r="U85" s="54">
        <v>0</v>
      </c>
      <c r="V85" s="54">
        <v>1</v>
      </c>
      <c r="W85" s="19"/>
      <c r="X85" s="11">
        <f>VLOOKUP($C85,[2]Sevilla!$BB$7:$BK$40,5)</f>
        <v>13</v>
      </c>
      <c r="Y85" s="11">
        <f>VLOOKUP($C85,[2]Sevilla!$BB$7:$BK$40,6)</f>
        <v>35</v>
      </c>
      <c r="Z85" s="11">
        <f>VLOOKUP($C85,[2]Sevilla!$BB$7:$BK$40,7)</f>
        <v>67</v>
      </c>
      <c r="AA85" s="11">
        <f>VLOOKUP($C85,[2]Sevilla!$BB$7:$BK$40,8)</f>
        <v>88</v>
      </c>
      <c r="AB85" s="11">
        <f>VLOOKUP($C85,[2]Sevilla!$BB$7:$BK$40,9)</f>
        <v>116</v>
      </c>
      <c r="AC85" s="11">
        <f>VLOOKUP($C85,[2]Sevilla!$BB$7:$BK$40,10)</f>
        <v>108</v>
      </c>
      <c r="AD85" s="12">
        <f t="shared" si="74"/>
        <v>0</v>
      </c>
      <c r="AE85" s="12">
        <f t="shared" si="75"/>
        <v>0</v>
      </c>
      <c r="AF85" s="12">
        <v>0</v>
      </c>
      <c r="AG85" s="12" t="s">
        <v>38</v>
      </c>
      <c r="AH85" s="12" t="s">
        <v>38</v>
      </c>
      <c r="AI85" s="12">
        <f t="shared" si="76"/>
        <v>127</v>
      </c>
      <c r="AJ85" s="12">
        <f t="shared" si="77"/>
        <v>0</v>
      </c>
      <c r="AK85" s="12">
        <f t="shared" si="78"/>
        <v>148</v>
      </c>
      <c r="AL85" s="12">
        <f t="shared" si="79"/>
        <v>160</v>
      </c>
      <c r="AM85" s="12">
        <f t="shared" si="80"/>
        <v>0</v>
      </c>
      <c r="AN85" s="12">
        <f t="shared" si="81"/>
        <v>184</v>
      </c>
      <c r="AO85" s="14">
        <f t="shared" si="66"/>
        <v>470.53819488833915</v>
      </c>
      <c r="AP85" s="11">
        <f>VLOOKUP($C85,[1]Sevilla!$BB$7:$BK$40,5)</f>
        <v>13</v>
      </c>
      <c r="AQ85" s="11">
        <f>VLOOKUP($C85,[1]Sevilla!$BB$7:$BK$40,6)</f>
        <v>35</v>
      </c>
      <c r="AR85" s="11">
        <f>VLOOKUP($C85,[1]Sevilla!$BB$7:$BK$40,7)</f>
        <v>67</v>
      </c>
      <c r="AS85" s="11">
        <f>VLOOKUP($C85,[1]Sevilla!$BB$7:$BK$40,8)</f>
        <v>89</v>
      </c>
      <c r="AT85" s="11">
        <f>VLOOKUP($C85,[1]Sevilla!$BB$7:$BK$40,9)</f>
        <v>117</v>
      </c>
      <c r="AU85" s="11">
        <f>VLOOKUP($C85,[1]Sevilla!$BB$7:$BK$40,10)</f>
        <v>109</v>
      </c>
      <c r="AV85" s="12">
        <f t="shared" si="82"/>
        <v>0</v>
      </c>
      <c r="AW85" s="12">
        <f t="shared" si="83"/>
        <v>0</v>
      </c>
      <c r="AX85" s="12">
        <v>0</v>
      </c>
      <c r="AY85" s="12" t="s">
        <v>38</v>
      </c>
      <c r="AZ85" s="12" t="s">
        <v>38</v>
      </c>
      <c r="BA85" s="12">
        <f t="shared" si="84"/>
        <v>128</v>
      </c>
      <c r="BB85" s="12">
        <f t="shared" si="85"/>
        <v>0</v>
      </c>
      <c r="BC85" s="12">
        <f t="shared" si="86"/>
        <v>149</v>
      </c>
      <c r="BD85" s="12">
        <f t="shared" si="87"/>
        <v>160</v>
      </c>
      <c r="BE85" s="12">
        <f t="shared" si="88"/>
        <v>0</v>
      </c>
      <c r="BF85" s="12">
        <f t="shared" si="89"/>
        <v>184</v>
      </c>
      <c r="BG85" s="14">
        <f t="shared" si="67"/>
        <v>252.85943725348659</v>
      </c>
      <c r="BH85" s="21">
        <f>IF($N85=2,BH115*'4 PEF'!$K$4,IF(OR($N85=3,$N85=4,$N85=5,$N85=6),BH115*'4 PEF'!$K$5,IF(OR($N85=7,$N85=8),BH115*'4 PEF'!$K$10,IF($N85=9,BH115*'4 PEF'!$K$7,IF($N85=10,BH115*'4 PEF'!$K$6)))))</f>
        <v>4.1503662964045223</v>
      </c>
      <c r="BI85" s="21">
        <f>BI115*'4 PEF'!$K$10</f>
        <v>19.575816753629077</v>
      </c>
      <c r="BJ85" s="21">
        <f>IF($N85=2,BJ115*'4 PEF'!$K$4,IF(OR($N85=3,$N85=4,$N85=5,$N85=6),BJ115*'4 PEF'!$K$5,IF(OR($N85=7,$N85=8),BJ115*'4 PEF'!$K$10,IF($N85=9,BJ115*'4 PEF'!$K$7,IF($N85=10,BJ115*'4 PEF'!$K$6)))))</f>
        <v>10.991105289882496</v>
      </c>
      <c r="BK85" s="21">
        <f>BK115*'4 PEF'!$K$10</f>
        <v>19.301450285712871</v>
      </c>
      <c r="BL85" s="21">
        <f>BL115*'4 PEF'!$K$10</f>
        <v>0.76620165779028737</v>
      </c>
      <c r="BM85" s="39">
        <f>BM115*'4 PEF'!$K$10</f>
        <v>-38.844999999999999</v>
      </c>
      <c r="BN85" s="40">
        <f t="shared" si="90"/>
        <v>15.939940283419261</v>
      </c>
      <c r="BO85" s="21">
        <f>IF($N85=2,BO115*'4 PEF'!$K$4,IF(OR($N85=3,$N85=4,$N85=5,$N85=6),BO115*'4 PEF'!$K$5,IF(OR($N85=7,$N85=8),BO115*'4 PEF'!$K$10,IF($N85=9,BO115*'4 PEF'!$K$7,IF($N85=10,BO115*'4 PEF'!$K$6)))))</f>
        <v>4.268972286895889</v>
      </c>
      <c r="BP85" s="21">
        <f>BP115*'4 PEF'!$K$10</f>
        <v>10.300657800503428</v>
      </c>
      <c r="BQ85" s="21">
        <f>IF($N85=2,BQ115*'4 PEF'!$K$4,IF(OR($N85=3,$N85=4,$N85=5,$N85=6),BQ115*'4 PEF'!$K$5,IF(OR($N85=7,$N85=8),BQ115*'4 PEF'!$K$10,IF($N85=9,BQ115*'4 PEF'!$K$7,IF($N85=10,BQ115*'4 PEF'!$K$6)))))</f>
        <v>15.64529766740158</v>
      </c>
      <c r="BR85" s="21">
        <f>BR115*'4 PEF'!$K$10</f>
        <v>19.849983030304777</v>
      </c>
      <c r="BS85" s="21">
        <f>BS115*'4 PEF'!$K$10</f>
        <v>0.65593755419541422</v>
      </c>
      <c r="BT85" s="39">
        <f>BT115*'4 PEF'!$K$10</f>
        <v>-23.406767676767675</v>
      </c>
      <c r="BU85" s="40">
        <f t="shared" si="91"/>
        <v>27.31408066253341</v>
      </c>
    </row>
    <row r="86" spans="1:73" x14ac:dyDescent="0.25">
      <c r="A86" s="195"/>
      <c r="B86" s="18">
        <v>19</v>
      </c>
      <c r="C86" s="26">
        <f>VLOOKUP(M86,[1]aux!$A$2:$B$35,2)</f>
        <v>31</v>
      </c>
      <c r="D86" s="55" t="s">
        <v>40</v>
      </c>
      <c r="E86" s="55" t="s">
        <v>40</v>
      </c>
      <c r="F86" s="54" t="s">
        <v>42</v>
      </c>
      <c r="G86" s="54" t="s">
        <v>42</v>
      </c>
      <c r="H86" s="54">
        <v>0</v>
      </c>
      <c r="I86" s="54">
        <f t="shared" si="68"/>
        <v>4</v>
      </c>
      <c r="J86" s="54">
        <f t="shared" si="69"/>
        <v>3</v>
      </c>
      <c r="K86" s="54">
        <f t="shared" si="70"/>
        <v>1</v>
      </c>
      <c r="L86" s="54">
        <f t="shared" si="71"/>
        <v>1</v>
      </c>
      <c r="M86" s="54">
        <f t="shared" si="72"/>
        <v>4311</v>
      </c>
      <c r="N86" s="54">
        <v>7</v>
      </c>
      <c r="O86" s="54">
        <v>12</v>
      </c>
      <c r="P86" s="54">
        <v>1</v>
      </c>
      <c r="Q86" s="54">
        <v>1</v>
      </c>
      <c r="R86" s="54">
        <v>1</v>
      </c>
      <c r="S86" s="54" t="s">
        <v>42</v>
      </c>
      <c r="T86" s="26">
        <f t="shared" si="73"/>
        <v>16</v>
      </c>
      <c r="U86" s="54">
        <v>0</v>
      </c>
      <c r="V86" s="54">
        <v>1</v>
      </c>
      <c r="W86" s="19"/>
      <c r="X86" s="11">
        <f>VLOOKUP($C86,[2]Sevilla!$BB$7:$BK$40,5)</f>
        <v>13</v>
      </c>
      <c r="Y86" s="11">
        <f>VLOOKUP($C86,[2]Sevilla!$BB$7:$BK$40,6)</f>
        <v>35</v>
      </c>
      <c r="Z86" s="11">
        <f>VLOOKUP($C86,[2]Sevilla!$BB$7:$BK$40,7)</f>
        <v>67</v>
      </c>
      <c r="AA86" s="11">
        <f>VLOOKUP($C86,[2]Sevilla!$BB$7:$BK$40,8)</f>
        <v>90</v>
      </c>
      <c r="AB86" s="11">
        <f>VLOOKUP($C86,[2]Sevilla!$BB$7:$BK$40,9)</f>
        <v>0</v>
      </c>
      <c r="AC86" s="11">
        <f>VLOOKUP($C86,[2]Sevilla!$BB$7:$BK$40,10)</f>
        <v>102</v>
      </c>
      <c r="AD86" s="12">
        <f t="shared" si="74"/>
        <v>0</v>
      </c>
      <c r="AE86" s="12">
        <f t="shared" si="75"/>
        <v>0</v>
      </c>
      <c r="AF86" s="12">
        <v>0</v>
      </c>
      <c r="AG86" s="12" t="s">
        <v>38</v>
      </c>
      <c r="AH86" s="12" t="s">
        <v>38</v>
      </c>
      <c r="AI86" s="12">
        <f t="shared" si="76"/>
        <v>127</v>
      </c>
      <c r="AJ86" s="12">
        <f t="shared" si="77"/>
        <v>0</v>
      </c>
      <c r="AK86" s="12">
        <f t="shared" si="78"/>
        <v>148</v>
      </c>
      <c r="AL86" s="12">
        <f t="shared" si="79"/>
        <v>160</v>
      </c>
      <c r="AM86" s="12">
        <f t="shared" si="80"/>
        <v>0</v>
      </c>
      <c r="AN86" s="12">
        <f t="shared" si="81"/>
        <v>184</v>
      </c>
      <c r="AO86" s="14">
        <f t="shared" si="66"/>
        <v>422.15716804623395</v>
      </c>
      <c r="AP86" s="11">
        <f>VLOOKUP($C86,[1]Sevilla!$BB$7:$BK$40,5)</f>
        <v>13</v>
      </c>
      <c r="AQ86" s="11">
        <f>VLOOKUP($C86,[1]Sevilla!$BB$7:$BK$40,6)</f>
        <v>35</v>
      </c>
      <c r="AR86" s="11">
        <f>VLOOKUP($C86,[1]Sevilla!$BB$7:$BK$40,7)</f>
        <v>67</v>
      </c>
      <c r="AS86" s="11">
        <f>VLOOKUP($C86,[1]Sevilla!$BB$7:$BK$40,8)</f>
        <v>91</v>
      </c>
      <c r="AT86" s="11">
        <f>VLOOKUP($C86,[1]Sevilla!$BB$7:$BK$40,9)</f>
        <v>0</v>
      </c>
      <c r="AU86" s="11">
        <f>VLOOKUP($C86,[1]Sevilla!$BB$7:$BK$40,10)</f>
        <v>103</v>
      </c>
      <c r="AV86" s="12">
        <f t="shared" si="82"/>
        <v>0</v>
      </c>
      <c r="AW86" s="12">
        <f t="shared" si="83"/>
        <v>0</v>
      </c>
      <c r="AX86" s="12">
        <v>0</v>
      </c>
      <c r="AY86" s="12" t="s">
        <v>38</v>
      </c>
      <c r="AZ86" s="12" t="s">
        <v>38</v>
      </c>
      <c r="BA86" s="12">
        <f t="shared" si="84"/>
        <v>128</v>
      </c>
      <c r="BB86" s="12">
        <f t="shared" si="85"/>
        <v>0</v>
      </c>
      <c r="BC86" s="12">
        <f t="shared" si="86"/>
        <v>149</v>
      </c>
      <c r="BD86" s="12">
        <f t="shared" si="87"/>
        <v>160</v>
      </c>
      <c r="BE86" s="12">
        <f t="shared" si="88"/>
        <v>0</v>
      </c>
      <c r="BF86" s="12">
        <f t="shared" si="89"/>
        <v>184</v>
      </c>
      <c r="BG86" s="14">
        <f t="shared" si="67"/>
        <v>231.92370328219471</v>
      </c>
      <c r="BH86" s="21">
        <f>IF($N86=2,BH116*'4 PEF'!$K$4,IF(OR($N86=3,$N86=4,$N86=5,$N86=6),BH116*'4 PEF'!$K$5,IF(OR($N86=7,$N86=8),BH116*'4 PEF'!$K$10,IF($N86=9,BH116*'4 PEF'!$K$7,IF($N86=10,BH116*'4 PEF'!$K$6)))))</f>
        <v>2.2729639284672039</v>
      </c>
      <c r="BI86" s="21">
        <f>BI116*'4 PEF'!$K$10</f>
        <v>39.403618611860189</v>
      </c>
      <c r="BJ86" s="21">
        <f>IF($N86=2,BJ116*'4 PEF'!$K$4,IF(OR($N86=3,$N86=4,$N86=5,$N86=6),BJ116*'4 PEF'!$K$5,IF(OR($N86=7,$N86=8),BJ116*'4 PEF'!$K$10,IF($N86=9,BJ116*'4 PEF'!$K$7,IF($N86=10,BJ116*'4 PEF'!$K$6)))))</f>
        <v>13.824911798503718</v>
      </c>
      <c r="BK86" s="21">
        <f>BK116*'4 PEF'!$K$10</f>
        <v>19.301450285712871</v>
      </c>
      <c r="BL86" s="21">
        <f>BL116*'4 PEF'!$K$10</f>
        <v>1.058535177567</v>
      </c>
      <c r="BM86" s="39">
        <f>BM116*'4 PEF'!$K$10</f>
        <v>-38.844999999999999</v>
      </c>
      <c r="BN86" s="95">
        <f t="shared" si="90"/>
        <v>37.016479802110979</v>
      </c>
      <c r="BO86" s="21">
        <f>IF($N86=2,BO116*'4 PEF'!$K$4,IF(OR($N86=3,$N86=4,$N86=5,$N86=6),BO116*'4 PEF'!$K$5,IF(OR($N86=7,$N86=8),BO116*'4 PEF'!$K$10,IF($N86=9,BO116*'4 PEF'!$K$7,IF($N86=10,BO116*'4 PEF'!$K$6)))))</f>
        <v>2.8420428382473708</v>
      </c>
      <c r="BP86" s="21">
        <f>BP116*'4 PEF'!$K$10</f>
        <v>21.619901429027689</v>
      </c>
      <c r="BQ86" s="21">
        <f>IF($N86=2,BQ116*'4 PEF'!$K$4,IF(OR($N86=3,$N86=4,$N86=5,$N86=6),BQ116*'4 PEF'!$K$5,IF(OR($N86=7,$N86=8),BQ116*'4 PEF'!$K$10,IF($N86=9,BQ116*'4 PEF'!$K$7,IF($N86=10,BQ116*'4 PEF'!$K$6)))))</f>
        <v>15.251802089891536</v>
      </c>
      <c r="BR86" s="21">
        <f>BR116*'4 PEF'!$K$10</f>
        <v>19.849983030304777</v>
      </c>
      <c r="BS86" s="21">
        <f>BS116*'4 PEF'!$K$10</f>
        <v>0.77954277618629486</v>
      </c>
      <c r="BT86" s="39">
        <f>BT116*'4 PEF'!$K$10</f>
        <v>-23.406767676767675</v>
      </c>
      <c r="BU86" s="40">
        <f t="shared" si="91"/>
        <v>36.936504486889987</v>
      </c>
    </row>
    <row r="87" spans="1:73" x14ac:dyDescent="0.25">
      <c r="A87" s="195"/>
      <c r="B87" s="18">
        <v>20</v>
      </c>
      <c r="C87" s="26">
        <f>VLOOKUP(M87,[1]aux!$A$2:$B$35,2)</f>
        <v>19</v>
      </c>
      <c r="D87" s="55"/>
      <c r="E87" s="55"/>
      <c r="F87" s="54"/>
      <c r="G87" s="54"/>
      <c r="H87" s="37">
        <f>IF(L87=1,0,IF(L87=2,1))</f>
        <v>0</v>
      </c>
      <c r="I87" s="54">
        <v>3</v>
      </c>
      <c r="J87" s="54">
        <v>2</v>
      </c>
      <c r="K87" s="54">
        <v>1</v>
      </c>
      <c r="L87" s="54">
        <v>1</v>
      </c>
      <c r="M87" s="54">
        <f t="shared" si="72"/>
        <v>3211</v>
      </c>
      <c r="N87" s="54">
        <v>7</v>
      </c>
      <c r="O87" s="54">
        <v>12</v>
      </c>
      <c r="P87" s="54">
        <v>3</v>
      </c>
      <c r="Q87" s="54">
        <v>3</v>
      </c>
      <c r="R87" s="54">
        <v>2</v>
      </c>
      <c r="S87" s="54" t="s">
        <v>42</v>
      </c>
      <c r="T87" s="26">
        <f t="shared" si="73"/>
        <v>22</v>
      </c>
      <c r="U87" s="54">
        <v>1</v>
      </c>
      <c r="V87" s="54">
        <v>1</v>
      </c>
      <c r="W87" s="19"/>
      <c r="X87" s="11">
        <f>VLOOKUP($C87,[2]Sevilla!$BB$7:$BK$40,5)</f>
        <v>11</v>
      </c>
      <c r="Y87" s="11">
        <f>VLOOKUP($C87,[2]Sevilla!$BB$7:$BK$40,6)</f>
        <v>33</v>
      </c>
      <c r="Z87" s="11">
        <f>VLOOKUP($C87,[2]Sevilla!$BB$7:$BK$40,7)</f>
        <v>65</v>
      </c>
      <c r="AA87" s="11">
        <f>VLOOKUP($C87,[2]Sevilla!$BB$7:$BK$40,8)</f>
        <v>88</v>
      </c>
      <c r="AB87" s="11">
        <f>VLOOKUP($C87,[2]Sevilla!$BB$7:$BK$40,9)</f>
        <v>0</v>
      </c>
      <c r="AC87" s="11">
        <f>VLOOKUP($C87,[2]Sevilla!$BB$7:$BK$40,10)</f>
        <v>102</v>
      </c>
      <c r="AD87" s="12">
        <f t="shared" si="74"/>
        <v>0</v>
      </c>
      <c r="AE87" s="12">
        <f t="shared" si="75"/>
        <v>0</v>
      </c>
      <c r="AF87" s="12">
        <v>0</v>
      </c>
      <c r="AG87" s="12" t="s">
        <v>38</v>
      </c>
      <c r="AH87" s="12" t="s">
        <v>38</v>
      </c>
      <c r="AI87" s="12">
        <f t="shared" si="76"/>
        <v>127</v>
      </c>
      <c r="AJ87" s="12">
        <f t="shared" si="77"/>
        <v>0</v>
      </c>
      <c r="AK87" s="12">
        <f t="shared" si="78"/>
        <v>154</v>
      </c>
      <c r="AL87" s="12">
        <f t="shared" si="79"/>
        <v>162</v>
      </c>
      <c r="AM87" s="12">
        <f t="shared" si="80"/>
        <v>185</v>
      </c>
      <c r="AN87" s="12">
        <f t="shared" si="81"/>
        <v>184</v>
      </c>
      <c r="AO87" s="14">
        <f t="shared" si="66"/>
        <v>345.41484693966754</v>
      </c>
      <c r="AP87" s="11">
        <f>VLOOKUP($C87,[1]Sevilla!$BB$7:$BK$40,5)</f>
        <v>11</v>
      </c>
      <c r="AQ87" s="11">
        <f>VLOOKUP($C87,[1]Sevilla!$BB$7:$BK$40,6)</f>
        <v>33</v>
      </c>
      <c r="AR87" s="11">
        <f>VLOOKUP($C87,[1]Sevilla!$BB$7:$BK$40,7)</f>
        <v>65</v>
      </c>
      <c r="AS87" s="11">
        <f>VLOOKUP($C87,[1]Sevilla!$BB$7:$BK$40,8)</f>
        <v>89</v>
      </c>
      <c r="AT87" s="11">
        <f>VLOOKUP($C87,[1]Sevilla!$BB$7:$BK$40,9)</f>
        <v>0</v>
      </c>
      <c r="AU87" s="11">
        <f>VLOOKUP($C87,[1]Sevilla!$BB$7:$BK$40,10)</f>
        <v>103</v>
      </c>
      <c r="AV87" s="12">
        <f t="shared" si="82"/>
        <v>0</v>
      </c>
      <c r="AW87" s="12">
        <f t="shared" si="83"/>
        <v>0</v>
      </c>
      <c r="AX87" s="12">
        <v>0</v>
      </c>
      <c r="AY87" s="12" t="s">
        <v>38</v>
      </c>
      <c r="AZ87" s="12" t="s">
        <v>38</v>
      </c>
      <c r="BA87" s="12">
        <f t="shared" si="84"/>
        <v>128</v>
      </c>
      <c r="BB87" s="12">
        <f t="shared" si="85"/>
        <v>0</v>
      </c>
      <c r="BC87" s="12">
        <f t="shared" si="86"/>
        <v>155</v>
      </c>
      <c r="BD87" s="12">
        <f t="shared" si="87"/>
        <v>162</v>
      </c>
      <c r="BE87" s="12">
        <f t="shared" si="88"/>
        <v>186</v>
      </c>
      <c r="BF87" s="12">
        <f t="shared" si="89"/>
        <v>184</v>
      </c>
      <c r="BG87" s="14">
        <f t="shared" si="67"/>
        <v>200.03927543581733</v>
      </c>
      <c r="BH87" s="21">
        <f>IF($N87=2,BH117*'4 PEF'!$K$4,IF(OR($N87=3,$N87=4,$N87=5,$N87=6),BH117*'4 PEF'!$K$5,IF(OR($N87=7,$N87=8),BH117*'4 PEF'!$K$10,IF($N87=9,BH117*'4 PEF'!$K$7,IF($N87=10,BH117*'4 PEF'!$K$6)))))</f>
        <v>4.825792860468594</v>
      </c>
      <c r="BI87" s="21">
        <f>BI117*'4 PEF'!$K$10</f>
        <v>33.033030264173412</v>
      </c>
      <c r="BJ87" s="21">
        <f>IF($N87=2,BJ117*'4 PEF'!$K$4,IF(OR($N87=3,$N87=4,$N87=5,$N87=6),BJ117*'4 PEF'!$K$5,IF(OR($N87=7,$N87=8),BJ117*'4 PEF'!$K$10,IF($N87=9,BJ117*'4 PEF'!$K$7,IF($N87=10,BJ117*'4 PEF'!$K$6)))))</f>
        <v>2.986126060326237</v>
      </c>
      <c r="BK87" s="21">
        <f>BK117*'4 PEF'!$K$10</f>
        <v>19.301450285712871</v>
      </c>
      <c r="BL87" s="21">
        <f>BL117*'4 PEF'!$K$10</f>
        <v>1.057475581422</v>
      </c>
      <c r="BM87" s="39">
        <f>BM117*'4 PEF'!$K$10</f>
        <v>-38.844999999999999</v>
      </c>
      <c r="BN87" s="95">
        <f t="shared" si="90"/>
        <v>22.358875052103116</v>
      </c>
      <c r="BO87" s="21">
        <f>IF($N87=2,BO117*'4 PEF'!$K$4,IF(OR($N87=3,$N87=4,$N87=5,$N87=6),BO117*'4 PEF'!$K$5,IF(OR($N87=7,$N87=8),BO117*'4 PEF'!$K$10,IF($N87=9,BO117*'4 PEF'!$K$7,IF($N87=10,BO117*'4 PEF'!$K$6)))))</f>
        <v>4.6012329888873325</v>
      </c>
      <c r="BP87" s="21">
        <f>BP117*'4 PEF'!$K$10</f>
        <v>19.567056890984887</v>
      </c>
      <c r="BQ87" s="21">
        <f>IF($N87=2,BQ117*'4 PEF'!$K$4,IF(OR($N87=3,$N87=4,$N87=5,$N87=6),BQ117*'4 PEF'!$K$5,IF(OR($N87=7,$N87=8),BQ117*'4 PEF'!$K$10,IF($N87=9,BQ117*'4 PEF'!$K$7,IF($N87=10,BQ117*'4 PEF'!$K$6)))))</f>
        <v>4.7685652706505888</v>
      </c>
      <c r="BR87" s="21">
        <f>BR117*'4 PEF'!$K$10</f>
        <v>19.849983030304777</v>
      </c>
      <c r="BS87" s="21">
        <f>BS117*'4 PEF'!$K$10</f>
        <v>0.78049706406176655</v>
      </c>
      <c r="BT87" s="39">
        <f>BT117*'4 PEF'!$K$10</f>
        <v>-23.406767676767675</v>
      </c>
      <c r="BU87" s="40">
        <f t="shared" si="91"/>
        <v>26.160567568121682</v>
      </c>
    </row>
    <row r="88" spans="1:73" x14ac:dyDescent="0.25">
      <c r="A88" s="195"/>
      <c r="B88" s="18">
        <v>21</v>
      </c>
      <c r="C88" s="26">
        <f>VLOOKUP(M88,[1]aux!$A$2:$B$35,2)</f>
        <v>17</v>
      </c>
      <c r="D88" s="55"/>
      <c r="E88" s="55"/>
      <c r="F88" s="54"/>
      <c r="G88" s="54"/>
      <c r="H88" s="37">
        <f t="shared" ref="H88:H94" si="92">IF(L88=1,0,IF(L88=2,1))</f>
        <v>0</v>
      </c>
      <c r="I88" s="54">
        <v>3</v>
      </c>
      <c r="J88" s="54">
        <v>1</v>
      </c>
      <c r="K88" s="54">
        <v>1</v>
      </c>
      <c r="L88" s="54">
        <v>1</v>
      </c>
      <c r="M88" s="54">
        <f t="shared" si="72"/>
        <v>3111</v>
      </c>
      <c r="N88" s="54">
        <v>7</v>
      </c>
      <c r="O88" s="54">
        <v>12</v>
      </c>
      <c r="P88" s="54">
        <v>3</v>
      </c>
      <c r="Q88" s="54">
        <v>3</v>
      </c>
      <c r="R88" s="54">
        <v>2</v>
      </c>
      <c r="S88" s="54" t="s">
        <v>42</v>
      </c>
      <c r="T88" s="26">
        <f t="shared" si="73"/>
        <v>22</v>
      </c>
      <c r="U88" s="54">
        <v>1</v>
      </c>
      <c r="V88" s="54">
        <v>0</v>
      </c>
      <c r="W88" s="19"/>
      <c r="X88" s="11">
        <f>VLOOKUP($C88,[2]Sevilla!$BB$7:$BK$40,5)</f>
        <v>11</v>
      </c>
      <c r="Y88" s="11">
        <f>VLOOKUP($C88,[2]Sevilla!$BB$7:$BK$40,6)</f>
        <v>33</v>
      </c>
      <c r="Z88" s="11">
        <f>VLOOKUP($C88,[2]Sevilla!$BB$7:$BK$40,7)</f>
        <v>65</v>
      </c>
      <c r="AA88" s="11">
        <f>VLOOKUP($C88,[2]Sevilla!$BB$7:$BK$40,8)</f>
        <v>80</v>
      </c>
      <c r="AB88" s="11">
        <f>VLOOKUP($C88,[2]Sevilla!$BB$7:$BK$40,9)</f>
        <v>0</v>
      </c>
      <c r="AC88" s="11">
        <f>VLOOKUP($C88,[2]Sevilla!$BB$7:$BK$40,10)</f>
        <v>102</v>
      </c>
      <c r="AD88" s="12">
        <f t="shared" si="74"/>
        <v>0</v>
      </c>
      <c r="AE88" s="12">
        <f t="shared" si="75"/>
        <v>0</v>
      </c>
      <c r="AF88" s="12">
        <v>0</v>
      </c>
      <c r="AG88" s="12" t="s">
        <v>38</v>
      </c>
      <c r="AH88" s="12" t="s">
        <v>38</v>
      </c>
      <c r="AI88" s="12">
        <f t="shared" si="76"/>
        <v>127</v>
      </c>
      <c r="AJ88" s="12">
        <f t="shared" si="77"/>
        <v>0</v>
      </c>
      <c r="AK88" s="12">
        <f t="shared" si="78"/>
        <v>154</v>
      </c>
      <c r="AL88" s="12">
        <f t="shared" si="79"/>
        <v>162</v>
      </c>
      <c r="AM88" s="12">
        <f t="shared" si="80"/>
        <v>185</v>
      </c>
      <c r="AN88" s="12">
        <f t="shared" si="81"/>
        <v>0</v>
      </c>
      <c r="AO88" s="14">
        <f t="shared" si="66"/>
        <v>260.59537065782121</v>
      </c>
      <c r="AP88" s="11">
        <f>VLOOKUP($C88,[1]Sevilla!$BB$7:$BK$40,5)</f>
        <v>11</v>
      </c>
      <c r="AQ88" s="11">
        <f>VLOOKUP($C88,[1]Sevilla!$BB$7:$BK$40,6)</f>
        <v>33</v>
      </c>
      <c r="AR88" s="11">
        <f>VLOOKUP($C88,[1]Sevilla!$BB$7:$BK$40,7)</f>
        <v>65</v>
      </c>
      <c r="AS88" s="11">
        <f>VLOOKUP($C88,[1]Sevilla!$BB$7:$BK$40,8)</f>
        <v>81</v>
      </c>
      <c r="AT88" s="11">
        <f>VLOOKUP($C88,[1]Sevilla!$BB$7:$BK$40,9)</f>
        <v>0</v>
      </c>
      <c r="AU88" s="11">
        <f>VLOOKUP($C88,[1]Sevilla!$BB$7:$BK$40,10)</f>
        <v>103</v>
      </c>
      <c r="AV88" s="12">
        <f t="shared" si="82"/>
        <v>0</v>
      </c>
      <c r="AW88" s="12">
        <f t="shared" si="83"/>
        <v>0</v>
      </c>
      <c r="AX88" s="12">
        <v>0</v>
      </c>
      <c r="AY88" s="12" t="s">
        <v>38</v>
      </c>
      <c r="AZ88" s="12" t="s">
        <v>38</v>
      </c>
      <c r="BA88" s="12">
        <f t="shared" si="84"/>
        <v>128</v>
      </c>
      <c r="BB88" s="12">
        <f t="shared" si="85"/>
        <v>0</v>
      </c>
      <c r="BC88" s="12">
        <f t="shared" si="86"/>
        <v>155</v>
      </c>
      <c r="BD88" s="12">
        <f t="shared" si="87"/>
        <v>162</v>
      </c>
      <c r="BE88" s="12">
        <f t="shared" si="88"/>
        <v>186</v>
      </c>
      <c r="BF88" s="12">
        <f t="shared" si="89"/>
        <v>0</v>
      </c>
      <c r="BG88" s="14">
        <f t="shared" si="67"/>
        <v>159.37089908973849</v>
      </c>
      <c r="BH88" s="21">
        <f>IF($N88=2,BH118*'4 PEF'!$K$4,IF(OR($N88=3,$N88=4,$N88=5,$N88=6),BH118*'4 PEF'!$K$5,IF(OR($N88=7,$N88=8),BH118*'4 PEF'!$K$10,IF($N88=9,BH118*'4 PEF'!$K$7,IF($N88=10,BH118*'4 PEF'!$K$6)))))</f>
        <v>8.7753632332216522</v>
      </c>
      <c r="BI88" s="21">
        <f>BI118*'4 PEF'!$K$10</f>
        <v>35.06963582264401</v>
      </c>
      <c r="BJ88" s="21">
        <f>IF($N88=2,BJ118*'4 PEF'!$K$4,IF(OR($N88=3,$N88=4,$N88=5,$N88=6),BJ118*'4 PEF'!$K$5,IF(OR($N88=7,$N88=8),BJ118*'4 PEF'!$K$10,IF($N88=9,BJ118*'4 PEF'!$K$7,IF($N88=10,BJ118*'4 PEF'!$K$6)))))</f>
        <v>2.764282754634074</v>
      </c>
      <c r="BK88" s="21">
        <f>BK118*'4 PEF'!$K$10</f>
        <v>19.301450285712871</v>
      </c>
      <c r="BL88" s="21">
        <f>BL118*'4 PEF'!$K$10</f>
        <v>1.1390457895187607</v>
      </c>
      <c r="BM88" s="39">
        <f>BM118*'4 PEF'!$K$10</f>
        <v>0</v>
      </c>
      <c r="BN88" s="95">
        <f t="shared" si="90"/>
        <v>67.049777885731373</v>
      </c>
      <c r="BO88" s="21">
        <f>IF($N88=2,BO118*'4 PEF'!$K$4,IF(OR($N88=3,$N88=4,$N88=5,$N88=6),BO118*'4 PEF'!$K$5,IF(OR($N88=7,$N88=8),BO118*'4 PEF'!$K$10,IF($N88=9,BO118*'4 PEF'!$K$7,IF($N88=10,BO118*'4 PEF'!$K$6)))))</f>
        <v>7.9356061597581267</v>
      </c>
      <c r="BP88" s="21">
        <f>BP118*'4 PEF'!$K$10</f>
        <v>20.740828723378026</v>
      </c>
      <c r="BQ88" s="21">
        <f>IF($N88=2,BQ118*'4 PEF'!$K$4,IF(OR($N88=3,$N88=4,$N88=5,$N88=6),BQ118*'4 PEF'!$K$5,IF(OR($N88=7,$N88=8),BQ118*'4 PEF'!$K$10,IF($N88=9,BQ118*'4 PEF'!$K$7,IF($N88=10,BQ118*'4 PEF'!$K$6)))))</f>
        <v>4.5563358459638481</v>
      </c>
      <c r="BR88" s="21">
        <f>BR118*'4 PEF'!$K$10</f>
        <v>19.849983030304777</v>
      </c>
      <c r="BS88" s="21">
        <f>BS118*'4 PEF'!$K$10</f>
        <v>0.81626085085319144</v>
      </c>
      <c r="BT88" s="39">
        <f>BT118*'4 PEF'!$K$10</f>
        <v>0</v>
      </c>
      <c r="BU88" s="40">
        <f t="shared" si="91"/>
        <v>53.899014610257971</v>
      </c>
    </row>
    <row r="89" spans="1:73" x14ac:dyDescent="0.25">
      <c r="A89" s="195"/>
      <c r="B89" s="18">
        <v>22</v>
      </c>
      <c r="C89" s="26">
        <f>VLOOKUP(M89,[1]aux!$A$2:$B$35,2)</f>
        <v>17</v>
      </c>
      <c r="D89" s="55"/>
      <c r="E89" s="55"/>
      <c r="F89" s="54"/>
      <c r="G89" s="54"/>
      <c r="H89" s="37">
        <f t="shared" si="92"/>
        <v>0</v>
      </c>
      <c r="I89" s="54">
        <v>3</v>
      </c>
      <c r="J89" s="54">
        <v>1</v>
      </c>
      <c r="K89" s="54">
        <v>1</v>
      </c>
      <c r="L89" s="54">
        <v>1</v>
      </c>
      <c r="M89" s="54">
        <f t="shared" si="72"/>
        <v>3111</v>
      </c>
      <c r="N89" s="54">
        <v>7</v>
      </c>
      <c r="O89" s="54">
        <v>12</v>
      </c>
      <c r="P89" s="54">
        <v>3</v>
      </c>
      <c r="Q89" s="54">
        <v>3</v>
      </c>
      <c r="R89" s="54">
        <v>2</v>
      </c>
      <c r="S89" s="54" t="s">
        <v>42</v>
      </c>
      <c r="T89" s="26">
        <f t="shared" si="73"/>
        <v>16</v>
      </c>
      <c r="U89" s="54">
        <v>0</v>
      </c>
      <c r="V89" s="54">
        <v>1</v>
      </c>
      <c r="W89" s="19"/>
      <c r="X89" s="11">
        <f>VLOOKUP($C89,[2]Sevilla!$BB$7:$BK$40,5)</f>
        <v>11</v>
      </c>
      <c r="Y89" s="11">
        <f>VLOOKUP($C89,[2]Sevilla!$BB$7:$BK$40,6)</f>
        <v>33</v>
      </c>
      <c r="Z89" s="11">
        <f>VLOOKUP($C89,[2]Sevilla!$BB$7:$BK$40,7)</f>
        <v>65</v>
      </c>
      <c r="AA89" s="11">
        <f>VLOOKUP($C89,[2]Sevilla!$BB$7:$BK$40,8)</f>
        <v>80</v>
      </c>
      <c r="AB89" s="11">
        <f>VLOOKUP($C89,[2]Sevilla!$BB$7:$BK$40,9)</f>
        <v>0</v>
      </c>
      <c r="AC89" s="11">
        <f>VLOOKUP($C89,[2]Sevilla!$BB$7:$BK$40,10)</f>
        <v>102</v>
      </c>
      <c r="AD89" s="12">
        <f t="shared" si="74"/>
        <v>0</v>
      </c>
      <c r="AE89" s="12">
        <f t="shared" si="75"/>
        <v>0</v>
      </c>
      <c r="AF89" s="12">
        <v>0</v>
      </c>
      <c r="AG89" s="12" t="s">
        <v>38</v>
      </c>
      <c r="AH89" s="12" t="s">
        <v>38</v>
      </c>
      <c r="AI89" s="12">
        <f t="shared" si="76"/>
        <v>127</v>
      </c>
      <c r="AJ89" s="12">
        <f t="shared" si="77"/>
        <v>0</v>
      </c>
      <c r="AK89" s="12">
        <f t="shared" si="78"/>
        <v>154</v>
      </c>
      <c r="AL89" s="12">
        <f t="shared" si="79"/>
        <v>162</v>
      </c>
      <c r="AM89" s="12">
        <f t="shared" si="80"/>
        <v>0</v>
      </c>
      <c r="AN89" s="12">
        <f t="shared" si="81"/>
        <v>184</v>
      </c>
      <c r="AO89" s="14">
        <f t="shared" si="66"/>
        <v>275.83518979575229</v>
      </c>
      <c r="AP89" s="11">
        <f>VLOOKUP($C89,[1]Sevilla!$BB$7:$BK$40,5)</f>
        <v>11</v>
      </c>
      <c r="AQ89" s="11">
        <f>VLOOKUP($C89,[1]Sevilla!$BB$7:$BK$40,6)</f>
        <v>33</v>
      </c>
      <c r="AR89" s="11">
        <f>VLOOKUP($C89,[1]Sevilla!$BB$7:$BK$40,7)</f>
        <v>65</v>
      </c>
      <c r="AS89" s="11">
        <f>VLOOKUP($C89,[1]Sevilla!$BB$7:$BK$40,8)</f>
        <v>81</v>
      </c>
      <c r="AT89" s="11">
        <f>VLOOKUP($C89,[1]Sevilla!$BB$7:$BK$40,9)</f>
        <v>0</v>
      </c>
      <c r="AU89" s="11">
        <f>VLOOKUP($C89,[1]Sevilla!$BB$7:$BK$40,10)</f>
        <v>103</v>
      </c>
      <c r="AV89" s="12">
        <f t="shared" si="82"/>
        <v>0</v>
      </c>
      <c r="AW89" s="12">
        <f t="shared" si="83"/>
        <v>0</v>
      </c>
      <c r="AX89" s="12">
        <v>0</v>
      </c>
      <c r="AY89" s="12" t="s">
        <v>38</v>
      </c>
      <c r="AZ89" s="12" t="s">
        <v>38</v>
      </c>
      <c r="BA89" s="12">
        <f t="shared" si="84"/>
        <v>128</v>
      </c>
      <c r="BB89" s="12">
        <f t="shared" si="85"/>
        <v>0</v>
      </c>
      <c r="BC89" s="12">
        <f t="shared" si="86"/>
        <v>155</v>
      </c>
      <c r="BD89" s="12">
        <f t="shared" si="87"/>
        <v>162</v>
      </c>
      <c r="BE89" s="12">
        <f t="shared" si="88"/>
        <v>0</v>
      </c>
      <c r="BF89" s="12">
        <f t="shared" si="89"/>
        <v>184</v>
      </c>
      <c r="BG89" s="14">
        <f t="shared" si="67"/>
        <v>159.21857128061276</v>
      </c>
      <c r="BH89" s="21">
        <f>IF($N89=2,BH119*'4 PEF'!$K$4,IF(OR($N89=3,$N89=4,$N89=5,$N89=6),BH119*'4 PEF'!$K$5,IF(OR($N89=7,$N89=8),BH119*'4 PEF'!$K$10,IF($N89=9,BH119*'4 PEF'!$K$7,IF($N89=10,BH119*'4 PEF'!$K$6)))))</f>
        <v>8.7753632332216522</v>
      </c>
      <c r="BI89" s="21">
        <f>BI119*'4 PEF'!$K$10</f>
        <v>35.06963582264401</v>
      </c>
      <c r="BJ89" s="21">
        <f>IF($N89=2,BJ119*'4 PEF'!$K$4,IF(OR($N89=3,$N89=4,$N89=5,$N89=6),BJ119*'4 PEF'!$K$5,IF(OR($N89=7,$N89=8),BJ119*'4 PEF'!$K$10,IF($N89=9,BJ119*'4 PEF'!$K$7,IF($N89=10,BJ119*'4 PEF'!$K$6)))))</f>
        <v>9.6228052310724461</v>
      </c>
      <c r="BK89" s="21">
        <f>BK119*'4 PEF'!$K$10</f>
        <v>19.301450285712871</v>
      </c>
      <c r="BL89" s="21">
        <f>BL119*'4 PEF'!$K$10</f>
        <v>1.1390457895187607</v>
      </c>
      <c r="BM89" s="39">
        <f>BM119*'4 PEF'!$K$10</f>
        <v>-38.844999999999999</v>
      </c>
      <c r="BN89" s="95">
        <f t="shared" si="90"/>
        <v>35.063300362169741</v>
      </c>
      <c r="BO89" s="21">
        <f>IF($N89=2,BO119*'4 PEF'!$K$4,IF(OR($N89=3,$N89=4,$N89=5,$N89=6),BO119*'4 PEF'!$K$5,IF(OR($N89=7,$N89=8),BO119*'4 PEF'!$K$10,IF($N89=9,BO119*'4 PEF'!$K$7,IF($N89=10,BO119*'4 PEF'!$K$6)))))</f>
        <v>7.9356061597581267</v>
      </c>
      <c r="BP89" s="21">
        <f>BP119*'4 PEF'!$K$10</f>
        <v>20.740828723378026</v>
      </c>
      <c r="BQ89" s="21">
        <f>IF($N89=2,BQ119*'4 PEF'!$K$4,IF(OR($N89=3,$N89=4,$N89=5,$N89=6),BQ119*'4 PEF'!$K$5,IF(OR($N89=7,$N89=8),BQ119*'4 PEF'!$K$10,IF($N89=9,BQ119*'4 PEF'!$K$7,IF($N89=10,BQ119*'4 PEF'!$K$6)))))</f>
        <v>14.633087347835779</v>
      </c>
      <c r="BR89" s="21">
        <f>BR119*'4 PEF'!$K$10</f>
        <v>19.849983030304777</v>
      </c>
      <c r="BS89" s="21">
        <f>BS119*'4 PEF'!$K$10</f>
        <v>0.81626085085319144</v>
      </c>
      <c r="BT89" s="39">
        <f>BT119*'4 PEF'!$K$10</f>
        <v>-23.406767676767675</v>
      </c>
      <c r="BU89" s="40">
        <f t="shared" si="91"/>
        <v>40.568998435362232</v>
      </c>
    </row>
    <row r="90" spans="1:73" x14ac:dyDescent="0.25">
      <c r="A90" s="195"/>
      <c r="B90" s="18">
        <v>23</v>
      </c>
      <c r="C90" s="26">
        <f>VLOOKUP(M90,[1]aux!$A$2:$B$35,2)</f>
        <v>24</v>
      </c>
      <c r="D90" s="55"/>
      <c r="E90" s="55"/>
      <c r="F90" s="54"/>
      <c r="G90" s="54"/>
      <c r="H90" s="37">
        <f t="shared" si="92"/>
        <v>0</v>
      </c>
      <c r="I90" s="54">
        <v>3</v>
      </c>
      <c r="J90" s="54">
        <v>3</v>
      </c>
      <c r="K90" s="54">
        <v>2</v>
      </c>
      <c r="L90" s="54">
        <v>1</v>
      </c>
      <c r="M90" s="54">
        <f t="shared" si="72"/>
        <v>3321</v>
      </c>
      <c r="N90" s="54">
        <v>7</v>
      </c>
      <c r="O90" s="54">
        <v>12</v>
      </c>
      <c r="P90" s="54">
        <v>3</v>
      </c>
      <c r="Q90" s="54">
        <v>3</v>
      </c>
      <c r="R90" s="54">
        <v>2</v>
      </c>
      <c r="S90" s="54" t="s">
        <v>42</v>
      </c>
      <c r="T90" s="26">
        <f t="shared" si="73"/>
        <v>22</v>
      </c>
      <c r="U90" s="54">
        <v>1</v>
      </c>
      <c r="V90" s="54">
        <v>1</v>
      </c>
      <c r="W90" s="19"/>
      <c r="X90" s="11">
        <f>VLOOKUP($C90,[2]Sevilla!$BB$7:$BK$40,5)</f>
        <v>11</v>
      </c>
      <c r="Y90" s="11">
        <f>VLOOKUP($C90,[2]Sevilla!$BB$7:$BK$40,6)</f>
        <v>33</v>
      </c>
      <c r="Z90" s="11">
        <f>VLOOKUP($C90,[2]Sevilla!$BB$7:$BK$40,7)</f>
        <v>65</v>
      </c>
      <c r="AA90" s="11">
        <f>VLOOKUP($C90,[2]Sevilla!$BB$7:$BK$40,8)</f>
        <v>90</v>
      </c>
      <c r="AB90" s="11">
        <f>VLOOKUP($C90,[2]Sevilla!$BB$7:$BK$40,9)</f>
        <v>116</v>
      </c>
      <c r="AC90" s="11">
        <f>VLOOKUP($C90,[2]Sevilla!$BB$7:$BK$40,10)</f>
        <v>108</v>
      </c>
      <c r="AD90" s="12">
        <f t="shared" si="74"/>
        <v>0</v>
      </c>
      <c r="AE90" s="12">
        <f t="shared" si="75"/>
        <v>0</v>
      </c>
      <c r="AF90" s="12">
        <v>0</v>
      </c>
      <c r="AG90" s="12" t="s">
        <v>38</v>
      </c>
      <c r="AH90" s="12" t="s">
        <v>38</v>
      </c>
      <c r="AI90" s="12">
        <f t="shared" si="76"/>
        <v>127</v>
      </c>
      <c r="AJ90" s="12">
        <f t="shared" si="77"/>
        <v>0</v>
      </c>
      <c r="AK90" s="12">
        <f t="shared" si="78"/>
        <v>154</v>
      </c>
      <c r="AL90" s="12">
        <f t="shared" si="79"/>
        <v>162</v>
      </c>
      <c r="AM90" s="12">
        <f t="shared" si="80"/>
        <v>185</v>
      </c>
      <c r="AN90" s="12">
        <f t="shared" si="81"/>
        <v>184</v>
      </c>
      <c r="AO90" s="14">
        <f t="shared" si="66"/>
        <v>443.01596295470506</v>
      </c>
      <c r="AP90" s="11">
        <f>VLOOKUP($C90,[1]Sevilla!$BB$7:$BK$40,5)</f>
        <v>11</v>
      </c>
      <c r="AQ90" s="11">
        <f>VLOOKUP($C90,[1]Sevilla!$BB$7:$BK$40,6)</f>
        <v>33</v>
      </c>
      <c r="AR90" s="11">
        <f>VLOOKUP($C90,[1]Sevilla!$BB$7:$BK$40,7)</f>
        <v>65</v>
      </c>
      <c r="AS90" s="11">
        <f>VLOOKUP($C90,[1]Sevilla!$BB$7:$BK$40,8)</f>
        <v>91</v>
      </c>
      <c r="AT90" s="11">
        <f>VLOOKUP($C90,[1]Sevilla!$BB$7:$BK$40,9)</f>
        <v>117</v>
      </c>
      <c r="AU90" s="11">
        <f>VLOOKUP($C90,[1]Sevilla!$BB$7:$BK$40,10)</f>
        <v>109</v>
      </c>
      <c r="AV90" s="12">
        <f t="shared" si="82"/>
        <v>0</v>
      </c>
      <c r="AW90" s="12">
        <f t="shared" si="83"/>
        <v>0</v>
      </c>
      <c r="AX90" s="12">
        <v>0</v>
      </c>
      <c r="AY90" s="12" t="s">
        <v>38</v>
      </c>
      <c r="AZ90" s="12" t="s">
        <v>38</v>
      </c>
      <c r="BA90" s="12">
        <f t="shared" si="84"/>
        <v>128</v>
      </c>
      <c r="BB90" s="12">
        <f t="shared" si="85"/>
        <v>0</v>
      </c>
      <c r="BC90" s="12">
        <f t="shared" si="86"/>
        <v>155</v>
      </c>
      <c r="BD90" s="12">
        <f t="shared" si="87"/>
        <v>162</v>
      </c>
      <c r="BE90" s="12">
        <f t="shared" si="88"/>
        <v>186</v>
      </c>
      <c r="BF90" s="12">
        <f t="shared" si="89"/>
        <v>184</v>
      </c>
      <c r="BG90" s="14">
        <f t="shared" si="67"/>
        <v>243.96354146452546</v>
      </c>
      <c r="BH90" s="21">
        <f>IF($N90=2,BH120*'4 PEF'!$K$4,IF(OR($N90=3,$N90=4,$N90=5,$N90=6),BH120*'4 PEF'!$K$5,IF(OR($N90=7,$N90=8),BH120*'4 PEF'!$K$10,IF($N90=9,BH120*'4 PEF'!$K$7,IF($N90=10,BH120*'4 PEF'!$K$6)))))</f>
        <v>2.856613699918193</v>
      </c>
      <c r="BI90" s="21">
        <f>BI120*'4 PEF'!$K$10</f>
        <v>19.643421937402596</v>
      </c>
      <c r="BJ90" s="21">
        <f>IF($N90=2,BJ120*'4 PEF'!$K$4,IF(OR($N90=3,$N90=4,$N90=5,$N90=6),BJ120*'4 PEF'!$K$5,IF(OR($N90=7,$N90=8),BJ120*'4 PEF'!$K$10,IF($N90=9,BJ120*'4 PEF'!$K$7,IF($N90=10,BJ120*'4 PEF'!$K$6)))))</f>
        <v>3.4231494419130195</v>
      </c>
      <c r="BK90" s="21">
        <f>BK120*'4 PEF'!$K$10</f>
        <v>19.301450285712871</v>
      </c>
      <c r="BL90" s="21">
        <f>BL120*'4 PEF'!$K$10</f>
        <v>0.76408859196108725</v>
      </c>
      <c r="BM90" s="39">
        <f>BM120*'4 PEF'!$K$10</f>
        <v>-38.844999999999999</v>
      </c>
      <c r="BN90" s="95">
        <f t="shared" si="90"/>
        <v>7.1437239569077633</v>
      </c>
      <c r="BO90" s="21">
        <f>IF($N90=2,BO120*'4 PEF'!$K$4,IF(OR($N90=3,$N90=4,$N90=5,$N90=6),BO120*'4 PEF'!$K$5,IF(OR($N90=7,$N90=8),BO120*'4 PEF'!$K$10,IF($N90=9,BO120*'4 PEF'!$K$7,IF($N90=10,BO120*'4 PEF'!$K$6)))))</f>
        <v>3.3906932418887887</v>
      </c>
      <c r="BP90" s="21">
        <f>BP120*'4 PEF'!$K$10</f>
        <v>9.6297939497523561</v>
      </c>
      <c r="BQ90" s="21">
        <f>IF($N90=2,BQ120*'4 PEF'!$K$4,IF(OR($N90=3,$N90=4,$N90=5,$N90=6),BQ120*'4 PEF'!$K$5,IF(OR($N90=7,$N90=8),BQ120*'4 PEF'!$K$10,IF($N90=9,BQ120*'4 PEF'!$K$7,IF($N90=10,BQ120*'4 PEF'!$K$6)))))</f>
        <v>4.9565757266551334</v>
      </c>
      <c r="BR90" s="21">
        <f>BR120*'4 PEF'!$K$10</f>
        <v>19.849983030304777</v>
      </c>
      <c r="BS90" s="21">
        <f>BS120*'4 PEF'!$K$10</f>
        <v>0.65492504998151102</v>
      </c>
      <c r="BT90" s="39">
        <f>BT120*'4 PEF'!$K$10</f>
        <v>-23.406767676767675</v>
      </c>
      <c r="BU90" s="40">
        <f t="shared" si="91"/>
        <v>15.075203321814893</v>
      </c>
    </row>
    <row r="91" spans="1:73" x14ac:dyDescent="0.25">
      <c r="A91" s="195"/>
      <c r="B91" s="18">
        <v>24</v>
      </c>
      <c r="C91" s="26">
        <f>VLOOKUP(M91,[1]aux!$A$2:$B$35,2)</f>
        <v>18</v>
      </c>
      <c r="D91" s="55"/>
      <c r="E91" s="55"/>
      <c r="F91" s="54"/>
      <c r="G91" s="54"/>
      <c r="H91" s="37">
        <f t="shared" si="92"/>
        <v>0</v>
      </c>
      <c r="I91" s="54">
        <v>3</v>
      </c>
      <c r="J91" s="54">
        <v>1</v>
      </c>
      <c r="K91" s="54">
        <v>2</v>
      </c>
      <c r="L91" s="54">
        <v>1</v>
      </c>
      <c r="M91" s="54">
        <f t="shared" si="72"/>
        <v>3121</v>
      </c>
      <c r="N91" s="54">
        <v>7</v>
      </c>
      <c r="O91" s="54">
        <v>12</v>
      </c>
      <c r="P91" s="54">
        <v>1</v>
      </c>
      <c r="Q91" s="54">
        <v>1</v>
      </c>
      <c r="R91" s="54">
        <v>2</v>
      </c>
      <c r="S91" s="54" t="s">
        <v>42</v>
      </c>
      <c r="T91" s="26">
        <f t="shared" si="73"/>
        <v>22</v>
      </c>
      <c r="U91" s="54">
        <v>1</v>
      </c>
      <c r="V91" s="54">
        <v>1</v>
      </c>
      <c r="W91" s="19"/>
      <c r="X91" s="11">
        <f>VLOOKUP($C91,[2]Sevilla!$BB$7:$BK$40,5)</f>
        <v>11</v>
      </c>
      <c r="Y91" s="11">
        <f>VLOOKUP($C91,[2]Sevilla!$BB$7:$BK$40,6)</f>
        <v>33</v>
      </c>
      <c r="Z91" s="11">
        <f>VLOOKUP($C91,[2]Sevilla!$BB$7:$BK$40,7)</f>
        <v>65</v>
      </c>
      <c r="AA91" s="11">
        <f>VLOOKUP($C91,[2]Sevilla!$BB$7:$BK$40,8)</f>
        <v>80</v>
      </c>
      <c r="AB91" s="11">
        <f>VLOOKUP($C91,[2]Sevilla!$BB$7:$BK$40,9)</f>
        <v>116</v>
      </c>
      <c r="AC91" s="11">
        <f>VLOOKUP($C91,[2]Sevilla!$BB$7:$BK$40,10)</f>
        <v>108</v>
      </c>
      <c r="AD91" s="12">
        <f t="shared" si="74"/>
        <v>0</v>
      </c>
      <c r="AE91" s="12">
        <f t="shared" si="75"/>
        <v>0</v>
      </c>
      <c r="AF91" s="12">
        <v>0</v>
      </c>
      <c r="AG91" s="12" t="s">
        <v>38</v>
      </c>
      <c r="AH91" s="12" t="s">
        <v>38</v>
      </c>
      <c r="AI91" s="12">
        <f t="shared" si="76"/>
        <v>127</v>
      </c>
      <c r="AJ91" s="12">
        <f t="shared" si="77"/>
        <v>0</v>
      </c>
      <c r="AK91" s="12">
        <f t="shared" si="78"/>
        <v>148</v>
      </c>
      <c r="AL91" s="12">
        <f t="shared" si="79"/>
        <v>162</v>
      </c>
      <c r="AM91" s="12">
        <f t="shared" si="80"/>
        <v>185</v>
      </c>
      <c r="AN91" s="12">
        <f t="shared" si="81"/>
        <v>184</v>
      </c>
      <c r="AO91" s="14">
        <f t="shared" si="66"/>
        <v>400.90825551003803</v>
      </c>
      <c r="AP91" s="11">
        <f>VLOOKUP($C91,[1]Sevilla!$BB$7:$BK$40,5)</f>
        <v>11</v>
      </c>
      <c r="AQ91" s="11">
        <f>VLOOKUP($C91,[1]Sevilla!$BB$7:$BK$40,6)</f>
        <v>33</v>
      </c>
      <c r="AR91" s="11">
        <f>VLOOKUP($C91,[1]Sevilla!$BB$7:$BK$40,7)</f>
        <v>65</v>
      </c>
      <c r="AS91" s="11">
        <f>VLOOKUP($C91,[1]Sevilla!$BB$7:$BK$40,8)</f>
        <v>81</v>
      </c>
      <c r="AT91" s="11">
        <f>VLOOKUP($C91,[1]Sevilla!$BB$7:$BK$40,9)</f>
        <v>117</v>
      </c>
      <c r="AU91" s="11">
        <f>VLOOKUP($C91,[1]Sevilla!$BB$7:$BK$40,10)</f>
        <v>109</v>
      </c>
      <c r="AV91" s="12">
        <f t="shared" si="82"/>
        <v>0</v>
      </c>
      <c r="AW91" s="12">
        <f t="shared" si="83"/>
        <v>0</v>
      </c>
      <c r="AX91" s="12">
        <v>0</v>
      </c>
      <c r="AY91" s="12" t="s">
        <v>38</v>
      </c>
      <c r="AZ91" s="12" t="s">
        <v>38</v>
      </c>
      <c r="BA91" s="12">
        <f t="shared" si="84"/>
        <v>128</v>
      </c>
      <c r="BB91" s="12">
        <f t="shared" si="85"/>
        <v>0</v>
      </c>
      <c r="BC91" s="12">
        <f t="shared" si="86"/>
        <v>149</v>
      </c>
      <c r="BD91" s="12">
        <f t="shared" si="87"/>
        <v>162</v>
      </c>
      <c r="BE91" s="12">
        <f t="shared" si="88"/>
        <v>186</v>
      </c>
      <c r="BF91" s="12">
        <f t="shared" si="89"/>
        <v>184</v>
      </c>
      <c r="BG91" s="14">
        <f t="shared" si="67"/>
        <v>237.46780522000671</v>
      </c>
      <c r="BH91" s="21">
        <f>IF($N91=2,BH121*'4 PEF'!$K$4,IF(OR($N91=3,$N91=4,$N91=5,$N91=6),BH121*'4 PEF'!$K$5,IF(OR($N91=7,$N91=8),BH121*'4 PEF'!$K$10,IF($N91=9,BH121*'4 PEF'!$K$7,IF($N91=10,BH121*'4 PEF'!$K$6)))))</f>
        <v>8.5275041378559084</v>
      </c>
      <c r="BI91" s="21">
        <f>BI121*'4 PEF'!$K$10</f>
        <v>20.15402454366415</v>
      </c>
      <c r="BJ91" s="21">
        <f>IF($N91=2,BJ121*'4 PEF'!$K$4,IF(OR($N91=3,$N91=4,$N91=5,$N91=6),BJ121*'4 PEF'!$K$5,IF(OR($N91=7,$N91=8),BJ121*'4 PEF'!$K$10,IF($N91=9,BJ121*'4 PEF'!$K$7,IF($N91=10,BJ121*'4 PEF'!$K$6)))))</f>
        <v>2.7710003452984067</v>
      </c>
      <c r="BK91" s="21">
        <f>BK121*'4 PEF'!$K$10</f>
        <v>19.301450285712871</v>
      </c>
      <c r="BL91" s="21">
        <f>BL121*'4 PEF'!$K$10</f>
        <v>0.84245953604327672</v>
      </c>
      <c r="BM91" s="39">
        <f>BM121*'4 PEF'!$K$10</f>
        <v>-38.844999999999999</v>
      </c>
      <c r="BN91" s="40">
        <f t="shared" si="90"/>
        <v>12.751438848574615</v>
      </c>
      <c r="BO91" s="21">
        <f>IF($N91=2,BO121*'4 PEF'!$K$4,IF(OR($N91=3,$N91=4,$N91=5,$N91=6),BO121*'4 PEF'!$K$5,IF(OR($N91=7,$N91=8),BO121*'4 PEF'!$K$10,IF($N91=9,BO121*'4 PEF'!$K$7,IF($N91=10,BO121*'4 PEF'!$K$6)))))</f>
        <v>7.6963842329991916</v>
      </c>
      <c r="BP91" s="21">
        <f>BP121*'4 PEF'!$K$10</f>
        <v>11.432906070930562</v>
      </c>
      <c r="BQ91" s="21">
        <f>IF($N91=2,BQ121*'4 PEF'!$K$4,IF(OR($N91=3,$N91=4,$N91=5,$N91=6),BQ121*'4 PEF'!$K$5,IF(OR($N91=7,$N91=8),BQ121*'4 PEF'!$K$10,IF($N91=9,BQ121*'4 PEF'!$K$7,IF($N91=10,BQ121*'4 PEF'!$K$6)))))</f>
        <v>4.5583338201542665</v>
      </c>
      <c r="BR91" s="21">
        <f>BR121*'4 PEF'!$K$10</f>
        <v>19.849983030304777</v>
      </c>
      <c r="BS91" s="21">
        <f>BS121*'4 PEF'!$K$10</f>
        <v>0.69250843225230529</v>
      </c>
      <c r="BT91" s="39">
        <f>BT121*'4 PEF'!$K$10</f>
        <v>-23.406767676767675</v>
      </c>
      <c r="BU91" s="95">
        <f t="shared" si="91"/>
        <v>20.823347909873423</v>
      </c>
    </row>
    <row r="92" spans="1:73" x14ac:dyDescent="0.25">
      <c r="A92" s="195"/>
      <c r="B92" s="18">
        <v>25</v>
      </c>
      <c r="C92" s="26">
        <f>VLOOKUP(M92,[1]aux!$A$2:$B$35,2)</f>
        <v>18</v>
      </c>
      <c r="D92" s="55"/>
      <c r="E92" s="55"/>
      <c r="F92" s="54"/>
      <c r="G92" s="54"/>
      <c r="H92" s="37">
        <f t="shared" si="92"/>
        <v>0</v>
      </c>
      <c r="I92" s="54">
        <v>3</v>
      </c>
      <c r="J92" s="54">
        <v>1</v>
      </c>
      <c r="K92" s="54">
        <v>2</v>
      </c>
      <c r="L92" s="54">
        <v>1</v>
      </c>
      <c r="M92" s="54">
        <f t="shared" si="72"/>
        <v>3121</v>
      </c>
      <c r="N92" s="54">
        <v>7</v>
      </c>
      <c r="O92" s="54">
        <v>12</v>
      </c>
      <c r="P92" s="54">
        <v>3</v>
      </c>
      <c r="Q92" s="54">
        <v>3</v>
      </c>
      <c r="R92" s="54">
        <v>2</v>
      </c>
      <c r="S92" s="54" t="s">
        <v>42</v>
      </c>
      <c r="T92" s="26">
        <f t="shared" si="73"/>
        <v>22</v>
      </c>
      <c r="U92" s="54">
        <v>1</v>
      </c>
      <c r="V92" s="54">
        <v>0</v>
      </c>
      <c r="W92" s="19"/>
      <c r="X92" s="11">
        <f>VLOOKUP($C92,[2]Sevilla!$BB$7:$BK$40,5)</f>
        <v>11</v>
      </c>
      <c r="Y92" s="11">
        <f>VLOOKUP($C92,[2]Sevilla!$BB$7:$BK$40,6)</f>
        <v>33</v>
      </c>
      <c r="Z92" s="11">
        <f>VLOOKUP($C92,[2]Sevilla!$BB$7:$BK$40,7)</f>
        <v>65</v>
      </c>
      <c r="AA92" s="11">
        <f>VLOOKUP($C92,[2]Sevilla!$BB$7:$BK$40,8)</f>
        <v>80</v>
      </c>
      <c r="AB92" s="11">
        <f>VLOOKUP($C92,[2]Sevilla!$BB$7:$BK$40,9)</f>
        <v>116</v>
      </c>
      <c r="AC92" s="11">
        <f>VLOOKUP($C92,[2]Sevilla!$BB$7:$BK$40,10)</f>
        <v>108</v>
      </c>
      <c r="AD92" s="12">
        <f t="shared" si="74"/>
        <v>0</v>
      </c>
      <c r="AE92" s="12">
        <f t="shared" si="75"/>
        <v>0</v>
      </c>
      <c r="AF92" s="12">
        <v>0</v>
      </c>
      <c r="AG92" s="12" t="s">
        <v>38</v>
      </c>
      <c r="AH92" s="12" t="s">
        <v>38</v>
      </c>
      <c r="AI92" s="12">
        <f t="shared" si="76"/>
        <v>127</v>
      </c>
      <c r="AJ92" s="12">
        <f t="shared" si="77"/>
        <v>0</v>
      </c>
      <c r="AK92" s="12">
        <f t="shared" si="78"/>
        <v>154</v>
      </c>
      <c r="AL92" s="12">
        <f t="shared" si="79"/>
        <v>162</v>
      </c>
      <c r="AM92" s="12">
        <f t="shared" si="80"/>
        <v>185</v>
      </c>
      <c r="AN92" s="12">
        <f t="shared" si="81"/>
        <v>0</v>
      </c>
      <c r="AO92" s="14">
        <f t="shared" si="66"/>
        <v>333.58644208639265</v>
      </c>
      <c r="AP92" s="11">
        <f>VLOOKUP($C92,[1]Sevilla!$BB$7:$BK$40,5)</f>
        <v>11</v>
      </c>
      <c r="AQ92" s="11">
        <f>VLOOKUP($C92,[1]Sevilla!$BB$7:$BK$40,6)</f>
        <v>33</v>
      </c>
      <c r="AR92" s="11">
        <f>VLOOKUP($C92,[1]Sevilla!$BB$7:$BK$40,7)</f>
        <v>65</v>
      </c>
      <c r="AS92" s="11">
        <f>VLOOKUP($C92,[1]Sevilla!$BB$7:$BK$40,8)</f>
        <v>81</v>
      </c>
      <c r="AT92" s="11">
        <f>VLOOKUP($C92,[1]Sevilla!$BB$7:$BK$40,9)</f>
        <v>117</v>
      </c>
      <c r="AU92" s="11">
        <f>VLOOKUP($C92,[1]Sevilla!$BB$7:$BK$40,10)</f>
        <v>109</v>
      </c>
      <c r="AV92" s="12">
        <f t="shared" si="82"/>
        <v>0</v>
      </c>
      <c r="AW92" s="12">
        <f t="shared" si="83"/>
        <v>0</v>
      </c>
      <c r="AX92" s="12">
        <v>0</v>
      </c>
      <c r="AY92" s="12" t="s">
        <v>38</v>
      </c>
      <c r="AZ92" s="12" t="s">
        <v>38</v>
      </c>
      <c r="BA92" s="12">
        <f t="shared" si="84"/>
        <v>128</v>
      </c>
      <c r="BB92" s="12">
        <f t="shared" si="85"/>
        <v>0</v>
      </c>
      <c r="BC92" s="12">
        <f t="shared" si="86"/>
        <v>155</v>
      </c>
      <c r="BD92" s="12">
        <f t="shared" si="87"/>
        <v>162</v>
      </c>
      <c r="BE92" s="12">
        <f t="shared" si="88"/>
        <v>186</v>
      </c>
      <c r="BF92" s="12">
        <f t="shared" si="89"/>
        <v>0</v>
      </c>
      <c r="BG92" s="14">
        <f t="shared" si="67"/>
        <v>191.80089908973849</v>
      </c>
      <c r="BH92" s="21">
        <f>IF($N92=2,BH122*'4 PEF'!$K$4,IF(OR($N92=3,$N92=4,$N92=5,$N92=6),BH122*'4 PEF'!$K$5,IF(OR($N92=7,$N92=8),BH122*'4 PEF'!$K$10,IF($N92=9,BH122*'4 PEF'!$K$7,IF($N92=10,BH122*'4 PEF'!$K$6)))))</f>
        <v>8.7967937422092533</v>
      </c>
      <c r="BI92" s="21">
        <f>BI122*'4 PEF'!$K$10</f>
        <v>19.948371231994113</v>
      </c>
      <c r="BJ92" s="21">
        <f>IF($N92=2,BJ122*'4 PEF'!$K$4,IF(OR($N92=3,$N92=4,$N92=5,$N92=6),BJ122*'4 PEF'!$K$5,IF(OR($N92=7,$N92=8),BJ122*'4 PEF'!$K$10,IF($N92=9,BJ122*'4 PEF'!$K$7,IF($N92=10,BJ122*'4 PEF'!$K$6)))))</f>
        <v>2.7710003452984067</v>
      </c>
      <c r="BK92" s="21">
        <f>BK122*'4 PEF'!$K$10</f>
        <v>19.301450285712871</v>
      </c>
      <c r="BL92" s="21">
        <f>BL122*'4 PEF'!$K$10</f>
        <v>0.84245953604327672</v>
      </c>
      <c r="BM92" s="39">
        <f>BM122*'4 PEF'!$K$10</f>
        <v>0</v>
      </c>
      <c r="BN92" s="40">
        <f t="shared" si="90"/>
        <v>51.66007514125792</v>
      </c>
      <c r="BO92" s="21">
        <f>IF($N92=2,BO122*'4 PEF'!$K$4,IF(OR($N92=3,$N92=4,$N92=5,$N92=6),BO122*'4 PEF'!$K$5,IF(OR($N92=7,$N92=8),BO122*'4 PEF'!$K$10,IF($N92=9,BO122*'4 PEF'!$K$7,IF($N92=10,BO122*'4 PEF'!$K$6)))))</f>
        <v>7.9394279456202188</v>
      </c>
      <c r="BP92" s="21">
        <f>BP122*'4 PEF'!$K$10</f>
        <v>11.316243764084332</v>
      </c>
      <c r="BQ92" s="21">
        <f>IF($N92=2,BQ122*'4 PEF'!$K$4,IF(OR($N92=3,$N92=4,$N92=5,$N92=6),BQ122*'4 PEF'!$K$5,IF(OR($N92=7,$N92=8),BQ122*'4 PEF'!$K$10,IF($N92=9,BQ122*'4 PEF'!$K$7,IF($N92=10,BQ122*'4 PEF'!$K$6)))))</f>
        <v>4.5583338201542665</v>
      </c>
      <c r="BR92" s="21">
        <f>BR122*'4 PEF'!$K$10</f>
        <v>19.849983030304777</v>
      </c>
      <c r="BS92" s="21">
        <f>BS122*'4 PEF'!$K$10</f>
        <v>0.69250843225230529</v>
      </c>
      <c r="BT92" s="39">
        <f>BT122*'4 PEF'!$K$10</f>
        <v>0</v>
      </c>
      <c r="BU92" s="95">
        <f t="shared" si="91"/>
        <v>44.356496992415899</v>
      </c>
    </row>
    <row r="93" spans="1:73" x14ac:dyDescent="0.25">
      <c r="A93" s="195"/>
      <c r="B93" s="18">
        <v>26</v>
      </c>
      <c r="C93" s="26">
        <f>VLOOKUP(M93,[1]aux!$A$2:$B$35,2)</f>
        <v>20</v>
      </c>
      <c r="D93" s="55"/>
      <c r="E93" s="55"/>
      <c r="F93" s="54"/>
      <c r="G93" s="54"/>
      <c r="H93" s="37">
        <f t="shared" si="92"/>
        <v>0</v>
      </c>
      <c r="I93" s="54">
        <v>3</v>
      </c>
      <c r="J93" s="54">
        <v>2</v>
      </c>
      <c r="K93" s="54">
        <v>2</v>
      </c>
      <c r="L93" s="54">
        <v>1</v>
      </c>
      <c r="M93" s="54">
        <f t="shared" si="72"/>
        <v>3221</v>
      </c>
      <c r="N93" s="54">
        <v>7</v>
      </c>
      <c r="O93" s="54">
        <v>12</v>
      </c>
      <c r="P93" s="54">
        <v>3</v>
      </c>
      <c r="Q93" s="54">
        <v>3</v>
      </c>
      <c r="R93" s="54">
        <v>2</v>
      </c>
      <c r="S93" s="54" t="s">
        <v>42</v>
      </c>
      <c r="T93" s="26">
        <f t="shared" si="73"/>
        <v>22</v>
      </c>
      <c r="U93" s="54">
        <v>1</v>
      </c>
      <c r="V93" s="54">
        <v>1</v>
      </c>
      <c r="W93" s="19"/>
      <c r="X93" s="11">
        <f>VLOOKUP($C93,[2]Sevilla!$BB$7:$BK$40,5)</f>
        <v>11</v>
      </c>
      <c r="Y93" s="11">
        <f>VLOOKUP($C93,[2]Sevilla!$BB$7:$BK$40,6)</f>
        <v>33</v>
      </c>
      <c r="Z93" s="11">
        <f>VLOOKUP($C93,[2]Sevilla!$BB$7:$BK$40,7)</f>
        <v>65</v>
      </c>
      <c r="AA93" s="11">
        <f>VLOOKUP($C93,[2]Sevilla!$BB$7:$BK$40,8)</f>
        <v>88</v>
      </c>
      <c r="AB93" s="11">
        <f>VLOOKUP($C93,[2]Sevilla!$BB$7:$BK$40,9)</f>
        <v>116</v>
      </c>
      <c r="AC93" s="11">
        <f>VLOOKUP($C93,[2]Sevilla!$BB$7:$BK$40,10)</f>
        <v>108</v>
      </c>
      <c r="AD93" s="12">
        <f t="shared" si="74"/>
        <v>0</v>
      </c>
      <c r="AE93" s="12">
        <f t="shared" si="75"/>
        <v>0</v>
      </c>
      <c r="AF93" s="12">
        <v>0</v>
      </c>
      <c r="AG93" s="12" t="s">
        <v>38</v>
      </c>
      <c r="AH93" s="12" t="s">
        <v>38</v>
      </c>
      <c r="AI93" s="12">
        <f t="shared" si="76"/>
        <v>127</v>
      </c>
      <c r="AJ93" s="12">
        <f t="shared" si="77"/>
        <v>0</v>
      </c>
      <c r="AK93" s="12">
        <f t="shared" si="78"/>
        <v>154</v>
      </c>
      <c r="AL93" s="12">
        <f t="shared" si="79"/>
        <v>162</v>
      </c>
      <c r="AM93" s="12">
        <f t="shared" si="80"/>
        <v>185</v>
      </c>
      <c r="AN93" s="12">
        <f t="shared" si="81"/>
        <v>184</v>
      </c>
      <c r="AO93" s="14">
        <f t="shared" si="66"/>
        <v>418.40591836823893</v>
      </c>
      <c r="AP93" s="11">
        <f>VLOOKUP($C93,[1]Sevilla!$BB$7:$BK$40,5)</f>
        <v>11</v>
      </c>
      <c r="AQ93" s="11">
        <f>VLOOKUP($C93,[1]Sevilla!$BB$7:$BK$40,6)</f>
        <v>33</v>
      </c>
      <c r="AR93" s="11">
        <f>VLOOKUP($C93,[1]Sevilla!$BB$7:$BK$40,7)</f>
        <v>65</v>
      </c>
      <c r="AS93" s="11">
        <f>VLOOKUP($C93,[1]Sevilla!$BB$7:$BK$40,8)</f>
        <v>89</v>
      </c>
      <c r="AT93" s="11">
        <f>VLOOKUP($C93,[1]Sevilla!$BB$7:$BK$40,9)</f>
        <v>117</v>
      </c>
      <c r="AU93" s="11">
        <f>VLOOKUP($C93,[1]Sevilla!$BB$7:$BK$40,10)</f>
        <v>109</v>
      </c>
      <c r="AV93" s="12">
        <f t="shared" si="82"/>
        <v>0</v>
      </c>
      <c r="AW93" s="12">
        <f t="shared" si="83"/>
        <v>0</v>
      </c>
      <c r="AX93" s="12">
        <v>0</v>
      </c>
      <c r="AY93" s="12" t="s">
        <v>38</v>
      </c>
      <c r="AZ93" s="12" t="s">
        <v>38</v>
      </c>
      <c r="BA93" s="12">
        <f t="shared" si="84"/>
        <v>128</v>
      </c>
      <c r="BB93" s="12">
        <f t="shared" si="85"/>
        <v>0</v>
      </c>
      <c r="BC93" s="12">
        <f t="shared" si="86"/>
        <v>155</v>
      </c>
      <c r="BD93" s="12">
        <f t="shared" si="87"/>
        <v>162</v>
      </c>
      <c r="BE93" s="12">
        <f t="shared" si="88"/>
        <v>186</v>
      </c>
      <c r="BF93" s="12">
        <f t="shared" si="89"/>
        <v>184</v>
      </c>
      <c r="BG93" s="14">
        <f t="shared" si="67"/>
        <v>232.46927543581734</v>
      </c>
      <c r="BH93" s="21">
        <f>IF($N93=2,BH123*'4 PEF'!$K$4,IF(OR($N93=3,$N93=4,$N93=5,$N93=6),BH123*'4 PEF'!$K$5,IF(OR($N93=7,$N93=8),BH123*'4 PEF'!$K$10,IF($N93=9,BH123*'4 PEF'!$K$7,IF($N93=10,BH123*'4 PEF'!$K$6)))))</f>
        <v>4.8479488118617819</v>
      </c>
      <c r="BI93" s="21">
        <f>BI123*'4 PEF'!$K$10</f>
        <v>18.558496526384243</v>
      </c>
      <c r="BJ93" s="21">
        <f>IF($N93=2,BJ123*'4 PEF'!$K$4,IF(OR($N93=3,$N93=4,$N93=5,$N93=6),BJ123*'4 PEF'!$K$5,IF(OR($N93=7,$N93=8),BJ123*'4 PEF'!$K$10,IF($N93=9,BJ123*'4 PEF'!$K$7,IF($N93=10,BJ123*'4 PEF'!$K$6)))))</f>
        <v>2.9998040048432286</v>
      </c>
      <c r="BK93" s="21">
        <f>BK123*'4 PEF'!$K$10</f>
        <v>19.301450285712871</v>
      </c>
      <c r="BL93" s="21">
        <f>BL123*'4 PEF'!$K$10</f>
        <v>0.78346588723949995</v>
      </c>
      <c r="BM93" s="39">
        <f>BM123*'4 PEF'!$K$10</f>
        <v>-38.844999999999999</v>
      </c>
      <c r="BN93" s="40">
        <f t="shared" si="90"/>
        <v>7.64616551604162</v>
      </c>
      <c r="BO93" s="21">
        <f>IF($N93=2,BO123*'4 PEF'!$K$4,IF(OR($N93=3,$N93=4,$N93=5,$N93=6),BO123*'4 PEF'!$K$5,IF(OR($N93=7,$N93=8),BO123*'4 PEF'!$K$10,IF($N93=9,BO123*'4 PEF'!$K$7,IF($N93=10,BO123*'4 PEF'!$K$6)))))</f>
        <v>4.604981505327804</v>
      </c>
      <c r="BP93" s="21">
        <f>BP123*'4 PEF'!$K$10</f>
        <v>9.905416656661302</v>
      </c>
      <c r="BQ93" s="21">
        <f>IF($N93=2,BQ123*'4 PEF'!$K$4,IF(OR($N93=3,$N93=4,$N93=5,$N93=6),BQ123*'4 PEF'!$K$5,IF(OR($N93=7,$N93=8),BQ123*'4 PEF'!$K$10,IF($N93=9,BQ123*'4 PEF'!$K$7,IF($N93=10,BQ123*'4 PEF'!$K$6)))))</f>
        <v>4.7724075422396801</v>
      </c>
      <c r="BR93" s="21">
        <f>BR123*'4 PEF'!$K$10</f>
        <v>19.849983030304777</v>
      </c>
      <c r="BS93" s="21">
        <f>BS123*'4 PEF'!$K$10</f>
        <v>0.66275834619263285</v>
      </c>
      <c r="BT93" s="39">
        <f>BT123*'4 PEF'!$K$10</f>
        <v>-23.406767676767675</v>
      </c>
      <c r="BU93" s="95">
        <f t="shared" si="91"/>
        <v>16.38877940395852</v>
      </c>
    </row>
    <row r="94" spans="1:73" x14ac:dyDescent="0.25">
      <c r="A94" s="196"/>
      <c r="B94" s="18">
        <v>27</v>
      </c>
      <c r="C94" s="26">
        <f>VLOOKUP(M94,[1]aux!$A$2:$B$35,2)</f>
        <v>32</v>
      </c>
      <c r="D94" s="55"/>
      <c r="E94" s="55"/>
      <c r="F94" s="54"/>
      <c r="G94" s="54"/>
      <c r="H94" s="37">
        <f t="shared" si="92"/>
        <v>0</v>
      </c>
      <c r="I94" s="54">
        <v>4</v>
      </c>
      <c r="J94" s="54">
        <v>3</v>
      </c>
      <c r="K94" s="54">
        <v>2</v>
      </c>
      <c r="L94" s="54">
        <v>1</v>
      </c>
      <c r="M94" s="54">
        <f t="shared" si="72"/>
        <v>4321</v>
      </c>
      <c r="N94" s="54">
        <v>7</v>
      </c>
      <c r="O94" s="54">
        <v>12</v>
      </c>
      <c r="P94" s="54">
        <v>3</v>
      </c>
      <c r="Q94" s="54">
        <v>3</v>
      </c>
      <c r="R94" s="54">
        <v>2</v>
      </c>
      <c r="S94" s="54" t="s">
        <v>42</v>
      </c>
      <c r="T94" s="26">
        <f t="shared" si="73"/>
        <v>22</v>
      </c>
      <c r="U94" s="54">
        <v>1</v>
      </c>
      <c r="V94" s="54">
        <v>1</v>
      </c>
      <c r="W94" s="8"/>
      <c r="X94" s="11">
        <f>VLOOKUP($C94,[2]Sevilla!$BB$7:$BK$40,5)</f>
        <v>13</v>
      </c>
      <c r="Y94" s="11">
        <f>VLOOKUP($C94,[2]Sevilla!$BB$7:$BK$40,6)</f>
        <v>35</v>
      </c>
      <c r="Z94" s="11">
        <f>VLOOKUP($C94,[2]Sevilla!$BB$7:$BK$40,7)</f>
        <v>67</v>
      </c>
      <c r="AA94" s="11">
        <f>VLOOKUP($C94,[2]Sevilla!$BB$7:$BK$40,8)</f>
        <v>90</v>
      </c>
      <c r="AB94" s="11">
        <f>VLOOKUP($C94,[2]Sevilla!$BB$7:$BK$40,9)</f>
        <v>116</v>
      </c>
      <c r="AC94" s="11">
        <f>VLOOKUP($C94,[2]Sevilla!$BB$7:$BK$40,10)</f>
        <v>108</v>
      </c>
      <c r="AD94" s="12">
        <f t="shared" si="74"/>
        <v>0</v>
      </c>
      <c r="AE94" s="12">
        <f t="shared" si="75"/>
        <v>0</v>
      </c>
      <c r="AF94" s="12">
        <v>0</v>
      </c>
      <c r="AG94" s="12" t="s">
        <v>38</v>
      </c>
      <c r="AH94" s="12" t="s">
        <v>38</v>
      </c>
      <c r="AI94" s="12">
        <f t="shared" si="76"/>
        <v>127</v>
      </c>
      <c r="AJ94" s="12">
        <f t="shared" si="77"/>
        <v>0</v>
      </c>
      <c r="AK94" s="12">
        <f t="shared" si="78"/>
        <v>154</v>
      </c>
      <c r="AL94" s="12">
        <f t="shared" si="79"/>
        <v>162</v>
      </c>
      <c r="AM94" s="12">
        <f t="shared" si="80"/>
        <v>185</v>
      </c>
      <c r="AN94" s="12">
        <f t="shared" si="81"/>
        <v>184</v>
      </c>
      <c r="AO94" s="14">
        <f t="shared" si="66"/>
        <v>464.02051947480538</v>
      </c>
      <c r="AP94" s="11">
        <f>VLOOKUP($C94,[1]Sevilla!$BB$7:$BK$40,5)</f>
        <v>13</v>
      </c>
      <c r="AQ94" s="11">
        <f>VLOOKUP($C94,[1]Sevilla!$BB$7:$BK$40,6)</f>
        <v>35</v>
      </c>
      <c r="AR94" s="11">
        <f>VLOOKUP($C94,[1]Sevilla!$BB$7:$BK$40,7)</f>
        <v>67</v>
      </c>
      <c r="AS94" s="11">
        <f>VLOOKUP($C94,[1]Sevilla!$BB$7:$BK$40,8)</f>
        <v>91</v>
      </c>
      <c r="AT94" s="11">
        <f>VLOOKUP($C94,[1]Sevilla!$BB$7:$BK$40,9)</f>
        <v>117</v>
      </c>
      <c r="AU94" s="11">
        <f>VLOOKUP($C94,[1]Sevilla!$BB$7:$BK$40,10)</f>
        <v>109</v>
      </c>
      <c r="AV94" s="12">
        <f t="shared" si="82"/>
        <v>0</v>
      </c>
      <c r="AW94" s="12">
        <f t="shared" si="83"/>
        <v>0</v>
      </c>
      <c r="AX94" s="12">
        <v>0</v>
      </c>
      <c r="AY94" s="12" t="s">
        <v>38</v>
      </c>
      <c r="AZ94" s="12" t="s">
        <v>38</v>
      </c>
      <c r="BA94" s="12">
        <f t="shared" si="84"/>
        <v>128</v>
      </c>
      <c r="BB94" s="12">
        <f t="shared" si="85"/>
        <v>0</v>
      </c>
      <c r="BC94" s="12">
        <f t="shared" si="86"/>
        <v>155</v>
      </c>
      <c r="BD94" s="12">
        <f t="shared" si="87"/>
        <v>162</v>
      </c>
      <c r="BE94" s="12">
        <f t="shared" si="88"/>
        <v>186</v>
      </c>
      <c r="BF94" s="12">
        <f t="shared" si="89"/>
        <v>184</v>
      </c>
      <c r="BG94" s="14">
        <f t="shared" si="67"/>
        <v>253.16590691855833</v>
      </c>
      <c r="BH94" s="21">
        <f>IF($N94=2,BH124*'4 PEF'!$K$4,IF(OR($N94=3,$N94=4,$N94=5,$N94=6),BH124*'4 PEF'!$K$5,IF(OR($N94=7,$N94=8),BH124*'4 PEF'!$K$10,IF($N94=9,BH124*'4 PEF'!$K$7,IF($N94=10,BH124*'4 PEF'!$K$6)))))</f>
        <v>2.0811650661022179</v>
      </c>
      <c r="BI94" s="21">
        <f>BI124*'4 PEF'!$K$10</f>
        <v>18.985673746148741</v>
      </c>
      <c r="BJ94" s="21">
        <f>IF($N94=2,BJ124*'4 PEF'!$K$4,IF(OR($N94=3,$N94=4,$N94=5,$N94=6),BJ124*'4 PEF'!$K$5,IF(OR($N94=7,$N94=8),BJ124*'4 PEF'!$K$10,IF($N94=9,BJ124*'4 PEF'!$K$7,IF($N94=10,BJ124*'4 PEF'!$K$6)))))</f>
        <v>4.0167712816547061</v>
      </c>
      <c r="BK94" s="21">
        <f>BK124*'4 PEF'!$K$10</f>
        <v>19.301450285712871</v>
      </c>
      <c r="BL94" s="21">
        <f>BL124*'4 PEF'!$K$10</f>
        <v>0.74945904613828573</v>
      </c>
      <c r="BM94" s="39">
        <f>BM124*'4 PEF'!$K$10</f>
        <v>-38.844999999999999</v>
      </c>
      <c r="BN94" s="40">
        <f t="shared" si="90"/>
        <v>6.2895194257568221</v>
      </c>
      <c r="BO94" s="21">
        <f>IF($N94=2,BO124*'4 PEF'!$K$4,IF(OR($N94=3,$N94=4,$N94=5,$N94=6),BO124*'4 PEF'!$K$5,IF(OR($N94=7,$N94=8),BO124*'4 PEF'!$K$10,IF($N94=9,BO124*'4 PEF'!$K$7,IF($N94=10,BO124*'4 PEF'!$K$6)))))</f>
        <v>2.5764128830791835</v>
      </c>
      <c r="BP94" s="21">
        <f>BP124*'4 PEF'!$K$10</f>
        <v>8.8013577837129304</v>
      </c>
      <c r="BQ94" s="21">
        <f>IF($N94=2,BQ124*'4 PEF'!$K$4,IF(OR($N94=3,$N94=4,$N94=5,$N94=6),BQ124*'4 PEF'!$K$5,IF(OR($N94=7,$N94=8),BQ124*'4 PEF'!$K$10,IF($N94=9,BQ124*'4 PEF'!$K$7,IF($N94=10,BQ124*'4 PEF'!$K$6)))))</f>
        <v>4.7560215117480489</v>
      </c>
      <c r="BR94" s="21">
        <f>BR124*'4 PEF'!$K$10</f>
        <v>19.849983030304777</v>
      </c>
      <c r="BS94" s="21">
        <f>BS124*'4 PEF'!$K$10</f>
        <v>0.64860146922155615</v>
      </c>
      <c r="BT94" s="39">
        <f>BT124*'4 PEF'!$K$10</f>
        <v>-23.406767676767675</v>
      </c>
      <c r="BU94" s="95">
        <f t="shared" si="91"/>
        <v>13.225609001298817</v>
      </c>
    </row>
    <row r="95" spans="1:73" x14ac:dyDescent="0.25">
      <c r="A95" s="30"/>
      <c r="B95" s="31"/>
      <c r="C95" s="31"/>
      <c r="D95" s="31"/>
      <c r="E95" s="31"/>
      <c r="F95" s="31"/>
      <c r="G95" s="31"/>
      <c r="H95" s="31"/>
      <c r="I95" s="31"/>
      <c r="J95" s="31"/>
      <c r="K95" s="31"/>
      <c r="L95" s="31"/>
      <c r="M95" s="31"/>
      <c r="N95" s="31"/>
      <c r="O95" s="31"/>
      <c r="P95" s="31"/>
      <c r="Q95" s="31"/>
      <c r="R95" s="31"/>
      <c r="S95" s="31"/>
      <c r="T95" s="31"/>
      <c r="U95" s="31"/>
      <c r="V95" s="31"/>
      <c r="W95" s="32"/>
      <c r="X95" s="31"/>
      <c r="Y95" s="31"/>
      <c r="Z95" s="31"/>
      <c r="AA95" s="31"/>
      <c r="AB95" s="31"/>
      <c r="AC95" s="31"/>
      <c r="AD95" s="31"/>
      <c r="AE95" s="31"/>
      <c r="AF95" s="31"/>
      <c r="AG95" s="31"/>
      <c r="AH95" s="31"/>
      <c r="AI95" s="31"/>
      <c r="AJ95" s="31"/>
      <c r="AK95" s="31"/>
      <c r="AL95" s="31"/>
      <c r="AM95" s="31"/>
      <c r="AN95" s="31"/>
      <c r="AO95" s="33"/>
      <c r="AP95" s="31"/>
      <c r="AQ95" s="31"/>
      <c r="AR95" s="31"/>
      <c r="AS95" s="31"/>
      <c r="AT95" s="31"/>
      <c r="AU95" s="31"/>
      <c r="AV95" s="31"/>
      <c r="AW95" s="31"/>
      <c r="AX95" s="31"/>
      <c r="AY95" s="31"/>
      <c r="AZ95" s="31"/>
      <c r="BA95" s="31"/>
      <c r="BB95" s="31"/>
      <c r="BC95" s="31"/>
      <c r="BD95" s="31"/>
      <c r="BE95" s="31"/>
      <c r="BF95" s="31"/>
      <c r="BG95" s="33"/>
      <c r="BH95" s="34"/>
      <c r="BI95" s="34"/>
      <c r="BJ95" s="34"/>
      <c r="BK95" s="34"/>
      <c r="BL95" s="34"/>
      <c r="BM95" s="34"/>
      <c r="BN95" s="34"/>
      <c r="BO95" s="34"/>
      <c r="BP95" s="34"/>
      <c r="BQ95" s="34"/>
      <c r="BR95" s="34"/>
      <c r="BS95" s="34"/>
      <c r="BT95" s="34"/>
      <c r="BU95" s="34"/>
    </row>
    <row r="96" spans="1:73" ht="15.75" thickBot="1" x14ac:dyDescent="0.3">
      <c r="BH96" s="178" t="s">
        <v>106</v>
      </c>
      <c r="BI96" s="179"/>
      <c r="BJ96" s="179"/>
      <c r="BK96" s="179"/>
      <c r="BL96" s="179"/>
      <c r="BM96" s="179"/>
      <c r="BN96" s="184"/>
      <c r="BO96" s="178" t="s">
        <v>107</v>
      </c>
      <c r="BP96" s="179"/>
      <c r="BQ96" s="179"/>
      <c r="BR96" s="179"/>
      <c r="BS96" s="179"/>
      <c r="BT96" s="179"/>
      <c r="BU96" s="184"/>
    </row>
    <row r="97" spans="1:73" ht="33" customHeight="1" thickTop="1" thickBot="1" x14ac:dyDescent="0.3">
      <c r="B97" s="28" t="s">
        <v>1</v>
      </c>
      <c r="C97" s="28" t="s">
        <v>51</v>
      </c>
      <c r="D97" s="29" t="s">
        <v>47</v>
      </c>
      <c r="E97" s="29" t="s">
        <v>48</v>
      </c>
      <c r="F97" s="29" t="s">
        <v>49</v>
      </c>
      <c r="G97" s="29" t="s">
        <v>24</v>
      </c>
      <c r="H97" s="29" t="s">
        <v>13</v>
      </c>
      <c r="I97" s="28" t="s">
        <v>19</v>
      </c>
      <c r="J97" s="28" t="s">
        <v>12</v>
      </c>
      <c r="K97" s="28" t="s">
        <v>34</v>
      </c>
      <c r="L97" s="28" t="s">
        <v>13</v>
      </c>
      <c r="M97" s="29"/>
      <c r="N97" s="29" t="s">
        <v>17</v>
      </c>
      <c r="O97" s="29" t="s">
        <v>18</v>
      </c>
      <c r="P97" s="29" t="s">
        <v>53</v>
      </c>
      <c r="Q97" s="29" t="s">
        <v>54</v>
      </c>
      <c r="R97" s="29" t="s">
        <v>34</v>
      </c>
      <c r="S97" s="29" t="s">
        <v>24</v>
      </c>
      <c r="T97" s="57" t="s">
        <v>20</v>
      </c>
      <c r="U97" s="57" t="s">
        <v>92</v>
      </c>
      <c r="V97" s="57" t="s">
        <v>93</v>
      </c>
      <c r="W97" s="10"/>
      <c r="X97" s="13" t="s">
        <v>11</v>
      </c>
      <c r="Y97" s="13" t="s">
        <v>12</v>
      </c>
      <c r="Z97" s="13" t="s">
        <v>14</v>
      </c>
      <c r="AA97" s="13" t="s">
        <v>15</v>
      </c>
      <c r="AB97" s="13" t="s">
        <v>21</v>
      </c>
      <c r="AC97" s="13" t="s">
        <v>23</v>
      </c>
      <c r="AD97" s="13" t="s">
        <v>100</v>
      </c>
      <c r="AE97" s="13" t="s">
        <v>101</v>
      </c>
      <c r="AF97" s="13" t="s">
        <v>24</v>
      </c>
      <c r="AG97" s="13" t="s">
        <v>108</v>
      </c>
      <c r="AH97" s="13" t="s">
        <v>109</v>
      </c>
      <c r="AI97" s="13" t="s">
        <v>17</v>
      </c>
      <c r="AJ97" s="13" t="s">
        <v>18</v>
      </c>
      <c r="AK97" s="13" t="s">
        <v>19</v>
      </c>
      <c r="AL97" s="13" t="s">
        <v>102</v>
      </c>
      <c r="AM97" s="13" t="s">
        <v>99</v>
      </c>
      <c r="AN97" s="13" t="s">
        <v>16</v>
      </c>
      <c r="AO97" s="16" t="s">
        <v>191</v>
      </c>
      <c r="AP97" s="13" t="s">
        <v>25</v>
      </c>
      <c r="AQ97" s="13" t="s">
        <v>26</v>
      </c>
      <c r="AR97" s="13" t="s">
        <v>27</v>
      </c>
      <c r="AS97" s="13" t="s">
        <v>28</v>
      </c>
      <c r="AT97" s="13" t="s">
        <v>21</v>
      </c>
      <c r="AU97" s="13" t="s">
        <v>23</v>
      </c>
      <c r="AV97" s="13" t="s">
        <v>116</v>
      </c>
      <c r="AW97" s="13" t="s">
        <v>117</v>
      </c>
      <c r="AX97" s="13" t="s">
        <v>24</v>
      </c>
      <c r="AY97" s="13"/>
      <c r="AZ97" s="13"/>
      <c r="BA97" s="13" t="s">
        <v>118</v>
      </c>
      <c r="BB97" s="13" t="s">
        <v>18</v>
      </c>
      <c r="BC97" s="13" t="s">
        <v>31</v>
      </c>
      <c r="BD97" s="13" t="s">
        <v>102</v>
      </c>
      <c r="BE97" s="13" t="s">
        <v>119</v>
      </c>
      <c r="BF97" s="13" t="s">
        <v>16</v>
      </c>
      <c r="BG97" s="16" t="s">
        <v>192</v>
      </c>
      <c r="BH97" s="62" t="s">
        <v>33</v>
      </c>
      <c r="BI97" s="62" t="s">
        <v>34</v>
      </c>
      <c r="BJ97" s="62" t="s">
        <v>20</v>
      </c>
      <c r="BK97" s="62" t="s">
        <v>24</v>
      </c>
      <c r="BL97" s="62" t="s">
        <v>35</v>
      </c>
      <c r="BM97" s="62" t="s">
        <v>36</v>
      </c>
      <c r="BN97" s="62" t="s">
        <v>38</v>
      </c>
      <c r="BO97" s="62" t="s">
        <v>33</v>
      </c>
      <c r="BP97" s="62" t="s">
        <v>34</v>
      </c>
      <c r="BQ97" s="62" t="s">
        <v>20</v>
      </c>
      <c r="BR97" s="62" t="s">
        <v>24</v>
      </c>
      <c r="BS97" s="62" t="s">
        <v>35</v>
      </c>
      <c r="BT97" s="62" t="s">
        <v>36</v>
      </c>
      <c r="BU97" s="62" t="s">
        <v>38</v>
      </c>
    </row>
    <row r="98" spans="1:73" x14ac:dyDescent="0.25">
      <c r="A98" s="194">
        <v>2020</v>
      </c>
      <c r="B98" s="17">
        <v>1</v>
      </c>
      <c r="C98" s="26">
        <f t="shared" ref="C98:W98" si="93">IF(C68="","",C68)</f>
        <v>1</v>
      </c>
      <c r="D98" s="54" t="str">
        <f t="shared" si="93"/>
        <v>-</v>
      </c>
      <c r="E98" s="54" t="str">
        <f t="shared" si="93"/>
        <v>-</v>
      </c>
      <c r="F98" s="54" t="str">
        <f t="shared" si="93"/>
        <v>o</v>
      </c>
      <c r="G98" s="54" t="str">
        <f t="shared" si="93"/>
        <v>o</v>
      </c>
      <c r="H98" s="54">
        <f t="shared" si="93"/>
        <v>0</v>
      </c>
      <c r="I98" s="54">
        <f t="shared" si="93"/>
        <v>1</v>
      </c>
      <c r="J98" s="54">
        <f t="shared" si="93"/>
        <v>1</v>
      </c>
      <c r="K98" s="54">
        <f t="shared" si="93"/>
        <v>1</v>
      </c>
      <c r="L98" s="54">
        <f t="shared" si="93"/>
        <v>1</v>
      </c>
      <c r="M98" s="54">
        <f t="shared" si="93"/>
        <v>1111</v>
      </c>
      <c r="N98" s="54">
        <f t="shared" si="93"/>
        <v>2</v>
      </c>
      <c r="O98" s="54">
        <f t="shared" si="93"/>
        <v>11</v>
      </c>
      <c r="P98" s="54">
        <f t="shared" si="93"/>
        <v>2</v>
      </c>
      <c r="Q98" s="54">
        <f t="shared" si="93"/>
        <v>3</v>
      </c>
      <c r="R98" s="54">
        <f t="shared" si="93"/>
        <v>1</v>
      </c>
      <c r="S98" s="54" t="str">
        <f t="shared" si="93"/>
        <v>o</v>
      </c>
      <c r="T98" s="26">
        <f t="shared" si="93"/>
        <v>14</v>
      </c>
      <c r="U98" s="54">
        <f t="shared" si="93"/>
        <v>0</v>
      </c>
      <c r="V98" s="54">
        <f t="shared" si="93"/>
        <v>0</v>
      </c>
      <c r="W98" s="7" t="str">
        <f t="shared" si="93"/>
        <v/>
      </c>
      <c r="X98" s="23">
        <f>IF(X68&gt;0,VLOOKUP(X68,'[3]2020_Envelope'!$BH$6:$CR$128,6),"")</f>
        <v>50.454516129032257</v>
      </c>
      <c r="Y98" s="23">
        <f>IF(Y68&gt;0,VLOOKUP(Y68,'[3]2020_Envelope'!$BH$6:$CR$128,6),"")</f>
        <v>33.354838709677423</v>
      </c>
      <c r="Z98" s="23" t="str">
        <f>IF(Z68&gt;0,VLOOKUP(Z68,'[3]2020_Envelope'!$BH$6:$CR$128,6),"")</f>
        <v/>
      </c>
      <c r="AA98" s="23">
        <f>IF(AA68&gt;0,VLOOKUP(AA68,'[3]2020_Envelope'!$BH$6:$CR$128,6),"")</f>
        <v>16.291607142857146</v>
      </c>
      <c r="AB98" s="23" t="str">
        <f>IF(AB68&gt;0,VLOOKUP(AB68,'[3]2020_Envelope'!$BH$6:$CR$128,6),"")</f>
        <v/>
      </c>
      <c r="AC98" s="23">
        <f>IF(AC68&gt;0,VLOOKUP(AC68,'[3]2020_Envelope'!$BH$6:$CR$128,6),"")</f>
        <v>12.554464285714287</v>
      </c>
      <c r="AD98" s="22" t="str">
        <f>IF(AD68&gt;0,VLOOKUP(AD68,'[3]2020_HVAC'!$EY$7:$KA$83,38),"")</f>
        <v/>
      </c>
      <c r="AE98" s="22" t="str">
        <f>IF(AE68&gt;0,VLOOKUP(AE68,'[3]2020_HVAC'!$EY$7:$KA$83,38),"")</f>
        <v/>
      </c>
      <c r="AF98" s="22" t="str">
        <f>IF(AF68&gt;0,VLOOKUP(AF68,'[3]2020_HVAC'!$EY$7:$KA$83,38),"")</f>
        <v/>
      </c>
      <c r="AG98" s="61">
        <f>VLOOKUP($C98,[2]Performance!$A$3:$K$36,11)</f>
        <v>0</v>
      </c>
      <c r="AH98" s="61">
        <f>IF(AG98=0,38,IF(AG98=1,39,40))</f>
        <v>38</v>
      </c>
      <c r="AI98" s="22">
        <f>IF(AI68&gt;0,VLOOKUP(AI68,'[3]2020_HVAC'!$EY$7:$KA$83,AH98),"")</f>
        <v>9.5102216894893701</v>
      </c>
      <c r="AJ98" s="22">
        <f>IF(AJ68&gt;0,VLOOKUP(AJ68,'[3]2020_HVAC'!$EY$7:$KA$83,38),"")</f>
        <v>42.723031998901732</v>
      </c>
      <c r="AK98" s="22">
        <f>IF(AK68&gt;0,VLOOKUP(AK68,'[3]2020_HVAC'!$EY$7:$KA$83,38),"")</f>
        <v>66.801999999999992</v>
      </c>
      <c r="AL98" s="22">
        <f>IF(AL68&gt;0,VLOOKUP(AL68,'[3]2020_HVAC'!$EY$7:$KA$83,38),"")</f>
        <v>14.405428571428571</v>
      </c>
      <c r="AM98" s="22" t="str">
        <f>IF(AM68&gt;0,VLOOKUP(AM68,'[3]2020_HVAC'!$EY$7:$KA$83,38),"")</f>
        <v/>
      </c>
      <c r="AN98" s="22" t="str">
        <f>IF(AN68&gt;0,VLOOKUP(AN68,'[3]2020_HVAC'!$EY$7:$KA$83,38),"")</f>
        <v/>
      </c>
      <c r="AO98" s="14">
        <f>(SUM(X98:AF98)+SUM(AI98:AN98))*$AO$5</f>
        <v>34453.455193794107</v>
      </c>
      <c r="AP98" s="23">
        <f>IF(AP68&gt;0,VLOOKUP(AP68,'[3]2020_Envelope'!$BH$6:$CR$128,7),"")</f>
        <v>24.414862604540023</v>
      </c>
      <c r="AQ98" s="23">
        <f>IF(AQ68&gt;0,VLOOKUP(AQ68,'[3]2020_Envelope'!$BH$6:$CR$128,7),"")</f>
        <v>13.832258064516129</v>
      </c>
      <c r="AR98" s="23" t="str">
        <f>IF(AR68&gt;0,VLOOKUP(AR68,'[3]2020_Envelope'!$BH$6:$CR$128,7),"")</f>
        <v/>
      </c>
      <c r="AS98" s="23">
        <f>IF(AS68&gt;0,VLOOKUP(AS68,'[3]2020_Envelope'!$BH$6:$CR$128,7),"")</f>
        <v>7.3895693779904308</v>
      </c>
      <c r="AT98" s="23" t="str">
        <f>IF(AT68&gt;0,VLOOKUP(AT68,'[3]2020_Envelope'!$BH$6:$CR$128,7),"")</f>
        <v/>
      </c>
      <c r="AU98" s="23">
        <f>IF(AU68&gt;0,VLOOKUP(AU68,'[3]2020_Envelope'!$BH$6:$CR$128,7),"")</f>
        <v>5.127272727272727</v>
      </c>
      <c r="AV98" s="22" t="str">
        <f>IF(AV68&gt;0,VLOOKUP(AV68,'[3]2020_HVAC'!$EY$7:$KA$83,41),"")</f>
        <v/>
      </c>
      <c r="AW98" s="22" t="str">
        <f>IF(AW68&gt;0,VLOOKUP(AW68,'[3]2020_HVAC'!$EY$7:$KA$83,41),"")</f>
        <v/>
      </c>
      <c r="AX98" s="22" t="str">
        <f>IF(AX68&gt;0,VLOOKUP(AX68,'[3]2020_HVAC'!$EY$7:$KA$83,41),"")</f>
        <v/>
      </c>
      <c r="AY98" s="61">
        <f>VLOOKUP($C98,[1]Performance!$A$3:$K$36,11)</f>
        <v>0</v>
      </c>
      <c r="AZ98" s="61">
        <f>IF(AY98=0,41,IF(AY98=1,42,43))</f>
        <v>41</v>
      </c>
      <c r="BA98" s="22">
        <f>IF(BA68&gt;0,VLOOKUP(BA68,'[3]2020_HVAC'!$EY$7:$KA$83,AZ98),"")</f>
        <v>4.9150966971443397</v>
      </c>
      <c r="BB98" s="22">
        <f>IF(BB68&gt;0,VLOOKUP(BB68,'[3]2020_HVAC'!$EY$7:$KA$83,41),"")</f>
        <v>8.7428739000393563</v>
      </c>
      <c r="BC98" s="22">
        <f>IF(BC68&gt;0,VLOOKUP(BC68,'[3]2020_HVAC'!$EY$7:$KA$83,41),"")</f>
        <v>63.881</v>
      </c>
      <c r="BD98" s="22">
        <f>IF(BD68&gt;0,VLOOKUP(BD68,'[3]2020_HVAC'!$EY$7:$KA$83,41),"")</f>
        <v>2.0371313131313129</v>
      </c>
      <c r="BE98" s="22" t="str">
        <f>IF(BE68&gt;0,VLOOKUP(BE68,'[3]2020_HVAC'!$EY$7:$KA$83,41),"")</f>
        <v/>
      </c>
      <c r="BF98" s="22" t="str">
        <f>IF(BF68&gt;0,VLOOKUP(BF68,'[3]2020_HVAC'!$EY$7:$KA$83,41),"")</f>
        <v/>
      </c>
      <c r="BG98" s="14">
        <f>(SUM(AP98:AX98)+SUM(BA98:BF98))*$BG$5</f>
        <v>129036.66403778797</v>
      </c>
      <c r="BH98" s="21">
        <f>IF($N98&gt;0,VLOOKUP($C98,[2]Sevilla!$AB$7:$AN$40,$N98))/((IF($P98=1,'3 PlantsCodes'!$D$26,IF($P98=2,'3 PlantsCodes'!$D$27,IF($P98=3,'3 PlantsCodes'!$D$28,IF($P98=4,'3 PlantsCodes'!$D$29)))))*IF($R98=1,'3 PlantsCodes'!$D$31,IF(SP_Seville!$R98=2,'3 PlantsCodes'!$D$32)))</f>
        <v>57.419128607750004</v>
      </c>
      <c r="BI98" s="21">
        <f>IF($O98&gt;0,VLOOKUP($C98,[2]Sevilla!$AB$7:$AN$40,$O98),0)/(IF($Q98=1,'3 PlantsCodes'!$E$26,IF($Q98=3,'3 PlantsCodes'!$E$28,IF($Q98=4,'3 PlantsCodes'!$E$29,1)))*IF($R98=1,'3 PlantsCodes'!$E$31,IF($R98=2,'3 PlantsCodes'!$E$32)))</f>
        <v>33.046453577637216</v>
      </c>
      <c r="BJ98" s="21">
        <f>VLOOKUP($C98,[2]Sevilla!$AB$6:$AZ$40,$T98)</f>
        <v>17.287499999999998</v>
      </c>
      <c r="BK98" s="21">
        <f>VLOOKUP($C98,[2]Sevilla!$B$7:$Y$40,18)</f>
        <v>11.353794285713454</v>
      </c>
      <c r="BL98" s="21">
        <f>VLOOKUP($C98,[2]Sevilla!$B$7:$AA$40,26)</f>
        <v>0.87793679142727776</v>
      </c>
      <c r="BM98" s="22">
        <f>IF($V98=1,-[4]SFH!$E$13,0)</f>
        <v>0</v>
      </c>
      <c r="BN98" s="63" t="s">
        <v>38</v>
      </c>
      <c r="BO98" s="21">
        <f>IF($N98&gt;0,VLOOKUP($C98,[1]Sevilla!$AB$7:$AN$40,$N98))/((IF($P98=1,'3 PlantsCodes'!$D$26,IF($P98=2,'3 PlantsCodes'!$D$27,IF($P98=3,'3 PlantsCodes'!$D$28,IF($P98=4,'3 PlantsCodes'!$D$29)))))*IF($R98=1,'3 PlantsCodes'!$D$31,IF(SP_Seville!$R98=2,'3 PlantsCodes'!$D$32)))</f>
        <v>40.975668167151618</v>
      </c>
      <c r="BP98" s="21">
        <f>IF($O98&gt;0,VLOOKUP($C98,[1]Sevilla!$AB$7:$AN$40,$O98),0)/(IF($Q98=1,'3 PlantsCodes'!$E$26,IF($Q98=3,'3 PlantsCodes'!$E$28,IF($Q98=4,'3 PlantsCodes'!$E$29,1)))*IF($R98=1,'3 PlantsCodes'!$E$31,IF($R98=2,'3 PlantsCodes'!$E$32)))</f>
        <v>18.005013628674444</v>
      </c>
      <c r="BQ98" s="21">
        <f>VLOOKUP($C98,[1]Sevilla!$AB$6:$AZ$40,$T98)</f>
        <v>26.7</v>
      </c>
      <c r="BR98" s="21">
        <f>VLOOKUP($C98,[1]Sevilla!$B$7:$Y$40,18)</f>
        <v>11.676460606061633</v>
      </c>
      <c r="BS98" s="21">
        <f>VLOOKUP($C98,[1]Sevilla!$B$7:$AA$40,26)</f>
        <v>0.5670152494988463</v>
      </c>
      <c r="BT98" s="22">
        <f>IF($V98=1,-[4]AB!$E$13,0)</f>
        <v>0</v>
      </c>
      <c r="BU98" s="63" t="s">
        <v>38</v>
      </c>
    </row>
    <row r="99" spans="1:73" x14ac:dyDescent="0.25">
      <c r="A99" s="195"/>
      <c r="B99" s="18">
        <v>2</v>
      </c>
      <c r="C99" s="26">
        <f t="shared" ref="C99:W99" si="94">IF(C69="","",C69)</f>
        <v>7</v>
      </c>
      <c r="D99" s="55" t="str">
        <f t="shared" si="94"/>
        <v>o-</v>
      </c>
      <c r="E99" s="55" t="str">
        <f t="shared" si="94"/>
        <v>-</v>
      </c>
      <c r="F99" s="54" t="str">
        <f t="shared" si="94"/>
        <v>o</v>
      </c>
      <c r="G99" s="54" t="str">
        <f t="shared" si="94"/>
        <v>o</v>
      </c>
      <c r="H99" s="54">
        <f t="shared" si="94"/>
        <v>0</v>
      </c>
      <c r="I99" s="54">
        <f t="shared" si="94"/>
        <v>2</v>
      </c>
      <c r="J99" s="54">
        <f t="shared" si="94"/>
        <v>1</v>
      </c>
      <c r="K99" s="54">
        <f t="shared" si="94"/>
        <v>1</v>
      </c>
      <c r="L99" s="54">
        <f t="shared" si="94"/>
        <v>1</v>
      </c>
      <c r="M99" s="54">
        <f t="shared" si="94"/>
        <v>2111</v>
      </c>
      <c r="N99" s="54">
        <f t="shared" si="94"/>
        <v>7</v>
      </c>
      <c r="O99" s="54">
        <f t="shared" si="94"/>
        <v>12</v>
      </c>
      <c r="P99" s="54">
        <f t="shared" si="94"/>
        <v>1</v>
      </c>
      <c r="Q99" s="54">
        <f t="shared" si="94"/>
        <v>1</v>
      </c>
      <c r="R99" s="54">
        <f t="shared" si="94"/>
        <v>1</v>
      </c>
      <c r="S99" s="54" t="str">
        <f t="shared" si="94"/>
        <v>o</v>
      </c>
      <c r="T99" s="26">
        <f t="shared" si="94"/>
        <v>16</v>
      </c>
      <c r="U99" s="54">
        <f t="shared" si="94"/>
        <v>0</v>
      </c>
      <c r="V99" s="54">
        <f t="shared" si="94"/>
        <v>0</v>
      </c>
      <c r="W99" s="19" t="str">
        <f t="shared" si="94"/>
        <v/>
      </c>
      <c r="X99" s="23">
        <f>IF(X69&gt;0,VLOOKUP(X69,'[3]2020_Envelope'!$BH$6:$CR$128,6),"")</f>
        <v>9.3151497695852523</v>
      </c>
      <c r="Y99" s="23">
        <f>IF(Y69&gt;0,VLOOKUP(Y69,'[3]2020_Envelope'!$BH$6:$CR$128,6),"")</f>
        <v>81.997311827956992</v>
      </c>
      <c r="Z99" s="23">
        <f>IF(Z69&gt;0,VLOOKUP(Z69,'[3]2020_Envelope'!$BH$6:$CR$128,6),"")</f>
        <v>19.241129032258062</v>
      </c>
      <c r="AA99" s="23">
        <f>IF(AA69&gt;0,VLOOKUP(AA69,'[3]2020_Envelope'!$BH$6:$CR$128,6),"")</f>
        <v>16.291607142857146</v>
      </c>
      <c r="AB99" s="23" t="str">
        <f>IF(AB69&gt;0,VLOOKUP(AB69,'[3]2020_Envelope'!$BH$6:$CR$128,6),"")</f>
        <v/>
      </c>
      <c r="AC99" s="23">
        <f>IF(AC69&gt;0,VLOOKUP(AC69,'[3]2020_Envelope'!$BH$6:$CR$128,6),"")</f>
        <v>12.554464285714287</v>
      </c>
      <c r="AD99" s="22" t="str">
        <f>IF(AD69&gt;0,VLOOKUP(AD69,'[3]2020_HVAC'!$EY$7:$KA$83,38),"")</f>
        <v/>
      </c>
      <c r="AE99" s="22" t="str">
        <f>IF(AE69&gt;0,VLOOKUP(AE69,'[3]2020_HVAC'!$EY$7:$KA$83,38),"")</f>
        <v/>
      </c>
      <c r="AF99" s="22" t="str">
        <f>IF(AF69&gt;0,VLOOKUP(AF69,'[3]2020_HVAC'!$EY$7:$KA$83,38),"")</f>
        <v/>
      </c>
      <c r="AG99" s="61">
        <f>VLOOKUP($C99,[2]Performance!$A$3:$K$36,11)</f>
        <v>1</v>
      </c>
      <c r="AH99" s="61">
        <f t="shared" ref="AH99:AH124" si="95">IF(AG99=0,38,IF(AG99=1,39,40))</f>
        <v>39</v>
      </c>
      <c r="AI99" s="22">
        <f>IF(AI69&gt;0,VLOOKUP(AI69,'[3]2020_HVAC'!$EY$7:$KA$83,AH99),"")</f>
        <v>24.091420934318936</v>
      </c>
      <c r="AJ99" s="22" t="str">
        <f>IF(AJ69&gt;0,VLOOKUP(AJ69,'[3]2020_HVAC'!$EY$7:$KA$83,38),"")</f>
        <v/>
      </c>
      <c r="AK99" s="22">
        <f>IF(AK69&gt;0,VLOOKUP(AK69,'[3]2020_HVAC'!$EY$7:$KA$83,38),"")</f>
        <v>92.473799999999997</v>
      </c>
      <c r="AL99" s="22">
        <f>IF(AL69&gt;0,VLOOKUP(AL69,'[3]2020_HVAC'!$EY$7:$KA$83,38),"")</f>
        <v>14.405428571428571</v>
      </c>
      <c r="AM99" s="22" t="str">
        <f>IF(AM69&gt;0,VLOOKUP(AM69,'[3]2020_HVAC'!$EY$7:$KA$83,38),"")</f>
        <v/>
      </c>
      <c r="AN99" s="22" t="str">
        <f>IF(AN69&gt;0,VLOOKUP(AN69,'[3]2020_HVAC'!$EY$7:$KA$83,38),"")</f>
        <v/>
      </c>
      <c r="AO99" s="14">
        <f t="shared" ref="AO99:AO116" si="96">(SUM(X99:AF99)+SUM(AI99:AN99))*$AO$5</f>
        <v>37851.843618976694</v>
      </c>
      <c r="AP99" s="23">
        <f>IF(AP69&gt;0,VLOOKUP(AP69,'[3]2020_Envelope'!$BH$6:$CR$128,7),"")</f>
        <v>4.5075866188769416</v>
      </c>
      <c r="AQ99" s="23">
        <f>IF(AQ69&gt;0,VLOOKUP(AQ69,'[3]2020_Envelope'!$BH$6:$CR$128,7),"")</f>
        <v>34.00430107526882</v>
      </c>
      <c r="AR99" s="23">
        <f>IF(AR69&gt;0,VLOOKUP(AR69,'[3]2020_Envelope'!$BH$6:$CR$128,7),"")</f>
        <v>9.3107526881720428</v>
      </c>
      <c r="AS99" s="23">
        <f>IF(AS69&gt;0,VLOOKUP(AS69,'[3]2020_Envelope'!$BH$6:$CR$128,7),"")</f>
        <v>7.3895693779904308</v>
      </c>
      <c r="AT99" s="23" t="str">
        <f>IF(AT69&gt;0,VLOOKUP(AT69,'[3]2020_Envelope'!$BH$6:$CR$128,7),"")</f>
        <v/>
      </c>
      <c r="AU99" s="23">
        <f>IF(AU69&gt;0,VLOOKUP(AU69,'[3]2020_Envelope'!$BH$6:$CR$128,7),"")</f>
        <v>5.127272727272727</v>
      </c>
      <c r="AV99" s="22" t="str">
        <f>IF(AV69&gt;0,VLOOKUP(AV69,'[3]2020_HVAC'!$EY$7:$KA$83,41),"")</f>
        <v/>
      </c>
      <c r="AW99" s="22" t="str">
        <f>IF(AW69&gt;0,VLOOKUP(AW69,'[3]2020_HVAC'!$EY$7:$KA$83,41),"")</f>
        <v/>
      </c>
      <c r="AX99" s="22" t="str">
        <f>IF(AX69&gt;0,VLOOKUP(AX69,'[3]2020_HVAC'!$EY$7:$KA$83,41),"")</f>
        <v/>
      </c>
      <c r="AY99" s="61">
        <f>VLOOKUP($C99,[1]Performance!$A$3:$K$36,11)</f>
        <v>1</v>
      </c>
      <c r="AZ99" s="61">
        <f t="shared" ref="AZ99:AZ124" si="97">IF(AY99=0,41,IF(AY99=1,42,43))</f>
        <v>42</v>
      </c>
      <c r="BA99" s="22">
        <f>IF(BA69&gt;0,VLOOKUP(BA69,'[3]2020_HVAC'!$EY$7:$KA$83,AZ99),"")</f>
        <v>17.132411831874109</v>
      </c>
      <c r="BB99" s="22" t="str">
        <f>IF(BB69&gt;0,VLOOKUP(BB69,'[3]2020_HVAC'!$EY$7:$KA$83,41),"")</f>
        <v/>
      </c>
      <c r="BC99" s="22">
        <f>IF(BC69&gt;0,VLOOKUP(BC69,'[3]2020_HVAC'!$EY$7:$KA$83,41),"")</f>
        <v>81.678799999999995</v>
      </c>
      <c r="BD99" s="22">
        <f>IF(BD69&gt;0,VLOOKUP(BD69,'[3]2020_HVAC'!$EY$7:$KA$83,41),"")</f>
        <v>2.0371313131313129</v>
      </c>
      <c r="BE99" s="22" t="str">
        <f>IF(BE69&gt;0,VLOOKUP(BE69,'[3]2020_HVAC'!$EY$7:$KA$83,41),"")</f>
        <v/>
      </c>
      <c r="BF99" s="22" t="str">
        <f>IF(BF69&gt;0,VLOOKUP(BF69,'[3]2020_HVAC'!$EY$7:$KA$83,41),"")</f>
        <v/>
      </c>
      <c r="BG99" s="14">
        <f t="shared" ref="BG99:BG116" si="98">(SUM(AP99:AX99)+SUM(BA99:BF99))*$BG$5</f>
        <v>159575.94737626053</v>
      </c>
      <c r="BH99" s="21">
        <f>IF($N99&gt;0,VLOOKUP($C99,[2]Sevilla!$AB$7:$AN$40,$N99))/((IF($P99=1,'3 PlantsCodes'!$D$26,IF($P99=2,'3 PlantsCodes'!$D$27,IF($P99=3,'3 PlantsCodes'!$D$28,IF($P99=4,'3 PlantsCodes'!$D$29)))))*IF($R99=1,'3 PlantsCodes'!$D$31,IF(SP_Seville!$R99=2,'3 PlantsCodes'!$D$32)))</f>
        <v>7.4960027074062801</v>
      </c>
      <c r="BI99" s="21">
        <f>IF($O99&gt;0,VLOOKUP($C99,[2]Sevilla!$AB$7:$AN$40,$O99),0)/(IF($Q99=1,'3 PlantsCodes'!$E$26,IF($Q99=3,'3 PlantsCodes'!$E$28,IF($Q99=4,'3 PlantsCodes'!$E$29,1)))*IF($R99=1,'3 PlantsCodes'!$E$31,IF($R99=2,'3 PlantsCodes'!$E$32)))</f>
        <v>24.197809627883597</v>
      </c>
      <c r="BJ99" s="21">
        <f>VLOOKUP($C99,[2]Sevilla!$AB$6:$AZ$40,$T99)</f>
        <v>5.4653465469490374</v>
      </c>
      <c r="BK99" s="21">
        <f>VLOOKUP($C99,[2]Sevilla!$B$7:$Y$40,18)</f>
        <v>11.353794285713454</v>
      </c>
      <c r="BL99" s="21">
        <f>VLOOKUP($C99,[2]Sevilla!$B$7:$AA$40,26)</f>
        <v>0.69627543924739033</v>
      </c>
      <c r="BM99" s="22">
        <f>IF($V99=1,-[4]SFH!$E$13,0)</f>
        <v>0</v>
      </c>
      <c r="BN99" s="63" t="s">
        <v>38</v>
      </c>
      <c r="BO99" s="21">
        <f>IF($N99&gt;0,VLOOKUP($C99,[1]Sevilla!$AB$7:$AN$40,$N99))/((IF($P99=1,'3 PlantsCodes'!$D$26,IF($P99=2,'3 PlantsCodes'!$D$27,IF($P99=3,'3 PlantsCodes'!$D$28,IF($P99=4,'3 PlantsCodes'!$D$29)))))*IF($R99=1,'3 PlantsCodes'!$D$31,IF(SP_Seville!$R99=2,'3 PlantsCodes'!$D$32)))</f>
        <v>6.4000410200066673</v>
      </c>
      <c r="BP99" s="21">
        <f>IF($O99&gt;0,VLOOKUP($C99,[1]Sevilla!$AB$7:$AN$40,$O99),0)/(IF($Q99=1,'3 PlantsCodes'!$E$26,IF($Q99=3,'3 PlantsCodes'!$E$28,IF($Q99=4,'3 PlantsCodes'!$E$29,1)))*IF($R99=1,'3 PlantsCodes'!$E$31,IF($R99=2,'3 PlantsCodes'!$E$32)))</f>
        <v>14.199927647508758</v>
      </c>
      <c r="BQ99" s="21">
        <f>VLOOKUP($C99,[1]Sevilla!$AB$6:$AZ$40,$T99)</f>
        <v>8.5032976735698096</v>
      </c>
      <c r="BR99" s="21">
        <f>VLOOKUP($C99,[1]Sevilla!$B$7:$Y$40,18)</f>
        <v>11.676460606061633</v>
      </c>
      <c r="BS99" s="21">
        <f>VLOOKUP($C99,[1]Sevilla!$B$7:$AA$40,26)</f>
        <v>0.49128874379096749</v>
      </c>
      <c r="BT99" s="22">
        <f>IF($V99=1,-[4]AB!$E$13,0)</f>
        <v>0</v>
      </c>
      <c r="BU99" s="63" t="s">
        <v>38</v>
      </c>
    </row>
    <row r="100" spans="1:73" x14ac:dyDescent="0.25">
      <c r="A100" s="195"/>
      <c r="B100" s="18">
        <v>3</v>
      </c>
      <c r="C100" s="26">
        <f t="shared" ref="C100:W100" si="99">IF(C70="","",C70)</f>
        <v>17</v>
      </c>
      <c r="D100" s="55" t="str">
        <f t="shared" si="99"/>
        <v>o</v>
      </c>
      <c r="E100" s="55" t="str">
        <f t="shared" si="99"/>
        <v>-</v>
      </c>
      <c r="F100" s="54" t="str">
        <f t="shared" si="99"/>
        <v>o</v>
      </c>
      <c r="G100" s="54" t="str">
        <f t="shared" si="99"/>
        <v>o</v>
      </c>
      <c r="H100" s="54">
        <f t="shared" si="99"/>
        <v>0</v>
      </c>
      <c r="I100" s="54">
        <f t="shared" si="99"/>
        <v>3</v>
      </c>
      <c r="J100" s="54">
        <f t="shared" si="99"/>
        <v>1</v>
      </c>
      <c r="K100" s="54">
        <f t="shared" si="99"/>
        <v>1</v>
      </c>
      <c r="L100" s="54">
        <f t="shared" si="99"/>
        <v>1</v>
      </c>
      <c r="M100" s="54">
        <f t="shared" si="99"/>
        <v>3111</v>
      </c>
      <c r="N100" s="54">
        <f t="shared" si="99"/>
        <v>7</v>
      </c>
      <c r="O100" s="54">
        <f t="shared" si="99"/>
        <v>12</v>
      </c>
      <c r="P100" s="54">
        <f t="shared" si="99"/>
        <v>1</v>
      </c>
      <c r="Q100" s="54">
        <f t="shared" si="99"/>
        <v>1</v>
      </c>
      <c r="R100" s="54">
        <f t="shared" si="99"/>
        <v>1</v>
      </c>
      <c r="S100" s="54" t="str">
        <f t="shared" si="99"/>
        <v>o</v>
      </c>
      <c r="T100" s="26">
        <f t="shared" si="99"/>
        <v>16</v>
      </c>
      <c r="U100" s="54">
        <f t="shared" si="99"/>
        <v>0</v>
      </c>
      <c r="V100" s="54">
        <f t="shared" si="99"/>
        <v>0</v>
      </c>
      <c r="W100" s="19" t="str">
        <f t="shared" si="99"/>
        <v/>
      </c>
      <c r="X100" s="23">
        <f>IF(X70&gt;0,VLOOKUP(X70,'[3]2020_Envelope'!$BH$6:$CR$128,6),"")</f>
        <v>13.56322456221198</v>
      </c>
      <c r="Y100" s="23">
        <f>IF(Y70&gt;0,VLOOKUP(Y70,'[3]2020_Envelope'!$BH$6:$CR$128,6),"")</f>
        <v>95.895161290322577</v>
      </c>
      <c r="Z100" s="23">
        <f>IF(Z70&gt;0,VLOOKUP(Z70,'[3]2020_Envelope'!$BH$6:$CR$128,6),"")</f>
        <v>22.44798387096774</v>
      </c>
      <c r="AA100" s="23">
        <f>IF(AA70&gt;0,VLOOKUP(AA70,'[3]2020_Envelope'!$BH$6:$CR$128,6),"")</f>
        <v>16.291607142857146</v>
      </c>
      <c r="AB100" s="23" t="str">
        <f>IF(AB70&gt;0,VLOOKUP(AB70,'[3]2020_Envelope'!$BH$6:$CR$128,6),"")</f>
        <v/>
      </c>
      <c r="AC100" s="23">
        <f>IF(AC70&gt;0,VLOOKUP(AC70,'[3]2020_Envelope'!$BH$6:$CR$128,6),"")</f>
        <v>12.554464285714287</v>
      </c>
      <c r="AD100" s="22" t="str">
        <f>IF(AD70&gt;0,VLOOKUP(AD70,'[3]2020_HVAC'!$EY$7:$KA$83,38),"")</f>
        <v/>
      </c>
      <c r="AE100" s="22" t="str">
        <f>IF(AE70&gt;0,VLOOKUP(AE70,'[3]2020_HVAC'!$EY$7:$KA$83,38),"")</f>
        <v/>
      </c>
      <c r="AF100" s="22" t="str">
        <f>IF(AF70&gt;0,VLOOKUP(AF70,'[3]2020_HVAC'!$EY$7:$KA$83,38),"")</f>
        <v/>
      </c>
      <c r="AG100" s="61">
        <f>VLOOKUP($C100,[2]Performance!$A$3:$K$36,11)</f>
        <v>1</v>
      </c>
      <c r="AH100" s="61">
        <f t="shared" si="95"/>
        <v>39</v>
      </c>
      <c r="AI100" s="22">
        <f>IF(AI70&gt;0,VLOOKUP(AI70,'[3]2020_HVAC'!$EY$7:$KA$83,AH100),"")</f>
        <v>24.091420934318936</v>
      </c>
      <c r="AJ100" s="22" t="str">
        <f>IF(AJ70&gt;0,VLOOKUP(AJ70,'[3]2020_HVAC'!$EY$7:$KA$83,38),"")</f>
        <v/>
      </c>
      <c r="AK100" s="22">
        <f>IF(AK70&gt;0,VLOOKUP(AK70,'[3]2020_HVAC'!$EY$7:$KA$83,38),"")</f>
        <v>92.473799999999997</v>
      </c>
      <c r="AL100" s="22">
        <f>IF(AL70&gt;0,VLOOKUP(AL70,'[3]2020_HVAC'!$EY$7:$KA$83,38),"")</f>
        <v>14.405428571428571</v>
      </c>
      <c r="AM100" s="22" t="str">
        <f>IF(AM70&gt;0,VLOOKUP(AM70,'[3]2020_HVAC'!$EY$7:$KA$83,38),"")</f>
        <v/>
      </c>
      <c r="AN100" s="22" t="str">
        <f>IF(AN70&gt;0,VLOOKUP(AN70,'[3]2020_HVAC'!$EY$7:$KA$83,38),"")</f>
        <v/>
      </c>
      <c r="AO100" s="14">
        <f t="shared" si="96"/>
        <v>40841.232692094971</v>
      </c>
      <c r="AP100" s="23">
        <f>IF(AP70&gt;0,VLOOKUP(AP70,'[3]2020_Envelope'!$BH$6:$CR$128,7),"")</f>
        <v>6.5632234647550778</v>
      </c>
      <c r="AQ100" s="23">
        <f>IF(AQ70&gt;0,VLOOKUP(AQ70,'[3]2020_Envelope'!$BH$6:$CR$128,7),"")</f>
        <v>39.767741935483869</v>
      </c>
      <c r="AR100" s="23">
        <f>IF(AR70&gt;0,VLOOKUP(AR70,'[3]2020_Envelope'!$BH$6:$CR$128,7),"")</f>
        <v>10.862544802867383</v>
      </c>
      <c r="AS100" s="23">
        <f>IF(AS70&gt;0,VLOOKUP(AS70,'[3]2020_Envelope'!$BH$6:$CR$128,7),"")</f>
        <v>7.3895693779904308</v>
      </c>
      <c r="AT100" s="23" t="str">
        <f>IF(AT70&gt;0,VLOOKUP(AT70,'[3]2020_Envelope'!$BH$6:$CR$128,7),"")</f>
        <v/>
      </c>
      <c r="AU100" s="23">
        <f>IF(AU70&gt;0,VLOOKUP(AU70,'[3]2020_Envelope'!$BH$6:$CR$128,7),"")</f>
        <v>5.127272727272727</v>
      </c>
      <c r="AV100" s="22" t="str">
        <f>IF(AV70&gt;0,VLOOKUP(AV70,'[3]2020_HVAC'!$EY$7:$KA$83,41),"")</f>
        <v/>
      </c>
      <c r="AW100" s="22" t="str">
        <f>IF(AW70&gt;0,VLOOKUP(AW70,'[3]2020_HVAC'!$EY$7:$KA$83,41),"")</f>
        <v/>
      </c>
      <c r="AX100" s="22" t="str">
        <f>IF(AX70&gt;0,VLOOKUP(AX70,'[3]2020_HVAC'!$EY$7:$KA$83,41),"")</f>
        <v/>
      </c>
      <c r="AY100" s="61">
        <f>VLOOKUP($C100,[1]Performance!$A$3:$K$36,11)</f>
        <v>1</v>
      </c>
      <c r="AZ100" s="61">
        <f t="shared" si="97"/>
        <v>42</v>
      </c>
      <c r="BA100" s="22">
        <f>IF(BA70&gt;0,VLOOKUP(BA70,'[3]2020_HVAC'!$EY$7:$KA$83,AZ100),"")</f>
        <v>17.132411831874109</v>
      </c>
      <c r="BB100" s="22" t="str">
        <f>IF(BB70&gt;0,VLOOKUP(BB70,'[3]2020_HVAC'!$EY$7:$KA$83,41),"")</f>
        <v/>
      </c>
      <c r="BC100" s="22">
        <f>IF(BC70&gt;0,VLOOKUP(BC70,'[3]2020_HVAC'!$EY$7:$KA$83,41),"")</f>
        <v>81.678799999999995</v>
      </c>
      <c r="BD100" s="22">
        <f>IF(BD70&gt;0,VLOOKUP(BD70,'[3]2020_HVAC'!$EY$7:$KA$83,41),"")</f>
        <v>2.0371313131313129</v>
      </c>
      <c r="BE100" s="22" t="str">
        <f>IF(BE70&gt;0,VLOOKUP(BE70,'[3]2020_HVAC'!$EY$7:$KA$83,41),"")</f>
        <v/>
      </c>
      <c r="BF100" s="22" t="str">
        <f>IF(BF70&gt;0,VLOOKUP(BF70,'[3]2020_HVAC'!$EY$7:$KA$83,41),"")</f>
        <v/>
      </c>
      <c r="BG100" s="14">
        <f t="shared" si="98"/>
        <v>168853.10849884115</v>
      </c>
      <c r="BH100" s="21">
        <f>IF($N100&gt;0,VLOOKUP($C100,[2]Sevilla!$AB$7:$AN$40,$N100))/((IF($P100=1,'3 PlantsCodes'!$D$26,IF($P100=2,'3 PlantsCodes'!$D$27,IF($P100=3,'3 PlantsCodes'!$D$28,IF($P100=4,'3 PlantsCodes'!$D$29)))))*IF($R100=1,'3 PlantsCodes'!$D$31,IF(SP_Seville!$R100=2,'3 PlantsCodes'!$D$32)))</f>
        <v>5.7021854114641375</v>
      </c>
      <c r="BI100" s="21">
        <f>IF($O100&gt;0,VLOOKUP($C100,[2]Sevilla!$AB$7:$AN$40,$O100),0)/(IF($Q100=1,'3 PlantsCodes'!$E$26,IF($Q100=3,'3 PlantsCodes'!$E$28,IF($Q100=4,'3 PlantsCodes'!$E$29,1)))*IF($R100=1,'3 PlantsCodes'!$E$31,IF($R100=2,'3 PlantsCodes'!$E$32)))</f>
        <v>22.694480320778457</v>
      </c>
      <c r="BJ100" s="21">
        <f>VLOOKUP($C100,[2]Sevilla!$AB$6:$AZ$40,$T100)</f>
        <v>5.6604736653367329</v>
      </c>
      <c r="BK100" s="21">
        <f>VLOOKUP($C100,[2]Sevilla!$B$7:$Y$40,18)</f>
        <v>11.353794285713454</v>
      </c>
      <c r="BL100" s="21">
        <f>VLOOKUP($C100,[2]Sevilla!$B$7:$AA$40,26)</f>
        <v>0.67002693501103572</v>
      </c>
      <c r="BM100" s="22">
        <f>IF($V100=1,-[4]SFH!$E$13,0)</f>
        <v>0</v>
      </c>
      <c r="BN100" s="63" t="s">
        <v>38</v>
      </c>
      <c r="BO100" s="21">
        <f>IF($N100&gt;0,VLOOKUP($C100,[1]Sevilla!$AB$7:$AN$40,$N100))/((IF($P100=1,'3 PlantsCodes'!$D$26,IF($P100=2,'3 PlantsCodes'!$D$27,IF($P100=3,'3 PlantsCodes'!$D$28,IF($P100=4,'3 PlantsCodes'!$D$29)))))*IF($R100=1,'3 PlantsCodes'!$D$31,IF(SP_Seville!$R100=2,'3 PlantsCodes'!$D$32)))</f>
        <v>5.1565156304857869</v>
      </c>
      <c r="BP100" s="21">
        <f>IF($O100&gt;0,VLOOKUP($C100,[1]Sevilla!$AB$7:$AN$40,$O100),0)/(IF($Q100=1,'3 PlantsCodes'!$E$26,IF($Q100=3,'3 PlantsCodes'!$E$28,IF($Q100=4,'3 PlantsCodes'!$E$29,1)))*IF($R100=1,'3 PlantsCodes'!$E$31,IF($R100=2,'3 PlantsCodes'!$E$32)))</f>
        <v>13.421933768568328</v>
      </c>
      <c r="BQ100" s="21">
        <f>VLOOKUP($C100,[1]Sevilla!$AB$6:$AZ$40,$T100)</f>
        <v>8.6076984399034</v>
      </c>
      <c r="BR100" s="21">
        <f>VLOOKUP($C100,[1]Sevilla!$B$7:$Y$40,18)</f>
        <v>11.676460606061633</v>
      </c>
      <c r="BS100" s="21">
        <f>VLOOKUP($C100,[1]Sevilla!$B$7:$AA$40,26)</f>
        <v>0.48015344167834789</v>
      </c>
      <c r="BT100" s="22">
        <f>IF($V100=1,-[4]AB!$E$13,0)</f>
        <v>0</v>
      </c>
      <c r="BU100" s="63" t="s">
        <v>38</v>
      </c>
    </row>
    <row r="101" spans="1:73" x14ac:dyDescent="0.25">
      <c r="A101" s="195"/>
      <c r="B101" s="18">
        <v>4</v>
      </c>
      <c r="C101" s="26">
        <f t="shared" ref="C101:W101" si="100">IF(C71="","",C71)</f>
        <v>18</v>
      </c>
      <c r="D101" s="55" t="str">
        <f t="shared" si="100"/>
        <v>o</v>
      </c>
      <c r="E101" s="55" t="str">
        <f t="shared" si="100"/>
        <v>-</v>
      </c>
      <c r="F101" s="54" t="str">
        <f t="shared" si="100"/>
        <v>o+</v>
      </c>
      <c r="G101" s="54" t="str">
        <f t="shared" si="100"/>
        <v>o</v>
      </c>
      <c r="H101" s="54">
        <f t="shared" si="100"/>
        <v>0</v>
      </c>
      <c r="I101" s="54">
        <f t="shared" si="100"/>
        <v>3</v>
      </c>
      <c r="J101" s="54">
        <f t="shared" si="100"/>
        <v>1</v>
      </c>
      <c r="K101" s="54">
        <f t="shared" si="100"/>
        <v>2</v>
      </c>
      <c r="L101" s="54">
        <f t="shared" si="100"/>
        <v>1</v>
      </c>
      <c r="M101" s="54">
        <f t="shared" si="100"/>
        <v>3121</v>
      </c>
      <c r="N101" s="54">
        <f t="shared" si="100"/>
        <v>7</v>
      </c>
      <c r="O101" s="54">
        <f t="shared" si="100"/>
        <v>12</v>
      </c>
      <c r="P101" s="54">
        <f t="shared" si="100"/>
        <v>1</v>
      </c>
      <c r="Q101" s="54">
        <f t="shared" si="100"/>
        <v>1</v>
      </c>
      <c r="R101" s="54">
        <f t="shared" si="100"/>
        <v>1</v>
      </c>
      <c r="S101" s="54" t="str">
        <f t="shared" si="100"/>
        <v>o</v>
      </c>
      <c r="T101" s="26">
        <f t="shared" si="100"/>
        <v>16</v>
      </c>
      <c r="U101" s="54">
        <f t="shared" si="100"/>
        <v>0</v>
      </c>
      <c r="V101" s="54">
        <f t="shared" si="100"/>
        <v>0</v>
      </c>
      <c r="W101" s="19" t="str">
        <f t="shared" si="100"/>
        <v/>
      </c>
      <c r="X101" s="23">
        <f>IF(X71&gt;0,VLOOKUP(X71,'[3]2020_Envelope'!$BH$6:$CR$128,6),"")</f>
        <v>13.56322456221198</v>
      </c>
      <c r="Y101" s="23">
        <f>IF(Y71&gt;0,VLOOKUP(Y71,'[3]2020_Envelope'!$BH$6:$CR$128,6),"")</f>
        <v>95.895161290322577</v>
      </c>
      <c r="Z101" s="23">
        <f>IF(Z71&gt;0,VLOOKUP(Z71,'[3]2020_Envelope'!$BH$6:$CR$128,6),"")</f>
        <v>22.44798387096774</v>
      </c>
      <c r="AA101" s="23">
        <f>IF(AA71&gt;0,VLOOKUP(AA71,'[3]2020_Envelope'!$BH$6:$CR$128,6),"")</f>
        <v>16.291607142857146</v>
      </c>
      <c r="AB101" s="23">
        <f>IF(AB71&gt;0,VLOOKUP(AB71,'[3]2020_Envelope'!$BH$6:$CR$128,6),"")</f>
        <v>56.34910714285715</v>
      </c>
      <c r="AC101" s="23">
        <f>IF(AC71&gt;0,VLOOKUP(AC71,'[3]2020_Envelope'!$BH$6:$CR$128,6),"")</f>
        <v>29.196428571428573</v>
      </c>
      <c r="AD101" s="22" t="str">
        <f>IF(AD71&gt;0,VLOOKUP(AD71,'[3]2020_HVAC'!$EY$7:$KA$83,38),"")</f>
        <v/>
      </c>
      <c r="AE101" s="22" t="str">
        <f>IF(AE71&gt;0,VLOOKUP(AE71,'[3]2020_HVAC'!$EY$7:$KA$83,38),"")</f>
        <v/>
      </c>
      <c r="AF101" s="22" t="str">
        <f>IF(AF71&gt;0,VLOOKUP(AF71,'[3]2020_HVAC'!$EY$7:$KA$83,38),"")</f>
        <v/>
      </c>
      <c r="AG101" s="61">
        <f>VLOOKUP($C101,[2]Performance!$A$3:$K$36,11)</f>
        <v>1</v>
      </c>
      <c r="AH101" s="61">
        <f t="shared" si="95"/>
        <v>39</v>
      </c>
      <c r="AI101" s="22">
        <f>IF(AI71&gt;0,VLOOKUP(AI71,'[3]2020_HVAC'!$EY$7:$KA$83,AH101),"")</f>
        <v>24.091420934318936</v>
      </c>
      <c r="AJ101" s="22" t="str">
        <f>IF(AJ71&gt;0,VLOOKUP(AJ71,'[3]2020_HVAC'!$EY$7:$KA$83,38),"")</f>
        <v/>
      </c>
      <c r="AK101" s="22">
        <f>IF(AK71&gt;0,VLOOKUP(AK71,'[3]2020_HVAC'!$EY$7:$KA$83,38),"")</f>
        <v>92.473799999999997</v>
      </c>
      <c r="AL101" s="22">
        <f>IF(AL71&gt;0,VLOOKUP(AL71,'[3]2020_HVAC'!$EY$7:$KA$83,38),"")</f>
        <v>14.405428571428571</v>
      </c>
      <c r="AM101" s="22" t="str">
        <f>IF(AM71&gt;0,VLOOKUP(AM71,'[3]2020_HVAC'!$EY$7:$KA$83,38),"")</f>
        <v/>
      </c>
      <c r="AN101" s="22" t="str">
        <f>IF(AN71&gt;0,VLOOKUP(AN71,'[3]2020_HVAC'!$EY$7:$KA$83,38),"")</f>
        <v/>
      </c>
      <c r="AO101" s="14">
        <f t="shared" si="96"/>
        <v>51059.982692094971</v>
      </c>
      <c r="AP101" s="23">
        <f>IF(AP71&gt;0,VLOOKUP(AP71,'[3]2020_Envelope'!$BH$6:$CR$128,7),"")</f>
        <v>6.5632234647550778</v>
      </c>
      <c r="AQ101" s="23">
        <f>IF(AQ71&gt;0,VLOOKUP(AQ71,'[3]2020_Envelope'!$BH$6:$CR$128,7),"")</f>
        <v>39.767741935483869</v>
      </c>
      <c r="AR101" s="23">
        <f>IF(AR71&gt;0,VLOOKUP(AR71,'[3]2020_Envelope'!$BH$6:$CR$128,7),"")</f>
        <v>10.862544802867383</v>
      </c>
      <c r="AS101" s="23">
        <f>IF(AS71&gt;0,VLOOKUP(AS71,'[3]2020_Envelope'!$BH$6:$CR$128,7),"")</f>
        <v>7.3895693779904308</v>
      </c>
      <c r="AT101" s="23">
        <f>IF(AT71&gt;0,VLOOKUP(AT71,'[3]2020_Envelope'!$BH$6:$CR$128,7),"")</f>
        <v>24.739090909090908</v>
      </c>
      <c r="AU101" s="23">
        <f>IF(AU71&gt;0,VLOOKUP(AU71,'[3]2020_Envelope'!$BH$6:$CR$128,7),"")</f>
        <v>12.818181818181818</v>
      </c>
      <c r="AV101" s="22" t="str">
        <f>IF(AV71&gt;0,VLOOKUP(AV71,'[3]2020_HVAC'!$EY$7:$KA$83,41),"")</f>
        <v/>
      </c>
      <c r="AW101" s="22" t="str">
        <f>IF(AW71&gt;0,VLOOKUP(AW71,'[3]2020_HVAC'!$EY$7:$KA$83,41),"")</f>
        <v/>
      </c>
      <c r="AX101" s="22" t="str">
        <f>IF(AX71&gt;0,VLOOKUP(AX71,'[3]2020_HVAC'!$EY$7:$KA$83,41),"")</f>
        <v/>
      </c>
      <c r="AY101" s="61">
        <f>VLOOKUP($C101,[1]Performance!$A$3:$K$36,11)</f>
        <v>1</v>
      </c>
      <c r="AZ101" s="61">
        <f t="shared" si="97"/>
        <v>42</v>
      </c>
      <c r="BA101" s="22">
        <f>IF(BA71&gt;0,VLOOKUP(BA71,'[3]2020_HVAC'!$EY$7:$KA$83,AZ101),"")</f>
        <v>17.132411831874109</v>
      </c>
      <c r="BB101" s="22" t="str">
        <f>IF(BB71&gt;0,VLOOKUP(BB71,'[3]2020_HVAC'!$EY$7:$KA$83,41),"")</f>
        <v/>
      </c>
      <c r="BC101" s="22">
        <f>IF(BC71&gt;0,VLOOKUP(BC71,'[3]2020_HVAC'!$EY$7:$KA$83,41),"")</f>
        <v>81.678799999999995</v>
      </c>
      <c r="BD101" s="22">
        <f>IF(BD71&gt;0,VLOOKUP(BD71,'[3]2020_HVAC'!$EY$7:$KA$83,41),"")</f>
        <v>2.0371313131313129</v>
      </c>
      <c r="BE101" s="22" t="str">
        <f>IF(BE71&gt;0,VLOOKUP(BE71,'[3]2020_HVAC'!$EY$7:$KA$83,41),"")</f>
        <v/>
      </c>
      <c r="BF101" s="22" t="str">
        <f>IF(BF71&gt;0,VLOOKUP(BF71,'[3]2020_HVAC'!$EY$7:$KA$83,41),"")</f>
        <v/>
      </c>
      <c r="BG101" s="14">
        <f t="shared" si="98"/>
        <v>200958.80849884113</v>
      </c>
      <c r="BH101" s="21">
        <f>IF($N101&gt;0,VLOOKUP($C101,[2]Sevilla!$AB$7:$AN$40,$N101))/((IF($P101=1,'3 PlantsCodes'!$D$26,IF($P101=2,'3 PlantsCodes'!$D$27,IF($P101=3,'3 PlantsCodes'!$D$28,IF($P101=4,'3 PlantsCodes'!$D$29)))))*IF($R101=1,'3 PlantsCodes'!$D$31,IF(SP_Seville!$R101=2,'3 PlantsCodes'!$D$32)))</f>
        <v>5.7161108448008147</v>
      </c>
      <c r="BI101" s="21">
        <f>IF($O101&gt;0,VLOOKUP($C101,[2]Sevilla!$AB$7:$AN$40,$O101),0)/(IF($Q101=1,'3 PlantsCodes'!$E$26,IF($Q101=3,'3 PlantsCodes'!$E$28,IF($Q101=4,'3 PlantsCodes'!$E$29,1)))*IF($R101=1,'3 PlantsCodes'!$E$31,IF($R101=2,'3 PlantsCodes'!$E$32)))</f>
        <v>12.909113759994032</v>
      </c>
      <c r="BJ101" s="21">
        <f>VLOOKUP($C101,[2]Sevilla!$AB$6:$AZ$40,$T101)</f>
        <v>5.6742294017881587</v>
      </c>
      <c r="BK101" s="21">
        <f>VLOOKUP($C101,[2]Sevilla!$B$7:$Y$40,18)</f>
        <v>11.353794285713454</v>
      </c>
      <c r="BL101" s="21">
        <f>VLOOKUP($C101,[2]Sevilla!$B$7:$AA$40,26)</f>
        <v>0.49556443296663338</v>
      </c>
      <c r="BM101" s="22">
        <f>IF($V101=1,-[4]SFH!$E$13,0)</f>
        <v>0</v>
      </c>
      <c r="BN101" s="63" t="s">
        <v>38</v>
      </c>
      <c r="BO101" s="21">
        <f>IF($N101&gt;0,VLOOKUP($C101,[1]Sevilla!$AB$7:$AN$40,$N101))/((IF($P101=1,'3 PlantsCodes'!$D$26,IF($P101=2,'3 PlantsCodes'!$D$27,IF($P101=3,'3 PlantsCodes'!$D$28,IF($P101=4,'3 PlantsCodes'!$D$29)))))*IF($R101=1,'3 PlantsCodes'!$D$31,IF(SP_Seville!$R101=2,'3 PlantsCodes'!$D$32)))</f>
        <v>5.1589990070719614</v>
      </c>
      <c r="BP101" s="21">
        <f>IF($O101&gt;0,VLOOKUP($C101,[1]Sevilla!$AB$7:$AN$40,$O101),0)/(IF($Q101=1,'3 PlantsCodes'!$E$26,IF($Q101=3,'3 PlantsCodes'!$E$28,IF($Q101=4,'3 PlantsCodes'!$E$29,1)))*IF($R101=1,'3 PlantsCodes'!$E$31,IF($R101=2,'3 PlantsCodes'!$E$32)))</f>
        <v>7.3230378754980068</v>
      </c>
      <c r="BQ101" s="21">
        <f>VLOOKUP($C101,[1]Sevilla!$AB$6:$AZ$40,$T101)</f>
        <v>8.6114729551944684</v>
      </c>
      <c r="BR101" s="21">
        <f>VLOOKUP($C101,[1]Sevilla!$B$7:$Y$40,18)</f>
        <v>11.676460606061633</v>
      </c>
      <c r="BS101" s="21">
        <f>VLOOKUP($C101,[1]Sevilla!$B$7:$AA$40,26)</f>
        <v>0.40735790132488547</v>
      </c>
      <c r="BT101" s="22">
        <f>IF($V101=1,-[4]AB!$E$13,0)</f>
        <v>0</v>
      </c>
      <c r="BU101" s="63" t="s">
        <v>38</v>
      </c>
    </row>
    <row r="102" spans="1:73" x14ac:dyDescent="0.25">
      <c r="A102" s="195"/>
      <c r="B102" s="18">
        <v>5</v>
      </c>
      <c r="C102" s="26">
        <f t="shared" ref="C102:W102" si="101">IF(C72="","",C72)</f>
        <v>28</v>
      </c>
      <c r="D102" s="55" t="str">
        <f t="shared" si="101"/>
        <v>o+</v>
      </c>
      <c r="E102" s="55" t="str">
        <f t="shared" si="101"/>
        <v>o</v>
      </c>
      <c r="F102" s="54" t="str">
        <f t="shared" si="101"/>
        <v>o+</v>
      </c>
      <c r="G102" s="54" t="str">
        <f t="shared" si="101"/>
        <v>o</v>
      </c>
      <c r="H102" s="54">
        <f t="shared" si="101"/>
        <v>0</v>
      </c>
      <c r="I102" s="54">
        <f t="shared" si="101"/>
        <v>4</v>
      </c>
      <c r="J102" s="54">
        <f t="shared" si="101"/>
        <v>2</v>
      </c>
      <c r="K102" s="54">
        <f t="shared" si="101"/>
        <v>2</v>
      </c>
      <c r="L102" s="54">
        <f t="shared" si="101"/>
        <v>1</v>
      </c>
      <c r="M102" s="54">
        <f t="shared" si="101"/>
        <v>4221</v>
      </c>
      <c r="N102" s="54">
        <f t="shared" si="101"/>
        <v>7</v>
      </c>
      <c r="O102" s="54">
        <f t="shared" si="101"/>
        <v>12</v>
      </c>
      <c r="P102" s="54">
        <f t="shared" si="101"/>
        <v>1</v>
      </c>
      <c r="Q102" s="54">
        <f t="shared" si="101"/>
        <v>1</v>
      </c>
      <c r="R102" s="54">
        <f t="shared" si="101"/>
        <v>1</v>
      </c>
      <c r="S102" s="54" t="str">
        <f t="shared" si="101"/>
        <v>o</v>
      </c>
      <c r="T102" s="26">
        <f t="shared" si="101"/>
        <v>16</v>
      </c>
      <c r="U102" s="54">
        <f t="shared" si="101"/>
        <v>0</v>
      </c>
      <c r="V102" s="54">
        <f t="shared" si="101"/>
        <v>0</v>
      </c>
      <c r="W102" s="19" t="str">
        <f t="shared" si="101"/>
        <v/>
      </c>
      <c r="X102" s="23">
        <f>IF(X72&gt;0,VLOOKUP(X72,'[3]2020_Envelope'!$BH$6:$CR$128,6),"")</f>
        <v>17.811299354838706</v>
      </c>
      <c r="Y102" s="23">
        <f>IF(Y72&gt;0,VLOOKUP(Y72,'[3]2020_Envelope'!$BH$6:$CR$128,6),"")</f>
        <v>109.79301075268818</v>
      </c>
      <c r="Z102" s="23">
        <f>IF(Z72&gt;0,VLOOKUP(Z72,'[3]2020_Envelope'!$BH$6:$CR$128,6),"")</f>
        <v>25.306616136075686</v>
      </c>
      <c r="AA102" s="23">
        <f>IF(AA72&gt;0,VLOOKUP(AA72,'[3]2020_Envelope'!$BH$6:$CR$128,6),"")</f>
        <v>88.946458646616577</v>
      </c>
      <c r="AB102" s="23">
        <f>IF(AB72&gt;0,VLOOKUP(AB72,'[3]2020_Envelope'!$BH$6:$CR$128,6),"")</f>
        <v>56.34910714285715</v>
      </c>
      <c r="AC102" s="23">
        <f>IF(AC72&gt;0,VLOOKUP(AC72,'[3]2020_Envelope'!$BH$6:$CR$128,6),"")</f>
        <v>29.196428571428573</v>
      </c>
      <c r="AD102" s="22" t="str">
        <f>IF(AD72&gt;0,VLOOKUP(AD72,'[3]2020_HVAC'!$EY$7:$KA$83,38),"")</f>
        <v/>
      </c>
      <c r="AE102" s="22" t="str">
        <f>IF(AE72&gt;0,VLOOKUP(AE72,'[3]2020_HVAC'!$EY$7:$KA$83,38),"")</f>
        <v/>
      </c>
      <c r="AF102" s="22" t="str">
        <f>IF(AF72&gt;0,VLOOKUP(AF72,'[3]2020_HVAC'!$EY$7:$KA$83,38),"")</f>
        <v/>
      </c>
      <c r="AG102" s="61">
        <f>VLOOKUP($C102,[2]Performance!$A$3:$K$36,11)</f>
        <v>2</v>
      </c>
      <c r="AH102" s="61">
        <f t="shared" si="95"/>
        <v>40</v>
      </c>
      <c r="AI102" s="22">
        <f>IF(AI72&gt;0,VLOOKUP(AI72,'[3]2020_HVAC'!$EY$7:$KA$83,AH102),"")</f>
        <v>7.5092322887604581</v>
      </c>
      <c r="AJ102" s="22" t="str">
        <f>IF(AJ72&gt;0,VLOOKUP(AJ72,'[3]2020_HVAC'!$EY$7:$KA$83,38),"")</f>
        <v/>
      </c>
      <c r="AK102" s="22">
        <f>IF(AK72&gt;0,VLOOKUP(AK72,'[3]2020_HVAC'!$EY$7:$KA$83,38),"")</f>
        <v>92.473799999999997</v>
      </c>
      <c r="AL102" s="22">
        <f>IF(AL72&gt;0,VLOOKUP(AL72,'[3]2020_HVAC'!$EY$7:$KA$83,38),"")</f>
        <v>14.405428571428571</v>
      </c>
      <c r="AM102" s="22" t="str">
        <f>IF(AM72&gt;0,VLOOKUP(AM72,'[3]2020_HVAC'!$EY$7:$KA$83,38),"")</f>
        <v/>
      </c>
      <c r="AN102" s="22" t="str">
        <f>IF(AN72&gt;0,VLOOKUP(AN72,'[3]2020_HVAC'!$EY$7:$KA$83,38),"")</f>
        <v/>
      </c>
      <c r="AO102" s="14">
        <f t="shared" si="96"/>
        <v>61850.793405057142</v>
      </c>
      <c r="AP102" s="23">
        <f>IF(AP72&gt;0,VLOOKUP(AP72,'[3]2020_Envelope'!$BH$6:$CR$128,7),"")</f>
        <v>8.6188603106332131</v>
      </c>
      <c r="AQ102" s="23">
        <f>IF(AQ72&gt;0,VLOOKUP(AQ72,'[3]2020_Envelope'!$BH$6:$CR$128,7),"")</f>
        <v>45.531182795698918</v>
      </c>
      <c r="AR102" s="23">
        <f>IF(AR72&gt;0,VLOOKUP(AR72,'[3]2020_Envelope'!$BH$6:$CR$128,7),"")</f>
        <v>12.245832550807066</v>
      </c>
      <c r="AS102" s="23">
        <f>IF(AS72&gt;0,VLOOKUP(AS72,'[3]2020_Envelope'!$BH$6:$CR$128,7),"")</f>
        <v>39.050388516746416</v>
      </c>
      <c r="AT102" s="23">
        <f>IF(AT72&gt;0,VLOOKUP(AT72,'[3]2020_Envelope'!$BH$6:$CR$128,7),"")</f>
        <v>24.739090909090908</v>
      </c>
      <c r="AU102" s="23">
        <f>IF(AU72&gt;0,VLOOKUP(AU72,'[3]2020_Envelope'!$BH$6:$CR$128,7),"")</f>
        <v>12.818181818181818</v>
      </c>
      <c r="AV102" s="22" t="str">
        <f>IF(AV72&gt;0,VLOOKUP(AV72,'[3]2020_HVAC'!$EY$7:$KA$83,41),"")</f>
        <v/>
      </c>
      <c r="AW102" s="22" t="str">
        <f>IF(AW72&gt;0,VLOOKUP(AW72,'[3]2020_HVAC'!$EY$7:$KA$83,41),"")</f>
        <v/>
      </c>
      <c r="AX102" s="22" t="str">
        <f>IF(AX72&gt;0,VLOOKUP(AX72,'[3]2020_HVAC'!$EY$7:$KA$83,41),"")</f>
        <v/>
      </c>
      <c r="AY102" s="61">
        <f>VLOOKUP($C102,[1]Performance!$A$3:$K$36,11)</f>
        <v>2</v>
      </c>
      <c r="AZ102" s="61">
        <f t="shared" si="97"/>
        <v>43</v>
      </c>
      <c r="BA102" s="22">
        <f>IF(BA72&gt;0,VLOOKUP(BA72,'[3]2020_HVAC'!$EY$7:$KA$83,AZ102),"")</f>
        <v>8.2530629089287437</v>
      </c>
      <c r="BB102" s="22" t="str">
        <f>IF(BB72&gt;0,VLOOKUP(BB72,'[3]2020_HVAC'!$EY$7:$KA$83,41),"")</f>
        <v/>
      </c>
      <c r="BC102" s="22">
        <f>IF(BC72&gt;0,VLOOKUP(BC72,'[3]2020_HVAC'!$EY$7:$KA$83,41),"")</f>
        <v>81.678799999999995</v>
      </c>
      <c r="BD102" s="22">
        <f>IF(BD72&gt;0,VLOOKUP(BD72,'[3]2020_HVAC'!$EY$7:$KA$83,41),"")</f>
        <v>2.0371313131313129</v>
      </c>
      <c r="BE102" s="22" t="str">
        <f>IF(BE72&gt;0,VLOOKUP(BE72,'[3]2020_HVAC'!$EY$7:$KA$83,41),"")</f>
        <v/>
      </c>
      <c r="BF102" s="22" t="str">
        <f>IF(BF72&gt;0,VLOOKUP(BF72,'[3]2020_HVAC'!$EY$7:$KA$83,41),"")</f>
        <v/>
      </c>
      <c r="BG102" s="14">
        <f t="shared" si="98"/>
        <v>232622.80581198621</v>
      </c>
      <c r="BH102" s="21">
        <f>IF($N102&gt;0,VLOOKUP($C102,[2]Sevilla!$AB$7:$AN$40,$N102))/((IF($P102=1,'3 PlantsCodes'!$D$26,IF($P102=2,'3 PlantsCodes'!$D$27,IF($P102=3,'3 PlantsCodes'!$D$28,IF($P102=4,'3 PlantsCodes'!$D$29)))))*IF($R102=1,'3 PlantsCodes'!$D$31,IF(SP_Seville!$R102=2,'3 PlantsCodes'!$D$32)))</f>
        <v>2.4413919390614836</v>
      </c>
      <c r="BI102" s="21">
        <f>IF($O102&gt;0,VLOOKUP($C102,[2]Sevilla!$AB$7:$AN$40,$O102),0)/(IF($Q102=1,'3 PlantsCodes'!$E$26,IF($Q102=3,'3 PlantsCodes'!$E$28,IF($Q102=4,'3 PlantsCodes'!$E$29,1)))*IF($R102=1,'3 PlantsCodes'!$E$31,IF($R102=2,'3 PlantsCodes'!$E$32)))</f>
        <v>11.515186325664162</v>
      </c>
      <c r="BJ102" s="21">
        <f>VLOOKUP($C102,[2]Sevilla!$AB$6:$AZ$40,$T102)</f>
        <v>6.4653560528720568</v>
      </c>
      <c r="BK102" s="21">
        <f>VLOOKUP($C102,[2]Sevilla!$B$7:$Y$40,18)</f>
        <v>11.353794285713454</v>
      </c>
      <c r="BL102" s="21">
        <f>VLOOKUP($C102,[2]Sevilla!$B$7:$AA$40,26)</f>
        <v>0.45070685752369849</v>
      </c>
      <c r="BM102" s="22">
        <f>IF($V102=1,-[4]SFH!$E$13,0)</f>
        <v>0</v>
      </c>
      <c r="BN102" s="63" t="s">
        <v>38</v>
      </c>
      <c r="BO102" s="21">
        <f>IF($N102&gt;0,VLOOKUP($C102,[1]Sevilla!$AB$7:$AN$40,$N102))/((IF($P102=1,'3 PlantsCodes'!$D$26,IF($P102=2,'3 PlantsCodes'!$D$27,IF($P102=3,'3 PlantsCodes'!$D$28,IF($P102=4,'3 PlantsCodes'!$D$29)))))*IF($R102=1,'3 PlantsCodes'!$D$31,IF(SP_Seville!$R102=2,'3 PlantsCodes'!$D$32)))</f>
        <v>2.511160168762288</v>
      </c>
      <c r="BP102" s="21">
        <f>IF($O102&gt;0,VLOOKUP($C102,[1]Sevilla!$AB$7:$AN$40,$O102),0)/(IF($Q102=1,'3 PlantsCodes'!$E$26,IF($Q102=3,'3 PlantsCodes'!$E$28,IF($Q102=4,'3 PlantsCodes'!$E$29,1)))*IF($R102=1,'3 PlantsCodes'!$E$31,IF($R102=2,'3 PlantsCodes'!$E$32)))</f>
        <v>6.0592104708843699</v>
      </c>
      <c r="BQ102" s="21">
        <f>VLOOKUP($C102,[1]Sevilla!$AB$6:$AZ$40,$T102)</f>
        <v>9.203116274942106</v>
      </c>
      <c r="BR102" s="21">
        <f>VLOOKUP($C102,[1]Sevilla!$B$7:$Y$40,18)</f>
        <v>11.676460606061633</v>
      </c>
      <c r="BS102" s="21">
        <f>VLOOKUP($C102,[1]Sevilla!$B$7:$AA$40,26)</f>
        <v>0.38584562011494955</v>
      </c>
      <c r="BT102" s="22">
        <f>IF($V102=1,-[4]AB!$E$13,0)</f>
        <v>0</v>
      </c>
      <c r="BU102" s="63" t="s">
        <v>38</v>
      </c>
    </row>
    <row r="103" spans="1:73" x14ac:dyDescent="0.25">
      <c r="A103" s="195"/>
      <c r="B103" s="18">
        <v>6</v>
      </c>
      <c r="C103" s="26">
        <f t="shared" ref="C103:W103" si="102">IF(C73="","",C73)</f>
        <v>31</v>
      </c>
      <c r="D103" s="55" t="str">
        <f t="shared" si="102"/>
        <v>o+</v>
      </c>
      <c r="E103" s="55" t="str">
        <f t="shared" si="102"/>
        <v>o+</v>
      </c>
      <c r="F103" s="54" t="str">
        <f t="shared" si="102"/>
        <v>o</v>
      </c>
      <c r="G103" s="54" t="str">
        <f t="shared" si="102"/>
        <v>o</v>
      </c>
      <c r="H103" s="54">
        <f t="shared" si="102"/>
        <v>0</v>
      </c>
      <c r="I103" s="54">
        <f t="shared" si="102"/>
        <v>4</v>
      </c>
      <c r="J103" s="54">
        <f t="shared" si="102"/>
        <v>3</v>
      </c>
      <c r="K103" s="54">
        <f t="shared" si="102"/>
        <v>1</v>
      </c>
      <c r="L103" s="54">
        <f t="shared" si="102"/>
        <v>1</v>
      </c>
      <c r="M103" s="54">
        <f t="shared" si="102"/>
        <v>4311</v>
      </c>
      <c r="N103" s="54">
        <f t="shared" si="102"/>
        <v>7</v>
      </c>
      <c r="O103" s="54">
        <f t="shared" si="102"/>
        <v>12</v>
      </c>
      <c r="P103" s="54">
        <f t="shared" si="102"/>
        <v>1</v>
      </c>
      <c r="Q103" s="54">
        <f t="shared" si="102"/>
        <v>1</v>
      </c>
      <c r="R103" s="54">
        <f t="shared" si="102"/>
        <v>1</v>
      </c>
      <c r="S103" s="54" t="str">
        <f t="shared" si="102"/>
        <v>o</v>
      </c>
      <c r="T103" s="26">
        <f t="shared" si="102"/>
        <v>16</v>
      </c>
      <c r="U103" s="54">
        <f t="shared" si="102"/>
        <v>0</v>
      </c>
      <c r="V103" s="54">
        <f t="shared" si="102"/>
        <v>0</v>
      </c>
      <c r="W103" s="19" t="str">
        <f t="shared" si="102"/>
        <v/>
      </c>
      <c r="X103" s="23">
        <f>IF(X73&gt;0,VLOOKUP(X73,'[3]2020_Envelope'!$BH$6:$CR$128,6),"")</f>
        <v>17.811299354838706</v>
      </c>
      <c r="Y103" s="23">
        <f>IF(Y73&gt;0,VLOOKUP(Y73,'[3]2020_Envelope'!$BH$6:$CR$128,6),"")</f>
        <v>109.79301075268818</v>
      </c>
      <c r="Z103" s="23">
        <f>IF(Z73&gt;0,VLOOKUP(Z73,'[3]2020_Envelope'!$BH$6:$CR$128,6),"")</f>
        <v>25.306616136075686</v>
      </c>
      <c r="AA103" s="23">
        <f>IF(AA73&gt;0,VLOOKUP(AA73,'[3]2020_Envelope'!$BH$6:$CR$128,6),"")</f>
        <v>113.55650323308275</v>
      </c>
      <c r="AB103" s="23" t="str">
        <f>IF(AB73&gt;0,VLOOKUP(AB73,'[3]2020_Envelope'!$BH$6:$CR$128,6),"")</f>
        <v/>
      </c>
      <c r="AC103" s="23">
        <f>IF(AC73&gt;0,VLOOKUP(AC73,'[3]2020_Envelope'!$BH$6:$CR$128,6),"")</f>
        <v>12.554464285714287</v>
      </c>
      <c r="AD103" s="22" t="str">
        <f>IF(AD73&gt;0,VLOOKUP(AD73,'[3]2020_HVAC'!$EY$7:$KA$83,38),"")</f>
        <v/>
      </c>
      <c r="AE103" s="22" t="str">
        <f>IF(AE73&gt;0,VLOOKUP(AE73,'[3]2020_HVAC'!$EY$7:$KA$83,38),"")</f>
        <v/>
      </c>
      <c r="AF103" s="22" t="str">
        <f>IF(AF73&gt;0,VLOOKUP(AF73,'[3]2020_HVAC'!$EY$7:$KA$83,38),"")</f>
        <v/>
      </c>
      <c r="AG103" s="61">
        <f>VLOOKUP($C103,[2]Performance!$A$3:$K$36,11)</f>
        <v>2</v>
      </c>
      <c r="AH103" s="61">
        <f t="shared" si="95"/>
        <v>40</v>
      </c>
      <c r="AI103" s="22">
        <f>IF(AI73&gt;0,VLOOKUP(AI73,'[3]2020_HVAC'!$EY$7:$KA$83,AH103),"")</f>
        <v>7.5092322887604581</v>
      </c>
      <c r="AJ103" s="22" t="str">
        <f>IF(AJ73&gt;0,VLOOKUP(AJ73,'[3]2020_HVAC'!$EY$7:$KA$83,38),"")</f>
        <v/>
      </c>
      <c r="AK103" s="22">
        <f>IF(AK73&gt;0,VLOOKUP(AK73,'[3]2020_HVAC'!$EY$7:$KA$83,38),"")</f>
        <v>92.473799999999997</v>
      </c>
      <c r="AL103" s="22">
        <f>IF(AL73&gt;0,VLOOKUP(AL73,'[3]2020_HVAC'!$EY$7:$KA$83,38),"")</f>
        <v>14.405428571428571</v>
      </c>
      <c r="AM103" s="22" t="str">
        <f>IF(AM73&gt;0,VLOOKUP(AM73,'[3]2020_HVAC'!$EY$7:$KA$83,38),"")</f>
        <v/>
      </c>
      <c r="AN103" s="22" t="str">
        <f>IF(AN73&gt;0,VLOOKUP(AN73,'[3]2020_HVAC'!$EY$7:$KA$83,38),"")</f>
        <v/>
      </c>
      <c r="AO103" s="14">
        <f t="shared" si="96"/>
        <v>55077.449647162408</v>
      </c>
      <c r="AP103" s="23">
        <f>IF(AP73&gt;0,VLOOKUP(AP73,'[3]2020_Envelope'!$BH$6:$CR$128,7),"")</f>
        <v>8.6188603106332131</v>
      </c>
      <c r="AQ103" s="23">
        <f>IF(AQ73&gt;0,VLOOKUP(AQ73,'[3]2020_Envelope'!$BH$6:$CR$128,7),"")</f>
        <v>45.531182795698918</v>
      </c>
      <c r="AR103" s="23">
        <f>IF(AR73&gt;0,VLOOKUP(AR73,'[3]2020_Envelope'!$BH$6:$CR$128,7),"")</f>
        <v>12.245832550807066</v>
      </c>
      <c r="AS103" s="23">
        <f>IF(AS73&gt;0,VLOOKUP(AS73,'[3]2020_Envelope'!$BH$6:$CR$128,7),"")</f>
        <v>50.544654545454549</v>
      </c>
      <c r="AT103" s="23" t="str">
        <f>IF(AT73&gt;0,VLOOKUP(AT73,'[3]2020_Envelope'!$BH$6:$CR$128,7),"")</f>
        <v/>
      </c>
      <c r="AU103" s="23">
        <f>IF(AU73&gt;0,VLOOKUP(AU73,'[3]2020_Envelope'!$BH$6:$CR$128,7),"")</f>
        <v>5.127272727272727</v>
      </c>
      <c r="AV103" s="22" t="str">
        <f>IF(AV73&gt;0,VLOOKUP(AV73,'[3]2020_HVAC'!$EY$7:$KA$83,41),"")</f>
        <v/>
      </c>
      <c r="AW103" s="22" t="str">
        <f>IF(AW73&gt;0,VLOOKUP(AW73,'[3]2020_HVAC'!$EY$7:$KA$83,41),"")</f>
        <v/>
      </c>
      <c r="AX103" s="22" t="str">
        <f>IF(AX73&gt;0,VLOOKUP(AX73,'[3]2020_HVAC'!$EY$7:$KA$83,41),"")</f>
        <v/>
      </c>
      <c r="AY103" s="61">
        <f>VLOOKUP($C103,[1]Performance!$A$3:$K$36,11)</f>
        <v>2</v>
      </c>
      <c r="AZ103" s="61">
        <f t="shared" si="97"/>
        <v>43</v>
      </c>
      <c r="BA103" s="22">
        <f>IF(BA73&gt;0,VLOOKUP(BA73,'[3]2020_HVAC'!$EY$7:$KA$83,AZ103),"")</f>
        <v>8.2530629089287437</v>
      </c>
      <c r="BB103" s="22" t="str">
        <f>IF(BB73&gt;0,VLOOKUP(BB73,'[3]2020_HVAC'!$EY$7:$KA$83,41),"")</f>
        <v/>
      </c>
      <c r="BC103" s="22">
        <f>IF(BC73&gt;0,VLOOKUP(BC73,'[3]2020_HVAC'!$EY$7:$KA$83,41),"")</f>
        <v>81.678799999999995</v>
      </c>
      <c r="BD103" s="22">
        <f>IF(BD73&gt;0,VLOOKUP(BD73,'[3]2020_HVAC'!$EY$7:$KA$83,41),"")</f>
        <v>2.0371313131313129</v>
      </c>
      <c r="BE103" s="22" t="str">
        <f>IF(BE73&gt;0,VLOOKUP(BE73,'[3]2020_HVAC'!$EY$7:$KA$83,41),"")</f>
        <v/>
      </c>
      <c r="BF103" s="22" t="str">
        <f>IF(BF73&gt;0,VLOOKUP(BF73,'[3]2020_HVAC'!$EY$7:$KA$83,41),"")</f>
        <v/>
      </c>
      <c r="BG103" s="14">
        <f t="shared" si="98"/>
        <v>211896.42918040726</v>
      </c>
      <c r="BH103" s="21">
        <f>IF($N103&gt;0,VLOOKUP($C103,[2]Sevilla!$AB$7:$AN$40,$N103))/((IF($P103=1,'3 PlantsCodes'!$D$26,IF($P103=2,'3 PlantsCodes'!$D$27,IF($P103=3,'3 PlantsCodes'!$D$28,IF($P103=4,'3 PlantsCodes'!$D$29)))))*IF($R103=1,'3 PlantsCodes'!$D$31,IF(SP_Seville!$R103=2,'3 PlantsCodes'!$D$32)))</f>
        <v>1.3370376049807082</v>
      </c>
      <c r="BI103" s="21">
        <f>IF($O103&gt;0,VLOOKUP($C103,[2]Sevilla!$AB$7:$AN$40,$O103),0)/(IF($Q103=1,'3 PlantsCodes'!$E$26,IF($Q103=3,'3 PlantsCodes'!$E$28,IF($Q103=4,'3 PlantsCodes'!$E$29,1)))*IF($R103=1,'3 PlantsCodes'!$E$31,IF($R103=2,'3 PlantsCodes'!$E$32)))</f>
        <v>23.178599183447172</v>
      </c>
      <c r="BJ103" s="21">
        <f>VLOOKUP($C103,[2]Sevilla!$AB$6:$AZ$40,$T103)</f>
        <v>8.1323010579433639</v>
      </c>
      <c r="BK103" s="21">
        <f>VLOOKUP($C103,[2]Sevilla!$B$7:$Y$40,18)</f>
        <v>11.353794285713454</v>
      </c>
      <c r="BL103" s="21">
        <f>VLOOKUP($C103,[2]Sevilla!$B$7:$AA$40,26)</f>
        <v>0.62266775150999998</v>
      </c>
      <c r="BM103" s="22">
        <f>IF($V103=1,-[4]SFH!$E$13,0)</f>
        <v>0</v>
      </c>
      <c r="BN103" s="63" t="s">
        <v>38</v>
      </c>
      <c r="BO103" s="21">
        <f>IF($N103&gt;0,VLOOKUP($C103,[1]Sevilla!$AB$7:$AN$40,$N103))/((IF($P103=1,'3 PlantsCodes'!$D$26,IF($P103=2,'3 PlantsCodes'!$D$27,IF($P103=3,'3 PlantsCodes'!$D$28,IF($P103=4,'3 PlantsCodes'!$D$29)))))*IF($R103=1,'3 PlantsCodes'!$D$31,IF(SP_Seville!$R103=2,'3 PlantsCodes'!$D$32)))</f>
        <v>1.6717899048513947</v>
      </c>
      <c r="BP103" s="21">
        <f>IF($O103&gt;0,VLOOKUP($C103,[1]Sevilla!$AB$7:$AN$40,$O103),0)/(IF($Q103=1,'3 PlantsCodes'!$E$26,IF($Q103=3,'3 PlantsCodes'!$E$28,IF($Q103=4,'3 PlantsCodes'!$E$29,1)))*IF($R103=1,'3 PlantsCodes'!$E$31,IF($R103=2,'3 PlantsCodes'!$E$32)))</f>
        <v>12.717589075898641</v>
      </c>
      <c r="BQ103" s="21">
        <f>VLOOKUP($C103,[1]Sevilla!$AB$6:$AZ$40,$T103)</f>
        <v>8.9716482881714921</v>
      </c>
      <c r="BR103" s="21">
        <f>VLOOKUP($C103,[1]Sevilla!$B$7:$Y$40,18)</f>
        <v>11.676460606061633</v>
      </c>
      <c r="BS103" s="21">
        <f>VLOOKUP($C103,[1]Sevilla!$B$7:$AA$40,26)</f>
        <v>0.45855457422723228</v>
      </c>
      <c r="BT103" s="22">
        <f>IF($V103=1,-[4]AB!$E$13,0)</f>
        <v>0</v>
      </c>
      <c r="BU103" s="63" t="s">
        <v>38</v>
      </c>
    </row>
    <row r="104" spans="1:73" x14ac:dyDescent="0.25">
      <c r="A104" s="195"/>
      <c r="B104" s="18">
        <v>7</v>
      </c>
      <c r="C104" s="26">
        <f t="shared" ref="C104:W104" si="103">IF(C74="","",C74)</f>
        <v>7</v>
      </c>
      <c r="D104" s="55" t="str">
        <f t="shared" si="103"/>
        <v>o-</v>
      </c>
      <c r="E104" s="55" t="str">
        <f t="shared" si="103"/>
        <v>-</v>
      </c>
      <c r="F104" s="54" t="str">
        <f t="shared" si="103"/>
        <v>o</v>
      </c>
      <c r="G104" s="54" t="str">
        <f t="shared" si="103"/>
        <v>o</v>
      </c>
      <c r="H104" s="54">
        <f t="shared" si="103"/>
        <v>0</v>
      </c>
      <c r="I104" s="54">
        <f t="shared" si="103"/>
        <v>2</v>
      </c>
      <c r="J104" s="54">
        <f t="shared" si="103"/>
        <v>1</v>
      </c>
      <c r="K104" s="54">
        <f t="shared" si="103"/>
        <v>1</v>
      </c>
      <c r="L104" s="54">
        <f t="shared" si="103"/>
        <v>1</v>
      </c>
      <c r="M104" s="54">
        <f t="shared" si="103"/>
        <v>2111</v>
      </c>
      <c r="N104" s="54">
        <f t="shared" si="103"/>
        <v>8</v>
      </c>
      <c r="O104" s="54">
        <f t="shared" si="103"/>
        <v>13</v>
      </c>
      <c r="P104" s="54">
        <f t="shared" si="103"/>
        <v>1</v>
      </c>
      <c r="Q104" s="54">
        <f t="shared" si="103"/>
        <v>1</v>
      </c>
      <c r="R104" s="54">
        <f t="shared" si="103"/>
        <v>2</v>
      </c>
      <c r="S104" s="54" t="str">
        <f t="shared" si="103"/>
        <v>o</v>
      </c>
      <c r="T104" s="26">
        <f t="shared" si="103"/>
        <v>17</v>
      </c>
      <c r="U104" s="54">
        <f t="shared" si="103"/>
        <v>0</v>
      </c>
      <c r="V104" s="54">
        <f t="shared" si="103"/>
        <v>0</v>
      </c>
      <c r="W104" s="19" t="str">
        <f t="shared" si="103"/>
        <v/>
      </c>
      <c r="X104" s="23">
        <f>IF(X74&gt;0,VLOOKUP(X74,'[3]2020_Envelope'!$BH$6:$CR$128,6),"")</f>
        <v>9.3151497695852523</v>
      </c>
      <c r="Y104" s="23">
        <f>IF(Y74&gt;0,VLOOKUP(Y74,'[3]2020_Envelope'!$BH$6:$CR$128,6),"")</f>
        <v>81.997311827956992</v>
      </c>
      <c r="Z104" s="23">
        <f>IF(Z74&gt;0,VLOOKUP(Z74,'[3]2020_Envelope'!$BH$6:$CR$128,6),"")</f>
        <v>19.241129032258062</v>
      </c>
      <c r="AA104" s="23">
        <f>IF(AA74&gt;0,VLOOKUP(AA74,'[3]2020_Envelope'!$BH$6:$CR$128,6),"")</f>
        <v>16.291607142857146</v>
      </c>
      <c r="AB104" s="23" t="str">
        <f>IF(AB74&gt;0,VLOOKUP(AB74,'[3]2020_Envelope'!$BH$6:$CR$128,6),"")</f>
        <v/>
      </c>
      <c r="AC104" s="23">
        <f>IF(AC74&gt;0,VLOOKUP(AC74,'[3]2020_Envelope'!$BH$6:$CR$128,6),"")</f>
        <v>12.554464285714287</v>
      </c>
      <c r="AD104" s="22" t="str">
        <f>IF(AD74&gt;0,VLOOKUP(AD74,'[3]2020_HVAC'!$EY$7:$KA$83,38),"")</f>
        <v/>
      </c>
      <c r="AE104" s="22" t="str">
        <f>IF(AE74&gt;0,VLOOKUP(AE74,'[3]2020_HVAC'!$EY$7:$KA$83,38),"")</f>
        <v/>
      </c>
      <c r="AF104" s="22" t="str">
        <f>IF(AF74&gt;0,VLOOKUP(AF74,'[3]2020_HVAC'!$EY$7:$KA$83,38),"")</f>
        <v/>
      </c>
      <c r="AG104" s="61">
        <f>VLOOKUP($C104,[2]Performance!$A$3:$K$36,11)</f>
        <v>1</v>
      </c>
      <c r="AH104" s="61">
        <f t="shared" si="95"/>
        <v>39</v>
      </c>
      <c r="AI104" s="22">
        <f>IF(AI74&gt;0,VLOOKUP(AI74,'[3]2020_HVAC'!$EY$7:$KA$83,AH104),"")</f>
        <v>112.11425017346716</v>
      </c>
      <c r="AJ104" s="22" t="str">
        <f>IF(AJ74&gt;0,VLOOKUP(AJ74,'[3]2020_HVAC'!$EY$7:$KA$83,38),"")</f>
        <v/>
      </c>
      <c r="AK104" s="22">
        <f>IF(AK74&gt;0,VLOOKUP(AK74,'[3]2020_HVAC'!$EY$7:$KA$83,38),"")</f>
        <v>92.473799999999997</v>
      </c>
      <c r="AL104" s="22">
        <f>IF(AL74&gt;0,VLOOKUP(AL74,'[3]2020_HVAC'!$EY$7:$KA$83,38),"")</f>
        <v>8.345714285714287</v>
      </c>
      <c r="AM104" s="22" t="str">
        <f>IF(AM74&gt;0,VLOOKUP(AM74,'[3]2020_HVAC'!$EY$7:$KA$83,38),"")</f>
        <v/>
      </c>
      <c r="AN104" s="22" t="str">
        <f>IF(AN74&gt;0,VLOOKUP(AN74,'[3]2020_HVAC'!$EY$7:$KA$83,38),"")</f>
        <v/>
      </c>
      <c r="AO104" s="14">
        <f t="shared" si="96"/>
        <v>49326.679712457437</v>
      </c>
      <c r="AP104" s="23">
        <f>IF(AP74&gt;0,VLOOKUP(AP74,'[3]2020_Envelope'!$BH$6:$CR$128,7),"")</f>
        <v>4.5075866188769416</v>
      </c>
      <c r="AQ104" s="23">
        <f>IF(AQ74&gt;0,VLOOKUP(AQ74,'[3]2020_Envelope'!$BH$6:$CR$128,7),"")</f>
        <v>34.00430107526882</v>
      </c>
      <c r="AR104" s="23">
        <f>IF(AR74&gt;0,VLOOKUP(AR74,'[3]2020_Envelope'!$BH$6:$CR$128,7),"")</f>
        <v>9.3107526881720428</v>
      </c>
      <c r="AS104" s="23">
        <f>IF(AS74&gt;0,VLOOKUP(AS74,'[3]2020_Envelope'!$BH$6:$CR$128,7),"")</f>
        <v>7.3895693779904308</v>
      </c>
      <c r="AT104" s="23" t="str">
        <f>IF(AT74&gt;0,VLOOKUP(AT74,'[3]2020_Envelope'!$BH$6:$CR$128,7),"")</f>
        <v/>
      </c>
      <c r="AU104" s="23">
        <f>IF(AU74&gt;0,VLOOKUP(AU74,'[3]2020_Envelope'!$BH$6:$CR$128,7),"")</f>
        <v>5.127272727272727</v>
      </c>
      <c r="AV104" s="22" t="str">
        <f>IF(AV74&gt;0,VLOOKUP(AV74,'[3]2020_HVAC'!$EY$7:$KA$83,41),"")</f>
        <v/>
      </c>
      <c r="AW104" s="22" t="str">
        <f>IF(AW74&gt;0,VLOOKUP(AW74,'[3]2020_HVAC'!$EY$7:$KA$83,41),"")</f>
        <v/>
      </c>
      <c r="AX104" s="22" t="str">
        <f>IF(AX74&gt;0,VLOOKUP(AX74,'[3]2020_HVAC'!$EY$7:$KA$83,41),"")</f>
        <v/>
      </c>
      <c r="AY104" s="61">
        <f>VLOOKUP($C104,[1]Performance!$A$3:$K$36,11)</f>
        <v>1</v>
      </c>
      <c r="AZ104" s="61">
        <f t="shared" si="97"/>
        <v>42</v>
      </c>
      <c r="BA104" s="22">
        <f>IF(BA74&gt;0,VLOOKUP(BA74,'[3]2020_HVAC'!$EY$7:$KA$83,AZ104),"")</f>
        <v>84.108050198101708</v>
      </c>
      <c r="BB104" s="22" t="str">
        <f>IF(BB74&gt;0,VLOOKUP(BB74,'[3]2020_HVAC'!$EY$7:$KA$83,41),"")</f>
        <v/>
      </c>
      <c r="BC104" s="22">
        <f>IF(BC74&gt;0,VLOOKUP(BC74,'[3]2020_HVAC'!$EY$7:$KA$83,41),"")</f>
        <v>81.678799999999995</v>
      </c>
      <c r="BD104" s="22">
        <f>IF(BD74&gt;0,VLOOKUP(BD74,'[3]2020_HVAC'!$EY$7:$KA$83,41),"")</f>
        <v>0.59010101010101013</v>
      </c>
      <c r="BE104" s="22" t="str">
        <f>IF(BE74&gt;0,VLOOKUP(BE74,'[3]2020_HVAC'!$EY$7:$KA$83,41),"")</f>
        <v/>
      </c>
      <c r="BF104" s="22" t="str">
        <f>IF(BF74&gt;0,VLOOKUP(BF74,'[3]2020_HVAC'!$EY$7:$KA$83,41),"")</f>
        <v/>
      </c>
      <c r="BG104" s="14">
        <f t="shared" si="98"/>
        <v>224449.26935882587</v>
      </c>
      <c r="BH104" s="21">
        <f>IF($N104&gt;0,VLOOKUP($C104,[2]Sevilla!$AB$7:$AN$40,$N104))/((IF($P104=1,'3 PlantsCodes'!$D$26,IF($P104=2,'3 PlantsCodes'!$D$27,IF($P104=3,'3 PlantsCodes'!$D$28,IF($P104=4,'3 PlantsCodes'!$D$29)))))*IF($R104=1,'3 PlantsCodes'!$D$31,IF(SP_Seville!$R104=2,'3 PlantsCodes'!$D$32)))</f>
        <v>5.2042554786961004</v>
      </c>
      <c r="BI104" s="21">
        <f>IF($O104&gt;0,VLOOKUP($C104,[2]Sevilla!$AB$7:$AN$40,$O104),0)/(IF($Q104=1,'3 PlantsCodes'!$E$26,IF($Q104=3,'3 PlantsCodes'!$E$28,IF($Q104=4,'3 PlantsCodes'!$E$29,1)))*IF($R104=1,'3 PlantsCodes'!$E$31,IF($R104=2,'3 PlantsCodes'!$E$32)))</f>
        <v>13.545735882152528</v>
      </c>
      <c r="BJ104" s="21">
        <f>VLOOKUP($C104,[2]Sevilla!$AB$6:$AZ$40,$T104)</f>
        <v>4.3238856767222504</v>
      </c>
      <c r="BK104" s="21">
        <f>VLOOKUP($C104,[2]Sevilla!$B$7:$Y$40,18)</f>
        <v>11.353794285713454</v>
      </c>
      <c r="BL104" s="21">
        <f>VLOOKUP($C104,[2]Sevilla!$B$7:$AA$40,26)</f>
        <v>0.69627543924739033</v>
      </c>
      <c r="BM104" s="22">
        <f>IF($V104=1,-[4]SFH!$E$13,0)</f>
        <v>0</v>
      </c>
      <c r="BN104" s="63" t="s">
        <v>38</v>
      </c>
      <c r="BO104" s="21">
        <f>IF($N104&gt;0,VLOOKUP($C104,[1]Sevilla!$AB$7:$AN$40,$N104))/((IF($P104=1,'3 PlantsCodes'!$D$26,IF($P104=2,'3 PlantsCodes'!$D$27,IF($P104=3,'3 PlantsCodes'!$D$28,IF($P104=4,'3 PlantsCodes'!$D$29)))))*IF($R104=1,'3 PlantsCodes'!$D$31,IF(SP_Seville!$R104=2,'3 PlantsCodes'!$D$32)))</f>
        <v>4.1336760233725611</v>
      </c>
      <c r="BP104" s="21">
        <f>IF($O104&gt;0,VLOOKUP($C104,[1]Sevilla!$AB$7:$AN$40,$O104),0)/(IF($Q104=1,'3 PlantsCodes'!$E$26,IF($Q104=3,'3 PlantsCodes'!$E$28,IF($Q104=4,'3 PlantsCodes'!$E$29,1)))*IF($R104=1,'3 PlantsCodes'!$E$31,IF($R104=2,'3 PlantsCodes'!$E$32)))</f>
        <v>7.7770918225995445</v>
      </c>
      <c r="BQ104" s="21">
        <f>VLOOKUP($C104,[1]Sevilla!$AB$6:$AZ$40,$T104)</f>
        <v>6.2584773577371315</v>
      </c>
      <c r="BR104" s="21">
        <f>VLOOKUP($C104,[1]Sevilla!$B$7:$Y$40,18)</f>
        <v>11.676460606061633</v>
      </c>
      <c r="BS104" s="21">
        <f>VLOOKUP($C104,[1]Sevilla!$B$7:$AA$40,26)</f>
        <v>0.49128874379096749</v>
      </c>
      <c r="BT104" s="22">
        <f>IF($V104=1,-[4]AB!$E$13,0)</f>
        <v>0</v>
      </c>
      <c r="BU104" s="63" t="s">
        <v>38</v>
      </c>
    </row>
    <row r="105" spans="1:73" x14ac:dyDescent="0.25">
      <c r="A105" s="195"/>
      <c r="B105" s="18">
        <v>8</v>
      </c>
      <c r="C105" s="26">
        <f t="shared" ref="C105:W105" si="104">IF(C75="","",C75)</f>
        <v>17</v>
      </c>
      <c r="D105" s="55" t="str">
        <f t="shared" si="104"/>
        <v>o</v>
      </c>
      <c r="E105" s="55" t="str">
        <f t="shared" si="104"/>
        <v>-</v>
      </c>
      <c r="F105" s="54" t="str">
        <f t="shared" si="104"/>
        <v>o</v>
      </c>
      <c r="G105" s="54" t="str">
        <f t="shared" si="104"/>
        <v>o</v>
      </c>
      <c r="H105" s="54">
        <f t="shared" si="104"/>
        <v>0</v>
      </c>
      <c r="I105" s="54">
        <f t="shared" si="104"/>
        <v>3</v>
      </c>
      <c r="J105" s="54">
        <f t="shared" si="104"/>
        <v>1</v>
      </c>
      <c r="K105" s="54">
        <f t="shared" si="104"/>
        <v>1</v>
      </c>
      <c r="L105" s="54">
        <f t="shared" si="104"/>
        <v>1</v>
      </c>
      <c r="M105" s="54">
        <f t="shared" si="104"/>
        <v>3111</v>
      </c>
      <c r="N105" s="54">
        <f t="shared" si="104"/>
        <v>8</v>
      </c>
      <c r="O105" s="54">
        <f t="shared" si="104"/>
        <v>13</v>
      </c>
      <c r="P105" s="54">
        <f t="shared" si="104"/>
        <v>1</v>
      </c>
      <c r="Q105" s="54">
        <f t="shared" si="104"/>
        <v>1</v>
      </c>
      <c r="R105" s="54">
        <f t="shared" si="104"/>
        <v>2</v>
      </c>
      <c r="S105" s="54" t="str">
        <f t="shared" si="104"/>
        <v>o</v>
      </c>
      <c r="T105" s="26">
        <f t="shared" si="104"/>
        <v>17</v>
      </c>
      <c r="U105" s="54">
        <f t="shared" si="104"/>
        <v>0</v>
      </c>
      <c r="V105" s="54">
        <f t="shared" si="104"/>
        <v>0</v>
      </c>
      <c r="W105" s="19" t="str">
        <f t="shared" si="104"/>
        <v/>
      </c>
      <c r="X105" s="23">
        <f>IF(X75&gt;0,VLOOKUP(X75,'[3]2020_Envelope'!$BH$6:$CR$128,6),"")</f>
        <v>13.56322456221198</v>
      </c>
      <c r="Y105" s="23">
        <f>IF(Y75&gt;0,VLOOKUP(Y75,'[3]2020_Envelope'!$BH$6:$CR$128,6),"")</f>
        <v>95.895161290322577</v>
      </c>
      <c r="Z105" s="23">
        <f>IF(Z75&gt;0,VLOOKUP(Z75,'[3]2020_Envelope'!$BH$6:$CR$128,6),"")</f>
        <v>22.44798387096774</v>
      </c>
      <c r="AA105" s="23">
        <f>IF(AA75&gt;0,VLOOKUP(AA75,'[3]2020_Envelope'!$BH$6:$CR$128,6),"")</f>
        <v>16.291607142857146</v>
      </c>
      <c r="AB105" s="23" t="str">
        <f>IF(AB75&gt;0,VLOOKUP(AB75,'[3]2020_Envelope'!$BH$6:$CR$128,6),"")</f>
        <v/>
      </c>
      <c r="AC105" s="23">
        <f>IF(AC75&gt;0,VLOOKUP(AC75,'[3]2020_Envelope'!$BH$6:$CR$128,6),"")</f>
        <v>12.554464285714287</v>
      </c>
      <c r="AD105" s="22" t="str">
        <f>IF(AD75&gt;0,VLOOKUP(AD75,'[3]2020_HVAC'!$EY$7:$KA$83,38),"")</f>
        <v/>
      </c>
      <c r="AE105" s="22" t="str">
        <f>IF(AE75&gt;0,VLOOKUP(AE75,'[3]2020_HVAC'!$EY$7:$KA$83,38),"")</f>
        <v/>
      </c>
      <c r="AF105" s="22" t="str">
        <f>IF(AF75&gt;0,VLOOKUP(AF75,'[3]2020_HVAC'!$EY$7:$KA$83,38),"")</f>
        <v/>
      </c>
      <c r="AG105" s="61">
        <f>VLOOKUP($C105,[2]Performance!$A$3:$K$36,11)</f>
        <v>1</v>
      </c>
      <c r="AH105" s="61">
        <f t="shared" si="95"/>
        <v>39</v>
      </c>
      <c r="AI105" s="22">
        <f>IF(AI75&gt;0,VLOOKUP(AI75,'[3]2020_HVAC'!$EY$7:$KA$83,AH105),"")</f>
        <v>112.11425017346716</v>
      </c>
      <c r="AJ105" s="22" t="str">
        <f>IF(AJ75&gt;0,VLOOKUP(AJ75,'[3]2020_HVAC'!$EY$7:$KA$83,38),"")</f>
        <v/>
      </c>
      <c r="AK105" s="22">
        <f>IF(AK75&gt;0,VLOOKUP(AK75,'[3]2020_HVAC'!$EY$7:$KA$83,38),"")</f>
        <v>92.473799999999997</v>
      </c>
      <c r="AL105" s="22">
        <f>IF(AL75&gt;0,VLOOKUP(AL75,'[3]2020_HVAC'!$EY$7:$KA$83,38),"")</f>
        <v>8.345714285714287</v>
      </c>
      <c r="AM105" s="22" t="str">
        <f>IF(AM75&gt;0,VLOOKUP(AM75,'[3]2020_HVAC'!$EY$7:$KA$83,38),"")</f>
        <v/>
      </c>
      <c r="AN105" s="22" t="str">
        <f>IF(AN75&gt;0,VLOOKUP(AN75,'[3]2020_HVAC'!$EY$7:$KA$83,38),"")</f>
        <v/>
      </c>
      <c r="AO105" s="14">
        <f t="shared" si="96"/>
        <v>52316.068785575721</v>
      </c>
      <c r="AP105" s="23">
        <f>IF(AP75&gt;0,VLOOKUP(AP75,'[3]2020_Envelope'!$BH$6:$CR$128,7),"")</f>
        <v>6.5632234647550778</v>
      </c>
      <c r="AQ105" s="23">
        <f>IF(AQ75&gt;0,VLOOKUP(AQ75,'[3]2020_Envelope'!$BH$6:$CR$128,7),"")</f>
        <v>39.767741935483869</v>
      </c>
      <c r="AR105" s="23">
        <f>IF(AR75&gt;0,VLOOKUP(AR75,'[3]2020_Envelope'!$BH$6:$CR$128,7),"")</f>
        <v>10.862544802867383</v>
      </c>
      <c r="AS105" s="23">
        <f>IF(AS75&gt;0,VLOOKUP(AS75,'[3]2020_Envelope'!$BH$6:$CR$128,7),"")</f>
        <v>7.3895693779904308</v>
      </c>
      <c r="AT105" s="23" t="str">
        <f>IF(AT75&gt;0,VLOOKUP(AT75,'[3]2020_Envelope'!$BH$6:$CR$128,7),"")</f>
        <v/>
      </c>
      <c r="AU105" s="23">
        <f>IF(AU75&gt;0,VLOOKUP(AU75,'[3]2020_Envelope'!$BH$6:$CR$128,7),"")</f>
        <v>5.127272727272727</v>
      </c>
      <c r="AV105" s="22" t="str">
        <f>IF(AV75&gt;0,VLOOKUP(AV75,'[3]2020_HVAC'!$EY$7:$KA$83,41),"")</f>
        <v/>
      </c>
      <c r="AW105" s="22" t="str">
        <f>IF(AW75&gt;0,VLOOKUP(AW75,'[3]2020_HVAC'!$EY$7:$KA$83,41),"")</f>
        <v/>
      </c>
      <c r="AX105" s="22" t="str">
        <f>IF(AX75&gt;0,VLOOKUP(AX75,'[3]2020_HVAC'!$EY$7:$KA$83,41),"")</f>
        <v/>
      </c>
      <c r="AY105" s="61">
        <f>VLOOKUP($C105,[1]Performance!$A$3:$K$36,11)</f>
        <v>1</v>
      </c>
      <c r="AZ105" s="61">
        <f t="shared" si="97"/>
        <v>42</v>
      </c>
      <c r="BA105" s="22">
        <f>IF(BA75&gt;0,VLOOKUP(BA75,'[3]2020_HVAC'!$EY$7:$KA$83,AZ105),"")</f>
        <v>84.108050198101708</v>
      </c>
      <c r="BB105" s="22" t="str">
        <f>IF(BB75&gt;0,VLOOKUP(BB75,'[3]2020_HVAC'!$EY$7:$KA$83,41),"")</f>
        <v/>
      </c>
      <c r="BC105" s="22">
        <f>IF(BC75&gt;0,VLOOKUP(BC75,'[3]2020_HVAC'!$EY$7:$KA$83,41),"")</f>
        <v>81.678799999999995</v>
      </c>
      <c r="BD105" s="22">
        <f>IF(BD75&gt;0,VLOOKUP(BD75,'[3]2020_HVAC'!$EY$7:$KA$83,41),"")</f>
        <v>0.59010101010101013</v>
      </c>
      <c r="BE105" s="22" t="str">
        <f>IF(BE75&gt;0,VLOOKUP(BE75,'[3]2020_HVAC'!$EY$7:$KA$83,41),"")</f>
        <v/>
      </c>
      <c r="BF105" s="22" t="str">
        <f>IF(BF75&gt;0,VLOOKUP(BF75,'[3]2020_HVAC'!$EY$7:$KA$83,41),"")</f>
        <v/>
      </c>
      <c r="BG105" s="14">
        <f t="shared" si="98"/>
        <v>233726.43048140648</v>
      </c>
      <c r="BH105" s="21">
        <f>IF($N105&gt;0,VLOOKUP($C105,[2]Sevilla!$AB$7:$AN$40,$N105))/((IF($P105=1,'3 PlantsCodes'!$D$26,IF($P105=2,'3 PlantsCodes'!$D$27,IF($P105=3,'3 PlantsCodes'!$D$28,IF($P105=4,'3 PlantsCodes'!$D$29)))))*IF($R105=1,'3 PlantsCodes'!$D$31,IF(SP_Seville!$R105=2,'3 PlantsCodes'!$D$32)))</f>
        <v>3.9608159012378232</v>
      </c>
      <c r="BI105" s="21">
        <f>IF($O105&gt;0,VLOOKUP($C105,[2]Sevilla!$AB$7:$AN$40,$O105),0)/(IF($Q105=1,'3 PlantsCodes'!$E$26,IF($Q105=3,'3 PlantsCodes'!$E$28,IF($Q105=4,'3 PlantsCodes'!$E$29,1)))*IF($R105=1,'3 PlantsCodes'!$E$31,IF($R105=2,'3 PlantsCodes'!$E$32)))</f>
        <v>12.718684829158876</v>
      </c>
      <c r="BJ105" s="21">
        <f>VLOOKUP($C105,[2]Sevilla!$AB$6:$AZ$40,$T105)</f>
        <v>4.480471517885448</v>
      </c>
      <c r="BK105" s="21">
        <f>VLOOKUP($C105,[2]Sevilla!$B$7:$Y$40,18)</f>
        <v>11.353794285713454</v>
      </c>
      <c r="BL105" s="21">
        <f>VLOOKUP($C105,[2]Sevilla!$B$7:$AA$40,26)</f>
        <v>0.67002693501103572</v>
      </c>
      <c r="BM105" s="22">
        <f>IF($V105=1,-[4]SFH!$E$13,0)</f>
        <v>0</v>
      </c>
      <c r="BN105" s="63" t="s">
        <v>38</v>
      </c>
      <c r="BO105" s="21">
        <f>IF($N105&gt;0,VLOOKUP($C105,[1]Sevilla!$AB$7:$AN$40,$N105))/((IF($P105=1,'3 PlantsCodes'!$D$26,IF($P105=2,'3 PlantsCodes'!$D$27,IF($P105=3,'3 PlantsCodes'!$D$28,IF($P105=4,'3 PlantsCodes'!$D$29)))))*IF($R105=1,'3 PlantsCodes'!$D$31,IF(SP_Seville!$R105=2,'3 PlantsCodes'!$D$32)))</f>
        <v>3.3112431785251477</v>
      </c>
      <c r="BP105" s="21">
        <f>IF($O105&gt;0,VLOOKUP($C105,[1]Sevilla!$AB$7:$AN$40,$O105),0)/(IF($Q105=1,'3 PlantsCodes'!$E$26,IF($Q105=3,'3 PlantsCodes'!$E$28,IF($Q105=4,'3 PlantsCodes'!$E$29,1)))*IF($R105=1,'3 PlantsCodes'!$E$31,IF($R105=2,'3 PlantsCodes'!$E$32)))</f>
        <v>7.3409009757861856</v>
      </c>
      <c r="BQ105" s="21">
        <f>VLOOKUP($C105,[1]Sevilla!$AB$6:$AZ$40,$T105)</f>
        <v>6.2986779880196</v>
      </c>
      <c r="BR105" s="21">
        <f>VLOOKUP($C105,[1]Sevilla!$B$7:$Y$40,18)</f>
        <v>11.676460606061633</v>
      </c>
      <c r="BS105" s="21">
        <f>VLOOKUP($C105,[1]Sevilla!$B$7:$AA$40,26)</f>
        <v>0.48015344167834789</v>
      </c>
      <c r="BT105" s="22">
        <f>IF($V105=1,-[4]AB!$E$13,0)</f>
        <v>0</v>
      </c>
      <c r="BU105" s="63" t="s">
        <v>38</v>
      </c>
    </row>
    <row r="106" spans="1:73" x14ac:dyDescent="0.25">
      <c r="A106" s="195"/>
      <c r="B106" s="18">
        <v>9</v>
      </c>
      <c r="C106" s="26">
        <f t="shared" ref="C106:W106" si="105">IF(C76="","",C76)</f>
        <v>18</v>
      </c>
      <c r="D106" s="55" t="str">
        <f t="shared" si="105"/>
        <v>o</v>
      </c>
      <c r="E106" s="55" t="str">
        <f t="shared" si="105"/>
        <v>-</v>
      </c>
      <c r="F106" s="54" t="str">
        <f t="shared" si="105"/>
        <v>o+</v>
      </c>
      <c r="G106" s="54" t="str">
        <f t="shared" si="105"/>
        <v>o</v>
      </c>
      <c r="H106" s="54">
        <f t="shared" si="105"/>
        <v>0</v>
      </c>
      <c r="I106" s="54">
        <f t="shared" si="105"/>
        <v>3</v>
      </c>
      <c r="J106" s="54">
        <f t="shared" si="105"/>
        <v>1</v>
      </c>
      <c r="K106" s="54">
        <f t="shared" si="105"/>
        <v>2</v>
      </c>
      <c r="L106" s="54">
        <f t="shared" si="105"/>
        <v>1</v>
      </c>
      <c r="M106" s="54">
        <f t="shared" si="105"/>
        <v>3121</v>
      </c>
      <c r="N106" s="54">
        <f t="shared" si="105"/>
        <v>8</v>
      </c>
      <c r="O106" s="54">
        <f t="shared" si="105"/>
        <v>13</v>
      </c>
      <c r="P106" s="54">
        <f t="shared" si="105"/>
        <v>1</v>
      </c>
      <c r="Q106" s="54">
        <f t="shared" si="105"/>
        <v>1</v>
      </c>
      <c r="R106" s="54">
        <f t="shared" si="105"/>
        <v>2</v>
      </c>
      <c r="S106" s="54" t="str">
        <f t="shared" si="105"/>
        <v>o</v>
      </c>
      <c r="T106" s="26">
        <f t="shared" si="105"/>
        <v>17</v>
      </c>
      <c r="U106" s="54">
        <f t="shared" si="105"/>
        <v>0</v>
      </c>
      <c r="V106" s="54">
        <f t="shared" si="105"/>
        <v>0</v>
      </c>
      <c r="W106" s="19" t="str">
        <f t="shared" si="105"/>
        <v/>
      </c>
      <c r="X106" s="23">
        <f>IF(X76&gt;0,VLOOKUP(X76,'[3]2020_Envelope'!$BH$6:$CR$128,6),"")</f>
        <v>13.56322456221198</v>
      </c>
      <c r="Y106" s="23">
        <f>IF(Y76&gt;0,VLOOKUP(Y76,'[3]2020_Envelope'!$BH$6:$CR$128,6),"")</f>
        <v>95.895161290322577</v>
      </c>
      <c r="Z106" s="23">
        <f>IF(Z76&gt;0,VLOOKUP(Z76,'[3]2020_Envelope'!$BH$6:$CR$128,6),"")</f>
        <v>22.44798387096774</v>
      </c>
      <c r="AA106" s="23">
        <f>IF(AA76&gt;0,VLOOKUP(AA76,'[3]2020_Envelope'!$BH$6:$CR$128,6),"")</f>
        <v>16.291607142857146</v>
      </c>
      <c r="AB106" s="23">
        <f>IF(AB76&gt;0,VLOOKUP(AB76,'[3]2020_Envelope'!$BH$6:$CR$128,6),"")</f>
        <v>56.34910714285715</v>
      </c>
      <c r="AC106" s="23">
        <f>IF(AC76&gt;0,VLOOKUP(AC76,'[3]2020_Envelope'!$BH$6:$CR$128,6),"")</f>
        <v>29.196428571428573</v>
      </c>
      <c r="AD106" s="22" t="str">
        <f>IF(AD76&gt;0,VLOOKUP(AD76,'[3]2020_HVAC'!$EY$7:$KA$83,38),"")</f>
        <v/>
      </c>
      <c r="AE106" s="22" t="str">
        <f>IF(AE76&gt;0,VLOOKUP(AE76,'[3]2020_HVAC'!$EY$7:$KA$83,38),"")</f>
        <v/>
      </c>
      <c r="AF106" s="22" t="str">
        <f>IF(AF76&gt;0,VLOOKUP(AF76,'[3]2020_HVAC'!$EY$7:$KA$83,38),"")</f>
        <v/>
      </c>
      <c r="AG106" s="61">
        <f>VLOOKUP($C106,[2]Performance!$A$3:$K$36,11)</f>
        <v>1</v>
      </c>
      <c r="AH106" s="61">
        <f t="shared" si="95"/>
        <v>39</v>
      </c>
      <c r="AI106" s="22">
        <f>IF(AI76&gt;0,VLOOKUP(AI76,'[3]2020_HVAC'!$EY$7:$KA$83,AH106),"")</f>
        <v>112.11425017346716</v>
      </c>
      <c r="AJ106" s="22" t="str">
        <f>IF(AJ76&gt;0,VLOOKUP(AJ76,'[3]2020_HVAC'!$EY$7:$KA$83,38),"")</f>
        <v/>
      </c>
      <c r="AK106" s="22">
        <f>IF(AK76&gt;0,VLOOKUP(AK76,'[3]2020_HVAC'!$EY$7:$KA$83,38),"")</f>
        <v>92.473799999999997</v>
      </c>
      <c r="AL106" s="22">
        <f>IF(AL76&gt;0,VLOOKUP(AL76,'[3]2020_HVAC'!$EY$7:$KA$83,38),"")</f>
        <v>8.345714285714287</v>
      </c>
      <c r="AM106" s="22" t="str">
        <f>IF(AM76&gt;0,VLOOKUP(AM76,'[3]2020_HVAC'!$EY$7:$KA$83,38),"")</f>
        <v/>
      </c>
      <c r="AN106" s="22" t="str">
        <f>IF(AN76&gt;0,VLOOKUP(AN76,'[3]2020_HVAC'!$EY$7:$KA$83,38),"")</f>
        <v/>
      </c>
      <c r="AO106" s="14">
        <f t="shared" si="96"/>
        <v>62534.818785575728</v>
      </c>
      <c r="AP106" s="23">
        <f>IF(AP76&gt;0,VLOOKUP(AP76,'[3]2020_Envelope'!$BH$6:$CR$128,7),"")</f>
        <v>6.5632234647550778</v>
      </c>
      <c r="AQ106" s="23">
        <f>IF(AQ76&gt;0,VLOOKUP(AQ76,'[3]2020_Envelope'!$BH$6:$CR$128,7),"")</f>
        <v>39.767741935483869</v>
      </c>
      <c r="AR106" s="23">
        <f>IF(AR76&gt;0,VLOOKUP(AR76,'[3]2020_Envelope'!$BH$6:$CR$128,7),"")</f>
        <v>10.862544802867383</v>
      </c>
      <c r="AS106" s="23">
        <f>IF(AS76&gt;0,VLOOKUP(AS76,'[3]2020_Envelope'!$BH$6:$CR$128,7),"")</f>
        <v>7.3895693779904308</v>
      </c>
      <c r="AT106" s="23">
        <f>IF(AT76&gt;0,VLOOKUP(AT76,'[3]2020_Envelope'!$BH$6:$CR$128,7),"")</f>
        <v>24.739090909090908</v>
      </c>
      <c r="AU106" s="23">
        <f>IF(AU76&gt;0,VLOOKUP(AU76,'[3]2020_Envelope'!$BH$6:$CR$128,7),"")</f>
        <v>12.818181818181818</v>
      </c>
      <c r="AV106" s="22" t="str">
        <f>IF(AV76&gt;0,VLOOKUP(AV76,'[3]2020_HVAC'!$EY$7:$KA$83,41),"")</f>
        <v/>
      </c>
      <c r="AW106" s="22" t="str">
        <f>IF(AW76&gt;0,VLOOKUP(AW76,'[3]2020_HVAC'!$EY$7:$KA$83,41),"")</f>
        <v/>
      </c>
      <c r="AX106" s="22" t="str">
        <f>IF(AX76&gt;0,VLOOKUP(AX76,'[3]2020_HVAC'!$EY$7:$KA$83,41),"")</f>
        <v/>
      </c>
      <c r="AY106" s="61">
        <f>VLOOKUP($C106,[1]Performance!$A$3:$K$36,11)</f>
        <v>1</v>
      </c>
      <c r="AZ106" s="61">
        <f t="shared" si="97"/>
        <v>42</v>
      </c>
      <c r="BA106" s="22">
        <f>IF(BA76&gt;0,VLOOKUP(BA76,'[3]2020_HVAC'!$EY$7:$KA$83,AZ106),"")</f>
        <v>84.108050198101708</v>
      </c>
      <c r="BB106" s="22" t="str">
        <f>IF(BB76&gt;0,VLOOKUP(BB76,'[3]2020_HVAC'!$EY$7:$KA$83,41),"")</f>
        <v/>
      </c>
      <c r="BC106" s="22">
        <f>IF(BC76&gt;0,VLOOKUP(BC76,'[3]2020_HVAC'!$EY$7:$KA$83,41),"")</f>
        <v>81.678799999999995</v>
      </c>
      <c r="BD106" s="22">
        <f>IF(BD76&gt;0,VLOOKUP(BD76,'[3]2020_HVAC'!$EY$7:$KA$83,41),"")</f>
        <v>0.59010101010101013</v>
      </c>
      <c r="BE106" s="22" t="str">
        <f>IF(BE76&gt;0,VLOOKUP(BE76,'[3]2020_HVAC'!$EY$7:$KA$83,41),"")</f>
        <v/>
      </c>
      <c r="BF106" s="22" t="str">
        <f>IF(BF76&gt;0,VLOOKUP(BF76,'[3]2020_HVAC'!$EY$7:$KA$83,41),"")</f>
        <v/>
      </c>
      <c r="BG106" s="14">
        <f t="shared" si="98"/>
        <v>265832.13048140646</v>
      </c>
      <c r="BH106" s="21">
        <f>IF($N106&gt;0,VLOOKUP($C106,[2]Sevilla!$AB$7:$AN$40,$N106))/((IF($P106=1,'3 PlantsCodes'!$D$26,IF($P106=2,'3 PlantsCodes'!$D$27,IF($P106=3,'3 PlantsCodes'!$D$28,IF($P106=4,'3 PlantsCodes'!$D$29)))))*IF($R106=1,'3 PlantsCodes'!$D$31,IF(SP_Seville!$R106=2,'3 PlantsCodes'!$D$32)))</f>
        <v>3.9730268094586707</v>
      </c>
      <c r="BI106" s="21">
        <f>IF($O106&gt;0,VLOOKUP($C106,[2]Sevilla!$AB$7:$AN$40,$O106),0)/(IF($Q106=1,'3 PlantsCodes'!$E$26,IF($Q106=3,'3 PlantsCodes'!$E$28,IF($Q106=4,'3 PlantsCodes'!$E$29,1)))*IF($R106=1,'3 PlantsCodes'!$E$31,IF($R106=2,'3 PlantsCodes'!$E$32)))</f>
        <v>7.0579129848278654</v>
      </c>
      <c r="BJ106" s="21">
        <f>VLOOKUP($C106,[2]Sevilla!$AB$6:$AZ$40,$T106)</f>
        <v>4.4942307610987715</v>
      </c>
      <c r="BK106" s="21">
        <f>VLOOKUP($C106,[2]Sevilla!$B$7:$Y$40,18)</f>
        <v>11.353794285713454</v>
      </c>
      <c r="BL106" s="21">
        <f>VLOOKUP($C106,[2]Sevilla!$B$7:$AA$40,26)</f>
        <v>0.49556443296663338</v>
      </c>
      <c r="BM106" s="22">
        <f>IF($V106=1,-[4]SFH!$E$13,0)</f>
        <v>0</v>
      </c>
      <c r="BN106" s="63" t="s">
        <v>38</v>
      </c>
      <c r="BO106" s="21">
        <f>IF($N106&gt;0,VLOOKUP($C106,[1]Sevilla!$AB$7:$AN$40,$N106))/((IF($P106=1,'3 PlantsCodes'!$D$26,IF($P106=2,'3 PlantsCodes'!$D$27,IF($P106=3,'3 PlantsCodes'!$D$28,IF($P106=4,'3 PlantsCodes'!$D$29)))))*IF($R106=1,'3 PlantsCodes'!$D$31,IF(SP_Seville!$R106=2,'3 PlantsCodes'!$D$32)))</f>
        <v>3.3133784451672912</v>
      </c>
      <c r="BP106" s="21">
        <f>IF($O106&gt;0,VLOOKUP($C106,[1]Sevilla!$AB$7:$AN$40,$O106),0)/(IF($Q106=1,'3 PlantsCodes'!$E$26,IF($Q106=3,'3 PlantsCodes'!$E$28,IF($Q106=4,'3 PlantsCodes'!$E$29,1)))*IF($R106=1,'3 PlantsCodes'!$E$31,IF($R106=2,'3 PlantsCodes'!$E$32)))</f>
        <v>3.8658901367207297</v>
      </c>
      <c r="BQ106" s="21">
        <f>VLOOKUP($C106,[1]Sevilla!$AB$6:$AZ$40,$T106)</f>
        <v>6.302468225601805</v>
      </c>
      <c r="BR106" s="21">
        <f>VLOOKUP($C106,[1]Sevilla!$B$7:$Y$40,18)</f>
        <v>11.676460606061633</v>
      </c>
      <c r="BS106" s="21">
        <f>VLOOKUP($C106,[1]Sevilla!$B$7:$AA$40,26)</f>
        <v>0.40735790132488547</v>
      </c>
      <c r="BT106" s="22">
        <f>IF($V106=1,-[4]AB!$E$13,0)</f>
        <v>0</v>
      </c>
      <c r="BU106" s="63" t="s">
        <v>38</v>
      </c>
    </row>
    <row r="107" spans="1:73" x14ac:dyDescent="0.25">
      <c r="A107" s="195"/>
      <c r="B107" s="18">
        <v>10</v>
      </c>
      <c r="C107" s="26">
        <f t="shared" ref="C107:W107" si="106">IF(C77="","",C77)</f>
        <v>28</v>
      </c>
      <c r="D107" s="55" t="str">
        <f t="shared" si="106"/>
        <v>o+</v>
      </c>
      <c r="E107" s="55" t="str">
        <f t="shared" si="106"/>
        <v>o</v>
      </c>
      <c r="F107" s="54" t="str">
        <f t="shared" si="106"/>
        <v>o+</v>
      </c>
      <c r="G107" s="54" t="str">
        <f t="shared" si="106"/>
        <v>o</v>
      </c>
      <c r="H107" s="54">
        <f t="shared" si="106"/>
        <v>0</v>
      </c>
      <c r="I107" s="54">
        <f t="shared" si="106"/>
        <v>4</v>
      </c>
      <c r="J107" s="54">
        <f t="shared" si="106"/>
        <v>2</v>
      </c>
      <c r="K107" s="54">
        <f t="shared" si="106"/>
        <v>2</v>
      </c>
      <c r="L107" s="54">
        <f t="shared" si="106"/>
        <v>1</v>
      </c>
      <c r="M107" s="54">
        <f t="shared" si="106"/>
        <v>4221</v>
      </c>
      <c r="N107" s="54">
        <f t="shared" si="106"/>
        <v>8</v>
      </c>
      <c r="O107" s="54">
        <f t="shared" si="106"/>
        <v>13</v>
      </c>
      <c r="P107" s="54">
        <f t="shared" si="106"/>
        <v>1</v>
      </c>
      <c r="Q107" s="54">
        <f t="shared" si="106"/>
        <v>1</v>
      </c>
      <c r="R107" s="54">
        <f t="shared" si="106"/>
        <v>2</v>
      </c>
      <c r="S107" s="54" t="str">
        <f t="shared" si="106"/>
        <v>o</v>
      </c>
      <c r="T107" s="26">
        <f t="shared" si="106"/>
        <v>17</v>
      </c>
      <c r="U107" s="54">
        <f t="shared" si="106"/>
        <v>0</v>
      </c>
      <c r="V107" s="54">
        <f t="shared" si="106"/>
        <v>0</v>
      </c>
      <c r="W107" s="19" t="str">
        <f t="shared" si="106"/>
        <v/>
      </c>
      <c r="X107" s="23">
        <f>IF(X77&gt;0,VLOOKUP(X77,'[3]2020_Envelope'!$BH$6:$CR$128,6),"")</f>
        <v>17.811299354838706</v>
      </c>
      <c r="Y107" s="23">
        <f>IF(Y77&gt;0,VLOOKUP(Y77,'[3]2020_Envelope'!$BH$6:$CR$128,6),"")</f>
        <v>109.79301075268818</v>
      </c>
      <c r="Z107" s="23">
        <f>IF(Z77&gt;0,VLOOKUP(Z77,'[3]2020_Envelope'!$BH$6:$CR$128,6),"")</f>
        <v>25.306616136075686</v>
      </c>
      <c r="AA107" s="23">
        <f>IF(AA77&gt;0,VLOOKUP(AA77,'[3]2020_Envelope'!$BH$6:$CR$128,6),"")</f>
        <v>88.946458646616577</v>
      </c>
      <c r="AB107" s="23">
        <f>IF(AB77&gt;0,VLOOKUP(AB77,'[3]2020_Envelope'!$BH$6:$CR$128,6),"")</f>
        <v>56.34910714285715</v>
      </c>
      <c r="AC107" s="23">
        <f>IF(AC77&gt;0,VLOOKUP(AC77,'[3]2020_Envelope'!$BH$6:$CR$128,6),"")</f>
        <v>29.196428571428573</v>
      </c>
      <c r="AD107" s="22" t="str">
        <f>IF(AD77&gt;0,VLOOKUP(AD77,'[3]2020_HVAC'!$EY$7:$KA$83,38),"")</f>
        <v/>
      </c>
      <c r="AE107" s="22" t="str">
        <f>IF(AE77&gt;0,VLOOKUP(AE77,'[3]2020_HVAC'!$EY$7:$KA$83,38),"")</f>
        <v/>
      </c>
      <c r="AF107" s="22" t="str">
        <f>IF(AF77&gt;0,VLOOKUP(AF77,'[3]2020_HVAC'!$EY$7:$KA$83,38),"")</f>
        <v/>
      </c>
      <c r="AG107" s="61">
        <f>VLOOKUP($C107,[2]Performance!$A$3:$K$36,11)</f>
        <v>2</v>
      </c>
      <c r="AH107" s="61">
        <f t="shared" si="95"/>
        <v>40</v>
      </c>
      <c r="AI107" s="22">
        <f>IF(AI77&gt;0,VLOOKUP(AI77,'[3]2020_HVAC'!$EY$7:$KA$83,AH107),"")</f>
        <v>34.945715727106304</v>
      </c>
      <c r="AJ107" s="22" t="str">
        <f>IF(AJ77&gt;0,VLOOKUP(AJ77,'[3]2020_HVAC'!$EY$7:$KA$83,38),"")</f>
        <v/>
      </c>
      <c r="AK107" s="22">
        <f>IF(AK77&gt;0,VLOOKUP(AK77,'[3]2020_HVAC'!$EY$7:$KA$83,38),"")</f>
        <v>92.473799999999997</v>
      </c>
      <c r="AL107" s="22">
        <f>IF(AL77&gt;0,VLOOKUP(AL77,'[3]2020_HVAC'!$EY$7:$KA$83,38),"")</f>
        <v>8.345714285714287</v>
      </c>
      <c r="AM107" s="22" t="str">
        <f>IF(AM77&gt;0,VLOOKUP(AM77,'[3]2020_HVAC'!$EY$7:$KA$83,38),"")</f>
        <v/>
      </c>
      <c r="AN107" s="22" t="str">
        <f>IF(AN77&gt;0,VLOOKUP(AN77,'[3]2020_HVAC'!$EY$7:$KA$83,38),"")</f>
        <v/>
      </c>
      <c r="AO107" s="14">
        <f t="shared" si="96"/>
        <v>64843.541086425554</v>
      </c>
      <c r="AP107" s="23">
        <f>IF(AP77&gt;0,VLOOKUP(AP77,'[3]2020_Envelope'!$BH$6:$CR$128,7),"")</f>
        <v>8.6188603106332131</v>
      </c>
      <c r="AQ107" s="23">
        <f>IF(AQ77&gt;0,VLOOKUP(AQ77,'[3]2020_Envelope'!$BH$6:$CR$128,7),"")</f>
        <v>45.531182795698918</v>
      </c>
      <c r="AR107" s="23">
        <f>IF(AR77&gt;0,VLOOKUP(AR77,'[3]2020_Envelope'!$BH$6:$CR$128,7),"")</f>
        <v>12.245832550807066</v>
      </c>
      <c r="AS107" s="23">
        <f>IF(AS77&gt;0,VLOOKUP(AS77,'[3]2020_Envelope'!$BH$6:$CR$128,7),"")</f>
        <v>39.050388516746416</v>
      </c>
      <c r="AT107" s="23">
        <f>IF(AT77&gt;0,VLOOKUP(AT77,'[3]2020_Envelope'!$BH$6:$CR$128,7),"")</f>
        <v>24.739090909090908</v>
      </c>
      <c r="AU107" s="23">
        <f>IF(AU77&gt;0,VLOOKUP(AU77,'[3]2020_Envelope'!$BH$6:$CR$128,7),"")</f>
        <v>12.818181818181818</v>
      </c>
      <c r="AV107" s="22" t="str">
        <f>IF(AV77&gt;0,VLOOKUP(AV77,'[3]2020_HVAC'!$EY$7:$KA$83,41),"")</f>
        <v/>
      </c>
      <c r="AW107" s="22" t="str">
        <f>IF(AW77&gt;0,VLOOKUP(AW77,'[3]2020_HVAC'!$EY$7:$KA$83,41),"")</f>
        <v/>
      </c>
      <c r="AX107" s="22" t="str">
        <f>IF(AX77&gt;0,VLOOKUP(AX77,'[3]2020_HVAC'!$EY$7:$KA$83,41),"")</f>
        <v/>
      </c>
      <c r="AY107" s="61">
        <f>VLOOKUP($C107,[1]Performance!$A$3:$K$36,11)</f>
        <v>2</v>
      </c>
      <c r="AZ107" s="61">
        <f t="shared" si="97"/>
        <v>43</v>
      </c>
      <c r="BA107" s="22">
        <f>IF(BA77&gt;0,VLOOKUP(BA77,'[3]2020_HVAC'!$EY$7:$KA$83,AZ107),"")</f>
        <v>40.516713948052313</v>
      </c>
      <c r="BB107" s="22" t="str">
        <f>IF(BB77&gt;0,VLOOKUP(BB77,'[3]2020_HVAC'!$EY$7:$KA$83,41),"")</f>
        <v/>
      </c>
      <c r="BC107" s="22">
        <f>IF(BC77&gt;0,VLOOKUP(BC77,'[3]2020_HVAC'!$EY$7:$KA$83,41),"")</f>
        <v>81.678799999999995</v>
      </c>
      <c r="BD107" s="22">
        <f>IF(BD77&gt;0,VLOOKUP(BD77,'[3]2020_HVAC'!$EY$7:$KA$83,41),"")</f>
        <v>0.59010101010101013</v>
      </c>
      <c r="BE107" s="22" t="str">
        <f>IF(BE77&gt;0,VLOOKUP(BE77,'[3]2020_HVAC'!$EY$7:$KA$83,41),"")</f>
        <v/>
      </c>
      <c r="BF107" s="22" t="str">
        <f>IF(BF77&gt;0,VLOOKUP(BF77,'[3]2020_HVAC'!$EY$7:$KA$83,41),"")</f>
        <v/>
      </c>
      <c r="BG107" s="14">
        <f t="shared" si="98"/>
        <v>263131.26034071855</v>
      </c>
      <c r="BH107" s="21">
        <f>IF($N107&gt;0,VLOOKUP($C107,[2]Sevilla!$AB$7:$AN$40,$N107))/((IF($P107=1,'3 PlantsCodes'!$D$26,IF($P107=2,'3 PlantsCodes'!$D$27,IF($P107=3,'3 PlantsCodes'!$D$28,IF($P107=4,'3 PlantsCodes'!$D$29)))))*IF($R107=1,'3 PlantsCodes'!$D$31,IF(SP_Seville!$R107=2,'3 PlantsCodes'!$D$32)))</f>
        <v>1.7294909940719998</v>
      </c>
      <c r="BI107" s="21">
        <f>IF($O107&gt;0,VLOOKUP($C107,[2]Sevilla!$AB$7:$AN$40,$O107),0)/(IF($Q107=1,'3 PlantsCodes'!$E$26,IF($Q107=3,'3 PlantsCodes'!$E$28,IF($Q107=4,'3 PlantsCodes'!$E$29,1)))*IF($R107=1,'3 PlantsCodes'!$E$31,IF($R107=2,'3 PlantsCodes'!$E$32)))</f>
        <v>6.4143565382804386</v>
      </c>
      <c r="BJ107" s="21">
        <f>VLOOKUP($C107,[2]Sevilla!$AB$6:$AZ$40,$T107)</f>
        <v>5.2191631121565942</v>
      </c>
      <c r="BK107" s="21">
        <f>VLOOKUP($C107,[2]Sevilla!$B$7:$Y$40,18)</f>
        <v>11.353794285713454</v>
      </c>
      <c r="BL107" s="21">
        <f>VLOOKUP($C107,[2]Sevilla!$B$7:$AA$40,26)</f>
        <v>0.45070685752369849</v>
      </c>
      <c r="BM107" s="22">
        <f>IF($V107=1,-[4]SFH!$E$13,0)</f>
        <v>0</v>
      </c>
      <c r="BN107" s="63" t="s">
        <v>38</v>
      </c>
      <c r="BO107" s="21">
        <f>IF($N107&gt;0,VLOOKUP($C107,[1]Sevilla!$AB$7:$AN$40,$N107))/((IF($P107=1,'3 PlantsCodes'!$D$26,IF($P107=2,'3 PlantsCodes'!$D$27,IF($P107=3,'3 PlantsCodes'!$D$28,IF($P107=4,'3 PlantsCodes'!$D$29)))))*IF($R107=1,'3 PlantsCodes'!$D$31,IF(SP_Seville!$R107=2,'3 PlantsCodes'!$D$32)))</f>
        <v>1.6069619646795779</v>
      </c>
      <c r="BP107" s="21">
        <f>IF($O107&gt;0,VLOOKUP($C107,[1]Sevilla!$AB$7:$AN$40,$O107),0)/(IF($Q107=1,'3 PlantsCodes'!$E$26,IF($Q107=3,'3 PlantsCodes'!$E$28,IF($Q107=4,'3 PlantsCodes'!$E$29,1)))*IF($R107=1,'3 PlantsCodes'!$E$31,IF($R107=2,'3 PlantsCodes'!$E$32)))</f>
        <v>3.2266091610903187</v>
      </c>
      <c r="BQ107" s="21">
        <f>VLOOKUP($C107,[1]Sevilla!$AB$6:$AZ$40,$T107)</f>
        <v>6.7111001050052685</v>
      </c>
      <c r="BR107" s="21">
        <f>VLOOKUP($C107,[1]Sevilla!$B$7:$Y$40,18)</f>
        <v>11.676460606061633</v>
      </c>
      <c r="BS107" s="21">
        <f>VLOOKUP($C107,[1]Sevilla!$B$7:$AA$40,26)</f>
        <v>0.38584562011494955</v>
      </c>
      <c r="BT107" s="22">
        <f>IF($V107=1,-[4]AB!$E$13,0)</f>
        <v>0</v>
      </c>
      <c r="BU107" s="63" t="s">
        <v>38</v>
      </c>
    </row>
    <row r="108" spans="1:73" x14ac:dyDescent="0.25">
      <c r="A108" s="195"/>
      <c r="B108" s="18">
        <v>11</v>
      </c>
      <c r="C108" s="26">
        <f t="shared" ref="C108:W108" si="107">IF(C78="","",C78)</f>
        <v>31</v>
      </c>
      <c r="D108" s="55" t="str">
        <f t="shared" si="107"/>
        <v>o+</v>
      </c>
      <c r="E108" s="55" t="str">
        <f t="shared" si="107"/>
        <v>o+</v>
      </c>
      <c r="F108" s="54" t="str">
        <f t="shared" si="107"/>
        <v>o</v>
      </c>
      <c r="G108" s="54" t="str">
        <f t="shared" si="107"/>
        <v>o</v>
      </c>
      <c r="H108" s="54">
        <f t="shared" si="107"/>
        <v>0</v>
      </c>
      <c r="I108" s="54">
        <f t="shared" si="107"/>
        <v>4</v>
      </c>
      <c r="J108" s="54">
        <f t="shared" si="107"/>
        <v>3</v>
      </c>
      <c r="K108" s="54">
        <f t="shared" si="107"/>
        <v>1</v>
      </c>
      <c r="L108" s="54">
        <f t="shared" si="107"/>
        <v>1</v>
      </c>
      <c r="M108" s="54">
        <f t="shared" si="107"/>
        <v>4311</v>
      </c>
      <c r="N108" s="54">
        <f t="shared" si="107"/>
        <v>8</v>
      </c>
      <c r="O108" s="54">
        <f t="shared" si="107"/>
        <v>13</v>
      </c>
      <c r="P108" s="54">
        <f t="shared" si="107"/>
        <v>1</v>
      </c>
      <c r="Q108" s="54">
        <f t="shared" si="107"/>
        <v>1</v>
      </c>
      <c r="R108" s="54">
        <f t="shared" si="107"/>
        <v>2</v>
      </c>
      <c r="S108" s="54" t="str">
        <f t="shared" si="107"/>
        <v>o</v>
      </c>
      <c r="T108" s="26">
        <f t="shared" si="107"/>
        <v>17</v>
      </c>
      <c r="U108" s="54">
        <f t="shared" si="107"/>
        <v>0</v>
      </c>
      <c r="V108" s="54">
        <f t="shared" si="107"/>
        <v>0</v>
      </c>
      <c r="W108" s="19" t="str">
        <f t="shared" si="107"/>
        <v/>
      </c>
      <c r="X108" s="23">
        <f>IF(X78&gt;0,VLOOKUP(X78,'[3]2020_Envelope'!$BH$6:$CR$128,6),"")</f>
        <v>17.811299354838706</v>
      </c>
      <c r="Y108" s="23">
        <f>IF(Y78&gt;0,VLOOKUP(Y78,'[3]2020_Envelope'!$BH$6:$CR$128,6),"")</f>
        <v>109.79301075268818</v>
      </c>
      <c r="Z108" s="23">
        <f>IF(Z78&gt;0,VLOOKUP(Z78,'[3]2020_Envelope'!$BH$6:$CR$128,6),"")</f>
        <v>25.306616136075686</v>
      </c>
      <c r="AA108" s="23">
        <f>IF(AA78&gt;0,VLOOKUP(AA78,'[3]2020_Envelope'!$BH$6:$CR$128,6),"")</f>
        <v>113.55650323308275</v>
      </c>
      <c r="AB108" s="23" t="str">
        <f>IF(AB78&gt;0,VLOOKUP(AB78,'[3]2020_Envelope'!$BH$6:$CR$128,6),"")</f>
        <v/>
      </c>
      <c r="AC108" s="23">
        <f>IF(AC78&gt;0,VLOOKUP(AC78,'[3]2020_Envelope'!$BH$6:$CR$128,6),"")</f>
        <v>12.554464285714287</v>
      </c>
      <c r="AD108" s="22" t="str">
        <f>IF(AD78&gt;0,VLOOKUP(AD78,'[3]2020_HVAC'!$EY$7:$KA$83,38),"")</f>
        <v/>
      </c>
      <c r="AE108" s="22" t="str">
        <f>IF(AE78&gt;0,VLOOKUP(AE78,'[3]2020_HVAC'!$EY$7:$KA$83,38),"")</f>
        <v/>
      </c>
      <c r="AF108" s="22" t="str">
        <f>IF(AF78&gt;0,VLOOKUP(AF78,'[3]2020_HVAC'!$EY$7:$KA$83,38),"")</f>
        <v/>
      </c>
      <c r="AG108" s="61">
        <f>VLOOKUP($C108,[2]Performance!$A$3:$K$36,11)</f>
        <v>2</v>
      </c>
      <c r="AH108" s="61">
        <f t="shared" si="95"/>
        <v>40</v>
      </c>
      <c r="AI108" s="22">
        <f>IF(AI78&gt;0,VLOOKUP(AI78,'[3]2020_HVAC'!$EY$7:$KA$83,AH108),"")</f>
        <v>34.945715727106304</v>
      </c>
      <c r="AJ108" s="22" t="str">
        <f>IF(AJ78&gt;0,VLOOKUP(AJ78,'[3]2020_HVAC'!$EY$7:$KA$83,38),"")</f>
        <v/>
      </c>
      <c r="AK108" s="22">
        <f>IF(AK78&gt;0,VLOOKUP(AK78,'[3]2020_HVAC'!$EY$7:$KA$83,38),"")</f>
        <v>92.473799999999997</v>
      </c>
      <c r="AL108" s="22">
        <f>IF(AL78&gt;0,VLOOKUP(AL78,'[3]2020_HVAC'!$EY$7:$KA$83,38),"")</f>
        <v>8.345714285714287</v>
      </c>
      <c r="AM108" s="22" t="str">
        <f>IF(AM78&gt;0,VLOOKUP(AM78,'[3]2020_HVAC'!$EY$7:$KA$83,38),"")</f>
        <v/>
      </c>
      <c r="AN108" s="22" t="str">
        <f>IF(AN78&gt;0,VLOOKUP(AN78,'[3]2020_HVAC'!$EY$7:$KA$83,38),"")</f>
        <v/>
      </c>
      <c r="AO108" s="14">
        <f t="shared" si="96"/>
        <v>58070.19732853082</v>
      </c>
      <c r="AP108" s="23">
        <f>IF(AP78&gt;0,VLOOKUP(AP78,'[3]2020_Envelope'!$BH$6:$CR$128,7),"")</f>
        <v>8.6188603106332131</v>
      </c>
      <c r="AQ108" s="23">
        <f>IF(AQ78&gt;0,VLOOKUP(AQ78,'[3]2020_Envelope'!$BH$6:$CR$128,7),"")</f>
        <v>45.531182795698918</v>
      </c>
      <c r="AR108" s="23">
        <f>IF(AR78&gt;0,VLOOKUP(AR78,'[3]2020_Envelope'!$BH$6:$CR$128,7),"")</f>
        <v>12.245832550807066</v>
      </c>
      <c r="AS108" s="23">
        <f>IF(AS78&gt;0,VLOOKUP(AS78,'[3]2020_Envelope'!$BH$6:$CR$128,7),"")</f>
        <v>50.544654545454549</v>
      </c>
      <c r="AT108" s="23" t="str">
        <f>IF(AT78&gt;0,VLOOKUP(AT78,'[3]2020_Envelope'!$BH$6:$CR$128,7),"")</f>
        <v/>
      </c>
      <c r="AU108" s="23">
        <f>IF(AU78&gt;0,VLOOKUP(AU78,'[3]2020_Envelope'!$BH$6:$CR$128,7),"")</f>
        <v>5.127272727272727</v>
      </c>
      <c r="AV108" s="22" t="str">
        <f>IF(AV78&gt;0,VLOOKUP(AV78,'[3]2020_HVAC'!$EY$7:$KA$83,41),"")</f>
        <v/>
      </c>
      <c r="AW108" s="22" t="str">
        <f>IF(AW78&gt;0,VLOOKUP(AW78,'[3]2020_HVAC'!$EY$7:$KA$83,41),"")</f>
        <v/>
      </c>
      <c r="AX108" s="22" t="str">
        <f>IF(AX78&gt;0,VLOOKUP(AX78,'[3]2020_HVAC'!$EY$7:$KA$83,41),"")</f>
        <v/>
      </c>
      <c r="AY108" s="61">
        <f>VLOOKUP($C108,[1]Performance!$A$3:$K$36,11)</f>
        <v>2</v>
      </c>
      <c r="AZ108" s="61">
        <f t="shared" si="97"/>
        <v>43</v>
      </c>
      <c r="BA108" s="22">
        <f>IF(BA78&gt;0,VLOOKUP(BA78,'[3]2020_HVAC'!$EY$7:$KA$83,AZ108),"")</f>
        <v>40.516713948052313</v>
      </c>
      <c r="BB108" s="22" t="str">
        <f>IF(BB78&gt;0,VLOOKUP(BB78,'[3]2020_HVAC'!$EY$7:$KA$83,41),"")</f>
        <v/>
      </c>
      <c r="BC108" s="22">
        <f>IF(BC78&gt;0,VLOOKUP(BC78,'[3]2020_HVAC'!$EY$7:$KA$83,41),"")</f>
        <v>81.678799999999995</v>
      </c>
      <c r="BD108" s="22">
        <f>IF(BD78&gt;0,VLOOKUP(BD78,'[3]2020_HVAC'!$EY$7:$KA$83,41),"")</f>
        <v>0.59010101010101013</v>
      </c>
      <c r="BE108" s="22" t="str">
        <f>IF(BE78&gt;0,VLOOKUP(BE78,'[3]2020_HVAC'!$EY$7:$KA$83,41),"")</f>
        <v/>
      </c>
      <c r="BF108" s="22" t="str">
        <f>IF(BF78&gt;0,VLOOKUP(BF78,'[3]2020_HVAC'!$EY$7:$KA$83,41),"")</f>
        <v/>
      </c>
      <c r="BG108" s="14">
        <f t="shared" si="98"/>
        <v>242404.8837091396</v>
      </c>
      <c r="BH108" s="21">
        <f>IF($N108&gt;0,VLOOKUP($C108,[2]Sevilla!$AB$7:$AN$40,$N108))/((IF($P108=1,'3 PlantsCodes'!$D$26,IF($P108=2,'3 PlantsCodes'!$D$27,IF($P108=3,'3 PlantsCodes'!$D$28,IF($P108=4,'3 PlantsCodes'!$D$29)))))*IF($R108=1,'3 PlantsCodes'!$D$31,IF(SP_Seville!$R108=2,'3 PlantsCodes'!$D$32)))</f>
        <v>0.98087687701554049</v>
      </c>
      <c r="BI108" s="21">
        <f>IF($O108&gt;0,VLOOKUP($C108,[2]Sevilla!$AB$7:$AN$40,$O108),0)/(IF($Q108=1,'3 PlantsCodes'!$E$26,IF($Q108=3,'3 PlantsCodes'!$E$28,IF($Q108=4,'3 PlantsCodes'!$E$29,1)))*IF($R108=1,'3 PlantsCodes'!$E$31,IF($R108=2,'3 PlantsCodes'!$E$32)))</f>
        <v>13.45404494098255</v>
      </c>
      <c r="BJ108" s="21">
        <f>VLOOKUP($C108,[2]Sevilla!$AB$6:$AZ$40,$T108)</f>
        <v>6.798481917639613</v>
      </c>
      <c r="BK108" s="21">
        <f>VLOOKUP($C108,[2]Sevilla!$B$7:$Y$40,18)</f>
        <v>11.353794285713454</v>
      </c>
      <c r="BL108" s="21">
        <f>VLOOKUP($C108,[2]Sevilla!$B$7:$AA$40,26)</f>
        <v>0.62266775150999998</v>
      </c>
      <c r="BM108" s="22">
        <f>IF($V108=1,-[4]SFH!$E$13,0)</f>
        <v>0</v>
      </c>
      <c r="BN108" s="63" t="s">
        <v>38</v>
      </c>
      <c r="BO108" s="21">
        <f>IF($N108&gt;0,VLOOKUP($C108,[1]Sevilla!$AB$7:$AN$40,$N108))/((IF($P108=1,'3 PlantsCodes'!$D$26,IF($P108=2,'3 PlantsCodes'!$D$27,IF($P108=3,'3 PlantsCodes'!$D$28,IF($P108=4,'3 PlantsCodes'!$D$29)))))*IF($R108=1,'3 PlantsCodes'!$D$31,IF(SP_Seville!$R108=2,'3 PlantsCodes'!$D$32)))</f>
        <v>1.1432143344272432</v>
      </c>
      <c r="BP108" s="21">
        <f>IF($O108&gt;0,VLOOKUP($C108,[1]Sevilla!$AB$7:$AN$40,$O108),0)/(IF($Q108=1,'3 PlantsCodes'!$E$26,IF($Q108=3,'3 PlantsCodes'!$E$28,IF($Q108=4,'3 PlantsCodes'!$E$29,1)))*IF($R108=1,'3 PlantsCodes'!$E$31,IF($R108=2,'3 PlantsCodes'!$E$32)))</f>
        <v>7.1558945166520189</v>
      </c>
      <c r="BQ108" s="21">
        <f>VLOOKUP($C108,[1]Sevilla!$AB$6:$AZ$40,$T108)</f>
        <v>6.9911050361522324</v>
      </c>
      <c r="BR108" s="21">
        <f>VLOOKUP($C108,[1]Sevilla!$B$7:$Y$40,18)</f>
        <v>11.676460606061633</v>
      </c>
      <c r="BS108" s="21">
        <f>VLOOKUP($C108,[1]Sevilla!$B$7:$AA$40,26)</f>
        <v>0.45855457422723228</v>
      </c>
      <c r="BT108" s="22">
        <f>IF($V108=1,-[4]AB!$E$13,0)</f>
        <v>0</v>
      </c>
      <c r="BU108" s="63" t="s">
        <v>38</v>
      </c>
    </row>
    <row r="109" spans="1:73" x14ac:dyDescent="0.25">
      <c r="A109" s="195"/>
      <c r="B109" s="18">
        <v>12</v>
      </c>
      <c r="C109" s="26">
        <f t="shared" ref="C109:W109" si="108">IF(C79="","",C79)</f>
        <v>17</v>
      </c>
      <c r="D109" s="55" t="str">
        <f t="shared" si="108"/>
        <v>o</v>
      </c>
      <c r="E109" s="55" t="str">
        <f t="shared" si="108"/>
        <v>-</v>
      </c>
      <c r="F109" s="54" t="str">
        <f t="shared" si="108"/>
        <v>o</v>
      </c>
      <c r="G109" s="54" t="str">
        <f t="shared" si="108"/>
        <v>o</v>
      </c>
      <c r="H109" s="54">
        <f t="shared" si="108"/>
        <v>0</v>
      </c>
      <c r="I109" s="54">
        <f t="shared" si="108"/>
        <v>3</v>
      </c>
      <c r="J109" s="54">
        <f t="shared" si="108"/>
        <v>1</v>
      </c>
      <c r="K109" s="54">
        <f t="shared" si="108"/>
        <v>1</v>
      </c>
      <c r="L109" s="54">
        <f t="shared" si="108"/>
        <v>1</v>
      </c>
      <c r="M109" s="54">
        <f t="shared" si="108"/>
        <v>3111</v>
      </c>
      <c r="N109" s="54">
        <f t="shared" si="108"/>
        <v>7</v>
      </c>
      <c r="O109" s="54">
        <f t="shared" si="108"/>
        <v>12</v>
      </c>
      <c r="P109" s="54">
        <f t="shared" si="108"/>
        <v>1</v>
      </c>
      <c r="Q109" s="54">
        <f t="shared" si="108"/>
        <v>1</v>
      </c>
      <c r="R109" s="54">
        <f t="shared" si="108"/>
        <v>1</v>
      </c>
      <c r="S109" s="54" t="str">
        <f t="shared" si="108"/>
        <v>o</v>
      </c>
      <c r="T109" s="26">
        <f t="shared" si="108"/>
        <v>22</v>
      </c>
      <c r="U109" s="54">
        <f t="shared" si="108"/>
        <v>1</v>
      </c>
      <c r="V109" s="54">
        <f t="shared" si="108"/>
        <v>0</v>
      </c>
      <c r="W109" s="19" t="str">
        <f t="shared" si="108"/>
        <v/>
      </c>
      <c r="X109" s="23">
        <f>IF(X79&gt;0,VLOOKUP(X79,'[3]2020_Envelope'!$BH$6:$CR$128,6),"")</f>
        <v>13.56322456221198</v>
      </c>
      <c r="Y109" s="23">
        <f>IF(Y79&gt;0,VLOOKUP(Y79,'[3]2020_Envelope'!$BH$6:$CR$128,6),"")</f>
        <v>95.895161290322577</v>
      </c>
      <c r="Z109" s="23">
        <f>IF(Z79&gt;0,VLOOKUP(Z79,'[3]2020_Envelope'!$BH$6:$CR$128,6),"")</f>
        <v>22.44798387096774</v>
      </c>
      <c r="AA109" s="23">
        <f>IF(AA79&gt;0,VLOOKUP(AA79,'[3]2020_Envelope'!$BH$6:$CR$128,6),"")</f>
        <v>16.291607142857146</v>
      </c>
      <c r="AB109" s="23" t="str">
        <f>IF(AB79&gt;0,VLOOKUP(AB79,'[3]2020_Envelope'!$BH$6:$CR$128,6),"")</f>
        <v/>
      </c>
      <c r="AC109" s="23">
        <f>IF(AC79&gt;0,VLOOKUP(AC79,'[3]2020_Envelope'!$BH$6:$CR$128,6),"")</f>
        <v>12.554464285714287</v>
      </c>
      <c r="AD109" s="22" t="str">
        <f>IF(AD79&gt;0,VLOOKUP(AD79,'[3]2020_HVAC'!$EY$7:$KA$83,38),"")</f>
        <v/>
      </c>
      <c r="AE109" s="22" t="str">
        <f>IF(AE79&gt;0,VLOOKUP(AE79,'[3]2020_HVAC'!$EY$7:$KA$83,38),"")</f>
        <v/>
      </c>
      <c r="AF109" s="22" t="str">
        <f>IF(AF79&gt;0,VLOOKUP(AF79,'[3]2020_HVAC'!$EY$7:$KA$83,38),"")</f>
        <v/>
      </c>
      <c r="AG109" s="61">
        <f>VLOOKUP($C109,[2]Performance!$A$3:$K$36,11)</f>
        <v>1</v>
      </c>
      <c r="AH109" s="61">
        <f t="shared" si="95"/>
        <v>39</v>
      </c>
      <c r="AI109" s="22">
        <f>IF(AI79&gt;0,VLOOKUP(AI79,'[3]2020_HVAC'!$EY$7:$KA$83,AH109),"")</f>
        <v>24.091420934318936</v>
      </c>
      <c r="AJ109" s="22" t="str">
        <f>IF(AJ79&gt;0,VLOOKUP(AJ79,'[3]2020_HVAC'!$EY$7:$KA$83,38),"")</f>
        <v/>
      </c>
      <c r="AK109" s="22">
        <f>IF(AK79&gt;0,VLOOKUP(AK79,'[3]2020_HVAC'!$EY$7:$KA$83,38),"")</f>
        <v>92.473799999999997</v>
      </c>
      <c r="AL109" s="22">
        <f>IF(AL79&gt;0,VLOOKUP(AL79,'[3]2020_HVAC'!$EY$7:$KA$83,38),"")</f>
        <v>14.405428571428571</v>
      </c>
      <c r="AM109" s="22">
        <f>IF(AM79&gt;0,VLOOKUP(AM79,'[3]2020_HVAC'!$EY$7:$KA$83,38),"")</f>
        <v>13.506994285714272</v>
      </c>
      <c r="AN109" s="22" t="str">
        <f>IF(AN79&gt;0,VLOOKUP(AN79,'[3]2020_HVAC'!$EY$7:$KA$83,38),"")</f>
        <v/>
      </c>
      <c r="AO109" s="14">
        <f t="shared" si="96"/>
        <v>42732.211892094972</v>
      </c>
      <c r="AP109" s="23">
        <f>IF(AP79&gt;0,VLOOKUP(AP79,'[3]2020_Envelope'!$BH$6:$CR$128,7),"")</f>
        <v>6.5632234647550778</v>
      </c>
      <c r="AQ109" s="23">
        <f>IF(AQ79&gt;0,VLOOKUP(AQ79,'[3]2020_Envelope'!$BH$6:$CR$128,7),"")</f>
        <v>39.767741935483869</v>
      </c>
      <c r="AR109" s="23">
        <f>IF(AR79&gt;0,VLOOKUP(AR79,'[3]2020_Envelope'!$BH$6:$CR$128,7),"")</f>
        <v>10.862544802867383</v>
      </c>
      <c r="AS109" s="23">
        <f>IF(AS79&gt;0,VLOOKUP(AS79,'[3]2020_Envelope'!$BH$6:$CR$128,7),"")</f>
        <v>7.3895693779904308</v>
      </c>
      <c r="AT109" s="23" t="str">
        <f>IF(AT79&gt;0,VLOOKUP(AT79,'[3]2020_Envelope'!$BH$6:$CR$128,7),"")</f>
        <v/>
      </c>
      <c r="AU109" s="23">
        <f>IF(AU79&gt;0,VLOOKUP(AU79,'[3]2020_Envelope'!$BH$6:$CR$128,7),"")</f>
        <v>5.127272727272727</v>
      </c>
      <c r="AV109" s="22" t="str">
        <f>IF(AV79&gt;0,VLOOKUP(AV79,'[3]2020_HVAC'!$EY$7:$KA$83,41),"")</f>
        <v/>
      </c>
      <c r="AW109" s="22" t="str">
        <f>IF(AW79&gt;0,VLOOKUP(AW79,'[3]2020_HVAC'!$EY$7:$KA$83,41),"")</f>
        <v/>
      </c>
      <c r="AX109" s="22" t="str">
        <f>IF(AX79&gt;0,VLOOKUP(AX79,'[3]2020_HVAC'!$EY$7:$KA$83,41),"")</f>
        <v/>
      </c>
      <c r="AY109" s="61">
        <f>VLOOKUP($C109,[1]Performance!$A$3:$K$36,11)</f>
        <v>1</v>
      </c>
      <c r="AZ109" s="61">
        <f t="shared" si="97"/>
        <v>42</v>
      </c>
      <c r="BA109" s="22">
        <f>IF(BA79&gt;0,VLOOKUP(BA79,'[3]2020_HVAC'!$EY$7:$KA$83,AZ109),"")</f>
        <v>17.132411831874109</v>
      </c>
      <c r="BB109" s="22" t="str">
        <f>IF(BB79&gt;0,VLOOKUP(BB79,'[3]2020_HVAC'!$EY$7:$KA$83,41),"")</f>
        <v/>
      </c>
      <c r="BC109" s="22">
        <f>IF(BC79&gt;0,VLOOKUP(BC79,'[3]2020_HVAC'!$EY$7:$KA$83,41),"")</f>
        <v>81.678799999999995</v>
      </c>
      <c r="BD109" s="22">
        <f>IF(BD79&gt;0,VLOOKUP(BD79,'[3]2020_HVAC'!$EY$7:$KA$83,41),"")</f>
        <v>2.0371313131313129</v>
      </c>
      <c r="BE109" s="22">
        <f>IF(BE79&gt;0,VLOOKUP(BE79,'[3]2020_HVAC'!$EY$7:$KA$83,41),"")</f>
        <v>18.03923393939392</v>
      </c>
      <c r="BF109" s="22" t="str">
        <f>IF(BF79&gt;0,VLOOKUP(BF79,'[3]2020_HVAC'!$EY$7:$KA$83,41),"")</f>
        <v/>
      </c>
      <c r="BG109" s="14">
        <f t="shared" si="98"/>
        <v>186711.95009884113</v>
      </c>
      <c r="BH109" s="21">
        <f>IF($N109&gt;0,VLOOKUP($C109,[2]Sevilla!$AB$7:$AN$40,$N109))/((IF($P109=1,'3 PlantsCodes'!$D$26,IF($P109=2,'3 PlantsCodes'!$D$27,IF($P109=3,'3 PlantsCodes'!$D$28,IF($P109=4,'3 PlantsCodes'!$D$29)))))*IF($R109=1,'3 PlantsCodes'!$D$31,IF(SP_Seville!$R109=2,'3 PlantsCodes'!$D$32)))</f>
        <v>5.7021854114641375</v>
      </c>
      <c r="BI109" s="21">
        <f>IF($O109&gt;0,VLOOKUP($C109,[2]Sevilla!$AB$7:$AN$40,$O109),0)/(IF($Q109=1,'3 PlantsCodes'!$E$26,IF($Q109=3,'3 PlantsCodes'!$E$28,IF($Q109=4,'3 PlantsCodes'!$E$29,1)))*IF($R109=1,'3 PlantsCodes'!$E$31,IF($R109=2,'3 PlantsCodes'!$E$32)))</f>
        <v>22.694480320778457</v>
      </c>
      <c r="BJ109" s="21">
        <f>VLOOKUP($C109,[2]Sevilla!$AB$6:$AZ$40,$T109)</f>
        <v>1.6260486791965141</v>
      </c>
      <c r="BK109" s="21">
        <f>VLOOKUP($C109,[2]Sevilla!$B$7:$Y$40,18)</f>
        <v>11.353794285713454</v>
      </c>
      <c r="BL109" s="21">
        <f>VLOOKUP($C109,[2]Sevilla!$B$7:$AA$40,26)</f>
        <v>0.67002693501103572</v>
      </c>
      <c r="BM109" s="22">
        <f>IF($V109=1,-[4]SFH!$E$13,0)</f>
        <v>0</v>
      </c>
      <c r="BN109" s="63" t="s">
        <v>38</v>
      </c>
      <c r="BO109" s="21">
        <f>IF($N109&gt;0,VLOOKUP($C109,[1]Sevilla!$AB$7:$AN$40,$N109))/((IF($P109=1,'3 PlantsCodes'!$D$26,IF($P109=2,'3 PlantsCodes'!$D$27,IF($P109=3,'3 PlantsCodes'!$D$28,IF($P109=4,'3 PlantsCodes'!$D$29)))))*IF($R109=1,'3 PlantsCodes'!$D$31,IF(SP_Seville!$R109=2,'3 PlantsCodes'!$D$32)))</f>
        <v>5.1565156304857869</v>
      </c>
      <c r="BP109" s="21">
        <f>IF($O109&gt;0,VLOOKUP($C109,[1]Sevilla!$AB$7:$AN$40,$O109),0)/(IF($Q109=1,'3 PlantsCodes'!$E$26,IF($Q109=3,'3 PlantsCodes'!$E$28,IF($Q109=4,'3 PlantsCodes'!$E$29,1)))*IF($R109=1,'3 PlantsCodes'!$E$31,IF($R109=2,'3 PlantsCodes'!$E$32)))</f>
        <v>13.421933768568328</v>
      </c>
      <c r="BQ109" s="21">
        <f>VLOOKUP($C109,[1]Sevilla!$AB$6:$AZ$40,$T109)</f>
        <v>2.6801975564493223</v>
      </c>
      <c r="BR109" s="21">
        <f>VLOOKUP($C109,[1]Sevilla!$B$7:$Y$40,18)</f>
        <v>11.676460606061633</v>
      </c>
      <c r="BS109" s="21">
        <f>VLOOKUP($C109,[1]Sevilla!$B$7:$AA$40,26)</f>
        <v>0.48015344167834789</v>
      </c>
      <c r="BT109" s="22">
        <f>IF($V109=1,-[4]AB!$E$13,0)</f>
        <v>0</v>
      </c>
      <c r="BU109" s="63" t="s">
        <v>38</v>
      </c>
    </row>
    <row r="110" spans="1:73" x14ac:dyDescent="0.25">
      <c r="A110" s="195"/>
      <c r="B110" s="18">
        <v>13</v>
      </c>
      <c r="C110" s="26">
        <f t="shared" ref="C110:W110" si="109">IF(C80="","",C80)</f>
        <v>18</v>
      </c>
      <c r="D110" s="55" t="str">
        <f t="shared" si="109"/>
        <v>o</v>
      </c>
      <c r="E110" s="55" t="str">
        <f t="shared" si="109"/>
        <v>-</v>
      </c>
      <c r="F110" s="54" t="str">
        <f t="shared" si="109"/>
        <v>o+</v>
      </c>
      <c r="G110" s="54" t="str">
        <f t="shared" si="109"/>
        <v>o</v>
      </c>
      <c r="H110" s="54">
        <f t="shared" si="109"/>
        <v>0</v>
      </c>
      <c r="I110" s="54">
        <f t="shared" si="109"/>
        <v>3</v>
      </c>
      <c r="J110" s="54">
        <f t="shared" si="109"/>
        <v>1</v>
      </c>
      <c r="K110" s="54">
        <f t="shared" si="109"/>
        <v>2</v>
      </c>
      <c r="L110" s="54">
        <f t="shared" si="109"/>
        <v>1</v>
      </c>
      <c r="M110" s="54">
        <f t="shared" si="109"/>
        <v>3121</v>
      </c>
      <c r="N110" s="54">
        <f t="shared" si="109"/>
        <v>7</v>
      </c>
      <c r="O110" s="54">
        <f t="shared" si="109"/>
        <v>12</v>
      </c>
      <c r="P110" s="54">
        <f t="shared" si="109"/>
        <v>1</v>
      </c>
      <c r="Q110" s="54">
        <f t="shared" si="109"/>
        <v>1</v>
      </c>
      <c r="R110" s="54">
        <f t="shared" si="109"/>
        <v>1</v>
      </c>
      <c r="S110" s="54" t="str">
        <f t="shared" si="109"/>
        <v>o</v>
      </c>
      <c r="T110" s="26">
        <f t="shared" si="109"/>
        <v>22</v>
      </c>
      <c r="U110" s="54">
        <f t="shared" si="109"/>
        <v>1</v>
      </c>
      <c r="V110" s="54">
        <f t="shared" si="109"/>
        <v>0</v>
      </c>
      <c r="W110" s="19" t="str">
        <f t="shared" si="109"/>
        <v/>
      </c>
      <c r="X110" s="23">
        <f>IF(X80&gt;0,VLOOKUP(X80,'[3]2020_Envelope'!$BH$6:$CR$128,6),"")</f>
        <v>13.56322456221198</v>
      </c>
      <c r="Y110" s="23">
        <f>IF(Y80&gt;0,VLOOKUP(Y80,'[3]2020_Envelope'!$BH$6:$CR$128,6),"")</f>
        <v>95.895161290322577</v>
      </c>
      <c r="Z110" s="23">
        <f>IF(Z80&gt;0,VLOOKUP(Z80,'[3]2020_Envelope'!$BH$6:$CR$128,6),"")</f>
        <v>22.44798387096774</v>
      </c>
      <c r="AA110" s="23">
        <f>IF(AA80&gt;0,VLOOKUP(AA80,'[3]2020_Envelope'!$BH$6:$CR$128,6),"")</f>
        <v>16.291607142857146</v>
      </c>
      <c r="AB110" s="23">
        <f>IF(AB80&gt;0,VLOOKUP(AB80,'[3]2020_Envelope'!$BH$6:$CR$128,6),"")</f>
        <v>56.34910714285715</v>
      </c>
      <c r="AC110" s="23">
        <f>IF(AC80&gt;0,VLOOKUP(AC80,'[3]2020_Envelope'!$BH$6:$CR$128,6),"")</f>
        <v>29.196428571428573</v>
      </c>
      <c r="AD110" s="22" t="str">
        <f>IF(AD80&gt;0,VLOOKUP(AD80,'[3]2020_HVAC'!$EY$7:$KA$83,38),"")</f>
        <v/>
      </c>
      <c r="AE110" s="22" t="str">
        <f>IF(AE80&gt;0,VLOOKUP(AE80,'[3]2020_HVAC'!$EY$7:$KA$83,38),"")</f>
        <v/>
      </c>
      <c r="AF110" s="22" t="str">
        <f>IF(AF80&gt;0,VLOOKUP(AF80,'[3]2020_HVAC'!$EY$7:$KA$83,38),"")</f>
        <v/>
      </c>
      <c r="AG110" s="61">
        <f>VLOOKUP($C110,[2]Performance!$A$3:$K$36,11)</f>
        <v>1</v>
      </c>
      <c r="AH110" s="61">
        <f t="shared" si="95"/>
        <v>39</v>
      </c>
      <c r="AI110" s="22">
        <f>IF(AI80&gt;0,VLOOKUP(AI80,'[3]2020_HVAC'!$EY$7:$KA$83,AH110),"")</f>
        <v>24.091420934318936</v>
      </c>
      <c r="AJ110" s="22" t="str">
        <f>IF(AJ80&gt;0,VLOOKUP(AJ80,'[3]2020_HVAC'!$EY$7:$KA$83,38),"")</f>
        <v/>
      </c>
      <c r="AK110" s="22">
        <f>IF(AK80&gt;0,VLOOKUP(AK80,'[3]2020_HVAC'!$EY$7:$KA$83,38),"")</f>
        <v>92.473799999999997</v>
      </c>
      <c r="AL110" s="22">
        <f>IF(AL80&gt;0,VLOOKUP(AL80,'[3]2020_HVAC'!$EY$7:$KA$83,38),"")</f>
        <v>14.405428571428571</v>
      </c>
      <c r="AM110" s="22">
        <f>IF(AM80&gt;0,VLOOKUP(AM80,'[3]2020_HVAC'!$EY$7:$KA$83,38),"")</f>
        <v>13.506994285714272</v>
      </c>
      <c r="AN110" s="22" t="str">
        <f>IF(AN80&gt;0,VLOOKUP(AN80,'[3]2020_HVAC'!$EY$7:$KA$83,38),"")</f>
        <v/>
      </c>
      <c r="AO110" s="14">
        <f t="shared" si="96"/>
        <v>52950.96189209498</v>
      </c>
      <c r="AP110" s="23">
        <f>IF(AP80&gt;0,VLOOKUP(AP80,'[3]2020_Envelope'!$BH$6:$CR$128,7),"")</f>
        <v>6.5632234647550778</v>
      </c>
      <c r="AQ110" s="23">
        <f>IF(AQ80&gt;0,VLOOKUP(AQ80,'[3]2020_Envelope'!$BH$6:$CR$128,7),"")</f>
        <v>39.767741935483869</v>
      </c>
      <c r="AR110" s="23">
        <f>IF(AR80&gt;0,VLOOKUP(AR80,'[3]2020_Envelope'!$BH$6:$CR$128,7),"")</f>
        <v>10.862544802867383</v>
      </c>
      <c r="AS110" s="23">
        <f>IF(AS80&gt;0,VLOOKUP(AS80,'[3]2020_Envelope'!$BH$6:$CR$128,7),"")</f>
        <v>7.3895693779904308</v>
      </c>
      <c r="AT110" s="23">
        <f>IF(AT80&gt;0,VLOOKUP(AT80,'[3]2020_Envelope'!$BH$6:$CR$128,7),"")</f>
        <v>24.739090909090908</v>
      </c>
      <c r="AU110" s="23">
        <f>IF(AU80&gt;0,VLOOKUP(AU80,'[3]2020_Envelope'!$BH$6:$CR$128,7),"")</f>
        <v>12.818181818181818</v>
      </c>
      <c r="AV110" s="22" t="str">
        <f>IF(AV80&gt;0,VLOOKUP(AV80,'[3]2020_HVAC'!$EY$7:$KA$83,41),"")</f>
        <v/>
      </c>
      <c r="AW110" s="22" t="str">
        <f>IF(AW80&gt;0,VLOOKUP(AW80,'[3]2020_HVAC'!$EY$7:$KA$83,41),"")</f>
        <v/>
      </c>
      <c r="AX110" s="22" t="str">
        <f>IF(AX80&gt;0,VLOOKUP(AX80,'[3]2020_HVAC'!$EY$7:$KA$83,41),"")</f>
        <v/>
      </c>
      <c r="AY110" s="61">
        <f>VLOOKUP($C110,[1]Performance!$A$3:$K$36,11)</f>
        <v>1</v>
      </c>
      <c r="AZ110" s="61">
        <f t="shared" si="97"/>
        <v>42</v>
      </c>
      <c r="BA110" s="22">
        <f>IF(BA80&gt;0,VLOOKUP(BA80,'[3]2020_HVAC'!$EY$7:$KA$83,AZ110),"")</f>
        <v>17.132411831874109</v>
      </c>
      <c r="BB110" s="22" t="str">
        <f>IF(BB80&gt;0,VLOOKUP(BB80,'[3]2020_HVAC'!$EY$7:$KA$83,41),"")</f>
        <v/>
      </c>
      <c r="BC110" s="22">
        <f>IF(BC80&gt;0,VLOOKUP(BC80,'[3]2020_HVAC'!$EY$7:$KA$83,41),"")</f>
        <v>81.678799999999995</v>
      </c>
      <c r="BD110" s="22">
        <f>IF(BD80&gt;0,VLOOKUP(BD80,'[3]2020_HVAC'!$EY$7:$KA$83,41),"")</f>
        <v>2.0371313131313129</v>
      </c>
      <c r="BE110" s="22">
        <f>IF(BE80&gt;0,VLOOKUP(BE80,'[3]2020_HVAC'!$EY$7:$KA$83,41),"")</f>
        <v>18.03923393939392</v>
      </c>
      <c r="BF110" s="22" t="str">
        <f>IF(BF80&gt;0,VLOOKUP(BF80,'[3]2020_HVAC'!$EY$7:$KA$83,41),"")</f>
        <v/>
      </c>
      <c r="BG110" s="14">
        <f t="shared" si="98"/>
        <v>218817.65009884111</v>
      </c>
      <c r="BH110" s="21">
        <f>IF($N110&gt;0,VLOOKUP($C110,[2]Sevilla!$AB$7:$AN$40,$N110))/((IF($P110=1,'3 PlantsCodes'!$D$26,IF($P110=2,'3 PlantsCodes'!$D$27,IF($P110=3,'3 PlantsCodes'!$D$28,IF($P110=4,'3 PlantsCodes'!$D$29)))))*IF($R110=1,'3 PlantsCodes'!$D$31,IF(SP_Seville!$R110=2,'3 PlantsCodes'!$D$32)))</f>
        <v>5.7161108448008147</v>
      </c>
      <c r="BI110" s="21">
        <f>IF($O110&gt;0,VLOOKUP($C110,[2]Sevilla!$AB$7:$AN$40,$O110),0)/(IF($Q110=1,'3 PlantsCodes'!$E$26,IF($Q110=3,'3 PlantsCodes'!$E$28,IF($Q110=4,'3 PlantsCodes'!$E$29,1)))*IF($R110=1,'3 PlantsCodes'!$E$31,IF($R110=2,'3 PlantsCodes'!$E$32)))</f>
        <v>12.909113759994032</v>
      </c>
      <c r="BJ110" s="21">
        <f>VLOOKUP($C110,[2]Sevilla!$AB$6:$AZ$40,$T110)</f>
        <v>1.6300002031167098</v>
      </c>
      <c r="BK110" s="21">
        <f>VLOOKUP($C110,[2]Sevilla!$B$7:$Y$40,18)</f>
        <v>11.353794285713454</v>
      </c>
      <c r="BL110" s="21">
        <f>VLOOKUP($C110,[2]Sevilla!$B$7:$AA$40,26)</f>
        <v>0.49556443296663338</v>
      </c>
      <c r="BM110" s="22">
        <f>IF($V110=1,-[4]SFH!$E$13,0)</f>
        <v>0</v>
      </c>
      <c r="BN110" s="63" t="s">
        <v>38</v>
      </c>
      <c r="BO110" s="21">
        <f>IF($N110&gt;0,VLOOKUP($C110,[1]Sevilla!$AB$7:$AN$40,$N110))/((IF($P110=1,'3 PlantsCodes'!$D$26,IF($P110=2,'3 PlantsCodes'!$D$27,IF($P110=3,'3 PlantsCodes'!$D$28,IF($P110=4,'3 PlantsCodes'!$D$29)))))*IF($R110=1,'3 PlantsCodes'!$D$31,IF(SP_Seville!$R110=2,'3 PlantsCodes'!$D$32)))</f>
        <v>5.1589990070719614</v>
      </c>
      <c r="BP110" s="21">
        <f>IF($O110&gt;0,VLOOKUP($C110,[1]Sevilla!$AB$7:$AN$40,$O110),0)/(IF($Q110=1,'3 PlantsCodes'!$E$26,IF($Q110=3,'3 PlantsCodes'!$E$28,IF($Q110=4,'3 PlantsCodes'!$E$29,1)))*IF($R110=1,'3 PlantsCodes'!$E$31,IF($R110=2,'3 PlantsCodes'!$E$32)))</f>
        <v>7.3230378754980068</v>
      </c>
      <c r="BQ110" s="21">
        <f>VLOOKUP($C110,[1]Sevilla!$AB$6:$AZ$40,$T110)</f>
        <v>2.6813728353848627</v>
      </c>
      <c r="BR110" s="21">
        <f>VLOOKUP($C110,[1]Sevilla!$B$7:$Y$40,18)</f>
        <v>11.676460606061633</v>
      </c>
      <c r="BS110" s="21">
        <f>VLOOKUP($C110,[1]Sevilla!$B$7:$AA$40,26)</f>
        <v>0.40735790132488547</v>
      </c>
      <c r="BT110" s="22">
        <f>IF($V110=1,-[4]AB!$E$13,0)</f>
        <v>0</v>
      </c>
      <c r="BU110" s="63" t="s">
        <v>38</v>
      </c>
    </row>
    <row r="111" spans="1:73" x14ac:dyDescent="0.25">
      <c r="A111" s="195"/>
      <c r="B111" s="18">
        <v>14</v>
      </c>
      <c r="C111" s="26">
        <f t="shared" ref="C111:W111" si="110">IF(C81="","",C81)</f>
        <v>28</v>
      </c>
      <c r="D111" s="55" t="str">
        <f t="shared" si="110"/>
        <v>o+</v>
      </c>
      <c r="E111" s="55" t="str">
        <f t="shared" si="110"/>
        <v>o</v>
      </c>
      <c r="F111" s="54" t="str">
        <f t="shared" si="110"/>
        <v>o+</v>
      </c>
      <c r="G111" s="54" t="str">
        <f t="shared" si="110"/>
        <v>o</v>
      </c>
      <c r="H111" s="54">
        <f t="shared" si="110"/>
        <v>0</v>
      </c>
      <c r="I111" s="54">
        <f t="shared" si="110"/>
        <v>4</v>
      </c>
      <c r="J111" s="54">
        <f t="shared" si="110"/>
        <v>2</v>
      </c>
      <c r="K111" s="54">
        <f t="shared" si="110"/>
        <v>2</v>
      </c>
      <c r="L111" s="54">
        <f t="shared" si="110"/>
        <v>1</v>
      </c>
      <c r="M111" s="54">
        <f t="shared" si="110"/>
        <v>4221</v>
      </c>
      <c r="N111" s="54">
        <f t="shared" si="110"/>
        <v>7</v>
      </c>
      <c r="O111" s="54">
        <f t="shared" si="110"/>
        <v>12</v>
      </c>
      <c r="P111" s="54">
        <f t="shared" si="110"/>
        <v>1</v>
      </c>
      <c r="Q111" s="54">
        <f t="shared" si="110"/>
        <v>1</v>
      </c>
      <c r="R111" s="54">
        <f t="shared" si="110"/>
        <v>1</v>
      </c>
      <c r="S111" s="54" t="str">
        <f t="shared" si="110"/>
        <v>o</v>
      </c>
      <c r="T111" s="26">
        <f t="shared" si="110"/>
        <v>22</v>
      </c>
      <c r="U111" s="54">
        <f t="shared" si="110"/>
        <v>1</v>
      </c>
      <c r="V111" s="54">
        <f t="shared" si="110"/>
        <v>0</v>
      </c>
      <c r="W111" s="19" t="str">
        <f t="shared" si="110"/>
        <v/>
      </c>
      <c r="X111" s="23">
        <f>IF(X81&gt;0,VLOOKUP(X81,'[3]2020_Envelope'!$BH$6:$CR$128,6),"")</f>
        <v>17.811299354838706</v>
      </c>
      <c r="Y111" s="23">
        <f>IF(Y81&gt;0,VLOOKUP(Y81,'[3]2020_Envelope'!$BH$6:$CR$128,6),"")</f>
        <v>109.79301075268818</v>
      </c>
      <c r="Z111" s="23">
        <f>IF(Z81&gt;0,VLOOKUP(Z81,'[3]2020_Envelope'!$BH$6:$CR$128,6),"")</f>
        <v>25.306616136075686</v>
      </c>
      <c r="AA111" s="23">
        <f>IF(AA81&gt;0,VLOOKUP(AA81,'[3]2020_Envelope'!$BH$6:$CR$128,6),"")</f>
        <v>88.946458646616577</v>
      </c>
      <c r="AB111" s="23">
        <f>IF(AB81&gt;0,VLOOKUP(AB81,'[3]2020_Envelope'!$BH$6:$CR$128,6),"")</f>
        <v>56.34910714285715</v>
      </c>
      <c r="AC111" s="23">
        <f>IF(AC81&gt;0,VLOOKUP(AC81,'[3]2020_Envelope'!$BH$6:$CR$128,6),"")</f>
        <v>29.196428571428573</v>
      </c>
      <c r="AD111" s="22" t="str">
        <f>IF(AD81&gt;0,VLOOKUP(AD81,'[3]2020_HVAC'!$EY$7:$KA$83,38),"")</f>
        <v/>
      </c>
      <c r="AE111" s="22" t="str">
        <f>IF(AE81&gt;0,VLOOKUP(AE81,'[3]2020_HVAC'!$EY$7:$KA$83,38),"")</f>
        <v/>
      </c>
      <c r="AF111" s="22" t="str">
        <f>IF(AF81&gt;0,VLOOKUP(AF81,'[3]2020_HVAC'!$EY$7:$KA$83,38),"")</f>
        <v/>
      </c>
      <c r="AG111" s="61">
        <f>VLOOKUP($C111,[2]Performance!$A$3:$K$36,11)</f>
        <v>2</v>
      </c>
      <c r="AH111" s="61">
        <f t="shared" si="95"/>
        <v>40</v>
      </c>
      <c r="AI111" s="22">
        <f>IF(AI81&gt;0,VLOOKUP(AI81,'[3]2020_HVAC'!$EY$7:$KA$83,AH111),"")</f>
        <v>7.5092322887604581</v>
      </c>
      <c r="AJ111" s="22" t="str">
        <f>IF(AJ81&gt;0,VLOOKUP(AJ81,'[3]2020_HVAC'!$EY$7:$KA$83,38),"")</f>
        <v/>
      </c>
      <c r="AK111" s="22">
        <f>IF(AK81&gt;0,VLOOKUP(AK81,'[3]2020_HVAC'!$EY$7:$KA$83,38),"")</f>
        <v>92.473799999999997</v>
      </c>
      <c r="AL111" s="22">
        <f>IF(AL81&gt;0,VLOOKUP(AL81,'[3]2020_HVAC'!$EY$7:$KA$83,38),"")</f>
        <v>14.405428571428571</v>
      </c>
      <c r="AM111" s="22">
        <f>IF(AM81&gt;0,VLOOKUP(AM81,'[3]2020_HVAC'!$EY$7:$KA$83,38),"")</f>
        <v>13.506994285714272</v>
      </c>
      <c r="AN111" s="22" t="str">
        <f>IF(AN81&gt;0,VLOOKUP(AN81,'[3]2020_HVAC'!$EY$7:$KA$83,38),"")</f>
        <v/>
      </c>
      <c r="AO111" s="14">
        <f t="shared" si="96"/>
        <v>63741.772605057136</v>
      </c>
      <c r="AP111" s="23">
        <f>IF(AP81&gt;0,VLOOKUP(AP81,'[3]2020_Envelope'!$BH$6:$CR$128,7),"")</f>
        <v>8.6188603106332131</v>
      </c>
      <c r="AQ111" s="23">
        <f>IF(AQ81&gt;0,VLOOKUP(AQ81,'[3]2020_Envelope'!$BH$6:$CR$128,7),"")</f>
        <v>45.531182795698918</v>
      </c>
      <c r="AR111" s="23">
        <f>IF(AR81&gt;0,VLOOKUP(AR81,'[3]2020_Envelope'!$BH$6:$CR$128,7),"")</f>
        <v>12.245832550807066</v>
      </c>
      <c r="AS111" s="23">
        <f>IF(AS81&gt;0,VLOOKUP(AS81,'[3]2020_Envelope'!$BH$6:$CR$128,7),"")</f>
        <v>39.050388516746416</v>
      </c>
      <c r="AT111" s="23">
        <f>IF(AT81&gt;0,VLOOKUP(AT81,'[3]2020_Envelope'!$BH$6:$CR$128,7),"")</f>
        <v>24.739090909090908</v>
      </c>
      <c r="AU111" s="23">
        <f>IF(AU81&gt;0,VLOOKUP(AU81,'[3]2020_Envelope'!$BH$6:$CR$128,7),"")</f>
        <v>12.818181818181818</v>
      </c>
      <c r="AV111" s="22" t="str">
        <f>IF(AV81&gt;0,VLOOKUP(AV81,'[3]2020_HVAC'!$EY$7:$KA$83,41),"")</f>
        <v/>
      </c>
      <c r="AW111" s="22" t="str">
        <f>IF(AW81&gt;0,VLOOKUP(AW81,'[3]2020_HVAC'!$EY$7:$KA$83,41),"")</f>
        <v/>
      </c>
      <c r="AX111" s="22" t="str">
        <f>IF(AX81&gt;0,VLOOKUP(AX81,'[3]2020_HVAC'!$EY$7:$KA$83,41),"")</f>
        <v/>
      </c>
      <c r="AY111" s="61">
        <f>VLOOKUP($C111,[1]Performance!$A$3:$K$36,11)</f>
        <v>2</v>
      </c>
      <c r="AZ111" s="61">
        <f t="shared" si="97"/>
        <v>43</v>
      </c>
      <c r="BA111" s="22">
        <f>IF(BA81&gt;0,VLOOKUP(BA81,'[3]2020_HVAC'!$EY$7:$KA$83,AZ111),"")</f>
        <v>8.2530629089287437</v>
      </c>
      <c r="BB111" s="22" t="str">
        <f>IF(BB81&gt;0,VLOOKUP(BB81,'[3]2020_HVAC'!$EY$7:$KA$83,41),"")</f>
        <v/>
      </c>
      <c r="BC111" s="22">
        <f>IF(BC81&gt;0,VLOOKUP(BC81,'[3]2020_HVAC'!$EY$7:$KA$83,41),"")</f>
        <v>81.678799999999995</v>
      </c>
      <c r="BD111" s="22">
        <f>IF(BD81&gt;0,VLOOKUP(BD81,'[3]2020_HVAC'!$EY$7:$KA$83,41),"")</f>
        <v>2.0371313131313129</v>
      </c>
      <c r="BE111" s="22">
        <f>IF(BE81&gt;0,VLOOKUP(BE81,'[3]2020_HVAC'!$EY$7:$KA$83,41),"")</f>
        <v>18.03923393939392</v>
      </c>
      <c r="BF111" s="22" t="str">
        <f>IF(BF81&gt;0,VLOOKUP(BF81,'[3]2020_HVAC'!$EY$7:$KA$83,41),"")</f>
        <v/>
      </c>
      <c r="BG111" s="14">
        <f t="shared" si="98"/>
        <v>250481.6474119862</v>
      </c>
      <c r="BH111" s="21">
        <f>IF($N111&gt;0,VLOOKUP($C111,[2]Sevilla!$AB$7:$AN$40,$N111))/((IF($P111=1,'3 PlantsCodes'!$D$26,IF($P111=2,'3 PlantsCodes'!$D$27,IF($P111=3,'3 PlantsCodes'!$D$28,IF($P111=4,'3 PlantsCodes'!$D$29)))))*IF($R111=1,'3 PlantsCodes'!$D$31,IF(SP_Seville!$R111=2,'3 PlantsCodes'!$D$32)))</f>
        <v>2.4413919390614836</v>
      </c>
      <c r="BI111" s="21">
        <f>IF($O111&gt;0,VLOOKUP($C111,[2]Sevilla!$AB$7:$AN$40,$O111),0)/(IF($Q111=1,'3 PlantsCodes'!$E$26,IF($Q111=3,'3 PlantsCodes'!$E$28,IF($Q111=4,'3 PlantsCodes'!$E$29,1)))*IF($R111=1,'3 PlantsCodes'!$E$31,IF($R111=2,'3 PlantsCodes'!$E$32)))</f>
        <v>11.515186325664162</v>
      </c>
      <c r="BJ111" s="21">
        <f>VLOOKUP($C111,[2]Sevilla!$AB$6:$AZ$40,$T111)</f>
        <v>1.8572621819065374</v>
      </c>
      <c r="BK111" s="21">
        <f>VLOOKUP($C111,[2]Sevilla!$B$7:$Y$40,18)</f>
        <v>11.353794285713454</v>
      </c>
      <c r="BL111" s="21">
        <f>VLOOKUP($C111,[2]Sevilla!$B$7:$AA$40,26)</f>
        <v>0.45070685752369849</v>
      </c>
      <c r="BM111" s="22">
        <f>IF($V111=1,-[4]SFH!$E$13,0)</f>
        <v>0</v>
      </c>
      <c r="BN111" s="63" t="s">
        <v>38</v>
      </c>
      <c r="BO111" s="21">
        <f>IF($N111&gt;0,VLOOKUP($C111,[1]Sevilla!$AB$7:$AN$40,$N111))/((IF($P111=1,'3 PlantsCodes'!$D$26,IF($P111=2,'3 PlantsCodes'!$D$27,IF($P111=3,'3 PlantsCodes'!$D$28,IF($P111=4,'3 PlantsCodes'!$D$29)))))*IF($R111=1,'3 PlantsCodes'!$D$31,IF(SP_Seville!$R111=2,'3 PlantsCodes'!$D$32)))</f>
        <v>2.511160168762288</v>
      </c>
      <c r="BP111" s="21">
        <f>IF($O111&gt;0,VLOOKUP($C111,[1]Sevilla!$AB$7:$AN$40,$O111),0)/(IF($Q111=1,'3 PlantsCodes'!$E$26,IF($Q111=3,'3 PlantsCodes'!$E$28,IF($Q111=4,'3 PlantsCodes'!$E$29,1)))*IF($R111=1,'3 PlantsCodes'!$E$31,IF($R111=2,'3 PlantsCodes'!$E$32)))</f>
        <v>6.0592104708843699</v>
      </c>
      <c r="BQ111" s="21">
        <f>VLOOKUP($C111,[1]Sevilla!$AB$6:$AZ$40,$T111)</f>
        <v>2.8655940869712477</v>
      </c>
      <c r="BR111" s="21">
        <f>VLOOKUP($C111,[1]Sevilla!$B$7:$Y$40,18)</f>
        <v>11.676460606061633</v>
      </c>
      <c r="BS111" s="21">
        <f>VLOOKUP($C111,[1]Sevilla!$B$7:$AA$40,26)</f>
        <v>0.38584562011494955</v>
      </c>
      <c r="BT111" s="22">
        <f>IF($V111=1,-[4]AB!$E$13,0)</f>
        <v>0</v>
      </c>
      <c r="BU111" s="63" t="s">
        <v>38</v>
      </c>
    </row>
    <row r="112" spans="1:73" x14ac:dyDescent="0.25">
      <c r="A112" s="195"/>
      <c r="B112" s="18">
        <v>15</v>
      </c>
      <c r="C112" s="26">
        <f t="shared" ref="C112:W112" si="111">IF(C82="","",C82)</f>
        <v>31</v>
      </c>
      <c r="D112" s="55" t="str">
        <f t="shared" si="111"/>
        <v>o+</v>
      </c>
      <c r="E112" s="55" t="str">
        <f t="shared" si="111"/>
        <v>o+</v>
      </c>
      <c r="F112" s="54" t="str">
        <f t="shared" si="111"/>
        <v>o</v>
      </c>
      <c r="G112" s="54" t="str">
        <f t="shared" si="111"/>
        <v>o</v>
      </c>
      <c r="H112" s="54">
        <f t="shared" si="111"/>
        <v>0</v>
      </c>
      <c r="I112" s="54">
        <f t="shared" si="111"/>
        <v>4</v>
      </c>
      <c r="J112" s="54">
        <f t="shared" si="111"/>
        <v>3</v>
      </c>
      <c r="K112" s="54">
        <f t="shared" si="111"/>
        <v>1</v>
      </c>
      <c r="L112" s="54">
        <f t="shared" si="111"/>
        <v>1</v>
      </c>
      <c r="M112" s="54">
        <f t="shared" si="111"/>
        <v>4311</v>
      </c>
      <c r="N112" s="54">
        <f t="shared" si="111"/>
        <v>7</v>
      </c>
      <c r="O112" s="54">
        <f t="shared" si="111"/>
        <v>12</v>
      </c>
      <c r="P112" s="54">
        <f t="shared" si="111"/>
        <v>1</v>
      </c>
      <c r="Q112" s="54">
        <f t="shared" si="111"/>
        <v>1</v>
      </c>
      <c r="R112" s="54">
        <f t="shared" si="111"/>
        <v>1</v>
      </c>
      <c r="S112" s="54" t="str">
        <f t="shared" si="111"/>
        <v>o</v>
      </c>
      <c r="T112" s="26">
        <f t="shared" si="111"/>
        <v>22</v>
      </c>
      <c r="U112" s="54">
        <f t="shared" si="111"/>
        <v>1</v>
      </c>
      <c r="V112" s="54">
        <f t="shared" si="111"/>
        <v>0</v>
      </c>
      <c r="W112" s="19" t="str">
        <f t="shared" si="111"/>
        <v/>
      </c>
      <c r="X112" s="23">
        <f>IF(X82&gt;0,VLOOKUP(X82,'[3]2020_Envelope'!$BH$6:$CR$128,6),"")</f>
        <v>17.811299354838706</v>
      </c>
      <c r="Y112" s="23">
        <f>IF(Y82&gt;0,VLOOKUP(Y82,'[3]2020_Envelope'!$BH$6:$CR$128,6),"")</f>
        <v>109.79301075268818</v>
      </c>
      <c r="Z112" s="23">
        <f>IF(Z82&gt;0,VLOOKUP(Z82,'[3]2020_Envelope'!$BH$6:$CR$128,6),"")</f>
        <v>25.306616136075686</v>
      </c>
      <c r="AA112" s="23">
        <f>IF(AA82&gt;0,VLOOKUP(AA82,'[3]2020_Envelope'!$BH$6:$CR$128,6),"")</f>
        <v>113.55650323308275</v>
      </c>
      <c r="AB112" s="23" t="str">
        <f>IF(AB82&gt;0,VLOOKUP(AB82,'[3]2020_Envelope'!$BH$6:$CR$128,6),"")</f>
        <v/>
      </c>
      <c r="AC112" s="23">
        <f>IF(AC82&gt;0,VLOOKUP(AC82,'[3]2020_Envelope'!$BH$6:$CR$128,6),"")</f>
        <v>12.554464285714287</v>
      </c>
      <c r="AD112" s="22" t="str">
        <f>IF(AD82&gt;0,VLOOKUP(AD82,'[3]2020_HVAC'!$EY$7:$KA$83,38),"")</f>
        <v/>
      </c>
      <c r="AE112" s="22" t="str">
        <f>IF(AE82&gt;0,VLOOKUP(AE82,'[3]2020_HVAC'!$EY$7:$KA$83,38),"")</f>
        <v/>
      </c>
      <c r="AF112" s="22" t="str">
        <f>IF(AF82&gt;0,VLOOKUP(AF82,'[3]2020_HVAC'!$EY$7:$KA$83,38),"")</f>
        <v/>
      </c>
      <c r="AG112" s="61">
        <f>VLOOKUP($C112,[2]Performance!$A$3:$K$36,11)</f>
        <v>2</v>
      </c>
      <c r="AH112" s="61">
        <f t="shared" si="95"/>
        <v>40</v>
      </c>
      <c r="AI112" s="22">
        <f>IF(AI82&gt;0,VLOOKUP(AI82,'[3]2020_HVAC'!$EY$7:$KA$83,AH112),"")</f>
        <v>7.5092322887604581</v>
      </c>
      <c r="AJ112" s="22" t="str">
        <f>IF(AJ82&gt;0,VLOOKUP(AJ82,'[3]2020_HVAC'!$EY$7:$KA$83,38),"")</f>
        <v/>
      </c>
      <c r="AK112" s="22">
        <f>IF(AK82&gt;0,VLOOKUP(AK82,'[3]2020_HVAC'!$EY$7:$KA$83,38),"")</f>
        <v>92.473799999999997</v>
      </c>
      <c r="AL112" s="22">
        <f>IF(AL82&gt;0,VLOOKUP(AL82,'[3]2020_HVAC'!$EY$7:$KA$83,38),"")</f>
        <v>14.405428571428571</v>
      </c>
      <c r="AM112" s="22">
        <f>IF(AM82&gt;0,VLOOKUP(AM82,'[3]2020_HVAC'!$EY$7:$KA$83,38),"")</f>
        <v>13.506994285714272</v>
      </c>
      <c r="AN112" s="22" t="str">
        <f>IF(AN82&gt;0,VLOOKUP(AN82,'[3]2020_HVAC'!$EY$7:$KA$83,38),"")</f>
        <v/>
      </c>
      <c r="AO112" s="14">
        <f t="shared" si="96"/>
        <v>56968.428847162402</v>
      </c>
      <c r="AP112" s="23">
        <f>IF(AP82&gt;0,VLOOKUP(AP82,'[3]2020_Envelope'!$BH$6:$CR$128,7),"")</f>
        <v>8.6188603106332131</v>
      </c>
      <c r="AQ112" s="23">
        <f>IF(AQ82&gt;0,VLOOKUP(AQ82,'[3]2020_Envelope'!$BH$6:$CR$128,7),"")</f>
        <v>45.531182795698918</v>
      </c>
      <c r="AR112" s="23">
        <f>IF(AR82&gt;0,VLOOKUP(AR82,'[3]2020_Envelope'!$BH$6:$CR$128,7),"")</f>
        <v>12.245832550807066</v>
      </c>
      <c r="AS112" s="23">
        <f>IF(AS82&gt;0,VLOOKUP(AS82,'[3]2020_Envelope'!$BH$6:$CR$128,7),"")</f>
        <v>50.544654545454549</v>
      </c>
      <c r="AT112" s="23" t="str">
        <f>IF(AT82&gt;0,VLOOKUP(AT82,'[3]2020_Envelope'!$BH$6:$CR$128,7),"")</f>
        <v/>
      </c>
      <c r="AU112" s="23">
        <f>IF(AU82&gt;0,VLOOKUP(AU82,'[3]2020_Envelope'!$BH$6:$CR$128,7),"")</f>
        <v>5.127272727272727</v>
      </c>
      <c r="AV112" s="22" t="str">
        <f>IF(AV82&gt;0,VLOOKUP(AV82,'[3]2020_HVAC'!$EY$7:$KA$83,41),"")</f>
        <v/>
      </c>
      <c r="AW112" s="22" t="str">
        <f>IF(AW82&gt;0,VLOOKUP(AW82,'[3]2020_HVAC'!$EY$7:$KA$83,41),"")</f>
        <v/>
      </c>
      <c r="AX112" s="22" t="str">
        <f>IF(AX82&gt;0,VLOOKUP(AX82,'[3]2020_HVAC'!$EY$7:$KA$83,41),"")</f>
        <v/>
      </c>
      <c r="AY112" s="61">
        <f>VLOOKUP($C112,[1]Performance!$A$3:$K$36,11)</f>
        <v>2</v>
      </c>
      <c r="AZ112" s="61">
        <f t="shared" si="97"/>
        <v>43</v>
      </c>
      <c r="BA112" s="22">
        <f>IF(BA82&gt;0,VLOOKUP(BA82,'[3]2020_HVAC'!$EY$7:$KA$83,AZ112),"")</f>
        <v>8.2530629089287437</v>
      </c>
      <c r="BB112" s="22" t="str">
        <f>IF(BB82&gt;0,VLOOKUP(BB82,'[3]2020_HVAC'!$EY$7:$KA$83,41),"")</f>
        <v/>
      </c>
      <c r="BC112" s="22">
        <f>IF(BC82&gt;0,VLOOKUP(BC82,'[3]2020_HVAC'!$EY$7:$KA$83,41),"")</f>
        <v>81.678799999999995</v>
      </c>
      <c r="BD112" s="22">
        <f>IF(BD82&gt;0,VLOOKUP(BD82,'[3]2020_HVAC'!$EY$7:$KA$83,41),"")</f>
        <v>2.0371313131313129</v>
      </c>
      <c r="BE112" s="22">
        <f>IF(BE82&gt;0,VLOOKUP(BE82,'[3]2020_HVAC'!$EY$7:$KA$83,41),"")</f>
        <v>18.03923393939392</v>
      </c>
      <c r="BF112" s="22" t="str">
        <f>IF(BF82&gt;0,VLOOKUP(BF82,'[3]2020_HVAC'!$EY$7:$KA$83,41),"")</f>
        <v/>
      </c>
      <c r="BG112" s="14">
        <f t="shared" si="98"/>
        <v>229755.27078040721</v>
      </c>
      <c r="BH112" s="21">
        <f>IF($N112&gt;0,VLOOKUP($C112,[2]Sevilla!$AB$7:$AN$40,$N112))/((IF($P112=1,'3 PlantsCodes'!$D$26,IF($P112=2,'3 PlantsCodes'!$D$27,IF($P112=3,'3 PlantsCodes'!$D$28,IF($P112=4,'3 PlantsCodes'!$D$29)))))*IF($R112=1,'3 PlantsCodes'!$D$31,IF(SP_Seville!$R112=2,'3 PlantsCodes'!$D$32)))</f>
        <v>1.3370376049807082</v>
      </c>
      <c r="BI112" s="21">
        <f>IF($O112&gt;0,VLOOKUP($C112,[2]Sevilla!$AB$7:$AN$40,$O112),0)/(IF($Q112=1,'3 PlantsCodes'!$E$26,IF($Q112=3,'3 PlantsCodes'!$E$28,IF($Q112=4,'3 PlantsCodes'!$E$29,1)))*IF($R112=1,'3 PlantsCodes'!$E$31,IF($R112=2,'3 PlantsCodes'!$E$32)))</f>
        <v>23.178599183447172</v>
      </c>
      <c r="BJ112" s="21">
        <f>VLOOKUP($C112,[2]Sevilla!$AB$6:$AZ$40,$T112)</f>
        <v>2.3361149924739686</v>
      </c>
      <c r="BK112" s="21">
        <f>VLOOKUP($C112,[2]Sevilla!$B$7:$Y$40,18)</f>
        <v>11.353794285713454</v>
      </c>
      <c r="BL112" s="21">
        <f>VLOOKUP($C112,[2]Sevilla!$B$7:$AA$40,26)</f>
        <v>0.62266775150999998</v>
      </c>
      <c r="BM112" s="22">
        <f>IF($V112=1,-[4]SFH!$E$13,0)</f>
        <v>0</v>
      </c>
      <c r="BN112" s="63" t="s">
        <v>38</v>
      </c>
      <c r="BO112" s="21">
        <f>IF($N112&gt;0,VLOOKUP($C112,[1]Sevilla!$AB$7:$AN$40,$N112))/((IF($P112=1,'3 PlantsCodes'!$D$26,IF($P112=2,'3 PlantsCodes'!$D$27,IF($P112=3,'3 PlantsCodes'!$D$28,IF($P112=4,'3 PlantsCodes'!$D$29)))))*IF($R112=1,'3 PlantsCodes'!$D$31,IF(SP_Seville!$R112=2,'3 PlantsCodes'!$D$32)))</f>
        <v>1.6717899048513947</v>
      </c>
      <c r="BP112" s="21">
        <f>IF($O112&gt;0,VLOOKUP($C112,[1]Sevilla!$AB$7:$AN$40,$O112),0)/(IF($Q112=1,'3 PlantsCodes'!$E$26,IF($Q112=3,'3 PlantsCodes'!$E$28,IF($Q112=4,'3 PlantsCodes'!$E$29,1)))*IF($R112=1,'3 PlantsCodes'!$E$31,IF($R112=2,'3 PlantsCodes'!$E$32)))</f>
        <v>12.717589075898641</v>
      </c>
      <c r="BQ112" s="21">
        <f>VLOOKUP($C112,[1]Sevilla!$AB$6:$AZ$40,$T112)</f>
        <v>2.7935214026329009</v>
      </c>
      <c r="BR112" s="21">
        <f>VLOOKUP($C112,[1]Sevilla!$B$7:$Y$40,18)</f>
        <v>11.676460606061633</v>
      </c>
      <c r="BS112" s="21">
        <f>VLOOKUP($C112,[1]Sevilla!$B$7:$AA$40,26)</f>
        <v>0.45855457422723228</v>
      </c>
      <c r="BT112" s="22">
        <f>IF($V112=1,-[4]AB!$E$13,0)</f>
        <v>0</v>
      </c>
      <c r="BU112" s="63" t="s">
        <v>38</v>
      </c>
    </row>
    <row r="113" spans="1:73" x14ac:dyDescent="0.25">
      <c r="A113" s="195"/>
      <c r="B113" s="18">
        <v>16</v>
      </c>
      <c r="C113" s="26">
        <f t="shared" ref="C113:W113" si="112">IF(C83="","",C83)</f>
        <v>17</v>
      </c>
      <c r="D113" s="55" t="str">
        <f t="shared" si="112"/>
        <v>o</v>
      </c>
      <c r="E113" s="55" t="str">
        <f t="shared" si="112"/>
        <v>-</v>
      </c>
      <c r="F113" s="54" t="str">
        <f t="shared" si="112"/>
        <v>o</v>
      </c>
      <c r="G113" s="54" t="str">
        <f t="shared" si="112"/>
        <v>o</v>
      </c>
      <c r="H113" s="54">
        <f t="shared" si="112"/>
        <v>0</v>
      </c>
      <c r="I113" s="54">
        <f t="shared" si="112"/>
        <v>3</v>
      </c>
      <c r="J113" s="54">
        <f t="shared" si="112"/>
        <v>1</v>
      </c>
      <c r="K113" s="54">
        <f t="shared" si="112"/>
        <v>1</v>
      </c>
      <c r="L113" s="54">
        <f t="shared" si="112"/>
        <v>1</v>
      </c>
      <c r="M113" s="54">
        <f t="shared" si="112"/>
        <v>3111</v>
      </c>
      <c r="N113" s="54">
        <f t="shared" si="112"/>
        <v>7</v>
      </c>
      <c r="O113" s="54">
        <f t="shared" si="112"/>
        <v>12</v>
      </c>
      <c r="P113" s="54">
        <f t="shared" si="112"/>
        <v>1</v>
      </c>
      <c r="Q113" s="54">
        <f t="shared" si="112"/>
        <v>1</v>
      </c>
      <c r="R113" s="54">
        <f t="shared" si="112"/>
        <v>1</v>
      </c>
      <c r="S113" s="54" t="str">
        <f t="shared" si="112"/>
        <v>o</v>
      </c>
      <c r="T113" s="26">
        <f t="shared" si="112"/>
        <v>16</v>
      </c>
      <c r="U113" s="54">
        <f t="shared" si="112"/>
        <v>0</v>
      </c>
      <c r="V113" s="54">
        <f t="shared" si="112"/>
        <v>1</v>
      </c>
      <c r="W113" s="19" t="str">
        <f t="shared" si="112"/>
        <v/>
      </c>
      <c r="X113" s="23">
        <f>IF(X83&gt;0,VLOOKUP(X83,'[3]2020_Envelope'!$BH$6:$CR$128,6),"")</f>
        <v>13.56322456221198</v>
      </c>
      <c r="Y113" s="23">
        <f>IF(Y83&gt;0,VLOOKUP(Y83,'[3]2020_Envelope'!$BH$6:$CR$128,6),"")</f>
        <v>95.895161290322577</v>
      </c>
      <c r="Z113" s="23">
        <f>IF(Z83&gt;0,VLOOKUP(Z83,'[3]2020_Envelope'!$BH$6:$CR$128,6),"")</f>
        <v>22.44798387096774</v>
      </c>
      <c r="AA113" s="23">
        <f>IF(AA83&gt;0,VLOOKUP(AA83,'[3]2020_Envelope'!$BH$6:$CR$128,6),"")</f>
        <v>16.291607142857146</v>
      </c>
      <c r="AB113" s="23" t="str">
        <f>IF(AB83&gt;0,VLOOKUP(AB83,'[3]2020_Envelope'!$BH$6:$CR$128,6),"")</f>
        <v/>
      </c>
      <c r="AC113" s="23">
        <f>IF(AC83&gt;0,VLOOKUP(AC83,'[3]2020_Envelope'!$BH$6:$CR$128,6),"")</f>
        <v>12.554464285714287</v>
      </c>
      <c r="AD113" s="22" t="str">
        <f>IF(AD83&gt;0,VLOOKUP(AD83,'[3]2020_HVAC'!$EY$7:$KA$83,38),"")</f>
        <v/>
      </c>
      <c r="AE113" s="22" t="str">
        <f>IF(AE83&gt;0,VLOOKUP(AE83,'[3]2020_HVAC'!$EY$7:$KA$83,38),"")</f>
        <v/>
      </c>
      <c r="AF113" s="22" t="str">
        <f>IF(AF83&gt;0,VLOOKUP(AF83,'[3]2020_HVAC'!$EY$7:$KA$83,38),"")</f>
        <v/>
      </c>
      <c r="AG113" s="61">
        <f>VLOOKUP($C113,[2]Performance!$A$3:$K$36,11)</f>
        <v>1</v>
      </c>
      <c r="AH113" s="61">
        <f t="shared" si="95"/>
        <v>39</v>
      </c>
      <c r="AI113" s="22">
        <f>IF(AI83&gt;0,VLOOKUP(AI83,'[3]2020_HVAC'!$EY$7:$KA$83,AH113),"")</f>
        <v>24.091420934318936</v>
      </c>
      <c r="AJ113" s="22" t="str">
        <f>IF(AJ83&gt;0,VLOOKUP(AJ83,'[3]2020_HVAC'!$EY$7:$KA$83,38),"")</f>
        <v/>
      </c>
      <c r="AK113" s="22">
        <f>IF(AK83&gt;0,VLOOKUP(AK83,'[3]2020_HVAC'!$EY$7:$KA$83,38),"")</f>
        <v>92.473799999999997</v>
      </c>
      <c r="AL113" s="22">
        <f>IF(AL83&gt;0,VLOOKUP(AL83,'[3]2020_HVAC'!$EY$7:$KA$83,38),"")</f>
        <v>14.405428571428571</v>
      </c>
      <c r="AM113" s="22" t="str">
        <f>IF(AM83&gt;0,VLOOKUP(AM83,'[3]2020_HVAC'!$EY$7:$KA$83,38),"")</f>
        <v/>
      </c>
      <c r="AN113" s="22">
        <f>IF(AN83&gt;0,VLOOKUP(AN83,'[3]2020_HVAC'!$EY$7:$KA$83,38),"")</f>
        <v>28.746813423645321</v>
      </c>
      <c r="AO113" s="14">
        <f t="shared" si="96"/>
        <v>44865.786571405319</v>
      </c>
      <c r="AP113" s="23">
        <f>IF(AP83&gt;0,VLOOKUP(AP83,'[3]2020_Envelope'!$BH$6:$CR$128,7),"")</f>
        <v>6.5632234647550778</v>
      </c>
      <c r="AQ113" s="23">
        <f>IF(AQ83&gt;0,VLOOKUP(AQ83,'[3]2020_Envelope'!$BH$6:$CR$128,7),"")</f>
        <v>39.767741935483869</v>
      </c>
      <c r="AR113" s="23">
        <f>IF(AR83&gt;0,VLOOKUP(AR83,'[3]2020_Envelope'!$BH$6:$CR$128,7),"")</f>
        <v>10.862544802867383</v>
      </c>
      <c r="AS113" s="23">
        <f>IF(AS83&gt;0,VLOOKUP(AS83,'[3]2020_Envelope'!$BH$6:$CR$128,7),"")</f>
        <v>7.3895693779904308</v>
      </c>
      <c r="AT113" s="23" t="str">
        <f>IF(AT83&gt;0,VLOOKUP(AT83,'[3]2020_Envelope'!$BH$6:$CR$128,7),"")</f>
        <v/>
      </c>
      <c r="AU113" s="23">
        <f>IF(AU83&gt;0,VLOOKUP(AU83,'[3]2020_Envelope'!$BH$6:$CR$128,7),"")</f>
        <v>5.127272727272727</v>
      </c>
      <c r="AV113" s="22" t="str">
        <f>IF(AV83&gt;0,VLOOKUP(AV83,'[3]2020_HVAC'!$EY$7:$KA$83,41),"")</f>
        <v/>
      </c>
      <c r="AW113" s="22" t="str">
        <f>IF(AW83&gt;0,VLOOKUP(AW83,'[3]2020_HVAC'!$EY$7:$KA$83,41),"")</f>
        <v/>
      </c>
      <c r="AX113" s="22" t="str">
        <f>IF(AX83&gt;0,VLOOKUP(AX83,'[3]2020_HVAC'!$EY$7:$KA$83,41),"")</f>
        <v/>
      </c>
      <c r="AY113" s="61">
        <f>VLOOKUP($C113,[1]Performance!$A$3:$K$36,11)</f>
        <v>1</v>
      </c>
      <c r="AZ113" s="61">
        <f t="shared" si="97"/>
        <v>42</v>
      </c>
      <c r="BA113" s="22">
        <f>IF(BA83&gt;0,VLOOKUP(BA83,'[3]2020_HVAC'!$EY$7:$KA$83,AZ113),"")</f>
        <v>17.132411831874109</v>
      </c>
      <c r="BB113" s="22" t="str">
        <f>IF(BB83&gt;0,VLOOKUP(BB83,'[3]2020_HVAC'!$EY$7:$KA$83,41),"")</f>
        <v/>
      </c>
      <c r="BC113" s="22">
        <f>IF(BC83&gt;0,VLOOKUP(BC83,'[3]2020_HVAC'!$EY$7:$KA$83,41),"")</f>
        <v>81.678799999999995</v>
      </c>
      <c r="BD113" s="22">
        <f>IF(BD83&gt;0,VLOOKUP(BD83,'[3]2020_HVAC'!$EY$7:$KA$83,41),"")</f>
        <v>2.0371313131313129</v>
      </c>
      <c r="BE113" s="22" t="str">
        <f>IF(BE83&gt;0,VLOOKUP(BE83,'[3]2020_HVAC'!$EY$7:$KA$83,41),"")</f>
        <v/>
      </c>
      <c r="BF113" s="22">
        <f>IF(BF83&gt;0,VLOOKUP(BF83,'[3]2020_HVAC'!$EY$7:$KA$83,41),"")</f>
        <v>17.886906130268198</v>
      </c>
      <c r="BG113" s="14">
        <f t="shared" si="98"/>
        <v>186561.14556780667</v>
      </c>
      <c r="BH113" s="21">
        <f>IF($N113&gt;0,VLOOKUP($C113,[2]Sevilla!$AB$7:$AN$40,$N113))/((IF($P113=1,'3 PlantsCodes'!$D$26,IF($P113=2,'3 PlantsCodes'!$D$27,IF($P113=3,'3 PlantsCodes'!$D$28,IF($P113=4,'3 PlantsCodes'!$D$29)))))*IF($R113=1,'3 PlantsCodes'!$D$31,IF(SP_Seville!$R113=2,'3 PlantsCodes'!$D$32)))</f>
        <v>5.7021854114641375</v>
      </c>
      <c r="BI113" s="21">
        <f>IF($O113&gt;0,VLOOKUP($C113,[2]Sevilla!$AB$7:$AN$40,$O113),0)/(IF($Q113=1,'3 PlantsCodes'!$E$26,IF($Q113=3,'3 PlantsCodes'!$E$28,IF($Q113=4,'3 PlantsCodes'!$E$29,1)))*IF($R113=1,'3 PlantsCodes'!$E$31,IF($R113=2,'3 PlantsCodes'!$E$32)))</f>
        <v>22.694480320778457</v>
      </c>
      <c r="BJ113" s="21">
        <f>VLOOKUP($C113,[2]Sevilla!$AB$6:$AZ$40,$T113)</f>
        <v>5.6604736653367329</v>
      </c>
      <c r="BK113" s="21">
        <f>VLOOKUP($C113,[2]Sevilla!$B$7:$Y$40,18)</f>
        <v>11.353794285713454</v>
      </c>
      <c r="BL113" s="21">
        <f>VLOOKUP($C113,[2]Sevilla!$B$7:$AA$40,26)</f>
        <v>0.67002693501103572</v>
      </c>
      <c r="BM113" s="22">
        <f>IF($V113=1,-[4]SFH!$E$13,0)</f>
        <v>-22.85</v>
      </c>
      <c r="BN113" s="63" t="s">
        <v>38</v>
      </c>
      <c r="BO113" s="21">
        <f>IF($N113&gt;0,VLOOKUP($C113,[1]Sevilla!$AB$7:$AN$40,$N113))/((IF($P113=1,'3 PlantsCodes'!$D$26,IF($P113=2,'3 PlantsCodes'!$D$27,IF($P113=3,'3 PlantsCodes'!$D$28,IF($P113=4,'3 PlantsCodes'!$D$29)))))*IF($R113=1,'3 PlantsCodes'!$D$31,IF(SP_Seville!$R113=2,'3 PlantsCodes'!$D$32)))</f>
        <v>5.1565156304857869</v>
      </c>
      <c r="BP113" s="21">
        <f>IF($O113&gt;0,VLOOKUP($C113,[1]Sevilla!$AB$7:$AN$40,$O113),0)/(IF($Q113=1,'3 PlantsCodes'!$E$26,IF($Q113=3,'3 PlantsCodes'!$E$28,IF($Q113=4,'3 PlantsCodes'!$E$29,1)))*IF($R113=1,'3 PlantsCodes'!$E$31,IF($R113=2,'3 PlantsCodes'!$E$32)))</f>
        <v>13.421933768568328</v>
      </c>
      <c r="BQ113" s="21">
        <f>VLOOKUP($C113,[1]Sevilla!$AB$6:$AZ$40,$T113)</f>
        <v>8.6076984399034</v>
      </c>
      <c r="BR113" s="21">
        <f>VLOOKUP($C113,[1]Sevilla!$B$7:$Y$40,18)</f>
        <v>11.676460606061633</v>
      </c>
      <c r="BS113" s="21">
        <f>VLOOKUP($C113,[1]Sevilla!$B$7:$AA$40,26)</f>
        <v>0.48015344167834789</v>
      </c>
      <c r="BT113" s="22">
        <f>IF($V113=1,-[4]AB!$E$13,0)</f>
        <v>-13.768686868686869</v>
      </c>
      <c r="BU113" s="63" t="s">
        <v>38</v>
      </c>
    </row>
    <row r="114" spans="1:73" x14ac:dyDescent="0.25">
      <c r="A114" s="195"/>
      <c r="B114" s="18">
        <v>17</v>
      </c>
      <c r="C114" s="26">
        <f t="shared" ref="C114:W114" si="113">IF(C84="","",C84)</f>
        <v>18</v>
      </c>
      <c r="D114" s="55" t="str">
        <f t="shared" si="113"/>
        <v>o</v>
      </c>
      <c r="E114" s="55" t="str">
        <f t="shared" si="113"/>
        <v>-</v>
      </c>
      <c r="F114" s="54" t="str">
        <f t="shared" si="113"/>
        <v>o+</v>
      </c>
      <c r="G114" s="54" t="str">
        <f t="shared" si="113"/>
        <v>o</v>
      </c>
      <c r="H114" s="54">
        <f t="shared" si="113"/>
        <v>0</v>
      </c>
      <c r="I114" s="54">
        <f t="shared" si="113"/>
        <v>3</v>
      </c>
      <c r="J114" s="54">
        <f t="shared" si="113"/>
        <v>1</v>
      </c>
      <c r="K114" s="54">
        <f t="shared" si="113"/>
        <v>2</v>
      </c>
      <c r="L114" s="54">
        <f t="shared" si="113"/>
        <v>1</v>
      </c>
      <c r="M114" s="54">
        <f t="shared" si="113"/>
        <v>3121</v>
      </c>
      <c r="N114" s="54">
        <f t="shared" si="113"/>
        <v>7</v>
      </c>
      <c r="O114" s="54">
        <f t="shared" si="113"/>
        <v>12</v>
      </c>
      <c r="P114" s="54">
        <f t="shared" si="113"/>
        <v>1</v>
      </c>
      <c r="Q114" s="54">
        <f t="shared" si="113"/>
        <v>1</v>
      </c>
      <c r="R114" s="54">
        <f t="shared" si="113"/>
        <v>1</v>
      </c>
      <c r="S114" s="54" t="str">
        <f t="shared" si="113"/>
        <v>o</v>
      </c>
      <c r="T114" s="26">
        <f t="shared" si="113"/>
        <v>16</v>
      </c>
      <c r="U114" s="54">
        <f t="shared" si="113"/>
        <v>0</v>
      </c>
      <c r="V114" s="54">
        <f t="shared" si="113"/>
        <v>1</v>
      </c>
      <c r="W114" s="19" t="str">
        <f t="shared" si="113"/>
        <v/>
      </c>
      <c r="X114" s="23">
        <f>IF(X84&gt;0,VLOOKUP(X84,'[3]2020_Envelope'!$BH$6:$CR$128,6),"")</f>
        <v>13.56322456221198</v>
      </c>
      <c r="Y114" s="23">
        <f>IF(Y84&gt;0,VLOOKUP(Y84,'[3]2020_Envelope'!$BH$6:$CR$128,6),"")</f>
        <v>95.895161290322577</v>
      </c>
      <c r="Z114" s="23">
        <f>IF(Z84&gt;0,VLOOKUP(Z84,'[3]2020_Envelope'!$BH$6:$CR$128,6),"")</f>
        <v>22.44798387096774</v>
      </c>
      <c r="AA114" s="23">
        <f>IF(AA84&gt;0,VLOOKUP(AA84,'[3]2020_Envelope'!$BH$6:$CR$128,6),"")</f>
        <v>16.291607142857146</v>
      </c>
      <c r="AB114" s="23">
        <f>IF(AB84&gt;0,VLOOKUP(AB84,'[3]2020_Envelope'!$BH$6:$CR$128,6),"")</f>
        <v>56.34910714285715</v>
      </c>
      <c r="AC114" s="23">
        <f>IF(AC84&gt;0,VLOOKUP(AC84,'[3]2020_Envelope'!$BH$6:$CR$128,6),"")</f>
        <v>29.196428571428573</v>
      </c>
      <c r="AD114" s="22" t="str">
        <f>IF(AD84&gt;0,VLOOKUP(AD84,'[3]2020_HVAC'!$EY$7:$KA$83,38),"")</f>
        <v/>
      </c>
      <c r="AE114" s="22" t="str">
        <f>IF(AE84&gt;0,VLOOKUP(AE84,'[3]2020_HVAC'!$EY$7:$KA$83,38),"")</f>
        <v/>
      </c>
      <c r="AF114" s="22" t="str">
        <f>IF(AF84&gt;0,VLOOKUP(AF84,'[3]2020_HVAC'!$EY$7:$KA$83,38),"")</f>
        <v/>
      </c>
      <c r="AG114" s="61">
        <f>VLOOKUP($C114,[2]Performance!$A$3:$K$36,11)</f>
        <v>1</v>
      </c>
      <c r="AH114" s="61">
        <f t="shared" si="95"/>
        <v>39</v>
      </c>
      <c r="AI114" s="22">
        <f>IF(AI84&gt;0,VLOOKUP(AI84,'[3]2020_HVAC'!$EY$7:$KA$83,AH114),"")</f>
        <v>24.091420934318936</v>
      </c>
      <c r="AJ114" s="22" t="str">
        <f>IF(AJ84&gt;0,VLOOKUP(AJ84,'[3]2020_HVAC'!$EY$7:$KA$83,38),"")</f>
        <v/>
      </c>
      <c r="AK114" s="22">
        <f>IF(AK84&gt;0,VLOOKUP(AK84,'[3]2020_HVAC'!$EY$7:$KA$83,38),"")</f>
        <v>92.473799999999997</v>
      </c>
      <c r="AL114" s="22">
        <f>IF(AL84&gt;0,VLOOKUP(AL84,'[3]2020_HVAC'!$EY$7:$KA$83,38),"")</f>
        <v>14.405428571428571</v>
      </c>
      <c r="AM114" s="22" t="str">
        <f>IF(AM84&gt;0,VLOOKUP(AM84,'[3]2020_HVAC'!$EY$7:$KA$83,38),"")</f>
        <v/>
      </c>
      <c r="AN114" s="22">
        <f>IF(AN84&gt;0,VLOOKUP(AN84,'[3]2020_HVAC'!$EY$7:$KA$83,38),"")</f>
        <v>28.746813423645321</v>
      </c>
      <c r="AO114" s="14">
        <f t="shared" si="96"/>
        <v>55084.536571405319</v>
      </c>
      <c r="AP114" s="23">
        <f>IF(AP84&gt;0,VLOOKUP(AP84,'[3]2020_Envelope'!$BH$6:$CR$128,7),"")</f>
        <v>6.5632234647550778</v>
      </c>
      <c r="AQ114" s="23">
        <f>IF(AQ84&gt;0,VLOOKUP(AQ84,'[3]2020_Envelope'!$BH$6:$CR$128,7),"")</f>
        <v>39.767741935483869</v>
      </c>
      <c r="AR114" s="23">
        <f>IF(AR84&gt;0,VLOOKUP(AR84,'[3]2020_Envelope'!$BH$6:$CR$128,7),"")</f>
        <v>10.862544802867383</v>
      </c>
      <c r="AS114" s="23">
        <f>IF(AS84&gt;0,VLOOKUP(AS84,'[3]2020_Envelope'!$BH$6:$CR$128,7),"")</f>
        <v>7.3895693779904308</v>
      </c>
      <c r="AT114" s="23">
        <f>IF(AT84&gt;0,VLOOKUP(AT84,'[3]2020_Envelope'!$BH$6:$CR$128,7),"")</f>
        <v>24.739090909090908</v>
      </c>
      <c r="AU114" s="23">
        <f>IF(AU84&gt;0,VLOOKUP(AU84,'[3]2020_Envelope'!$BH$6:$CR$128,7),"")</f>
        <v>12.818181818181818</v>
      </c>
      <c r="AV114" s="22" t="str">
        <f>IF(AV84&gt;0,VLOOKUP(AV84,'[3]2020_HVAC'!$EY$7:$KA$83,41),"")</f>
        <v/>
      </c>
      <c r="AW114" s="22" t="str">
        <f>IF(AW84&gt;0,VLOOKUP(AW84,'[3]2020_HVAC'!$EY$7:$KA$83,41),"")</f>
        <v/>
      </c>
      <c r="AX114" s="22" t="str">
        <f>IF(AX84&gt;0,VLOOKUP(AX84,'[3]2020_HVAC'!$EY$7:$KA$83,41),"")</f>
        <v/>
      </c>
      <c r="AY114" s="61">
        <f>VLOOKUP($C114,[1]Performance!$A$3:$K$36,11)</f>
        <v>1</v>
      </c>
      <c r="AZ114" s="61">
        <f t="shared" si="97"/>
        <v>42</v>
      </c>
      <c r="BA114" s="22">
        <f>IF(BA84&gt;0,VLOOKUP(BA84,'[3]2020_HVAC'!$EY$7:$KA$83,AZ114),"")</f>
        <v>17.132411831874109</v>
      </c>
      <c r="BB114" s="22" t="str">
        <f>IF(BB84&gt;0,VLOOKUP(BB84,'[3]2020_HVAC'!$EY$7:$KA$83,41),"")</f>
        <v/>
      </c>
      <c r="BC114" s="22">
        <f>IF(BC84&gt;0,VLOOKUP(BC84,'[3]2020_HVAC'!$EY$7:$KA$83,41),"")</f>
        <v>81.678799999999995</v>
      </c>
      <c r="BD114" s="22">
        <f>IF(BD84&gt;0,VLOOKUP(BD84,'[3]2020_HVAC'!$EY$7:$KA$83,41),"")</f>
        <v>2.0371313131313129</v>
      </c>
      <c r="BE114" s="22" t="str">
        <f>IF(BE84&gt;0,VLOOKUP(BE84,'[3]2020_HVAC'!$EY$7:$KA$83,41),"")</f>
        <v/>
      </c>
      <c r="BF114" s="22">
        <f>IF(BF84&gt;0,VLOOKUP(BF84,'[3]2020_HVAC'!$EY$7:$KA$83,41),"")</f>
        <v>17.886906130268198</v>
      </c>
      <c r="BG114" s="14">
        <f t="shared" si="98"/>
        <v>218666.84556780665</v>
      </c>
      <c r="BH114" s="21">
        <f>IF($N114&gt;0,VLOOKUP($C114,[2]Sevilla!$AB$7:$AN$40,$N114))/((IF($P114=1,'3 PlantsCodes'!$D$26,IF($P114=2,'3 PlantsCodes'!$D$27,IF($P114=3,'3 PlantsCodes'!$D$28,IF($P114=4,'3 PlantsCodes'!$D$29)))))*IF($R114=1,'3 PlantsCodes'!$D$31,IF(SP_Seville!$R114=2,'3 PlantsCodes'!$D$32)))</f>
        <v>5.7161108448008147</v>
      </c>
      <c r="BI114" s="21">
        <f>IF($O114&gt;0,VLOOKUP($C114,[2]Sevilla!$AB$7:$AN$40,$O114),0)/(IF($Q114=1,'3 PlantsCodes'!$E$26,IF($Q114=3,'3 PlantsCodes'!$E$28,IF($Q114=4,'3 PlantsCodes'!$E$29,1)))*IF($R114=1,'3 PlantsCodes'!$E$31,IF($R114=2,'3 PlantsCodes'!$E$32)))</f>
        <v>12.909113759994032</v>
      </c>
      <c r="BJ114" s="21">
        <f>VLOOKUP($C114,[2]Sevilla!$AB$6:$AZ$40,$T114)</f>
        <v>5.6742294017881587</v>
      </c>
      <c r="BK114" s="21">
        <f>VLOOKUP($C114,[2]Sevilla!$B$7:$Y$40,18)</f>
        <v>11.353794285713454</v>
      </c>
      <c r="BL114" s="21">
        <f>VLOOKUP($C114,[2]Sevilla!$B$7:$AA$40,26)</f>
        <v>0.49556443296663338</v>
      </c>
      <c r="BM114" s="22">
        <f>IF($V114=1,-[4]SFH!$E$13,0)</f>
        <v>-22.85</v>
      </c>
      <c r="BN114" s="63" t="s">
        <v>38</v>
      </c>
      <c r="BO114" s="21">
        <f>IF($N114&gt;0,VLOOKUP($C114,[1]Sevilla!$AB$7:$AN$40,$N114))/((IF($P114=1,'3 PlantsCodes'!$D$26,IF($P114=2,'3 PlantsCodes'!$D$27,IF($P114=3,'3 PlantsCodes'!$D$28,IF($P114=4,'3 PlantsCodes'!$D$29)))))*IF($R114=1,'3 PlantsCodes'!$D$31,IF(SP_Seville!$R114=2,'3 PlantsCodes'!$D$32)))</f>
        <v>5.1589990070719614</v>
      </c>
      <c r="BP114" s="21">
        <f>IF($O114&gt;0,VLOOKUP($C114,[1]Sevilla!$AB$7:$AN$40,$O114),0)/(IF($Q114=1,'3 PlantsCodes'!$E$26,IF($Q114=3,'3 PlantsCodes'!$E$28,IF($Q114=4,'3 PlantsCodes'!$E$29,1)))*IF($R114=1,'3 PlantsCodes'!$E$31,IF($R114=2,'3 PlantsCodes'!$E$32)))</f>
        <v>7.3230378754980068</v>
      </c>
      <c r="BQ114" s="21">
        <f>VLOOKUP($C114,[1]Sevilla!$AB$6:$AZ$40,$T114)</f>
        <v>8.6114729551944684</v>
      </c>
      <c r="BR114" s="21">
        <f>VLOOKUP($C114,[1]Sevilla!$B$7:$Y$40,18)</f>
        <v>11.676460606061633</v>
      </c>
      <c r="BS114" s="21">
        <f>VLOOKUP($C114,[1]Sevilla!$B$7:$AA$40,26)</f>
        <v>0.40735790132488547</v>
      </c>
      <c r="BT114" s="22">
        <f>IF($V114=1,-[4]AB!$E$13,0)</f>
        <v>-13.768686868686869</v>
      </c>
      <c r="BU114" s="63" t="s">
        <v>38</v>
      </c>
    </row>
    <row r="115" spans="1:73" x14ac:dyDescent="0.25">
      <c r="A115" s="195"/>
      <c r="B115" s="18">
        <v>18</v>
      </c>
      <c r="C115" s="26">
        <f t="shared" ref="C115:W115" si="114">IF(C85="","",C85)</f>
        <v>28</v>
      </c>
      <c r="D115" s="55" t="str">
        <f t="shared" si="114"/>
        <v>o+</v>
      </c>
      <c r="E115" s="55" t="str">
        <f t="shared" si="114"/>
        <v>o</v>
      </c>
      <c r="F115" s="54" t="str">
        <f t="shared" si="114"/>
        <v>o+</v>
      </c>
      <c r="G115" s="54" t="str">
        <f t="shared" si="114"/>
        <v>o</v>
      </c>
      <c r="H115" s="54">
        <f t="shared" si="114"/>
        <v>0</v>
      </c>
      <c r="I115" s="54">
        <f t="shared" si="114"/>
        <v>4</v>
      </c>
      <c r="J115" s="54">
        <f t="shared" si="114"/>
        <v>2</v>
      </c>
      <c r="K115" s="54">
        <f t="shared" si="114"/>
        <v>2</v>
      </c>
      <c r="L115" s="54">
        <f t="shared" si="114"/>
        <v>1</v>
      </c>
      <c r="M115" s="54">
        <f t="shared" si="114"/>
        <v>4221</v>
      </c>
      <c r="N115" s="54">
        <f t="shared" si="114"/>
        <v>7</v>
      </c>
      <c r="O115" s="54">
        <f t="shared" si="114"/>
        <v>12</v>
      </c>
      <c r="P115" s="54">
        <f t="shared" si="114"/>
        <v>1</v>
      </c>
      <c r="Q115" s="54">
        <f t="shared" si="114"/>
        <v>1</v>
      </c>
      <c r="R115" s="54">
        <f t="shared" si="114"/>
        <v>1</v>
      </c>
      <c r="S115" s="54" t="str">
        <f t="shared" si="114"/>
        <v>o</v>
      </c>
      <c r="T115" s="26">
        <f t="shared" si="114"/>
        <v>16</v>
      </c>
      <c r="U115" s="54">
        <f t="shared" si="114"/>
        <v>0</v>
      </c>
      <c r="V115" s="54">
        <f t="shared" si="114"/>
        <v>1</v>
      </c>
      <c r="W115" s="19" t="str">
        <f t="shared" si="114"/>
        <v/>
      </c>
      <c r="X115" s="23">
        <f>IF(X85&gt;0,VLOOKUP(X85,'[3]2020_Envelope'!$BH$6:$CR$128,6),"")</f>
        <v>17.811299354838706</v>
      </c>
      <c r="Y115" s="23">
        <f>IF(Y85&gt;0,VLOOKUP(Y85,'[3]2020_Envelope'!$BH$6:$CR$128,6),"")</f>
        <v>109.79301075268818</v>
      </c>
      <c r="Z115" s="23">
        <f>IF(Z85&gt;0,VLOOKUP(Z85,'[3]2020_Envelope'!$BH$6:$CR$128,6),"")</f>
        <v>25.306616136075686</v>
      </c>
      <c r="AA115" s="23">
        <f>IF(AA85&gt;0,VLOOKUP(AA85,'[3]2020_Envelope'!$BH$6:$CR$128,6),"")</f>
        <v>88.946458646616577</v>
      </c>
      <c r="AB115" s="23">
        <f>IF(AB85&gt;0,VLOOKUP(AB85,'[3]2020_Envelope'!$BH$6:$CR$128,6),"")</f>
        <v>56.34910714285715</v>
      </c>
      <c r="AC115" s="23">
        <f>IF(AC85&gt;0,VLOOKUP(AC85,'[3]2020_Envelope'!$BH$6:$CR$128,6),"")</f>
        <v>29.196428571428573</v>
      </c>
      <c r="AD115" s="22" t="str">
        <f>IF(AD85&gt;0,VLOOKUP(AD85,'[3]2020_HVAC'!$EY$7:$KA$83,38),"")</f>
        <v/>
      </c>
      <c r="AE115" s="22" t="str">
        <f>IF(AE85&gt;0,VLOOKUP(AE85,'[3]2020_HVAC'!$EY$7:$KA$83,38),"")</f>
        <v/>
      </c>
      <c r="AF115" s="22" t="str">
        <f>IF(AF85&gt;0,VLOOKUP(AF85,'[3]2020_HVAC'!$EY$7:$KA$83,38),"")</f>
        <v/>
      </c>
      <c r="AG115" s="61">
        <f>VLOOKUP($C115,[2]Performance!$A$3:$K$36,11)</f>
        <v>2</v>
      </c>
      <c r="AH115" s="61">
        <f t="shared" si="95"/>
        <v>40</v>
      </c>
      <c r="AI115" s="22">
        <f>IF(AI85&gt;0,VLOOKUP(AI85,'[3]2020_HVAC'!$EY$7:$KA$83,AH115),"")</f>
        <v>7.5092322887604581</v>
      </c>
      <c r="AJ115" s="22" t="str">
        <f>IF(AJ85&gt;0,VLOOKUP(AJ85,'[3]2020_HVAC'!$EY$7:$KA$83,38),"")</f>
        <v/>
      </c>
      <c r="AK115" s="22">
        <f>IF(AK85&gt;0,VLOOKUP(AK85,'[3]2020_HVAC'!$EY$7:$KA$83,38),"")</f>
        <v>92.473799999999997</v>
      </c>
      <c r="AL115" s="22">
        <f>IF(AL85&gt;0,VLOOKUP(AL85,'[3]2020_HVAC'!$EY$7:$KA$83,38),"")</f>
        <v>14.405428571428571</v>
      </c>
      <c r="AM115" s="22" t="str">
        <f>IF(AM85&gt;0,VLOOKUP(AM85,'[3]2020_HVAC'!$EY$7:$KA$83,38),"")</f>
        <v/>
      </c>
      <c r="AN115" s="22">
        <f>IF(AN85&gt;0,VLOOKUP(AN85,'[3]2020_HVAC'!$EY$7:$KA$83,38),"")</f>
        <v>28.746813423645321</v>
      </c>
      <c r="AO115" s="14">
        <f t="shared" si="96"/>
        <v>65875.347284367483</v>
      </c>
      <c r="AP115" s="23">
        <f>IF(AP85&gt;0,VLOOKUP(AP85,'[3]2020_Envelope'!$BH$6:$CR$128,7),"")</f>
        <v>8.6188603106332131</v>
      </c>
      <c r="AQ115" s="23">
        <f>IF(AQ85&gt;0,VLOOKUP(AQ85,'[3]2020_Envelope'!$BH$6:$CR$128,7),"")</f>
        <v>45.531182795698918</v>
      </c>
      <c r="AR115" s="23">
        <f>IF(AR85&gt;0,VLOOKUP(AR85,'[3]2020_Envelope'!$BH$6:$CR$128,7),"")</f>
        <v>12.245832550807066</v>
      </c>
      <c r="AS115" s="23">
        <f>IF(AS85&gt;0,VLOOKUP(AS85,'[3]2020_Envelope'!$BH$6:$CR$128,7),"")</f>
        <v>39.050388516746416</v>
      </c>
      <c r="AT115" s="23">
        <f>IF(AT85&gt;0,VLOOKUP(AT85,'[3]2020_Envelope'!$BH$6:$CR$128,7),"")</f>
        <v>24.739090909090908</v>
      </c>
      <c r="AU115" s="23">
        <f>IF(AU85&gt;0,VLOOKUP(AU85,'[3]2020_Envelope'!$BH$6:$CR$128,7),"")</f>
        <v>12.818181818181818</v>
      </c>
      <c r="AV115" s="22" t="str">
        <f>IF(AV85&gt;0,VLOOKUP(AV85,'[3]2020_HVAC'!$EY$7:$KA$83,41),"")</f>
        <v/>
      </c>
      <c r="AW115" s="22" t="str">
        <f>IF(AW85&gt;0,VLOOKUP(AW85,'[3]2020_HVAC'!$EY$7:$KA$83,41),"")</f>
        <v/>
      </c>
      <c r="AX115" s="22" t="str">
        <f>IF(AX85&gt;0,VLOOKUP(AX85,'[3]2020_HVAC'!$EY$7:$KA$83,41),"")</f>
        <v/>
      </c>
      <c r="AY115" s="61">
        <f>VLOOKUP($C115,[1]Performance!$A$3:$K$36,11)</f>
        <v>2</v>
      </c>
      <c r="AZ115" s="61">
        <f t="shared" si="97"/>
        <v>43</v>
      </c>
      <c r="BA115" s="22">
        <f>IF(BA85&gt;0,VLOOKUP(BA85,'[3]2020_HVAC'!$EY$7:$KA$83,AZ115),"")</f>
        <v>8.2530629089287437</v>
      </c>
      <c r="BB115" s="22" t="str">
        <f>IF(BB85&gt;0,VLOOKUP(BB85,'[3]2020_HVAC'!$EY$7:$KA$83,41),"")</f>
        <v/>
      </c>
      <c r="BC115" s="22">
        <f>IF(BC85&gt;0,VLOOKUP(BC85,'[3]2020_HVAC'!$EY$7:$KA$83,41),"")</f>
        <v>81.678799999999995</v>
      </c>
      <c r="BD115" s="22">
        <f>IF(BD85&gt;0,VLOOKUP(BD85,'[3]2020_HVAC'!$EY$7:$KA$83,41),"")</f>
        <v>2.0371313131313129</v>
      </c>
      <c r="BE115" s="22" t="str">
        <f>IF(BE85&gt;0,VLOOKUP(BE85,'[3]2020_HVAC'!$EY$7:$KA$83,41),"")</f>
        <v/>
      </c>
      <c r="BF115" s="22">
        <f>IF(BF85&gt;0,VLOOKUP(BF85,'[3]2020_HVAC'!$EY$7:$KA$83,41),"")</f>
        <v>17.886906130268198</v>
      </c>
      <c r="BG115" s="14">
        <f t="shared" si="98"/>
        <v>250330.84288095174</v>
      </c>
      <c r="BH115" s="21">
        <f>IF($N115&gt;0,VLOOKUP($C115,[2]Sevilla!$AB$7:$AN$40,$N115))/((IF($P115=1,'3 PlantsCodes'!$D$26,IF($P115=2,'3 PlantsCodes'!$D$27,IF($P115=3,'3 PlantsCodes'!$D$28,IF($P115=4,'3 PlantsCodes'!$D$29)))))*IF($R115=1,'3 PlantsCodes'!$D$31,IF(SP_Seville!$R115=2,'3 PlantsCodes'!$D$32)))</f>
        <v>2.4413919390614836</v>
      </c>
      <c r="BI115" s="21">
        <f>IF($O115&gt;0,VLOOKUP($C115,[2]Sevilla!$AB$7:$AN$40,$O115),0)/(IF($Q115=1,'3 PlantsCodes'!$E$26,IF($Q115=3,'3 PlantsCodes'!$E$28,IF($Q115=4,'3 PlantsCodes'!$E$29,1)))*IF($R115=1,'3 PlantsCodes'!$E$31,IF($R115=2,'3 PlantsCodes'!$E$32)))</f>
        <v>11.515186325664162</v>
      </c>
      <c r="BJ115" s="21">
        <f>VLOOKUP($C115,[2]Sevilla!$AB$6:$AZ$40,$T115)</f>
        <v>6.4653560528720568</v>
      </c>
      <c r="BK115" s="21">
        <f>VLOOKUP($C115,[2]Sevilla!$B$7:$Y$40,18)</f>
        <v>11.353794285713454</v>
      </c>
      <c r="BL115" s="21">
        <f>VLOOKUP($C115,[2]Sevilla!$B$7:$AA$40,26)</f>
        <v>0.45070685752369849</v>
      </c>
      <c r="BM115" s="22">
        <f>IF($V115=1,-[4]SFH!$E$13,0)</f>
        <v>-22.85</v>
      </c>
      <c r="BN115" s="63" t="s">
        <v>38</v>
      </c>
      <c r="BO115" s="21">
        <f>IF($N115&gt;0,VLOOKUP($C115,[1]Sevilla!$AB$7:$AN$40,$N115))/((IF($P115=1,'3 PlantsCodes'!$D$26,IF($P115=2,'3 PlantsCodes'!$D$27,IF($P115=3,'3 PlantsCodes'!$D$28,IF($P115=4,'3 PlantsCodes'!$D$29)))))*IF($R115=1,'3 PlantsCodes'!$D$31,IF(SP_Seville!$R115=2,'3 PlantsCodes'!$D$32)))</f>
        <v>2.511160168762288</v>
      </c>
      <c r="BP115" s="21">
        <f>IF($O115&gt;0,VLOOKUP($C115,[1]Sevilla!$AB$7:$AN$40,$O115),0)/(IF($Q115=1,'3 PlantsCodes'!$E$26,IF($Q115=3,'3 PlantsCodes'!$E$28,IF($Q115=4,'3 PlantsCodes'!$E$29,1)))*IF($R115=1,'3 PlantsCodes'!$E$31,IF($R115=2,'3 PlantsCodes'!$E$32)))</f>
        <v>6.0592104708843699</v>
      </c>
      <c r="BQ115" s="21">
        <f>VLOOKUP($C115,[1]Sevilla!$AB$6:$AZ$40,$T115)</f>
        <v>9.203116274942106</v>
      </c>
      <c r="BR115" s="21">
        <f>VLOOKUP($C115,[1]Sevilla!$B$7:$Y$40,18)</f>
        <v>11.676460606061633</v>
      </c>
      <c r="BS115" s="21">
        <f>VLOOKUP($C115,[1]Sevilla!$B$7:$AA$40,26)</f>
        <v>0.38584562011494955</v>
      </c>
      <c r="BT115" s="22">
        <f>IF($V115=1,-[4]AB!$E$13,0)</f>
        <v>-13.768686868686869</v>
      </c>
      <c r="BU115" s="63" t="s">
        <v>38</v>
      </c>
    </row>
    <row r="116" spans="1:73" x14ac:dyDescent="0.25">
      <c r="A116" s="195"/>
      <c r="B116" s="18">
        <v>19</v>
      </c>
      <c r="C116" s="26">
        <f t="shared" ref="C116:W116" si="115">IF(C86="","",C86)</f>
        <v>31</v>
      </c>
      <c r="D116" s="55" t="str">
        <f t="shared" si="115"/>
        <v>o+</v>
      </c>
      <c r="E116" s="55" t="str">
        <f t="shared" si="115"/>
        <v>o+</v>
      </c>
      <c r="F116" s="54" t="str">
        <f t="shared" si="115"/>
        <v>o</v>
      </c>
      <c r="G116" s="54" t="str">
        <f t="shared" si="115"/>
        <v>o</v>
      </c>
      <c r="H116" s="54">
        <f t="shared" si="115"/>
        <v>0</v>
      </c>
      <c r="I116" s="54">
        <f t="shared" si="115"/>
        <v>4</v>
      </c>
      <c r="J116" s="54">
        <f t="shared" si="115"/>
        <v>3</v>
      </c>
      <c r="K116" s="54">
        <f t="shared" si="115"/>
        <v>1</v>
      </c>
      <c r="L116" s="54">
        <f t="shared" si="115"/>
        <v>1</v>
      </c>
      <c r="M116" s="54">
        <f t="shared" si="115"/>
        <v>4311</v>
      </c>
      <c r="N116" s="54">
        <f t="shared" si="115"/>
        <v>7</v>
      </c>
      <c r="O116" s="54">
        <f t="shared" si="115"/>
        <v>12</v>
      </c>
      <c r="P116" s="54">
        <f t="shared" si="115"/>
        <v>1</v>
      </c>
      <c r="Q116" s="54">
        <f t="shared" si="115"/>
        <v>1</v>
      </c>
      <c r="R116" s="54">
        <f t="shared" si="115"/>
        <v>1</v>
      </c>
      <c r="S116" s="54" t="str">
        <f t="shared" si="115"/>
        <v>o</v>
      </c>
      <c r="T116" s="26">
        <f t="shared" si="115"/>
        <v>16</v>
      </c>
      <c r="U116" s="54">
        <f t="shared" si="115"/>
        <v>0</v>
      </c>
      <c r="V116" s="54">
        <f t="shared" si="115"/>
        <v>1</v>
      </c>
      <c r="W116" s="19" t="str">
        <f t="shared" si="115"/>
        <v/>
      </c>
      <c r="X116" s="23">
        <f>IF(X86&gt;0,VLOOKUP(X86,'[3]2020_Envelope'!$BH$6:$CR$128,6),"")</f>
        <v>17.811299354838706</v>
      </c>
      <c r="Y116" s="23">
        <f>IF(Y86&gt;0,VLOOKUP(Y86,'[3]2020_Envelope'!$BH$6:$CR$128,6),"")</f>
        <v>109.79301075268818</v>
      </c>
      <c r="Z116" s="23">
        <f>IF(Z86&gt;0,VLOOKUP(Z86,'[3]2020_Envelope'!$BH$6:$CR$128,6),"")</f>
        <v>25.306616136075686</v>
      </c>
      <c r="AA116" s="23">
        <f>IF(AA86&gt;0,VLOOKUP(AA86,'[3]2020_Envelope'!$BH$6:$CR$128,6),"")</f>
        <v>113.55650323308275</v>
      </c>
      <c r="AB116" s="23" t="str">
        <f>IF(AB86&gt;0,VLOOKUP(AB86,'[3]2020_Envelope'!$BH$6:$CR$128,6),"")</f>
        <v/>
      </c>
      <c r="AC116" s="23">
        <f>IF(AC86&gt;0,VLOOKUP(AC86,'[3]2020_Envelope'!$BH$6:$CR$128,6),"")</f>
        <v>12.554464285714287</v>
      </c>
      <c r="AD116" s="22" t="str">
        <f>IF(AD86&gt;0,VLOOKUP(AD86,'[3]2020_HVAC'!$EY$7:$KA$83,38),"")</f>
        <v/>
      </c>
      <c r="AE116" s="22" t="str">
        <f>IF(AE86&gt;0,VLOOKUP(AE86,'[3]2020_HVAC'!$EY$7:$KA$83,38),"")</f>
        <v/>
      </c>
      <c r="AF116" s="22" t="str">
        <f>IF(AF86&gt;0,VLOOKUP(AF86,'[3]2020_HVAC'!$EY$7:$KA$83,38),"")</f>
        <v/>
      </c>
      <c r="AG116" s="61">
        <f>VLOOKUP($C116,[2]Performance!$A$3:$K$36,11)</f>
        <v>2</v>
      </c>
      <c r="AH116" s="61">
        <f t="shared" si="95"/>
        <v>40</v>
      </c>
      <c r="AI116" s="22">
        <f>IF(AI86&gt;0,VLOOKUP(AI86,'[3]2020_HVAC'!$EY$7:$KA$83,AH116),"")</f>
        <v>7.5092322887604581</v>
      </c>
      <c r="AJ116" s="22" t="str">
        <f>IF(AJ86&gt;0,VLOOKUP(AJ86,'[3]2020_HVAC'!$EY$7:$KA$83,38),"")</f>
        <v/>
      </c>
      <c r="AK116" s="22">
        <f>IF(AK86&gt;0,VLOOKUP(AK86,'[3]2020_HVAC'!$EY$7:$KA$83,38),"")</f>
        <v>92.473799999999997</v>
      </c>
      <c r="AL116" s="22">
        <f>IF(AL86&gt;0,VLOOKUP(AL86,'[3]2020_HVAC'!$EY$7:$KA$83,38),"")</f>
        <v>14.405428571428571</v>
      </c>
      <c r="AM116" s="22" t="str">
        <f>IF(AM86&gt;0,VLOOKUP(AM86,'[3]2020_HVAC'!$EY$7:$KA$83,38),"")</f>
        <v/>
      </c>
      <c r="AN116" s="22">
        <f>IF(AN86&gt;0,VLOOKUP(AN86,'[3]2020_HVAC'!$EY$7:$KA$83,38),"")</f>
        <v>28.746813423645321</v>
      </c>
      <c r="AO116" s="14">
        <f t="shared" si="96"/>
        <v>59102.003526472756</v>
      </c>
      <c r="AP116" s="23">
        <f>IF(AP86&gt;0,VLOOKUP(AP86,'[3]2020_Envelope'!$BH$6:$CR$128,7),"")</f>
        <v>8.6188603106332131</v>
      </c>
      <c r="AQ116" s="23">
        <f>IF(AQ86&gt;0,VLOOKUP(AQ86,'[3]2020_Envelope'!$BH$6:$CR$128,7),"")</f>
        <v>45.531182795698918</v>
      </c>
      <c r="AR116" s="23">
        <f>IF(AR86&gt;0,VLOOKUP(AR86,'[3]2020_Envelope'!$BH$6:$CR$128,7),"")</f>
        <v>12.245832550807066</v>
      </c>
      <c r="AS116" s="23">
        <f>IF(AS86&gt;0,VLOOKUP(AS86,'[3]2020_Envelope'!$BH$6:$CR$128,7),"")</f>
        <v>50.544654545454549</v>
      </c>
      <c r="AT116" s="23" t="str">
        <f>IF(AT86&gt;0,VLOOKUP(AT86,'[3]2020_Envelope'!$BH$6:$CR$128,7),"")</f>
        <v/>
      </c>
      <c r="AU116" s="23">
        <f>IF(AU86&gt;0,VLOOKUP(AU86,'[3]2020_Envelope'!$BH$6:$CR$128,7),"")</f>
        <v>5.127272727272727</v>
      </c>
      <c r="AV116" s="22" t="str">
        <f>IF(AV86&gt;0,VLOOKUP(AV86,'[3]2020_HVAC'!$EY$7:$KA$83,41),"")</f>
        <v/>
      </c>
      <c r="AW116" s="22" t="str">
        <f>IF(AW86&gt;0,VLOOKUP(AW86,'[3]2020_HVAC'!$EY$7:$KA$83,41),"")</f>
        <v/>
      </c>
      <c r="AX116" s="22" t="str">
        <f>IF(AX86&gt;0,VLOOKUP(AX86,'[3]2020_HVAC'!$EY$7:$KA$83,41),"")</f>
        <v/>
      </c>
      <c r="AY116" s="61">
        <f>VLOOKUP($C116,[1]Performance!$A$3:$K$36,11)</f>
        <v>2</v>
      </c>
      <c r="AZ116" s="61">
        <f t="shared" si="97"/>
        <v>43</v>
      </c>
      <c r="BA116" s="22">
        <f>IF(BA86&gt;0,VLOOKUP(BA86,'[3]2020_HVAC'!$EY$7:$KA$83,AZ116),"")</f>
        <v>8.2530629089287437</v>
      </c>
      <c r="BB116" s="22" t="str">
        <f>IF(BB86&gt;0,VLOOKUP(BB86,'[3]2020_HVAC'!$EY$7:$KA$83,41),"")</f>
        <v/>
      </c>
      <c r="BC116" s="22">
        <f>IF(BC86&gt;0,VLOOKUP(BC86,'[3]2020_HVAC'!$EY$7:$KA$83,41),"")</f>
        <v>81.678799999999995</v>
      </c>
      <c r="BD116" s="22">
        <f>IF(BD86&gt;0,VLOOKUP(BD86,'[3]2020_HVAC'!$EY$7:$KA$83,41),"")</f>
        <v>2.0371313131313129</v>
      </c>
      <c r="BE116" s="22" t="str">
        <f>IF(BE86&gt;0,VLOOKUP(BE86,'[3]2020_HVAC'!$EY$7:$KA$83,41),"")</f>
        <v/>
      </c>
      <c r="BF116" s="22">
        <f>IF(BF86&gt;0,VLOOKUP(BF86,'[3]2020_HVAC'!$EY$7:$KA$83,41),"")</f>
        <v>17.886906130268198</v>
      </c>
      <c r="BG116" s="14">
        <f t="shared" si="98"/>
        <v>229604.46624937275</v>
      </c>
      <c r="BH116" s="21">
        <f>IF($N116&gt;0,VLOOKUP($C116,[2]Sevilla!$AB$7:$AN$40,$N116))/((IF($P116=1,'3 PlantsCodes'!$D$26,IF($P116=2,'3 PlantsCodes'!$D$27,IF($P116=3,'3 PlantsCodes'!$D$28,IF($P116=4,'3 PlantsCodes'!$D$29)))))*IF($R116=1,'3 PlantsCodes'!$D$31,IF(SP_Seville!$R116=2,'3 PlantsCodes'!$D$32)))</f>
        <v>1.3370376049807082</v>
      </c>
      <c r="BI116" s="21">
        <f>IF($O116&gt;0,VLOOKUP($C116,[2]Sevilla!$AB$7:$AN$40,$O116),0)/(IF($Q116=1,'3 PlantsCodes'!$E$26,IF($Q116=3,'3 PlantsCodes'!$E$28,IF($Q116=4,'3 PlantsCodes'!$E$29,1)))*IF($R116=1,'3 PlantsCodes'!$E$31,IF($R116=2,'3 PlantsCodes'!$E$32)))</f>
        <v>23.178599183447172</v>
      </c>
      <c r="BJ116" s="21">
        <f>VLOOKUP($C116,[2]Sevilla!$AB$6:$AZ$40,$T116)</f>
        <v>8.1323010579433639</v>
      </c>
      <c r="BK116" s="21">
        <f>VLOOKUP($C116,[2]Sevilla!$B$7:$Y$40,18)</f>
        <v>11.353794285713454</v>
      </c>
      <c r="BL116" s="21">
        <f>VLOOKUP($C116,[2]Sevilla!$B$7:$AA$40,26)</f>
        <v>0.62266775150999998</v>
      </c>
      <c r="BM116" s="22">
        <f>IF($V116=1,-[4]SFH!$E$13,0)</f>
        <v>-22.85</v>
      </c>
      <c r="BN116" s="63" t="s">
        <v>38</v>
      </c>
      <c r="BO116" s="21">
        <f>IF($N116&gt;0,VLOOKUP($C116,[1]Sevilla!$AB$7:$AN$40,$N116))/((IF($P116=1,'3 PlantsCodes'!$D$26,IF($P116=2,'3 PlantsCodes'!$D$27,IF($P116=3,'3 PlantsCodes'!$D$28,IF($P116=4,'3 PlantsCodes'!$D$29)))))*IF($R116=1,'3 PlantsCodes'!$D$31,IF(SP_Seville!$R116=2,'3 PlantsCodes'!$D$32)))</f>
        <v>1.6717899048513947</v>
      </c>
      <c r="BP116" s="21">
        <f>IF($O116&gt;0,VLOOKUP($C116,[1]Sevilla!$AB$7:$AN$40,$O116),0)/(IF($Q116=1,'3 PlantsCodes'!$E$26,IF($Q116=3,'3 PlantsCodes'!$E$28,IF($Q116=4,'3 PlantsCodes'!$E$29,1)))*IF($R116=1,'3 PlantsCodes'!$E$31,IF($R116=2,'3 PlantsCodes'!$E$32)))</f>
        <v>12.717589075898641</v>
      </c>
      <c r="BQ116" s="21">
        <f>VLOOKUP($C116,[1]Sevilla!$AB$6:$AZ$40,$T116)</f>
        <v>8.9716482881714921</v>
      </c>
      <c r="BR116" s="21">
        <f>VLOOKUP($C116,[1]Sevilla!$B$7:$Y$40,18)</f>
        <v>11.676460606061633</v>
      </c>
      <c r="BS116" s="21">
        <f>VLOOKUP($C116,[1]Sevilla!$B$7:$AA$40,26)</f>
        <v>0.45855457422723228</v>
      </c>
      <c r="BT116" s="22">
        <f>IF($V116=1,-[4]AB!$E$13,0)</f>
        <v>-13.768686868686869</v>
      </c>
      <c r="BU116" s="63" t="s">
        <v>38</v>
      </c>
    </row>
    <row r="117" spans="1:73" x14ac:dyDescent="0.25">
      <c r="A117" s="195"/>
      <c r="B117" s="18">
        <v>20</v>
      </c>
      <c r="C117" s="26">
        <f t="shared" ref="C117:V117" si="116">IF(C87="","",C87)</f>
        <v>19</v>
      </c>
      <c r="D117" s="55" t="str">
        <f t="shared" si="116"/>
        <v/>
      </c>
      <c r="E117" s="55" t="str">
        <f t="shared" si="116"/>
        <v/>
      </c>
      <c r="F117" s="54" t="str">
        <f t="shared" si="116"/>
        <v/>
      </c>
      <c r="G117" s="54" t="str">
        <f t="shared" si="116"/>
        <v/>
      </c>
      <c r="H117" s="54">
        <f t="shared" si="116"/>
        <v>0</v>
      </c>
      <c r="I117" s="54">
        <f t="shared" si="116"/>
        <v>3</v>
      </c>
      <c r="J117" s="54">
        <f t="shared" si="116"/>
        <v>2</v>
      </c>
      <c r="K117" s="54">
        <f t="shared" si="116"/>
        <v>1</v>
      </c>
      <c r="L117" s="54">
        <f t="shared" si="116"/>
        <v>1</v>
      </c>
      <c r="M117" s="54">
        <f t="shared" si="116"/>
        <v>3211</v>
      </c>
      <c r="N117" s="54">
        <f t="shared" si="116"/>
        <v>7</v>
      </c>
      <c r="O117" s="54">
        <f t="shared" si="116"/>
        <v>12</v>
      </c>
      <c r="P117" s="54">
        <f t="shared" si="116"/>
        <v>3</v>
      </c>
      <c r="Q117" s="54">
        <f t="shared" si="116"/>
        <v>3</v>
      </c>
      <c r="R117" s="54">
        <f t="shared" si="116"/>
        <v>2</v>
      </c>
      <c r="S117" s="54" t="str">
        <f t="shared" si="116"/>
        <v>o</v>
      </c>
      <c r="T117" s="26">
        <f t="shared" si="116"/>
        <v>22</v>
      </c>
      <c r="U117" s="54">
        <f t="shared" si="116"/>
        <v>1</v>
      </c>
      <c r="V117" s="54">
        <f t="shared" si="116"/>
        <v>1</v>
      </c>
      <c r="W117" s="19"/>
      <c r="X117" s="23">
        <f>IF(X87&gt;0,VLOOKUP(X87,'[3]2020_Envelope'!$BH$6:$CR$128,6),"")</f>
        <v>13.56322456221198</v>
      </c>
      <c r="Y117" s="23">
        <f>IF(Y87&gt;0,VLOOKUP(Y87,'[3]2020_Envelope'!$BH$6:$CR$128,6),"")</f>
        <v>95.895161290322577</v>
      </c>
      <c r="Z117" s="23">
        <f>IF(Z87&gt;0,VLOOKUP(Z87,'[3]2020_Envelope'!$BH$6:$CR$128,6),"")</f>
        <v>22.44798387096774</v>
      </c>
      <c r="AA117" s="23">
        <f>IF(AA87&gt;0,VLOOKUP(AA87,'[3]2020_Envelope'!$BH$6:$CR$128,6),"")</f>
        <v>88.946458646616577</v>
      </c>
      <c r="AB117" s="23" t="str">
        <f>IF(AB87&gt;0,VLOOKUP(AB87,'[3]2020_Envelope'!$BH$6:$CR$128,6),"")</f>
        <v/>
      </c>
      <c r="AC117" s="23">
        <f>IF(AC87&gt;0,VLOOKUP(AC87,'[3]2020_Envelope'!$BH$6:$CR$128,6),"")</f>
        <v>12.554464285714287</v>
      </c>
      <c r="AD117" s="22" t="str">
        <f>IF(AD87&gt;0,VLOOKUP(AD87,'[3]2020_HVAC'!$EY$7:$KA$83,38),"")</f>
        <v/>
      </c>
      <c r="AE117" s="22" t="str">
        <f>IF(AE87&gt;0,VLOOKUP(AE87,'[3]2020_HVAC'!$EY$7:$KA$83,38),"")</f>
        <v/>
      </c>
      <c r="AF117" s="22" t="str">
        <f>IF(AF87&gt;0,VLOOKUP(AF87,'[3]2020_HVAC'!$EY$7:$KA$83,38),"")</f>
        <v/>
      </c>
      <c r="AG117" s="61">
        <f>VLOOKUP($C117,[2]Performance!$A$3:$K$36,11)</f>
        <v>2</v>
      </c>
      <c r="AH117" s="61">
        <f t="shared" si="95"/>
        <v>40</v>
      </c>
      <c r="AI117" s="22">
        <f>IF(AI87&gt;0,VLOOKUP(AI87,'[3]2020_HVAC'!$EY$7:$KA$83,AH117),"")</f>
        <v>7.5092322887604581</v>
      </c>
      <c r="AJ117" s="22" t="str">
        <f>IF(AJ87&gt;0,VLOOKUP(AJ87,'[3]2020_HVAC'!$EY$7:$KA$83,38),"")</f>
        <v/>
      </c>
      <c r="AK117" s="22">
        <f>IF(AK87&gt;0,VLOOKUP(AK87,'[3]2020_HVAC'!$EY$7:$KA$83,38),"")</f>
        <v>53.898799999999994</v>
      </c>
      <c r="AL117" s="22">
        <f>IF(AL87&gt;0,VLOOKUP(AL87,'[3]2020_HVAC'!$EY$7:$KA$83,38),"")</f>
        <v>8.345714285714287</v>
      </c>
      <c r="AM117" s="22">
        <f>IF(AM87&gt;0,VLOOKUP(AM87,'[3]2020_HVAC'!$EY$7:$KA$83,38),"")</f>
        <v>13.506994285714272</v>
      </c>
      <c r="AN117" s="22">
        <f>IF(AN87&gt;0,VLOOKUP(AN87,'[3]2020_HVAC'!$EY$7:$KA$83,38),"")</f>
        <v>28.746813423645321</v>
      </c>
      <c r="AO117" s="14">
        <f t="shared" ref="AO117:AO124" si="117">(SUM(X117:AF117)+SUM(AI117:AN117))*$AO$5</f>
        <v>48358.078571553458</v>
      </c>
      <c r="AP117" s="23">
        <f>IF(AP87&gt;0,VLOOKUP(AP87,'[3]2020_Envelope'!$BH$6:$CR$128,7),"")</f>
        <v>6.5632234647550778</v>
      </c>
      <c r="AQ117" s="23">
        <f>IF(AQ87&gt;0,VLOOKUP(AQ87,'[3]2020_Envelope'!$BH$6:$CR$128,7),"")</f>
        <v>39.767741935483869</v>
      </c>
      <c r="AR117" s="23">
        <f>IF(AR87&gt;0,VLOOKUP(AR87,'[3]2020_Envelope'!$BH$6:$CR$128,7),"")</f>
        <v>10.862544802867383</v>
      </c>
      <c r="AS117" s="23">
        <f>IF(AS87&gt;0,VLOOKUP(AS87,'[3]2020_Envelope'!$BH$6:$CR$128,7),"")</f>
        <v>39.050388516746416</v>
      </c>
      <c r="AT117" s="23" t="str">
        <f>IF(AT87&gt;0,VLOOKUP(AT87,'[3]2020_Envelope'!$BH$6:$CR$128,7),"")</f>
        <v/>
      </c>
      <c r="AU117" s="23">
        <f>IF(AU87&gt;0,VLOOKUP(AU87,'[3]2020_Envelope'!$BH$6:$CR$128,7),"")</f>
        <v>5.127272727272727</v>
      </c>
      <c r="AV117" s="22" t="str">
        <f>IF(AV87&gt;0,VLOOKUP(AV87,'[3]2020_HVAC'!$EY$7:$KA$83,41),"")</f>
        <v/>
      </c>
      <c r="AW117" s="22" t="str">
        <f>IF(AW87&gt;0,VLOOKUP(AW87,'[3]2020_HVAC'!$EY$7:$KA$83,41),"")</f>
        <v/>
      </c>
      <c r="AX117" s="22" t="str">
        <f>IF(AX87&gt;0,VLOOKUP(AX87,'[3]2020_HVAC'!$EY$7:$KA$83,41),"")</f>
        <v/>
      </c>
      <c r="AY117" s="61">
        <f>VLOOKUP($C117,[1]Performance!$A$3:$K$36,11)</f>
        <v>2</v>
      </c>
      <c r="AZ117" s="61">
        <f t="shared" si="97"/>
        <v>43</v>
      </c>
      <c r="BA117" s="22">
        <f>IF(BA87&gt;0,VLOOKUP(BA87,'[3]2020_HVAC'!$EY$7:$KA$83,AZ117),"")</f>
        <v>8.2530629089287437</v>
      </c>
      <c r="BB117" s="22" t="str">
        <f>IF(BB87&gt;0,VLOOKUP(BB87,'[3]2020_HVAC'!$EY$7:$KA$83,41),"")</f>
        <v/>
      </c>
      <c r="BC117" s="22">
        <f>IF(BC87&gt;0,VLOOKUP(BC87,'[3]2020_HVAC'!$EY$7:$KA$83,41),"")</f>
        <v>53.898799999999987</v>
      </c>
      <c r="BD117" s="22">
        <f>IF(BD87&gt;0,VLOOKUP(BD87,'[3]2020_HVAC'!$EY$7:$KA$83,41),"")</f>
        <v>0.59010101010101013</v>
      </c>
      <c r="BE117" s="22">
        <f>IF(BE87&gt;0,VLOOKUP(BE87,'[3]2020_HVAC'!$EY$7:$KA$83,41),"")</f>
        <v>18.03923393939392</v>
      </c>
      <c r="BF117" s="22">
        <f>IF(BF87&gt;0,VLOOKUP(BF87,'[3]2020_HVAC'!$EY$7:$KA$83,41),"")</f>
        <v>17.886906130268198</v>
      </c>
      <c r="BG117" s="14">
        <f t="shared" ref="BG117:BG124" si="118">(SUM(AP117:AX117)+SUM(BA117:BF117))*$BG$5</f>
        <v>198038.88268145916</v>
      </c>
      <c r="BH117" s="21">
        <f>IF($N117&gt;0,VLOOKUP($C117,[2]Sevilla!$AB$7:$AN$40,$N117))/((IF($P117=1,'3 PlantsCodes'!$D$26,IF($P117=2,'3 PlantsCodes'!$D$27,IF($P117=3,'3 PlantsCodes'!$D$28,IF($P117=4,'3 PlantsCodes'!$D$29)))))*IF($R117=1,'3 PlantsCodes'!$D$31,IF(SP_Seville!$R117=2,'3 PlantsCodes'!$D$32)))</f>
        <v>2.8387016826285847</v>
      </c>
      <c r="BI117" s="21">
        <f>IF($O117&gt;0,VLOOKUP($C117,[2]Sevilla!$AB$7:$AN$40,$O117),0)/(IF($Q117=1,'3 PlantsCodes'!$E$26,IF($Q117=3,'3 PlantsCodes'!$E$28,IF($Q117=4,'3 PlantsCodes'!$E$29,1)))*IF($R117=1,'3 PlantsCodes'!$E$31,IF($R117=2,'3 PlantsCodes'!$E$32)))</f>
        <v>19.431194273043186</v>
      </c>
      <c r="BJ117" s="21">
        <f>VLOOKUP($C117,[2]Sevilla!$AB$6:$AZ$40,$T117)</f>
        <v>1.7565447413683748</v>
      </c>
      <c r="BK117" s="21">
        <f>VLOOKUP($C117,[2]Sevilla!$B$7:$Y$40,18)</f>
        <v>11.353794285713454</v>
      </c>
      <c r="BL117" s="21">
        <f>VLOOKUP($C117,[2]Sevilla!$B$7:$AA$40,26)</f>
        <v>0.6220444596600001</v>
      </c>
      <c r="BM117" s="22">
        <f>IF($V117=1,-[4]SFH!$E$13,0)</f>
        <v>-22.85</v>
      </c>
      <c r="BN117" s="63" t="s">
        <v>38</v>
      </c>
      <c r="BO117" s="21">
        <f>IF($N117&gt;0,VLOOKUP($C117,[1]Sevilla!$AB$7:$AN$40,$N117))/((IF($P117=1,'3 PlantsCodes'!$D$26,IF($P117=2,'3 PlantsCodes'!$D$27,IF($P117=3,'3 PlantsCodes'!$D$28,IF($P117=4,'3 PlantsCodes'!$D$29)))))*IF($R117=1,'3 PlantsCodes'!$D$31,IF(SP_Seville!$R117=2,'3 PlantsCodes'!$D$32)))</f>
        <v>2.7066076405219603</v>
      </c>
      <c r="BP117" s="21">
        <f>IF($O117&gt;0,VLOOKUP($C117,[1]Sevilla!$AB$7:$AN$40,$O117),0)/(IF($Q117=1,'3 PlantsCodes'!$E$26,IF($Q117=3,'3 PlantsCodes'!$E$28,IF($Q117=4,'3 PlantsCodes'!$E$29,1)))*IF($R117=1,'3 PlantsCodes'!$E$31,IF($R117=2,'3 PlantsCodes'!$E$32)))</f>
        <v>11.510033465285227</v>
      </c>
      <c r="BQ117" s="21">
        <f>VLOOKUP($C117,[1]Sevilla!$AB$6:$AZ$40,$T117)</f>
        <v>2.8050383945003463</v>
      </c>
      <c r="BR117" s="21">
        <f>VLOOKUP($C117,[1]Sevilla!$B$7:$Y$40,18)</f>
        <v>11.676460606061633</v>
      </c>
      <c r="BS117" s="21">
        <f>VLOOKUP($C117,[1]Sevilla!$B$7:$AA$40,26)</f>
        <v>0.45911592003633328</v>
      </c>
      <c r="BT117" s="22">
        <f>IF($V117=1,-[4]AB!$E$13,0)</f>
        <v>-13.768686868686869</v>
      </c>
      <c r="BU117" s="63" t="s">
        <v>38</v>
      </c>
    </row>
    <row r="118" spans="1:73" x14ac:dyDescent="0.25">
      <c r="A118" s="195"/>
      <c r="B118" s="18">
        <v>21</v>
      </c>
      <c r="C118" s="26">
        <f t="shared" ref="C118:V118" si="119">IF(C88="","",C88)</f>
        <v>17</v>
      </c>
      <c r="D118" s="55" t="str">
        <f t="shared" si="119"/>
        <v/>
      </c>
      <c r="E118" s="55" t="str">
        <f t="shared" si="119"/>
        <v/>
      </c>
      <c r="F118" s="54" t="str">
        <f t="shared" si="119"/>
        <v/>
      </c>
      <c r="G118" s="54" t="str">
        <f t="shared" si="119"/>
        <v/>
      </c>
      <c r="H118" s="54">
        <f t="shared" si="119"/>
        <v>0</v>
      </c>
      <c r="I118" s="54">
        <f t="shared" si="119"/>
        <v>3</v>
      </c>
      <c r="J118" s="54">
        <f t="shared" si="119"/>
        <v>1</v>
      </c>
      <c r="K118" s="54">
        <f t="shared" si="119"/>
        <v>1</v>
      </c>
      <c r="L118" s="54">
        <f t="shared" si="119"/>
        <v>1</v>
      </c>
      <c r="M118" s="54">
        <f t="shared" si="119"/>
        <v>3111</v>
      </c>
      <c r="N118" s="54">
        <f t="shared" si="119"/>
        <v>7</v>
      </c>
      <c r="O118" s="54">
        <f t="shared" si="119"/>
        <v>12</v>
      </c>
      <c r="P118" s="54">
        <f t="shared" si="119"/>
        <v>3</v>
      </c>
      <c r="Q118" s="54">
        <f t="shared" si="119"/>
        <v>3</v>
      </c>
      <c r="R118" s="54">
        <f t="shared" si="119"/>
        <v>2</v>
      </c>
      <c r="S118" s="54" t="str">
        <f t="shared" si="119"/>
        <v>o</v>
      </c>
      <c r="T118" s="26">
        <f t="shared" si="119"/>
        <v>22</v>
      </c>
      <c r="U118" s="54">
        <f t="shared" si="119"/>
        <v>1</v>
      </c>
      <c r="V118" s="54">
        <f t="shared" si="119"/>
        <v>0</v>
      </c>
      <c r="W118" s="19"/>
      <c r="X118" s="23">
        <f>IF(X88&gt;0,VLOOKUP(X88,'[3]2020_Envelope'!$BH$6:$CR$128,6),"")</f>
        <v>13.56322456221198</v>
      </c>
      <c r="Y118" s="23">
        <f>IF(Y88&gt;0,VLOOKUP(Y88,'[3]2020_Envelope'!$BH$6:$CR$128,6),"")</f>
        <v>95.895161290322577</v>
      </c>
      <c r="Z118" s="23">
        <f>IF(Z88&gt;0,VLOOKUP(Z88,'[3]2020_Envelope'!$BH$6:$CR$128,6),"")</f>
        <v>22.44798387096774</v>
      </c>
      <c r="AA118" s="23">
        <f>IF(AA88&gt;0,VLOOKUP(AA88,'[3]2020_Envelope'!$BH$6:$CR$128,6),"")</f>
        <v>16.291607142857146</v>
      </c>
      <c r="AB118" s="23" t="str">
        <f>IF(AB88&gt;0,VLOOKUP(AB88,'[3]2020_Envelope'!$BH$6:$CR$128,6),"")</f>
        <v/>
      </c>
      <c r="AC118" s="23">
        <f>IF(AC88&gt;0,VLOOKUP(AC88,'[3]2020_Envelope'!$BH$6:$CR$128,6),"")</f>
        <v>12.554464285714287</v>
      </c>
      <c r="AD118" s="22" t="str">
        <f>IF(AD88&gt;0,VLOOKUP(AD88,'[3]2020_HVAC'!$EY$7:$KA$83,38),"")</f>
        <v/>
      </c>
      <c r="AE118" s="22" t="str">
        <f>IF(AE88&gt;0,VLOOKUP(AE88,'[3]2020_HVAC'!$EY$7:$KA$83,38),"")</f>
        <v/>
      </c>
      <c r="AF118" s="22" t="str">
        <f>IF(AF88&gt;0,VLOOKUP(AF88,'[3]2020_HVAC'!$EY$7:$KA$83,38),"")</f>
        <v/>
      </c>
      <c r="AG118" s="61">
        <f>VLOOKUP($C118,[2]Performance!$A$3:$K$36,11)</f>
        <v>1</v>
      </c>
      <c r="AH118" s="61">
        <f t="shared" si="95"/>
        <v>39</v>
      </c>
      <c r="AI118" s="22">
        <f>IF(AI88&gt;0,VLOOKUP(AI88,'[3]2020_HVAC'!$EY$7:$KA$83,AH118),"")</f>
        <v>24.091420934318936</v>
      </c>
      <c r="AJ118" s="22" t="str">
        <f>IF(AJ88&gt;0,VLOOKUP(AJ88,'[3]2020_HVAC'!$EY$7:$KA$83,38),"")</f>
        <v/>
      </c>
      <c r="AK118" s="22">
        <f>IF(AK88&gt;0,VLOOKUP(AK88,'[3]2020_HVAC'!$EY$7:$KA$83,38),"")</f>
        <v>53.898799999999994</v>
      </c>
      <c r="AL118" s="22">
        <f>IF(AL88&gt;0,VLOOKUP(AL88,'[3]2020_HVAC'!$EY$7:$KA$83,38),"")</f>
        <v>8.345714285714287</v>
      </c>
      <c r="AM118" s="22">
        <f>IF(AM88&gt;0,VLOOKUP(AM88,'[3]2020_HVAC'!$EY$7:$KA$83,38),"")</f>
        <v>13.506994285714272</v>
      </c>
      <c r="AN118" s="22" t="str">
        <f>IF(AN88&gt;0,VLOOKUP(AN88,'[3]2020_HVAC'!$EY$7:$KA$83,38),"")</f>
        <v/>
      </c>
      <c r="AO118" s="14">
        <f t="shared" si="117"/>
        <v>36483.351892094972</v>
      </c>
      <c r="AP118" s="23">
        <f>IF(AP88&gt;0,VLOOKUP(AP88,'[3]2020_Envelope'!$BH$6:$CR$128,7),"")</f>
        <v>6.5632234647550778</v>
      </c>
      <c r="AQ118" s="23">
        <f>IF(AQ88&gt;0,VLOOKUP(AQ88,'[3]2020_Envelope'!$BH$6:$CR$128,7),"")</f>
        <v>39.767741935483869</v>
      </c>
      <c r="AR118" s="23">
        <f>IF(AR88&gt;0,VLOOKUP(AR88,'[3]2020_Envelope'!$BH$6:$CR$128,7),"")</f>
        <v>10.862544802867383</v>
      </c>
      <c r="AS118" s="23">
        <f>IF(AS88&gt;0,VLOOKUP(AS88,'[3]2020_Envelope'!$BH$6:$CR$128,7),"")</f>
        <v>7.3895693779904308</v>
      </c>
      <c r="AT118" s="23" t="str">
        <f>IF(AT88&gt;0,VLOOKUP(AT88,'[3]2020_Envelope'!$BH$6:$CR$128,7),"")</f>
        <v/>
      </c>
      <c r="AU118" s="23">
        <f>IF(AU88&gt;0,VLOOKUP(AU88,'[3]2020_Envelope'!$BH$6:$CR$128,7),"")</f>
        <v>5.127272727272727</v>
      </c>
      <c r="AV118" s="22" t="str">
        <f>IF(AV88&gt;0,VLOOKUP(AV88,'[3]2020_HVAC'!$EY$7:$KA$83,41),"")</f>
        <v/>
      </c>
      <c r="AW118" s="22" t="str">
        <f>IF(AW88&gt;0,VLOOKUP(AW88,'[3]2020_HVAC'!$EY$7:$KA$83,41),"")</f>
        <v/>
      </c>
      <c r="AX118" s="22" t="str">
        <f>IF(AX88&gt;0,VLOOKUP(AX88,'[3]2020_HVAC'!$EY$7:$KA$83,41),"")</f>
        <v/>
      </c>
      <c r="AY118" s="61">
        <f>VLOOKUP($C118,[1]Performance!$A$3:$K$36,11)</f>
        <v>1</v>
      </c>
      <c r="AZ118" s="61">
        <f t="shared" si="97"/>
        <v>42</v>
      </c>
      <c r="BA118" s="22">
        <f>IF(BA88&gt;0,VLOOKUP(BA88,'[3]2020_HVAC'!$EY$7:$KA$83,AZ118),"")</f>
        <v>17.132411831874109</v>
      </c>
      <c r="BB118" s="22" t="str">
        <f>IF(BB88&gt;0,VLOOKUP(BB88,'[3]2020_HVAC'!$EY$7:$KA$83,41),"")</f>
        <v/>
      </c>
      <c r="BC118" s="22">
        <f>IF(BC88&gt;0,VLOOKUP(BC88,'[3]2020_HVAC'!$EY$7:$KA$83,41),"")</f>
        <v>53.898799999999987</v>
      </c>
      <c r="BD118" s="22">
        <f>IF(BD88&gt;0,VLOOKUP(BD88,'[3]2020_HVAC'!$EY$7:$KA$83,41),"")</f>
        <v>0.59010101010101013</v>
      </c>
      <c r="BE118" s="22">
        <f>IF(BE88&gt;0,VLOOKUP(BE88,'[3]2020_HVAC'!$EY$7:$KA$83,41),"")</f>
        <v>18.03923393939392</v>
      </c>
      <c r="BF118" s="22" t="str">
        <f>IF(BF88&gt;0,VLOOKUP(BF88,'[3]2020_HVAC'!$EY$7:$KA$83,41),"")</f>
        <v/>
      </c>
      <c r="BG118" s="14">
        <f t="shared" si="118"/>
        <v>157777.19009884109</v>
      </c>
      <c r="BH118" s="21">
        <f>IF($N118&gt;0,VLOOKUP($C118,[2]Sevilla!$AB$7:$AN$40,$N118))/((IF($P118=1,'3 PlantsCodes'!$D$26,IF($P118=2,'3 PlantsCodes'!$D$27,IF($P118=3,'3 PlantsCodes'!$D$28,IF($P118=4,'3 PlantsCodes'!$D$29)))))*IF($R118=1,'3 PlantsCodes'!$D$31,IF(SP_Seville!$R118=2,'3 PlantsCodes'!$D$32)))</f>
        <v>5.1619783724833246</v>
      </c>
      <c r="BI118" s="21">
        <f>IF($O118&gt;0,VLOOKUP($C118,[2]Sevilla!$AB$7:$AN$40,$O118),0)/(IF($Q118=1,'3 PlantsCodes'!$E$26,IF($Q118=3,'3 PlantsCodes'!$E$28,IF($Q118=4,'3 PlantsCodes'!$E$29,1)))*IF($R118=1,'3 PlantsCodes'!$E$31,IF($R118=2,'3 PlantsCodes'!$E$32)))</f>
        <v>20.62919754273177</v>
      </c>
      <c r="BJ118" s="21">
        <f>VLOOKUP($C118,[2]Sevilla!$AB$6:$AZ$40,$T118)</f>
        <v>1.6260486791965141</v>
      </c>
      <c r="BK118" s="21">
        <f>VLOOKUP($C118,[2]Sevilla!$B$7:$Y$40,18)</f>
        <v>11.353794285713454</v>
      </c>
      <c r="BL118" s="21">
        <f>VLOOKUP($C118,[2]Sevilla!$B$7:$AA$40,26)</f>
        <v>0.67002693501103572</v>
      </c>
      <c r="BM118" s="22">
        <f>IF($V118=1,-[4]SFH!$E$13,0)</f>
        <v>0</v>
      </c>
      <c r="BN118" s="63" t="s">
        <v>38</v>
      </c>
      <c r="BO118" s="21">
        <f>IF($N118&gt;0,VLOOKUP($C118,[1]Sevilla!$AB$7:$AN$40,$N118))/((IF($P118=1,'3 PlantsCodes'!$D$26,IF($P118=2,'3 PlantsCodes'!$D$27,IF($P118=3,'3 PlantsCodes'!$D$28,IF($P118=4,'3 PlantsCodes'!$D$29)))))*IF($R118=1,'3 PlantsCodes'!$D$31,IF(SP_Seville!$R118=2,'3 PlantsCodes'!$D$32)))</f>
        <v>4.6680036233871336</v>
      </c>
      <c r="BP118" s="21">
        <f>IF($O118&gt;0,VLOOKUP($C118,[1]Sevilla!$AB$7:$AN$40,$O118),0)/(IF($Q118=1,'3 PlantsCodes'!$E$26,IF($Q118=3,'3 PlantsCodes'!$E$28,IF($Q118=4,'3 PlantsCodes'!$E$29,1)))*IF($R118=1,'3 PlantsCodes'!$E$31,IF($R118=2,'3 PlantsCodes'!$E$32)))</f>
        <v>12.200487484340016</v>
      </c>
      <c r="BQ118" s="21">
        <f>VLOOKUP($C118,[1]Sevilla!$AB$6:$AZ$40,$T118)</f>
        <v>2.6801975564493223</v>
      </c>
      <c r="BR118" s="21">
        <f>VLOOKUP($C118,[1]Sevilla!$B$7:$Y$40,18)</f>
        <v>11.676460606061633</v>
      </c>
      <c r="BS118" s="21">
        <f>VLOOKUP($C118,[1]Sevilla!$B$7:$AA$40,26)</f>
        <v>0.48015344167834789</v>
      </c>
      <c r="BT118" s="22">
        <f>IF($V118=1,-[4]AB!$E$13,0)</f>
        <v>0</v>
      </c>
      <c r="BU118" s="63" t="s">
        <v>38</v>
      </c>
    </row>
    <row r="119" spans="1:73" x14ac:dyDescent="0.25">
      <c r="A119" s="195"/>
      <c r="B119" s="18">
        <v>22</v>
      </c>
      <c r="C119" s="26">
        <f t="shared" ref="C119:V119" si="120">IF(C89="","",C89)</f>
        <v>17</v>
      </c>
      <c r="D119" s="55" t="str">
        <f t="shared" si="120"/>
        <v/>
      </c>
      <c r="E119" s="55" t="str">
        <f t="shared" si="120"/>
        <v/>
      </c>
      <c r="F119" s="54" t="str">
        <f t="shared" si="120"/>
        <v/>
      </c>
      <c r="G119" s="54" t="str">
        <f t="shared" si="120"/>
        <v/>
      </c>
      <c r="H119" s="54">
        <f t="shared" si="120"/>
        <v>0</v>
      </c>
      <c r="I119" s="54">
        <f t="shared" si="120"/>
        <v>3</v>
      </c>
      <c r="J119" s="54">
        <f t="shared" si="120"/>
        <v>1</v>
      </c>
      <c r="K119" s="54">
        <f t="shared" si="120"/>
        <v>1</v>
      </c>
      <c r="L119" s="54">
        <f t="shared" si="120"/>
        <v>1</v>
      </c>
      <c r="M119" s="54">
        <f t="shared" si="120"/>
        <v>3111</v>
      </c>
      <c r="N119" s="54">
        <f t="shared" si="120"/>
        <v>7</v>
      </c>
      <c r="O119" s="54">
        <f t="shared" si="120"/>
        <v>12</v>
      </c>
      <c r="P119" s="54">
        <f t="shared" si="120"/>
        <v>3</v>
      </c>
      <c r="Q119" s="54">
        <f t="shared" si="120"/>
        <v>3</v>
      </c>
      <c r="R119" s="54">
        <f t="shared" si="120"/>
        <v>2</v>
      </c>
      <c r="S119" s="54" t="str">
        <f t="shared" si="120"/>
        <v>o</v>
      </c>
      <c r="T119" s="26">
        <f t="shared" si="120"/>
        <v>16</v>
      </c>
      <c r="U119" s="54">
        <f t="shared" si="120"/>
        <v>0</v>
      </c>
      <c r="V119" s="54">
        <f t="shared" si="120"/>
        <v>1</v>
      </c>
      <c r="W119" s="19"/>
      <c r="X119" s="23">
        <f>IF(X89&gt;0,VLOOKUP(X89,'[3]2020_Envelope'!$BH$6:$CR$128,6),"")</f>
        <v>13.56322456221198</v>
      </c>
      <c r="Y119" s="23">
        <f>IF(Y89&gt;0,VLOOKUP(Y89,'[3]2020_Envelope'!$BH$6:$CR$128,6),"")</f>
        <v>95.895161290322577</v>
      </c>
      <c r="Z119" s="23">
        <f>IF(Z89&gt;0,VLOOKUP(Z89,'[3]2020_Envelope'!$BH$6:$CR$128,6),"")</f>
        <v>22.44798387096774</v>
      </c>
      <c r="AA119" s="23">
        <f>IF(AA89&gt;0,VLOOKUP(AA89,'[3]2020_Envelope'!$BH$6:$CR$128,6),"")</f>
        <v>16.291607142857146</v>
      </c>
      <c r="AB119" s="23" t="str">
        <f>IF(AB89&gt;0,VLOOKUP(AB89,'[3]2020_Envelope'!$BH$6:$CR$128,6),"")</f>
        <v/>
      </c>
      <c r="AC119" s="23">
        <f>IF(AC89&gt;0,VLOOKUP(AC89,'[3]2020_Envelope'!$BH$6:$CR$128,6),"")</f>
        <v>12.554464285714287</v>
      </c>
      <c r="AD119" s="22" t="str">
        <f>IF(AD89&gt;0,VLOOKUP(AD89,'[3]2020_HVAC'!$EY$7:$KA$83,38),"")</f>
        <v/>
      </c>
      <c r="AE119" s="22" t="str">
        <f>IF(AE89&gt;0,VLOOKUP(AE89,'[3]2020_HVAC'!$EY$7:$KA$83,38),"")</f>
        <v/>
      </c>
      <c r="AF119" s="22" t="str">
        <f>IF(AF89&gt;0,VLOOKUP(AF89,'[3]2020_HVAC'!$EY$7:$KA$83,38),"")</f>
        <v/>
      </c>
      <c r="AG119" s="61">
        <f>VLOOKUP($C119,[2]Performance!$A$3:$K$36,11)</f>
        <v>1</v>
      </c>
      <c r="AH119" s="61">
        <f t="shared" si="95"/>
        <v>39</v>
      </c>
      <c r="AI119" s="22">
        <f>IF(AI89&gt;0,VLOOKUP(AI89,'[3]2020_HVAC'!$EY$7:$KA$83,AH119),"")</f>
        <v>24.091420934318936</v>
      </c>
      <c r="AJ119" s="22" t="str">
        <f>IF(AJ89&gt;0,VLOOKUP(AJ89,'[3]2020_HVAC'!$EY$7:$KA$83,38),"")</f>
        <v/>
      </c>
      <c r="AK119" s="22">
        <f>IF(AK89&gt;0,VLOOKUP(AK89,'[3]2020_HVAC'!$EY$7:$KA$83,38),"")</f>
        <v>53.898799999999994</v>
      </c>
      <c r="AL119" s="22">
        <f>IF(AL89&gt;0,VLOOKUP(AL89,'[3]2020_HVAC'!$EY$7:$KA$83,38),"")</f>
        <v>8.345714285714287</v>
      </c>
      <c r="AM119" s="22" t="str">
        <f>IF(AM89&gt;0,VLOOKUP(AM89,'[3]2020_HVAC'!$EY$7:$KA$83,38),"")</f>
        <v/>
      </c>
      <c r="AN119" s="22">
        <f>IF(AN89&gt;0,VLOOKUP(AN89,'[3]2020_HVAC'!$EY$7:$KA$83,38),"")</f>
        <v>28.746813423645321</v>
      </c>
      <c r="AO119" s="14">
        <f t="shared" si="117"/>
        <v>38616.926571405318</v>
      </c>
      <c r="AP119" s="23">
        <f>IF(AP89&gt;0,VLOOKUP(AP89,'[3]2020_Envelope'!$BH$6:$CR$128,7),"")</f>
        <v>6.5632234647550778</v>
      </c>
      <c r="AQ119" s="23">
        <f>IF(AQ89&gt;0,VLOOKUP(AQ89,'[3]2020_Envelope'!$BH$6:$CR$128,7),"")</f>
        <v>39.767741935483869</v>
      </c>
      <c r="AR119" s="23">
        <f>IF(AR89&gt;0,VLOOKUP(AR89,'[3]2020_Envelope'!$BH$6:$CR$128,7),"")</f>
        <v>10.862544802867383</v>
      </c>
      <c r="AS119" s="23">
        <f>IF(AS89&gt;0,VLOOKUP(AS89,'[3]2020_Envelope'!$BH$6:$CR$128,7),"")</f>
        <v>7.3895693779904308</v>
      </c>
      <c r="AT119" s="23" t="str">
        <f>IF(AT89&gt;0,VLOOKUP(AT89,'[3]2020_Envelope'!$BH$6:$CR$128,7),"")</f>
        <v/>
      </c>
      <c r="AU119" s="23">
        <f>IF(AU89&gt;0,VLOOKUP(AU89,'[3]2020_Envelope'!$BH$6:$CR$128,7),"")</f>
        <v>5.127272727272727</v>
      </c>
      <c r="AV119" s="22" t="str">
        <f>IF(AV89&gt;0,VLOOKUP(AV89,'[3]2020_HVAC'!$EY$7:$KA$83,41),"")</f>
        <v/>
      </c>
      <c r="AW119" s="22" t="str">
        <f>IF(AW89&gt;0,VLOOKUP(AW89,'[3]2020_HVAC'!$EY$7:$KA$83,41),"")</f>
        <v/>
      </c>
      <c r="AX119" s="22" t="str">
        <f>IF(AX89&gt;0,VLOOKUP(AX89,'[3]2020_HVAC'!$EY$7:$KA$83,41),"")</f>
        <v/>
      </c>
      <c r="AY119" s="61">
        <f>VLOOKUP($C119,[1]Performance!$A$3:$K$36,11)</f>
        <v>1</v>
      </c>
      <c r="AZ119" s="61">
        <f t="shared" si="97"/>
        <v>42</v>
      </c>
      <c r="BA119" s="22">
        <f>IF(BA89&gt;0,VLOOKUP(BA89,'[3]2020_HVAC'!$EY$7:$KA$83,AZ119),"")</f>
        <v>17.132411831874109</v>
      </c>
      <c r="BB119" s="22" t="str">
        <f>IF(BB89&gt;0,VLOOKUP(BB89,'[3]2020_HVAC'!$EY$7:$KA$83,41),"")</f>
        <v/>
      </c>
      <c r="BC119" s="22">
        <f>IF(BC89&gt;0,VLOOKUP(BC89,'[3]2020_HVAC'!$EY$7:$KA$83,41),"")</f>
        <v>53.898799999999987</v>
      </c>
      <c r="BD119" s="22">
        <f>IF(BD89&gt;0,VLOOKUP(BD89,'[3]2020_HVAC'!$EY$7:$KA$83,41),"")</f>
        <v>0.59010101010101013</v>
      </c>
      <c r="BE119" s="22" t="str">
        <f>IF(BE89&gt;0,VLOOKUP(BE89,'[3]2020_HVAC'!$EY$7:$KA$83,41),"")</f>
        <v/>
      </c>
      <c r="BF119" s="22">
        <f>IF(BF89&gt;0,VLOOKUP(BF89,'[3]2020_HVAC'!$EY$7:$KA$83,41),"")</f>
        <v>17.886906130268198</v>
      </c>
      <c r="BG119" s="14">
        <f t="shared" si="118"/>
        <v>157626.38556780663</v>
      </c>
      <c r="BH119" s="21">
        <f>IF($N119&gt;0,VLOOKUP($C119,[2]Sevilla!$AB$7:$AN$40,$N119))/((IF($P119=1,'3 PlantsCodes'!$D$26,IF($P119=2,'3 PlantsCodes'!$D$27,IF($P119=3,'3 PlantsCodes'!$D$28,IF($P119=4,'3 PlantsCodes'!$D$29)))))*IF($R119=1,'3 PlantsCodes'!$D$31,IF(SP_Seville!$R119=2,'3 PlantsCodes'!$D$32)))</f>
        <v>5.1619783724833246</v>
      </c>
      <c r="BI119" s="21">
        <f>IF($O119&gt;0,VLOOKUP($C119,[2]Sevilla!$AB$7:$AN$40,$O119),0)/(IF($Q119=1,'3 PlantsCodes'!$E$26,IF($Q119=3,'3 PlantsCodes'!$E$28,IF($Q119=4,'3 PlantsCodes'!$E$29,1)))*IF($R119=1,'3 PlantsCodes'!$E$31,IF($R119=2,'3 PlantsCodes'!$E$32)))</f>
        <v>20.62919754273177</v>
      </c>
      <c r="BJ119" s="21">
        <f>VLOOKUP($C119,[2]Sevilla!$AB$6:$AZ$40,$T119)</f>
        <v>5.6604736653367329</v>
      </c>
      <c r="BK119" s="21">
        <f>VLOOKUP($C119,[2]Sevilla!$B$7:$Y$40,18)</f>
        <v>11.353794285713454</v>
      </c>
      <c r="BL119" s="21">
        <f>VLOOKUP($C119,[2]Sevilla!$B$7:$AA$40,26)</f>
        <v>0.67002693501103572</v>
      </c>
      <c r="BM119" s="22">
        <f>IF($V119=1,-[4]SFH!$E$13,0)</f>
        <v>-22.85</v>
      </c>
      <c r="BN119" s="63" t="s">
        <v>38</v>
      </c>
      <c r="BO119" s="21">
        <f>IF($N119&gt;0,VLOOKUP($C119,[1]Sevilla!$AB$7:$AN$40,$N119))/((IF($P119=1,'3 PlantsCodes'!$D$26,IF($P119=2,'3 PlantsCodes'!$D$27,IF($P119=3,'3 PlantsCodes'!$D$28,IF($P119=4,'3 PlantsCodes'!$D$29)))))*IF($R119=1,'3 PlantsCodes'!$D$31,IF(SP_Seville!$R119=2,'3 PlantsCodes'!$D$32)))</f>
        <v>4.6680036233871336</v>
      </c>
      <c r="BP119" s="21">
        <f>IF($O119&gt;0,VLOOKUP($C119,[1]Sevilla!$AB$7:$AN$40,$O119),0)/(IF($Q119=1,'3 PlantsCodes'!$E$26,IF($Q119=3,'3 PlantsCodes'!$E$28,IF($Q119=4,'3 PlantsCodes'!$E$29,1)))*IF($R119=1,'3 PlantsCodes'!$E$31,IF($R119=2,'3 PlantsCodes'!$E$32)))</f>
        <v>12.200487484340016</v>
      </c>
      <c r="BQ119" s="21">
        <f>VLOOKUP($C119,[1]Sevilla!$AB$6:$AZ$40,$T119)</f>
        <v>8.6076984399034</v>
      </c>
      <c r="BR119" s="21">
        <f>VLOOKUP($C119,[1]Sevilla!$B$7:$Y$40,18)</f>
        <v>11.676460606061633</v>
      </c>
      <c r="BS119" s="21">
        <f>VLOOKUP($C119,[1]Sevilla!$B$7:$AA$40,26)</f>
        <v>0.48015344167834789</v>
      </c>
      <c r="BT119" s="22">
        <f>IF($V119=1,-[4]AB!$E$13,0)</f>
        <v>-13.768686868686869</v>
      </c>
      <c r="BU119" s="63" t="s">
        <v>38</v>
      </c>
    </row>
    <row r="120" spans="1:73" x14ac:dyDescent="0.25">
      <c r="A120" s="195"/>
      <c r="B120" s="18">
        <v>23</v>
      </c>
      <c r="C120" s="26">
        <f t="shared" ref="C120:V120" si="121">IF(C90="","",C90)</f>
        <v>24</v>
      </c>
      <c r="D120" s="55" t="str">
        <f t="shared" si="121"/>
        <v/>
      </c>
      <c r="E120" s="55" t="str">
        <f t="shared" si="121"/>
        <v/>
      </c>
      <c r="F120" s="54" t="str">
        <f t="shared" si="121"/>
        <v/>
      </c>
      <c r="G120" s="54" t="str">
        <f t="shared" si="121"/>
        <v/>
      </c>
      <c r="H120" s="54">
        <f t="shared" si="121"/>
        <v>0</v>
      </c>
      <c r="I120" s="54">
        <f t="shared" si="121"/>
        <v>3</v>
      </c>
      <c r="J120" s="54">
        <f t="shared" si="121"/>
        <v>3</v>
      </c>
      <c r="K120" s="54">
        <f t="shared" si="121"/>
        <v>2</v>
      </c>
      <c r="L120" s="54">
        <f t="shared" si="121"/>
        <v>1</v>
      </c>
      <c r="M120" s="54">
        <f t="shared" si="121"/>
        <v>3321</v>
      </c>
      <c r="N120" s="54">
        <f t="shared" si="121"/>
        <v>7</v>
      </c>
      <c r="O120" s="54">
        <f t="shared" si="121"/>
        <v>12</v>
      </c>
      <c r="P120" s="54">
        <f t="shared" si="121"/>
        <v>3</v>
      </c>
      <c r="Q120" s="54">
        <f t="shared" si="121"/>
        <v>3</v>
      </c>
      <c r="R120" s="54">
        <f t="shared" si="121"/>
        <v>2</v>
      </c>
      <c r="S120" s="54" t="str">
        <f t="shared" si="121"/>
        <v>o</v>
      </c>
      <c r="T120" s="26">
        <f t="shared" si="121"/>
        <v>22</v>
      </c>
      <c r="U120" s="54">
        <f t="shared" si="121"/>
        <v>1</v>
      </c>
      <c r="V120" s="54">
        <f t="shared" si="121"/>
        <v>1</v>
      </c>
      <c r="W120" s="19"/>
      <c r="X120" s="23">
        <f>IF(X90&gt;0,VLOOKUP(X90,'[3]2020_Envelope'!$BH$6:$CR$128,6),"")</f>
        <v>13.56322456221198</v>
      </c>
      <c r="Y120" s="23">
        <f>IF(Y90&gt;0,VLOOKUP(Y90,'[3]2020_Envelope'!$BH$6:$CR$128,6),"")</f>
        <v>95.895161290322577</v>
      </c>
      <c r="Z120" s="23">
        <f>IF(Z90&gt;0,VLOOKUP(Z90,'[3]2020_Envelope'!$BH$6:$CR$128,6),"")</f>
        <v>22.44798387096774</v>
      </c>
      <c r="AA120" s="23">
        <f>IF(AA90&gt;0,VLOOKUP(AA90,'[3]2020_Envelope'!$BH$6:$CR$128,6),"")</f>
        <v>113.55650323308275</v>
      </c>
      <c r="AB120" s="23">
        <f>IF(AB90&gt;0,VLOOKUP(AB90,'[3]2020_Envelope'!$BH$6:$CR$128,6),"")</f>
        <v>56.34910714285715</v>
      </c>
      <c r="AC120" s="23">
        <f>IF(AC90&gt;0,VLOOKUP(AC90,'[3]2020_Envelope'!$BH$6:$CR$128,6),"")</f>
        <v>29.196428571428573</v>
      </c>
      <c r="AD120" s="22" t="str">
        <f>IF(AD90&gt;0,VLOOKUP(AD90,'[3]2020_HVAC'!$EY$7:$KA$83,38),"")</f>
        <v/>
      </c>
      <c r="AE120" s="22" t="str">
        <f>IF(AE90&gt;0,VLOOKUP(AE90,'[3]2020_HVAC'!$EY$7:$KA$83,38),"")</f>
        <v/>
      </c>
      <c r="AF120" s="22" t="str">
        <f>IF(AF90&gt;0,VLOOKUP(AF90,'[3]2020_HVAC'!$EY$7:$KA$83,38),"")</f>
        <v/>
      </c>
      <c r="AG120" s="61">
        <f>VLOOKUP($C120,[2]Performance!$A$3:$K$36,11)</f>
        <v>2</v>
      </c>
      <c r="AH120" s="61">
        <f t="shared" si="95"/>
        <v>40</v>
      </c>
      <c r="AI120" s="22">
        <f>IF(AI90&gt;0,VLOOKUP(AI90,'[3]2020_HVAC'!$EY$7:$KA$83,AH120),"")</f>
        <v>7.5092322887604581</v>
      </c>
      <c r="AJ120" s="22" t="str">
        <f>IF(AJ90&gt;0,VLOOKUP(AJ90,'[3]2020_HVAC'!$EY$7:$KA$83,38),"")</f>
        <v/>
      </c>
      <c r="AK120" s="22">
        <f>IF(AK90&gt;0,VLOOKUP(AK90,'[3]2020_HVAC'!$EY$7:$KA$83,38),"")</f>
        <v>53.898799999999994</v>
      </c>
      <c r="AL120" s="22">
        <f>IF(AL90&gt;0,VLOOKUP(AL90,'[3]2020_HVAC'!$EY$7:$KA$83,38),"")</f>
        <v>8.345714285714287</v>
      </c>
      <c r="AM120" s="22">
        <f>IF(AM90&gt;0,VLOOKUP(AM90,'[3]2020_HVAC'!$EY$7:$KA$83,38),"")</f>
        <v>13.506994285714272</v>
      </c>
      <c r="AN120" s="22">
        <f>IF(AN90&gt;0,VLOOKUP(AN90,'[3]2020_HVAC'!$EY$7:$KA$83,38),"")</f>
        <v>28.746813423645321</v>
      </c>
      <c r="AO120" s="14">
        <f t="shared" si="117"/>
        <v>62022.23481365871</v>
      </c>
      <c r="AP120" s="23">
        <f>IF(AP90&gt;0,VLOOKUP(AP90,'[3]2020_Envelope'!$BH$6:$CR$128,7),"")</f>
        <v>6.5632234647550778</v>
      </c>
      <c r="AQ120" s="23">
        <f>IF(AQ90&gt;0,VLOOKUP(AQ90,'[3]2020_Envelope'!$BH$6:$CR$128,7),"")</f>
        <v>39.767741935483869</v>
      </c>
      <c r="AR120" s="23">
        <f>IF(AR90&gt;0,VLOOKUP(AR90,'[3]2020_Envelope'!$BH$6:$CR$128,7),"")</f>
        <v>10.862544802867383</v>
      </c>
      <c r="AS120" s="23">
        <f>IF(AS90&gt;0,VLOOKUP(AS90,'[3]2020_Envelope'!$BH$6:$CR$128,7),"")</f>
        <v>50.544654545454549</v>
      </c>
      <c r="AT120" s="23">
        <f>IF(AT90&gt;0,VLOOKUP(AT90,'[3]2020_Envelope'!$BH$6:$CR$128,7),"")</f>
        <v>24.739090909090908</v>
      </c>
      <c r="AU120" s="23">
        <f>IF(AU90&gt;0,VLOOKUP(AU90,'[3]2020_Envelope'!$BH$6:$CR$128,7),"")</f>
        <v>12.818181818181818</v>
      </c>
      <c r="AV120" s="22" t="str">
        <f>IF(AV90&gt;0,VLOOKUP(AV90,'[3]2020_HVAC'!$EY$7:$KA$83,41),"")</f>
        <v/>
      </c>
      <c r="AW120" s="22" t="str">
        <f>IF(AW90&gt;0,VLOOKUP(AW90,'[3]2020_HVAC'!$EY$7:$KA$83,41),"")</f>
        <v/>
      </c>
      <c r="AX120" s="22" t="str">
        <f>IF(AX90&gt;0,VLOOKUP(AX90,'[3]2020_HVAC'!$EY$7:$KA$83,41),"")</f>
        <v/>
      </c>
      <c r="AY120" s="61">
        <f>VLOOKUP($C120,[1]Performance!$A$3:$K$36,11)</f>
        <v>2</v>
      </c>
      <c r="AZ120" s="61">
        <f t="shared" si="97"/>
        <v>43</v>
      </c>
      <c r="BA120" s="22">
        <f>IF(BA90&gt;0,VLOOKUP(BA90,'[3]2020_HVAC'!$EY$7:$KA$83,AZ120),"")</f>
        <v>8.2530629089287437</v>
      </c>
      <c r="BB120" s="22" t="str">
        <f>IF(BB90&gt;0,VLOOKUP(BB90,'[3]2020_HVAC'!$EY$7:$KA$83,41),"")</f>
        <v/>
      </c>
      <c r="BC120" s="22">
        <f>IF(BC90&gt;0,VLOOKUP(BC90,'[3]2020_HVAC'!$EY$7:$KA$83,41),"")</f>
        <v>53.898799999999987</v>
      </c>
      <c r="BD120" s="22">
        <f>IF(BD90&gt;0,VLOOKUP(BD90,'[3]2020_HVAC'!$EY$7:$KA$83,41),"")</f>
        <v>0.59010101010101013</v>
      </c>
      <c r="BE120" s="22">
        <f>IF(BE90&gt;0,VLOOKUP(BE90,'[3]2020_HVAC'!$EY$7:$KA$83,41),"")</f>
        <v>18.03923393939392</v>
      </c>
      <c r="BF120" s="22">
        <f>IF(BF90&gt;0,VLOOKUP(BF90,'[3]2020_HVAC'!$EY$7:$KA$83,41),"")</f>
        <v>17.886906130268198</v>
      </c>
      <c r="BG120" s="14">
        <f t="shared" si="118"/>
        <v>241523.9060498802</v>
      </c>
      <c r="BH120" s="21">
        <f>IF($N120&gt;0,VLOOKUP($C120,[2]Sevilla!$AB$7:$AN$40,$N120))/((IF($P120=1,'3 PlantsCodes'!$D$26,IF($P120=2,'3 PlantsCodes'!$D$27,IF($P120=3,'3 PlantsCodes'!$D$28,IF($P120=4,'3 PlantsCodes'!$D$29)))))*IF($R120=1,'3 PlantsCodes'!$D$31,IF(SP_Seville!$R120=2,'3 PlantsCodes'!$D$32)))</f>
        <v>1.6803609999518783</v>
      </c>
      <c r="BI120" s="21">
        <f>IF($O120&gt;0,VLOOKUP($C120,[2]Sevilla!$AB$7:$AN$40,$O120),0)/(IF($Q120=1,'3 PlantsCodes'!$E$26,IF($Q120=3,'3 PlantsCodes'!$E$28,IF($Q120=4,'3 PlantsCodes'!$E$29,1)))*IF($R120=1,'3 PlantsCodes'!$E$31,IF($R120=2,'3 PlantsCodes'!$E$32)))</f>
        <v>11.554954080825057</v>
      </c>
      <c r="BJ120" s="21">
        <f>VLOOKUP($C120,[2]Sevilla!$AB$6:$AZ$40,$T120)</f>
        <v>2.0136173187723645</v>
      </c>
      <c r="BK120" s="21">
        <f>VLOOKUP($C120,[2]Sevilla!$B$7:$Y$40,18)</f>
        <v>11.353794285713454</v>
      </c>
      <c r="BL120" s="21">
        <f>VLOOKUP($C120,[2]Sevilla!$B$7:$AA$40,26)</f>
        <v>0.44946387762416901</v>
      </c>
      <c r="BM120" s="22">
        <f>IF($V120=1,-[4]SFH!$E$13,0)</f>
        <v>-22.85</v>
      </c>
      <c r="BN120" s="63" t="s">
        <v>38</v>
      </c>
      <c r="BO120" s="21">
        <f>IF($N120&gt;0,VLOOKUP($C120,[1]Sevilla!$AB$7:$AN$40,$N120))/((IF($P120=1,'3 PlantsCodes'!$D$26,IF($P120=2,'3 PlantsCodes'!$D$27,IF($P120=3,'3 PlantsCodes'!$D$28,IF($P120=4,'3 PlantsCodes'!$D$29)))))*IF($R120=1,'3 PlantsCodes'!$D$31,IF(SP_Seville!$R120=2,'3 PlantsCodes'!$D$32)))</f>
        <v>1.9945254364051699</v>
      </c>
      <c r="BP120" s="21">
        <f>IF($O120&gt;0,VLOOKUP($C120,[1]Sevilla!$AB$7:$AN$40,$O120),0)/(IF($Q120=1,'3 PlantsCodes'!$E$26,IF($Q120=3,'3 PlantsCodes'!$E$28,IF($Q120=4,'3 PlantsCodes'!$E$29,1)))*IF($R120=1,'3 PlantsCodes'!$E$31,IF($R120=2,'3 PlantsCodes'!$E$32)))</f>
        <v>5.6645846763249157</v>
      </c>
      <c r="BQ120" s="21">
        <f>VLOOKUP($C120,[1]Sevilla!$AB$6:$AZ$40,$T120)</f>
        <v>2.9156327803853728</v>
      </c>
      <c r="BR120" s="21">
        <f>VLOOKUP($C120,[1]Sevilla!$B$7:$Y$40,18)</f>
        <v>11.676460606061633</v>
      </c>
      <c r="BS120" s="21">
        <f>VLOOKUP($C120,[1]Sevilla!$B$7:$AA$40,26)</f>
        <v>0.38525002940088887</v>
      </c>
      <c r="BT120" s="22">
        <f>IF($V120=1,-[4]AB!$E$13,0)</f>
        <v>-13.768686868686869</v>
      </c>
      <c r="BU120" s="63" t="s">
        <v>38</v>
      </c>
    </row>
    <row r="121" spans="1:73" x14ac:dyDescent="0.25">
      <c r="A121" s="195"/>
      <c r="B121" s="18">
        <v>24</v>
      </c>
      <c r="C121" s="26">
        <f t="shared" ref="C121:V121" si="122">IF(C91="","",C91)</f>
        <v>18</v>
      </c>
      <c r="D121" s="55" t="str">
        <f t="shared" si="122"/>
        <v/>
      </c>
      <c r="E121" s="55" t="str">
        <f t="shared" si="122"/>
        <v/>
      </c>
      <c r="F121" s="54" t="str">
        <f t="shared" si="122"/>
        <v/>
      </c>
      <c r="G121" s="54" t="str">
        <f t="shared" si="122"/>
        <v/>
      </c>
      <c r="H121" s="54">
        <f t="shared" si="122"/>
        <v>0</v>
      </c>
      <c r="I121" s="54">
        <f t="shared" si="122"/>
        <v>3</v>
      </c>
      <c r="J121" s="54">
        <f t="shared" si="122"/>
        <v>1</v>
      </c>
      <c r="K121" s="54">
        <f t="shared" si="122"/>
        <v>2</v>
      </c>
      <c r="L121" s="54">
        <f t="shared" si="122"/>
        <v>1</v>
      </c>
      <c r="M121" s="54">
        <f t="shared" si="122"/>
        <v>3121</v>
      </c>
      <c r="N121" s="54">
        <f t="shared" si="122"/>
        <v>7</v>
      </c>
      <c r="O121" s="54">
        <f t="shared" si="122"/>
        <v>12</v>
      </c>
      <c r="P121" s="54">
        <f t="shared" si="122"/>
        <v>1</v>
      </c>
      <c r="Q121" s="54">
        <f t="shared" si="122"/>
        <v>1</v>
      </c>
      <c r="R121" s="54">
        <f t="shared" si="122"/>
        <v>2</v>
      </c>
      <c r="S121" s="54" t="str">
        <f t="shared" si="122"/>
        <v>o</v>
      </c>
      <c r="T121" s="26">
        <f t="shared" si="122"/>
        <v>22</v>
      </c>
      <c r="U121" s="54">
        <f t="shared" si="122"/>
        <v>1</v>
      </c>
      <c r="V121" s="54">
        <f t="shared" si="122"/>
        <v>1</v>
      </c>
      <c r="W121" s="19"/>
      <c r="X121" s="23">
        <f>IF(X91&gt;0,VLOOKUP(X91,'[3]2020_Envelope'!$BH$6:$CR$128,6),"")</f>
        <v>13.56322456221198</v>
      </c>
      <c r="Y121" s="23">
        <f>IF(Y91&gt;0,VLOOKUP(Y91,'[3]2020_Envelope'!$BH$6:$CR$128,6),"")</f>
        <v>95.895161290322577</v>
      </c>
      <c r="Z121" s="23">
        <f>IF(Z91&gt;0,VLOOKUP(Z91,'[3]2020_Envelope'!$BH$6:$CR$128,6),"")</f>
        <v>22.44798387096774</v>
      </c>
      <c r="AA121" s="23">
        <f>IF(AA91&gt;0,VLOOKUP(AA91,'[3]2020_Envelope'!$BH$6:$CR$128,6),"")</f>
        <v>16.291607142857146</v>
      </c>
      <c r="AB121" s="23">
        <f>IF(AB91&gt;0,VLOOKUP(AB91,'[3]2020_Envelope'!$BH$6:$CR$128,6),"")</f>
        <v>56.34910714285715</v>
      </c>
      <c r="AC121" s="23">
        <f>IF(AC91&gt;0,VLOOKUP(AC91,'[3]2020_Envelope'!$BH$6:$CR$128,6),"")</f>
        <v>29.196428571428573</v>
      </c>
      <c r="AD121" s="22" t="str">
        <f>IF(AD91&gt;0,VLOOKUP(AD91,'[3]2020_HVAC'!$EY$7:$KA$83,38),"")</f>
        <v/>
      </c>
      <c r="AE121" s="22" t="str">
        <f>IF(AE91&gt;0,VLOOKUP(AE91,'[3]2020_HVAC'!$EY$7:$KA$83,38),"")</f>
        <v/>
      </c>
      <c r="AF121" s="22" t="str">
        <f>IF(AF91&gt;0,VLOOKUP(AF91,'[3]2020_HVAC'!$EY$7:$KA$83,38),"")</f>
        <v/>
      </c>
      <c r="AG121" s="61">
        <f>VLOOKUP($C121,[2]Performance!$A$3:$K$36,11)</f>
        <v>1</v>
      </c>
      <c r="AH121" s="61">
        <f t="shared" si="95"/>
        <v>39</v>
      </c>
      <c r="AI121" s="22">
        <f>IF(AI91&gt;0,VLOOKUP(AI91,'[3]2020_HVAC'!$EY$7:$KA$83,AH121),"")</f>
        <v>24.091420934318936</v>
      </c>
      <c r="AJ121" s="22" t="str">
        <f>IF(AJ91&gt;0,VLOOKUP(AJ91,'[3]2020_HVAC'!$EY$7:$KA$83,38),"")</f>
        <v/>
      </c>
      <c r="AK121" s="22">
        <f>IF(AK91&gt;0,VLOOKUP(AK91,'[3]2020_HVAC'!$EY$7:$KA$83,38),"")</f>
        <v>92.473799999999997</v>
      </c>
      <c r="AL121" s="22">
        <f>IF(AL91&gt;0,VLOOKUP(AL91,'[3]2020_HVAC'!$EY$7:$KA$83,38),"")</f>
        <v>8.345714285714287</v>
      </c>
      <c r="AM121" s="22">
        <f>IF(AM91&gt;0,VLOOKUP(AM91,'[3]2020_HVAC'!$EY$7:$KA$83,38),"")</f>
        <v>13.506994285714272</v>
      </c>
      <c r="AN121" s="22">
        <f>IF(AN91&gt;0,VLOOKUP(AN91,'[3]2020_HVAC'!$EY$7:$KA$83,38),"")</f>
        <v>28.746813423645321</v>
      </c>
      <c r="AO121" s="14">
        <f t="shared" si="117"/>
        <v>56127.155771405327</v>
      </c>
      <c r="AP121" s="23">
        <f>IF(AP91&gt;0,VLOOKUP(AP91,'[3]2020_Envelope'!$BH$6:$CR$128,7),"")</f>
        <v>6.5632234647550778</v>
      </c>
      <c r="AQ121" s="23">
        <f>IF(AQ91&gt;0,VLOOKUP(AQ91,'[3]2020_Envelope'!$BH$6:$CR$128,7),"")</f>
        <v>39.767741935483869</v>
      </c>
      <c r="AR121" s="23">
        <f>IF(AR91&gt;0,VLOOKUP(AR91,'[3]2020_Envelope'!$BH$6:$CR$128,7),"")</f>
        <v>10.862544802867383</v>
      </c>
      <c r="AS121" s="23">
        <f>IF(AS91&gt;0,VLOOKUP(AS91,'[3]2020_Envelope'!$BH$6:$CR$128,7),"")</f>
        <v>7.3895693779904308</v>
      </c>
      <c r="AT121" s="23">
        <f>IF(AT91&gt;0,VLOOKUP(AT91,'[3]2020_Envelope'!$BH$6:$CR$128,7),"")</f>
        <v>24.739090909090908</v>
      </c>
      <c r="AU121" s="23">
        <f>IF(AU91&gt;0,VLOOKUP(AU91,'[3]2020_Envelope'!$BH$6:$CR$128,7),"")</f>
        <v>12.818181818181818</v>
      </c>
      <c r="AV121" s="22" t="str">
        <f>IF(AV91&gt;0,VLOOKUP(AV91,'[3]2020_HVAC'!$EY$7:$KA$83,41),"")</f>
        <v/>
      </c>
      <c r="AW121" s="22" t="str">
        <f>IF(AW91&gt;0,VLOOKUP(AW91,'[3]2020_HVAC'!$EY$7:$KA$83,41),"")</f>
        <v/>
      </c>
      <c r="AX121" s="22" t="str">
        <f>IF(AX91&gt;0,VLOOKUP(AX91,'[3]2020_HVAC'!$EY$7:$KA$83,41),"")</f>
        <v/>
      </c>
      <c r="AY121" s="61">
        <f>VLOOKUP($C121,[1]Performance!$A$3:$K$36,11)</f>
        <v>1</v>
      </c>
      <c r="AZ121" s="61">
        <f t="shared" si="97"/>
        <v>42</v>
      </c>
      <c r="BA121" s="22">
        <f>IF(BA91&gt;0,VLOOKUP(BA91,'[3]2020_HVAC'!$EY$7:$KA$83,AZ121),"")</f>
        <v>17.132411831874109</v>
      </c>
      <c r="BB121" s="22" t="str">
        <f>IF(BB91&gt;0,VLOOKUP(BB91,'[3]2020_HVAC'!$EY$7:$KA$83,41),"")</f>
        <v/>
      </c>
      <c r="BC121" s="22">
        <f>IF(BC91&gt;0,VLOOKUP(BC91,'[3]2020_HVAC'!$EY$7:$KA$83,41),"")</f>
        <v>81.678799999999995</v>
      </c>
      <c r="BD121" s="22">
        <f>IF(BD91&gt;0,VLOOKUP(BD91,'[3]2020_HVAC'!$EY$7:$KA$83,41),"")</f>
        <v>0.59010101010101013</v>
      </c>
      <c r="BE121" s="22">
        <f>IF(BE91&gt;0,VLOOKUP(BE91,'[3]2020_HVAC'!$EY$7:$KA$83,41),"")</f>
        <v>18.03923393939392</v>
      </c>
      <c r="BF121" s="22">
        <f>IF(BF91&gt;0,VLOOKUP(BF91,'[3]2020_HVAC'!$EY$7:$KA$83,41),"")</f>
        <v>17.886906130268198</v>
      </c>
      <c r="BG121" s="14">
        <f t="shared" si="118"/>
        <v>235093.12716780664</v>
      </c>
      <c r="BH121" s="21">
        <f>IF($N121&gt;0,VLOOKUP($C121,[2]Sevilla!$AB$7:$AN$40,$N121))/((IF($P121=1,'3 PlantsCodes'!$D$26,IF($P121=2,'3 PlantsCodes'!$D$27,IF($P121=3,'3 PlantsCodes'!$D$28,IF($P121=4,'3 PlantsCodes'!$D$29)))))*IF($R121=1,'3 PlantsCodes'!$D$31,IF(SP_Seville!$R121=2,'3 PlantsCodes'!$D$32)))</f>
        <v>5.0161789046211229</v>
      </c>
      <c r="BI121" s="21">
        <f>IF($O121&gt;0,VLOOKUP($C121,[2]Sevilla!$AB$7:$AN$40,$O121),0)/(IF($Q121=1,'3 PlantsCodes'!$E$26,IF($Q121=3,'3 PlantsCodes'!$E$28,IF($Q121=4,'3 PlantsCodes'!$E$29,1)))*IF($R121=1,'3 PlantsCodes'!$E$31,IF($R121=2,'3 PlantsCodes'!$E$32)))</f>
        <v>11.85530855509656</v>
      </c>
      <c r="BJ121" s="21">
        <f>VLOOKUP($C121,[2]Sevilla!$AB$6:$AZ$40,$T121)</f>
        <v>1.6300002031167098</v>
      </c>
      <c r="BK121" s="21">
        <f>VLOOKUP($C121,[2]Sevilla!$B$7:$Y$40,18)</f>
        <v>11.353794285713454</v>
      </c>
      <c r="BL121" s="21">
        <f>VLOOKUP($C121,[2]Sevilla!$B$7:$AA$40,26)</f>
        <v>0.49556443296663338</v>
      </c>
      <c r="BM121" s="22">
        <f>IF($V121=1,-[4]SFH!$E$13,0)</f>
        <v>-22.85</v>
      </c>
      <c r="BN121" s="63" t="s">
        <v>38</v>
      </c>
      <c r="BO121" s="21">
        <f>IF($N121&gt;0,VLOOKUP($C121,[1]Sevilla!$AB$7:$AN$40,$N121))/((IF($P121=1,'3 PlantsCodes'!$D$26,IF($P121=2,'3 PlantsCodes'!$D$27,IF($P121=3,'3 PlantsCodes'!$D$28,IF($P121=4,'3 PlantsCodes'!$D$29)))))*IF($R121=1,'3 PlantsCodes'!$D$31,IF(SP_Seville!$R121=2,'3 PlantsCodes'!$D$32)))</f>
        <v>4.5272848429407011</v>
      </c>
      <c r="BP121" s="21">
        <f>IF($O121&gt;0,VLOOKUP($C121,[1]Sevilla!$AB$7:$AN$40,$O121),0)/(IF($Q121=1,'3 PlantsCodes'!$E$26,IF($Q121=3,'3 PlantsCodes'!$E$28,IF($Q121=4,'3 PlantsCodes'!$E$29,1)))*IF($R121=1,'3 PlantsCodes'!$E$31,IF($R121=2,'3 PlantsCodes'!$E$32)))</f>
        <v>6.7252388652532717</v>
      </c>
      <c r="BQ121" s="21">
        <f>VLOOKUP($C121,[1]Sevilla!$AB$6:$AZ$40,$T121)</f>
        <v>2.6813728353848627</v>
      </c>
      <c r="BR121" s="21">
        <f>VLOOKUP($C121,[1]Sevilla!$B$7:$Y$40,18)</f>
        <v>11.676460606061633</v>
      </c>
      <c r="BS121" s="21">
        <f>VLOOKUP($C121,[1]Sevilla!$B$7:$AA$40,26)</f>
        <v>0.40735790132488547</v>
      </c>
      <c r="BT121" s="22">
        <f>IF($V121=1,-[4]AB!$E$13,0)</f>
        <v>-13.768686868686869</v>
      </c>
      <c r="BU121" s="63" t="s">
        <v>38</v>
      </c>
    </row>
    <row r="122" spans="1:73" x14ac:dyDescent="0.25">
      <c r="A122" s="195"/>
      <c r="B122" s="18">
        <v>25</v>
      </c>
      <c r="C122" s="26">
        <f t="shared" ref="C122:V122" si="123">IF(C92="","",C92)</f>
        <v>18</v>
      </c>
      <c r="D122" s="55" t="str">
        <f t="shared" si="123"/>
        <v/>
      </c>
      <c r="E122" s="55" t="str">
        <f t="shared" si="123"/>
        <v/>
      </c>
      <c r="F122" s="54" t="str">
        <f t="shared" si="123"/>
        <v/>
      </c>
      <c r="G122" s="54" t="str">
        <f t="shared" si="123"/>
        <v/>
      </c>
      <c r="H122" s="54">
        <f t="shared" si="123"/>
        <v>0</v>
      </c>
      <c r="I122" s="54">
        <f t="shared" si="123"/>
        <v>3</v>
      </c>
      <c r="J122" s="54">
        <f t="shared" si="123"/>
        <v>1</v>
      </c>
      <c r="K122" s="54">
        <f t="shared" si="123"/>
        <v>2</v>
      </c>
      <c r="L122" s="54">
        <f t="shared" si="123"/>
        <v>1</v>
      </c>
      <c r="M122" s="54">
        <f t="shared" si="123"/>
        <v>3121</v>
      </c>
      <c r="N122" s="54">
        <f t="shared" si="123"/>
        <v>7</v>
      </c>
      <c r="O122" s="54">
        <f t="shared" si="123"/>
        <v>12</v>
      </c>
      <c r="P122" s="54">
        <f t="shared" si="123"/>
        <v>3</v>
      </c>
      <c r="Q122" s="54">
        <f t="shared" si="123"/>
        <v>3</v>
      </c>
      <c r="R122" s="54">
        <f t="shared" si="123"/>
        <v>2</v>
      </c>
      <c r="S122" s="54" t="str">
        <f t="shared" si="123"/>
        <v>o</v>
      </c>
      <c r="T122" s="26">
        <f t="shared" si="123"/>
        <v>22</v>
      </c>
      <c r="U122" s="54">
        <f t="shared" si="123"/>
        <v>1</v>
      </c>
      <c r="V122" s="54">
        <f t="shared" si="123"/>
        <v>0</v>
      </c>
      <c r="W122" s="19"/>
      <c r="X122" s="23">
        <f>IF(X92&gt;0,VLOOKUP(X92,'[3]2020_Envelope'!$BH$6:$CR$128,6),"")</f>
        <v>13.56322456221198</v>
      </c>
      <c r="Y122" s="23">
        <f>IF(Y92&gt;0,VLOOKUP(Y92,'[3]2020_Envelope'!$BH$6:$CR$128,6),"")</f>
        <v>95.895161290322577</v>
      </c>
      <c r="Z122" s="23">
        <f>IF(Z92&gt;0,VLOOKUP(Z92,'[3]2020_Envelope'!$BH$6:$CR$128,6),"")</f>
        <v>22.44798387096774</v>
      </c>
      <c r="AA122" s="23">
        <f>IF(AA92&gt;0,VLOOKUP(AA92,'[3]2020_Envelope'!$BH$6:$CR$128,6),"")</f>
        <v>16.291607142857146</v>
      </c>
      <c r="AB122" s="23">
        <f>IF(AB92&gt;0,VLOOKUP(AB92,'[3]2020_Envelope'!$BH$6:$CR$128,6),"")</f>
        <v>56.34910714285715</v>
      </c>
      <c r="AC122" s="23">
        <f>IF(AC92&gt;0,VLOOKUP(AC92,'[3]2020_Envelope'!$BH$6:$CR$128,6),"")</f>
        <v>29.196428571428573</v>
      </c>
      <c r="AD122" s="22" t="str">
        <f>IF(AD92&gt;0,VLOOKUP(AD92,'[3]2020_HVAC'!$EY$7:$KA$83,38),"")</f>
        <v/>
      </c>
      <c r="AE122" s="22" t="str">
        <f>IF(AE92&gt;0,VLOOKUP(AE92,'[3]2020_HVAC'!$EY$7:$KA$83,38),"")</f>
        <v/>
      </c>
      <c r="AF122" s="22" t="str">
        <f>IF(AF92&gt;0,VLOOKUP(AF92,'[3]2020_HVAC'!$EY$7:$KA$83,38),"")</f>
        <v/>
      </c>
      <c r="AG122" s="61">
        <f>VLOOKUP($C122,[2]Performance!$A$3:$K$36,11)</f>
        <v>1</v>
      </c>
      <c r="AH122" s="61">
        <f t="shared" si="95"/>
        <v>39</v>
      </c>
      <c r="AI122" s="22">
        <f>IF(AI92&gt;0,VLOOKUP(AI92,'[3]2020_HVAC'!$EY$7:$KA$83,AH122),"")</f>
        <v>24.091420934318936</v>
      </c>
      <c r="AJ122" s="22" t="str">
        <f>IF(AJ92&gt;0,VLOOKUP(AJ92,'[3]2020_HVAC'!$EY$7:$KA$83,38),"")</f>
        <v/>
      </c>
      <c r="AK122" s="22">
        <f>IF(AK92&gt;0,VLOOKUP(AK92,'[3]2020_HVAC'!$EY$7:$KA$83,38),"")</f>
        <v>53.898799999999994</v>
      </c>
      <c r="AL122" s="22">
        <f>IF(AL92&gt;0,VLOOKUP(AL92,'[3]2020_HVAC'!$EY$7:$KA$83,38),"")</f>
        <v>8.345714285714287</v>
      </c>
      <c r="AM122" s="22">
        <f>IF(AM92&gt;0,VLOOKUP(AM92,'[3]2020_HVAC'!$EY$7:$KA$83,38),"")</f>
        <v>13.506994285714272</v>
      </c>
      <c r="AN122" s="22" t="str">
        <f>IF(AN92&gt;0,VLOOKUP(AN92,'[3]2020_HVAC'!$EY$7:$KA$83,38),"")</f>
        <v/>
      </c>
      <c r="AO122" s="14">
        <f t="shared" si="117"/>
        <v>46702.101892094972</v>
      </c>
      <c r="AP122" s="23">
        <f>IF(AP92&gt;0,VLOOKUP(AP92,'[3]2020_Envelope'!$BH$6:$CR$128,7),"")</f>
        <v>6.5632234647550778</v>
      </c>
      <c r="AQ122" s="23">
        <f>IF(AQ92&gt;0,VLOOKUP(AQ92,'[3]2020_Envelope'!$BH$6:$CR$128,7),"")</f>
        <v>39.767741935483869</v>
      </c>
      <c r="AR122" s="23">
        <f>IF(AR92&gt;0,VLOOKUP(AR92,'[3]2020_Envelope'!$BH$6:$CR$128,7),"")</f>
        <v>10.862544802867383</v>
      </c>
      <c r="AS122" s="23">
        <f>IF(AS92&gt;0,VLOOKUP(AS92,'[3]2020_Envelope'!$BH$6:$CR$128,7),"")</f>
        <v>7.3895693779904308</v>
      </c>
      <c r="AT122" s="23">
        <f>IF(AT92&gt;0,VLOOKUP(AT92,'[3]2020_Envelope'!$BH$6:$CR$128,7),"")</f>
        <v>24.739090909090908</v>
      </c>
      <c r="AU122" s="23">
        <f>IF(AU92&gt;0,VLOOKUP(AU92,'[3]2020_Envelope'!$BH$6:$CR$128,7),"")</f>
        <v>12.818181818181818</v>
      </c>
      <c r="AV122" s="22" t="str">
        <f>IF(AV92&gt;0,VLOOKUP(AV92,'[3]2020_HVAC'!$EY$7:$KA$83,41),"")</f>
        <v/>
      </c>
      <c r="AW122" s="22" t="str">
        <f>IF(AW92&gt;0,VLOOKUP(AW92,'[3]2020_HVAC'!$EY$7:$KA$83,41),"")</f>
        <v/>
      </c>
      <c r="AX122" s="22" t="str">
        <f>IF(AX92&gt;0,VLOOKUP(AX92,'[3]2020_HVAC'!$EY$7:$KA$83,41),"")</f>
        <v/>
      </c>
      <c r="AY122" s="61">
        <f>VLOOKUP($C122,[1]Performance!$A$3:$K$36,11)</f>
        <v>1</v>
      </c>
      <c r="AZ122" s="61">
        <f t="shared" si="97"/>
        <v>42</v>
      </c>
      <c r="BA122" s="22">
        <f>IF(BA92&gt;0,VLOOKUP(BA92,'[3]2020_HVAC'!$EY$7:$KA$83,AZ122),"")</f>
        <v>17.132411831874109</v>
      </c>
      <c r="BB122" s="22" t="str">
        <f>IF(BB92&gt;0,VLOOKUP(BB92,'[3]2020_HVAC'!$EY$7:$KA$83,41),"")</f>
        <v/>
      </c>
      <c r="BC122" s="22">
        <f>IF(BC92&gt;0,VLOOKUP(BC92,'[3]2020_HVAC'!$EY$7:$KA$83,41),"")</f>
        <v>53.898799999999987</v>
      </c>
      <c r="BD122" s="22">
        <f>IF(BD92&gt;0,VLOOKUP(BD92,'[3]2020_HVAC'!$EY$7:$KA$83,41),"")</f>
        <v>0.59010101010101013</v>
      </c>
      <c r="BE122" s="22">
        <f>IF(BE92&gt;0,VLOOKUP(BE92,'[3]2020_HVAC'!$EY$7:$KA$83,41),"")</f>
        <v>18.03923393939392</v>
      </c>
      <c r="BF122" s="22" t="str">
        <f>IF(BF92&gt;0,VLOOKUP(BF92,'[3]2020_HVAC'!$EY$7:$KA$83,41),"")</f>
        <v/>
      </c>
      <c r="BG122" s="14">
        <f t="shared" si="118"/>
        <v>189882.8900988411</v>
      </c>
      <c r="BH122" s="21">
        <f>IF($N122&gt;0,VLOOKUP($C122,[2]Sevilla!$AB$7:$AN$40,$N122))/((IF($P122=1,'3 PlantsCodes'!$D$26,IF($P122=2,'3 PlantsCodes'!$D$27,IF($P122=3,'3 PlantsCodes'!$D$28,IF($P122=4,'3 PlantsCodes'!$D$29)))))*IF($R122=1,'3 PlantsCodes'!$D$31,IF(SP_Seville!$R122=2,'3 PlantsCodes'!$D$32)))</f>
        <v>5.1745845542407372</v>
      </c>
      <c r="BI122" s="21">
        <f>IF($O122&gt;0,VLOOKUP($C122,[2]Sevilla!$AB$7:$AN$40,$O122),0)/(IF($Q122=1,'3 PlantsCodes'!$E$26,IF($Q122=3,'3 PlantsCodes'!$E$28,IF($Q122=4,'3 PlantsCodes'!$E$29,1)))*IF($R122=1,'3 PlantsCodes'!$E$31,IF($R122=2,'3 PlantsCodes'!$E$32)))</f>
        <v>11.734336018820066</v>
      </c>
      <c r="BJ122" s="21">
        <f>VLOOKUP($C122,[2]Sevilla!$AB$6:$AZ$40,$T122)</f>
        <v>1.6300002031167098</v>
      </c>
      <c r="BK122" s="21">
        <f>VLOOKUP($C122,[2]Sevilla!$B$7:$Y$40,18)</f>
        <v>11.353794285713454</v>
      </c>
      <c r="BL122" s="21">
        <f>VLOOKUP($C122,[2]Sevilla!$B$7:$AA$40,26)</f>
        <v>0.49556443296663338</v>
      </c>
      <c r="BM122" s="22">
        <f>IF($V122=1,-[4]SFH!$E$13,0)</f>
        <v>0</v>
      </c>
      <c r="BN122" s="63" t="s">
        <v>38</v>
      </c>
      <c r="BO122" s="21">
        <f>IF($N122&gt;0,VLOOKUP($C122,[1]Sevilla!$AB$7:$AN$40,$N122))/((IF($P122=1,'3 PlantsCodes'!$D$26,IF($P122=2,'3 PlantsCodes'!$D$27,IF($P122=3,'3 PlantsCodes'!$D$28,IF($P122=4,'3 PlantsCodes'!$D$29)))))*IF($R122=1,'3 PlantsCodes'!$D$31,IF(SP_Seville!$R122=2,'3 PlantsCodes'!$D$32)))</f>
        <v>4.6702517327177757</v>
      </c>
      <c r="BP122" s="21">
        <f>IF($O122&gt;0,VLOOKUP($C122,[1]Sevilla!$AB$7:$AN$40,$O122),0)/(IF($Q122=1,'3 PlantsCodes'!$E$26,IF($Q122=3,'3 PlantsCodes'!$E$28,IF($Q122=4,'3 PlantsCodes'!$E$29,1)))*IF($R122=1,'3 PlantsCodes'!$E$31,IF($R122=2,'3 PlantsCodes'!$E$32)))</f>
        <v>6.6566139788731364</v>
      </c>
      <c r="BQ122" s="21">
        <f>VLOOKUP($C122,[1]Sevilla!$AB$6:$AZ$40,$T122)</f>
        <v>2.6813728353848627</v>
      </c>
      <c r="BR122" s="21">
        <f>VLOOKUP($C122,[1]Sevilla!$B$7:$Y$40,18)</f>
        <v>11.676460606061633</v>
      </c>
      <c r="BS122" s="21">
        <f>VLOOKUP($C122,[1]Sevilla!$B$7:$AA$40,26)</f>
        <v>0.40735790132488547</v>
      </c>
      <c r="BT122" s="22">
        <f>IF($V122=1,-[4]AB!$E$13,0)</f>
        <v>0</v>
      </c>
      <c r="BU122" s="63" t="s">
        <v>38</v>
      </c>
    </row>
    <row r="123" spans="1:73" x14ac:dyDescent="0.25">
      <c r="A123" s="195"/>
      <c r="B123" s="18">
        <v>26</v>
      </c>
      <c r="C123" s="26">
        <f t="shared" ref="C123:V123" si="124">IF(C93="","",C93)</f>
        <v>20</v>
      </c>
      <c r="D123" s="55" t="str">
        <f t="shared" si="124"/>
        <v/>
      </c>
      <c r="E123" s="55" t="str">
        <f t="shared" si="124"/>
        <v/>
      </c>
      <c r="F123" s="54" t="str">
        <f t="shared" si="124"/>
        <v/>
      </c>
      <c r="G123" s="54" t="str">
        <f t="shared" si="124"/>
        <v/>
      </c>
      <c r="H123" s="54">
        <f t="shared" si="124"/>
        <v>0</v>
      </c>
      <c r="I123" s="54">
        <f t="shared" si="124"/>
        <v>3</v>
      </c>
      <c r="J123" s="54">
        <f t="shared" si="124"/>
        <v>2</v>
      </c>
      <c r="K123" s="54">
        <f t="shared" si="124"/>
        <v>2</v>
      </c>
      <c r="L123" s="54">
        <f t="shared" si="124"/>
        <v>1</v>
      </c>
      <c r="M123" s="54">
        <f t="shared" si="124"/>
        <v>3221</v>
      </c>
      <c r="N123" s="54">
        <f t="shared" si="124"/>
        <v>7</v>
      </c>
      <c r="O123" s="54">
        <f t="shared" si="124"/>
        <v>12</v>
      </c>
      <c r="P123" s="54">
        <f t="shared" si="124"/>
        <v>3</v>
      </c>
      <c r="Q123" s="54">
        <f t="shared" si="124"/>
        <v>3</v>
      </c>
      <c r="R123" s="54">
        <f t="shared" si="124"/>
        <v>2</v>
      </c>
      <c r="S123" s="54" t="str">
        <f t="shared" si="124"/>
        <v>o</v>
      </c>
      <c r="T123" s="26">
        <f t="shared" si="124"/>
        <v>22</v>
      </c>
      <c r="U123" s="54">
        <f t="shared" si="124"/>
        <v>1</v>
      </c>
      <c r="V123" s="54">
        <f t="shared" si="124"/>
        <v>1</v>
      </c>
      <c r="W123" s="19"/>
      <c r="X123" s="23">
        <f>IF(X93&gt;0,VLOOKUP(X93,'[3]2020_Envelope'!$BH$6:$CR$128,6),"")</f>
        <v>13.56322456221198</v>
      </c>
      <c r="Y123" s="23">
        <f>IF(Y93&gt;0,VLOOKUP(Y93,'[3]2020_Envelope'!$BH$6:$CR$128,6),"")</f>
        <v>95.895161290322577</v>
      </c>
      <c r="Z123" s="23">
        <f>IF(Z93&gt;0,VLOOKUP(Z93,'[3]2020_Envelope'!$BH$6:$CR$128,6),"")</f>
        <v>22.44798387096774</v>
      </c>
      <c r="AA123" s="23">
        <f>IF(AA93&gt;0,VLOOKUP(AA93,'[3]2020_Envelope'!$BH$6:$CR$128,6),"")</f>
        <v>88.946458646616577</v>
      </c>
      <c r="AB123" s="23">
        <f>IF(AB93&gt;0,VLOOKUP(AB93,'[3]2020_Envelope'!$BH$6:$CR$128,6),"")</f>
        <v>56.34910714285715</v>
      </c>
      <c r="AC123" s="23">
        <f>IF(AC93&gt;0,VLOOKUP(AC93,'[3]2020_Envelope'!$BH$6:$CR$128,6),"")</f>
        <v>29.196428571428573</v>
      </c>
      <c r="AD123" s="22" t="str">
        <f>IF(AD93&gt;0,VLOOKUP(AD93,'[3]2020_HVAC'!$EY$7:$KA$83,38),"")</f>
        <v/>
      </c>
      <c r="AE123" s="22" t="str">
        <f>IF(AE93&gt;0,VLOOKUP(AE93,'[3]2020_HVAC'!$EY$7:$KA$83,38),"")</f>
        <v/>
      </c>
      <c r="AF123" s="22" t="str">
        <f>IF(AF93&gt;0,VLOOKUP(AF93,'[3]2020_HVAC'!$EY$7:$KA$83,38),"")</f>
        <v/>
      </c>
      <c r="AG123" s="61">
        <f>VLOOKUP($C123,[2]Performance!$A$3:$K$36,11)</f>
        <v>2</v>
      </c>
      <c r="AH123" s="61">
        <f t="shared" si="95"/>
        <v>40</v>
      </c>
      <c r="AI123" s="22">
        <f>IF(AI93&gt;0,VLOOKUP(AI93,'[3]2020_HVAC'!$EY$7:$KA$83,AH123),"")</f>
        <v>7.5092322887604581</v>
      </c>
      <c r="AJ123" s="22" t="str">
        <f>IF(AJ93&gt;0,VLOOKUP(AJ93,'[3]2020_HVAC'!$EY$7:$KA$83,38),"")</f>
        <v/>
      </c>
      <c r="AK123" s="22">
        <f>IF(AK93&gt;0,VLOOKUP(AK93,'[3]2020_HVAC'!$EY$7:$KA$83,38),"")</f>
        <v>53.898799999999994</v>
      </c>
      <c r="AL123" s="22">
        <f>IF(AL93&gt;0,VLOOKUP(AL93,'[3]2020_HVAC'!$EY$7:$KA$83,38),"")</f>
        <v>8.345714285714287</v>
      </c>
      <c r="AM123" s="22">
        <f>IF(AM93&gt;0,VLOOKUP(AM93,'[3]2020_HVAC'!$EY$7:$KA$83,38),"")</f>
        <v>13.506994285714272</v>
      </c>
      <c r="AN123" s="22">
        <f>IF(AN93&gt;0,VLOOKUP(AN93,'[3]2020_HVAC'!$EY$7:$KA$83,38),"")</f>
        <v>28.746813423645321</v>
      </c>
      <c r="AO123" s="14">
        <f t="shared" si="117"/>
        <v>58576.828571553451</v>
      </c>
      <c r="AP123" s="23">
        <f>IF(AP93&gt;0,VLOOKUP(AP93,'[3]2020_Envelope'!$BH$6:$CR$128,7),"")</f>
        <v>6.5632234647550778</v>
      </c>
      <c r="AQ123" s="23">
        <f>IF(AQ93&gt;0,VLOOKUP(AQ93,'[3]2020_Envelope'!$BH$6:$CR$128,7),"")</f>
        <v>39.767741935483869</v>
      </c>
      <c r="AR123" s="23">
        <f>IF(AR93&gt;0,VLOOKUP(AR93,'[3]2020_Envelope'!$BH$6:$CR$128,7),"")</f>
        <v>10.862544802867383</v>
      </c>
      <c r="AS123" s="23">
        <f>IF(AS93&gt;0,VLOOKUP(AS93,'[3]2020_Envelope'!$BH$6:$CR$128,7),"")</f>
        <v>39.050388516746416</v>
      </c>
      <c r="AT123" s="23">
        <f>IF(AT93&gt;0,VLOOKUP(AT93,'[3]2020_Envelope'!$BH$6:$CR$128,7),"")</f>
        <v>24.739090909090908</v>
      </c>
      <c r="AU123" s="23">
        <f>IF(AU93&gt;0,VLOOKUP(AU93,'[3]2020_Envelope'!$BH$6:$CR$128,7),"")</f>
        <v>12.818181818181818</v>
      </c>
      <c r="AV123" s="22" t="str">
        <f>IF(AV93&gt;0,VLOOKUP(AV93,'[3]2020_HVAC'!$EY$7:$KA$83,41),"")</f>
        <v/>
      </c>
      <c r="AW123" s="22" t="str">
        <f>IF(AW93&gt;0,VLOOKUP(AW93,'[3]2020_HVAC'!$EY$7:$KA$83,41),"")</f>
        <v/>
      </c>
      <c r="AX123" s="22" t="str">
        <f>IF(AX93&gt;0,VLOOKUP(AX93,'[3]2020_HVAC'!$EY$7:$KA$83,41),"")</f>
        <v/>
      </c>
      <c r="AY123" s="61">
        <f>VLOOKUP($C123,[1]Performance!$A$3:$K$36,11)</f>
        <v>2</v>
      </c>
      <c r="AZ123" s="61">
        <f t="shared" si="97"/>
        <v>43</v>
      </c>
      <c r="BA123" s="22">
        <f>IF(BA93&gt;0,VLOOKUP(BA93,'[3]2020_HVAC'!$EY$7:$KA$83,AZ123),"")</f>
        <v>8.2530629089287437</v>
      </c>
      <c r="BB123" s="22" t="str">
        <f>IF(BB93&gt;0,VLOOKUP(BB93,'[3]2020_HVAC'!$EY$7:$KA$83,41),"")</f>
        <v/>
      </c>
      <c r="BC123" s="22">
        <f>IF(BC93&gt;0,VLOOKUP(BC93,'[3]2020_HVAC'!$EY$7:$KA$83,41),"")</f>
        <v>53.898799999999987</v>
      </c>
      <c r="BD123" s="22">
        <f>IF(BD93&gt;0,VLOOKUP(BD93,'[3]2020_HVAC'!$EY$7:$KA$83,41),"")</f>
        <v>0.59010101010101013</v>
      </c>
      <c r="BE123" s="22">
        <f>IF(BE93&gt;0,VLOOKUP(BE93,'[3]2020_HVAC'!$EY$7:$KA$83,41),"")</f>
        <v>18.03923393939392</v>
      </c>
      <c r="BF123" s="22">
        <f>IF(BF93&gt;0,VLOOKUP(BF93,'[3]2020_HVAC'!$EY$7:$KA$83,41),"")</f>
        <v>17.886906130268198</v>
      </c>
      <c r="BG123" s="14">
        <f t="shared" si="118"/>
        <v>230144.58268145917</v>
      </c>
      <c r="BH123" s="21">
        <f>IF($N123&gt;0,VLOOKUP($C123,[2]Sevilla!$AB$7:$AN$40,$N123))/((IF($P123=1,'3 PlantsCodes'!$D$26,IF($P123=2,'3 PlantsCodes'!$D$27,IF($P123=3,'3 PlantsCodes'!$D$28,IF($P123=4,'3 PlantsCodes'!$D$29)))))*IF($R123=1,'3 PlantsCodes'!$D$31,IF(SP_Seville!$R123=2,'3 PlantsCodes'!$D$32)))</f>
        <v>2.8517345952128128</v>
      </c>
      <c r="BI123" s="21">
        <f>IF($O123&gt;0,VLOOKUP($C123,[2]Sevilla!$AB$7:$AN$40,$O123),0)/(IF($Q123=1,'3 PlantsCodes'!$E$26,IF($Q123=3,'3 PlantsCodes'!$E$28,IF($Q123=4,'3 PlantsCodes'!$E$29,1)))*IF($R123=1,'3 PlantsCodes'!$E$31,IF($R123=2,'3 PlantsCodes'!$E$32)))</f>
        <v>10.916762662578966</v>
      </c>
      <c r="BJ123" s="21">
        <f>VLOOKUP($C123,[2]Sevilla!$AB$6:$AZ$40,$T123)</f>
        <v>1.7645905910842521</v>
      </c>
      <c r="BK123" s="21">
        <f>VLOOKUP($C123,[2]Sevilla!$B$7:$Y$40,18)</f>
        <v>11.353794285713454</v>
      </c>
      <c r="BL123" s="21">
        <f>VLOOKUP($C123,[2]Sevilla!$B$7:$AA$40,26)</f>
        <v>0.46086228661147055</v>
      </c>
      <c r="BM123" s="22">
        <f>IF($V123=1,-[4]SFH!$E$13,0)</f>
        <v>-22.85</v>
      </c>
      <c r="BN123" s="63" t="s">
        <v>38</v>
      </c>
      <c r="BO123" s="21">
        <f>IF($N123&gt;0,VLOOKUP($C123,[1]Sevilla!$AB$7:$AN$40,$N123))/((IF($P123=1,'3 PlantsCodes'!$D$26,IF($P123=2,'3 PlantsCodes'!$D$27,IF($P123=3,'3 PlantsCodes'!$D$28,IF($P123=4,'3 PlantsCodes'!$D$29)))))*IF($R123=1,'3 PlantsCodes'!$D$31,IF(SP_Seville!$R123=2,'3 PlantsCodes'!$D$32)))</f>
        <v>2.7088126501928258</v>
      </c>
      <c r="BP123" s="21">
        <f>IF($O123&gt;0,VLOOKUP($C123,[1]Sevilla!$AB$7:$AN$40,$O123),0)/(IF($Q123=1,'3 PlantsCodes'!$E$26,IF($Q123=3,'3 PlantsCodes'!$E$28,IF($Q123=4,'3 PlantsCodes'!$E$29,1)))*IF($R123=1,'3 PlantsCodes'!$E$31,IF($R123=2,'3 PlantsCodes'!$E$32)))</f>
        <v>5.8267156803890012</v>
      </c>
      <c r="BQ123" s="21">
        <f>VLOOKUP($C123,[1]Sevilla!$AB$6:$AZ$40,$T123)</f>
        <v>2.8072985542586353</v>
      </c>
      <c r="BR123" s="21">
        <f>VLOOKUP($C123,[1]Sevilla!$B$7:$Y$40,18)</f>
        <v>11.676460606061633</v>
      </c>
      <c r="BS123" s="21">
        <f>VLOOKUP($C123,[1]Sevilla!$B$7:$AA$40,26)</f>
        <v>0.38985785070154877</v>
      </c>
      <c r="BT123" s="22">
        <f>IF($V123=1,-[4]AB!$E$13,0)</f>
        <v>-13.768686868686869</v>
      </c>
      <c r="BU123" s="63" t="s">
        <v>38</v>
      </c>
    </row>
    <row r="124" spans="1:73" x14ac:dyDescent="0.25">
      <c r="A124" s="196"/>
      <c r="B124" s="18">
        <v>27</v>
      </c>
      <c r="C124" s="26">
        <f t="shared" ref="C124:V124" si="125">IF(C94="","",C94)</f>
        <v>32</v>
      </c>
      <c r="D124" s="55" t="str">
        <f t="shared" si="125"/>
        <v/>
      </c>
      <c r="E124" s="55" t="str">
        <f t="shared" si="125"/>
        <v/>
      </c>
      <c r="F124" s="54" t="str">
        <f t="shared" si="125"/>
        <v/>
      </c>
      <c r="G124" s="54" t="str">
        <f t="shared" si="125"/>
        <v/>
      </c>
      <c r="H124" s="54">
        <f t="shared" si="125"/>
        <v>0</v>
      </c>
      <c r="I124" s="54">
        <f t="shared" si="125"/>
        <v>4</v>
      </c>
      <c r="J124" s="54">
        <f t="shared" si="125"/>
        <v>3</v>
      </c>
      <c r="K124" s="54">
        <f t="shared" si="125"/>
        <v>2</v>
      </c>
      <c r="L124" s="54">
        <f t="shared" si="125"/>
        <v>1</v>
      </c>
      <c r="M124" s="54">
        <f t="shared" si="125"/>
        <v>4321</v>
      </c>
      <c r="N124" s="54">
        <f t="shared" si="125"/>
        <v>7</v>
      </c>
      <c r="O124" s="54">
        <f t="shared" si="125"/>
        <v>12</v>
      </c>
      <c r="P124" s="54">
        <f t="shared" si="125"/>
        <v>3</v>
      </c>
      <c r="Q124" s="54">
        <f t="shared" si="125"/>
        <v>3</v>
      </c>
      <c r="R124" s="54">
        <f t="shared" si="125"/>
        <v>2</v>
      </c>
      <c r="S124" s="54" t="str">
        <f t="shared" si="125"/>
        <v>o</v>
      </c>
      <c r="T124" s="26">
        <f t="shared" si="125"/>
        <v>22</v>
      </c>
      <c r="U124" s="54">
        <f t="shared" si="125"/>
        <v>1</v>
      </c>
      <c r="V124" s="54">
        <f t="shared" si="125"/>
        <v>1</v>
      </c>
      <c r="W124" s="8"/>
      <c r="X124" s="23">
        <f>IF(X94&gt;0,VLOOKUP(X94,'[3]2020_Envelope'!$BH$6:$CR$128,6),"")</f>
        <v>17.811299354838706</v>
      </c>
      <c r="Y124" s="23">
        <f>IF(Y94&gt;0,VLOOKUP(Y94,'[3]2020_Envelope'!$BH$6:$CR$128,6),"")</f>
        <v>109.79301075268818</v>
      </c>
      <c r="Z124" s="23">
        <f>IF(Z94&gt;0,VLOOKUP(Z94,'[3]2020_Envelope'!$BH$6:$CR$128,6),"")</f>
        <v>25.306616136075686</v>
      </c>
      <c r="AA124" s="23">
        <f>IF(AA94&gt;0,VLOOKUP(AA94,'[3]2020_Envelope'!$BH$6:$CR$128,6),"")</f>
        <v>113.55650323308275</v>
      </c>
      <c r="AB124" s="23">
        <f>IF(AB94&gt;0,VLOOKUP(AB94,'[3]2020_Envelope'!$BH$6:$CR$128,6),"")</f>
        <v>56.34910714285715</v>
      </c>
      <c r="AC124" s="23">
        <f>IF(AC94&gt;0,VLOOKUP(AC94,'[3]2020_Envelope'!$BH$6:$CR$128,6),"")</f>
        <v>29.196428571428573</v>
      </c>
      <c r="AD124" s="22" t="str">
        <f>IF(AD94&gt;0,VLOOKUP(AD94,'[3]2020_HVAC'!$EY$7:$KA$83,38),"")</f>
        <v/>
      </c>
      <c r="AE124" s="22" t="str">
        <f>IF(AE94&gt;0,VLOOKUP(AE94,'[3]2020_HVAC'!$EY$7:$KA$83,38),"")</f>
        <v/>
      </c>
      <c r="AF124" s="22" t="str">
        <f>IF(AF94&gt;0,VLOOKUP(AF94,'[3]2020_HVAC'!$EY$7:$KA$83,38),"")</f>
        <v/>
      </c>
      <c r="AG124" s="61">
        <f>VLOOKUP($C124,[2]Performance!$A$3:$K$36,11)</f>
        <v>2</v>
      </c>
      <c r="AH124" s="61">
        <f t="shared" si="95"/>
        <v>40</v>
      </c>
      <c r="AI124" s="22">
        <f>IF(AI94&gt;0,VLOOKUP(AI94,'[3]2020_HVAC'!$EY$7:$KA$83,AH124),"")</f>
        <v>7.5092322887604581</v>
      </c>
      <c r="AJ124" s="22" t="str">
        <f>IF(AJ94&gt;0,VLOOKUP(AJ94,'[3]2020_HVAC'!$EY$7:$KA$83,38),"")</f>
        <v/>
      </c>
      <c r="AK124" s="22">
        <f>IF(AK94&gt;0,VLOOKUP(AK94,'[3]2020_HVAC'!$EY$7:$KA$83,38),"")</f>
        <v>53.898799999999994</v>
      </c>
      <c r="AL124" s="22">
        <f>IF(AL94&gt;0,VLOOKUP(AL94,'[3]2020_HVAC'!$EY$7:$KA$83,38),"")</f>
        <v>8.345714285714287</v>
      </c>
      <c r="AM124" s="22">
        <f>IF(AM94&gt;0,VLOOKUP(AM94,'[3]2020_HVAC'!$EY$7:$KA$83,38),"")</f>
        <v>13.506994285714272</v>
      </c>
      <c r="AN124" s="22">
        <f>IF(AN94&gt;0,VLOOKUP(AN94,'[3]2020_HVAC'!$EY$7:$KA$83,38),"")</f>
        <v>28.746813423645321</v>
      </c>
      <c r="AO124" s="14">
        <f t="shared" si="117"/>
        <v>64962.872726472757</v>
      </c>
      <c r="AP124" s="23">
        <f>IF(AP94&gt;0,VLOOKUP(AP94,'[3]2020_Envelope'!$BH$6:$CR$128,7),"")</f>
        <v>8.6188603106332131</v>
      </c>
      <c r="AQ124" s="23">
        <f>IF(AQ94&gt;0,VLOOKUP(AQ94,'[3]2020_Envelope'!$BH$6:$CR$128,7),"")</f>
        <v>45.531182795698918</v>
      </c>
      <c r="AR124" s="23">
        <f>IF(AR94&gt;0,VLOOKUP(AR94,'[3]2020_Envelope'!$BH$6:$CR$128,7),"")</f>
        <v>12.245832550807066</v>
      </c>
      <c r="AS124" s="23">
        <f>IF(AS94&gt;0,VLOOKUP(AS94,'[3]2020_Envelope'!$BH$6:$CR$128,7),"")</f>
        <v>50.544654545454549</v>
      </c>
      <c r="AT124" s="23">
        <f>IF(AT94&gt;0,VLOOKUP(AT94,'[3]2020_Envelope'!$BH$6:$CR$128,7),"")</f>
        <v>24.739090909090908</v>
      </c>
      <c r="AU124" s="23">
        <f>IF(AU94&gt;0,VLOOKUP(AU94,'[3]2020_Envelope'!$BH$6:$CR$128,7),"")</f>
        <v>12.818181818181818</v>
      </c>
      <c r="AV124" s="22" t="str">
        <f>IF(AV94&gt;0,VLOOKUP(AV94,'[3]2020_HVAC'!$EY$7:$KA$83,41),"")</f>
        <v/>
      </c>
      <c r="AW124" s="22" t="str">
        <f>IF(AW94&gt;0,VLOOKUP(AW94,'[3]2020_HVAC'!$EY$7:$KA$83,41),"")</f>
        <v/>
      </c>
      <c r="AX124" s="22" t="str">
        <f>IF(AX94&gt;0,VLOOKUP(AX94,'[3]2020_HVAC'!$EY$7:$KA$83,41),"")</f>
        <v/>
      </c>
      <c r="AY124" s="61">
        <f>VLOOKUP($C124,[1]Performance!$A$3:$K$36,11)</f>
        <v>2</v>
      </c>
      <c r="AZ124" s="61">
        <f t="shared" si="97"/>
        <v>43</v>
      </c>
      <c r="BA124" s="22">
        <f>IF(BA94&gt;0,VLOOKUP(BA94,'[3]2020_HVAC'!$EY$7:$KA$83,AZ124),"")</f>
        <v>8.2530629089287437</v>
      </c>
      <c r="BB124" s="22" t="str">
        <f>IF(BB94&gt;0,VLOOKUP(BB94,'[3]2020_HVAC'!$EY$7:$KA$83,41),"")</f>
        <v/>
      </c>
      <c r="BC124" s="22">
        <f>IF(BC94&gt;0,VLOOKUP(BC94,'[3]2020_HVAC'!$EY$7:$KA$83,41),"")</f>
        <v>53.898799999999987</v>
      </c>
      <c r="BD124" s="22">
        <f>IF(BD94&gt;0,VLOOKUP(BD94,'[3]2020_HVAC'!$EY$7:$KA$83,41),"")</f>
        <v>0.59010101010101013</v>
      </c>
      <c r="BE124" s="22">
        <f>IF(BE94&gt;0,VLOOKUP(BE94,'[3]2020_HVAC'!$EY$7:$KA$83,41),"")</f>
        <v>18.03923393939392</v>
      </c>
      <c r="BF124" s="22">
        <f>IF(BF94&gt;0,VLOOKUP(BF94,'[3]2020_HVAC'!$EY$7:$KA$83,41),"")</f>
        <v>17.886906130268198</v>
      </c>
      <c r="BG124" s="14">
        <f t="shared" si="118"/>
        <v>250634.24784937274</v>
      </c>
      <c r="BH124" s="21">
        <f>IF($N124&gt;0,VLOOKUP($C124,[2]Sevilla!$AB$7:$AN$40,$N124))/((IF($P124=1,'3 PlantsCodes'!$D$26,IF($P124=2,'3 PlantsCodes'!$D$27,IF($P124=3,'3 PlantsCodes'!$D$28,IF($P124=4,'3 PlantsCodes'!$D$29)))))*IF($R124=1,'3 PlantsCodes'!$D$31,IF(SP_Seville!$R124=2,'3 PlantsCodes'!$D$32)))</f>
        <v>1.2242147447660106</v>
      </c>
      <c r="BI124" s="21">
        <f>IF($O124&gt;0,VLOOKUP($C124,[2]Sevilla!$AB$7:$AN$40,$O124),0)/(IF($Q124=1,'3 PlantsCodes'!$E$26,IF($Q124=3,'3 PlantsCodes'!$E$28,IF($Q124=4,'3 PlantsCodes'!$E$29,1)))*IF($R124=1,'3 PlantsCodes'!$E$31,IF($R124=2,'3 PlantsCodes'!$E$32)))</f>
        <v>11.168043380087495</v>
      </c>
      <c r="BJ124" s="21">
        <f>VLOOKUP($C124,[2]Sevilla!$AB$6:$AZ$40,$T124)</f>
        <v>2.3628066362674742</v>
      </c>
      <c r="BK124" s="21">
        <f>VLOOKUP($C124,[2]Sevilla!$B$7:$Y$40,18)</f>
        <v>11.353794285713454</v>
      </c>
      <c r="BL124" s="21">
        <f>VLOOKUP($C124,[2]Sevilla!$B$7:$AA$40,26)</f>
        <v>0.44085826243428572</v>
      </c>
      <c r="BM124" s="22">
        <f>IF($V124=1,-[4]SFH!$E$13,0)</f>
        <v>-22.85</v>
      </c>
      <c r="BN124" s="63" t="s">
        <v>38</v>
      </c>
      <c r="BO124" s="21">
        <f>IF($N124&gt;0,VLOOKUP($C124,[1]Sevilla!$AB$7:$AN$40,$N124))/((IF($P124=1,'3 PlantsCodes'!$D$26,IF($P124=2,'3 PlantsCodes'!$D$27,IF($P124=3,'3 PlantsCodes'!$D$28,IF($P124=4,'3 PlantsCodes'!$D$29)))))*IF($R124=1,'3 PlantsCodes'!$D$31,IF(SP_Seville!$R124=2,'3 PlantsCodes'!$D$32)))</f>
        <v>1.5155369900465785</v>
      </c>
      <c r="BP124" s="21">
        <f>IF($O124&gt;0,VLOOKUP($C124,[1]Sevilla!$AB$7:$AN$40,$O124),0)/(IF($Q124=1,'3 PlantsCodes'!$E$26,IF($Q124=3,'3 PlantsCodes'!$E$28,IF($Q124=4,'3 PlantsCodes'!$E$29,1)))*IF($R124=1,'3 PlantsCodes'!$E$31,IF($R124=2,'3 PlantsCodes'!$E$32)))</f>
        <v>5.1772692845370178</v>
      </c>
      <c r="BQ124" s="21">
        <f>VLOOKUP($C124,[1]Sevilla!$AB$6:$AZ$40,$T124)</f>
        <v>2.7976597127929699</v>
      </c>
      <c r="BR124" s="21">
        <f>VLOOKUP($C124,[1]Sevilla!$B$7:$Y$40,18)</f>
        <v>11.676460606061633</v>
      </c>
      <c r="BS124" s="21">
        <f>VLOOKUP($C124,[1]Sevilla!$B$7:$AA$40,26)</f>
        <v>0.38153027601268008</v>
      </c>
      <c r="BT124" s="22">
        <f>IF($V124=1,-[4]AB!$E$13,0)</f>
        <v>-13.768686868686869</v>
      </c>
      <c r="BU124" s="63" t="s">
        <v>38</v>
      </c>
    </row>
  </sheetData>
  <sheetProtection password="CC1A" sheet="1" objects="1" scenarios="1"/>
  <mergeCells count="27">
    <mergeCell ref="A6:A32"/>
    <mergeCell ref="BH34:BN34"/>
    <mergeCell ref="BO34:BU34"/>
    <mergeCell ref="A36:A62"/>
    <mergeCell ref="X2:BU2"/>
    <mergeCell ref="B3:W3"/>
    <mergeCell ref="X3:BG3"/>
    <mergeCell ref="BH3:BU3"/>
    <mergeCell ref="A4:A5"/>
    <mergeCell ref="D4:V4"/>
    <mergeCell ref="X4:AN4"/>
    <mergeCell ref="AP4:BF4"/>
    <mergeCell ref="BH4:BM4"/>
    <mergeCell ref="BO4:BT4"/>
    <mergeCell ref="A68:A94"/>
    <mergeCell ref="BH96:BN96"/>
    <mergeCell ref="BO96:BU96"/>
    <mergeCell ref="A98:A124"/>
    <mergeCell ref="B65:W65"/>
    <mergeCell ref="X65:BG65"/>
    <mergeCell ref="BH65:BU65"/>
    <mergeCell ref="A66:A67"/>
    <mergeCell ref="D66:V66"/>
    <mergeCell ref="X66:AN66"/>
    <mergeCell ref="AP66:BF66"/>
    <mergeCell ref="BH66:BM66"/>
    <mergeCell ref="BO66:BT66"/>
  </mergeCells>
  <conditionalFormatting sqref="I6:M6 M7:M12 I7:L32">
    <cfRule type="cellIs" dxfId="39" priority="37" operator="equal">
      <formula>4</formula>
    </cfRule>
    <cfRule type="cellIs" dxfId="38" priority="38" operator="equal">
      <formula>3</formula>
    </cfRule>
    <cfRule type="cellIs" dxfId="37" priority="39" operator="equal">
      <formula>2</formula>
    </cfRule>
    <cfRule type="cellIs" dxfId="36" priority="40" operator="equal">
      <formula>1</formula>
    </cfRule>
  </conditionalFormatting>
  <conditionalFormatting sqref="I36:M62">
    <cfRule type="cellIs" dxfId="35" priority="33" operator="equal">
      <formula>4</formula>
    </cfRule>
    <cfRule type="cellIs" dxfId="34" priority="34" operator="equal">
      <formula>3</formula>
    </cfRule>
    <cfRule type="cellIs" dxfId="33" priority="35" operator="equal">
      <formula>2</formula>
    </cfRule>
    <cfRule type="cellIs" dxfId="32" priority="36" operator="equal">
      <formula>1</formula>
    </cfRule>
  </conditionalFormatting>
  <conditionalFormatting sqref="M13:M16">
    <cfRule type="cellIs" dxfId="31" priority="29" operator="equal">
      <formula>4</formula>
    </cfRule>
    <cfRule type="cellIs" dxfId="30" priority="30" operator="equal">
      <formula>3</formula>
    </cfRule>
    <cfRule type="cellIs" dxfId="29" priority="31" operator="equal">
      <formula>2</formula>
    </cfRule>
    <cfRule type="cellIs" dxfId="28" priority="32" operator="equal">
      <formula>1</formula>
    </cfRule>
  </conditionalFormatting>
  <conditionalFormatting sqref="M17:M21">
    <cfRule type="cellIs" dxfId="27" priority="25" operator="equal">
      <formula>4</formula>
    </cfRule>
    <cfRule type="cellIs" dxfId="26" priority="26" operator="equal">
      <formula>3</formula>
    </cfRule>
    <cfRule type="cellIs" dxfId="25" priority="27" operator="equal">
      <formula>2</formula>
    </cfRule>
    <cfRule type="cellIs" dxfId="24" priority="28" operator="equal">
      <formula>1</formula>
    </cfRule>
  </conditionalFormatting>
  <conditionalFormatting sqref="M22:M32">
    <cfRule type="cellIs" dxfId="23" priority="21" operator="equal">
      <formula>4</formula>
    </cfRule>
    <cfRule type="cellIs" dxfId="22" priority="22" operator="equal">
      <formula>3</formula>
    </cfRule>
    <cfRule type="cellIs" dxfId="21" priority="23" operator="equal">
      <formula>2</formula>
    </cfRule>
    <cfRule type="cellIs" dxfId="20" priority="24" operator="equal">
      <formula>1</formula>
    </cfRule>
  </conditionalFormatting>
  <conditionalFormatting sqref="I68:M68 M69:M74 I69:L94">
    <cfRule type="cellIs" dxfId="19" priority="17" operator="equal">
      <formula>4</formula>
    </cfRule>
    <cfRule type="cellIs" dxfId="18" priority="18" operator="equal">
      <formula>3</formula>
    </cfRule>
    <cfRule type="cellIs" dxfId="17" priority="19" operator="equal">
      <formula>2</formula>
    </cfRule>
    <cfRule type="cellIs" dxfId="16" priority="20" operator="equal">
      <formula>1</formula>
    </cfRule>
  </conditionalFormatting>
  <conditionalFormatting sqref="I98:M124">
    <cfRule type="cellIs" dxfId="15" priority="13" operator="equal">
      <formula>4</formula>
    </cfRule>
    <cfRule type="cellIs" dxfId="14" priority="14" operator="equal">
      <formula>3</formula>
    </cfRule>
    <cfRule type="cellIs" dxfId="13" priority="15" operator="equal">
      <formula>2</formula>
    </cfRule>
    <cfRule type="cellIs" dxfId="12" priority="16" operator="equal">
      <formula>1</formula>
    </cfRule>
  </conditionalFormatting>
  <conditionalFormatting sqref="M75:M78">
    <cfRule type="cellIs" dxfId="11" priority="9" operator="equal">
      <formula>4</formula>
    </cfRule>
    <cfRule type="cellIs" dxfId="10" priority="10" operator="equal">
      <formula>3</formula>
    </cfRule>
    <cfRule type="cellIs" dxfId="9" priority="11" operator="equal">
      <formula>2</formula>
    </cfRule>
    <cfRule type="cellIs" dxfId="8" priority="12" operator="equal">
      <formula>1</formula>
    </cfRule>
  </conditionalFormatting>
  <conditionalFormatting sqref="M79:M83">
    <cfRule type="cellIs" dxfId="7" priority="5" operator="equal">
      <formula>4</formula>
    </cfRule>
    <cfRule type="cellIs" dxfId="6" priority="6" operator="equal">
      <formula>3</formula>
    </cfRule>
    <cfRule type="cellIs" dxfId="5" priority="7" operator="equal">
      <formula>2</formula>
    </cfRule>
    <cfRule type="cellIs" dxfId="4" priority="8" operator="equal">
      <formula>1</formula>
    </cfRule>
  </conditionalFormatting>
  <conditionalFormatting sqref="M84:M94">
    <cfRule type="cellIs" dxfId="3" priority="1" operator="equal">
      <formula>4</formula>
    </cfRule>
    <cfRule type="cellIs" dxfId="2" priority="2" operator="equal">
      <formula>3</formula>
    </cfRule>
    <cfRule type="cellIs" dxfId="1" priority="3" operator="equal">
      <formula>2</formula>
    </cfRule>
    <cfRule type="cellIs" dxfId="0" priority="4" operator="equal">
      <formula>1</formula>
    </cfRule>
  </conditionalFormatting>
  <pageMargins left="0.7" right="0.7" top="0.75" bottom="0.75" header="0.3" footer="0.3"/>
  <pageSetup paperSize="8" scale="5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L26" sqref="L26"/>
    </sheetView>
  </sheetViews>
  <sheetFormatPr baseColWidth="10" defaultRowHeight="15" x14ac:dyDescent="0.25"/>
  <sheetData>
    <row r="1" spans="1:6" x14ac:dyDescent="0.25">
      <c r="A1" s="15"/>
      <c r="B1" s="20" t="s">
        <v>25</v>
      </c>
      <c r="C1" s="20" t="s">
        <v>37</v>
      </c>
      <c r="D1" s="20" t="s">
        <v>27</v>
      </c>
      <c r="E1" s="20" t="s">
        <v>28</v>
      </c>
      <c r="F1" s="20" t="s">
        <v>43</v>
      </c>
    </row>
    <row r="2" spans="1:6" x14ac:dyDescent="0.25">
      <c r="A2" s="24" t="s">
        <v>2</v>
      </c>
      <c r="B2" s="20" t="s">
        <v>45</v>
      </c>
      <c r="C2" s="20" t="s">
        <v>45</v>
      </c>
      <c r="D2" s="20" t="s">
        <v>45</v>
      </c>
      <c r="E2" s="20" t="s">
        <v>112</v>
      </c>
      <c r="F2" s="20" t="s">
        <v>110</v>
      </c>
    </row>
    <row r="3" spans="1:6" x14ac:dyDescent="0.25">
      <c r="A3" s="24" t="s">
        <v>3</v>
      </c>
      <c r="B3" s="20" t="s">
        <v>45</v>
      </c>
      <c r="C3" s="20" t="s">
        <v>45</v>
      </c>
      <c r="D3" s="20" t="s">
        <v>45</v>
      </c>
      <c r="E3" s="20" t="s">
        <v>44</v>
      </c>
      <c r="F3" s="20" t="s">
        <v>46</v>
      </c>
    </row>
    <row r="4" spans="1:6" x14ac:dyDescent="0.25">
      <c r="A4" s="24" t="s">
        <v>4</v>
      </c>
      <c r="B4" s="20" t="s">
        <v>45</v>
      </c>
      <c r="C4" s="20" t="s">
        <v>111</v>
      </c>
      <c r="D4" s="20" t="s">
        <v>45</v>
      </c>
      <c r="E4" s="20" t="s">
        <v>44</v>
      </c>
      <c r="F4" s="20" t="s">
        <v>44</v>
      </c>
    </row>
    <row r="5" spans="1:6" x14ac:dyDescent="0.25">
      <c r="A5" s="24" t="s">
        <v>5</v>
      </c>
      <c r="B5" s="20" t="s">
        <v>111</v>
      </c>
      <c r="C5" s="20" t="s">
        <v>111</v>
      </c>
      <c r="D5" s="20" t="s">
        <v>111</v>
      </c>
      <c r="E5" s="20" t="s">
        <v>44</v>
      </c>
      <c r="F5" s="20" t="s">
        <v>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70" zoomScaleNormal="70" workbookViewId="0">
      <pane xSplit="3" ySplit="5" topLeftCell="D6" activePane="bottomRight" state="frozen"/>
      <selection pane="topRight" activeCell="D1" sqref="D1"/>
      <selection pane="bottomLeft" activeCell="A6" sqref="A6"/>
      <selection pane="bottomRight" activeCell="H10" sqref="H10"/>
    </sheetView>
  </sheetViews>
  <sheetFormatPr baseColWidth="10" defaultRowHeight="15" x14ac:dyDescent="0.25"/>
  <cols>
    <col min="1" max="1" width="12.5703125" customWidth="1"/>
    <col min="2" max="2" width="13.140625" customWidth="1"/>
    <col min="3" max="3" width="13.140625" style="15" customWidth="1"/>
    <col min="4" max="13" width="22.140625" customWidth="1"/>
  </cols>
  <sheetData>
    <row r="1" spans="1:13" s="15" customFormat="1" ht="41.25" customHeight="1" thickBot="1" x14ac:dyDescent="0.3">
      <c r="D1" s="74" t="s">
        <v>162</v>
      </c>
      <c r="E1" s="120"/>
    </row>
    <row r="2" spans="1:13" ht="15.75" thickBot="1" x14ac:dyDescent="0.3">
      <c r="A2" s="69"/>
      <c r="B2" s="69"/>
      <c r="C2" s="69"/>
      <c r="D2" s="70" t="s">
        <v>152</v>
      </c>
      <c r="E2" s="70" t="s">
        <v>153</v>
      </c>
      <c r="F2" s="70" t="s">
        <v>154</v>
      </c>
      <c r="G2" s="70" t="s">
        <v>155</v>
      </c>
      <c r="H2" s="70" t="s">
        <v>156</v>
      </c>
      <c r="I2" s="70" t="s">
        <v>157</v>
      </c>
      <c r="J2" s="70" t="s">
        <v>158</v>
      </c>
      <c r="K2" s="70" t="s">
        <v>159</v>
      </c>
      <c r="L2" s="70" t="s">
        <v>160</v>
      </c>
      <c r="M2" s="70" t="s">
        <v>161</v>
      </c>
    </row>
    <row r="3" spans="1:13" x14ac:dyDescent="0.25">
      <c r="A3" s="145" t="s">
        <v>122</v>
      </c>
      <c r="B3" s="145" t="s">
        <v>123</v>
      </c>
      <c r="C3" s="71"/>
      <c r="D3" s="136" t="s">
        <v>124</v>
      </c>
      <c r="E3" s="136" t="s">
        <v>124</v>
      </c>
      <c r="F3" s="136" t="s">
        <v>124</v>
      </c>
      <c r="G3" s="136" t="s">
        <v>124</v>
      </c>
      <c r="H3" s="136" t="s">
        <v>124</v>
      </c>
      <c r="I3" s="136" t="s">
        <v>124</v>
      </c>
      <c r="J3" s="136" t="s">
        <v>124</v>
      </c>
      <c r="K3" s="136" t="s">
        <v>124</v>
      </c>
      <c r="L3" s="136" t="s">
        <v>124</v>
      </c>
      <c r="M3" s="136" t="s">
        <v>124</v>
      </c>
    </row>
    <row r="4" spans="1:13" x14ac:dyDescent="0.25">
      <c r="A4" s="147"/>
      <c r="B4" s="147"/>
      <c r="C4" s="72"/>
      <c r="D4" s="137"/>
      <c r="E4" s="137"/>
      <c r="F4" s="137"/>
      <c r="G4" s="137"/>
      <c r="H4" s="137"/>
      <c r="I4" s="137"/>
      <c r="J4" s="137"/>
      <c r="K4" s="137"/>
      <c r="L4" s="137"/>
      <c r="M4" s="137"/>
    </row>
    <row r="5" spans="1:13" ht="15.75" thickBot="1" x14ac:dyDescent="0.3">
      <c r="A5" s="144"/>
      <c r="B5" s="144"/>
      <c r="C5" s="73"/>
      <c r="D5" s="138"/>
      <c r="E5" s="138"/>
      <c r="F5" s="138"/>
      <c r="G5" s="138"/>
      <c r="H5" s="138"/>
      <c r="I5" s="138"/>
      <c r="J5" s="138"/>
      <c r="K5" s="138"/>
      <c r="L5" s="138"/>
      <c r="M5" s="138"/>
    </row>
    <row r="6" spans="1:13" ht="64.5" thickBot="1" x14ac:dyDescent="0.3">
      <c r="A6" s="139" t="s">
        <v>19</v>
      </c>
      <c r="B6" s="141">
        <v>1</v>
      </c>
      <c r="C6" s="89" t="s">
        <v>37</v>
      </c>
      <c r="D6" s="75" t="s">
        <v>125</v>
      </c>
      <c r="E6" s="76" t="s">
        <v>125</v>
      </c>
      <c r="F6" s="76" t="s">
        <v>125</v>
      </c>
      <c r="G6" s="76" t="s">
        <v>125</v>
      </c>
      <c r="H6" s="76" t="s">
        <v>125</v>
      </c>
      <c r="I6" s="76" t="s">
        <v>125</v>
      </c>
      <c r="J6" s="76" t="s">
        <v>125</v>
      </c>
      <c r="K6" s="76" t="s">
        <v>125</v>
      </c>
      <c r="L6" s="76" t="s">
        <v>125</v>
      </c>
      <c r="M6" s="76" t="s">
        <v>125</v>
      </c>
    </row>
    <row r="7" spans="1:13" ht="64.5" thickBot="1" x14ac:dyDescent="0.3">
      <c r="A7" s="140"/>
      <c r="B7" s="141"/>
      <c r="C7" s="90" t="s">
        <v>25</v>
      </c>
      <c r="D7" s="77" t="s">
        <v>126</v>
      </c>
      <c r="E7" s="78" t="s">
        <v>126</v>
      </c>
      <c r="F7" s="78" t="s">
        <v>126</v>
      </c>
      <c r="G7" s="78" t="s">
        <v>126</v>
      </c>
      <c r="H7" s="78" t="s">
        <v>126</v>
      </c>
      <c r="I7" s="78" t="s">
        <v>126</v>
      </c>
      <c r="J7" s="78" t="s">
        <v>126</v>
      </c>
      <c r="K7" s="78" t="s">
        <v>126</v>
      </c>
      <c r="L7" s="78" t="s">
        <v>126</v>
      </c>
      <c r="M7" s="78" t="s">
        <v>126</v>
      </c>
    </row>
    <row r="8" spans="1:13" ht="15.75" thickBot="1" x14ac:dyDescent="0.3">
      <c r="A8" s="140"/>
      <c r="B8" s="142"/>
      <c r="C8" s="90" t="s">
        <v>27</v>
      </c>
      <c r="D8" s="79" t="s">
        <v>127</v>
      </c>
      <c r="E8" s="79" t="s">
        <v>127</v>
      </c>
      <c r="F8" s="79" t="s">
        <v>127</v>
      </c>
      <c r="G8" s="79" t="s">
        <v>127</v>
      </c>
      <c r="H8" s="79" t="s">
        <v>127</v>
      </c>
      <c r="I8" s="79" t="s">
        <v>127</v>
      </c>
      <c r="J8" s="79" t="s">
        <v>127</v>
      </c>
      <c r="K8" s="79" t="s">
        <v>127</v>
      </c>
      <c r="L8" s="79" t="s">
        <v>127</v>
      </c>
      <c r="M8" s="79" t="s">
        <v>127</v>
      </c>
    </row>
    <row r="9" spans="1:13" ht="39" thickBot="1" x14ac:dyDescent="0.3">
      <c r="A9" s="140"/>
      <c r="B9" s="143">
        <v>2</v>
      </c>
      <c r="C9" s="90" t="s">
        <v>37</v>
      </c>
      <c r="D9" s="75" t="s">
        <v>128</v>
      </c>
      <c r="E9" s="75" t="s">
        <v>129</v>
      </c>
      <c r="F9" s="75" t="s">
        <v>128</v>
      </c>
      <c r="G9" s="75" t="s">
        <v>129</v>
      </c>
      <c r="H9" s="75" t="s">
        <v>129</v>
      </c>
      <c r="I9" s="75" t="s">
        <v>129</v>
      </c>
      <c r="J9" s="75" t="s">
        <v>129</v>
      </c>
      <c r="K9" s="75" t="s">
        <v>129</v>
      </c>
      <c r="L9" s="75" t="s">
        <v>129</v>
      </c>
      <c r="M9" s="75" t="s">
        <v>129</v>
      </c>
    </row>
    <row r="10" spans="1:13" ht="64.5" thickBot="1" x14ac:dyDescent="0.3">
      <c r="A10" s="140"/>
      <c r="B10" s="141"/>
      <c r="C10" s="90" t="s">
        <v>25</v>
      </c>
      <c r="D10" s="77" t="s">
        <v>130</v>
      </c>
      <c r="E10" s="77" t="s">
        <v>131</v>
      </c>
      <c r="F10" s="77" t="s">
        <v>130</v>
      </c>
      <c r="G10" s="77" t="s">
        <v>131</v>
      </c>
      <c r="H10" s="77" t="s">
        <v>131</v>
      </c>
      <c r="I10" s="77" t="s">
        <v>131</v>
      </c>
      <c r="J10" s="77" t="s">
        <v>131</v>
      </c>
      <c r="K10" s="77" t="s">
        <v>131</v>
      </c>
      <c r="L10" s="77" t="s">
        <v>131</v>
      </c>
      <c r="M10" s="77" t="s">
        <v>131</v>
      </c>
    </row>
    <row r="11" spans="1:13" ht="64.5" thickBot="1" x14ac:dyDescent="0.3">
      <c r="A11" s="140"/>
      <c r="B11" s="142"/>
      <c r="C11" s="90" t="s">
        <v>27</v>
      </c>
      <c r="D11" s="79" t="s">
        <v>132</v>
      </c>
      <c r="E11" s="79" t="s">
        <v>132</v>
      </c>
      <c r="F11" s="79" t="s">
        <v>132</v>
      </c>
      <c r="G11" s="79" t="s">
        <v>132</v>
      </c>
      <c r="H11" s="79" t="s">
        <v>132</v>
      </c>
      <c r="I11" s="79" t="s">
        <v>132</v>
      </c>
      <c r="J11" s="79" t="s">
        <v>132</v>
      </c>
      <c r="K11" s="79" t="s">
        <v>132</v>
      </c>
      <c r="L11" s="79" t="s">
        <v>132</v>
      </c>
      <c r="M11" s="79" t="s">
        <v>127</v>
      </c>
    </row>
    <row r="12" spans="1:13" ht="39" thickBot="1" x14ac:dyDescent="0.3">
      <c r="A12" s="140"/>
      <c r="B12" s="144">
        <v>3</v>
      </c>
      <c r="C12" s="90" t="s">
        <v>37</v>
      </c>
      <c r="D12" s="75" t="s">
        <v>129</v>
      </c>
      <c r="E12" s="75" t="s">
        <v>133</v>
      </c>
      <c r="F12" s="75" t="s">
        <v>129</v>
      </c>
      <c r="G12" s="75" t="s">
        <v>133</v>
      </c>
      <c r="H12" s="75" t="s">
        <v>134</v>
      </c>
      <c r="I12" s="75" t="s">
        <v>133</v>
      </c>
      <c r="J12" s="75" t="s">
        <v>134</v>
      </c>
      <c r="K12" s="75" t="s">
        <v>133</v>
      </c>
      <c r="L12" s="75" t="s">
        <v>133</v>
      </c>
      <c r="M12" s="75" t="s">
        <v>133</v>
      </c>
    </row>
    <row r="13" spans="1:13" ht="64.5" thickBot="1" x14ac:dyDescent="0.3">
      <c r="A13" s="140"/>
      <c r="B13" s="141"/>
      <c r="C13" s="90" t="s">
        <v>25</v>
      </c>
      <c r="D13" s="77" t="s">
        <v>135</v>
      </c>
      <c r="E13" s="77" t="s">
        <v>136</v>
      </c>
      <c r="F13" s="77" t="s">
        <v>135</v>
      </c>
      <c r="G13" s="77" t="s">
        <v>136</v>
      </c>
      <c r="H13" s="77" t="s">
        <v>136</v>
      </c>
      <c r="I13" s="77" t="s">
        <v>136</v>
      </c>
      <c r="J13" s="77" t="s">
        <v>136</v>
      </c>
      <c r="K13" s="77" t="s">
        <v>136</v>
      </c>
      <c r="L13" s="77" t="s">
        <v>136</v>
      </c>
      <c r="M13" s="77" t="s">
        <v>136</v>
      </c>
    </row>
    <row r="14" spans="1:13" ht="63.75" x14ac:dyDescent="0.25">
      <c r="A14" s="140"/>
      <c r="B14" s="145"/>
      <c r="C14" s="90" t="s">
        <v>27</v>
      </c>
      <c r="D14" s="77" t="s">
        <v>137</v>
      </c>
      <c r="E14" s="77" t="s">
        <v>137</v>
      </c>
      <c r="F14" s="77" t="s">
        <v>137</v>
      </c>
      <c r="G14" s="77" t="s">
        <v>137</v>
      </c>
      <c r="H14" s="77" t="s">
        <v>137</v>
      </c>
      <c r="I14" s="77" t="s">
        <v>137</v>
      </c>
      <c r="J14" s="77" t="s">
        <v>137</v>
      </c>
      <c r="K14" s="77" t="s">
        <v>137</v>
      </c>
      <c r="L14" s="77" t="s">
        <v>137</v>
      </c>
      <c r="M14" s="77" t="s">
        <v>127</v>
      </c>
    </row>
    <row r="15" spans="1:13" ht="38.25" x14ac:dyDescent="0.25">
      <c r="A15" s="140"/>
      <c r="B15" s="146">
        <v>4</v>
      </c>
      <c r="C15" s="90" t="s">
        <v>37</v>
      </c>
      <c r="D15" s="77" t="s">
        <v>133</v>
      </c>
      <c r="E15" s="77" t="s">
        <v>138</v>
      </c>
      <c r="F15" s="77" t="s">
        <v>133</v>
      </c>
      <c r="G15" s="77" t="s">
        <v>138</v>
      </c>
      <c r="H15" s="77" t="s">
        <v>139</v>
      </c>
      <c r="I15" s="77" t="s">
        <v>138</v>
      </c>
      <c r="J15" s="77" t="s">
        <v>139</v>
      </c>
      <c r="K15" s="77" t="s">
        <v>138</v>
      </c>
      <c r="L15" s="77" t="s">
        <v>138</v>
      </c>
      <c r="M15" s="77" t="s">
        <v>139</v>
      </c>
    </row>
    <row r="16" spans="1:13" ht="63.75" x14ac:dyDescent="0.25">
      <c r="A16" s="140"/>
      <c r="B16" s="147"/>
      <c r="C16" s="90" t="s">
        <v>25</v>
      </c>
      <c r="D16" s="77" t="s">
        <v>131</v>
      </c>
      <c r="E16" s="77" t="s">
        <v>140</v>
      </c>
      <c r="F16" s="77" t="s">
        <v>131</v>
      </c>
      <c r="G16" s="77" t="s">
        <v>140</v>
      </c>
      <c r="H16" s="77" t="s">
        <v>140</v>
      </c>
      <c r="I16" s="77" t="s">
        <v>140</v>
      </c>
      <c r="J16" s="77" t="s">
        <v>140</v>
      </c>
      <c r="K16" s="77" t="s">
        <v>140</v>
      </c>
      <c r="L16" s="77" t="s">
        <v>140</v>
      </c>
      <c r="M16" s="77" t="s">
        <v>140</v>
      </c>
    </row>
    <row r="17" spans="1:13" ht="64.5" thickBot="1" x14ac:dyDescent="0.3">
      <c r="A17" s="140"/>
      <c r="B17" s="144"/>
      <c r="C17" s="91" t="s">
        <v>27</v>
      </c>
      <c r="D17" s="79" t="s">
        <v>141</v>
      </c>
      <c r="E17" s="79" t="s">
        <v>141</v>
      </c>
      <c r="F17" s="79" t="s">
        <v>141</v>
      </c>
      <c r="G17" s="79" t="s">
        <v>141</v>
      </c>
      <c r="H17" s="79" t="s">
        <v>141</v>
      </c>
      <c r="I17" s="79" t="s">
        <v>141</v>
      </c>
      <c r="J17" s="79" t="s">
        <v>141</v>
      </c>
      <c r="K17" s="79" t="s">
        <v>141</v>
      </c>
      <c r="L17" s="79" t="s">
        <v>141</v>
      </c>
      <c r="M17" s="79" t="s">
        <v>127</v>
      </c>
    </row>
    <row r="18" spans="1:13" ht="21" customHeight="1" thickBot="1" x14ac:dyDescent="0.3">
      <c r="A18" s="139" t="s">
        <v>12</v>
      </c>
      <c r="B18" s="141">
        <v>1</v>
      </c>
      <c r="C18" s="71"/>
      <c r="D18" s="148" t="s">
        <v>142</v>
      </c>
      <c r="E18" s="148" t="s">
        <v>142</v>
      </c>
      <c r="F18" s="148" t="s">
        <v>142</v>
      </c>
      <c r="G18" s="148" t="s">
        <v>142</v>
      </c>
      <c r="H18" s="148" t="s">
        <v>142</v>
      </c>
      <c r="I18" s="148" t="s">
        <v>142</v>
      </c>
      <c r="J18" s="148" t="s">
        <v>142</v>
      </c>
      <c r="K18" s="148" t="s">
        <v>142</v>
      </c>
      <c r="L18" s="148" t="s">
        <v>142</v>
      </c>
      <c r="M18" s="148" t="s">
        <v>142</v>
      </c>
    </row>
    <row r="19" spans="1:13" ht="21" customHeight="1" thickBot="1" x14ac:dyDescent="0.3">
      <c r="A19" s="140"/>
      <c r="B19" s="141"/>
      <c r="C19" s="72"/>
      <c r="D19" s="148"/>
      <c r="E19" s="148"/>
      <c r="F19" s="148"/>
      <c r="G19" s="148"/>
      <c r="H19" s="148"/>
      <c r="I19" s="148"/>
      <c r="J19" s="148"/>
      <c r="K19" s="148"/>
      <c r="L19" s="148"/>
      <c r="M19" s="148"/>
    </row>
    <row r="20" spans="1:13" ht="21" customHeight="1" thickBot="1" x14ac:dyDescent="0.3">
      <c r="A20" s="140"/>
      <c r="B20" s="141"/>
      <c r="C20" s="72"/>
      <c r="D20" s="148"/>
      <c r="E20" s="148"/>
      <c r="F20" s="148"/>
      <c r="G20" s="148"/>
      <c r="H20" s="148"/>
      <c r="I20" s="148"/>
      <c r="J20" s="148"/>
      <c r="K20" s="148"/>
      <c r="L20" s="148"/>
      <c r="M20" s="148"/>
    </row>
    <row r="21" spans="1:13" ht="21" customHeight="1" x14ac:dyDescent="0.25">
      <c r="A21" s="140"/>
      <c r="B21" s="145"/>
      <c r="C21" s="72"/>
      <c r="D21" s="149"/>
      <c r="E21" s="149"/>
      <c r="F21" s="149"/>
      <c r="G21" s="149"/>
      <c r="H21" s="149"/>
      <c r="I21" s="149"/>
      <c r="J21" s="149"/>
      <c r="K21" s="149"/>
      <c r="L21" s="149"/>
      <c r="M21" s="149"/>
    </row>
    <row r="22" spans="1:13" ht="65.25" customHeight="1" thickBot="1" x14ac:dyDescent="0.3">
      <c r="A22" s="140"/>
      <c r="B22" s="143">
        <v>2</v>
      </c>
      <c r="C22" s="92"/>
      <c r="D22" s="150" t="s">
        <v>143</v>
      </c>
      <c r="E22" s="151" t="s">
        <v>143</v>
      </c>
      <c r="F22" s="151" t="s">
        <v>143</v>
      </c>
      <c r="G22" s="151" t="s">
        <v>143</v>
      </c>
      <c r="H22" s="151" t="s">
        <v>144</v>
      </c>
      <c r="I22" s="151" t="s">
        <v>144</v>
      </c>
      <c r="J22" s="151" t="s">
        <v>143</v>
      </c>
      <c r="K22" s="151" t="s">
        <v>144</v>
      </c>
      <c r="L22" s="151" t="s">
        <v>145</v>
      </c>
      <c r="M22" s="151" t="s">
        <v>145</v>
      </c>
    </row>
    <row r="23" spans="1:13" ht="65.25" customHeight="1" x14ac:dyDescent="0.25">
      <c r="A23" s="140"/>
      <c r="B23" s="147"/>
      <c r="C23" s="72"/>
      <c r="D23" s="148"/>
      <c r="E23" s="152"/>
      <c r="F23" s="152"/>
      <c r="G23" s="152"/>
      <c r="H23" s="152"/>
      <c r="I23" s="152"/>
      <c r="J23" s="152"/>
      <c r="K23" s="152"/>
      <c r="L23" s="152"/>
      <c r="M23" s="152"/>
    </row>
    <row r="24" spans="1:13" ht="65.25" customHeight="1" thickBot="1" x14ac:dyDescent="0.3">
      <c r="A24" s="140"/>
      <c r="B24" s="147"/>
      <c r="C24" s="72"/>
      <c r="D24" s="148"/>
      <c r="E24" s="152"/>
      <c r="F24" s="152"/>
      <c r="G24" s="152"/>
      <c r="H24" s="152"/>
      <c r="I24" s="152"/>
      <c r="J24" s="152"/>
      <c r="K24" s="152"/>
      <c r="L24" s="152"/>
      <c r="M24" s="152"/>
    </row>
    <row r="25" spans="1:13" ht="65.25" customHeight="1" x14ac:dyDescent="0.25">
      <c r="A25" s="140"/>
      <c r="B25" s="142"/>
      <c r="C25" s="93"/>
      <c r="D25" s="149"/>
      <c r="E25" s="153"/>
      <c r="F25" s="153"/>
      <c r="G25" s="153"/>
      <c r="H25" s="153"/>
      <c r="I25" s="153"/>
      <c r="J25" s="153"/>
      <c r="K25" s="153"/>
      <c r="L25" s="153"/>
      <c r="M25" s="153"/>
    </row>
    <row r="26" spans="1:13" ht="65.25" customHeight="1" thickBot="1" x14ac:dyDescent="0.3">
      <c r="A26" s="140"/>
      <c r="B26" s="144">
        <v>3</v>
      </c>
      <c r="C26" s="72"/>
      <c r="D26" s="150" t="s">
        <v>144</v>
      </c>
      <c r="E26" s="151" t="s">
        <v>144</v>
      </c>
      <c r="F26" s="151" t="s">
        <v>144</v>
      </c>
      <c r="G26" s="151" t="s">
        <v>144</v>
      </c>
      <c r="H26" s="151" t="s">
        <v>145</v>
      </c>
      <c r="I26" s="151" t="s">
        <v>145</v>
      </c>
      <c r="J26" s="151" t="s">
        <v>144</v>
      </c>
      <c r="K26" s="151" t="s">
        <v>145</v>
      </c>
      <c r="L26" s="151" t="s">
        <v>146</v>
      </c>
      <c r="M26" s="151" t="s">
        <v>146</v>
      </c>
    </row>
    <row r="27" spans="1:13" ht="65.25" customHeight="1" thickBot="1" x14ac:dyDescent="0.3">
      <c r="A27" s="140"/>
      <c r="B27" s="141"/>
      <c r="C27" s="72"/>
      <c r="D27" s="148"/>
      <c r="E27" s="152"/>
      <c r="F27" s="152"/>
      <c r="G27" s="152"/>
      <c r="H27" s="152"/>
      <c r="I27" s="152"/>
      <c r="J27" s="152"/>
      <c r="K27" s="152"/>
      <c r="L27" s="152"/>
      <c r="M27" s="152"/>
    </row>
    <row r="28" spans="1:13" ht="65.25" customHeight="1" thickBot="1" x14ac:dyDescent="0.3">
      <c r="A28" s="140"/>
      <c r="B28" s="141"/>
      <c r="C28" s="72"/>
      <c r="D28" s="148"/>
      <c r="E28" s="152"/>
      <c r="F28" s="152"/>
      <c r="G28" s="152"/>
      <c r="H28" s="152"/>
      <c r="I28" s="152"/>
      <c r="J28" s="152"/>
      <c r="K28" s="152"/>
      <c r="L28" s="152"/>
      <c r="M28" s="152"/>
    </row>
    <row r="29" spans="1:13" ht="65.25" customHeight="1" thickBot="1" x14ac:dyDescent="0.3">
      <c r="A29" s="140"/>
      <c r="B29" s="141"/>
      <c r="C29" s="73"/>
      <c r="D29" s="158"/>
      <c r="E29" s="154"/>
      <c r="F29" s="154"/>
      <c r="G29" s="154"/>
      <c r="H29" s="154"/>
      <c r="I29" s="154"/>
      <c r="J29" s="154"/>
      <c r="K29" s="154"/>
      <c r="L29" s="154"/>
      <c r="M29" s="154"/>
    </row>
    <row r="30" spans="1:13" ht="51.75" thickBot="1" x14ac:dyDescent="0.3">
      <c r="A30" s="139" t="s">
        <v>34</v>
      </c>
      <c r="B30" s="141">
        <v>1</v>
      </c>
      <c r="C30" s="89" t="s">
        <v>29</v>
      </c>
      <c r="D30" s="77" t="s">
        <v>147</v>
      </c>
      <c r="E30" s="77" t="s">
        <v>147</v>
      </c>
      <c r="F30" s="77" t="s">
        <v>147</v>
      </c>
      <c r="G30" s="77" t="s">
        <v>147</v>
      </c>
      <c r="H30" s="77" t="s">
        <v>147</v>
      </c>
      <c r="I30" s="77" t="s">
        <v>147</v>
      </c>
      <c r="J30" s="77" t="s">
        <v>147</v>
      </c>
      <c r="K30" s="77" t="s">
        <v>147</v>
      </c>
      <c r="L30" s="77" t="s">
        <v>147</v>
      </c>
      <c r="M30" s="77" t="s">
        <v>147</v>
      </c>
    </row>
    <row r="31" spans="1:13" ht="15.75" thickBot="1" x14ac:dyDescent="0.3">
      <c r="A31" s="140"/>
      <c r="B31" s="141"/>
      <c r="C31" s="90" t="s">
        <v>165</v>
      </c>
      <c r="D31" s="77" t="s">
        <v>148</v>
      </c>
      <c r="E31" s="77" t="s">
        <v>148</v>
      </c>
      <c r="F31" s="77" t="s">
        <v>148</v>
      </c>
      <c r="G31" s="77" t="s">
        <v>148</v>
      </c>
      <c r="H31" s="77" t="s">
        <v>148</v>
      </c>
      <c r="I31" s="77" t="s">
        <v>148</v>
      </c>
      <c r="J31" s="77" t="s">
        <v>148</v>
      </c>
      <c r="K31" s="77" t="s">
        <v>148</v>
      </c>
      <c r="L31" s="77" t="s">
        <v>148</v>
      </c>
      <c r="M31" s="77" t="s">
        <v>148</v>
      </c>
    </row>
    <row r="32" spans="1:13" ht="15.75" thickBot="1" x14ac:dyDescent="0.3">
      <c r="A32" s="140"/>
      <c r="B32" s="141"/>
      <c r="C32" s="90" t="s">
        <v>30</v>
      </c>
      <c r="D32" s="77" t="s">
        <v>149</v>
      </c>
      <c r="E32" s="77" t="s">
        <v>149</v>
      </c>
      <c r="F32" s="77" t="s">
        <v>149</v>
      </c>
      <c r="G32" s="77" t="s">
        <v>149</v>
      </c>
      <c r="H32" s="77" t="s">
        <v>149</v>
      </c>
      <c r="I32" s="77" t="s">
        <v>149</v>
      </c>
      <c r="J32" s="77" t="s">
        <v>149</v>
      </c>
      <c r="K32" s="77" t="s">
        <v>149</v>
      </c>
      <c r="L32" s="77" t="s">
        <v>149</v>
      </c>
      <c r="M32" s="77" t="s">
        <v>149</v>
      </c>
    </row>
    <row r="33" spans="1:13" ht="15.75" thickBot="1" x14ac:dyDescent="0.3">
      <c r="A33" s="140"/>
      <c r="B33" s="142"/>
      <c r="C33" s="90"/>
      <c r="D33" s="79" t="s">
        <v>38</v>
      </c>
      <c r="E33" s="79" t="s">
        <v>38</v>
      </c>
      <c r="F33" s="79" t="s">
        <v>38</v>
      </c>
      <c r="G33" s="79" t="s">
        <v>38</v>
      </c>
      <c r="H33" s="79" t="s">
        <v>38</v>
      </c>
      <c r="I33" s="79" t="s">
        <v>38</v>
      </c>
      <c r="J33" s="79" t="s">
        <v>38</v>
      </c>
      <c r="K33" s="79" t="s">
        <v>38</v>
      </c>
      <c r="L33" s="79" t="s">
        <v>38</v>
      </c>
      <c r="M33" s="79" t="s">
        <v>38</v>
      </c>
    </row>
    <row r="34" spans="1:13" ht="51.75" thickBot="1" x14ac:dyDescent="0.3">
      <c r="A34" s="140"/>
      <c r="B34" s="144">
        <v>2</v>
      </c>
      <c r="C34" s="90" t="s">
        <v>29</v>
      </c>
      <c r="D34" s="75" t="s">
        <v>150</v>
      </c>
      <c r="E34" s="75" t="s">
        <v>147</v>
      </c>
      <c r="F34" s="75" t="s">
        <v>147</v>
      </c>
      <c r="G34" s="75" t="s">
        <v>147</v>
      </c>
      <c r="H34" s="75" t="s">
        <v>147</v>
      </c>
      <c r="I34" s="75" t="s">
        <v>147</v>
      </c>
      <c r="J34" s="75" t="s">
        <v>147</v>
      </c>
      <c r="K34" s="75" t="s">
        <v>147</v>
      </c>
      <c r="L34" s="75" t="s">
        <v>147</v>
      </c>
      <c r="M34" s="75" t="s">
        <v>147</v>
      </c>
    </row>
    <row r="35" spans="1:13" ht="77.25" thickBot="1" x14ac:dyDescent="0.3">
      <c r="A35" s="140"/>
      <c r="B35" s="141"/>
      <c r="C35" s="90" t="s">
        <v>165</v>
      </c>
      <c r="D35" s="77" t="s">
        <v>148</v>
      </c>
      <c r="E35" s="77" t="s">
        <v>151</v>
      </c>
      <c r="F35" s="77" t="s">
        <v>151</v>
      </c>
      <c r="G35" s="77" t="s">
        <v>151</v>
      </c>
      <c r="H35" s="77" t="s">
        <v>151</v>
      </c>
      <c r="I35" s="77" t="s">
        <v>151</v>
      </c>
      <c r="J35" s="77" t="s">
        <v>151</v>
      </c>
      <c r="K35" s="77" t="s">
        <v>151</v>
      </c>
      <c r="L35" s="77" t="s">
        <v>151</v>
      </c>
      <c r="M35" s="77" t="s">
        <v>151</v>
      </c>
    </row>
    <row r="36" spans="1:13" ht="15.75" thickBot="1" x14ac:dyDescent="0.3">
      <c r="A36" s="140"/>
      <c r="B36" s="141"/>
      <c r="C36" s="90" t="s">
        <v>30</v>
      </c>
      <c r="D36" s="77" t="s">
        <v>149</v>
      </c>
      <c r="E36" s="77" t="s">
        <v>149</v>
      </c>
      <c r="F36" s="77" t="s">
        <v>149</v>
      </c>
      <c r="G36" s="77" t="s">
        <v>149</v>
      </c>
      <c r="H36" s="77" t="s">
        <v>149</v>
      </c>
      <c r="I36" s="77" t="s">
        <v>149</v>
      </c>
      <c r="J36" s="77" t="s">
        <v>149</v>
      </c>
      <c r="K36" s="77" t="s">
        <v>149</v>
      </c>
      <c r="L36" s="77" t="s">
        <v>149</v>
      </c>
      <c r="M36" s="77" t="s">
        <v>149</v>
      </c>
    </row>
    <row r="37" spans="1:13" ht="15.75" thickBot="1" x14ac:dyDescent="0.3">
      <c r="A37" s="157"/>
      <c r="B37" s="141"/>
      <c r="C37" s="91"/>
      <c r="D37" s="79" t="s">
        <v>38</v>
      </c>
      <c r="E37" s="79" t="s">
        <v>38</v>
      </c>
      <c r="F37" s="79" t="s">
        <v>38</v>
      </c>
      <c r="G37" s="79" t="s">
        <v>38</v>
      </c>
      <c r="H37" s="79" t="s">
        <v>38</v>
      </c>
      <c r="I37" s="79" t="s">
        <v>38</v>
      </c>
      <c r="J37" s="79" t="s">
        <v>38</v>
      </c>
      <c r="K37" s="79" t="s">
        <v>38</v>
      </c>
      <c r="L37" s="79" t="s">
        <v>38</v>
      </c>
      <c r="M37" s="79" t="s">
        <v>38</v>
      </c>
    </row>
    <row r="38" spans="1:13" ht="38.25" x14ac:dyDescent="0.25">
      <c r="A38" s="155" t="s">
        <v>13</v>
      </c>
      <c r="B38" s="80">
        <v>1</v>
      </c>
      <c r="C38" s="87"/>
      <c r="D38" s="81" t="s">
        <v>163</v>
      </c>
      <c r="E38" s="82" t="s">
        <v>163</v>
      </c>
      <c r="F38" s="82" t="s">
        <v>163</v>
      </c>
      <c r="G38" s="82" t="s">
        <v>163</v>
      </c>
      <c r="H38" s="82" t="s">
        <v>163</v>
      </c>
      <c r="I38" s="82" t="s">
        <v>163</v>
      </c>
      <c r="J38" s="82" t="s">
        <v>163</v>
      </c>
      <c r="K38" s="82" t="s">
        <v>163</v>
      </c>
      <c r="L38" s="82" t="s">
        <v>163</v>
      </c>
      <c r="M38" s="83" t="s">
        <v>163</v>
      </c>
    </row>
    <row r="39" spans="1:13" ht="39" thickBot="1" x14ac:dyDescent="0.3">
      <c r="A39" s="156"/>
      <c r="B39" s="84">
        <v>2</v>
      </c>
      <c r="C39" s="88"/>
      <c r="D39" s="85" t="s">
        <v>164</v>
      </c>
      <c r="E39" s="79" t="s">
        <v>164</v>
      </c>
      <c r="F39" s="79" t="s">
        <v>164</v>
      </c>
      <c r="G39" s="79" t="s">
        <v>164</v>
      </c>
      <c r="H39" s="79" t="s">
        <v>164</v>
      </c>
      <c r="I39" s="79" t="s">
        <v>164</v>
      </c>
      <c r="J39" s="79" t="s">
        <v>164</v>
      </c>
      <c r="K39" s="79" t="s">
        <v>164</v>
      </c>
      <c r="L39" s="79" t="s">
        <v>164</v>
      </c>
      <c r="M39" s="86" t="s">
        <v>164</v>
      </c>
    </row>
  </sheetData>
  <sheetProtection password="CC1A" sheet="1" objects="1" scenarios="1"/>
  <mergeCells count="55">
    <mergeCell ref="A38:A39"/>
    <mergeCell ref="A30:A37"/>
    <mergeCell ref="B30:B33"/>
    <mergeCell ref="B34:B37"/>
    <mergeCell ref="I26:I29"/>
    <mergeCell ref="B26:B29"/>
    <mergeCell ref="D26:D29"/>
    <mergeCell ref="E26:E29"/>
    <mergeCell ref="F26:F29"/>
    <mergeCell ref="G26:G29"/>
    <mergeCell ref="H26:H29"/>
    <mergeCell ref="A18:A29"/>
    <mergeCell ref="D18:D21"/>
    <mergeCell ref="E18:E21"/>
    <mergeCell ref="F18:F21"/>
    <mergeCell ref="B18:B21"/>
    <mergeCell ref="J26:J29"/>
    <mergeCell ref="K26:K29"/>
    <mergeCell ref="L26:L29"/>
    <mergeCell ref="M26:M29"/>
    <mergeCell ref="K22:K25"/>
    <mergeCell ref="L22:L25"/>
    <mergeCell ref="M22:M25"/>
    <mergeCell ref="E3:E5"/>
    <mergeCell ref="M18:M21"/>
    <mergeCell ref="B22:B25"/>
    <mergeCell ref="D22:D25"/>
    <mergeCell ref="E22:E25"/>
    <mergeCell ref="F22:F25"/>
    <mergeCell ref="G22:G25"/>
    <mergeCell ref="H22:H25"/>
    <mergeCell ref="I22:I25"/>
    <mergeCell ref="J22:J25"/>
    <mergeCell ref="G18:G21"/>
    <mergeCell ref="H18:H21"/>
    <mergeCell ref="I18:I21"/>
    <mergeCell ref="J18:J21"/>
    <mergeCell ref="K18:K21"/>
    <mergeCell ref="L18:L21"/>
    <mergeCell ref="F3:F5"/>
    <mergeCell ref="M3:M5"/>
    <mergeCell ref="A6:A17"/>
    <mergeCell ref="B6:B8"/>
    <mergeCell ref="B9:B11"/>
    <mergeCell ref="B12:B14"/>
    <mergeCell ref="B15:B17"/>
    <mergeCell ref="G3:G5"/>
    <mergeCell ref="H3:H5"/>
    <mergeCell ref="I3:I5"/>
    <mergeCell ref="J3:J5"/>
    <mergeCell ref="K3:K5"/>
    <mergeCell ref="L3:L5"/>
    <mergeCell ref="A3:A5"/>
    <mergeCell ref="B3:B5"/>
    <mergeCell ref="D3:D5"/>
  </mergeCells>
  <conditionalFormatting sqref="B6:C37">
    <cfRule type="cellIs" dxfId="357" priority="3" operator="equal">
      <formula>4</formula>
    </cfRule>
    <cfRule type="cellIs" dxfId="356" priority="4" operator="equal">
      <formula>3</formula>
    </cfRule>
    <cfRule type="cellIs" dxfId="355" priority="5" operator="equal">
      <formula>2</formula>
    </cfRule>
    <cfRule type="cellIs" dxfId="354" priority="6" operator="equal">
      <formula>1</formula>
    </cfRule>
  </conditionalFormatting>
  <conditionalFormatting sqref="B38:C39">
    <cfRule type="cellIs" dxfId="353" priority="1" operator="equal">
      <formula>2</formula>
    </cfRule>
    <cfRule type="cellIs" dxfId="352" priority="2" operator="equal">
      <formula>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zoomScale="90" zoomScaleNormal="90" workbookViewId="0">
      <selection activeCell="W16" sqref="W16"/>
    </sheetView>
  </sheetViews>
  <sheetFormatPr baseColWidth="10" defaultRowHeight="15" x14ac:dyDescent="0.25"/>
  <cols>
    <col min="1" max="1" width="4.7109375" style="15" customWidth="1"/>
    <col min="2" max="2" width="3.85546875" customWidth="1"/>
    <col min="3" max="3" width="46.42578125" customWidth="1"/>
    <col min="4" max="15" width="11.42578125" hidden="1" customWidth="1"/>
  </cols>
  <sheetData>
    <row r="1" spans="1:15" ht="16.5" thickBot="1" x14ac:dyDescent="0.3">
      <c r="B1" s="48"/>
      <c r="C1" s="48"/>
      <c r="D1" s="50" t="s">
        <v>43</v>
      </c>
      <c r="E1" s="50" t="s">
        <v>75</v>
      </c>
      <c r="F1" s="49" t="s">
        <v>8</v>
      </c>
      <c r="G1" s="49" t="s">
        <v>58</v>
      </c>
      <c r="H1" s="49" t="s">
        <v>59</v>
      </c>
      <c r="I1" s="49" t="s">
        <v>60</v>
      </c>
      <c r="J1" s="49" t="s">
        <v>61</v>
      </c>
      <c r="K1" s="49" t="s">
        <v>62</v>
      </c>
      <c r="L1" s="49" t="s">
        <v>63</v>
      </c>
      <c r="M1" s="49" t="s">
        <v>64</v>
      </c>
      <c r="N1" s="49" t="s">
        <v>65</v>
      </c>
      <c r="O1" s="49" t="s">
        <v>66</v>
      </c>
    </row>
    <row r="2" spans="1:15" ht="16.5" thickBot="1" x14ac:dyDescent="0.3">
      <c r="A2" s="160" t="s">
        <v>94</v>
      </c>
      <c r="B2" s="105">
        <v>2</v>
      </c>
      <c r="C2" s="113" t="s">
        <v>10</v>
      </c>
      <c r="D2" s="50"/>
      <c r="E2" s="50" t="s">
        <v>38</v>
      </c>
      <c r="F2" s="49">
        <v>0.8</v>
      </c>
      <c r="G2" s="49">
        <v>1</v>
      </c>
      <c r="H2" s="49">
        <v>1</v>
      </c>
      <c r="I2" s="49">
        <v>0.8</v>
      </c>
      <c r="J2" s="49">
        <v>0.8</v>
      </c>
      <c r="K2" s="49">
        <v>0.8</v>
      </c>
      <c r="L2" s="49">
        <v>0.8</v>
      </c>
      <c r="M2" s="49">
        <v>1</v>
      </c>
      <c r="N2" s="49">
        <v>0.8</v>
      </c>
      <c r="O2" s="49">
        <v>0.8</v>
      </c>
    </row>
    <row r="3" spans="1:15" ht="16.5" thickBot="1" x14ac:dyDescent="0.3">
      <c r="A3" s="161"/>
      <c r="B3" s="107">
        <v>3</v>
      </c>
      <c r="C3" s="113" t="s">
        <v>76</v>
      </c>
      <c r="D3" s="49">
        <v>0.8</v>
      </c>
      <c r="E3" s="49" t="s">
        <v>38</v>
      </c>
      <c r="F3" s="48"/>
      <c r="G3" s="48"/>
      <c r="H3" s="48"/>
      <c r="I3" s="48"/>
      <c r="J3" s="48"/>
      <c r="K3" s="48"/>
      <c r="L3" s="48"/>
      <c r="M3" s="48"/>
      <c r="N3" s="48"/>
      <c r="O3" s="48"/>
    </row>
    <row r="4" spans="1:15" ht="16.5" thickBot="1" x14ac:dyDescent="0.3">
      <c r="A4" s="161"/>
      <c r="B4" s="107">
        <v>4</v>
      </c>
      <c r="C4" s="113" t="s">
        <v>77</v>
      </c>
      <c r="D4" s="49">
        <v>0.95</v>
      </c>
      <c r="E4" s="49" t="s">
        <v>38</v>
      </c>
      <c r="F4" s="48"/>
      <c r="G4" s="48"/>
      <c r="H4" s="48"/>
      <c r="I4" s="48"/>
      <c r="J4" s="48"/>
      <c r="K4" s="48"/>
      <c r="L4" s="48"/>
      <c r="M4" s="48"/>
      <c r="N4" s="48"/>
      <c r="O4" s="48"/>
    </row>
    <row r="5" spans="1:15" ht="16.5" thickBot="1" x14ac:dyDescent="0.3">
      <c r="A5" s="161"/>
      <c r="B5" s="107">
        <v>5</v>
      </c>
      <c r="C5" s="113" t="s">
        <v>78</v>
      </c>
      <c r="D5" s="49">
        <v>0.97</v>
      </c>
      <c r="E5" s="49" t="s">
        <v>38</v>
      </c>
      <c r="F5" s="48"/>
      <c r="G5" s="48"/>
      <c r="H5" s="48"/>
      <c r="I5" s="48"/>
      <c r="J5" s="48"/>
      <c r="K5" s="48"/>
      <c r="L5" s="48"/>
      <c r="M5" s="48"/>
      <c r="N5" s="48"/>
      <c r="O5" s="48"/>
    </row>
    <row r="6" spans="1:15" ht="16.5" thickBot="1" x14ac:dyDescent="0.3">
      <c r="A6" s="161"/>
      <c r="B6" s="107">
        <v>6</v>
      </c>
      <c r="C6" s="113" t="s">
        <v>79</v>
      </c>
      <c r="D6" s="49">
        <v>0.99</v>
      </c>
      <c r="E6" s="49" t="s">
        <v>38</v>
      </c>
      <c r="F6" s="48"/>
      <c r="G6" s="48"/>
      <c r="H6" s="48"/>
      <c r="I6" s="48"/>
      <c r="J6" s="48"/>
      <c r="K6" s="48"/>
      <c r="L6" s="48"/>
      <c r="M6" s="48"/>
      <c r="N6" s="48"/>
      <c r="O6" s="48"/>
    </row>
    <row r="7" spans="1:15" ht="16.5" thickBot="1" x14ac:dyDescent="0.3">
      <c r="A7" s="161"/>
      <c r="B7" s="108">
        <v>7</v>
      </c>
      <c r="C7" s="113" t="s">
        <v>80</v>
      </c>
      <c r="D7" s="49"/>
      <c r="E7" s="49"/>
      <c r="F7" s="48"/>
      <c r="G7" s="48"/>
      <c r="H7" s="48"/>
      <c r="I7" s="48"/>
      <c r="J7" s="48"/>
      <c r="K7" s="48"/>
      <c r="L7" s="48"/>
      <c r="M7" s="48"/>
      <c r="N7" s="48"/>
      <c r="O7" s="48"/>
    </row>
    <row r="8" spans="1:15" ht="16.5" thickBot="1" x14ac:dyDescent="0.3">
      <c r="A8" s="161"/>
      <c r="B8" s="108">
        <v>8</v>
      </c>
      <c r="C8" s="113" t="s">
        <v>81</v>
      </c>
      <c r="D8" s="49"/>
      <c r="E8" s="49"/>
      <c r="F8" s="48"/>
      <c r="G8" s="48"/>
      <c r="H8" s="48"/>
      <c r="I8" s="48"/>
      <c r="J8" s="48"/>
      <c r="K8" s="48"/>
      <c r="L8" s="48"/>
      <c r="M8" s="48"/>
      <c r="N8" s="48"/>
      <c r="O8" s="48"/>
    </row>
    <row r="9" spans="1:15" ht="16.5" thickBot="1" x14ac:dyDescent="0.3">
      <c r="A9" s="161"/>
      <c r="B9" s="109">
        <v>9</v>
      </c>
      <c r="C9" s="113" t="s">
        <v>82</v>
      </c>
      <c r="D9" s="49">
        <v>1</v>
      </c>
      <c r="E9" s="49" t="s">
        <v>38</v>
      </c>
      <c r="F9" s="48"/>
      <c r="G9" s="48"/>
      <c r="H9" s="48"/>
      <c r="I9" s="48"/>
      <c r="J9" s="48"/>
      <c r="K9" s="48"/>
      <c r="L9" s="48"/>
      <c r="M9" s="48"/>
      <c r="N9" s="48"/>
      <c r="O9" s="48"/>
    </row>
    <row r="10" spans="1:15" ht="16.5" thickBot="1" x14ac:dyDescent="0.3">
      <c r="A10" s="162"/>
      <c r="B10" s="110">
        <v>10</v>
      </c>
      <c r="C10" s="113" t="s">
        <v>83</v>
      </c>
      <c r="D10" s="49">
        <v>0.9</v>
      </c>
      <c r="E10" s="49" t="s">
        <v>38</v>
      </c>
      <c r="F10" s="48"/>
      <c r="G10" s="48"/>
      <c r="H10" s="48"/>
      <c r="I10" s="48"/>
      <c r="J10" s="48"/>
      <c r="K10" s="48"/>
      <c r="L10" s="48"/>
      <c r="M10" s="48"/>
      <c r="N10" s="48"/>
      <c r="O10" s="48"/>
    </row>
    <row r="11" spans="1:15" ht="16.5" thickBot="1" x14ac:dyDescent="0.3">
      <c r="A11" s="51"/>
      <c r="B11" s="111"/>
      <c r="C11" s="106"/>
      <c r="D11" s="49"/>
      <c r="E11" s="49"/>
      <c r="F11" s="48"/>
      <c r="G11" s="48"/>
      <c r="H11" s="48"/>
      <c r="I11" s="48"/>
      <c r="J11" s="48"/>
      <c r="K11" s="48"/>
      <c r="L11" s="48"/>
      <c r="M11" s="48"/>
      <c r="N11" s="48"/>
      <c r="O11" s="48"/>
    </row>
    <row r="12" spans="1:15" ht="16.5" thickBot="1" x14ac:dyDescent="0.3">
      <c r="A12" s="160" t="s">
        <v>95</v>
      </c>
      <c r="B12" s="105">
        <v>0</v>
      </c>
      <c r="C12" s="113" t="s">
        <v>84</v>
      </c>
      <c r="D12" s="49"/>
      <c r="E12" s="49"/>
      <c r="F12" s="49" t="s">
        <v>8</v>
      </c>
      <c r="G12" s="49" t="s">
        <v>58</v>
      </c>
      <c r="H12" s="49" t="s">
        <v>59</v>
      </c>
      <c r="I12" s="49" t="s">
        <v>60</v>
      </c>
      <c r="J12" s="49" t="s">
        <v>61</v>
      </c>
      <c r="K12" s="49" t="s">
        <v>62</v>
      </c>
      <c r="L12" s="49" t="s">
        <v>63</v>
      </c>
      <c r="M12" s="49" t="s">
        <v>64</v>
      </c>
      <c r="N12" s="49" t="s">
        <v>65</v>
      </c>
      <c r="O12" s="49" t="s">
        <v>66</v>
      </c>
    </row>
    <row r="13" spans="1:15" ht="16.5" thickBot="1" x14ac:dyDescent="0.3">
      <c r="A13" s="161"/>
      <c r="B13" s="108">
        <v>11</v>
      </c>
      <c r="C13" s="113" t="s">
        <v>10</v>
      </c>
      <c r="D13" s="49"/>
      <c r="E13" s="49"/>
      <c r="F13" s="49">
        <v>2.7</v>
      </c>
      <c r="G13" s="49">
        <v>2.7</v>
      </c>
      <c r="H13" s="49">
        <v>2.5</v>
      </c>
      <c r="I13" s="49">
        <v>2.8</v>
      </c>
      <c r="J13" s="49">
        <v>2.8</v>
      </c>
      <c r="K13" s="49">
        <v>3</v>
      </c>
      <c r="L13" s="49">
        <v>3</v>
      </c>
      <c r="M13" s="49">
        <v>2.8</v>
      </c>
      <c r="N13" s="49">
        <v>2.6</v>
      </c>
      <c r="O13" s="49">
        <v>2.5</v>
      </c>
    </row>
    <row r="14" spans="1:15" ht="16.5" thickBot="1" x14ac:dyDescent="0.3">
      <c r="A14" s="161"/>
      <c r="B14" s="108">
        <v>12</v>
      </c>
      <c r="C14" s="113" t="s">
        <v>80</v>
      </c>
      <c r="D14" s="49"/>
      <c r="E14" s="49"/>
      <c r="F14" s="48"/>
      <c r="G14" s="48"/>
      <c r="H14" s="48"/>
      <c r="I14" s="48"/>
      <c r="J14" s="48"/>
      <c r="K14" s="48"/>
      <c r="L14" s="48"/>
      <c r="M14" s="48"/>
      <c r="N14" s="48"/>
      <c r="O14" s="48"/>
    </row>
    <row r="15" spans="1:15" ht="16.5" thickBot="1" x14ac:dyDescent="0.3">
      <c r="A15" s="161"/>
      <c r="B15" s="108">
        <v>13</v>
      </c>
      <c r="C15" s="113" t="s">
        <v>189</v>
      </c>
      <c r="D15" s="49"/>
      <c r="E15" s="49"/>
      <c r="F15" s="48"/>
      <c r="G15" s="48"/>
      <c r="H15" s="48"/>
      <c r="I15" s="48"/>
      <c r="J15" s="48"/>
      <c r="K15" s="48"/>
      <c r="L15" s="48"/>
      <c r="M15" s="48"/>
      <c r="N15" s="48"/>
      <c r="O15" s="48"/>
    </row>
    <row r="16" spans="1:15" s="15" customFormat="1" ht="16.5" thickBot="1" x14ac:dyDescent="0.3">
      <c r="A16" s="166"/>
      <c r="B16" s="108">
        <v>20</v>
      </c>
      <c r="C16" s="113" t="s">
        <v>121</v>
      </c>
      <c r="D16" s="49"/>
      <c r="E16" s="49"/>
      <c r="F16" s="52"/>
      <c r="G16" s="52"/>
      <c r="H16" s="52"/>
      <c r="I16" s="52"/>
      <c r="J16" s="52"/>
      <c r="K16" s="52"/>
      <c r="L16" s="52"/>
      <c r="M16" s="52"/>
      <c r="N16" s="52"/>
      <c r="O16" s="52"/>
    </row>
    <row r="17" spans="1:15" s="15" customFormat="1" ht="16.5" hidden="1" thickBot="1" x14ac:dyDescent="0.3">
      <c r="A17" s="51"/>
      <c r="B17" s="112"/>
      <c r="C17" s="106"/>
      <c r="D17" s="49"/>
      <c r="E17" s="49"/>
      <c r="F17" s="48"/>
      <c r="G17" s="48"/>
      <c r="H17" s="48"/>
      <c r="I17" s="48"/>
      <c r="J17" s="48"/>
      <c r="K17" s="48"/>
      <c r="L17" s="48"/>
      <c r="M17" s="48"/>
      <c r="N17" s="48"/>
      <c r="O17" s="48"/>
    </row>
    <row r="18" spans="1:15" s="15" customFormat="1" ht="16.5" hidden="1" thickBot="1" x14ac:dyDescent="0.3">
      <c r="A18" s="160" t="s">
        <v>20</v>
      </c>
      <c r="B18" s="107">
        <v>14</v>
      </c>
      <c r="C18" s="113" t="s">
        <v>96</v>
      </c>
      <c r="D18" s="49">
        <v>0.8</v>
      </c>
      <c r="E18" s="49"/>
      <c r="F18" s="48"/>
      <c r="G18" s="48"/>
      <c r="H18" s="48"/>
      <c r="I18" s="48"/>
      <c r="J18" s="48"/>
      <c r="K18" s="48"/>
      <c r="L18" s="48"/>
      <c r="M18" s="48"/>
      <c r="N18" s="48"/>
      <c r="O18" s="48"/>
    </row>
    <row r="19" spans="1:15" s="15" customFormat="1" ht="16.5" hidden="1" thickBot="1" x14ac:dyDescent="0.3">
      <c r="A19" s="161"/>
      <c r="B19" s="107">
        <v>15</v>
      </c>
      <c r="C19" s="113" t="s">
        <v>97</v>
      </c>
      <c r="D19" s="49">
        <v>0.95</v>
      </c>
      <c r="E19" s="49"/>
      <c r="F19" s="48"/>
      <c r="G19" s="48"/>
      <c r="H19" s="48"/>
      <c r="I19" s="48"/>
      <c r="J19" s="48"/>
      <c r="K19" s="48"/>
      <c r="L19" s="48"/>
      <c r="M19" s="48"/>
      <c r="N19" s="48"/>
      <c r="O19" s="48"/>
    </row>
    <row r="20" spans="1:15" s="15" customFormat="1" ht="16.5" hidden="1" thickBot="1" x14ac:dyDescent="0.3">
      <c r="A20" s="161"/>
      <c r="B20" s="108">
        <v>16</v>
      </c>
      <c r="C20" s="113" t="s">
        <v>80</v>
      </c>
      <c r="D20" s="49"/>
      <c r="E20" s="49"/>
      <c r="F20" s="48"/>
      <c r="G20" s="48"/>
      <c r="H20" s="48"/>
      <c r="I20" s="48"/>
      <c r="J20" s="48"/>
      <c r="K20" s="48"/>
      <c r="L20" s="48"/>
      <c r="M20" s="48"/>
      <c r="N20" s="48"/>
      <c r="O20" s="48"/>
    </row>
    <row r="21" spans="1:15" s="15" customFormat="1" ht="16.5" hidden="1" thickBot="1" x14ac:dyDescent="0.3">
      <c r="A21" s="161"/>
      <c r="B21" s="108">
        <v>17</v>
      </c>
      <c r="C21" s="113" t="s">
        <v>81</v>
      </c>
      <c r="D21" s="49"/>
      <c r="E21" s="49"/>
      <c r="F21" s="48"/>
      <c r="G21" s="48"/>
      <c r="H21" s="48"/>
      <c r="I21" s="48"/>
      <c r="J21" s="48"/>
      <c r="K21" s="48"/>
      <c r="L21" s="48"/>
      <c r="M21" s="48"/>
      <c r="N21" s="48"/>
      <c r="O21" s="48"/>
    </row>
    <row r="22" spans="1:15" s="15" customFormat="1" ht="16.5" hidden="1" thickBot="1" x14ac:dyDescent="0.3">
      <c r="A22" s="161"/>
      <c r="B22" s="109">
        <v>18</v>
      </c>
      <c r="C22" s="113" t="s">
        <v>82</v>
      </c>
      <c r="D22" s="49">
        <v>1</v>
      </c>
      <c r="E22" s="49"/>
      <c r="F22" s="48"/>
      <c r="G22" s="48"/>
      <c r="H22" s="48"/>
      <c r="I22" s="48"/>
      <c r="J22" s="48"/>
      <c r="K22" s="48"/>
      <c r="L22" s="48"/>
      <c r="M22" s="48"/>
      <c r="N22" s="48"/>
      <c r="O22" s="48"/>
    </row>
    <row r="23" spans="1:15" ht="16.5" hidden="1" thickBot="1" x14ac:dyDescent="0.3">
      <c r="A23" s="162"/>
      <c r="B23" s="110">
        <v>19</v>
      </c>
      <c r="C23" s="113" t="s">
        <v>83</v>
      </c>
      <c r="D23" s="49">
        <v>0.9</v>
      </c>
      <c r="E23" s="49"/>
    </row>
    <row r="24" spans="1:15" s="15" customFormat="1" ht="16.5" thickBot="1" x14ac:dyDescent="0.3">
      <c r="A24" s="53"/>
      <c r="B24" s="112"/>
      <c r="C24" s="106"/>
      <c r="D24" s="49"/>
      <c r="E24" s="49"/>
    </row>
    <row r="25" spans="1:15" ht="16.5" thickBot="1" x14ac:dyDescent="0.3">
      <c r="A25" s="163" t="s">
        <v>98</v>
      </c>
      <c r="B25" s="105">
        <v>0</v>
      </c>
      <c r="C25" s="113" t="s">
        <v>85</v>
      </c>
      <c r="D25" s="49" t="s">
        <v>38</v>
      </c>
      <c r="E25" s="49" t="s">
        <v>38</v>
      </c>
    </row>
    <row r="26" spans="1:15" ht="16.5" thickBot="1" x14ac:dyDescent="0.3">
      <c r="A26" s="164"/>
      <c r="B26" s="105">
        <v>1</v>
      </c>
      <c r="C26" s="113" t="s">
        <v>86</v>
      </c>
      <c r="D26" s="49">
        <v>0.98</v>
      </c>
      <c r="E26" s="49">
        <v>0.97</v>
      </c>
    </row>
    <row r="27" spans="1:15" ht="16.5" thickBot="1" x14ac:dyDescent="0.3">
      <c r="A27" s="164"/>
      <c r="B27" s="105">
        <v>2</v>
      </c>
      <c r="C27" s="113" t="s">
        <v>87</v>
      </c>
      <c r="D27" s="49">
        <v>0.93</v>
      </c>
      <c r="E27" s="49" t="s">
        <v>38</v>
      </c>
    </row>
    <row r="28" spans="1:15" ht="16.5" thickBot="1" x14ac:dyDescent="0.3">
      <c r="A28" s="164"/>
      <c r="B28" s="105">
        <v>3</v>
      </c>
      <c r="C28" s="113" t="s">
        <v>88</v>
      </c>
      <c r="D28" s="49">
        <v>0.95</v>
      </c>
      <c r="E28" s="49">
        <v>0.98</v>
      </c>
    </row>
    <row r="29" spans="1:15" ht="16.5" thickBot="1" x14ac:dyDescent="0.3">
      <c r="A29" s="165"/>
      <c r="B29" s="105">
        <v>4</v>
      </c>
      <c r="C29" s="113" t="s">
        <v>89</v>
      </c>
      <c r="D29" s="49">
        <v>0.92</v>
      </c>
      <c r="E29" s="49">
        <v>0.97</v>
      </c>
    </row>
    <row r="30" spans="1:15" ht="16.5" thickBot="1" x14ac:dyDescent="0.3">
      <c r="B30" s="111"/>
      <c r="C30" s="106"/>
      <c r="D30" s="49"/>
      <c r="E30" s="49"/>
    </row>
    <row r="31" spans="1:15" ht="27" customHeight="1" thickBot="1" x14ac:dyDescent="0.3">
      <c r="A31" s="163" t="s">
        <v>113</v>
      </c>
      <c r="B31" s="105">
        <v>1</v>
      </c>
      <c r="C31" s="113" t="s">
        <v>90</v>
      </c>
      <c r="D31" s="49">
        <v>0.86</v>
      </c>
      <c r="E31" s="49">
        <v>0.9</v>
      </c>
    </row>
    <row r="32" spans="1:15" ht="27" customHeight="1" thickBot="1" x14ac:dyDescent="0.3">
      <c r="A32" s="165"/>
      <c r="B32" s="105">
        <v>2</v>
      </c>
      <c r="C32" s="113" t="s">
        <v>91</v>
      </c>
      <c r="D32" s="49">
        <v>0.98</v>
      </c>
      <c r="E32" s="49">
        <v>0.98</v>
      </c>
    </row>
    <row r="33" spans="1:3" ht="15.75" thickBot="1" x14ac:dyDescent="0.3"/>
    <row r="34" spans="1:3" ht="16.5" hidden="1" thickBot="1" x14ac:dyDescent="0.3">
      <c r="A34" s="159" t="s">
        <v>114</v>
      </c>
      <c r="B34" s="65">
        <v>0</v>
      </c>
      <c r="C34" s="60" t="s">
        <v>103</v>
      </c>
    </row>
    <row r="35" spans="1:3" ht="16.5" hidden="1" thickBot="1" x14ac:dyDescent="0.3">
      <c r="A35" s="159"/>
      <c r="B35" s="65">
        <v>1</v>
      </c>
      <c r="C35" s="60" t="s">
        <v>104</v>
      </c>
    </row>
    <row r="36" spans="1:3" ht="16.5" hidden="1" thickBot="1" x14ac:dyDescent="0.3">
      <c r="A36" s="159"/>
      <c r="B36" s="65">
        <v>2</v>
      </c>
      <c r="C36" s="60" t="s">
        <v>105</v>
      </c>
    </row>
    <row r="37" spans="1:3" ht="20.25" customHeight="1" thickBot="1" x14ac:dyDescent="0.3">
      <c r="A37" s="163" t="s">
        <v>92</v>
      </c>
      <c r="B37" s="105">
        <v>0</v>
      </c>
      <c r="C37" s="113" t="s">
        <v>193</v>
      </c>
    </row>
    <row r="38" spans="1:3" ht="20.25" customHeight="1" thickBot="1" x14ac:dyDescent="0.3">
      <c r="A38" s="165"/>
      <c r="B38" s="105">
        <v>1</v>
      </c>
      <c r="C38" s="113" t="s">
        <v>194</v>
      </c>
    </row>
    <row r="39" spans="1:3" ht="15.75" thickBot="1" x14ac:dyDescent="0.3"/>
    <row r="40" spans="1:3" ht="19.5" customHeight="1" thickBot="1" x14ac:dyDescent="0.3">
      <c r="A40" s="163" t="s">
        <v>93</v>
      </c>
      <c r="B40" s="105">
        <v>0</v>
      </c>
      <c r="C40" s="113" t="s">
        <v>195</v>
      </c>
    </row>
    <row r="41" spans="1:3" ht="19.5" customHeight="1" thickBot="1" x14ac:dyDescent="0.3">
      <c r="A41" s="165"/>
      <c r="B41" s="105">
        <v>1</v>
      </c>
      <c r="C41" s="113" t="s">
        <v>196</v>
      </c>
    </row>
  </sheetData>
  <sheetProtection password="CC1A" sheet="1" objects="1" scenarios="1"/>
  <mergeCells count="8">
    <mergeCell ref="A37:A38"/>
    <mergeCell ref="A40:A41"/>
    <mergeCell ref="A34:A36"/>
    <mergeCell ref="A2:A10"/>
    <mergeCell ref="A18:A23"/>
    <mergeCell ref="A25:A29"/>
    <mergeCell ref="A31:A32"/>
    <mergeCell ref="A12:A16"/>
  </mergeCells>
  <printOptions headings="1"/>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L12"/>
  <sheetViews>
    <sheetView zoomScale="90" zoomScaleNormal="90" workbookViewId="0">
      <selection activeCell="D29" sqref="D29"/>
    </sheetView>
  </sheetViews>
  <sheetFormatPr baseColWidth="10" defaultRowHeight="15" x14ac:dyDescent="0.25"/>
  <cols>
    <col min="1" max="1" width="41.140625" customWidth="1"/>
    <col min="2" max="8" width="13.140625" customWidth="1"/>
    <col min="9" max="9" width="14" customWidth="1"/>
    <col min="10" max="11" width="13.140625" customWidth="1"/>
  </cols>
  <sheetData>
    <row r="3" spans="1:12" ht="15.75" x14ac:dyDescent="0.25">
      <c r="A3" s="45" t="s">
        <v>73</v>
      </c>
      <c r="B3" s="46" t="s">
        <v>8</v>
      </c>
      <c r="C3" s="46" t="s">
        <v>58</v>
      </c>
      <c r="D3" s="46" t="s">
        <v>59</v>
      </c>
      <c r="E3" s="46" t="s">
        <v>60</v>
      </c>
      <c r="F3" s="46" t="s">
        <v>61</v>
      </c>
      <c r="G3" s="46" t="s">
        <v>62</v>
      </c>
      <c r="H3" s="46" t="s">
        <v>63</v>
      </c>
      <c r="I3" s="46" t="s">
        <v>64</v>
      </c>
      <c r="J3" s="46" t="s">
        <v>65</v>
      </c>
      <c r="K3" s="46" t="s">
        <v>66</v>
      </c>
    </row>
    <row r="4" spans="1:12" s="15" customFormat="1" ht="15.75" x14ac:dyDescent="0.25">
      <c r="A4" s="45" t="s">
        <v>115</v>
      </c>
      <c r="B4" s="118">
        <f>B5</f>
        <v>1</v>
      </c>
      <c r="C4" s="118">
        <f>C7</f>
        <v>1.4</v>
      </c>
      <c r="D4" s="118">
        <f>D7</f>
        <v>0.7</v>
      </c>
      <c r="E4" s="118">
        <f>E5</f>
        <v>1</v>
      </c>
      <c r="F4" s="118">
        <f>F5</f>
        <v>1</v>
      </c>
      <c r="G4" s="118">
        <f t="shared" ref="G4:H4" si="0">G5</f>
        <v>1</v>
      </c>
      <c r="H4" s="118">
        <f t="shared" si="0"/>
        <v>1</v>
      </c>
      <c r="I4" s="118">
        <f>I7</f>
        <v>1.2</v>
      </c>
      <c r="J4" s="118">
        <f>J5</f>
        <v>1</v>
      </c>
      <c r="K4" s="118">
        <f>K5</f>
        <v>1</v>
      </c>
    </row>
    <row r="5" spans="1:12" ht="15.75" x14ac:dyDescent="0.25">
      <c r="A5" s="41" t="s">
        <v>55</v>
      </c>
      <c r="B5" s="117">
        <v>1</v>
      </c>
      <c r="C5" s="117">
        <v>1</v>
      </c>
      <c r="D5" s="117">
        <v>1</v>
      </c>
      <c r="E5" s="117">
        <v>1</v>
      </c>
      <c r="F5" s="117">
        <v>1</v>
      </c>
      <c r="G5" s="117">
        <v>1</v>
      </c>
      <c r="H5" s="117">
        <v>1</v>
      </c>
      <c r="I5" s="117">
        <v>1</v>
      </c>
      <c r="J5" s="117">
        <v>1</v>
      </c>
      <c r="K5" s="117">
        <v>1</v>
      </c>
    </row>
    <row r="6" spans="1:12" ht="15.75" x14ac:dyDescent="0.25">
      <c r="A6" s="42" t="s">
        <v>67</v>
      </c>
      <c r="B6" s="117">
        <v>0.5</v>
      </c>
      <c r="C6" s="117">
        <v>0.2</v>
      </c>
      <c r="D6" s="117">
        <v>0.5</v>
      </c>
      <c r="E6" s="117">
        <v>0.5</v>
      </c>
      <c r="F6" s="117">
        <v>0.5</v>
      </c>
      <c r="G6" s="117">
        <v>0.5</v>
      </c>
      <c r="H6" s="117">
        <v>0.5</v>
      </c>
      <c r="I6" s="117">
        <v>0.5</v>
      </c>
      <c r="J6" s="117">
        <v>0.25</v>
      </c>
      <c r="K6" s="117">
        <v>0.25</v>
      </c>
    </row>
    <row r="7" spans="1:12" ht="15.75" x14ac:dyDescent="0.25">
      <c r="A7" s="44" t="s">
        <v>56</v>
      </c>
      <c r="B7" s="117">
        <v>1.2</v>
      </c>
      <c r="C7" s="117">
        <v>1.4</v>
      </c>
      <c r="D7" s="117">
        <v>0.7</v>
      </c>
      <c r="E7" s="117">
        <v>1.2</v>
      </c>
      <c r="F7" s="117">
        <v>1.2</v>
      </c>
      <c r="G7" s="117">
        <v>1.2</v>
      </c>
      <c r="H7" s="117">
        <v>1.2</v>
      </c>
      <c r="I7" s="117">
        <v>1.2</v>
      </c>
      <c r="J7" s="117">
        <v>1.2</v>
      </c>
      <c r="K7" s="117">
        <v>1.2</v>
      </c>
    </row>
    <row r="8" spans="1:12" ht="15.75" x14ac:dyDescent="0.25">
      <c r="A8" s="43" t="s">
        <v>57</v>
      </c>
      <c r="B8" s="117">
        <v>1.68</v>
      </c>
      <c r="C8" s="117">
        <v>3.21</v>
      </c>
      <c r="D8" s="117">
        <v>2.7</v>
      </c>
      <c r="E8" s="117">
        <v>2.75</v>
      </c>
      <c r="F8" s="117">
        <v>2.5099999999999998</v>
      </c>
      <c r="G8" s="117">
        <v>2.09</v>
      </c>
      <c r="H8" s="117">
        <v>2.09</v>
      </c>
      <c r="I8" s="117">
        <v>2.5499999999999998</v>
      </c>
      <c r="J8" s="117">
        <v>1.9</v>
      </c>
      <c r="K8" s="117">
        <v>1.9</v>
      </c>
      <c r="L8" t="s">
        <v>68</v>
      </c>
    </row>
    <row r="9" spans="1:12" ht="15.75" x14ac:dyDescent="0.25">
      <c r="A9" s="36" t="s">
        <v>74</v>
      </c>
      <c r="B9" s="117">
        <v>1.52</v>
      </c>
      <c r="C9" s="117">
        <v>2.83</v>
      </c>
      <c r="D9" s="117">
        <v>2.64</v>
      </c>
      <c r="E9" s="117">
        <v>2.62</v>
      </c>
      <c r="F9" s="117">
        <v>2.1800000000000002</v>
      </c>
      <c r="G9" s="117">
        <v>1.88</v>
      </c>
      <c r="H9" s="117">
        <v>1.88</v>
      </c>
      <c r="I9" s="117">
        <v>2.44</v>
      </c>
      <c r="J9" s="117">
        <v>1.83</v>
      </c>
      <c r="K9" s="117">
        <v>1.83</v>
      </c>
      <c r="L9" s="15" t="s">
        <v>69</v>
      </c>
    </row>
    <row r="10" spans="1:12" ht="15.75" x14ac:dyDescent="0.25">
      <c r="B10" s="117">
        <v>1.5</v>
      </c>
      <c r="C10" s="117">
        <v>2.65</v>
      </c>
      <c r="D10" s="117">
        <v>2.62</v>
      </c>
      <c r="E10" s="117">
        <v>2.54</v>
      </c>
      <c r="F10" s="117">
        <v>1.93</v>
      </c>
      <c r="G10" s="117">
        <v>1.8</v>
      </c>
      <c r="H10" s="117">
        <v>1.8</v>
      </c>
      <c r="I10" s="117">
        <v>2.1800000000000002</v>
      </c>
      <c r="J10" s="117">
        <v>1.7</v>
      </c>
      <c r="K10" s="117">
        <v>1.7</v>
      </c>
      <c r="L10" s="15" t="s">
        <v>70</v>
      </c>
    </row>
    <row r="11" spans="1:12" ht="15.75" x14ac:dyDescent="0.25">
      <c r="B11" s="117">
        <v>1.45</v>
      </c>
      <c r="C11" s="117">
        <v>2.52</v>
      </c>
      <c r="D11" s="117">
        <v>2.54</v>
      </c>
      <c r="E11" s="117">
        <v>2.4900000000000002</v>
      </c>
      <c r="F11" s="117">
        <v>1.74</v>
      </c>
      <c r="G11" s="117">
        <v>1.72</v>
      </c>
      <c r="H11" s="117">
        <v>1.72</v>
      </c>
      <c r="I11" s="117">
        <v>2</v>
      </c>
      <c r="J11" s="117">
        <v>1.61</v>
      </c>
      <c r="K11" s="117">
        <v>1.61</v>
      </c>
      <c r="L11" s="15" t="s">
        <v>71</v>
      </c>
    </row>
    <row r="12" spans="1:12" ht="15.75" x14ac:dyDescent="0.25">
      <c r="B12" s="117">
        <v>1.43</v>
      </c>
      <c r="C12" s="117">
        <v>2.4500000000000002</v>
      </c>
      <c r="D12" s="117">
        <v>2.5099999999999998</v>
      </c>
      <c r="E12" s="117">
        <v>2.4300000000000002</v>
      </c>
      <c r="F12" s="117">
        <v>1.67</v>
      </c>
      <c r="G12" s="117">
        <v>1.67</v>
      </c>
      <c r="H12" s="117">
        <v>1.67</v>
      </c>
      <c r="I12" s="117">
        <v>1.95</v>
      </c>
      <c r="J12" s="117">
        <v>1.59</v>
      </c>
      <c r="K12" s="117">
        <v>1.59</v>
      </c>
      <c r="L12" s="15" t="s">
        <v>72</v>
      </c>
    </row>
  </sheetData>
  <sheetProtection password="CC1A"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V124"/>
  <sheetViews>
    <sheetView showGridLines="0" zoomScale="60" zoomScaleNormal="60" workbookViewId="0">
      <pane xSplit="23" ySplit="5" topLeftCell="X6" activePane="bottomRight" state="frozenSplit"/>
      <selection pane="topRight" activeCell="H1" sqref="H1"/>
      <selection pane="bottomLeft" activeCell="A7" sqref="A7"/>
      <selection pane="bottomRight" activeCell="BV29" sqref="BV29"/>
    </sheetView>
  </sheetViews>
  <sheetFormatPr baseColWidth="10" defaultRowHeight="15" outlineLevelCol="1" x14ac:dyDescent="0.25"/>
  <cols>
    <col min="2" max="2" width="3.8554687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12.42578125" customWidth="1"/>
    <col min="24" max="24" width="8" hidden="1" customWidth="1" outlineLevel="1"/>
    <col min="25" max="27" width="8.85546875" hidden="1" customWidth="1" outlineLevel="1"/>
    <col min="28" max="34" width="8.85546875" style="15" hidden="1" customWidth="1" outlineLevel="1"/>
    <col min="35" max="37" width="8.85546875" hidden="1" customWidth="1" outlineLevel="1"/>
    <col min="38" max="38" width="8.85546875" style="15" hidden="1" customWidth="1" outlineLevel="1"/>
    <col min="39" max="39" width="8.85546875" hidden="1" customWidth="1" outlineLevel="1"/>
    <col min="40" max="40" width="7.42578125" hidden="1" customWidth="1" outlineLevel="1"/>
    <col min="41" max="41" width="13.140625" customWidth="1" collapsed="1"/>
    <col min="42" max="48" width="8.85546875" hidden="1" customWidth="1" outlineLevel="1"/>
    <col min="49" max="49" width="8.85546875" style="15" hidden="1" customWidth="1" outlineLevel="1"/>
    <col min="50" max="50" width="8.85546875" hidden="1" customWidth="1" outlineLevel="1"/>
    <col min="51" max="52" width="8.85546875" style="15" hidden="1" customWidth="1" outlineLevel="1"/>
    <col min="53" max="53" width="11.7109375" hidden="1" customWidth="1" outlineLevel="1"/>
    <col min="54" max="57" width="8.85546875" style="15" hidden="1" customWidth="1" outlineLevel="1"/>
    <col min="58" max="58" width="8.85546875" hidden="1" customWidth="1" outlineLevel="1"/>
    <col min="59" max="59" width="15.140625" customWidth="1" collapsed="1"/>
    <col min="60" max="65" width="10.7109375" style="15" customWidth="1" outlineLevel="1"/>
    <col min="66" max="66" width="10.7109375" customWidth="1"/>
    <col min="67" max="72" width="10.7109375" style="15" customWidth="1" outlineLevel="1"/>
    <col min="73" max="73" width="10.7109375" customWidth="1"/>
  </cols>
  <sheetData>
    <row r="1" spans="1:74" ht="78" customHeight="1" x14ac:dyDescent="0.25"/>
    <row r="2" spans="1:74" ht="27" customHeight="1" thickBot="1" x14ac:dyDescent="0.3">
      <c r="A2" s="1"/>
      <c r="B2" s="5" t="s">
        <v>6</v>
      </c>
      <c r="C2" s="5"/>
      <c r="D2" s="5"/>
      <c r="E2" s="5"/>
      <c r="F2" s="5"/>
      <c r="G2" s="5"/>
      <c r="H2" s="5"/>
      <c r="I2" s="5"/>
      <c r="J2" s="5"/>
      <c r="K2" s="5"/>
      <c r="L2" s="5"/>
      <c r="M2" s="5"/>
      <c r="N2" s="5"/>
      <c r="O2" s="5"/>
      <c r="P2" s="5"/>
      <c r="Q2" s="5"/>
      <c r="R2" s="5"/>
      <c r="S2" s="5"/>
      <c r="T2" s="5"/>
      <c r="U2" s="5"/>
      <c r="V2" s="5"/>
      <c r="W2" s="5"/>
      <c r="X2" s="167" t="s">
        <v>8</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4"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4" ht="15.75" customHeight="1" thickBot="1" x14ac:dyDescent="0.3">
      <c r="A4" s="185" t="s">
        <v>0</v>
      </c>
      <c r="B4" s="2" t="s">
        <v>1</v>
      </c>
      <c r="C4" s="6"/>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4"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43</v>
      </c>
      <c r="BP5" s="16" t="s">
        <v>75</v>
      </c>
      <c r="BQ5" s="16" t="s">
        <v>20</v>
      </c>
      <c r="BR5" s="16" t="s">
        <v>30</v>
      </c>
      <c r="BS5" s="16" t="s">
        <v>120</v>
      </c>
      <c r="BT5" s="16" t="s">
        <v>93</v>
      </c>
      <c r="BU5" s="16">
        <v>990</v>
      </c>
    </row>
    <row r="6" spans="1:74" ht="15" customHeight="1" x14ac:dyDescent="0.25">
      <c r="A6" s="187">
        <v>2010</v>
      </c>
      <c r="B6" s="100">
        <v>1</v>
      </c>
      <c r="C6" s="58">
        <f>VLOOKUP(M6,[1]aux!$A$2:$B$35,2)</f>
        <v>1</v>
      </c>
      <c r="D6" s="54" t="s">
        <v>38</v>
      </c>
      <c r="E6" s="54" t="s">
        <v>42</v>
      </c>
      <c r="F6" s="54" t="s">
        <v>42</v>
      </c>
      <c r="G6" s="54" t="s">
        <v>42</v>
      </c>
      <c r="H6" s="54">
        <v>0</v>
      </c>
      <c r="I6" s="54">
        <f>IF(D6="-",1,IF(D6="o",2,IF(D6="o+",3,IF(D6="+",4))))</f>
        <v>1</v>
      </c>
      <c r="J6" s="54">
        <f>IF(E6="o",1,IF(E6="o+",2,IF(E6="+",3)))</f>
        <v>1</v>
      </c>
      <c r="K6" s="54">
        <f>IF(F6="o",1)</f>
        <v>1</v>
      </c>
      <c r="L6" s="54">
        <f>IF(H6=0,1,IF(H6=1,2))</f>
        <v>1</v>
      </c>
      <c r="M6" s="94">
        <f>I6*1000+J6*100+K6*10+L6*1</f>
        <v>1111</v>
      </c>
      <c r="N6" s="54">
        <v>2</v>
      </c>
      <c r="O6" s="54">
        <v>0</v>
      </c>
      <c r="P6" s="54">
        <v>2</v>
      </c>
      <c r="Q6" s="54">
        <v>0</v>
      </c>
      <c r="R6" s="54">
        <v>1</v>
      </c>
      <c r="S6" s="54" t="s">
        <v>42</v>
      </c>
      <c r="T6" s="26">
        <f>IF(U6=0,IF(N6=3,14,IF(N6=7,16,IF(N6=8,17,IF(N6=9,18,IF(N6=10,19,15))))),IF(U6=1,IF(N6=3,20,IF(N6=7,22,IF(N6=8,23,IF(N6=9,24,IF(N6=10,25,21)))))))</f>
        <v>15</v>
      </c>
      <c r="U6" s="54">
        <v>0</v>
      </c>
      <c r="V6" s="54">
        <v>0</v>
      </c>
      <c r="W6" s="7"/>
      <c r="X6" s="11">
        <f>VLOOKUP($C6,[2]Vienna!$BB$7:$BK$40,5)</f>
        <v>1</v>
      </c>
      <c r="Y6" s="11">
        <f>VLOOKUP($C6,[2]Vienna!$BB$7:$BK$40,6)</f>
        <v>23</v>
      </c>
      <c r="Z6" s="11">
        <f>VLOOKUP($C6,[2]Vienna!$BB$7:$BK$40,7)</f>
        <v>0</v>
      </c>
      <c r="AA6" s="11">
        <f>VLOOKUP($C6,[2]Vienna!$BB$7:$BK$40,8)</f>
        <v>80</v>
      </c>
      <c r="AB6" s="11">
        <f>VLOOKUP($C6,[2]Vienna!$BB$7:$BK$40,9)</f>
        <v>0</v>
      </c>
      <c r="AC6" s="11">
        <f>VLOOKUP($C6,[2]Vienna!$BB$7:$BK$40,10)</f>
        <v>102</v>
      </c>
      <c r="AD6" s="12">
        <f>IF($H6=1,169,0)</f>
        <v>0</v>
      </c>
      <c r="AE6" s="12">
        <f>IF($H6=1,167,0)</f>
        <v>0</v>
      </c>
      <c r="AF6" s="12">
        <f>IF($S6="o",0)</f>
        <v>0</v>
      </c>
      <c r="AG6" s="12" t="s">
        <v>38</v>
      </c>
      <c r="AH6" s="12" t="s">
        <v>38</v>
      </c>
      <c r="AI6" s="12">
        <f>IF($N6=2,145,IF($N6=3,118,IF(OR($N6=4,$N6=5,$N6=6),121,IF($N6=7,127,IF($N6=8,133,IF($N6=9,136,IF($N6=10,189,0)))))))</f>
        <v>145</v>
      </c>
      <c r="AJ6" s="12">
        <v>0</v>
      </c>
      <c r="AK6" s="12">
        <f>IF($P6=1,148,IF($P6=2,152,IF($P6=3,154,IF($P6=4,156,0))))</f>
        <v>152</v>
      </c>
      <c r="AL6" s="12">
        <f>IF($R6=1,160,IF($R6=2,162))</f>
        <v>160</v>
      </c>
      <c r="AM6" s="12">
        <f>IF($U6=1,185,0)</f>
        <v>0</v>
      </c>
      <c r="AN6" s="12">
        <f>IF($V6=1,184,0)</f>
        <v>0</v>
      </c>
      <c r="AO6" s="14">
        <f>AO36/$AO$5</f>
        <v>201.60363958964894</v>
      </c>
      <c r="AP6" s="11">
        <f>VLOOKUP($C6,[1]Vienna!$BB$7:$BK$40,5)</f>
        <v>1</v>
      </c>
      <c r="AQ6" s="11">
        <f>VLOOKUP($C6,[1]Vienna!$BB$7:$BK$40,6)</f>
        <v>23</v>
      </c>
      <c r="AR6" s="11">
        <f>VLOOKUP($C6,[1]Vienna!$BB$7:$BK$40,7)</f>
        <v>0</v>
      </c>
      <c r="AS6" s="11">
        <f>VLOOKUP($C6,[1]Vienna!$BB$7:$BK$40,8)</f>
        <v>81</v>
      </c>
      <c r="AT6" s="11">
        <f>VLOOKUP($C6,[1]Vienna!$BB$7:$BK$40,9)</f>
        <v>0</v>
      </c>
      <c r="AU6" s="11">
        <f>VLOOKUP($C6,[1]Vienna!$BB$7:$BK$40,10)</f>
        <v>103</v>
      </c>
      <c r="AV6" s="12">
        <f>IF($H6=1,170,0)</f>
        <v>0</v>
      </c>
      <c r="AW6" s="12">
        <f>IF($H6=1,168,0)</f>
        <v>0</v>
      </c>
      <c r="AX6" s="12">
        <f>IF($S6="o",0)</f>
        <v>0</v>
      </c>
      <c r="AY6" s="12" t="s">
        <v>38</v>
      </c>
      <c r="AZ6" s="12" t="s">
        <v>38</v>
      </c>
      <c r="BA6" s="12">
        <f>IF($N6=2,146,IF($N6=3,119,IF(OR($N6=4,$N6=5,$N6=6),122,IF($N6=7,128,IF($N6=8,134,IF($N6=9,138,IF($N6=10,190,0)))))))</f>
        <v>146</v>
      </c>
      <c r="BB6" s="12">
        <v>0</v>
      </c>
      <c r="BC6" s="12">
        <f>IF($P6=1,149,IF($P6=2,153,IF($P6=3,155,IF($P6=4,157,0))))</f>
        <v>153</v>
      </c>
      <c r="BD6" s="12">
        <f>IF($R6=1,160,IF($R6=2,162))</f>
        <v>160</v>
      </c>
      <c r="BE6" s="12">
        <f>IF($U6=1,186,0)</f>
        <v>0</v>
      </c>
      <c r="BF6" s="12">
        <f>IF($V6=1,184,0)</f>
        <v>0</v>
      </c>
      <c r="BG6" s="14">
        <f>BG36/$BG$5</f>
        <v>129.21690831834613</v>
      </c>
      <c r="BH6" s="21">
        <f>IF($N6=2,BH36*'4 PEF'!$B$4,IF(OR($N6=3,$N6=4,$N6=5,$N6=6),BH36*'4 PEF'!$B$5,IF(OR($N6=7,$N6=8),BH36*'4 PEF'!$B$8,IF($N6=9,BH36*'4 PEF'!$B$7,IF($N6=10,BH36*'4 PEF'!$B$6)))))</f>
        <v>311.79278860222496</v>
      </c>
      <c r="BI6" s="21">
        <f>BI36*'4 PEF'!$B$8</f>
        <v>0</v>
      </c>
      <c r="BJ6" s="21">
        <f>IF($N6=2,BJ36*'4 PEF'!$B$4,IF(OR($N6=3,$N6=4,$N6=5,$N6=6),BJ36*'4 PEF'!$B$5,IF(OR($N6=7,$N6=8),BJ36*'4 PEF'!$B$8,IF($N6=9,BJ36*'4 PEF'!$B$7,IF($N6=10,BJ36*'4 PEF'!$B$6)))))</f>
        <v>16.547368421052632</v>
      </c>
      <c r="BK6" s="21">
        <f>BK36*'4 PEF'!$B$8</f>
        <v>19.0743743999986</v>
      </c>
      <c r="BL6" s="21">
        <f>BL36*'4 PEF'!$B$8</f>
        <v>1.4650099815828799</v>
      </c>
      <c r="BM6" s="39">
        <f>BM36*'4 PEF'!$B$8</f>
        <v>0</v>
      </c>
      <c r="BN6" s="40">
        <f>SUM(BH6:BM6)</f>
        <v>348.87954140485903</v>
      </c>
      <c r="BO6" s="21">
        <f>IF($N6=2,BO36*'4 PEF'!$B$4,IF(OR($N6=3,$N6=4,$N6=5,$N6=6),BO36*'4 PEF'!$B$5,IF(OR($N6=7,$N6=8),BO36*'4 PEF'!$B$8,IF($N6=9,BO36*'4 PEF'!$B$7,IF($N6=10,BO36*'4 PEF'!$B$6)))))</f>
        <v>212.32028907324477</v>
      </c>
      <c r="BP6" s="21">
        <f>BP36*'4 PEF'!$B$8</f>
        <v>0</v>
      </c>
      <c r="BQ6" s="21">
        <f>IF($N6=2,BQ36*'4 PEF'!$B$4,IF(OR($N6=3,$N6=4,$N6=5,$N6=6),BQ36*'4 PEF'!$B$5,IF(OR($N6=7,$N6=8),BQ36*'4 PEF'!$B$8,IF($N6=9,BQ36*'4 PEF'!$B$7,IF($N6=10,BQ36*'4 PEF'!$B$6)))))</f>
        <v>25.547368421052632</v>
      </c>
      <c r="BR6" s="21">
        <f>BR36*'4 PEF'!$B$8</f>
        <v>19.616453818183544</v>
      </c>
      <c r="BS6" s="21">
        <f>BS36*'4 PEF'!$B$8</f>
        <v>1.022315429851927</v>
      </c>
      <c r="BT6" s="39">
        <f>BT36*'4 PEF'!$B$8</f>
        <v>0</v>
      </c>
      <c r="BU6" s="40">
        <f>SUM(BO6:BT6)</f>
        <v>258.50642674233285</v>
      </c>
    </row>
    <row r="7" spans="1:74" ht="15" customHeight="1" x14ac:dyDescent="0.25">
      <c r="A7" s="188"/>
      <c r="B7" s="100">
        <v>2</v>
      </c>
      <c r="C7" s="26">
        <f>VLOOKUP(M7,[1]aux!$A$2:$B$35,2)</f>
        <v>9</v>
      </c>
      <c r="D7" s="55" t="s">
        <v>42</v>
      </c>
      <c r="E7" s="55" t="s">
        <v>40</v>
      </c>
      <c r="F7" s="54" t="s">
        <v>42</v>
      </c>
      <c r="G7" s="54" t="s">
        <v>42</v>
      </c>
      <c r="H7" s="54">
        <v>0</v>
      </c>
      <c r="I7" s="54">
        <f t="shared" ref="I7:I24" si="0">IF(D7="-",1,IF(D7="o",2,IF(D7="o+",3,IF(D7="+",4))))</f>
        <v>2</v>
      </c>
      <c r="J7" s="54">
        <f t="shared" ref="J7:J24" si="1">IF(E7="o",1,IF(E7="o+",2,IF(E7="+",3)))</f>
        <v>2</v>
      </c>
      <c r="K7" s="54">
        <f t="shared" ref="K7:K24" si="2">IF(F7="o",1)</f>
        <v>1</v>
      </c>
      <c r="L7" s="54">
        <f t="shared" ref="L7:L24" si="3">IF(H7=0,1,IF(H7=1,2))</f>
        <v>1</v>
      </c>
      <c r="M7" s="94">
        <f t="shared" ref="M7:M32" si="4">I7*1000+J7*100+K7*10+L7*1</f>
        <v>2211</v>
      </c>
      <c r="N7" s="54">
        <v>9</v>
      </c>
      <c r="O7" s="54">
        <v>0</v>
      </c>
      <c r="P7" s="54">
        <v>1</v>
      </c>
      <c r="Q7" s="54">
        <v>0</v>
      </c>
      <c r="R7" s="54">
        <v>1</v>
      </c>
      <c r="S7" s="54" t="s">
        <v>42</v>
      </c>
      <c r="T7" s="26">
        <f t="shared" ref="T7:T18" si="5">IF(U7=0,IF(N7=3,14,IF(N7=7,16,IF(N7=8,17,IF(N7=9,18,IF(N7=10,19,15))))),IF(U7=1,IF(N7=3,20,IF(N7=7,22,IF(N7=8,23,IF(N7=9,24,IF(N7=10,25,21)))))))</f>
        <v>18</v>
      </c>
      <c r="U7" s="54">
        <v>0</v>
      </c>
      <c r="V7" s="54">
        <v>0</v>
      </c>
      <c r="W7" s="19"/>
      <c r="X7" s="11">
        <f>VLOOKUP($C7,[2]Vienna!$BB$7:$BK$40,5)</f>
        <v>13</v>
      </c>
      <c r="Y7" s="11">
        <f>VLOOKUP($C7,[2]Vienna!$BB$7:$BK$40,6)</f>
        <v>33</v>
      </c>
      <c r="Z7" s="11">
        <f>VLOOKUP($C7,[2]Vienna!$BB$7:$BK$40,7)</f>
        <v>63</v>
      </c>
      <c r="AA7" s="11">
        <f>VLOOKUP($C7,[2]Vienna!$BB$7:$BK$40,8)</f>
        <v>90</v>
      </c>
      <c r="AB7" s="11">
        <f>VLOOKUP($C7,[2]Vienna!$BB$7:$BK$40,9)</f>
        <v>0</v>
      </c>
      <c r="AC7" s="11">
        <f>VLOOKUP($C7,[2]Vienna!$BB$7:$BK$40,10)</f>
        <v>102</v>
      </c>
      <c r="AD7" s="12">
        <f t="shared" ref="AD7:AD32" si="6">IF($H7=1,169,0)</f>
        <v>0</v>
      </c>
      <c r="AE7" s="12">
        <f t="shared" ref="AE7:AE32" si="7">IF($H7=1,167,0)</f>
        <v>0</v>
      </c>
      <c r="AF7" s="12">
        <f t="shared" ref="AF7:AF32" si="8">IF(S7="o",0)</f>
        <v>0</v>
      </c>
      <c r="AG7" s="12" t="s">
        <v>38</v>
      </c>
      <c r="AH7" s="12" t="s">
        <v>38</v>
      </c>
      <c r="AI7" s="12">
        <f t="shared" ref="AI7:AI32" si="9">IF($N7=2,145,IF($N7=3,118,IF(OR($N7=4,$N7=5,$N7=6),121,IF($N7=7,127,IF($N7=8,133,IF($N7=9,136,IF($N7=10,189,0)))))))</f>
        <v>136</v>
      </c>
      <c r="AJ7" s="12">
        <v>0</v>
      </c>
      <c r="AK7" s="12">
        <f t="shared" ref="AK7:AK32" si="10">IF($P7=1,148,IF($P7=2,152,IF($P7=3,154,IF($P7=4,156,0))))</f>
        <v>148</v>
      </c>
      <c r="AL7" s="12">
        <f t="shared" ref="AL7:AL32" si="11">IF($R7=1,160,IF($R7=2,162))</f>
        <v>160</v>
      </c>
      <c r="AM7" s="12">
        <f t="shared" ref="AM7:AM32" si="12">IF($U7=1,185,0)</f>
        <v>0</v>
      </c>
      <c r="AN7" s="12">
        <f t="shared" ref="AN7:AN32" si="13">IF($V7=1,184,0)</f>
        <v>0</v>
      </c>
      <c r="AO7" s="14">
        <f t="shared" ref="AO7:AO32" si="14">AO37/$AO$5</f>
        <v>339.42958134748881</v>
      </c>
      <c r="AP7" s="11">
        <f>VLOOKUP($C7,[1]Vienna!$BB$7:$BK$40,5)</f>
        <v>13</v>
      </c>
      <c r="AQ7" s="11">
        <f>VLOOKUP($C7,[1]Vienna!$BB$7:$BK$40,6)</f>
        <v>33</v>
      </c>
      <c r="AR7" s="11">
        <f>VLOOKUP($C7,[1]Vienna!$BB$7:$BK$40,7)</f>
        <v>63</v>
      </c>
      <c r="AS7" s="11">
        <f>VLOOKUP($C7,[1]Vienna!$BB$7:$BK$40,8)</f>
        <v>91</v>
      </c>
      <c r="AT7" s="11">
        <f>VLOOKUP($C7,[1]Vienna!$BB$7:$BK$40,9)</f>
        <v>0</v>
      </c>
      <c r="AU7" s="11">
        <f>VLOOKUP($C7,[1]Vienna!$BB$7:$BK$40,10)</f>
        <v>103</v>
      </c>
      <c r="AV7" s="12">
        <f t="shared" ref="AV7:AV32" si="15">IF($H7=1,170,0)</f>
        <v>0</v>
      </c>
      <c r="AW7" s="12">
        <f t="shared" ref="AW7:AW32" si="16">IF($H7=1,168,0)</f>
        <v>0</v>
      </c>
      <c r="AX7" s="12">
        <f t="shared" ref="AX7:AX32" si="17">IF($S7="o",0)</f>
        <v>0</v>
      </c>
      <c r="AY7" s="12" t="s">
        <v>38</v>
      </c>
      <c r="AZ7" s="12" t="s">
        <v>38</v>
      </c>
      <c r="BA7" s="12">
        <f t="shared" ref="BA7:BA32" si="18">IF($N7=2,146,IF($N7=3,119,IF(OR($N7=4,$N7=5,$N7=6),122,IF($N7=7,128,IF($N7=8,134,IF($N7=9,138,IF($N7=10,190,0)))))))</f>
        <v>138</v>
      </c>
      <c r="BB7" s="12">
        <v>0</v>
      </c>
      <c r="BC7" s="12">
        <f t="shared" ref="BC7:BC32" si="19">IF($P7=1,149,IF($P7=2,153,IF($P7=3,155,IF($P7=4,157,0))))</f>
        <v>149</v>
      </c>
      <c r="BD7" s="12">
        <f t="shared" ref="BD7:BD32" si="20">IF($R7=1,160,IF($R7=2,162))</f>
        <v>160</v>
      </c>
      <c r="BE7" s="12">
        <f t="shared" ref="BE7:BE32" si="21">IF($U7=1,186,0)</f>
        <v>0</v>
      </c>
      <c r="BF7" s="12">
        <f t="shared" ref="BF7:BF32" si="22">IF($V7=1,184,0)</f>
        <v>0</v>
      </c>
      <c r="BG7" s="14">
        <f t="shared" ref="BG7:BG32" si="23">BG37/$BG$5</f>
        <v>214.32146414860034</v>
      </c>
      <c r="BH7" s="21">
        <f>IF($N7=2,BH37*'4 PEF'!$B$4,IF(OR($N7=3,$N7=4,$N7=5,$N7=6),BH37*'4 PEF'!$B$5,IF(OR($N7=7,$N7=8),BH37*'4 PEF'!$B$8,IF($N7=9,BH37*'4 PEF'!$B$7,IF($N7=10,BH37*'4 PEF'!$B$6)))))</f>
        <v>90.586511374590188</v>
      </c>
      <c r="BI7" s="21">
        <f>BI37*'4 PEF'!$B$8</f>
        <v>0</v>
      </c>
      <c r="BJ7" s="21">
        <f>IF($N7=2,BJ37*'4 PEF'!$B$4,IF(OR($N7=3,$N7=4,$N7=5,$N7=6),BJ37*'4 PEF'!$B$5,IF(OR($N7=7,$N7=8),BJ37*'4 PEF'!$B$8,IF($N7=9,BJ37*'4 PEF'!$B$7,IF($N7=10,BJ37*'4 PEF'!$B$6)))))</f>
        <v>18.864000000000001</v>
      </c>
      <c r="BK7" s="21">
        <f>BK37*'4 PEF'!$B$8</f>
        <v>19.0743743999986</v>
      </c>
      <c r="BL7" s="21">
        <f>BL37*'4 PEF'!$B$8</f>
        <v>0.84779293163222669</v>
      </c>
      <c r="BM7" s="39">
        <f>BM37*'4 PEF'!$B$8</f>
        <v>0</v>
      </c>
      <c r="BN7" s="40">
        <f t="shared" ref="BN7:BN24" si="24">SUM(BH7:BM7)</f>
        <v>129.37267870622102</v>
      </c>
      <c r="BO7" s="21">
        <f>IF($N7=2,BO37*'4 PEF'!$B$4,IF(OR($N7=3,$N7=4,$N7=5,$N7=6),BO37*'4 PEF'!$B$5,IF(OR($N7=7,$N7=8),BO37*'4 PEF'!$B$8,IF($N7=9,BO37*'4 PEF'!$B$7,IF($N7=10,BO37*'4 PEF'!$B$6)))))</f>
        <v>91.077501927361013</v>
      </c>
      <c r="BP7" s="21">
        <f>BP37*'4 PEF'!$B$8</f>
        <v>0</v>
      </c>
      <c r="BQ7" s="21">
        <f>IF($N7=2,BQ37*'4 PEF'!$B$4,IF(OR($N7=3,$N7=4,$N7=5,$N7=6),BQ37*'4 PEF'!$B$5,IF(OR($N7=7,$N7=8),BQ37*'4 PEF'!$B$8,IF($N7=9,BQ37*'4 PEF'!$B$7,IF($N7=10,BQ37*'4 PEF'!$B$6)))))</f>
        <v>29.123999999999999</v>
      </c>
      <c r="BR7" s="21">
        <f>BR37*'4 PEF'!$B$8</f>
        <v>19.616453818183544</v>
      </c>
      <c r="BS7" s="21">
        <f>BS37*'4 PEF'!$B$8</f>
        <v>0.74446956184402679</v>
      </c>
      <c r="BT7" s="39">
        <f>BT37*'4 PEF'!$B$8</f>
        <v>0</v>
      </c>
      <c r="BU7" s="40">
        <f t="shared" ref="BU7:BU24" si="25">SUM(BO7:BT7)</f>
        <v>140.56242530738859</v>
      </c>
      <c r="BV7" s="68"/>
    </row>
    <row r="8" spans="1:74" ht="15" customHeight="1" x14ac:dyDescent="0.25">
      <c r="A8" s="188"/>
      <c r="B8" s="100">
        <v>3</v>
      </c>
      <c r="C8" s="26">
        <f>VLOOKUP(M8,[1]aux!$A$2:$B$35,2)</f>
        <v>19</v>
      </c>
      <c r="D8" s="55" t="s">
        <v>40</v>
      </c>
      <c r="E8" s="55" t="s">
        <v>40</v>
      </c>
      <c r="F8" s="54" t="s">
        <v>42</v>
      </c>
      <c r="G8" s="54" t="s">
        <v>42</v>
      </c>
      <c r="H8" s="54">
        <v>0</v>
      </c>
      <c r="I8" s="54">
        <f t="shared" si="0"/>
        <v>3</v>
      </c>
      <c r="J8" s="54">
        <f t="shared" si="1"/>
        <v>2</v>
      </c>
      <c r="K8" s="54">
        <f t="shared" si="2"/>
        <v>1</v>
      </c>
      <c r="L8" s="54">
        <f t="shared" si="3"/>
        <v>1</v>
      </c>
      <c r="M8" s="94">
        <f t="shared" si="4"/>
        <v>3211</v>
      </c>
      <c r="N8" s="54">
        <v>9</v>
      </c>
      <c r="O8" s="54">
        <v>0</v>
      </c>
      <c r="P8" s="54">
        <v>1</v>
      </c>
      <c r="Q8" s="54">
        <v>0</v>
      </c>
      <c r="R8" s="54">
        <v>1</v>
      </c>
      <c r="S8" s="54" t="s">
        <v>42</v>
      </c>
      <c r="T8" s="26">
        <f t="shared" si="5"/>
        <v>18</v>
      </c>
      <c r="U8" s="54">
        <v>0</v>
      </c>
      <c r="V8" s="54">
        <v>0</v>
      </c>
      <c r="W8" s="19"/>
      <c r="X8" s="11">
        <f>VLOOKUP($C8,[2]Vienna!$BB$7:$BK$40,5)</f>
        <v>15</v>
      </c>
      <c r="Y8" s="11">
        <f>VLOOKUP($C8,[2]Vienna!$BB$7:$BK$40,6)</f>
        <v>35</v>
      </c>
      <c r="Z8" s="11">
        <f>VLOOKUP($C8,[2]Vienna!$BB$7:$BK$40,7)</f>
        <v>65</v>
      </c>
      <c r="AA8" s="11">
        <f>VLOOKUP($C8,[2]Vienna!$BB$7:$BK$40,8)</f>
        <v>90</v>
      </c>
      <c r="AB8" s="11">
        <f>VLOOKUP($C8,[2]Vienna!$BB$7:$BK$40,9)</f>
        <v>0</v>
      </c>
      <c r="AC8" s="11">
        <f>VLOOKUP($C8,[2]Vienna!$BB$7:$BK$40,10)</f>
        <v>102</v>
      </c>
      <c r="AD8" s="12">
        <f t="shared" si="6"/>
        <v>0</v>
      </c>
      <c r="AE8" s="12">
        <f t="shared" si="7"/>
        <v>0</v>
      </c>
      <c r="AF8" s="12">
        <f t="shared" si="8"/>
        <v>0</v>
      </c>
      <c r="AG8" s="12" t="s">
        <v>38</v>
      </c>
      <c r="AH8" s="12" t="s">
        <v>38</v>
      </c>
      <c r="AI8" s="12">
        <f t="shared" si="9"/>
        <v>136</v>
      </c>
      <c r="AJ8" s="12">
        <v>0</v>
      </c>
      <c r="AK8" s="12">
        <f t="shared" si="10"/>
        <v>148</v>
      </c>
      <c r="AL8" s="12">
        <f t="shared" si="11"/>
        <v>160</v>
      </c>
      <c r="AM8" s="12">
        <f t="shared" si="12"/>
        <v>0</v>
      </c>
      <c r="AN8" s="12">
        <f t="shared" si="13"/>
        <v>0</v>
      </c>
      <c r="AO8" s="14">
        <f t="shared" si="14"/>
        <v>351.81255913997944</v>
      </c>
      <c r="AP8" s="11">
        <f>VLOOKUP($C8,[1]Vienna!$BB$7:$BK$40,5)</f>
        <v>15</v>
      </c>
      <c r="AQ8" s="11">
        <f>VLOOKUP($C8,[1]Vienna!$BB$7:$BK$40,6)</f>
        <v>35</v>
      </c>
      <c r="AR8" s="11">
        <f>VLOOKUP($C8,[1]Vienna!$BB$7:$BK$40,7)</f>
        <v>65</v>
      </c>
      <c r="AS8" s="11">
        <f>VLOOKUP($C8,[1]Vienna!$BB$7:$BK$40,8)</f>
        <v>91</v>
      </c>
      <c r="AT8" s="11">
        <f>VLOOKUP($C8,[1]Vienna!$BB$7:$BK$40,9)</f>
        <v>0</v>
      </c>
      <c r="AU8" s="11">
        <f>VLOOKUP($C8,[1]Vienna!$BB$7:$BK$40,10)</f>
        <v>103</v>
      </c>
      <c r="AV8" s="12">
        <f t="shared" si="15"/>
        <v>0</v>
      </c>
      <c r="AW8" s="12">
        <f t="shared" si="16"/>
        <v>0</v>
      </c>
      <c r="AX8" s="12">
        <f t="shared" si="17"/>
        <v>0</v>
      </c>
      <c r="AY8" s="12" t="s">
        <v>38</v>
      </c>
      <c r="AZ8" s="12" t="s">
        <v>38</v>
      </c>
      <c r="BA8" s="12">
        <f t="shared" si="18"/>
        <v>138</v>
      </c>
      <c r="BB8" s="12">
        <v>0</v>
      </c>
      <c r="BC8" s="12">
        <f t="shared" si="19"/>
        <v>149</v>
      </c>
      <c r="BD8" s="12">
        <f t="shared" si="20"/>
        <v>160</v>
      </c>
      <c r="BE8" s="12">
        <f t="shared" si="21"/>
        <v>0</v>
      </c>
      <c r="BF8" s="12">
        <f t="shared" si="22"/>
        <v>0</v>
      </c>
      <c r="BG8" s="14">
        <f t="shared" si="23"/>
        <v>219.28511921598434</v>
      </c>
      <c r="BH8" s="21">
        <f>IF($N8=2,BH38*'4 PEF'!$B$4,IF(OR($N8=3,$N8=4,$N8=5,$N8=6),BH38*'4 PEF'!$B$5,IF(OR($N8=7,$N8=8),BH38*'4 PEF'!$B$8,IF($N8=9,BH38*'4 PEF'!$B$7,IF($N8=10,BH38*'4 PEF'!$B$6)))))</f>
        <v>77.43315811894054</v>
      </c>
      <c r="BI8" s="21">
        <f>BI38*'4 PEF'!$B$8</f>
        <v>0</v>
      </c>
      <c r="BJ8" s="21">
        <f>IF($N8=2,BJ38*'4 PEF'!$B$4,IF(OR($N8=3,$N8=4,$N8=5,$N8=6),BJ38*'4 PEF'!$B$5,IF(OR($N8=7,$N8=8),BJ38*'4 PEF'!$B$8,IF($N8=9,BJ38*'4 PEF'!$B$7,IF($N8=10,BJ38*'4 PEF'!$B$6)))))</f>
        <v>18.864000000000001</v>
      </c>
      <c r="BK8" s="21">
        <f>BK38*'4 PEF'!$B$8</f>
        <v>19.0743743999986</v>
      </c>
      <c r="BL8" s="21">
        <f>BL38*'4 PEF'!$B$8</f>
        <v>0.82680893410580003</v>
      </c>
      <c r="BM8" s="39">
        <f>BM38*'4 PEF'!$B$8</f>
        <v>0</v>
      </c>
      <c r="BN8" s="40">
        <f t="shared" si="24"/>
        <v>116.19834145304495</v>
      </c>
      <c r="BO8" s="21">
        <f>IF($N8=2,BO38*'4 PEF'!$B$4,IF(OR($N8=3,$N8=4,$N8=5,$N8=6),BO38*'4 PEF'!$B$5,IF(OR($N8=7,$N8=8),BO38*'4 PEF'!$B$8,IF($N8=9,BO38*'4 PEF'!$B$7,IF($N8=10,BO38*'4 PEF'!$B$6)))))</f>
        <v>83.944538880764711</v>
      </c>
      <c r="BP8" s="21">
        <f>BP38*'4 PEF'!$B$8</f>
        <v>0</v>
      </c>
      <c r="BQ8" s="21">
        <f>IF($N8=2,BQ38*'4 PEF'!$B$4,IF(OR($N8=3,$N8=4,$N8=5,$N8=6),BQ38*'4 PEF'!$B$5,IF(OR($N8=7,$N8=8),BQ38*'4 PEF'!$B$8,IF($N8=9,BQ38*'4 PEF'!$B$7,IF($N8=10,BQ38*'4 PEF'!$B$6)))))</f>
        <v>29.123999999999999</v>
      </c>
      <c r="BR8" s="21">
        <f>BR38*'4 PEF'!$B$8</f>
        <v>19.616453818183544</v>
      </c>
      <c r="BS8" s="21">
        <f>BS38*'4 PEF'!$B$8</f>
        <v>0.73743280787107557</v>
      </c>
      <c r="BT8" s="39">
        <f>BT38*'4 PEF'!$B$8</f>
        <v>0</v>
      </c>
      <c r="BU8" s="40">
        <f t="shared" si="25"/>
        <v>133.42242550681931</v>
      </c>
      <c r="BV8" s="68"/>
    </row>
    <row r="9" spans="1:74" ht="15" customHeight="1" x14ac:dyDescent="0.25">
      <c r="A9" s="188"/>
      <c r="B9" s="100">
        <v>4</v>
      </c>
      <c r="C9" s="26">
        <f>VLOOKUP(M9,[1]aux!$A$2:$B$35,2)</f>
        <v>23</v>
      </c>
      <c r="D9" s="55" t="s">
        <v>40</v>
      </c>
      <c r="E9" s="55" t="s">
        <v>41</v>
      </c>
      <c r="F9" s="54" t="s">
        <v>42</v>
      </c>
      <c r="G9" s="54" t="s">
        <v>42</v>
      </c>
      <c r="H9" s="54">
        <v>0</v>
      </c>
      <c r="I9" s="54">
        <f t="shared" si="0"/>
        <v>3</v>
      </c>
      <c r="J9" s="54">
        <f t="shared" si="1"/>
        <v>3</v>
      </c>
      <c r="K9" s="54">
        <f t="shared" si="2"/>
        <v>1</v>
      </c>
      <c r="L9" s="54">
        <f t="shared" si="3"/>
        <v>1</v>
      </c>
      <c r="M9" s="94">
        <f t="shared" si="4"/>
        <v>3311</v>
      </c>
      <c r="N9" s="54">
        <v>8</v>
      </c>
      <c r="O9" s="54">
        <v>0</v>
      </c>
      <c r="P9" s="54">
        <v>1</v>
      </c>
      <c r="Q9" s="54">
        <v>0</v>
      </c>
      <c r="R9" s="54">
        <v>1</v>
      </c>
      <c r="S9" s="54" t="s">
        <v>42</v>
      </c>
      <c r="T9" s="26">
        <f t="shared" si="5"/>
        <v>17</v>
      </c>
      <c r="U9" s="54">
        <v>0</v>
      </c>
      <c r="V9" s="54">
        <v>0</v>
      </c>
      <c r="W9" s="19"/>
      <c r="X9" s="11">
        <f>VLOOKUP($C9,[2]Vienna!$BB$7:$BK$40,5)</f>
        <v>15</v>
      </c>
      <c r="Y9" s="11">
        <f>VLOOKUP($C9,[2]Vienna!$BB$7:$BK$40,6)</f>
        <v>35</v>
      </c>
      <c r="Z9" s="11">
        <f>VLOOKUP($C9,[2]Vienna!$BB$7:$BK$40,7)</f>
        <v>65</v>
      </c>
      <c r="AA9" s="11">
        <f>VLOOKUP($C9,[2]Vienna!$BB$7:$BK$40,8)</f>
        <v>92</v>
      </c>
      <c r="AB9" s="11">
        <f>VLOOKUP($C9,[2]Vienna!$BB$7:$BK$40,9)</f>
        <v>0</v>
      </c>
      <c r="AC9" s="11">
        <f>VLOOKUP($C9,[2]Vienna!$BB$7:$BK$40,10)</f>
        <v>102</v>
      </c>
      <c r="AD9" s="12">
        <f t="shared" si="6"/>
        <v>0</v>
      </c>
      <c r="AE9" s="12">
        <f t="shared" si="7"/>
        <v>0</v>
      </c>
      <c r="AF9" s="12">
        <f t="shared" si="8"/>
        <v>0</v>
      </c>
      <c r="AG9" s="12" t="s">
        <v>38</v>
      </c>
      <c r="AH9" s="12" t="s">
        <v>38</v>
      </c>
      <c r="AI9" s="12">
        <f t="shared" si="9"/>
        <v>133</v>
      </c>
      <c r="AJ9" s="12">
        <v>0</v>
      </c>
      <c r="AK9" s="12">
        <f t="shared" si="10"/>
        <v>148</v>
      </c>
      <c r="AL9" s="12">
        <f t="shared" si="11"/>
        <v>160</v>
      </c>
      <c r="AM9" s="12">
        <f t="shared" si="12"/>
        <v>0</v>
      </c>
      <c r="AN9" s="12">
        <f t="shared" si="13"/>
        <v>0</v>
      </c>
      <c r="AO9" s="14">
        <f t="shared" si="14"/>
        <v>415.71706421681893</v>
      </c>
      <c r="AP9" s="11">
        <f>VLOOKUP($C9,[1]Vienna!$BB$7:$BK$40,5)</f>
        <v>15</v>
      </c>
      <c r="AQ9" s="11">
        <f>VLOOKUP($C9,[1]Vienna!$BB$7:$BK$40,6)</f>
        <v>35</v>
      </c>
      <c r="AR9" s="11">
        <f>VLOOKUP($C9,[1]Vienna!$BB$7:$BK$40,7)</f>
        <v>65</v>
      </c>
      <c r="AS9" s="11">
        <f>VLOOKUP($C9,[1]Vienna!$BB$7:$BK$40,8)</f>
        <v>93</v>
      </c>
      <c r="AT9" s="11">
        <f>VLOOKUP($C9,[1]Vienna!$BB$7:$BK$40,9)</f>
        <v>0</v>
      </c>
      <c r="AU9" s="11">
        <f>VLOOKUP($C9,[1]Vienna!$BB$7:$BK$40,10)</f>
        <v>103</v>
      </c>
      <c r="AV9" s="12">
        <f t="shared" si="15"/>
        <v>0</v>
      </c>
      <c r="AW9" s="12">
        <f t="shared" si="16"/>
        <v>0</v>
      </c>
      <c r="AX9" s="12">
        <f t="shared" si="17"/>
        <v>0</v>
      </c>
      <c r="AY9" s="12" t="s">
        <v>38</v>
      </c>
      <c r="AZ9" s="12" t="s">
        <v>38</v>
      </c>
      <c r="BA9" s="12">
        <f t="shared" si="18"/>
        <v>134</v>
      </c>
      <c r="BB9" s="12">
        <v>0</v>
      </c>
      <c r="BC9" s="12">
        <f t="shared" si="19"/>
        <v>149</v>
      </c>
      <c r="BD9" s="12">
        <f t="shared" si="20"/>
        <v>160</v>
      </c>
      <c r="BE9" s="12">
        <f t="shared" si="21"/>
        <v>0</v>
      </c>
      <c r="BF9" s="12">
        <f t="shared" si="22"/>
        <v>0</v>
      </c>
      <c r="BG9" s="14">
        <f t="shared" si="23"/>
        <v>275.18446099024044</v>
      </c>
      <c r="BH9" s="21">
        <f>IF($N9=2,BH39*'4 PEF'!$B$4,IF(OR($N9=3,$N9=4,$N9=5,$N9=6),BH39*'4 PEF'!$B$5,IF(OR($N9=7,$N9=8),BH39*'4 PEF'!$B$8,IF($N9=9,BH39*'4 PEF'!$B$7,IF($N9=10,BH39*'4 PEF'!$B$6)))))</f>
        <v>28.374311800312732</v>
      </c>
      <c r="BI9" s="21">
        <f>BI39*'4 PEF'!$B$8</f>
        <v>0</v>
      </c>
      <c r="BJ9" s="21">
        <f>IF($N9=2,BJ39*'4 PEF'!$B$4,IF(OR($N9=3,$N9=4,$N9=5,$N9=6),BJ39*'4 PEF'!$B$5,IF(OR($N9=7,$N9=8),BJ39*'4 PEF'!$B$8,IF($N9=9,BJ39*'4 PEF'!$B$7,IF($N9=10,BJ39*'4 PEF'!$B$6)))))</f>
        <v>7.5546412939434981</v>
      </c>
      <c r="BK9" s="21">
        <f>BK39*'4 PEF'!$B$8</f>
        <v>19.0743743999986</v>
      </c>
      <c r="BL9" s="21">
        <f>BL39*'4 PEF'!$B$8</f>
        <v>0.78963090672526681</v>
      </c>
      <c r="BM9" s="39">
        <f>BM39*'4 PEF'!$B$8</f>
        <v>0</v>
      </c>
      <c r="BN9" s="40">
        <f t="shared" si="24"/>
        <v>55.792958400980098</v>
      </c>
      <c r="BO9" s="21">
        <f>IF($N9=2,BO39*'4 PEF'!$B$4,IF(OR($N9=3,$N9=4,$N9=5,$N9=6),BO39*'4 PEF'!$B$5,IF(OR($N9=7,$N9=8),BO39*'4 PEF'!$B$8,IF($N9=9,BO39*'4 PEF'!$B$7,IF($N9=10,BO39*'4 PEF'!$B$6)))))</f>
        <v>31.503287987773287</v>
      </c>
      <c r="BP9" s="21">
        <f>BP39*'4 PEF'!$B$8</f>
        <v>0</v>
      </c>
      <c r="BQ9" s="21">
        <f>IF($N9=2,BQ39*'4 PEF'!$B$4,IF(OR($N9=3,$N9=4,$N9=5,$N9=6),BQ39*'4 PEF'!$B$5,IF(OR($N9=7,$N9=8),BQ39*'4 PEF'!$B$8,IF($N9=9,BQ39*'4 PEF'!$B$7,IF($N9=10,BQ39*'4 PEF'!$B$6)))))</f>
        <v>11.797404755027124</v>
      </c>
      <c r="BR9" s="21">
        <f>BR39*'4 PEF'!$B$8</f>
        <v>19.616453818183544</v>
      </c>
      <c r="BS9" s="21">
        <f>BS39*'4 PEF'!$B$8</f>
        <v>0.71078731128477324</v>
      </c>
      <c r="BT9" s="39">
        <f>BT39*'4 PEF'!$B$8</f>
        <v>0</v>
      </c>
      <c r="BU9" s="40">
        <f t="shared" si="25"/>
        <v>63.627933872268727</v>
      </c>
      <c r="BV9" s="68"/>
    </row>
    <row r="10" spans="1:74" ht="15" customHeight="1" x14ac:dyDescent="0.25">
      <c r="A10" s="188"/>
      <c r="B10" s="100">
        <v>5</v>
      </c>
      <c r="C10" s="26">
        <f>VLOOKUP(M10,[1]aux!$A$2:$B$35,2)</f>
        <v>25</v>
      </c>
      <c r="D10" s="55" t="s">
        <v>40</v>
      </c>
      <c r="E10" s="55" t="s">
        <v>41</v>
      </c>
      <c r="F10" s="54" t="s">
        <v>42</v>
      </c>
      <c r="G10" s="54" t="s">
        <v>42</v>
      </c>
      <c r="H10" s="54">
        <v>1</v>
      </c>
      <c r="I10" s="54">
        <f t="shared" si="0"/>
        <v>3</v>
      </c>
      <c r="J10" s="54">
        <f t="shared" si="1"/>
        <v>3</v>
      </c>
      <c r="K10" s="54">
        <f t="shared" si="2"/>
        <v>1</v>
      </c>
      <c r="L10" s="54">
        <f t="shared" si="3"/>
        <v>2</v>
      </c>
      <c r="M10" s="94">
        <f t="shared" si="4"/>
        <v>3312</v>
      </c>
      <c r="N10" s="54">
        <v>8</v>
      </c>
      <c r="O10" s="54">
        <v>0</v>
      </c>
      <c r="P10" s="54">
        <v>1</v>
      </c>
      <c r="Q10" s="54">
        <v>0</v>
      </c>
      <c r="R10" s="54">
        <v>1</v>
      </c>
      <c r="S10" s="54" t="s">
        <v>42</v>
      </c>
      <c r="T10" s="26">
        <f t="shared" si="5"/>
        <v>17</v>
      </c>
      <c r="U10" s="54">
        <v>0</v>
      </c>
      <c r="V10" s="54">
        <v>0</v>
      </c>
      <c r="W10" s="19"/>
      <c r="X10" s="11">
        <f>VLOOKUP($C10,[2]Vienna!$BB$7:$BK$40,5)</f>
        <v>15</v>
      </c>
      <c r="Y10" s="11">
        <f>VLOOKUP($C10,[2]Vienna!$BB$7:$BK$40,6)</f>
        <v>35</v>
      </c>
      <c r="Z10" s="11">
        <f>VLOOKUP($C10,[2]Vienna!$BB$7:$BK$40,7)</f>
        <v>65</v>
      </c>
      <c r="AA10" s="11">
        <f>VLOOKUP($C10,[2]Vienna!$BB$7:$BK$40,8)</f>
        <v>92</v>
      </c>
      <c r="AB10" s="11">
        <f>VLOOKUP($C10,[2]Vienna!$BB$7:$BK$40,9)</f>
        <v>0</v>
      </c>
      <c r="AC10" s="11">
        <f>VLOOKUP($C10,[2]Vienna!$BB$7:$BK$40,10)</f>
        <v>102</v>
      </c>
      <c r="AD10" s="12">
        <f t="shared" si="6"/>
        <v>169</v>
      </c>
      <c r="AE10" s="12">
        <f t="shared" si="7"/>
        <v>167</v>
      </c>
      <c r="AF10" s="12">
        <f t="shared" si="8"/>
        <v>0</v>
      </c>
      <c r="AG10" s="12" t="s">
        <v>38</v>
      </c>
      <c r="AH10" s="12" t="s">
        <v>38</v>
      </c>
      <c r="AI10" s="12">
        <f t="shared" si="9"/>
        <v>133</v>
      </c>
      <c r="AJ10" s="12">
        <v>0</v>
      </c>
      <c r="AK10" s="12">
        <f t="shared" si="10"/>
        <v>148</v>
      </c>
      <c r="AL10" s="12">
        <f t="shared" si="11"/>
        <v>160</v>
      </c>
      <c r="AM10" s="12">
        <f t="shared" si="12"/>
        <v>0</v>
      </c>
      <c r="AN10" s="12">
        <f t="shared" si="13"/>
        <v>0</v>
      </c>
      <c r="AO10" s="14">
        <f t="shared" si="14"/>
        <v>434.62706421681901</v>
      </c>
      <c r="AP10" s="11">
        <f>VLOOKUP($C10,[1]Vienna!$BB$7:$BK$40,5)</f>
        <v>15</v>
      </c>
      <c r="AQ10" s="11">
        <f>VLOOKUP($C10,[1]Vienna!$BB$7:$BK$40,6)</f>
        <v>35</v>
      </c>
      <c r="AR10" s="11">
        <f>VLOOKUP($C10,[1]Vienna!$BB$7:$BK$40,7)</f>
        <v>65</v>
      </c>
      <c r="AS10" s="11">
        <f>VLOOKUP($C10,[1]Vienna!$BB$7:$BK$40,8)</f>
        <v>93</v>
      </c>
      <c r="AT10" s="11">
        <f>VLOOKUP($C10,[1]Vienna!$BB$7:$BK$40,9)</f>
        <v>0</v>
      </c>
      <c r="AU10" s="11">
        <f>VLOOKUP($C10,[1]Vienna!$BB$7:$BK$40,10)</f>
        <v>103</v>
      </c>
      <c r="AV10" s="12">
        <f t="shared" si="15"/>
        <v>170</v>
      </c>
      <c r="AW10" s="12">
        <f t="shared" si="16"/>
        <v>168</v>
      </c>
      <c r="AX10" s="12">
        <f t="shared" si="17"/>
        <v>0</v>
      </c>
      <c r="AY10" s="12" t="s">
        <v>38</v>
      </c>
      <c r="AZ10" s="12" t="s">
        <v>38</v>
      </c>
      <c r="BA10" s="12">
        <f t="shared" si="18"/>
        <v>134</v>
      </c>
      <c r="BB10" s="12">
        <v>0</v>
      </c>
      <c r="BC10" s="12">
        <f t="shared" si="19"/>
        <v>149</v>
      </c>
      <c r="BD10" s="12">
        <f t="shared" si="20"/>
        <v>160</v>
      </c>
      <c r="BE10" s="12">
        <f t="shared" si="21"/>
        <v>0</v>
      </c>
      <c r="BF10" s="12">
        <f t="shared" si="22"/>
        <v>0</v>
      </c>
      <c r="BG10" s="14">
        <f t="shared" si="23"/>
        <v>297.15333371751319</v>
      </c>
      <c r="BH10" s="21">
        <f>IF($N10=2,BH40*'4 PEF'!$B$4,IF(OR($N10=3,$N10=4,$N10=5,$N10=6),BH40*'4 PEF'!$B$5,IF(OR($N10=7,$N10=8),BH40*'4 PEF'!$B$8,IF($N10=9,BH40*'4 PEF'!$B$7,IF($N10=10,BH40*'4 PEF'!$B$6)))))</f>
        <v>20.116215241414945</v>
      </c>
      <c r="BI10" s="21">
        <f>BI40*'4 PEF'!$B$8</f>
        <v>0</v>
      </c>
      <c r="BJ10" s="21">
        <f>IF($N10=2,BJ40*'4 PEF'!$B$4,IF(OR($N10=3,$N10=4,$N10=5,$N10=6),BJ40*'4 PEF'!$B$5,IF(OR($N10=7,$N10=8),BJ40*'4 PEF'!$B$8,IF($N10=9,BJ40*'4 PEF'!$B$7,IF($N10=10,BJ40*'4 PEF'!$B$6)))))</f>
        <v>7.7534627360376485</v>
      </c>
      <c r="BK10" s="21">
        <f>BK40*'4 PEF'!$B$8</f>
        <v>19.0743743999986</v>
      </c>
      <c r="BL10" s="21">
        <f>BL40*'4 PEF'!$B$8</f>
        <v>8.2388788870839793</v>
      </c>
      <c r="BM10" s="39">
        <f>BM40*'4 PEF'!$B$8</f>
        <v>0</v>
      </c>
      <c r="BN10" s="40">
        <f t="shared" si="24"/>
        <v>55.182931264535171</v>
      </c>
      <c r="BO10" s="21">
        <f>IF($N10=2,BO40*'4 PEF'!$B$4,IF(OR($N10=3,$N10=4,$N10=5,$N10=6),BO40*'4 PEF'!$B$5,IF(OR($N10=7,$N10=8),BO40*'4 PEF'!$B$8,IF($N10=9,BO40*'4 PEF'!$B$7,IF($N10=10,BO40*'4 PEF'!$B$6)))))</f>
        <v>24.285797073744863</v>
      </c>
      <c r="BP10" s="21">
        <f>BP40*'4 PEF'!$B$8</f>
        <v>0</v>
      </c>
      <c r="BQ10" s="21">
        <f>IF($N10=2,BQ40*'4 PEF'!$B$4,IF(OR($N10=3,$N10=4,$N10=5,$N10=6),BQ40*'4 PEF'!$B$5,IF(OR($N10=7,$N10=8),BQ40*'4 PEF'!$B$8,IF($N10=9,BQ40*'4 PEF'!$B$7,IF($N10=10,BQ40*'4 PEF'!$B$6)))))</f>
        <v>12.386861174473939</v>
      </c>
      <c r="BR10" s="21">
        <f>BR40*'4 PEF'!$B$8</f>
        <v>19.616453818183544</v>
      </c>
      <c r="BS10" s="21">
        <f>BS40*'4 PEF'!$B$8</f>
        <v>7.9242541984866142</v>
      </c>
      <c r="BT10" s="39">
        <f>BT40*'4 PEF'!$B$8</f>
        <v>0</v>
      </c>
      <c r="BU10" s="40">
        <f t="shared" si="25"/>
        <v>64.213366264888961</v>
      </c>
      <c r="BV10" s="68"/>
    </row>
    <row r="11" spans="1:74" ht="15" customHeight="1" x14ac:dyDescent="0.25">
      <c r="A11" s="188"/>
      <c r="B11" s="100">
        <v>6</v>
      </c>
      <c r="C11" s="26">
        <f>VLOOKUP(M11,[1]aux!$A$2:$B$35,2)</f>
        <v>31</v>
      </c>
      <c r="D11" s="55" t="s">
        <v>41</v>
      </c>
      <c r="E11" s="55" t="s">
        <v>41</v>
      </c>
      <c r="F11" s="54" t="s">
        <v>42</v>
      </c>
      <c r="G11" s="54" t="s">
        <v>42</v>
      </c>
      <c r="H11" s="54">
        <v>0</v>
      </c>
      <c r="I11" s="54">
        <f t="shared" si="0"/>
        <v>4</v>
      </c>
      <c r="J11" s="54">
        <f t="shared" si="1"/>
        <v>3</v>
      </c>
      <c r="K11" s="54">
        <f t="shared" si="2"/>
        <v>1</v>
      </c>
      <c r="L11" s="54">
        <f t="shared" si="3"/>
        <v>1</v>
      </c>
      <c r="M11" s="94">
        <f t="shared" si="4"/>
        <v>4311</v>
      </c>
      <c r="N11" s="54">
        <v>8</v>
      </c>
      <c r="O11" s="54">
        <v>0</v>
      </c>
      <c r="P11" s="54">
        <v>1</v>
      </c>
      <c r="Q11" s="54">
        <v>0</v>
      </c>
      <c r="R11" s="54">
        <v>1</v>
      </c>
      <c r="S11" s="54" t="s">
        <v>42</v>
      </c>
      <c r="T11" s="26">
        <f t="shared" si="5"/>
        <v>17</v>
      </c>
      <c r="U11" s="54">
        <v>0</v>
      </c>
      <c r="V11" s="54">
        <v>0</v>
      </c>
      <c r="W11" s="19"/>
      <c r="X11" s="11">
        <f>VLOOKUP($C11,[2]Vienna!$BB$7:$BK$40,5)</f>
        <v>17</v>
      </c>
      <c r="Y11" s="11">
        <f>VLOOKUP($C11,[2]Vienna!$BB$7:$BK$40,6)</f>
        <v>37</v>
      </c>
      <c r="Z11" s="11">
        <f>VLOOKUP($C11,[2]Vienna!$BB$7:$BK$40,7)</f>
        <v>67</v>
      </c>
      <c r="AA11" s="11">
        <f>VLOOKUP($C11,[2]Vienna!$BB$7:$BK$40,8)</f>
        <v>92</v>
      </c>
      <c r="AB11" s="11">
        <f>VLOOKUP($C11,[2]Vienna!$BB$7:$BK$40,9)</f>
        <v>0</v>
      </c>
      <c r="AC11" s="11">
        <f>VLOOKUP($C11,[2]Vienna!$BB$7:$BK$40,10)</f>
        <v>102</v>
      </c>
      <c r="AD11" s="12">
        <f t="shared" si="6"/>
        <v>0</v>
      </c>
      <c r="AE11" s="12">
        <f t="shared" si="7"/>
        <v>0</v>
      </c>
      <c r="AF11" s="12">
        <f t="shared" si="8"/>
        <v>0</v>
      </c>
      <c r="AG11" s="12" t="s">
        <v>38</v>
      </c>
      <c r="AH11" s="12" t="s">
        <v>38</v>
      </c>
      <c r="AI11" s="12">
        <f t="shared" si="9"/>
        <v>133</v>
      </c>
      <c r="AJ11" s="12">
        <v>0</v>
      </c>
      <c r="AK11" s="12">
        <f t="shared" si="10"/>
        <v>148</v>
      </c>
      <c r="AL11" s="12">
        <f t="shared" si="11"/>
        <v>160</v>
      </c>
      <c r="AM11" s="12">
        <f t="shared" si="12"/>
        <v>0</v>
      </c>
      <c r="AN11" s="12">
        <f t="shared" si="13"/>
        <v>0</v>
      </c>
      <c r="AO11" s="14">
        <f t="shared" si="14"/>
        <v>436.07170233866208</v>
      </c>
      <c r="AP11" s="11">
        <f>VLOOKUP($C11,[1]Vienna!$BB$7:$BK$40,5)</f>
        <v>17</v>
      </c>
      <c r="AQ11" s="11">
        <f>VLOOKUP($C11,[1]Vienna!$BB$7:$BK$40,6)</f>
        <v>37</v>
      </c>
      <c r="AR11" s="11">
        <f>VLOOKUP($C11,[1]Vienna!$BB$7:$BK$40,7)</f>
        <v>67</v>
      </c>
      <c r="AS11" s="11">
        <f>VLOOKUP($C11,[1]Vienna!$BB$7:$BK$40,8)</f>
        <v>93</v>
      </c>
      <c r="AT11" s="11">
        <f>VLOOKUP($C11,[1]Vienna!$BB$7:$BK$40,9)</f>
        <v>0</v>
      </c>
      <c r="AU11" s="11">
        <f>VLOOKUP($C11,[1]Vienna!$BB$7:$BK$40,10)</f>
        <v>103</v>
      </c>
      <c r="AV11" s="12">
        <f t="shared" si="15"/>
        <v>0</v>
      </c>
      <c r="AW11" s="12">
        <f t="shared" si="16"/>
        <v>0</v>
      </c>
      <c r="AX11" s="12">
        <f t="shared" si="17"/>
        <v>0</v>
      </c>
      <c r="AY11" s="12" t="s">
        <v>38</v>
      </c>
      <c r="AZ11" s="12" t="s">
        <v>38</v>
      </c>
      <c r="BA11" s="12">
        <f t="shared" si="18"/>
        <v>134</v>
      </c>
      <c r="BB11" s="12">
        <v>0</v>
      </c>
      <c r="BC11" s="12">
        <f t="shared" si="19"/>
        <v>149</v>
      </c>
      <c r="BD11" s="12">
        <f t="shared" si="20"/>
        <v>160</v>
      </c>
      <c r="BE11" s="12">
        <f t="shared" si="21"/>
        <v>0</v>
      </c>
      <c r="BF11" s="12">
        <f t="shared" si="22"/>
        <v>0</v>
      </c>
      <c r="BG11" s="14">
        <f t="shared" si="23"/>
        <v>284.00559020668709</v>
      </c>
      <c r="BH11" s="21">
        <f>IF($N11=2,BH41*'4 PEF'!$B$4,IF(OR($N11=3,$N11=4,$N11=5,$N11=6),BH41*'4 PEF'!$B$5,IF(OR($N11=7,$N11=8),BH41*'4 PEF'!$B$8,IF($N11=9,BH41*'4 PEF'!$B$7,IF($N11=10,BH41*'4 PEF'!$B$6)))))</f>
        <v>25.198515681540549</v>
      </c>
      <c r="BI11" s="21">
        <f>BI41*'4 PEF'!$B$8</f>
        <v>0</v>
      </c>
      <c r="BJ11" s="21">
        <f>IF($N11=2,BJ41*'4 PEF'!$B$4,IF(OR($N11=3,$N11=4,$N11=5,$N11=6),BJ41*'4 PEF'!$B$5,IF(OR($N11=7,$N11=8),BJ41*'4 PEF'!$B$8,IF($N11=9,BJ41*'4 PEF'!$B$7,IF($N11=10,BJ41*'4 PEF'!$B$6)))))</f>
        <v>7.5974873989958516</v>
      </c>
      <c r="BK11" s="21">
        <f>BK41*'4 PEF'!$B$8</f>
        <v>19.0743743999986</v>
      </c>
      <c r="BL11" s="21">
        <f>BL41*'4 PEF'!$B$8</f>
        <v>0.77732648191850651</v>
      </c>
      <c r="BM11" s="39">
        <f>BM41*'4 PEF'!$B$8</f>
        <v>0</v>
      </c>
      <c r="BN11" s="40">
        <f t="shared" si="24"/>
        <v>52.647703962453505</v>
      </c>
      <c r="BO11" s="21">
        <f>IF($N11=2,BO41*'4 PEF'!$B$4,IF(OR($N11=3,$N11=4,$N11=5,$N11=6),BO41*'4 PEF'!$B$5,IF(OR($N11=7,$N11=8),BO41*'4 PEF'!$B$8,IF($N11=9,BO41*'4 PEF'!$B$7,IF($N11=10,BO41*'4 PEF'!$B$6)))))</f>
        <v>29.83819043769719</v>
      </c>
      <c r="BP11" s="21">
        <f>BP41*'4 PEF'!$B$8</f>
        <v>0</v>
      </c>
      <c r="BQ11" s="21">
        <f>IF($N11=2,BQ41*'4 PEF'!$B$4,IF(OR($N11=3,$N11=4,$N11=5,$N11=6),BQ41*'4 PEF'!$B$5,IF(OR($N11=7,$N11=8),BQ41*'4 PEF'!$B$8,IF($N11=9,BQ41*'4 PEF'!$B$7,IF($N11=10,BQ41*'4 PEF'!$B$6)))))</f>
        <v>11.847078949334927</v>
      </c>
      <c r="BR11" s="21">
        <f>BR41*'4 PEF'!$B$8</f>
        <v>19.616453818183544</v>
      </c>
      <c r="BS11" s="21">
        <f>BS41*'4 PEF'!$B$8</f>
        <v>0.70652172105450406</v>
      </c>
      <c r="BT11" s="39">
        <f>BT41*'4 PEF'!$B$8</f>
        <v>0</v>
      </c>
      <c r="BU11" s="40">
        <f t="shared" si="25"/>
        <v>62.008244926270166</v>
      </c>
      <c r="BV11" s="68"/>
    </row>
    <row r="12" spans="1:74" ht="15" customHeight="1" x14ac:dyDescent="0.25">
      <c r="A12" s="188"/>
      <c r="B12" s="100">
        <v>7</v>
      </c>
      <c r="C12" s="26">
        <f>VLOOKUP(M12,[1]aux!$A$2:$B$35,2)</f>
        <v>33</v>
      </c>
      <c r="D12" s="55" t="s">
        <v>41</v>
      </c>
      <c r="E12" s="55" t="s">
        <v>41</v>
      </c>
      <c r="F12" s="54" t="s">
        <v>42</v>
      </c>
      <c r="G12" s="54" t="s">
        <v>42</v>
      </c>
      <c r="H12" s="54">
        <v>1</v>
      </c>
      <c r="I12" s="54">
        <f t="shared" si="0"/>
        <v>4</v>
      </c>
      <c r="J12" s="54">
        <f t="shared" si="1"/>
        <v>3</v>
      </c>
      <c r="K12" s="54">
        <f t="shared" si="2"/>
        <v>1</v>
      </c>
      <c r="L12" s="54">
        <f t="shared" si="3"/>
        <v>2</v>
      </c>
      <c r="M12" s="94">
        <f t="shared" si="4"/>
        <v>4312</v>
      </c>
      <c r="N12" s="54">
        <v>8</v>
      </c>
      <c r="O12" s="54">
        <v>0</v>
      </c>
      <c r="P12" s="54">
        <v>1</v>
      </c>
      <c r="Q12" s="54">
        <v>0</v>
      </c>
      <c r="R12" s="54">
        <v>1</v>
      </c>
      <c r="S12" s="54" t="s">
        <v>42</v>
      </c>
      <c r="T12" s="26">
        <f t="shared" si="5"/>
        <v>17</v>
      </c>
      <c r="U12" s="54">
        <v>0</v>
      </c>
      <c r="V12" s="54">
        <v>0</v>
      </c>
      <c r="W12" s="19"/>
      <c r="X12" s="11">
        <f>VLOOKUP($C12,[2]Vienna!$BB$7:$BK$40,5)</f>
        <v>17</v>
      </c>
      <c r="Y12" s="11">
        <f>VLOOKUP($C12,[2]Vienna!$BB$7:$BK$40,6)</f>
        <v>37</v>
      </c>
      <c r="Z12" s="11">
        <f>VLOOKUP($C12,[2]Vienna!$BB$7:$BK$40,7)</f>
        <v>67</v>
      </c>
      <c r="AA12" s="11">
        <f>VLOOKUP($C12,[2]Vienna!$BB$7:$BK$40,8)</f>
        <v>92</v>
      </c>
      <c r="AB12" s="11">
        <f>VLOOKUP($C12,[2]Vienna!$BB$7:$BK$40,9)</f>
        <v>0</v>
      </c>
      <c r="AC12" s="11">
        <f>VLOOKUP($C12,[2]Vienna!$BB$7:$BK$40,10)</f>
        <v>102</v>
      </c>
      <c r="AD12" s="12">
        <f t="shared" si="6"/>
        <v>169</v>
      </c>
      <c r="AE12" s="12">
        <f t="shared" si="7"/>
        <v>167</v>
      </c>
      <c r="AF12" s="12">
        <f t="shared" si="8"/>
        <v>0</v>
      </c>
      <c r="AG12" s="12" t="s">
        <v>38</v>
      </c>
      <c r="AH12" s="12" t="s">
        <v>38</v>
      </c>
      <c r="AI12" s="12">
        <f t="shared" si="9"/>
        <v>133</v>
      </c>
      <c r="AJ12" s="12">
        <v>0</v>
      </c>
      <c r="AK12" s="12">
        <f t="shared" si="10"/>
        <v>148</v>
      </c>
      <c r="AL12" s="12">
        <f t="shared" si="11"/>
        <v>160</v>
      </c>
      <c r="AM12" s="12">
        <f t="shared" si="12"/>
        <v>0</v>
      </c>
      <c r="AN12" s="12">
        <f t="shared" si="13"/>
        <v>0</v>
      </c>
      <c r="AO12" s="14">
        <f t="shared" si="14"/>
        <v>454.9817023386621</v>
      </c>
      <c r="AP12" s="11">
        <f>VLOOKUP($C12,[1]Vienna!$BB$7:$BK$40,5)</f>
        <v>17</v>
      </c>
      <c r="AQ12" s="11">
        <f>VLOOKUP($C12,[1]Vienna!$BB$7:$BK$40,6)</f>
        <v>37</v>
      </c>
      <c r="AR12" s="11">
        <f>VLOOKUP($C12,[1]Vienna!$BB$7:$BK$40,7)</f>
        <v>67</v>
      </c>
      <c r="AS12" s="11">
        <f>VLOOKUP($C12,[1]Vienna!$BB$7:$BK$40,8)</f>
        <v>93</v>
      </c>
      <c r="AT12" s="11">
        <f>VLOOKUP($C12,[1]Vienna!$BB$7:$BK$40,9)</f>
        <v>0</v>
      </c>
      <c r="AU12" s="11">
        <f>VLOOKUP($C12,[1]Vienna!$BB$7:$BK$40,10)</f>
        <v>103</v>
      </c>
      <c r="AV12" s="12">
        <f t="shared" si="15"/>
        <v>170</v>
      </c>
      <c r="AW12" s="12">
        <f t="shared" si="16"/>
        <v>168</v>
      </c>
      <c r="AX12" s="12">
        <f t="shared" si="17"/>
        <v>0</v>
      </c>
      <c r="AY12" s="12" t="s">
        <v>38</v>
      </c>
      <c r="AZ12" s="12" t="s">
        <v>38</v>
      </c>
      <c r="BA12" s="12">
        <f t="shared" si="18"/>
        <v>134</v>
      </c>
      <c r="BB12" s="12">
        <v>0</v>
      </c>
      <c r="BC12" s="12">
        <f t="shared" si="19"/>
        <v>149</v>
      </c>
      <c r="BD12" s="12">
        <f t="shared" si="20"/>
        <v>160</v>
      </c>
      <c r="BE12" s="12">
        <f t="shared" si="21"/>
        <v>0</v>
      </c>
      <c r="BF12" s="12">
        <f t="shared" si="22"/>
        <v>0</v>
      </c>
      <c r="BG12" s="14">
        <f t="shared" si="23"/>
        <v>305.97446293395979</v>
      </c>
      <c r="BH12" s="21">
        <f>IF($N12=2,BH42*'4 PEF'!$B$4,IF(OR($N12=3,$N12=4,$N12=5,$N12=6),BH42*'4 PEF'!$B$5,IF(OR($N12=7,$N12=8),BH42*'4 PEF'!$B$8,IF($N12=9,BH42*'4 PEF'!$B$7,IF($N12=10,BH42*'4 PEF'!$B$6)))))</f>
        <v>17.471134315498784</v>
      </c>
      <c r="BI12" s="21">
        <f>BI42*'4 PEF'!$B$8</f>
        <v>0</v>
      </c>
      <c r="BJ12" s="21">
        <f>IF($N12=2,BJ42*'4 PEF'!$B$4,IF(OR($N12=3,$N12=4,$N12=5,$N12=6),BJ42*'4 PEF'!$B$5,IF(OR($N12=7,$N12=8),BJ42*'4 PEF'!$B$8,IF($N12=9,BJ42*'4 PEF'!$B$7,IF($N12=10,BJ42*'4 PEF'!$B$6)))))</f>
        <v>7.8150507847585136</v>
      </c>
      <c r="BK12" s="21">
        <f>BK42*'4 PEF'!$B$8</f>
        <v>19.0743743999986</v>
      </c>
      <c r="BL12" s="21">
        <f>BL42*'4 PEF'!$B$8</f>
        <v>8.2260085939723915</v>
      </c>
      <c r="BM12" s="39">
        <f>BM42*'4 PEF'!$B$8</f>
        <v>0</v>
      </c>
      <c r="BN12" s="40">
        <f t="shared" si="24"/>
        <v>52.586568094228298</v>
      </c>
      <c r="BO12" s="21">
        <f>IF($N12=2,BO42*'4 PEF'!$B$4,IF(OR($N12=3,$N12=4,$N12=5,$N12=6),BO42*'4 PEF'!$B$5,IF(OR($N12=7,$N12=8),BO42*'4 PEF'!$B$8,IF($N12=9,BO42*'4 PEF'!$B$7,IF($N12=10,BO42*'4 PEF'!$B$6)))))</f>
        <v>22.980301226457438</v>
      </c>
      <c r="BP12" s="21">
        <f>BP42*'4 PEF'!$B$8</f>
        <v>0</v>
      </c>
      <c r="BQ12" s="21">
        <f>IF($N12=2,BQ42*'4 PEF'!$B$4,IF(OR($N12=3,$N12=4,$N12=5,$N12=6),BQ42*'4 PEF'!$B$5,IF(OR($N12=7,$N12=8),BQ42*'4 PEF'!$B$8,IF($N12=9,BQ42*'4 PEF'!$B$7,IF($N12=10,BQ42*'4 PEF'!$B$6)))))</f>
        <v>12.480031478723346</v>
      </c>
      <c r="BR12" s="21">
        <f>BR42*'4 PEF'!$B$8</f>
        <v>19.616453818183544</v>
      </c>
      <c r="BS12" s="21">
        <f>BS42*'4 PEF'!$B$8</f>
        <v>7.9207737230102957</v>
      </c>
      <c r="BT12" s="39">
        <f>BT42*'4 PEF'!$B$8</f>
        <v>0</v>
      </c>
      <c r="BU12" s="40">
        <f t="shared" si="25"/>
        <v>62.997560246374618</v>
      </c>
      <c r="BV12" s="68"/>
    </row>
    <row r="13" spans="1:74" ht="15" customHeight="1" x14ac:dyDescent="0.25">
      <c r="A13" s="188"/>
      <c r="B13" s="100">
        <v>8</v>
      </c>
      <c r="C13" s="26">
        <f>VLOOKUP(M13,[1]aux!$A$2:$B$35,2)</f>
        <v>9</v>
      </c>
      <c r="D13" s="55" t="s">
        <v>42</v>
      </c>
      <c r="E13" s="55" t="s">
        <v>40</v>
      </c>
      <c r="F13" s="54" t="s">
        <v>42</v>
      </c>
      <c r="G13" s="54" t="s">
        <v>42</v>
      </c>
      <c r="H13" s="54">
        <v>0</v>
      </c>
      <c r="I13" s="54">
        <f t="shared" si="0"/>
        <v>2</v>
      </c>
      <c r="J13" s="54">
        <f t="shared" si="1"/>
        <v>2</v>
      </c>
      <c r="K13" s="54">
        <f t="shared" si="2"/>
        <v>1</v>
      </c>
      <c r="L13" s="54">
        <f t="shared" si="3"/>
        <v>1</v>
      </c>
      <c r="M13" s="94">
        <f t="shared" si="4"/>
        <v>2211</v>
      </c>
      <c r="N13" s="54">
        <v>9</v>
      </c>
      <c r="O13" s="54">
        <v>0</v>
      </c>
      <c r="P13" s="54">
        <v>1</v>
      </c>
      <c r="Q13" s="54">
        <v>0</v>
      </c>
      <c r="R13" s="54">
        <v>1</v>
      </c>
      <c r="S13" s="54" t="s">
        <v>42</v>
      </c>
      <c r="T13" s="26">
        <f t="shared" si="5"/>
        <v>24</v>
      </c>
      <c r="U13" s="54">
        <v>1</v>
      </c>
      <c r="V13" s="54">
        <v>0</v>
      </c>
      <c r="W13" s="19"/>
      <c r="X13" s="11">
        <f>VLOOKUP($C13,[2]Vienna!$BB$7:$BK$40,5)</f>
        <v>13</v>
      </c>
      <c r="Y13" s="11">
        <f>VLOOKUP($C13,[2]Vienna!$BB$7:$BK$40,6)</f>
        <v>33</v>
      </c>
      <c r="Z13" s="11">
        <f>VLOOKUP($C13,[2]Vienna!$BB$7:$BK$40,7)</f>
        <v>63</v>
      </c>
      <c r="AA13" s="11">
        <f>VLOOKUP($C13,[2]Vienna!$BB$7:$BK$40,8)</f>
        <v>90</v>
      </c>
      <c r="AB13" s="11">
        <f>VLOOKUP($C13,[2]Vienna!$BB$7:$BK$40,9)</f>
        <v>0</v>
      </c>
      <c r="AC13" s="11">
        <f>VLOOKUP($C13,[2]Vienna!$BB$7:$BK$40,10)</f>
        <v>102</v>
      </c>
      <c r="AD13" s="12">
        <f t="shared" si="6"/>
        <v>0</v>
      </c>
      <c r="AE13" s="12">
        <f t="shared" si="7"/>
        <v>0</v>
      </c>
      <c r="AF13" s="12">
        <f t="shared" si="8"/>
        <v>0</v>
      </c>
      <c r="AG13" s="12" t="s">
        <v>38</v>
      </c>
      <c r="AH13" s="12" t="s">
        <v>38</v>
      </c>
      <c r="AI13" s="12">
        <f t="shared" si="9"/>
        <v>136</v>
      </c>
      <c r="AJ13" s="12">
        <v>0</v>
      </c>
      <c r="AK13" s="12">
        <f t="shared" si="10"/>
        <v>148</v>
      </c>
      <c r="AL13" s="12">
        <f t="shared" si="11"/>
        <v>160</v>
      </c>
      <c r="AM13" s="12">
        <f t="shared" si="12"/>
        <v>185</v>
      </c>
      <c r="AN13" s="12">
        <f t="shared" si="13"/>
        <v>0</v>
      </c>
      <c r="AO13" s="14">
        <f t="shared" si="14"/>
        <v>350.1655813474888</v>
      </c>
      <c r="AP13" s="11">
        <f>VLOOKUP($C13,[1]Vienna!$BB$7:$BK$40,5)</f>
        <v>13</v>
      </c>
      <c r="AQ13" s="11">
        <f>VLOOKUP($C13,[1]Vienna!$BB$7:$BK$40,6)</f>
        <v>33</v>
      </c>
      <c r="AR13" s="11">
        <f>VLOOKUP($C13,[1]Vienna!$BB$7:$BK$40,7)</f>
        <v>63</v>
      </c>
      <c r="AS13" s="11">
        <f>VLOOKUP($C13,[1]Vienna!$BB$7:$BK$40,8)</f>
        <v>91</v>
      </c>
      <c r="AT13" s="11">
        <f>VLOOKUP($C13,[1]Vienna!$BB$7:$BK$40,9)</f>
        <v>0</v>
      </c>
      <c r="AU13" s="11">
        <f>VLOOKUP($C13,[1]Vienna!$BB$7:$BK$40,10)</f>
        <v>103</v>
      </c>
      <c r="AV13" s="12">
        <f t="shared" si="15"/>
        <v>0</v>
      </c>
      <c r="AW13" s="12">
        <f t="shared" si="16"/>
        <v>0</v>
      </c>
      <c r="AX13" s="12">
        <f t="shared" si="17"/>
        <v>0</v>
      </c>
      <c r="AY13" s="12" t="s">
        <v>38</v>
      </c>
      <c r="AZ13" s="12" t="s">
        <v>38</v>
      </c>
      <c r="BA13" s="12">
        <f t="shared" si="18"/>
        <v>138</v>
      </c>
      <c r="BB13" s="12">
        <v>0</v>
      </c>
      <c r="BC13" s="12">
        <f t="shared" si="19"/>
        <v>149</v>
      </c>
      <c r="BD13" s="12">
        <f t="shared" si="20"/>
        <v>160</v>
      </c>
      <c r="BE13" s="12">
        <f t="shared" si="21"/>
        <v>186</v>
      </c>
      <c r="BF13" s="12">
        <f t="shared" si="22"/>
        <v>0</v>
      </c>
      <c r="BG13" s="14">
        <f t="shared" si="23"/>
        <v>227.87701970415588</v>
      </c>
      <c r="BH13" s="21">
        <f>IF($N13=2,BH43*'4 PEF'!$B$4,IF(OR($N13=3,$N13=4,$N13=5,$N13=6),BH43*'4 PEF'!$B$5,IF(OR($N13=7,$N13=8),BH43*'4 PEF'!$B$8,IF($N13=9,BH43*'4 PEF'!$B$7,IF($N13=10,BH43*'4 PEF'!$B$6)))))</f>
        <v>90.586511374590188</v>
      </c>
      <c r="BI13" s="21">
        <f>BI43*'4 PEF'!$B$8</f>
        <v>0</v>
      </c>
      <c r="BJ13" s="21">
        <f>IF($N13=2,BJ43*'4 PEF'!$B$4,IF(OR($N13=3,$N13=4,$N13=5,$N13=6),BJ43*'4 PEF'!$B$5,IF(OR($N13=7,$N13=8),BJ43*'4 PEF'!$B$8,IF($N13=9,BJ43*'4 PEF'!$B$7,IF($N13=10,BJ43*'4 PEF'!$B$6)))))</f>
        <v>11.192571428571428</v>
      </c>
      <c r="BK13" s="21">
        <f>BK43*'4 PEF'!$B$8</f>
        <v>19.0743743999986</v>
      </c>
      <c r="BL13" s="21">
        <f>BL43*'4 PEF'!$B$8</f>
        <v>0.84779293163222669</v>
      </c>
      <c r="BM13" s="39">
        <f>BM43*'4 PEF'!$B$8</f>
        <v>0</v>
      </c>
      <c r="BN13" s="40">
        <f t="shared" si="24"/>
        <v>121.70125013479245</v>
      </c>
      <c r="BO13" s="21">
        <f>IF($N13=2,BO43*'4 PEF'!$B$4,IF(OR($N13=3,$N13=4,$N13=5,$N13=6),BO43*'4 PEF'!$B$5,IF(OR($N13=7,$N13=8),BO43*'4 PEF'!$B$8,IF($N13=9,BO43*'4 PEF'!$B$7,IF($N13=10,BO43*'4 PEF'!$B$6)))))</f>
        <v>91.077501927361013</v>
      </c>
      <c r="BP13" s="21">
        <f>BP43*'4 PEF'!$B$8</f>
        <v>0</v>
      </c>
      <c r="BQ13" s="21">
        <f>IF($N13=2,BQ43*'4 PEF'!$B$4,IF(OR($N13=3,$N13=4,$N13=5,$N13=6),BQ43*'4 PEF'!$B$5,IF(OR($N13=7,$N13=8),BQ43*'4 PEF'!$B$8,IF($N13=9,BQ43*'4 PEF'!$B$7,IF($N13=10,BQ43*'4 PEF'!$B$6)))))</f>
        <v>17.785818181818179</v>
      </c>
      <c r="BR13" s="21">
        <f>BR43*'4 PEF'!$B$8</f>
        <v>19.616453818183544</v>
      </c>
      <c r="BS13" s="21">
        <f>BS43*'4 PEF'!$B$8</f>
        <v>0.74446956184402679</v>
      </c>
      <c r="BT13" s="39">
        <f>BT43*'4 PEF'!$B$8</f>
        <v>0</v>
      </c>
      <c r="BU13" s="40">
        <f t="shared" si="25"/>
        <v>129.22424348920677</v>
      </c>
      <c r="BV13" s="68"/>
    </row>
    <row r="14" spans="1:74" ht="15" customHeight="1" x14ac:dyDescent="0.25">
      <c r="A14" s="188"/>
      <c r="B14" s="100">
        <v>9</v>
      </c>
      <c r="C14" s="26">
        <f>VLOOKUP(M14,[1]aux!$A$2:$B$35,2)</f>
        <v>19</v>
      </c>
      <c r="D14" s="55" t="s">
        <v>40</v>
      </c>
      <c r="E14" s="55" t="s">
        <v>40</v>
      </c>
      <c r="F14" s="54" t="s">
        <v>42</v>
      </c>
      <c r="G14" s="54" t="s">
        <v>42</v>
      </c>
      <c r="H14" s="54">
        <v>0</v>
      </c>
      <c r="I14" s="54">
        <f t="shared" si="0"/>
        <v>3</v>
      </c>
      <c r="J14" s="54">
        <f t="shared" si="1"/>
        <v>2</v>
      </c>
      <c r="K14" s="54">
        <f t="shared" si="2"/>
        <v>1</v>
      </c>
      <c r="L14" s="54">
        <f t="shared" si="3"/>
        <v>1</v>
      </c>
      <c r="M14" s="94">
        <f t="shared" si="4"/>
        <v>3211</v>
      </c>
      <c r="N14" s="54">
        <v>9</v>
      </c>
      <c r="O14" s="54">
        <v>0</v>
      </c>
      <c r="P14" s="54">
        <v>1</v>
      </c>
      <c r="Q14" s="54">
        <v>0</v>
      </c>
      <c r="R14" s="54">
        <v>1</v>
      </c>
      <c r="S14" s="54" t="s">
        <v>42</v>
      </c>
      <c r="T14" s="26">
        <f t="shared" si="5"/>
        <v>24</v>
      </c>
      <c r="U14" s="54">
        <v>1</v>
      </c>
      <c r="V14" s="54">
        <v>0</v>
      </c>
      <c r="W14" s="19"/>
      <c r="X14" s="11">
        <f>VLOOKUP($C14,[2]Vienna!$BB$7:$BK$40,5)</f>
        <v>15</v>
      </c>
      <c r="Y14" s="11">
        <f>VLOOKUP($C14,[2]Vienna!$BB$7:$BK$40,6)</f>
        <v>35</v>
      </c>
      <c r="Z14" s="11">
        <f>VLOOKUP($C14,[2]Vienna!$BB$7:$BK$40,7)</f>
        <v>65</v>
      </c>
      <c r="AA14" s="11">
        <f>VLOOKUP($C14,[2]Vienna!$BB$7:$BK$40,8)</f>
        <v>90</v>
      </c>
      <c r="AB14" s="11">
        <f>VLOOKUP($C14,[2]Vienna!$BB$7:$BK$40,9)</f>
        <v>0</v>
      </c>
      <c r="AC14" s="11">
        <f>VLOOKUP($C14,[2]Vienna!$BB$7:$BK$40,10)</f>
        <v>102</v>
      </c>
      <c r="AD14" s="12">
        <f t="shared" si="6"/>
        <v>0</v>
      </c>
      <c r="AE14" s="12">
        <f t="shared" si="7"/>
        <v>0</v>
      </c>
      <c r="AF14" s="12">
        <f t="shared" si="8"/>
        <v>0</v>
      </c>
      <c r="AG14" s="12" t="s">
        <v>38</v>
      </c>
      <c r="AH14" s="12" t="s">
        <v>38</v>
      </c>
      <c r="AI14" s="12">
        <f t="shared" si="9"/>
        <v>136</v>
      </c>
      <c r="AJ14" s="12">
        <v>0</v>
      </c>
      <c r="AK14" s="12">
        <f t="shared" si="10"/>
        <v>148</v>
      </c>
      <c r="AL14" s="12">
        <f t="shared" si="11"/>
        <v>160</v>
      </c>
      <c r="AM14" s="12">
        <f t="shared" si="12"/>
        <v>185</v>
      </c>
      <c r="AN14" s="12">
        <f t="shared" si="13"/>
        <v>0</v>
      </c>
      <c r="AO14" s="14">
        <f t="shared" si="14"/>
        <v>362.54855913997943</v>
      </c>
      <c r="AP14" s="11">
        <f>VLOOKUP($C14,[1]Vienna!$BB$7:$BK$40,5)</f>
        <v>15</v>
      </c>
      <c r="AQ14" s="11">
        <f>VLOOKUP($C14,[1]Vienna!$BB$7:$BK$40,6)</f>
        <v>35</v>
      </c>
      <c r="AR14" s="11">
        <f>VLOOKUP($C14,[1]Vienna!$BB$7:$BK$40,7)</f>
        <v>65</v>
      </c>
      <c r="AS14" s="11">
        <f>VLOOKUP($C14,[1]Vienna!$BB$7:$BK$40,8)</f>
        <v>91</v>
      </c>
      <c r="AT14" s="11">
        <f>VLOOKUP($C14,[1]Vienna!$BB$7:$BK$40,9)</f>
        <v>0</v>
      </c>
      <c r="AU14" s="11">
        <f>VLOOKUP($C14,[1]Vienna!$BB$7:$BK$40,10)</f>
        <v>103</v>
      </c>
      <c r="AV14" s="12">
        <f t="shared" si="15"/>
        <v>0</v>
      </c>
      <c r="AW14" s="12">
        <f t="shared" si="16"/>
        <v>0</v>
      </c>
      <c r="AX14" s="12">
        <f t="shared" si="17"/>
        <v>0</v>
      </c>
      <c r="AY14" s="12" t="s">
        <v>38</v>
      </c>
      <c r="AZ14" s="12" t="s">
        <v>38</v>
      </c>
      <c r="BA14" s="12">
        <f t="shared" si="18"/>
        <v>138</v>
      </c>
      <c r="BB14" s="12">
        <v>0</v>
      </c>
      <c r="BC14" s="12">
        <f t="shared" si="19"/>
        <v>149</v>
      </c>
      <c r="BD14" s="12">
        <f t="shared" si="20"/>
        <v>160</v>
      </c>
      <c r="BE14" s="12">
        <f t="shared" si="21"/>
        <v>186</v>
      </c>
      <c r="BF14" s="12">
        <f t="shared" si="22"/>
        <v>0</v>
      </c>
      <c r="BG14" s="14">
        <f t="shared" si="23"/>
        <v>232.84067477153991</v>
      </c>
      <c r="BH14" s="21">
        <f>IF($N14=2,BH44*'4 PEF'!$B$4,IF(OR($N14=3,$N14=4,$N14=5,$N14=6),BH44*'4 PEF'!$B$5,IF(OR($N14=7,$N14=8),BH44*'4 PEF'!$B$8,IF($N14=9,BH44*'4 PEF'!$B$7,IF($N14=10,BH44*'4 PEF'!$B$6)))))</f>
        <v>77.43315811894054</v>
      </c>
      <c r="BI14" s="21">
        <f>BI44*'4 PEF'!$B$8</f>
        <v>0</v>
      </c>
      <c r="BJ14" s="21">
        <f>IF($N14=2,BJ44*'4 PEF'!$B$4,IF(OR($N14=3,$N14=4,$N14=5,$N14=6),BJ44*'4 PEF'!$B$5,IF(OR($N14=7,$N14=8),BJ44*'4 PEF'!$B$8,IF($N14=9,BJ44*'4 PEF'!$B$7,IF($N14=10,BJ44*'4 PEF'!$B$6)))))</f>
        <v>11.192571428571428</v>
      </c>
      <c r="BK14" s="21">
        <f>BK44*'4 PEF'!$B$8</f>
        <v>19.0743743999986</v>
      </c>
      <c r="BL14" s="21">
        <f>BL44*'4 PEF'!$B$8</f>
        <v>0.82680893410580003</v>
      </c>
      <c r="BM14" s="39">
        <f>BM44*'4 PEF'!$B$8</f>
        <v>0</v>
      </c>
      <c r="BN14" s="40">
        <f t="shared" si="24"/>
        <v>108.52691288161637</v>
      </c>
      <c r="BO14" s="21">
        <f>IF($N14=2,BO44*'4 PEF'!$B$4,IF(OR($N14=3,$N14=4,$N14=5,$N14=6),BO44*'4 PEF'!$B$5,IF(OR($N14=7,$N14=8),BO44*'4 PEF'!$B$8,IF($N14=9,BO44*'4 PEF'!$B$7,IF($N14=10,BO44*'4 PEF'!$B$6)))))</f>
        <v>83.944538880764711</v>
      </c>
      <c r="BP14" s="21">
        <f>BP44*'4 PEF'!$B$8</f>
        <v>0</v>
      </c>
      <c r="BQ14" s="21">
        <f>IF($N14=2,BQ44*'4 PEF'!$B$4,IF(OR($N14=3,$N14=4,$N14=5,$N14=6),BQ44*'4 PEF'!$B$5,IF(OR($N14=7,$N14=8),BQ44*'4 PEF'!$B$8,IF($N14=9,BQ44*'4 PEF'!$B$7,IF($N14=10,BQ44*'4 PEF'!$B$6)))))</f>
        <v>17.785818181818179</v>
      </c>
      <c r="BR14" s="21">
        <f>BR44*'4 PEF'!$B$8</f>
        <v>19.616453818183544</v>
      </c>
      <c r="BS14" s="21">
        <f>BS44*'4 PEF'!$B$8</f>
        <v>0.73743280787107557</v>
      </c>
      <c r="BT14" s="39">
        <f>BT44*'4 PEF'!$B$8</f>
        <v>0</v>
      </c>
      <c r="BU14" s="40">
        <f t="shared" si="25"/>
        <v>122.08424368863751</v>
      </c>
      <c r="BV14" s="68"/>
    </row>
    <row r="15" spans="1:74" ht="15" customHeight="1" x14ac:dyDescent="0.25">
      <c r="A15" s="188"/>
      <c r="B15" s="100">
        <v>10</v>
      </c>
      <c r="C15" s="26">
        <f>VLOOKUP(M15,[1]aux!$A$2:$B$35,2)</f>
        <v>23</v>
      </c>
      <c r="D15" s="55" t="s">
        <v>40</v>
      </c>
      <c r="E15" s="55" t="s">
        <v>41</v>
      </c>
      <c r="F15" s="54" t="s">
        <v>42</v>
      </c>
      <c r="G15" s="54" t="s">
        <v>42</v>
      </c>
      <c r="H15" s="54">
        <v>0</v>
      </c>
      <c r="I15" s="54">
        <f t="shared" si="0"/>
        <v>3</v>
      </c>
      <c r="J15" s="54">
        <f t="shared" si="1"/>
        <v>3</v>
      </c>
      <c r="K15" s="54">
        <f t="shared" si="2"/>
        <v>1</v>
      </c>
      <c r="L15" s="54">
        <f t="shared" si="3"/>
        <v>1</v>
      </c>
      <c r="M15" s="94">
        <f t="shared" si="4"/>
        <v>3311</v>
      </c>
      <c r="N15" s="54">
        <v>8</v>
      </c>
      <c r="O15" s="54">
        <v>0</v>
      </c>
      <c r="P15" s="54">
        <v>1</v>
      </c>
      <c r="Q15" s="54">
        <v>0</v>
      </c>
      <c r="R15" s="54">
        <v>1</v>
      </c>
      <c r="S15" s="54" t="s">
        <v>42</v>
      </c>
      <c r="T15" s="26">
        <f t="shared" si="5"/>
        <v>23</v>
      </c>
      <c r="U15" s="54">
        <v>1</v>
      </c>
      <c r="V15" s="54">
        <v>0</v>
      </c>
      <c r="W15" s="19"/>
      <c r="X15" s="11">
        <f>VLOOKUP($C15,[2]Vienna!$BB$7:$BK$40,5)</f>
        <v>15</v>
      </c>
      <c r="Y15" s="11">
        <f>VLOOKUP($C15,[2]Vienna!$BB$7:$BK$40,6)</f>
        <v>35</v>
      </c>
      <c r="Z15" s="11">
        <f>VLOOKUP($C15,[2]Vienna!$BB$7:$BK$40,7)</f>
        <v>65</v>
      </c>
      <c r="AA15" s="11">
        <f>VLOOKUP($C15,[2]Vienna!$BB$7:$BK$40,8)</f>
        <v>92</v>
      </c>
      <c r="AB15" s="11">
        <f>VLOOKUP($C15,[2]Vienna!$BB$7:$BK$40,9)</f>
        <v>0</v>
      </c>
      <c r="AC15" s="11">
        <f>VLOOKUP($C15,[2]Vienna!$BB$7:$BK$40,10)</f>
        <v>102</v>
      </c>
      <c r="AD15" s="12">
        <f t="shared" si="6"/>
        <v>0</v>
      </c>
      <c r="AE15" s="12">
        <f t="shared" si="7"/>
        <v>0</v>
      </c>
      <c r="AF15" s="12">
        <f t="shared" si="8"/>
        <v>0</v>
      </c>
      <c r="AG15" s="12" t="s">
        <v>38</v>
      </c>
      <c r="AH15" s="12" t="s">
        <v>38</v>
      </c>
      <c r="AI15" s="12">
        <f t="shared" si="9"/>
        <v>133</v>
      </c>
      <c r="AJ15" s="12">
        <v>0</v>
      </c>
      <c r="AK15" s="12">
        <f t="shared" si="10"/>
        <v>148</v>
      </c>
      <c r="AL15" s="12">
        <f t="shared" si="11"/>
        <v>160</v>
      </c>
      <c r="AM15" s="12">
        <f t="shared" si="12"/>
        <v>185</v>
      </c>
      <c r="AN15" s="12">
        <f t="shared" si="13"/>
        <v>0</v>
      </c>
      <c r="AO15" s="14">
        <f t="shared" si="14"/>
        <v>426.45306421681892</v>
      </c>
      <c r="AP15" s="11">
        <f>VLOOKUP($C15,[1]Vienna!$BB$7:$BK$40,5)</f>
        <v>15</v>
      </c>
      <c r="AQ15" s="11">
        <f>VLOOKUP($C15,[1]Vienna!$BB$7:$BK$40,6)</f>
        <v>35</v>
      </c>
      <c r="AR15" s="11">
        <f>VLOOKUP($C15,[1]Vienna!$BB$7:$BK$40,7)</f>
        <v>65</v>
      </c>
      <c r="AS15" s="11">
        <f>VLOOKUP($C15,[1]Vienna!$BB$7:$BK$40,8)</f>
        <v>93</v>
      </c>
      <c r="AT15" s="11">
        <f>VLOOKUP($C15,[1]Vienna!$BB$7:$BK$40,9)</f>
        <v>0</v>
      </c>
      <c r="AU15" s="11">
        <f>VLOOKUP($C15,[1]Vienna!$BB$7:$BK$40,10)</f>
        <v>103</v>
      </c>
      <c r="AV15" s="12">
        <f t="shared" si="15"/>
        <v>0</v>
      </c>
      <c r="AW15" s="12">
        <f t="shared" si="16"/>
        <v>0</v>
      </c>
      <c r="AX15" s="12">
        <f t="shared" si="17"/>
        <v>0</v>
      </c>
      <c r="AY15" s="12" t="s">
        <v>38</v>
      </c>
      <c r="AZ15" s="12" t="s">
        <v>38</v>
      </c>
      <c r="BA15" s="12">
        <f t="shared" si="18"/>
        <v>134</v>
      </c>
      <c r="BB15" s="12">
        <v>0</v>
      </c>
      <c r="BC15" s="12">
        <f t="shared" si="19"/>
        <v>149</v>
      </c>
      <c r="BD15" s="12">
        <f t="shared" si="20"/>
        <v>160</v>
      </c>
      <c r="BE15" s="12">
        <f t="shared" si="21"/>
        <v>186</v>
      </c>
      <c r="BF15" s="12">
        <f t="shared" si="22"/>
        <v>0</v>
      </c>
      <c r="BG15" s="14">
        <f t="shared" si="23"/>
        <v>288.74001654579598</v>
      </c>
      <c r="BH15" s="21">
        <f>IF($N15=2,BH45*'4 PEF'!$B$4,IF(OR($N15=3,$N15=4,$N15=5,$N15=6),BH45*'4 PEF'!$B$5,IF(OR($N15=7,$N15=8),BH45*'4 PEF'!$B$8,IF($N15=9,BH45*'4 PEF'!$B$7,IF($N15=10,BH45*'4 PEF'!$B$6)))))</f>
        <v>28.374311800312732</v>
      </c>
      <c r="BI15" s="21">
        <f>BI45*'4 PEF'!$B$8</f>
        <v>0</v>
      </c>
      <c r="BJ15" s="21">
        <f>IF($N15=2,BJ45*'4 PEF'!$B$4,IF(OR($N15=3,$N15=4,$N15=5,$N15=6),BJ45*'4 PEF'!$B$5,IF(OR($N15=7,$N15=8),BJ45*'4 PEF'!$B$8,IF($N15=9,BJ45*'4 PEF'!$B$7,IF($N15=10,BJ45*'4 PEF'!$B$6)))))</f>
        <v>4.4823930396362321</v>
      </c>
      <c r="BK15" s="21">
        <f>BK45*'4 PEF'!$B$8</f>
        <v>19.0743743999986</v>
      </c>
      <c r="BL15" s="21">
        <f>BL45*'4 PEF'!$B$8</f>
        <v>0.78963090672526681</v>
      </c>
      <c r="BM15" s="39">
        <f>BM45*'4 PEF'!$B$8</f>
        <v>0</v>
      </c>
      <c r="BN15" s="40">
        <f t="shared" si="24"/>
        <v>52.720710146672829</v>
      </c>
      <c r="BO15" s="21">
        <f>IF($N15=2,BO45*'4 PEF'!$B$4,IF(OR($N15=3,$N15=4,$N15=5,$N15=6),BO45*'4 PEF'!$B$5,IF(OR($N15=7,$N15=8),BO45*'4 PEF'!$B$8,IF($N15=9,BO45*'4 PEF'!$B$7,IF($N15=10,BO45*'4 PEF'!$B$6)))))</f>
        <v>31.503287987773287</v>
      </c>
      <c r="BP15" s="21">
        <f>BP45*'4 PEF'!$B$8</f>
        <v>0</v>
      </c>
      <c r="BQ15" s="21">
        <f>IF($N15=2,BQ45*'4 PEF'!$B$4,IF(OR($N15=3,$N15=4,$N15=5,$N15=6),BQ45*'4 PEF'!$B$5,IF(OR($N15=7,$N15=8),BQ45*'4 PEF'!$B$8,IF($N15=9,BQ45*'4 PEF'!$B$7,IF($N15=10,BQ45*'4 PEF'!$B$6)))))</f>
        <v>7.2045905778818051</v>
      </c>
      <c r="BR15" s="21">
        <f>BR45*'4 PEF'!$B$8</f>
        <v>19.616453818183544</v>
      </c>
      <c r="BS15" s="21">
        <f>BS45*'4 PEF'!$B$8</f>
        <v>0.71078731128477324</v>
      </c>
      <c r="BT15" s="39">
        <f>BT45*'4 PEF'!$B$8</f>
        <v>0</v>
      </c>
      <c r="BU15" s="40">
        <f t="shared" si="25"/>
        <v>59.035119695123413</v>
      </c>
      <c r="BV15" s="68"/>
    </row>
    <row r="16" spans="1:74" ht="15" customHeight="1" x14ac:dyDescent="0.25">
      <c r="A16" s="188"/>
      <c r="B16" s="100">
        <v>11</v>
      </c>
      <c r="C16" s="26">
        <f>VLOOKUP(M16,[1]aux!$A$2:$B$35,2)</f>
        <v>25</v>
      </c>
      <c r="D16" s="55" t="s">
        <v>40</v>
      </c>
      <c r="E16" s="55" t="s">
        <v>41</v>
      </c>
      <c r="F16" s="54" t="s">
        <v>42</v>
      </c>
      <c r="G16" s="54" t="s">
        <v>42</v>
      </c>
      <c r="H16" s="54">
        <v>1</v>
      </c>
      <c r="I16" s="54">
        <f t="shared" si="0"/>
        <v>3</v>
      </c>
      <c r="J16" s="54">
        <f t="shared" si="1"/>
        <v>3</v>
      </c>
      <c r="K16" s="54">
        <f t="shared" si="2"/>
        <v>1</v>
      </c>
      <c r="L16" s="54">
        <f t="shared" si="3"/>
        <v>2</v>
      </c>
      <c r="M16" s="94">
        <f t="shared" si="4"/>
        <v>3312</v>
      </c>
      <c r="N16" s="54">
        <v>8</v>
      </c>
      <c r="O16" s="54">
        <v>0</v>
      </c>
      <c r="P16" s="54">
        <v>1</v>
      </c>
      <c r="Q16" s="54">
        <v>0</v>
      </c>
      <c r="R16" s="54">
        <v>1</v>
      </c>
      <c r="S16" s="54" t="s">
        <v>42</v>
      </c>
      <c r="T16" s="26">
        <f t="shared" si="5"/>
        <v>23</v>
      </c>
      <c r="U16" s="54">
        <v>1</v>
      </c>
      <c r="V16" s="54">
        <v>0</v>
      </c>
      <c r="W16" s="19"/>
      <c r="X16" s="11">
        <f>VLOOKUP($C16,[2]Vienna!$BB$7:$BK$40,5)</f>
        <v>15</v>
      </c>
      <c r="Y16" s="11">
        <f>VLOOKUP($C16,[2]Vienna!$BB$7:$BK$40,6)</f>
        <v>35</v>
      </c>
      <c r="Z16" s="11">
        <f>VLOOKUP($C16,[2]Vienna!$BB$7:$BK$40,7)</f>
        <v>65</v>
      </c>
      <c r="AA16" s="11">
        <f>VLOOKUP($C16,[2]Vienna!$BB$7:$BK$40,8)</f>
        <v>92</v>
      </c>
      <c r="AB16" s="11">
        <f>VLOOKUP($C16,[2]Vienna!$BB$7:$BK$40,9)</f>
        <v>0</v>
      </c>
      <c r="AC16" s="11">
        <f>VLOOKUP($C16,[2]Vienna!$BB$7:$BK$40,10)</f>
        <v>102</v>
      </c>
      <c r="AD16" s="12">
        <f t="shared" si="6"/>
        <v>169</v>
      </c>
      <c r="AE16" s="12">
        <f t="shared" si="7"/>
        <v>167</v>
      </c>
      <c r="AF16" s="12">
        <f t="shared" si="8"/>
        <v>0</v>
      </c>
      <c r="AG16" s="12" t="s">
        <v>38</v>
      </c>
      <c r="AH16" s="12" t="s">
        <v>38</v>
      </c>
      <c r="AI16" s="12">
        <f t="shared" si="9"/>
        <v>133</v>
      </c>
      <c r="AJ16" s="12">
        <v>0</v>
      </c>
      <c r="AK16" s="12">
        <f t="shared" si="10"/>
        <v>148</v>
      </c>
      <c r="AL16" s="12">
        <f t="shared" si="11"/>
        <v>160</v>
      </c>
      <c r="AM16" s="12">
        <f t="shared" si="12"/>
        <v>185</v>
      </c>
      <c r="AN16" s="12">
        <f t="shared" si="13"/>
        <v>0</v>
      </c>
      <c r="AO16" s="14">
        <f t="shared" si="14"/>
        <v>445.363064216819</v>
      </c>
      <c r="AP16" s="11">
        <f>VLOOKUP($C16,[1]Vienna!$BB$7:$BK$40,5)</f>
        <v>15</v>
      </c>
      <c r="AQ16" s="11">
        <f>VLOOKUP($C16,[1]Vienna!$BB$7:$BK$40,6)</f>
        <v>35</v>
      </c>
      <c r="AR16" s="11">
        <f>VLOOKUP($C16,[1]Vienna!$BB$7:$BK$40,7)</f>
        <v>65</v>
      </c>
      <c r="AS16" s="11">
        <f>VLOOKUP($C16,[1]Vienna!$BB$7:$BK$40,8)</f>
        <v>93</v>
      </c>
      <c r="AT16" s="11">
        <f>VLOOKUP($C16,[1]Vienna!$BB$7:$BK$40,9)</f>
        <v>0</v>
      </c>
      <c r="AU16" s="11">
        <f>VLOOKUP($C16,[1]Vienna!$BB$7:$BK$40,10)</f>
        <v>103</v>
      </c>
      <c r="AV16" s="12">
        <f t="shared" si="15"/>
        <v>170</v>
      </c>
      <c r="AW16" s="12">
        <f t="shared" si="16"/>
        <v>168</v>
      </c>
      <c r="AX16" s="12">
        <f t="shared" si="17"/>
        <v>0</v>
      </c>
      <c r="AY16" s="12" t="s">
        <v>38</v>
      </c>
      <c r="AZ16" s="12" t="s">
        <v>38</v>
      </c>
      <c r="BA16" s="12">
        <f t="shared" si="18"/>
        <v>134</v>
      </c>
      <c r="BB16" s="12">
        <v>0</v>
      </c>
      <c r="BC16" s="12">
        <f t="shared" si="19"/>
        <v>149</v>
      </c>
      <c r="BD16" s="12">
        <f t="shared" si="20"/>
        <v>160</v>
      </c>
      <c r="BE16" s="12">
        <f t="shared" si="21"/>
        <v>186</v>
      </c>
      <c r="BF16" s="12">
        <f t="shared" si="22"/>
        <v>0</v>
      </c>
      <c r="BG16" s="14">
        <f t="shared" si="23"/>
        <v>310.70888927306873</v>
      </c>
      <c r="BH16" s="21">
        <f>IF($N16=2,BH46*'4 PEF'!$B$4,IF(OR($N16=3,$N16=4,$N16=5,$N16=6),BH46*'4 PEF'!$B$5,IF(OR($N16=7,$N16=8),BH46*'4 PEF'!$B$8,IF($N16=9,BH46*'4 PEF'!$B$7,IF($N16=10,BH46*'4 PEF'!$B$6)))))</f>
        <v>20.116215241414945</v>
      </c>
      <c r="BI16" s="21">
        <f>BI46*'4 PEF'!$B$8</f>
        <v>0</v>
      </c>
      <c r="BJ16" s="21">
        <f>IF($N16=2,BJ46*'4 PEF'!$B$4,IF(OR($N16=3,$N16=4,$N16=5,$N16=6),BJ46*'4 PEF'!$B$5,IF(OR($N16=7,$N16=8),BJ46*'4 PEF'!$B$8,IF($N16=9,BJ46*'4 PEF'!$B$7,IF($N16=10,BJ46*'4 PEF'!$B$6)))))</f>
        <v>4.6003597058878416</v>
      </c>
      <c r="BK16" s="21">
        <f>BK46*'4 PEF'!$B$8</f>
        <v>19.0743743999986</v>
      </c>
      <c r="BL16" s="21">
        <f>BL46*'4 PEF'!$B$8</f>
        <v>8.2388788870839793</v>
      </c>
      <c r="BM16" s="39">
        <f>BM46*'4 PEF'!$B$8</f>
        <v>0</v>
      </c>
      <c r="BN16" s="40">
        <f t="shared" si="24"/>
        <v>52.02982823438537</v>
      </c>
      <c r="BO16" s="21">
        <f>IF($N16=2,BO46*'4 PEF'!$B$4,IF(OR($N16=3,$N16=4,$N16=5,$N16=6),BO46*'4 PEF'!$B$5,IF(OR($N16=7,$N16=8),BO46*'4 PEF'!$B$8,IF($N16=9,BO46*'4 PEF'!$B$7,IF($N16=10,BO46*'4 PEF'!$B$6)))))</f>
        <v>24.285797073744863</v>
      </c>
      <c r="BP16" s="21">
        <f>BP46*'4 PEF'!$B$8</f>
        <v>0</v>
      </c>
      <c r="BQ16" s="21">
        <f>IF($N16=2,BQ46*'4 PEF'!$B$4,IF(OR($N16=3,$N16=4,$N16=5,$N16=6),BQ46*'4 PEF'!$B$5,IF(OR($N16=7,$N16=8),BQ46*'4 PEF'!$B$8,IF($N16=9,BQ46*'4 PEF'!$B$7,IF($N16=10,BQ46*'4 PEF'!$B$6)))))</f>
        <v>7.5645673909015345</v>
      </c>
      <c r="BR16" s="21">
        <f>BR46*'4 PEF'!$B$8</f>
        <v>19.616453818183544</v>
      </c>
      <c r="BS16" s="21">
        <f>BS46*'4 PEF'!$B$8</f>
        <v>7.9242541984866142</v>
      </c>
      <c r="BT16" s="39">
        <f>BT46*'4 PEF'!$B$8</f>
        <v>0</v>
      </c>
      <c r="BU16" s="40">
        <f t="shared" si="25"/>
        <v>59.391072481316556</v>
      </c>
      <c r="BV16" s="68"/>
    </row>
    <row r="17" spans="1:74" ht="15" customHeight="1" x14ac:dyDescent="0.25">
      <c r="A17" s="188"/>
      <c r="B17" s="100">
        <v>12</v>
      </c>
      <c r="C17" s="26">
        <f>VLOOKUP(M17,[1]aux!$A$2:$B$35,2)</f>
        <v>31</v>
      </c>
      <c r="D17" s="55" t="s">
        <v>41</v>
      </c>
      <c r="E17" s="55" t="s">
        <v>41</v>
      </c>
      <c r="F17" s="54" t="s">
        <v>42</v>
      </c>
      <c r="G17" s="54" t="s">
        <v>42</v>
      </c>
      <c r="H17" s="54">
        <v>0</v>
      </c>
      <c r="I17" s="54">
        <f t="shared" si="0"/>
        <v>4</v>
      </c>
      <c r="J17" s="54">
        <f t="shared" si="1"/>
        <v>3</v>
      </c>
      <c r="K17" s="54">
        <f t="shared" si="2"/>
        <v>1</v>
      </c>
      <c r="L17" s="54">
        <f t="shared" si="3"/>
        <v>1</v>
      </c>
      <c r="M17" s="94">
        <f t="shared" si="4"/>
        <v>4311</v>
      </c>
      <c r="N17" s="54">
        <v>8</v>
      </c>
      <c r="O17" s="54">
        <v>0</v>
      </c>
      <c r="P17" s="54">
        <v>1</v>
      </c>
      <c r="Q17" s="54">
        <v>0</v>
      </c>
      <c r="R17" s="54">
        <v>1</v>
      </c>
      <c r="S17" s="54" t="s">
        <v>42</v>
      </c>
      <c r="T17" s="26">
        <f t="shared" si="5"/>
        <v>23</v>
      </c>
      <c r="U17" s="54">
        <v>1</v>
      </c>
      <c r="V17" s="54">
        <v>0</v>
      </c>
      <c r="W17" s="19"/>
      <c r="X17" s="11">
        <f>VLOOKUP($C17,[2]Vienna!$BB$7:$BK$40,5)</f>
        <v>17</v>
      </c>
      <c r="Y17" s="11">
        <f>VLOOKUP($C17,[2]Vienna!$BB$7:$BK$40,6)</f>
        <v>37</v>
      </c>
      <c r="Z17" s="11">
        <f>VLOOKUP($C17,[2]Vienna!$BB$7:$BK$40,7)</f>
        <v>67</v>
      </c>
      <c r="AA17" s="11">
        <f>VLOOKUP($C17,[2]Vienna!$BB$7:$BK$40,8)</f>
        <v>92</v>
      </c>
      <c r="AB17" s="11">
        <f>VLOOKUP($C17,[2]Vienna!$BB$7:$BK$40,9)</f>
        <v>0</v>
      </c>
      <c r="AC17" s="11">
        <f>VLOOKUP($C17,[2]Vienna!$BB$7:$BK$40,10)</f>
        <v>102</v>
      </c>
      <c r="AD17" s="12">
        <f t="shared" si="6"/>
        <v>0</v>
      </c>
      <c r="AE17" s="12">
        <f t="shared" si="7"/>
        <v>0</v>
      </c>
      <c r="AF17" s="12">
        <f t="shared" si="8"/>
        <v>0</v>
      </c>
      <c r="AG17" s="12" t="s">
        <v>38</v>
      </c>
      <c r="AH17" s="12" t="s">
        <v>38</v>
      </c>
      <c r="AI17" s="12">
        <f t="shared" si="9"/>
        <v>133</v>
      </c>
      <c r="AJ17" s="12">
        <v>0</v>
      </c>
      <c r="AK17" s="12">
        <f t="shared" si="10"/>
        <v>148</v>
      </c>
      <c r="AL17" s="12">
        <f t="shared" si="11"/>
        <v>160</v>
      </c>
      <c r="AM17" s="12">
        <f t="shared" si="12"/>
        <v>185</v>
      </c>
      <c r="AN17" s="12">
        <f t="shared" si="13"/>
        <v>0</v>
      </c>
      <c r="AO17" s="14">
        <f t="shared" si="14"/>
        <v>446.80770233866207</v>
      </c>
      <c r="AP17" s="11">
        <f>VLOOKUP($C17,[1]Vienna!$BB$7:$BK$40,5)</f>
        <v>17</v>
      </c>
      <c r="AQ17" s="11">
        <f>VLOOKUP($C17,[1]Vienna!$BB$7:$BK$40,6)</f>
        <v>37</v>
      </c>
      <c r="AR17" s="11">
        <f>VLOOKUP($C17,[1]Vienna!$BB$7:$BK$40,7)</f>
        <v>67</v>
      </c>
      <c r="AS17" s="11">
        <f>VLOOKUP($C17,[1]Vienna!$BB$7:$BK$40,8)</f>
        <v>93</v>
      </c>
      <c r="AT17" s="11">
        <f>VLOOKUP($C17,[1]Vienna!$BB$7:$BK$40,9)</f>
        <v>0</v>
      </c>
      <c r="AU17" s="11">
        <f>VLOOKUP($C17,[1]Vienna!$BB$7:$BK$40,10)</f>
        <v>103</v>
      </c>
      <c r="AV17" s="12">
        <f t="shared" si="15"/>
        <v>0</v>
      </c>
      <c r="AW17" s="12">
        <f t="shared" si="16"/>
        <v>0</v>
      </c>
      <c r="AX17" s="12">
        <f t="shared" si="17"/>
        <v>0</v>
      </c>
      <c r="AY17" s="12" t="s">
        <v>38</v>
      </c>
      <c r="AZ17" s="12" t="s">
        <v>38</v>
      </c>
      <c r="BA17" s="12">
        <f t="shared" si="18"/>
        <v>134</v>
      </c>
      <c r="BB17" s="12">
        <v>0</v>
      </c>
      <c r="BC17" s="12">
        <f t="shared" si="19"/>
        <v>149</v>
      </c>
      <c r="BD17" s="12">
        <f t="shared" si="20"/>
        <v>160</v>
      </c>
      <c r="BE17" s="12">
        <f t="shared" si="21"/>
        <v>186</v>
      </c>
      <c r="BF17" s="12">
        <f t="shared" si="22"/>
        <v>0</v>
      </c>
      <c r="BG17" s="14">
        <f t="shared" si="23"/>
        <v>297.56114576224263</v>
      </c>
      <c r="BH17" s="21">
        <f>IF($N17=2,BH47*'4 PEF'!$B$4,IF(OR($N17=3,$N17=4,$N17=5,$N17=6),BH47*'4 PEF'!$B$5,IF(OR($N17=7,$N17=8),BH47*'4 PEF'!$B$8,IF($N17=9,BH47*'4 PEF'!$B$7,IF($N17=10,BH47*'4 PEF'!$B$6)))))</f>
        <v>25.198515681540549</v>
      </c>
      <c r="BI17" s="21">
        <f>BI47*'4 PEF'!$B$8</f>
        <v>0</v>
      </c>
      <c r="BJ17" s="21">
        <f>IF($N17=2,BJ47*'4 PEF'!$B$4,IF(OR($N17=3,$N17=4,$N17=5,$N17=6),BJ47*'4 PEF'!$B$5,IF(OR($N17=7,$N17=8),BJ47*'4 PEF'!$B$8,IF($N17=9,BJ47*'4 PEF'!$B$7,IF($N17=10,BJ47*'4 PEF'!$B$6)))))</f>
        <v>4.5078149062199113</v>
      </c>
      <c r="BK17" s="21">
        <f>BK47*'4 PEF'!$B$8</f>
        <v>19.0743743999986</v>
      </c>
      <c r="BL17" s="21">
        <f>BL47*'4 PEF'!$B$8</f>
        <v>0.77732648191850651</v>
      </c>
      <c r="BM17" s="39">
        <f>BM47*'4 PEF'!$B$8</f>
        <v>0</v>
      </c>
      <c r="BN17" s="40">
        <f t="shared" si="24"/>
        <v>49.558031469677573</v>
      </c>
      <c r="BO17" s="21">
        <f>IF($N17=2,BO47*'4 PEF'!$B$4,IF(OR($N17=3,$N17=4,$N17=5,$N17=6),BO47*'4 PEF'!$B$5,IF(OR($N17=7,$N17=8),BO47*'4 PEF'!$B$8,IF($N17=9,BO47*'4 PEF'!$B$7,IF($N17=10,BO47*'4 PEF'!$B$6)))))</f>
        <v>29.83819043769719</v>
      </c>
      <c r="BP17" s="21">
        <f>BP47*'4 PEF'!$B$8</f>
        <v>0</v>
      </c>
      <c r="BQ17" s="21">
        <f>IF($N17=2,BQ47*'4 PEF'!$B$4,IF(OR($N17=3,$N17=4,$N17=5,$N17=6),BQ47*'4 PEF'!$B$5,IF(OR($N17=7,$N17=8),BQ47*'4 PEF'!$B$8,IF($N17=9,BQ47*'4 PEF'!$B$7,IF($N17=10,BQ47*'4 PEF'!$B$6)))))</f>
        <v>7.2349262525242599</v>
      </c>
      <c r="BR17" s="21">
        <f>BR47*'4 PEF'!$B$8</f>
        <v>19.616453818183544</v>
      </c>
      <c r="BS17" s="21">
        <f>BS47*'4 PEF'!$B$8</f>
        <v>0.70652172105450406</v>
      </c>
      <c r="BT17" s="39">
        <f>BT47*'4 PEF'!$B$8</f>
        <v>0</v>
      </c>
      <c r="BU17" s="40">
        <f t="shared" si="25"/>
        <v>57.396092229459498</v>
      </c>
      <c r="BV17" s="68"/>
    </row>
    <row r="18" spans="1:74" ht="15" customHeight="1" x14ac:dyDescent="0.25">
      <c r="A18" s="188"/>
      <c r="B18" s="100">
        <v>13</v>
      </c>
      <c r="C18" s="26">
        <f>VLOOKUP(M18,[1]aux!$A$2:$B$35,2)</f>
        <v>33</v>
      </c>
      <c r="D18" s="55" t="s">
        <v>41</v>
      </c>
      <c r="E18" s="55" t="s">
        <v>41</v>
      </c>
      <c r="F18" s="54" t="s">
        <v>42</v>
      </c>
      <c r="G18" s="54" t="s">
        <v>42</v>
      </c>
      <c r="H18" s="54">
        <v>1</v>
      </c>
      <c r="I18" s="54">
        <f t="shared" si="0"/>
        <v>4</v>
      </c>
      <c r="J18" s="54">
        <f t="shared" si="1"/>
        <v>3</v>
      </c>
      <c r="K18" s="54">
        <f t="shared" si="2"/>
        <v>1</v>
      </c>
      <c r="L18" s="54">
        <f t="shared" si="3"/>
        <v>2</v>
      </c>
      <c r="M18" s="94">
        <f t="shared" si="4"/>
        <v>4312</v>
      </c>
      <c r="N18" s="54">
        <v>8</v>
      </c>
      <c r="O18" s="54">
        <v>0</v>
      </c>
      <c r="P18" s="54">
        <v>1</v>
      </c>
      <c r="Q18" s="54">
        <v>0</v>
      </c>
      <c r="R18" s="54">
        <v>1</v>
      </c>
      <c r="S18" s="54" t="s">
        <v>42</v>
      </c>
      <c r="T18" s="26">
        <f t="shared" si="5"/>
        <v>23</v>
      </c>
      <c r="U18" s="54">
        <v>1</v>
      </c>
      <c r="V18" s="54">
        <v>0</v>
      </c>
      <c r="W18" s="19"/>
      <c r="X18" s="11">
        <f>VLOOKUP($C18,[2]Vienna!$BB$7:$BK$40,5)</f>
        <v>17</v>
      </c>
      <c r="Y18" s="11">
        <f>VLOOKUP($C18,[2]Vienna!$BB$7:$BK$40,6)</f>
        <v>37</v>
      </c>
      <c r="Z18" s="11">
        <f>VLOOKUP($C18,[2]Vienna!$BB$7:$BK$40,7)</f>
        <v>67</v>
      </c>
      <c r="AA18" s="11">
        <f>VLOOKUP($C18,[2]Vienna!$BB$7:$BK$40,8)</f>
        <v>92</v>
      </c>
      <c r="AB18" s="11">
        <f>VLOOKUP($C18,[2]Vienna!$BB$7:$BK$40,9)</f>
        <v>0</v>
      </c>
      <c r="AC18" s="11">
        <f>VLOOKUP($C18,[2]Vienna!$BB$7:$BK$40,10)</f>
        <v>102</v>
      </c>
      <c r="AD18" s="12">
        <f t="shared" si="6"/>
        <v>169</v>
      </c>
      <c r="AE18" s="12">
        <f t="shared" si="7"/>
        <v>167</v>
      </c>
      <c r="AF18" s="12">
        <f t="shared" si="8"/>
        <v>0</v>
      </c>
      <c r="AG18" s="12" t="s">
        <v>38</v>
      </c>
      <c r="AH18" s="12" t="s">
        <v>38</v>
      </c>
      <c r="AI18" s="12">
        <f t="shared" si="9"/>
        <v>133</v>
      </c>
      <c r="AJ18" s="12">
        <v>0</v>
      </c>
      <c r="AK18" s="12">
        <f t="shared" si="10"/>
        <v>148</v>
      </c>
      <c r="AL18" s="12">
        <f t="shared" si="11"/>
        <v>160</v>
      </c>
      <c r="AM18" s="12">
        <f t="shared" si="12"/>
        <v>185</v>
      </c>
      <c r="AN18" s="12">
        <f t="shared" si="13"/>
        <v>0</v>
      </c>
      <c r="AO18" s="14">
        <f t="shared" si="14"/>
        <v>465.71770233866209</v>
      </c>
      <c r="AP18" s="11">
        <f>VLOOKUP($C18,[1]Vienna!$BB$7:$BK$40,5)</f>
        <v>17</v>
      </c>
      <c r="AQ18" s="11">
        <f>VLOOKUP($C18,[1]Vienna!$BB$7:$BK$40,6)</f>
        <v>37</v>
      </c>
      <c r="AR18" s="11">
        <f>VLOOKUP($C18,[1]Vienna!$BB$7:$BK$40,7)</f>
        <v>67</v>
      </c>
      <c r="AS18" s="11">
        <f>VLOOKUP($C18,[1]Vienna!$BB$7:$BK$40,8)</f>
        <v>93</v>
      </c>
      <c r="AT18" s="11">
        <f>VLOOKUP($C18,[1]Vienna!$BB$7:$BK$40,9)</f>
        <v>0</v>
      </c>
      <c r="AU18" s="11">
        <f>VLOOKUP($C18,[1]Vienna!$BB$7:$BK$40,10)</f>
        <v>103</v>
      </c>
      <c r="AV18" s="12">
        <f t="shared" si="15"/>
        <v>170</v>
      </c>
      <c r="AW18" s="12">
        <f t="shared" si="16"/>
        <v>168</v>
      </c>
      <c r="AX18" s="12">
        <f t="shared" si="17"/>
        <v>0</v>
      </c>
      <c r="AY18" s="12" t="s">
        <v>38</v>
      </c>
      <c r="AZ18" s="12" t="s">
        <v>38</v>
      </c>
      <c r="BA18" s="12">
        <f t="shared" si="18"/>
        <v>134</v>
      </c>
      <c r="BB18" s="12">
        <v>0</v>
      </c>
      <c r="BC18" s="12">
        <f t="shared" si="19"/>
        <v>149</v>
      </c>
      <c r="BD18" s="12">
        <f t="shared" si="20"/>
        <v>160</v>
      </c>
      <c r="BE18" s="12">
        <f t="shared" si="21"/>
        <v>186</v>
      </c>
      <c r="BF18" s="12">
        <f t="shared" si="22"/>
        <v>0</v>
      </c>
      <c r="BG18" s="14">
        <f t="shared" si="23"/>
        <v>319.53001848951533</v>
      </c>
      <c r="BH18" s="21">
        <f>IF($N18=2,BH48*'4 PEF'!$B$4,IF(OR($N18=3,$N18=4,$N18=5,$N18=6),BH48*'4 PEF'!$B$5,IF(OR($N18=7,$N18=8),BH48*'4 PEF'!$B$8,IF($N18=9,BH48*'4 PEF'!$B$7,IF($N18=10,BH48*'4 PEF'!$B$6)))))</f>
        <v>17.471134315498784</v>
      </c>
      <c r="BI18" s="21">
        <f>BI48*'4 PEF'!$B$8</f>
        <v>0</v>
      </c>
      <c r="BJ18" s="21">
        <f>IF($N18=2,BJ48*'4 PEF'!$B$4,IF(OR($N18=3,$N18=4,$N18=5,$N18=6),BJ48*'4 PEF'!$B$5,IF(OR($N18=7,$N18=8),BJ48*'4 PEF'!$B$8,IF($N18=9,BJ48*'4 PEF'!$B$7,IF($N18=10,BJ48*'4 PEF'!$B$6)))))</f>
        <v>4.6369017242537556</v>
      </c>
      <c r="BK18" s="21">
        <f>BK48*'4 PEF'!$B$8</f>
        <v>19.0743743999986</v>
      </c>
      <c r="BL18" s="21">
        <f>BL48*'4 PEF'!$B$8</f>
        <v>8.2260085939723915</v>
      </c>
      <c r="BM18" s="39">
        <f>BM48*'4 PEF'!$B$8</f>
        <v>0</v>
      </c>
      <c r="BN18" s="40">
        <f t="shared" si="24"/>
        <v>49.408419033723533</v>
      </c>
      <c r="BO18" s="21">
        <f>IF($N18=2,BO48*'4 PEF'!$B$4,IF(OR($N18=3,$N18=4,$N18=5,$N18=6),BO48*'4 PEF'!$B$5,IF(OR($N18=7,$N18=8),BO48*'4 PEF'!$B$8,IF($N18=9,BO48*'4 PEF'!$B$7,IF($N18=10,BO48*'4 PEF'!$B$6)))))</f>
        <v>22.980301226457438</v>
      </c>
      <c r="BP18" s="21">
        <f>BP48*'4 PEF'!$B$8</f>
        <v>0</v>
      </c>
      <c r="BQ18" s="21">
        <f>IF($N18=2,BQ48*'4 PEF'!$B$4,IF(OR($N18=3,$N18=4,$N18=5,$N18=6),BQ48*'4 PEF'!$B$5,IF(OR($N18=7,$N18=8),BQ48*'4 PEF'!$B$8,IF($N18=9,BQ48*'4 PEF'!$B$7,IF($N18=10,BQ48*'4 PEF'!$B$6)))))</f>
        <v>7.6214658283182573</v>
      </c>
      <c r="BR18" s="21">
        <f>BR48*'4 PEF'!$B$8</f>
        <v>19.616453818183544</v>
      </c>
      <c r="BS18" s="21">
        <f>BS48*'4 PEF'!$B$8</f>
        <v>7.9207737230102957</v>
      </c>
      <c r="BT18" s="39">
        <f>BT48*'4 PEF'!$B$8</f>
        <v>0</v>
      </c>
      <c r="BU18" s="40">
        <f t="shared" si="25"/>
        <v>58.138994595969535</v>
      </c>
      <c r="BV18" s="68"/>
    </row>
    <row r="19" spans="1:74" ht="15" customHeight="1" x14ac:dyDescent="0.25">
      <c r="A19" s="188"/>
      <c r="B19" s="100">
        <v>14</v>
      </c>
      <c r="C19" s="26">
        <f>VLOOKUP(M19,[1]aux!$A$2:$B$35,2)</f>
        <v>9</v>
      </c>
      <c r="D19" s="55" t="s">
        <v>42</v>
      </c>
      <c r="E19" s="55" t="s">
        <v>40</v>
      </c>
      <c r="F19" s="54" t="s">
        <v>42</v>
      </c>
      <c r="G19" s="54" t="s">
        <v>42</v>
      </c>
      <c r="H19" s="54">
        <v>0</v>
      </c>
      <c r="I19" s="54">
        <f t="shared" si="0"/>
        <v>2</v>
      </c>
      <c r="J19" s="54">
        <f t="shared" si="1"/>
        <v>2</v>
      </c>
      <c r="K19" s="54">
        <f t="shared" si="2"/>
        <v>1</v>
      </c>
      <c r="L19" s="54">
        <f t="shared" si="3"/>
        <v>1</v>
      </c>
      <c r="M19" s="94">
        <f t="shared" si="4"/>
        <v>2211</v>
      </c>
      <c r="N19" s="54">
        <v>9</v>
      </c>
      <c r="O19" s="54">
        <v>0</v>
      </c>
      <c r="P19" s="54">
        <v>1</v>
      </c>
      <c r="Q19" s="54">
        <v>0</v>
      </c>
      <c r="R19" s="54">
        <v>1</v>
      </c>
      <c r="S19" s="54" t="s">
        <v>42</v>
      </c>
      <c r="T19" s="26">
        <f t="shared" ref="T19:T24" si="26">IF(U19=0,IF(N19=3,14,IF(N19=7,16,IF(N19=8,17,IF(N19=9,18,IF(N19=10,19,15))))),IF(U19=1,IF(N19=3,20,IF(N19=7,22,IF(N19=8,23,IF(N19=9,24,IF(N19=10,25,21)))))))</f>
        <v>24</v>
      </c>
      <c r="U19" s="54">
        <v>1</v>
      </c>
      <c r="V19" s="54">
        <v>1</v>
      </c>
      <c r="W19" s="19"/>
      <c r="X19" s="11">
        <f>VLOOKUP($C19,[2]Vienna!$BB$7:$BK$40,5)</f>
        <v>13</v>
      </c>
      <c r="Y19" s="11">
        <f>VLOOKUP($C19,[2]Vienna!$BB$7:$BK$40,6)</f>
        <v>33</v>
      </c>
      <c r="Z19" s="11">
        <f>VLOOKUP($C19,[2]Vienna!$BB$7:$BK$40,7)</f>
        <v>63</v>
      </c>
      <c r="AA19" s="11">
        <f>VLOOKUP($C19,[2]Vienna!$BB$7:$BK$40,8)</f>
        <v>90</v>
      </c>
      <c r="AB19" s="11">
        <f>VLOOKUP($C19,[2]Vienna!$BB$7:$BK$40,9)</f>
        <v>0</v>
      </c>
      <c r="AC19" s="11">
        <f>VLOOKUP($C19,[2]Vienna!$BB$7:$BK$40,10)</f>
        <v>102</v>
      </c>
      <c r="AD19" s="12">
        <f t="shared" si="6"/>
        <v>0</v>
      </c>
      <c r="AE19" s="12">
        <f t="shared" si="7"/>
        <v>0</v>
      </c>
      <c r="AF19" s="12">
        <f t="shared" si="8"/>
        <v>0</v>
      </c>
      <c r="AG19" s="12" t="s">
        <v>38</v>
      </c>
      <c r="AH19" s="12" t="s">
        <v>38</v>
      </c>
      <c r="AI19" s="12">
        <f t="shared" si="9"/>
        <v>136</v>
      </c>
      <c r="AJ19" s="12">
        <v>0</v>
      </c>
      <c r="AK19" s="12">
        <f t="shared" si="10"/>
        <v>148</v>
      </c>
      <c r="AL19" s="12">
        <f t="shared" si="11"/>
        <v>160</v>
      </c>
      <c r="AM19" s="12">
        <f t="shared" si="12"/>
        <v>185</v>
      </c>
      <c r="AN19" s="12">
        <f t="shared" si="13"/>
        <v>184</v>
      </c>
      <c r="AO19" s="14">
        <f t="shared" si="14"/>
        <v>408.11558134748884</v>
      </c>
      <c r="AP19" s="11">
        <f>VLOOKUP($C19,[1]Vienna!$BB$7:$BK$40,5)</f>
        <v>13</v>
      </c>
      <c r="AQ19" s="11">
        <f>VLOOKUP($C19,[1]Vienna!$BB$7:$BK$40,6)</f>
        <v>33</v>
      </c>
      <c r="AR19" s="11">
        <f>VLOOKUP($C19,[1]Vienna!$BB$7:$BK$40,7)</f>
        <v>63</v>
      </c>
      <c r="AS19" s="11">
        <f>VLOOKUP($C19,[1]Vienna!$BB$7:$BK$40,8)</f>
        <v>91</v>
      </c>
      <c r="AT19" s="11">
        <f>VLOOKUP($C19,[1]Vienna!$BB$7:$BK$40,9)</f>
        <v>0</v>
      </c>
      <c r="AU19" s="11">
        <f>VLOOKUP($C19,[1]Vienna!$BB$7:$BK$40,10)</f>
        <v>103</v>
      </c>
      <c r="AV19" s="12">
        <f t="shared" si="15"/>
        <v>0</v>
      </c>
      <c r="AW19" s="12">
        <f t="shared" si="16"/>
        <v>0</v>
      </c>
      <c r="AX19" s="12">
        <f t="shared" si="17"/>
        <v>0</v>
      </c>
      <c r="AY19" s="12" t="s">
        <v>38</v>
      </c>
      <c r="AZ19" s="12" t="s">
        <v>38</v>
      </c>
      <c r="BA19" s="12">
        <f t="shared" si="18"/>
        <v>138</v>
      </c>
      <c r="BB19" s="12">
        <v>0</v>
      </c>
      <c r="BC19" s="12">
        <f t="shared" si="19"/>
        <v>149</v>
      </c>
      <c r="BD19" s="12">
        <f t="shared" si="20"/>
        <v>160</v>
      </c>
      <c r="BE19" s="12">
        <f t="shared" si="21"/>
        <v>186</v>
      </c>
      <c r="BF19" s="12">
        <f t="shared" si="22"/>
        <v>184</v>
      </c>
      <c r="BG19" s="14">
        <f t="shared" si="23"/>
        <v>263.93479748193363</v>
      </c>
      <c r="BH19" s="21">
        <f>IF($N19=2,BH49*'4 PEF'!$B$4,IF(OR($N19=3,$N19=4,$N19=5,$N19=6),BH49*'4 PEF'!$B$5,IF(OR($N19=7,$N19=8),BH49*'4 PEF'!$B$8,IF($N19=9,BH49*'4 PEF'!$B$7,IF($N19=10,BH49*'4 PEF'!$B$6)))))</f>
        <v>90.586511374590188</v>
      </c>
      <c r="BI19" s="21">
        <f>BI49*'4 PEF'!$B$8</f>
        <v>0</v>
      </c>
      <c r="BJ19" s="21">
        <f>IF($N19=2,BJ49*'4 PEF'!$B$4,IF(OR($N19=3,$N19=4,$N19=5,$N19=6),BJ49*'4 PEF'!$B$5,IF(OR($N19=7,$N19=8),BJ49*'4 PEF'!$B$8,IF($N19=9,BJ49*'4 PEF'!$B$7,IF($N19=10,BJ49*'4 PEF'!$B$6)))))</f>
        <v>11.192571428571428</v>
      </c>
      <c r="BK19" s="21">
        <f>BK49*'4 PEF'!$B$8</f>
        <v>19.0743743999986</v>
      </c>
      <c r="BL19" s="21">
        <f>BL49*'4 PEF'!$B$8</f>
        <v>0.84779293163222669</v>
      </c>
      <c r="BM19" s="39">
        <f>BM49*'4 PEF'!$B$8</f>
        <v>-28.703999999999997</v>
      </c>
      <c r="BN19" s="40">
        <f t="shared" si="24"/>
        <v>92.997250134792452</v>
      </c>
      <c r="BO19" s="21">
        <f>IF($N19=2,BO49*'4 PEF'!$B$4,IF(OR($N19=3,$N19=4,$N19=5,$N19=6),BO49*'4 PEF'!$B$5,IF(OR($N19=7,$N19=8),BO49*'4 PEF'!$B$8,IF($N19=9,BO49*'4 PEF'!$B$7,IF($N19=10,BO49*'4 PEF'!$B$6)))))</f>
        <v>91.077501927361013</v>
      </c>
      <c r="BP19" s="21">
        <f>BP49*'4 PEF'!$B$8</f>
        <v>0</v>
      </c>
      <c r="BQ19" s="21">
        <f>IF($N19=2,BQ49*'4 PEF'!$B$4,IF(OR($N19=3,$N19=4,$N19=5,$N19=6),BQ49*'4 PEF'!$B$5,IF(OR($N19=7,$N19=8),BQ49*'4 PEF'!$B$8,IF($N19=9,BQ49*'4 PEF'!$B$7,IF($N19=10,BQ49*'4 PEF'!$B$6)))))</f>
        <v>17.785818181818179</v>
      </c>
      <c r="BR19" s="21">
        <f>BR49*'4 PEF'!$B$8</f>
        <v>19.616453818183544</v>
      </c>
      <c r="BS19" s="21">
        <f>BS49*'4 PEF'!$B$8</f>
        <v>0.74446956184402679</v>
      </c>
      <c r="BT19" s="39">
        <f>BT49*'4 PEF'!$B$8</f>
        <v>-18.103272727272724</v>
      </c>
      <c r="BU19" s="40">
        <f t="shared" si="25"/>
        <v>111.12097076193405</v>
      </c>
      <c r="BV19" s="68"/>
    </row>
    <row r="20" spans="1:74" ht="15" customHeight="1" x14ac:dyDescent="0.25">
      <c r="A20" s="188"/>
      <c r="B20" s="100">
        <v>15</v>
      </c>
      <c r="C20" s="26">
        <f>VLOOKUP(M20,[1]aux!$A$2:$B$35,2)</f>
        <v>19</v>
      </c>
      <c r="D20" s="55" t="s">
        <v>40</v>
      </c>
      <c r="E20" s="55" t="s">
        <v>40</v>
      </c>
      <c r="F20" s="54" t="s">
        <v>42</v>
      </c>
      <c r="G20" s="54" t="s">
        <v>42</v>
      </c>
      <c r="H20" s="54">
        <v>0</v>
      </c>
      <c r="I20" s="54">
        <f t="shared" si="0"/>
        <v>3</v>
      </c>
      <c r="J20" s="54">
        <f t="shared" si="1"/>
        <v>2</v>
      </c>
      <c r="K20" s="54">
        <f t="shared" si="2"/>
        <v>1</v>
      </c>
      <c r="L20" s="54">
        <f t="shared" si="3"/>
        <v>1</v>
      </c>
      <c r="M20" s="94">
        <f t="shared" si="4"/>
        <v>3211</v>
      </c>
      <c r="N20" s="54">
        <v>9</v>
      </c>
      <c r="O20" s="54">
        <v>0</v>
      </c>
      <c r="P20" s="54">
        <v>1</v>
      </c>
      <c r="Q20" s="54">
        <v>0</v>
      </c>
      <c r="R20" s="54">
        <v>1</v>
      </c>
      <c r="S20" s="54" t="s">
        <v>42</v>
      </c>
      <c r="T20" s="26">
        <f t="shared" si="26"/>
        <v>24</v>
      </c>
      <c r="U20" s="54">
        <v>1</v>
      </c>
      <c r="V20" s="54">
        <v>1</v>
      </c>
      <c r="W20" s="19"/>
      <c r="X20" s="11">
        <f>VLOOKUP($C20,[2]Vienna!$BB$7:$BK$40,5)</f>
        <v>15</v>
      </c>
      <c r="Y20" s="11">
        <f>VLOOKUP($C20,[2]Vienna!$BB$7:$BK$40,6)</f>
        <v>35</v>
      </c>
      <c r="Z20" s="11">
        <f>VLOOKUP($C20,[2]Vienna!$BB$7:$BK$40,7)</f>
        <v>65</v>
      </c>
      <c r="AA20" s="11">
        <f>VLOOKUP($C20,[2]Vienna!$BB$7:$BK$40,8)</f>
        <v>90</v>
      </c>
      <c r="AB20" s="11">
        <f>VLOOKUP($C20,[2]Vienna!$BB$7:$BK$40,9)</f>
        <v>0</v>
      </c>
      <c r="AC20" s="11">
        <f>VLOOKUP($C20,[2]Vienna!$BB$7:$BK$40,10)</f>
        <v>102</v>
      </c>
      <c r="AD20" s="12">
        <f t="shared" si="6"/>
        <v>0</v>
      </c>
      <c r="AE20" s="12">
        <f t="shared" si="7"/>
        <v>0</v>
      </c>
      <c r="AF20" s="12">
        <f t="shared" si="8"/>
        <v>0</v>
      </c>
      <c r="AG20" s="12" t="s">
        <v>38</v>
      </c>
      <c r="AH20" s="12" t="s">
        <v>38</v>
      </c>
      <c r="AI20" s="12">
        <f t="shared" si="9"/>
        <v>136</v>
      </c>
      <c r="AJ20" s="12">
        <v>0</v>
      </c>
      <c r="AK20" s="12">
        <f t="shared" si="10"/>
        <v>148</v>
      </c>
      <c r="AL20" s="12">
        <f t="shared" si="11"/>
        <v>160</v>
      </c>
      <c r="AM20" s="12">
        <f t="shared" si="12"/>
        <v>185</v>
      </c>
      <c r="AN20" s="12">
        <f t="shared" si="13"/>
        <v>184</v>
      </c>
      <c r="AO20" s="14">
        <f t="shared" si="14"/>
        <v>420.49855913997942</v>
      </c>
      <c r="AP20" s="11">
        <f>VLOOKUP($C20,[1]Vienna!$BB$7:$BK$40,5)</f>
        <v>15</v>
      </c>
      <c r="AQ20" s="11">
        <f>VLOOKUP($C20,[1]Vienna!$BB$7:$BK$40,6)</f>
        <v>35</v>
      </c>
      <c r="AR20" s="11">
        <f>VLOOKUP($C20,[1]Vienna!$BB$7:$BK$40,7)</f>
        <v>65</v>
      </c>
      <c r="AS20" s="11">
        <f>VLOOKUP($C20,[1]Vienna!$BB$7:$BK$40,8)</f>
        <v>91</v>
      </c>
      <c r="AT20" s="11">
        <f>VLOOKUP($C20,[1]Vienna!$BB$7:$BK$40,9)</f>
        <v>0</v>
      </c>
      <c r="AU20" s="11">
        <f>VLOOKUP($C20,[1]Vienna!$BB$7:$BK$40,10)</f>
        <v>103</v>
      </c>
      <c r="AV20" s="12">
        <f t="shared" si="15"/>
        <v>0</v>
      </c>
      <c r="AW20" s="12">
        <f t="shared" si="16"/>
        <v>0</v>
      </c>
      <c r="AX20" s="12">
        <f t="shared" si="17"/>
        <v>0</v>
      </c>
      <c r="AY20" s="12" t="s">
        <v>38</v>
      </c>
      <c r="AZ20" s="12" t="s">
        <v>38</v>
      </c>
      <c r="BA20" s="12">
        <f t="shared" si="18"/>
        <v>138</v>
      </c>
      <c r="BB20" s="12">
        <v>0</v>
      </c>
      <c r="BC20" s="12">
        <f t="shared" si="19"/>
        <v>149</v>
      </c>
      <c r="BD20" s="12">
        <f t="shared" si="20"/>
        <v>160</v>
      </c>
      <c r="BE20" s="12">
        <f t="shared" si="21"/>
        <v>186</v>
      </c>
      <c r="BF20" s="12">
        <f t="shared" si="22"/>
        <v>184</v>
      </c>
      <c r="BG20" s="14">
        <f t="shared" si="23"/>
        <v>268.89845254931771</v>
      </c>
      <c r="BH20" s="21">
        <f>IF($N20=2,BH50*'4 PEF'!$B$4,IF(OR($N20=3,$N20=4,$N20=5,$N20=6),BH50*'4 PEF'!$B$5,IF(OR($N20=7,$N20=8),BH50*'4 PEF'!$B$8,IF($N20=9,BH50*'4 PEF'!$B$7,IF($N20=10,BH50*'4 PEF'!$B$6)))))</f>
        <v>77.43315811894054</v>
      </c>
      <c r="BI20" s="21">
        <f>BI50*'4 PEF'!$B$8</f>
        <v>0</v>
      </c>
      <c r="BJ20" s="21">
        <f>IF($N20=2,BJ50*'4 PEF'!$B$4,IF(OR($N20=3,$N20=4,$N20=5,$N20=6),BJ50*'4 PEF'!$B$5,IF(OR($N20=7,$N20=8),BJ50*'4 PEF'!$B$8,IF($N20=9,BJ50*'4 PEF'!$B$7,IF($N20=10,BJ50*'4 PEF'!$B$6)))))</f>
        <v>11.192571428571428</v>
      </c>
      <c r="BK20" s="21">
        <f>BK50*'4 PEF'!$B$8</f>
        <v>19.0743743999986</v>
      </c>
      <c r="BL20" s="21">
        <f>BL50*'4 PEF'!$B$8</f>
        <v>0.82680893410580003</v>
      </c>
      <c r="BM20" s="39">
        <f>BM50*'4 PEF'!$B$8</f>
        <v>-28.703999999999997</v>
      </c>
      <c r="BN20" s="40">
        <f t="shared" si="24"/>
        <v>79.822912881616375</v>
      </c>
      <c r="BO20" s="21">
        <f>IF($N20=2,BO50*'4 PEF'!$B$4,IF(OR($N20=3,$N20=4,$N20=5,$N20=6),BO50*'4 PEF'!$B$5,IF(OR($N20=7,$N20=8),BO50*'4 PEF'!$B$8,IF($N20=9,BO50*'4 PEF'!$B$7,IF($N20=10,BO50*'4 PEF'!$B$6)))))</f>
        <v>83.944538880764711</v>
      </c>
      <c r="BP20" s="21">
        <f>BP50*'4 PEF'!$B$8</f>
        <v>0</v>
      </c>
      <c r="BQ20" s="21">
        <f>IF($N20=2,BQ50*'4 PEF'!$B$4,IF(OR($N20=3,$N20=4,$N20=5,$N20=6),BQ50*'4 PEF'!$B$5,IF(OR($N20=7,$N20=8),BQ50*'4 PEF'!$B$8,IF($N20=9,BQ50*'4 PEF'!$B$7,IF($N20=10,BQ50*'4 PEF'!$B$6)))))</f>
        <v>17.785818181818179</v>
      </c>
      <c r="BR20" s="21">
        <f>BR50*'4 PEF'!$B$8</f>
        <v>19.616453818183544</v>
      </c>
      <c r="BS20" s="21">
        <f>BS50*'4 PEF'!$B$8</f>
        <v>0.73743280787107557</v>
      </c>
      <c r="BT20" s="39">
        <f>BT50*'4 PEF'!$B$8</f>
        <v>-18.103272727272724</v>
      </c>
      <c r="BU20" s="40">
        <f t="shared" si="25"/>
        <v>103.98097096136479</v>
      </c>
      <c r="BV20" s="68"/>
    </row>
    <row r="21" spans="1:74" ht="15" customHeight="1" x14ac:dyDescent="0.25">
      <c r="A21" s="188"/>
      <c r="B21" s="100">
        <v>16</v>
      </c>
      <c r="C21" s="26">
        <f>VLOOKUP(M21,[1]aux!$A$2:$B$35,2)</f>
        <v>23</v>
      </c>
      <c r="D21" s="55" t="s">
        <v>40</v>
      </c>
      <c r="E21" s="55" t="s">
        <v>41</v>
      </c>
      <c r="F21" s="54" t="s">
        <v>42</v>
      </c>
      <c r="G21" s="54" t="s">
        <v>42</v>
      </c>
      <c r="H21" s="54">
        <v>0</v>
      </c>
      <c r="I21" s="54">
        <f t="shared" si="0"/>
        <v>3</v>
      </c>
      <c r="J21" s="54">
        <f t="shared" si="1"/>
        <v>3</v>
      </c>
      <c r="K21" s="54">
        <f t="shared" si="2"/>
        <v>1</v>
      </c>
      <c r="L21" s="54">
        <f t="shared" si="3"/>
        <v>1</v>
      </c>
      <c r="M21" s="94">
        <f t="shared" si="4"/>
        <v>3311</v>
      </c>
      <c r="N21" s="54">
        <v>8</v>
      </c>
      <c r="O21" s="54">
        <v>0</v>
      </c>
      <c r="P21" s="54">
        <v>1</v>
      </c>
      <c r="Q21" s="54">
        <v>0</v>
      </c>
      <c r="R21" s="54">
        <v>1</v>
      </c>
      <c r="S21" s="54" t="s">
        <v>42</v>
      </c>
      <c r="T21" s="26">
        <f t="shared" si="26"/>
        <v>23</v>
      </c>
      <c r="U21" s="54">
        <v>1</v>
      </c>
      <c r="V21" s="54">
        <v>1</v>
      </c>
      <c r="W21" s="19"/>
      <c r="X21" s="11">
        <f>VLOOKUP($C21,[2]Vienna!$BB$7:$BK$40,5)</f>
        <v>15</v>
      </c>
      <c r="Y21" s="11">
        <f>VLOOKUP($C21,[2]Vienna!$BB$7:$BK$40,6)</f>
        <v>35</v>
      </c>
      <c r="Z21" s="11">
        <f>VLOOKUP($C21,[2]Vienna!$BB$7:$BK$40,7)</f>
        <v>65</v>
      </c>
      <c r="AA21" s="11">
        <f>VLOOKUP($C21,[2]Vienna!$BB$7:$BK$40,8)</f>
        <v>92</v>
      </c>
      <c r="AB21" s="11">
        <f>VLOOKUP($C21,[2]Vienna!$BB$7:$BK$40,9)</f>
        <v>0</v>
      </c>
      <c r="AC21" s="11">
        <f>VLOOKUP($C21,[2]Vienna!$BB$7:$BK$40,10)</f>
        <v>102</v>
      </c>
      <c r="AD21" s="12">
        <f t="shared" si="6"/>
        <v>0</v>
      </c>
      <c r="AE21" s="12">
        <f t="shared" si="7"/>
        <v>0</v>
      </c>
      <c r="AF21" s="12">
        <f t="shared" si="8"/>
        <v>0</v>
      </c>
      <c r="AG21" s="12" t="s">
        <v>38</v>
      </c>
      <c r="AH21" s="12" t="s">
        <v>38</v>
      </c>
      <c r="AI21" s="12">
        <f t="shared" si="9"/>
        <v>133</v>
      </c>
      <c r="AJ21" s="12">
        <v>0</v>
      </c>
      <c r="AK21" s="12">
        <f t="shared" si="10"/>
        <v>148</v>
      </c>
      <c r="AL21" s="12">
        <f t="shared" si="11"/>
        <v>160</v>
      </c>
      <c r="AM21" s="12">
        <f t="shared" si="12"/>
        <v>185</v>
      </c>
      <c r="AN21" s="12">
        <f t="shared" si="13"/>
        <v>184</v>
      </c>
      <c r="AO21" s="14">
        <f t="shared" si="14"/>
        <v>484.40306421681902</v>
      </c>
      <c r="AP21" s="11">
        <f>VLOOKUP($C21,[1]Vienna!$BB$7:$BK$40,5)</f>
        <v>15</v>
      </c>
      <c r="AQ21" s="11">
        <f>VLOOKUP($C21,[1]Vienna!$BB$7:$BK$40,6)</f>
        <v>35</v>
      </c>
      <c r="AR21" s="11">
        <f>VLOOKUP($C21,[1]Vienna!$BB$7:$BK$40,7)</f>
        <v>65</v>
      </c>
      <c r="AS21" s="11">
        <f>VLOOKUP($C21,[1]Vienna!$BB$7:$BK$40,8)</f>
        <v>93</v>
      </c>
      <c r="AT21" s="11">
        <f>VLOOKUP($C21,[1]Vienna!$BB$7:$BK$40,9)</f>
        <v>0</v>
      </c>
      <c r="AU21" s="11">
        <f>VLOOKUP($C21,[1]Vienna!$BB$7:$BK$40,10)</f>
        <v>103</v>
      </c>
      <c r="AV21" s="12">
        <f t="shared" si="15"/>
        <v>0</v>
      </c>
      <c r="AW21" s="12">
        <f t="shared" si="16"/>
        <v>0</v>
      </c>
      <c r="AX21" s="12">
        <f t="shared" si="17"/>
        <v>0</v>
      </c>
      <c r="AY21" s="12" t="s">
        <v>38</v>
      </c>
      <c r="AZ21" s="12" t="s">
        <v>38</v>
      </c>
      <c r="BA21" s="12">
        <f t="shared" si="18"/>
        <v>134</v>
      </c>
      <c r="BB21" s="12">
        <v>0</v>
      </c>
      <c r="BC21" s="12">
        <f t="shared" si="19"/>
        <v>149</v>
      </c>
      <c r="BD21" s="12">
        <f t="shared" si="20"/>
        <v>160</v>
      </c>
      <c r="BE21" s="12">
        <f t="shared" si="21"/>
        <v>186</v>
      </c>
      <c r="BF21" s="12">
        <f t="shared" si="22"/>
        <v>184</v>
      </c>
      <c r="BG21" s="14">
        <f t="shared" si="23"/>
        <v>324.79779432357378</v>
      </c>
      <c r="BH21" s="21">
        <f>IF($N21=2,BH51*'4 PEF'!$B$4,IF(OR($N21=3,$N21=4,$N21=5,$N21=6),BH51*'4 PEF'!$B$5,IF(OR($N21=7,$N21=8),BH51*'4 PEF'!$B$8,IF($N21=9,BH51*'4 PEF'!$B$7,IF($N21=10,BH51*'4 PEF'!$B$6)))))</f>
        <v>28.374311800312732</v>
      </c>
      <c r="BI21" s="21">
        <f>BI51*'4 PEF'!$B$8</f>
        <v>0</v>
      </c>
      <c r="BJ21" s="21">
        <f>IF($N21=2,BJ51*'4 PEF'!$B$4,IF(OR($N21=3,$N21=4,$N21=5,$N21=6),BJ51*'4 PEF'!$B$5,IF(OR($N21=7,$N21=8),BJ51*'4 PEF'!$B$8,IF($N21=9,BJ51*'4 PEF'!$B$7,IF($N21=10,BJ51*'4 PEF'!$B$6)))))</f>
        <v>4.4823930396362321</v>
      </c>
      <c r="BK21" s="21">
        <f>BK51*'4 PEF'!$B$8</f>
        <v>19.0743743999986</v>
      </c>
      <c r="BL21" s="21">
        <f>BL51*'4 PEF'!$B$8</f>
        <v>0.78963090672526681</v>
      </c>
      <c r="BM21" s="39">
        <f>BM51*'4 PEF'!$B$8</f>
        <v>-28.703999999999997</v>
      </c>
      <c r="BN21" s="40">
        <f t="shared" si="24"/>
        <v>24.016710146672832</v>
      </c>
      <c r="BO21" s="21">
        <f>IF($N21=2,BO51*'4 PEF'!$B$4,IF(OR($N21=3,$N21=4,$N21=5,$N21=6),BO51*'4 PEF'!$B$5,IF(OR($N21=7,$N21=8),BO51*'4 PEF'!$B$8,IF($N21=9,BO51*'4 PEF'!$B$7,IF($N21=10,BO51*'4 PEF'!$B$6)))))</f>
        <v>31.503287987773287</v>
      </c>
      <c r="BP21" s="21">
        <f>BP51*'4 PEF'!$B$8</f>
        <v>0</v>
      </c>
      <c r="BQ21" s="21">
        <f>IF($N21=2,BQ51*'4 PEF'!$B$4,IF(OR($N21=3,$N21=4,$N21=5,$N21=6),BQ51*'4 PEF'!$B$5,IF(OR($N21=7,$N21=8),BQ51*'4 PEF'!$B$8,IF($N21=9,BQ51*'4 PEF'!$B$7,IF($N21=10,BQ51*'4 PEF'!$B$6)))))</f>
        <v>7.2045905778818051</v>
      </c>
      <c r="BR21" s="21">
        <f>BR51*'4 PEF'!$B$8</f>
        <v>19.616453818183544</v>
      </c>
      <c r="BS21" s="21">
        <f>BS51*'4 PEF'!$B$8</f>
        <v>0.71078731128477324</v>
      </c>
      <c r="BT21" s="39">
        <f>BT51*'4 PEF'!$B$8</f>
        <v>-18.103272727272724</v>
      </c>
      <c r="BU21" s="40">
        <f t="shared" si="25"/>
        <v>40.931846967850689</v>
      </c>
      <c r="BV21" s="68"/>
    </row>
    <row r="22" spans="1:74" ht="15" customHeight="1" x14ac:dyDescent="0.25">
      <c r="A22" s="188"/>
      <c r="B22" s="100">
        <v>17</v>
      </c>
      <c r="C22" s="26">
        <f>VLOOKUP(M22,[1]aux!$A$2:$B$35,2)</f>
        <v>25</v>
      </c>
      <c r="D22" s="55" t="s">
        <v>40</v>
      </c>
      <c r="E22" s="55" t="s">
        <v>41</v>
      </c>
      <c r="F22" s="54" t="s">
        <v>42</v>
      </c>
      <c r="G22" s="54" t="s">
        <v>42</v>
      </c>
      <c r="H22" s="54">
        <v>1</v>
      </c>
      <c r="I22" s="54">
        <f t="shared" si="0"/>
        <v>3</v>
      </c>
      <c r="J22" s="54">
        <f t="shared" si="1"/>
        <v>3</v>
      </c>
      <c r="K22" s="54">
        <f t="shared" si="2"/>
        <v>1</v>
      </c>
      <c r="L22" s="54">
        <f t="shared" si="3"/>
        <v>2</v>
      </c>
      <c r="M22" s="94">
        <f t="shared" si="4"/>
        <v>3312</v>
      </c>
      <c r="N22" s="54">
        <v>8</v>
      </c>
      <c r="O22" s="54">
        <v>0</v>
      </c>
      <c r="P22" s="54">
        <v>1</v>
      </c>
      <c r="Q22" s="54">
        <v>0</v>
      </c>
      <c r="R22" s="54">
        <v>1</v>
      </c>
      <c r="S22" s="54" t="s">
        <v>42</v>
      </c>
      <c r="T22" s="26">
        <f t="shared" si="26"/>
        <v>23</v>
      </c>
      <c r="U22" s="54">
        <v>1</v>
      </c>
      <c r="V22" s="54">
        <v>1</v>
      </c>
      <c r="W22" s="19"/>
      <c r="X22" s="11">
        <f>VLOOKUP($C22,[2]Vienna!$BB$7:$BK$40,5)</f>
        <v>15</v>
      </c>
      <c r="Y22" s="11">
        <f>VLOOKUP($C22,[2]Vienna!$BB$7:$BK$40,6)</f>
        <v>35</v>
      </c>
      <c r="Z22" s="11">
        <f>VLOOKUP($C22,[2]Vienna!$BB$7:$BK$40,7)</f>
        <v>65</v>
      </c>
      <c r="AA22" s="11">
        <f>VLOOKUP($C22,[2]Vienna!$BB$7:$BK$40,8)</f>
        <v>92</v>
      </c>
      <c r="AB22" s="11">
        <f>VLOOKUP($C22,[2]Vienna!$BB$7:$BK$40,9)</f>
        <v>0</v>
      </c>
      <c r="AC22" s="11">
        <f>VLOOKUP($C22,[2]Vienna!$BB$7:$BK$40,10)</f>
        <v>102</v>
      </c>
      <c r="AD22" s="12">
        <f t="shared" si="6"/>
        <v>169</v>
      </c>
      <c r="AE22" s="12">
        <f t="shared" si="7"/>
        <v>167</v>
      </c>
      <c r="AF22" s="12">
        <f t="shared" si="8"/>
        <v>0</v>
      </c>
      <c r="AG22" s="12" t="s">
        <v>38</v>
      </c>
      <c r="AH22" s="12" t="s">
        <v>38</v>
      </c>
      <c r="AI22" s="12">
        <f t="shared" si="9"/>
        <v>133</v>
      </c>
      <c r="AJ22" s="12">
        <v>0</v>
      </c>
      <c r="AK22" s="12">
        <f t="shared" si="10"/>
        <v>148</v>
      </c>
      <c r="AL22" s="12">
        <f t="shared" si="11"/>
        <v>160</v>
      </c>
      <c r="AM22" s="12">
        <f t="shared" si="12"/>
        <v>185</v>
      </c>
      <c r="AN22" s="12">
        <f t="shared" si="13"/>
        <v>184</v>
      </c>
      <c r="AO22" s="14">
        <f t="shared" si="14"/>
        <v>503.31306421681893</v>
      </c>
      <c r="AP22" s="11">
        <f>VLOOKUP($C22,[1]Vienna!$BB$7:$BK$40,5)</f>
        <v>15</v>
      </c>
      <c r="AQ22" s="11">
        <f>VLOOKUP($C22,[1]Vienna!$BB$7:$BK$40,6)</f>
        <v>35</v>
      </c>
      <c r="AR22" s="11">
        <f>VLOOKUP($C22,[1]Vienna!$BB$7:$BK$40,7)</f>
        <v>65</v>
      </c>
      <c r="AS22" s="11">
        <f>VLOOKUP($C22,[1]Vienna!$BB$7:$BK$40,8)</f>
        <v>93</v>
      </c>
      <c r="AT22" s="11">
        <f>VLOOKUP($C22,[1]Vienna!$BB$7:$BK$40,9)</f>
        <v>0</v>
      </c>
      <c r="AU22" s="11">
        <f>VLOOKUP($C22,[1]Vienna!$BB$7:$BK$40,10)</f>
        <v>103</v>
      </c>
      <c r="AV22" s="12">
        <f t="shared" si="15"/>
        <v>170</v>
      </c>
      <c r="AW22" s="12">
        <f t="shared" si="16"/>
        <v>168</v>
      </c>
      <c r="AX22" s="12">
        <f t="shared" si="17"/>
        <v>0</v>
      </c>
      <c r="AY22" s="12" t="s">
        <v>38</v>
      </c>
      <c r="AZ22" s="12" t="s">
        <v>38</v>
      </c>
      <c r="BA22" s="12">
        <f t="shared" si="18"/>
        <v>134</v>
      </c>
      <c r="BB22" s="12">
        <v>0</v>
      </c>
      <c r="BC22" s="12">
        <f t="shared" si="19"/>
        <v>149</v>
      </c>
      <c r="BD22" s="12">
        <f t="shared" si="20"/>
        <v>160</v>
      </c>
      <c r="BE22" s="12">
        <f t="shared" si="21"/>
        <v>186</v>
      </c>
      <c r="BF22" s="12">
        <f t="shared" si="22"/>
        <v>184</v>
      </c>
      <c r="BG22" s="14">
        <f t="shared" si="23"/>
        <v>346.76666705084648</v>
      </c>
      <c r="BH22" s="21">
        <f>IF($N22=2,BH52*'4 PEF'!$B$4,IF(OR($N22=3,$N22=4,$N22=5,$N22=6),BH52*'4 PEF'!$B$5,IF(OR($N22=7,$N22=8),BH52*'4 PEF'!$B$8,IF($N22=9,BH52*'4 PEF'!$B$7,IF($N22=10,BH52*'4 PEF'!$B$6)))))</f>
        <v>20.116215241414945</v>
      </c>
      <c r="BI22" s="21">
        <f>BI52*'4 PEF'!$B$8</f>
        <v>0</v>
      </c>
      <c r="BJ22" s="21">
        <f>IF($N22=2,BJ52*'4 PEF'!$B$4,IF(OR($N22=3,$N22=4,$N22=5,$N22=6),BJ52*'4 PEF'!$B$5,IF(OR($N22=7,$N22=8),BJ52*'4 PEF'!$B$8,IF($N22=9,BJ52*'4 PEF'!$B$7,IF($N22=10,BJ52*'4 PEF'!$B$6)))))</f>
        <v>4.6003597058878416</v>
      </c>
      <c r="BK22" s="21">
        <f>BK52*'4 PEF'!$B$8</f>
        <v>19.0743743999986</v>
      </c>
      <c r="BL22" s="21">
        <f>BL52*'4 PEF'!$B$8</f>
        <v>8.2388788870839793</v>
      </c>
      <c r="BM22" s="39">
        <f>BM52*'4 PEF'!$B$8</f>
        <v>-28.703999999999997</v>
      </c>
      <c r="BN22" s="40">
        <f t="shared" si="24"/>
        <v>23.325828234385373</v>
      </c>
      <c r="BO22" s="21">
        <f>IF($N22=2,BO52*'4 PEF'!$B$4,IF(OR($N22=3,$N22=4,$N22=5,$N22=6),BO52*'4 PEF'!$B$5,IF(OR($N22=7,$N22=8),BO52*'4 PEF'!$B$8,IF($N22=9,BO52*'4 PEF'!$B$7,IF($N22=10,BO52*'4 PEF'!$B$6)))))</f>
        <v>24.285797073744863</v>
      </c>
      <c r="BP22" s="21">
        <f>BP52*'4 PEF'!$B$8</f>
        <v>0</v>
      </c>
      <c r="BQ22" s="21">
        <f>IF($N22=2,BQ52*'4 PEF'!$B$4,IF(OR($N22=3,$N22=4,$N22=5,$N22=6),BQ52*'4 PEF'!$B$5,IF(OR($N22=7,$N22=8),BQ52*'4 PEF'!$B$8,IF($N22=9,BQ52*'4 PEF'!$B$7,IF($N22=10,BQ52*'4 PEF'!$B$6)))))</f>
        <v>7.5645673909015345</v>
      </c>
      <c r="BR22" s="21">
        <f>BR52*'4 PEF'!$B$8</f>
        <v>19.616453818183544</v>
      </c>
      <c r="BS22" s="21">
        <f>BS52*'4 PEF'!$B$8</f>
        <v>7.9242541984866142</v>
      </c>
      <c r="BT22" s="39">
        <f>BT52*'4 PEF'!$B$8</f>
        <v>-18.103272727272724</v>
      </c>
      <c r="BU22" s="40">
        <f t="shared" si="25"/>
        <v>41.287799754043832</v>
      </c>
      <c r="BV22" s="68"/>
    </row>
    <row r="23" spans="1:74" ht="15" customHeight="1" x14ac:dyDescent="0.25">
      <c r="A23" s="188"/>
      <c r="B23" s="100">
        <v>18</v>
      </c>
      <c r="C23" s="26">
        <f>VLOOKUP(M23,[1]aux!$A$2:$B$35,2)</f>
        <v>31</v>
      </c>
      <c r="D23" s="55" t="s">
        <v>41</v>
      </c>
      <c r="E23" s="55" t="s">
        <v>41</v>
      </c>
      <c r="F23" s="54" t="s">
        <v>42</v>
      </c>
      <c r="G23" s="54" t="s">
        <v>42</v>
      </c>
      <c r="H23" s="54">
        <v>0</v>
      </c>
      <c r="I23" s="54">
        <f t="shared" si="0"/>
        <v>4</v>
      </c>
      <c r="J23" s="54">
        <f t="shared" si="1"/>
        <v>3</v>
      </c>
      <c r="K23" s="54">
        <f t="shared" si="2"/>
        <v>1</v>
      </c>
      <c r="L23" s="54">
        <f t="shared" si="3"/>
        <v>1</v>
      </c>
      <c r="M23" s="94">
        <f t="shared" si="4"/>
        <v>4311</v>
      </c>
      <c r="N23" s="54">
        <v>8</v>
      </c>
      <c r="O23" s="54">
        <v>0</v>
      </c>
      <c r="P23" s="54">
        <v>1</v>
      </c>
      <c r="Q23" s="54">
        <v>0</v>
      </c>
      <c r="R23" s="54">
        <v>1</v>
      </c>
      <c r="S23" s="54" t="s">
        <v>42</v>
      </c>
      <c r="T23" s="26">
        <f t="shared" si="26"/>
        <v>23</v>
      </c>
      <c r="U23" s="54">
        <v>1</v>
      </c>
      <c r="V23" s="54">
        <v>1</v>
      </c>
      <c r="W23" s="19"/>
      <c r="X23" s="11">
        <f>VLOOKUP($C23,[2]Vienna!$BB$7:$BK$40,5)</f>
        <v>17</v>
      </c>
      <c r="Y23" s="11">
        <f>VLOOKUP($C23,[2]Vienna!$BB$7:$BK$40,6)</f>
        <v>37</v>
      </c>
      <c r="Z23" s="11">
        <f>VLOOKUP($C23,[2]Vienna!$BB$7:$BK$40,7)</f>
        <v>67</v>
      </c>
      <c r="AA23" s="11">
        <f>VLOOKUP($C23,[2]Vienna!$BB$7:$BK$40,8)</f>
        <v>92</v>
      </c>
      <c r="AB23" s="11">
        <f>VLOOKUP($C23,[2]Vienna!$BB$7:$BK$40,9)</f>
        <v>0</v>
      </c>
      <c r="AC23" s="11">
        <f>VLOOKUP($C23,[2]Vienna!$BB$7:$BK$40,10)</f>
        <v>102</v>
      </c>
      <c r="AD23" s="12">
        <f t="shared" si="6"/>
        <v>0</v>
      </c>
      <c r="AE23" s="12">
        <f t="shared" si="7"/>
        <v>0</v>
      </c>
      <c r="AF23" s="12">
        <f t="shared" si="8"/>
        <v>0</v>
      </c>
      <c r="AG23" s="12" t="s">
        <v>38</v>
      </c>
      <c r="AH23" s="12" t="s">
        <v>38</v>
      </c>
      <c r="AI23" s="12">
        <f t="shared" si="9"/>
        <v>133</v>
      </c>
      <c r="AJ23" s="12">
        <v>0</v>
      </c>
      <c r="AK23" s="12">
        <f t="shared" si="10"/>
        <v>148</v>
      </c>
      <c r="AL23" s="12">
        <f t="shared" si="11"/>
        <v>160</v>
      </c>
      <c r="AM23" s="12">
        <f t="shared" si="12"/>
        <v>185</v>
      </c>
      <c r="AN23" s="12">
        <f t="shared" si="13"/>
        <v>184</v>
      </c>
      <c r="AO23" s="14">
        <f t="shared" si="14"/>
        <v>504.75770233866206</v>
      </c>
      <c r="AP23" s="11">
        <f>VLOOKUP($C23,[1]Vienna!$BB$7:$BK$40,5)</f>
        <v>17</v>
      </c>
      <c r="AQ23" s="11">
        <f>VLOOKUP($C23,[1]Vienna!$BB$7:$BK$40,6)</f>
        <v>37</v>
      </c>
      <c r="AR23" s="11">
        <f>VLOOKUP($C23,[1]Vienna!$BB$7:$BK$40,7)</f>
        <v>67</v>
      </c>
      <c r="AS23" s="11">
        <f>VLOOKUP($C23,[1]Vienna!$BB$7:$BK$40,8)</f>
        <v>93</v>
      </c>
      <c r="AT23" s="11">
        <f>VLOOKUP($C23,[1]Vienna!$BB$7:$BK$40,9)</f>
        <v>0</v>
      </c>
      <c r="AU23" s="11">
        <f>VLOOKUP($C23,[1]Vienna!$BB$7:$BK$40,10)</f>
        <v>103</v>
      </c>
      <c r="AV23" s="12">
        <f t="shared" si="15"/>
        <v>0</v>
      </c>
      <c r="AW23" s="12">
        <f t="shared" si="16"/>
        <v>0</v>
      </c>
      <c r="AX23" s="12">
        <f t="shared" si="17"/>
        <v>0</v>
      </c>
      <c r="AY23" s="12" t="s">
        <v>38</v>
      </c>
      <c r="AZ23" s="12" t="s">
        <v>38</v>
      </c>
      <c r="BA23" s="12">
        <f t="shared" si="18"/>
        <v>134</v>
      </c>
      <c r="BB23" s="12">
        <v>0</v>
      </c>
      <c r="BC23" s="12">
        <f t="shared" si="19"/>
        <v>149</v>
      </c>
      <c r="BD23" s="12">
        <f t="shared" si="20"/>
        <v>160</v>
      </c>
      <c r="BE23" s="12">
        <f t="shared" si="21"/>
        <v>186</v>
      </c>
      <c r="BF23" s="12">
        <f t="shared" si="22"/>
        <v>184</v>
      </c>
      <c r="BG23" s="14">
        <f t="shared" si="23"/>
        <v>333.61892354002043</v>
      </c>
      <c r="BH23" s="21">
        <f>IF($N23=2,BH53*'4 PEF'!$B$4,IF(OR($N23=3,$N23=4,$N23=5,$N23=6),BH53*'4 PEF'!$B$5,IF(OR($N23=7,$N23=8),BH53*'4 PEF'!$B$8,IF($N23=9,BH53*'4 PEF'!$B$7,IF($N23=10,BH53*'4 PEF'!$B$6)))))</f>
        <v>25.198515681540549</v>
      </c>
      <c r="BI23" s="21">
        <f>BI53*'4 PEF'!$B$8</f>
        <v>0</v>
      </c>
      <c r="BJ23" s="21">
        <f>IF($N23=2,BJ53*'4 PEF'!$B$4,IF(OR($N23=3,$N23=4,$N23=5,$N23=6),BJ53*'4 PEF'!$B$5,IF(OR($N23=7,$N23=8),BJ53*'4 PEF'!$B$8,IF($N23=9,BJ53*'4 PEF'!$B$7,IF($N23=10,BJ53*'4 PEF'!$B$6)))))</f>
        <v>4.5078149062199113</v>
      </c>
      <c r="BK23" s="21">
        <f>BK53*'4 PEF'!$B$8</f>
        <v>19.0743743999986</v>
      </c>
      <c r="BL23" s="21">
        <f>BL53*'4 PEF'!$B$8</f>
        <v>0.77732648191850651</v>
      </c>
      <c r="BM23" s="39">
        <f>BM53*'4 PEF'!$B$8</f>
        <v>-28.703999999999997</v>
      </c>
      <c r="BN23" s="40">
        <f t="shared" si="24"/>
        <v>20.854031469677576</v>
      </c>
      <c r="BO23" s="21">
        <f>IF($N23=2,BO53*'4 PEF'!$B$4,IF(OR($N23=3,$N23=4,$N23=5,$N23=6),BO53*'4 PEF'!$B$5,IF(OR($N23=7,$N23=8),BO53*'4 PEF'!$B$8,IF($N23=9,BO53*'4 PEF'!$B$7,IF($N23=10,BO53*'4 PEF'!$B$6)))))</f>
        <v>29.83819043769719</v>
      </c>
      <c r="BP23" s="21">
        <f>BP53*'4 PEF'!$B$8</f>
        <v>0</v>
      </c>
      <c r="BQ23" s="21">
        <f>IF($N23=2,BQ53*'4 PEF'!$B$4,IF(OR($N23=3,$N23=4,$N23=5,$N23=6),BQ53*'4 PEF'!$B$5,IF(OR($N23=7,$N23=8),BQ53*'4 PEF'!$B$8,IF($N23=9,BQ53*'4 PEF'!$B$7,IF($N23=10,BQ53*'4 PEF'!$B$6)))))</f>
        <v>7.2349262525242599</v>
      </c>
      <c r="BR23" s="21">
        <f>BR53*'4 PEF'!$B$8</f>
        <v>19.616453818183544</v>
      </c>
      <c r="BS23" s="21">
        <f>BS53*'4 PEF'!$B$8</f>
        <v>0.70652172105450406</v>
      </c>
      <c r="BT23" s="39">
        <f>BT53*'4 PEF'!$B$8</f>
        <v>-18.103272727272724</v>
      </c>
      <c r="BU23" s="40">
        <f t="shared" si="25"/>
        <v>39.292819502186774</v>
      </c>
      <c r="BV23" s="68"/>
    </row>
    <row r="24" spans="1:74" ht="15" customHeight="1" x14ac:dyDescent="0.25">
      <c r="A24" s="188"/>
      <c r="B24" s="100">
        <v>19</v>
      </c>
      <c r="C24" s="26">
        <f>VLOOKUP(M24,[1]aux!$A$2:$B$35,2)</f>
        <v>33</v>
      </c>
      <c r="D24" s="55" t="s">
        <v>41</v>
      </c>
      <c r="E24" s="55" t="s">
        <v>41</v>
      </c>
      <c r="F24" s="54" t="s">
        <v>42</v>
      </c>
      <c r="G24" s="54" t="s">
        <v>42</v>
      </c>
      <c r="H24" s="54">
        <v>1</v>
      </c>
      <c r="I24" s="54">
        <f t="shared" si="0"/>
        <v>4</v>
      </c>
      <c r="J24" s="54">
        <f t="shared" si="1"/>
        <v>3</v>
      </c>
      <c r="K24" s="54">
        <f t="shared" si="2"/>
        <v>1</v>
      </c>
      <c r="L24" s="54">
        <f t="shared" si="3"/>
        <v>2</v>
      </c>
      <c r="M24" s="94">
        <f t="shared" si="4"/>
        <v>4312</v>
      </c>
      <c r="N24" s="54">
        <v>8</v>
      </c>
      <c r="O24" s="54">
        <v>0</v>
      </c>
      <c r="P24" s="54">
        <v>1</v>
      </c>
      <c r="Q24" s="54">
        <v>0</v>
      </c>
      <c r="R24" s="54">
        <v>1</v>
      </c>
      <c r="S24" s="54" t="s">
        <v>42</v>
      </c>
      <c r="T24" s="26">
        <f t="shared" si="26"/>
        <v>23</v>
      </c>
      <c r="U24" s="54">
        <v>1</v>
      </c>
      <c r="V24" s="54">
        <v>1</v>
      </c>
      <c r="W24" s="19"/>
      <c r="X24" s="11">
        <f>VLOOKUP($C24,[2]Vienna!$BB$7:$BK$40,5)</f>
        <v>17</v>
      </c>
      <c r="Y24" s="11">
        <f>VLOOKUP($C24,[2]Vienna!$BB$7:$BK$40,6)</f>
        <v>37</v>
      </c>
      <c r="Z24" s="11">
        <f>VLOOKUP($C24,[2]Vienna!$BB$7:$BK$40,7)</f>
        <v>67</v>
      </c>
      <c r="AA24" s="11">
        <f>VLOOKUP($C24,[2]Vienna!$BB$7:$BK$40,8)</f>
        <v>92</v>
      </c>
      <c r="AB24" s="11">
        <f>VLOOKUP($C24,[2]Vienna!$BB$7:$BK$40,9)</f>
        <v>0</v>
      </c>
      <c r="AC24" s="11">
        <f>VLOOKUP($C24,[2]Vienna!$BB$7:$BK$40,10)</f>
        <v>102</v>
      </c>
      <c r="AD24" s="12">
        <f t="shared" si="6"/>
        <v>169</v>
      </c>
      <c r="AE24" s="12">
        <f t="shared" si="7"/>
        <v>167</v>
      </c>
      <c r="AF24" s="12">
        <f t="shared" si="8"/>
        <v>0</v>
      </c>
      <c r="AG24" s="12" t="s">
        <v>38</v>
      </c>
      <c r="AH24" s="12" t="s">
        <v>38</v>
      </c>
      <c r="AI24" s="12">
        <f t="shared" si="9"/>
        <v>133</v>
      </c>
      <c r="AJ24" s="12">
        <v>0</v>
      </c>
      <c r="AK24" s="12">
        <f t="shared" si="10"/>
        <v>148</v>
      </c>
      <c r="AL24" s="12">
        <f t="shared" si="11"/>
        <v>160</v>
      </c>
      <c r="AM24" s="12">
        <f t="shared" si="12"/>
        <v>185</v>
      </c>
      <c r="AN24" s="12">
        <f t="shared" si="13"/>
        <v>184</v>
      </c>
      <c r="AO24" s="14">
        <f t="shared" si="14"/>
        <v>523.66770233866214</v>
      </c>
      <c r="AP24" s="11">
        <f>VLOOKUP($C24,[1]Vienna!$BB$7:$BK$40,5)</f>
        <v>17</v>
      </c>
      <c r="AQ24" s="11">
        <f>VLOOKUP($C24,[1]Vienna!$BB$7:$BK$40,6)</f>
        <v>37</v>
      </c>
      <c r="AR24" s="11">
        <f>VLOOKUP($C24,[1]Vienna!$BB$7:$BK$40,7)</f>
        <v>67</v>
      </c>
      <c r="AS24" s="11">
        <f>VLOOKUP($C24,[1]Vienna!$BB$7:$BK$40,8)</f>
        <v>93</v>
      </c>
      <c r="AT24" s="11">
        <f>VLOOKUP($C24,[1]Vienna!$BB$7:$BK$40,9)</f>
        <v>0</v>
      </c>
      <c r="AU24" s="11">
        <f>VLOOKUP($C24,[1]Vienna!$BB$7:$BK$40,10)</f>
        <v>103</v>
      </c>
      <c r="AV24" s="12">
        <f t="shared" si="15"/>
        <v>170</v>
      </c>
      <c r="AW24" s="12">
        <f t="shared" si="16"/>
        <v>168</v>
      </c>
      <c r="AX24" s="12">
        <f t="shared" si="17"/>
        <v>0</v>
      </c>
      <c r="AY24" s="12" t="s">
        <v>38</v>
      </c>
      <c r="AZ24" s="12" t="s">
        <v>38</v>
      </c>
      <c r="BA24" s="12">
        <f t="shared" si="18"/>
        <v>134</v>
      </c>
      <c r="BB24" s="12">
        <v>0</v>
      </c>
      <c r="BC24" s="12">
        <f t="shared" si="19"/>
        <v>149</v>
      </c>
      <c r="BD24" s="12">
        <f t="shared" si="20"/>
        <v>160</v>
      </c>
      <c r="BE24" s="12">
        <f t="shared" si="21"/>
        <v>186</v>
      </c>
      <c r="BF24" s="12">
        <f t="shared" si="22"/>
        <v>184</v>
      </c>
      <c r="BG24" s="14">
        <f t="shared" si="23"/>
        <v>355.58779626729313</v>
      </c>
      <c r="BH24" s="21">
        <f>IF($N24=2,BH54*'4 PEF'!$B$4,IF(OR($N24=3,$N24=4,$N24=5,$N24=6),BH54*'4 PEF'!$B$5,IF(OR($N24=7,$N24=8),BH54*'4 PEF'!$B$8,IF($N24=9,BH54*'4 PEF'!$B$7,IF($N24=10,BH54*'4 PEF'!$B$6)))))</f>
        <v>17.471134315498784</v>
      </c>
      <c r="BI24" s="21">
        <f>BI54*'4 PEF'!$B$8</f>
        <v>0</v>
      </c>
      <c r="BJ24" s="21">
        <f>IF($N24=2,BJ54*'4 PEF'!$B$4,IF(OR($N24=3,$N24=4,$N24=5,$N24=6),BJ54*'4 PEF'!$B$5,IF(OR($N24=7,$N24=8),BJ54*'4 PEF'!$B$8,IF($N24=9,BJ54*'4 PEF'!$B$7,IF($N24=10,BJ54*'4 PEF'!$B$6)))))</f>
        <v>4.6369017242537556</v>
      </c>
      <c r="BK24" s="21">
        <f>BK54*'4 PEF'!$B$8</f>
        <v>19.0743743999986</v>
      </c>
      <c r="BL24" s="21">
        <f>BL54*'4 PEF'!$B$8</f>
        <v>8.2260085939723915</v>
      </c>
      <c r="BM24" s="39">
        <f>BM54*'4 PEF'!$B$8</f>
        <v>-28.703999999999997</v>
      </c>
      <c r="BN24" s="40">
        <f t="shared" si="24"/>
        <v>20.704419033723536</v>
      </c>
      <c r="BO24" s="21">
        <f>IF($N24=2,BO54*'4 PEF'!$B$4,IF(OR($N24=3,$N24=4,$N24=5,$N24=6),BO54*'4 PEF'!$B$5,IF(OR($N24=7,$N24=8),BO54*'4 PEF'!$B$8,IF($N24=9,BO54*'4 PEF'!$B$7,IF($N24=10,BO54*'4 PEF'!$B$6)))))</f>
        <v>22.980301226457438</v>
      </c>
      <c r="BP24" s="21">
        <f>BP54*'4 PEF'!$B$8</f>
        <v>0</v>
      </c>
      <c r="BQ24" s="21">
        <f>IF($N24=2,BQ54*'4 PEF'!$B$4,IF(OR($N24=3,$N24=4,$N24=5,$N24=6),BQ54*'4 PEF'!$B$5,IF(OR($N24=7,$N24=8),BQ54*'4 PEF'!$B$8,IF($N24=9,BQ54*'4 PEF'!$B$7,IF($N24=10,BQ54*'4 PEF'!$B$6)))))</f>
        <v>7.6214658283182573</v>
      </c>
      <c r="BR24" s="21">
        <f>BR54*'4 PEF'!$B$8</f>
        <v>19.616453818183544</v>
      </c>
      <c r="BS24" s="21">
        <f>BS54*'4 PEF'!$B$8</f>
        <v>7.9207737230102957</v>
      </c>
      <c r="BT24" s="39">
        <f>BT54*'4 PEF'!$B$8</f>
        <v>-18.103272727272724</v>
      </c>
      <c r="BU24" s="40">
        <f t="shared" si="25"/>
        <v>40.035721868696811</v>
      </c>
      <c r="BV24" s="68"/>
    </row>
    <row r="25" spans="1:74" ht="15" customHeight="1" x14ac:dyDescent="0.25">
      <c r="A25" s="188"/>
      <c r="B25" s="100">
        <v>20</v>
      </c>
      <c r="C25" s="26">
        <f>VLOOKUP(M25,[1]aux!$A$2:$B$35,2)</f>
        <v>21</v>
      </c>
      <c r="D25" s="55"/>
      <c r="E25" s="55"/>
      <c r="F25" s="54"/>
      <c r="G25" s="54"/>
      <c r="H25" s="54">
        <v>1</v>
      </c>
      <c r="I25" s="54">
        <v>3</v>
      </c>
      <c r="J25" s="54">
        <v>2</v>
      </c>
      <c r="K25" s="54">
        <v>1</v>
      </c>
      <c r="L25" s="54">
        <v>2</v>
      </c>
      <c r="M25" s="94">
        <f t="shared" si="4"/>
        <v>3212</v>
      </c>
      <c r="N25" s="54">
        <v>9</v>
      </c>
      <c r="O25" s="54">
        <v>0</v>
      </c>
      <c r="P25" s="54">
        <v>2</v>
      </c>
      <c r="Q25" s="54">
        <v>0</v>
      </c>
      <c r="R25" s="54">
        <v>1</v>
      </c>
      <c r="S25" s="54" t="s">
        <v>42</v>
      </c>
      <c r="T25" s="26">
        <f t="shared" ref="T25:T32" si="27">IF(U25=0,IF(N25=3,14,IF(N25=7,16,IF(N25=8,17,IF(N25=9,18,IF(N25=10,19,15))))),IF(U25=1,IF(N25=3,20,IF(N25=7,22,IF(N25=8,23,IF(N25=9,24,IF(N25=10,25,21)))))))</f>
        <v>18</v>
      </c>
      <c r="U25" s="54">
        <v>0</v>
      </c>
      <c r="V25" s="54">
        <v>0</v>
      </c>
      <c r="W25" s="19"/>
      <c r="X25" s="11">
        <f>VLOOKUP($C25,[2]Vienna!$BB$7:$BK$40,5)</f>
        <v>15</v>
      </c>
      <c r="Y25" s="11">
        <f>VLOOKUP($C25,[2]Vienna!$BB$7:$BK$40,6)</f>
        <v>35</v>
      </c>
      <c r="Z25" s="11">
        <f>VLOOKUP($C25,[2]Vienna!$BB$7:$BK$40,7)</f>
        <v>65</v>
      </c>
      <c r="AA25" s="11">
        <f>VLOOKUP($C25,[2]Vienna!$BB$7:$BK$40,8)</f>
        <v>90</v>
      </c>
      <c r="AB25" s="11">
        <f>VLOOKUP($C25,[2]Vienna!$BB$7:$BK$40,9)</f>
        <v>0</v>
      </c>
      <c r="AC25" s="11">
        <f>VLOOKUP($C25,[2]Vienna!$BB$7:$BK$40,10)</f>
        <v>102</v>
      </c>
      <c r="AD25" s="12">
        <f t="shared" si="6"/>
        <v>169</v>
      </c>
      <c r="AE25" s="12">
        <f t="shared" si="7"/>
        <v>167</v>
      </c>
      <c r="AF25" s="12">
        <f t="shared" si="8"/>
        <v>0</v>
      </c>
      <c r="AG25" s="12" t="s">
        <v>38</v>
      </c>
      <c r="AH25" s="12" t="s">
        <v>38</v>
      </c>
      <c r="AI25" s="12">
        <f t="shared" si="9"/>
        <v>136</v>
      </c>
      <c r="AJ25" s="12">
        <v>0</v>
      </c>
      <c r="AK25" s="12">
        <f t="shared" si="10"/>
        <v>152</v>
      </c>
      <c r="AL25" s="12">
        <f t="shared" si="11"/>
        <v>160</v>
      </c>
      <c r="AM25" s="12">
        <f t="shared" si="12"/>
        <v>0</v>
      </c>
      <c r="AN25" s="12">
        <f t="shared" si="13"/>
        <v>0</v>
      </c>
      <c r="AO25" s="14">
        <f t="shared" si="14"/>
        <v>348.76255913997949</v>
      </c>
      <c r="AP25" s="11">
        <f>VLOOKUP($C25,[1]Vienna!$BB$7:$BK$40,5)</f>
        <v>15</v>
      </c>
      <c r="AQ25" s="11">
        <f>VLOOKUP($C25,[1]Vienna!$BB$7:$BK$40,6)</f>
        <v>35</v>
      </c>
      <c r="AR25" s="11">
        <f>VLOOKUP($C25,[1]Vienna!$BB$7:$BK$40,7)</f>
        <v>65</v>
      </c>
      <c r="AS25" s="11">
        <f>VLOOKUP($C25,[1]Vienna!$BB$7:$BK$40,8)</f>
        <v>91</v>
      </c>
      <c r="AT25" s="11">
        <f>VLOOKUP($C25,[1]Vienna!$BB$7:$BK$40,9)</f>
        <v>0</v>
      </c>
      <c r="AU25" s="11">
        <f>VLOOKUP($C25,[1]Vienna!$BB$7:$BK$40,10)</f>
        <v>103</v>
      </c>
      <c r="AV25" s="12">
        <f t="shared" si="15"/>
        <v>170</v>
      </c>
      <c r="AW25" s="12">
        <f t="shared" si="16"/>
        <v>168</v>
      </c>
      <c r="AX25" s="12">
        <f t="shared" si="17"/>
        <v>0</v>
      </c>
      <c r="AY25" s="12" t="s">
        <v>38</v>
      </c>
      <c r="AZ25" s="12" t="s">
        <v>38</v>
      </c>
      <c r="BA25" s="12">
        <f t="shared" si="18"/>
        <v>138</v>
      </c>
      <c r="BB25" s="12">
        <v>0</v>
      </c>
      <c r="BC25" s="12">
        <f t="shared" si="19"/>
        <v>153</v>
      </c>
      <c r="BD25" s="12">
        <f t="shared" si="20"/>
        <v>160</v>
      </c>
      <c r="BE25" s="12">
        <f t="shared" si="21"/>
        <v>0</v>
      </c>
      <c r="BF25" s="12">
        <f t="shared" si="22"/>
        <v>0</v>
      </c>
      <c r="BG25" s="14">
        <f t="shared" si="23"/>
        <v>216.85399194325706</v>
      </c>
      <c r="BH25" s="21">
        <f>IF($N25=2,BH55*'4 PEF'!$B$4,IF(OR($N25=3,$N25=4,$N25=5,$N25=6),BH55*'4 PEF'!$B$5,IF(OR($N25=7,$N25=8),BH55*'4 PEF'!$B$8,IF($N25=9,BH55*'4 PEF'!$B$7,IF($N25=10,BH55*'4 PEF'!$B$6)))))</f>
        <v>57.565268247344598</v>
      </c>
      <c r="BI25" s="21">
        <f>BI55*'4 PEF'!$B$8</f>
        <v>0</v>
      </c>
      <c r="BJ25" s="21">
        <f>IF($N25=2,BJ55*'4 PEF'!$B$4,IF(OR($N25=3,$N25=4,$N25=5,$N25=6),BJ55*'4 PEF'!$B$5,IF(OR($N25=7,$N25=8),BJ55*'4 PEF'!$B$8,IF($N25=9,BJ55*'4 PEF'!$B$7,IF($N25=10,BJ55*'4 PEF'!$B$6)))))</f>
        <v>18.864000000000001</v>
      </c>
      <c r="BK25" s="21">
        <f>BK55*'4 PEF'!$B$8</f>
        <v>19.0743743999986</v>
      </c>
      <c r="BL25" s="21">
        <f>BL55*'4 PEF'!$B$8</f>
        <v>8.2770979876452451</v>
      </c>
      <c r="BM25" s="39">
        <f>BM55*'4 PEF'!$B$8</f>
        <v>0</v>
      </c>
      <c r="BN25" s="95">
        <f t="shared" ref="BN25:BN28" si="28">SUM(BH25:BM25)</f>
        <v>103.78074063498845</v>
      </c>
      <c r="BO25" s="21">
        <f>IF($N25=2,BO55*'4 PEF'!$B$4,IF(OR($N25=3,$N25=4,$N25=5,$N25=6),BO55*'4 PEF'!$B$5,IF(OR($N25=7,$N25=8),BO55*'4 PEF'!$B$8,IF($N25=9,BO55*'4 PEF'!$B$7,IF($N25=10,BO55*'4 PEF'!$B$6)))))</f>
        <v>65.515615104459101</v>
      </c>
      <c r="BP25" s="21">
        <f>BP55*'4 PEF'!$B$8</f>
        <v>0</v>
      </c>
      <c r="BQ25" s="21">
        <f>IF($N25=2,BQ55*'4 PEF'!$B$4,IF(OR($N25=3,$N25=4,$N25=5,$N25=6),BQ55*'4 PEF'!$B$5,IF(OR($N25=7,$N25=8),BQ55*'4 PEF'!$B$8,IF($N25=9,BQ55*'4 PEF'!$B$7,IF($N25=10,BQ55*'4 PEF'!$B$6)))))</f>
        <v>29.123999999999999</v>
      </c>
      <c r="BR25" s="21">
        <f>BR55*'4 PEF'!$B$8</f>
        <v>19.616453818183544</v>
      </c>
      <c r="BS25" s="21">
        <f>BS55*'4 PEF'!$B$8</f>
        <v>7.9522949425008997</v>
      </c>
      <c r="BT25" s="39">
        <f>BT55*'4 PEF'!$B$8</f>
        <v>0</v>
      </c>
      <c r="BU25" s="40">
        <f t="shared" ref="BU25:BU28" si="29">SUM(BO25:BT25)</f>
        <v>122.20836386514354</v>
      </c>
      <c r="BV25" s="68"/>
    </row>
    <row r="26" spans="1:74" s="15" customFormat="1" ht="15" customHeight="1" x14ac:dyDescent="0.25">
      <c r="A26" s="189"/>
      <c r="B26" s="100">
        <v>21</v>
      </c>
      <c r="C26" s="26">
        <f>VLOOKUP(M26,[1]aux!$A$2:$B$35,2)</f>
        <v>27</v>
      </c>
      <c r="D26" s="55"/>
      <c r="E26" s="55"/>
      <c r="F26" s="54"/>
      <c r="G26" s="54"/>
      <c r="H26" s="54">
        <v>0</v>
      </c>
      <c r="I26" s="54">
        <v>4</v>
      </c>
      <c r="J26" s="54">
        <v>2</v>
      </c>
      <c r="K26" s="54">
        <v>1</v>
      </c>
      <c r="L26" s="54">
        <v>1</v>
      </c>
      <c r="M26" s="94">
        <f t="shared" si="4"/>
        <v>4211</v>
      </c>
      <c r="N26" s="54">
        <v>9</v>
      </c>
      <c r="O26" s="54">
        <v>0</v>
      </c>
      <c r="P26" s="54">
        <v>2</v>
      </c>
      <c r="Q26" s="54">
        <v>0</v>
      </c>
      <c r="R26" s="54">
        <v>1</v>
      </c>
      <c r="S26" s="54" t="s">
        <v>42</v>
      </c>
      <c r="T26" s="26">
        <f t="shared" si="27"/>
        <v>18</v>
      </c>
      <c r="U26" s="54">
        <v>0</v>
      </c>
      <c r="V26" s="54">
        <v>0</v>
      </c>
      <c r="W26" s="19"/>
      <c r="X26" s="11">
        <f>VLOOKUP($C26,[2]Vienna!$BB$7:$BK$40,5)</f>
        <v>17</v>
      </c>
      <c r="Y26" s="11">
        <f>VLOOKUP($C26,[2]Vienna!$BB$7:$BK$40,6)</f>
        <v>37</v>
      </c>
      <c r="Z26" s="11">
        <f>VLOOKUP($C26,[2]Vienna!$BB$7:$BK$40,7)</f>
        <v>67</v>
      </c>
      <c r="AA26" s="11">
        <f>VLOOKUP($C26,[2]Vienna!$BB$7:$BK$40,8)</f>
        <v>90</v>
      </c>
      <c r="AB26" s="11">
        <f>VLOOKUP($C26,[2]Vienna!$BB$7:$BK$40,9)</f>
        <v>0</v>
      </c>
      <c r="AC26" s="11">
        <f>VLOOKUP($C26,[2]Vienna!$BB$7:$BK$40,10)</f>
        <v>102</v>
      </c>
      <c r="AD26" s="12">
        <f t="shared" si="6"/>
        <v>0</v>
      </c>
      <c r="AE26" s="12">
        <f t="shared" si="7"/>
        <v>0</v>
      </c>
      <c r="AF26" s="12">
        <f t="shared" si="8"/>
        <v>0</v>
      </c>
      <c r="AG26" s="12" t="s">
        <v>38</v>
      </c>
      <c r="AH26" s="12" t="s">
        <v>38</v>
      </c>
      <c r="AI26" s="12">
        <f t="shared" si="9"/>
        <v>136</v>
      </c>
      <c r="AJ26" s="12">
        <v>0</v>
      </c>
      <c r="AK26" s="12">
        <f t="shared" si="10"/>
        <v>152</v>
      </c>
      <c r="AL26" s="12">
        <f t="shared" si="11"/>
        <v>160</v>
      </c>
      <c r="AM26" s="12">
        <f t="shared" si="12"/>
        <v>0</v>
      </c>
      <c r="AN26" s="12">
        <f t="shared" si="13"/>
        <v>0</v>
      </c>
      <c r="AO26" s="14">
        <f t="shared" si="14"/>
        <v>350.20719726182256</v>
      </c>
      <c r="AP26" s="11">
        <f>VLOOKUP($C26,[1]Vienna!$BB$7:$BK$40,5)</f>
        <v>17</v>
      </c>
      <c r="AQ26" s="11">
        <f>VLOOKUP($C26,[1]Vienna!$BB$7:$BK$40,6)</f>
        <v>37</v>
      </c>
      <c r="AR26" s="11">
        <f>VLOOKUP($C26,[1]Vienna!$BB$7:$BK$40,7)</f>
        <v>67</v>
      </c>
      <c r="AS26" s="11">
        <f>VLOOKUP($C26,[1]Vienna!$BB$7:$BK$40,8)</f>
        <v>91</v>
      </c>
      <c r="AT26" s="11">
        <f>VLOOKUP($C26,[1]Vienna!$BB$7:$BK$40,9)</f>
        <v>0</v>
      </c>
      <c r="AU26" s="11">
        <f>VLOOKUP($C26,[1]Vienna!$BB$7:$BK$40,10)</f>
        <v>103</v>
      </c>
      <c r="AV26" s="12">
        <f t="shared" si="15"/>
        <v>0</v>
      </c>
      <c r="AW26" s="12">
        <f t="shared" si="16"/>
        <v>0</v>
      </c>
      <c r="AX26" s="12">
        <f t="shared" si="17"/>
        <v>0</v>
      </c>
      <c r="AY26" s="12" t="s">
        <v>38</v>
      </c>
      <c r="AZ26" s="12" t="s">
        <v>38</v>
      </c>
      <c r="BA26" s="12">
        <f t="shared" si="18"/>
        <v>138</v>
      </c>
      <c r="BB26" s="12">
        <v>0</v>
      </c>
      <c r="BC26" s="12">
        <f t="shared" si="19"/>
        <v>153</v>
      </c>
      <c r="BD26" s="12">
        <f t="shared" si="20"/>
        <v>160</v>
      </c>
      <c r="BE26" s="12">
        <f t="shared" si="21"/>
        <v>0</v>
      </c>
      <c r="BF26" s="12">
        <f t="shared" si="22"/>
        <v>0</v>
      </c>
      <c r="BG26" s="14">
        <f t="shared" si="23"/>
        <v>203.70624843243095</v>
      </c>
      <c r="BH26" s="21">
        <f>IF($N26=2,BH56*'4 PEF'!$B$4,IF(OR($N26=3,$N26=4,$N26=5,$N26=6),BH56*'4 PEF'!$B$5,IF(OR($N26=7,$N26=8),BH56*'4 PEF'!$B$8,IF($N26=9,BH56*'4 PEF'!$B$7,IF($N26=10,BH56*'4 PEF'!$B$6)))))</f>
        <v>72.829047067962023</v>
      </c>
      <c r="BI26" s="21">
        <f>BI56*'4 PEF'!$B$8</f>
        <v>0</v>
      </c>
      <c r="BJ26" s="21">
        <f>IF($N26=2,BJ56*'4 PEF'!$B$4,IF(OR($N26=3,$N26=4,$N26=5,$N26=6),BJ56*'4 PEF'!$B$5,IF(OR($N26=7,$N26=8),BJ56*'4 PEF'!$B$8,IF($N26=9,BJ56*'4 PEF'!$B$7,IF($N26=10,BJ56*'4 PEF'!$B$6)))))</f>
        <v>18.864000000000001</v>
      </c>
      <c r="BK26" s="21">
        <f>BK56*'4 PEF'!$B$8</f>
        <v>19.0743743999986</v>
      </c>
      <c r="BL26" s="21">
        <f>BL56*'4 PEF'!$B$8</f>
        <v>0.81334620088978671</v>
      </c>
      <c r="BM26" s="39">
        <f>BM56*'4 PEF'!$B$8</f>
        <v>0</v>
      </c>
      <c r="BN26" s="95">
        <f t="shared" si="28"/>
        <v>111.58076766885041</v>
      </c>
      <c r="BO26" s="21">
        <f>IF($N26=2,BO56*'4 PEF'!$B$4,IF(OR($N26=3,$N26=4,$N26=5,$N26=6),BO56*'4 PEF'!$B$5,IF(OR($N26=7,$N26=8),BO56*'4 PEF'!$B$8,IF($N26=9,BO56*'4 PEF'!$B$7,IF($N26=10,BO56*'4 PEF'!$B$6)))))</f>
        <v>83.8000413188865</v>
      </c>
      <c r="BP26" s="21">
        <f>BP56*'4 PEF'!$B$8</f>
        <v>0</v>
      </c>
      <c r="BQ26" s="21">
        <f>IF($N26=2,BQ56*'4 PEF'!$B$4,IF(OR($N26=3,$N26=4,$N26=5,$N26=6),BQ56*'4 PEF'!$B$5,IF(OR($N26=7,$N26=8),BQ56*'4 PEF'!$B$8,IF($N26=9,BQ56*'4 PEF'!$B$7,IF($N26=10,BQ56*'4 PEF'!$B$6)))))</f>
        <v>29.123999999999999</v>
      </c>
      <c r="BR26" s="21">
        <f>BR56*'4 PEF'!$B$8</f>
        <v>19.616453818183544</v>
      </c>
      <c r="BS26" s="21">
        <f>BS56*'4 PEF'!$B$8</f>
        <v>0.73354019382883551</v>
      </c>
      <c r="BT26" s="39">
        <f>BT56*'4 PEF'!$B$8</f>
        <v>0</v>
      </c>
      <c r="BU26" s="40">
        <f t="shared" si="29"/>
        <v>133.27403533089887</v>
      </c>
      <c r="BV26" s="68"/>
    </row>
    <row r="27" spans="1:74" s="15" customFormat="1" ht="15" customHeight="1" x14ac:dyDescent="0.25">
      <c r="A27" s="189"/>
      <c r="B27" s="100">
        <v>22</v>
      </c>
      <c r="C27" s="26">
        <f>VLOOKUP(M27,[1]aux!$A$2:$B$35,2)</f>
        <v>33</v>
      </c>
      <c r="D27" s="55"/>
      <c r="E27" s="55"/>
      <c r="F27" s="54"/>
      <c r="G27" s="54"/>
      <c r="H27" s="54">
        <v>1</v>
      </c>
      <c r="I27" s="54">
        <v>4</v>
      </c>
      <c r="J27" s="54">
        <v>3</v>
      </c>
      <c r="K27" s="54">
        <v>1</v>
      </c>
      <c r="L27" s="54">
        <v>2</v>
      </c>
      <c r="M27" s="94">
        <f t="shared" si="4"/>
        <v>4312</v>
      </c>
      <c r="N27" s="54">
        <v>9</v>
      </c>
      <c r="O27" s="54">
        <v>0</v>
      </c>
      <c r="P27" s="54">
        <v>2</v>
      </c>
      <c r="Q27" s="54">
        <v>0</v>
      </c>
      <c r="R27" s="54">
        <v>1</v>
      </c>
      <c r="S27" s="54" t="s">
        <v>42</v>
      </c>
      <c r="T27" s="26">
        <f t="shared" si="27"/>
        <v>24</v>
      </c>
      <c r="U27" s="54">
        <v>1</v>
      </c>
      <c r="V27" s="54">
        <v>1</v>
      </c>
      <c r="W27" s="19"/>
      <c r="X27" s="11">
        <f>VLOOKUP($C27,[2]Vienna!$BB$7:$BK$40,5)</f>
        <v>17</v>
      </c>
      <c r="Y27" s="11">
        <f>VLOOKUP($C27,[2]Vienna!$BB$7:$BK$40,6)</f>
        <v>37</v>
      </c>
      <c r="Z27" s="11">
        <f>VLOOKUP($C27,[2]Vienna!$BB$7:$BK$40,7)</f>
        <v>67</v>
      </c>
      <c r="AA27" s="11">
        <f>VLOOKUP($C27,[2]Vienna!$BB$7:$BK$40,8)</f>
        <v>92</v>
      </c>
      <c r="AB27" s="11">
        <f>VLOOKUP($C27,[2]Vienna!$BB$7:$BK$40,9)</f>
        <v>0</v>
      </c>
      <c r="AC27" s="11">
        <f>VLOOKUP($C27,[2]Vienna!$BB$7:$BK$40,10)</f>
        <v>102</v>
      </c>
      <c r="AD27" s="12">
        <f t="shared" si="6"/>
        <v>169</v>
      </c>
      <c r="AE27" s="12">
        <f t="shared" si="7"/>
        <v>167</v>
      </c>
      <c r="AF27" s="12">
        <f t="shared" si="8"/>
        <v>0</v>
      </c>
      <c r="AG27" s="12" t="s">
        <v>38</v>
      </c>
      <c r="AH27" s="12" t="s">
        <v>38</v>
      </c>
      <c r="AI27" s="12">
        <f t="shared" si="9"/>
        <v>136</v>
      </c>
      <c r="AJ27" s="12">
        <v>0</v>
      </c>
      <c r="AK27" s="12">
        <f t="shared" si="10"/>
        <v>152</v>
      </c>
      <c r="AL27" s="12">
        <f t="shared" si="11"/>
        <v>160</v>
      </c>
      <c r="AM27" s="12">
        <f t="shared" si="12"/>
        <v>185</v>
      </c>
      <c r="AN27" s="12">
        <f t="shared" si="13"/>
        <v>184</v>
      </c>
      <c r="AO27" s="14">
        <f t="shared" si="14"/>
        <v>445.6838669633604</v>
      </c>
      <c r="AP27" s="11">
        <f>VLOOKUP($C27,[1]Vienna!$BB$7:$BK$40,5)</f>
        <v>17</v>
      </c>
      <c r="AQ27" s="11">
        <f>VLOOKUP($C27,[1]Vienna!$BB$7:$BK$40,6)</f>
        <v>37</v>
      </c>
      <c r="AR27" s="11">
        <f>VLOOKUP($C27,[1]Vienna!$BB$7:$BK$40,7)</f>
        <v>67</v>
      </c>
      <c r="AS27" s="11">
        <f>VLOOKUP($C27,[1]Vienna!$BB$7:$BK$40,8)</f>
        <v>93</v>
      </c>
      <c r="AT27" s="11">
        <f>VLOOKUP($C27,[1]Vienna!$BB$7:$BK$40,9)</f>
        <v>0</v>
      </c>
      <c r="AU27" s="11">
        <f>VLOOKUP($C27,[1]Vienna!$BB$7:$BK$40,10)</f>
        <v>103</v>
      </c>
      <c r="AV27" s="12">
        <f t="shared" si="15"/>
        <v>170</v>
      </c>
      <c r="AW27" s="12">
        <f t="shared" si="16"/>
        <v>168</v>
      </c>
      <c r="AX27" s="12">
        <f t="shared" si="17"/>
        <v>0</v>
      </c>
      <c r="AY27" s="12" t="s">
        <v>38</v>
      </c>
      <c r="AZ27" s="12" t="s">
        <v>38</v>
      </c>
      <c r="BA27" s="12">
        <f t="shared" si="18"/>
        <v>138</v>
      </c>
      <c r="BB27" s="12">
        <v>0</v>
      </c>
      <c r="BC27" s="12">
        <f t="shared" si="19"/>
        <v>153</v>
      </c>
      <c r="BD27" s="12">
        <f t="shared" si="20"/>
        <v>160</v>
      </c>
      <c r="BE27" s="12">
        <f t="shared" si="21"/>
        <v>186</v>
      </c>
      <c r="BF27" s="12">
        <f t="shared" si="22"/>
        <v>184</v>
      </c>
      <c r="BG27" s="14">
        <f t="shared" si="23"/>
        <v>282.54763870518468</v>
      </c>
      <c r="BH27" s="21">
        <f>IF($N27=2,BH57*'4 PEF'!$B$4,IF(OR($N27=3,$N27=4,$N27=5,$N27=6),BH57*'4 PEF'!$B$5,IF(OR($N27=7,$N27=8),BH57*'4 PEF'!$B$8,IF($N27=9,BH57*'4 PEF'!$B$7,IF($N27=10,BH57*'4 PEF'!$B$6)))))</f>
        <v>44.439198029355325</v>
      </c>
      <c r="BI27" s="21">
        <f>BI57*'4 PEF'!$B$8</f>
        <v>0</v>
      </c>
      <c r="BJ27" s="21">
        <f>IF($N27=2,BJ57*'4 PEF'!$B$4,IF(OR($N27=3,$N27=4,$N27=5,$N27=6),BJ57*'4 PEF'!$B$5,IF(OR($N27=7,$N27=8),BJ57*'4 PEF'!$B$8,IF($N27=9,BJ57*'4 PEF'!$B$7,IF($N27=10,BJ57*'4 PEF'!$B$6)))))</f>
        <v>11.192571428571428</v>
      </c>
      <c r="BK27" s="21">
        <f>BK57*'4 PEF'!$B$8</f>
        <v>19.0743743999986</v>
      </c>
      <c r="BL27" s="21">
        <f>BL57*'4 PEF'!$B$8</f>
        <v>8.2260085939723915</v>
      </c>
      <c r="BM27" s="39">
        <f>BM57*'4 PEF'!$B$8</f>
        <v>-28.703999999999997</v>
      </c>
      <c r="BN27" s="95">
        <f t="shared" si="28"/>
        <v>54.228152451897756</v>
      </c>
      <c r="BO27" s="21">
        <f>IF($N27=2,BO57*'4 PEF'!$B$4,IF(OR($N27=3,$N27=4,$N27=5,$N27=6),BO57*'4 PEF'!$B$5,IF(OR($N27=7,$N27=8),BO57*'4 PEF'!$B$8,IF($N27=9,BO57*'4 PEF'!$B$7,IF($N27=10,BO57*'4 PEF'!$B$6)))))</f>
        <v>56.511155283711396</v>
      </c>
      <c r="BP27" s="21">
        <f>BP57*'4 PEF'!$B$8</f>
        <v>0</v>
      </c>
      <c r="BQ27" s="21">
        <f>IF($N27=2,BQ57*'4 PEF'!$B$4,IF(OR($N27=3,$N27=4,$N27=5,$N27=6),BQ57*'4 PEF'!$B$5,IF(OR($N27=7,$N27=8),BQ57*'4 PEF'!$B$8,IF($N27=9,BQ57*'4 PEF'!$B$7,IF($N27=10,BQ57*'4 PEF'!$B$6)))))</f>
        <v>17.785818181818179</v>
      </c>
      <c r="BR27" s="21">
        <f>BR57*'4 PEF'!$B$8</f>
        <v>19.616453818183544</v>
      </c>
      <c r="BS27" s="21">
        <f>BS57*'4 PEF'!$B$8</f>
        <v>7.9207737230102957</v>
      </c>
      <c r="BT27" s="39">
        <f>BT57*'4 PEF'!$B$8</f>
        <v>-18.103272727272724</v>
      </c>
      <c r="BU27" s="40">
        <f t="shared" si="29"/>
        <v>83.730928279450694</v>
      </c>
      <c r="BV27" s="68"/>
    </row>
    <row r="28" spans="1:74" s="15" customFormat="1" ht="15" customHeight="1" x14ac:dyDescent="0.25">
      <c r="A28" s="189"/>
      <c r="B28" s="100">
        <v>23</v>
      </c>
      <c r="C28" s="26">
        <f>VLOOKUP(M28,[1]aux!$A$2:$B$35,2)</f>
        <v>33</v>
      </c>
      <c r="D28" s="55"/>
      <c r="E28" s="55"/>
      <c r="F28" s="54"/>
      <c r="G28" s="54"/>
      <c r="H28" s="54">
        <v>1</v>
      </c>
      <c r="I28" s="54">
        <v>4</v>
      </c>
      <c r="J28" s="54">
        <v>3</v>
      </c>
      <c r="K28" s="54">
        <v>1</v>
      </c>
      <c r="L28" s="54">
        <v>2</v>
      </c>
      <c r="M28" s="94">
        <f t="shared" si="4"/>
        <v>4312</v>
      </c>
      <c r="N28" s="54">
        <v>8</v>
      </c>
      <c r="O28" s="54">
        <v>0</v>
      </c>
      <c r="P28" s="54">
        <v>1</v>
      </c>
      <c r="Q28" s="54">
        <v>0</v>
      </c>
      <c r="R28" s="54">
        <v>1</v>
      </c>
      <c r="S28" s="54" t="s">
        <v>42</v>
      </c>
      <c r="T28" s="26">
        <f t="shared" si="27"/>
        <v>23</v>
      </c>
      <c r="U28" s="54">
        <v>1</v>
      </c>
      <c r="V28" s="54">
        <v>1</v>
      </c>
      <c r="W28" s="19"/>
      <c r="X28" s="11">
        <f>VLOOKUP($C28,[2]Vienna!$BB$7:$BK$40,5)</f>
        <v>17</v>
      </c>
      <c r="Y28" s="11">
        <f>VLOOKUP($C28,[2]Vienna!$BB$7:$BK$40,6)</f>
        <v>37</v>
      </c>
      <c r="Z28" s="11">
        <f>VLOOKUP($C28,[2]Vienna!$BB$7:$BK$40,7)</f>
        <v>67</v>
      </c>
      <c r="AA28" s="11">
        <f>VLOOKUP($C28,[2]Vienna!$BB$7:$BK$40,8)</f>
        <v>92</v>
      </c>
      <c r="AB28" s="11">
        <f>VLOOKUP($C28,[2]Vienna!$BB$7:$BK$40,9)</f>
        <v>0</v>
      </c>
      <c r="AC28" s="11">
        <f>VLOOKUP($C28,[2]Vienna!$BB$7:$BK$40,10)</f>
        <v>102</v>
      </c>
      <c r="AD28" s="12">
        <f t="shared" si="6"/>
        <v>169</v>
      </c>
      <c r="AE28" s="12">
        <f t="shared" si="7"/>
        <v>167</v>
      </c>
      <c r="AF28" s="12">
        <f t="shared" si="8"/>
        <v>0</v>
      </c>
      <c r="AG28" s="12" t="s">
        <v>38</v>
      </c>
      <c r="AH28" s="12" t="s">
        <v>38</v>
      </c>
      <c r="AI28" s="12">
        <f t="shared" si="9"/>
        <v>133</v>
      </c>
      <c r="AJ28" s="12">
        <v>0</v>
      </c>
      <c r="AK28" s="12">
        <f t="shared" si="10"/>
        <v>148</v>
      </c>
      <c r="AL28" s="12">
        <f t="shared" si="11"/>
        <v>160</v>
      </c>
      <c r="AM28" s="12">
        <f t="shared" si="12"/>
        <v>185</v>
      </c>
      <c r="AN28" s="12">
        <f t="shared" si="13"/>
        <v>184</v>
      </c>
      <c r="AO28" s="14">
        <f t="shared" si="14"/>
        <v>523.66770233866214</v>
      </c>
      <c r="AP28" s="11">
        <f>VLOOKUP($C28,[1]Vienna!$BB$7:$BK$40,5)</f>
        <v>17</v>
      </c>
      <c r="AQ28" s="11">
        <f>VLOOKUP($C28,[1]Vienna!$BB$7:$BK$40,6)</f>
        <v>37</v>
      </c>
      <c r="AR28" s="11">
        <f>VLOOKUP($C28,[1]Vienna!$BB$7:$BK$40,7)</f>
        <v>67</v>
      </c>
      <c r="AS28" s="11">
        <f>VLOOKUP($C28,[1]Vienna!$BB$7:$BK$40,8)</f>
        <v>93</v>
      </c>
      <c r="AT28" s="11">
        <f>VLOOKUP($C28,[1]Vienna!$BB$7:$BK$40,9)</f>
        <v>0</v>
      </c>
      <c r="AU28" s="11">
        <f>VLOOKUP($C28,[1]Vienna!$BB$7:$BK$40,10)</f>
        <v>103</v>
      </c>
      <c r="AV28" s="12">
        <f t="shared" si="15"/>
        <v>170</v>
      </c>
      <c r="AW28" s="12">
        <f t="shared" si="16"/>
        <v>168</v>
      </c>
      <c r="AX28" s="12">
        <f t="shared" si="17"/>
        <v>0</v>
      </c>
      <c r="AY28" s="12" t="s">
        <v>38</v>
      </c>
      <c r="AZ28" s="12" t="s">
        <v>38</v>
      </c>
      <c r="BA28" s="12">
        <f t="shared" si="18"/>
        <v>134</v>
      </c>
      <c r="BB28" s="12">
        <v>0</v>
      </c>
      <c r="BC28" s="12">
        <f t="shared" si="19"/>
        <v>149</v>
      </c>
      <c r="BD28" s="12">
        <f t="shared" si="20"/>
        <v>160</v>
      </c>
      <c r="BE28" s="12">
        <f t="shared" si="21"/>
        <v>186</v>
      </c>
      <c r="BF28" s="12">
        <f t="shared" si="22"/>
        <v>184</v>
      </c>
      <c r="BG28" s="14">
        <f t="shared" si="23"/>
        <v>355.58779626729313</v>
      </c>
      <c r="BH28" s="21">
        <f>IF($N28=2,BH58*'4 PEF'!$B$4,IF(OR($N28=3,$N28=4,$N28=5,$N28=6),BH58*'4 PEF'!$B$5,IF(OR($N28=7,$N28=8),BH58*'4 PEF'!$B$8,IF($N28=9,BH58*'4 PEF'!$B$7,IF($N28=10,BH58*'4 PEF'!$B$6)))))</f>
        <v>17.471134315498784</v>
      </c>
      <c r="BI28" s="21">
        <f>BI58*'4 PEF'!$B$8</f>
        <v>0</v>
      </c>
      <c r="BJ28" s="21">
        <f>IF($N28=2,BJ58*'4 PEF'!$B$4,IF(OR($N28=3,$N28=4,$N28=5,$N28=6),BJ58*'4 PEF'!$B$5,IF(OR($N28=7,$N28=8),BJ58*'4 PEF'!$B$8,IF($N28=9,BJ58*'4 PEF'!$B$7,IF($N28=10,BJ58*'4 PEF'!$B$6)))))</f>
        <v>4.6369017242537556</v>
      </c>
      <c r="BK28" s="21">
        <f>BK58*'4 PEF'!$B$8</f>
        <v>19.0743743999986</v>
      </c>
      <c r="BL28" s="21">
        <f>BL58*'4 PEF'!$B$8</f>
        <v>8.2260085939723915</v>
      </c>
      <c r="BM28" s="39">
        <f>BM58*'4 PEF'!$B$8</f>
        <v>-28.703999999999997</v>
      </c>
      <c r="BN28" s="95">
        <f t="shared" si="28"/>
        <v>20.704419033723536</v>
      </c>
      <c r="BO28" s="21">
        <f>IF($N28=2,BO58*'4 PEF'!$B$4,IF(OR($N28=3,$N28=4,$N28=5,$N28=6),BO58*'4 PEF'!$B$5,IF(OR($N28=7,$N28=8),BO58*'4 PEF'!$B$8,IF($N28=9,BO58*'4 PEF'!$B$7,IF($N28=10,BO58*'4 PEF'!$B$6)))))</f>
        <v>22.980301226457438</v>
      </c>
      <c r="BP28" s="21">
        <f>BP58*'4 PEF'!$B$8</f>
        <v>0</v>
      </c>
      <c r="BQ28" s="21">
        <f>IF($N28=2,BQ58*'4 PEF'!$B$4,IF(OR($N28=3,$N28=4,$N28=5,$N28=6),BQ58*'4 PEF'!$B$5,IF(OR($N28=7,$N28=8),BQ58*'4 PEF'!$B$8,IF($N28=9,BQ58*'4 PEF'!$B$7,IF($N28=10,BQ58*'4 PEF'!$B$6)))))</f>
        <v>7.6214658283182573</v>
      </c>
      <c r="BR28" s="21">
        <f>BR58*'4 PEF'!$B$8</f>
        <v>19.616453818183544</v>
      </c>
      <c r="BS28" s="21">
        <f>BS58*'4 PEF'!$B$8</f>
        <v>7.9207737230102957</v>
      </c>
      <c r="BT28" s="39">
        <f>BT58*'4 PEF'!$B$8</f>
        <v>-18.103272727272724</v>
      </c>
      <c r="BU28" s="40">
        <f t="shared" si="29"/>
        <v>40.035721868696811</v>
      </c>
      <c r="BV28" s="68"/>
    </row>
    <row r="29" spans="1:74" s="15" customFormat="1" ht="15" customHeight="1" x14ac:dyDescent="0.25">
      <c r="A29" s="189"/>
      <c r="B29" s="100">
        <v>24</v>
      </c>
      <c r="C29" s="26">
        <f>VLOOKUP(M29,[1]aux!$A$2:$B$35,2)</f>
        <v>31</v>
      </c>
      <c r="D29" s="55"/>
      <c r="E29" s="55"/>
      <c r="F29" s="54"/>
      <c r="G29" s="54"/>
      <c r="H29" s="54">
        <v>0</v>
      </c>
      <c r="I29" s="54">
        <v>4</v>
      </c>
      <c r="J29" s="54">
        <v>3</v>
      </c>
      <c r="K29" s="54">
        <v>1</v>
      </c>
      <c r="L29" s="54">
        <v>1</v>
      </c>
      <c r="M29" s="94">
        <f t="shared" si="4"/>
        <v>4311</v>
      </c>
      <c r="N29" s="54">
        <v>9</v>
      </c>
      <c r="O29" s="54">
        <v>0</v>
      </c>
      <c r="P29" s="54">
        <v>2</v>
      </c>
      <c r="Q29" s="54">
        <v>0</v>
      </c>
      <c r="R29" s="54">
        <v>1</v>
      </c>
      <c r="S29" s="54" t="s">
        <v>42</v>
      </c>
      <c r="T29" s="26">
        <f t="shared" si="27"/>
        <v>24</v>
      </c>
      <c r="U29" s="54">
        <v>1</v>
      </c>
      <c r="V29" s="54">
        <v>0</v>
      </c>
      <c r="W29" s="19"/>
      <c r="X29" s="11">
        <f>VLOOKUP($C29,[2]Vienna!$BB$7:$BK$40,5)</f>
        <v>17</v>
      </c>
      <c r="Y29" s="11">
        <f>VLOOKUP($C29,[2]Vienna!$BB$7:$BK$40,6)</f>
        <v>37</v>
      </c>
      <c r="Z29" s="11">
        <f>VLOOKUP($C29,[2]Vienna!$BB$7:$BK$40,7)</f>
        <v>67</v>
      </c>
      <c r="AA29" s="11">
        <f>VLOOKUP($C29,[2]Vienna!$BB$7:$BK$40,8)</f>
        <v>92</v>
      </c>
      <c r="AB29" s="11">
        <f>VLOOKUP($C29,[2]Vienna!$BB$7:$BK$40,9)</f>
        <v>0</v>
      </c>
      <c r="AC29" s="11">
        <f>VLOOKUP($C29,[2]Vienna!$BB$7:$BK$40,10)</f>
        <v>102</v>
      </c>
      <c r="AD29" s="12">
        <f t="shared" si="6"/>
        <v>0</v>
      </c>
      <c r="AE29" s="12">
        <f t="shared" si="7"/>
        <v>0</v>
      </c>
      <c r="AF29" s="12">
        <f t="shared" si="8"/>
        <v>0</v>
      </c>
      <c r="AG29" s="12" t="s">
        <v>38</v>
      </c>
      <c r="AH29" s="12" t="s">
        <v>38</v>
      </c>
      <c r="AI29" s="12">
        <f t="shared" si="9"/>
        <v>136</v>
      </c>
      <c r="AJ29" s="12">
        <v>0</v>
      </c>
      <c r="AK29" s="12">
        <f t="shared" si="10"/>
        <v>152</v>
      </c>
      <c r="AL29" s="12">
        <f t="shared" si="11"/>
        <v>160</v>
      </c>
      <c r="AM29" s="12">
        <f t="shared" si="12"/>
        <v>185</v>
      </c>
      <c r="AN29" s="12">
        <f t="shared" si="13"/>
        <v>0</v>
      </c>
      <c r="AO29" s="14">
        <f t="shared" si="14"/>
        <v>368.82386696336039</v>
      </c>
      <c r="AP29" s="11">
        <f>VLOOKUP($C29,[1]Vienna!$BB$7:$BK$40,5)</f>
        <v>17</v>
      </c>
      <c r="AQ29" s="11">
        <f>VLOOKUP($C29,[1]Vienna!$BB$7:$BK$40,6)</f>
        <v>37</v>
      </c>
      <c r="AR29" s="11">
        <f>VLOOKUP($C29,[1]Vienna!$BB$7:$BK$40,7)</f>
        <v>67</v>
      </c>
      <c r="AS29" s="11">
        <f>VLOOKUP($C29,[1]Vienna!$BB$7:$BK$40,8)</f>
        <v>93</v>
      </c>
      <c r="AT29" s="11">
        <f>VLOOKUP($C29,[1]Vienna!$BB$7:$BK$40,9)</f>
        <v>0</v>
      </c>
      <c r="AU29" s="11">
        <f>VLOOKUP($C29,[1]Vienna!$BB$7:$BK$40,10)</f>
        <v>103</v>
      </c>
      <c r="AV29" s="12">
        <f t="shared" si="15"/>
        <v>0</v>
      </c>
      <c r="AW29" s="12">
        <f t="shared" si="16"/>
        <v>0</v>
      </c>
      <c r="AX29" s="12">
        <f t="shared" si="17"/>
        <v>0</v>
      </c>
      <c r="AY29" s="12" t="s">
        <v>38</v>
      </c>
      <c r="AZ29" s="12" t="s">
        <v>38</v>
      </c>
      <c r="BA29" s="12">
        <f t="shared" si="18"/>
        <v>138</v>
      </c>
      <c r="BB29" s="12">
        <v>0</v>
      </c>
      <c r="BC29" s="12">
        <f t="shared" si="19"/>
        <v>153</v>
      </c>
      <c r="BD29" s="12">
        <f t="shared" si="20"/>
        <v>160</v>
      </c>
      <c r="BE29" s="12">
        <f t="shared" si="21"/>
        <v>186</v>
      </c>
      <c r="BF29" s="12">
        <f t="shared" si="22"/>
        <v>0</v>
      </c>
      <c r="BG29" s="14">
        <f t="shared" si="23"/>
        <v>224.52098820013418</v>
      </c>
      <c r="BH29" s="21">
        <f>IF($N29=2,BH59*'4 PEF'!$B$4,IF(OR($N29=3,$N29=4,$N29=5,$N29=6),BH59*'4 PEF'!$B$5,IF(OR($N29=7,$N29=8),BH59*'4 PEF'!$B$8,IF($N29=9,BH59*'4 PEF'!$B$7,IF($N29=10,BH59*'4 PEF'!$B$6)))))</f>
        <v>65.929819365798977</v>
      </c>
      <c r="BI29" s="21">
        <f>BI59*'4 PEF'!$B$8</f>
        <v>0</v>
      </c>
      <c r="BJ29" s="21">
        <f>IF($N29=2,BJ59*'4 PEF'!$B$4,IF(OR($N29=3,$N29=4,$N29=5,$N29=6),BJ59*'4 PEF'!$B$5,IF(OR($N29=7,$N29=8),BJ59*'4 PEF'!$B$8,IF($N29=9,BJ59*'4 PEF'!$B$7,IF($N29=10,BJ59*'4 PEF'!$B$6)))))</f>
        <v>11.192571428571428</v>
      </c>
      <c r="BK29" s="21">
        <f>BK59*'4 PEF'!$B$8</f>
        <v>19.0743743999986</v>
      </c>
      <c r="BL29" s="21">
        <f>BL59*'4 PEF'!$B$8</f>
        <v>0.77732648191850651</v>
      </c>
      <c r="BM29" s="39">
        <f>BM59*'4 PEF'!$B$8</f>
        <v>0</v>
      </c>
      <c r="BN29" s="40">
        <f t="shared" ref="BN29:BN32" si="30">SUM(BH29:BM29)</f>
        <v>96.974091676287514</v>
      </c>
      <c r="BO29" s="21">
        <f>IF($N29=2,BO59*'4 PEF'!$B$4,IF(OR($N29=3,$N29=4,$N29=5,$N29=6),BO59*'4 PEF'!$B$5,IF(OR($N29=7,$N29=8),BO59*'4 PEF'!$B$8,IF($N29=9,BO59*'4 PEF'!$B$7,IF($N29=10,BO59*'4 PEF'!$B$6)))))</f>
        <v>77.295702452518981</v>
      </c>
      <c r="BP29" s="21">
        <f>BP59*'4 PEF'!$B$8</f>
        <v>0</v>
      </c>
      <c r="BQ29" s="21">
        <f>IF($N29=2,BQ59*'4 PEF'!$B$4,IF(OR($N29=3,$N29=4,$N29=5,$N29=6),BQ59*'4 PEF'!$B$5,IF(OR($N29=7,$N29=8),BQ59*'4 PEF'!$B$8,IF($N29=9,BQ59*'4 PEF'!$B$7,IF($N29=10,BQ59*'4 PEF'!$B$6)))))</f>
        <v>17.785818181818179</v>
      </c>
      <c r="BR29" s="21">
        <f>BR59*'4 PEF'!$B$8</f>
        <v>19.616453818183544</v>
      </c>
      <c r="BS29" s="21">
        <f>BS59*'4 PEF'!$B$8</f>
        <v>0.70652172105450406</v>
      </c>
      <c r="BT29" s="39">
        <f>BT59*'4 PEF'!$B$8</f>
        <v>0</v>
      </c>
      <c r="BU29" s="40">
        <f t="shared" ref="BU29:BU32" si="31">SUM(BO29:BT29)</f>
        <v>115.4044961735752</v>
      </c>
      <c r="BV29" s="68"/>
    </row>
    <row r="30" spans="1:74" s="15" customFormat="1" ht="15" customHeight="1" x14ac:dyDescent="0.25">
      <c r="A30" s="189"/>
      <c r="B30" s="100">
        <v>25</v>
      </c>
      <c r="C30" s="26">
        <f>VLOOKUP(M30,[1]aux!$A$2:$B$35,2)</f>
        <v>27</v>
      </c>
      <c r="D30" s="55"/>
      <c r="E30" s="55"/>
      <c r="F30" s="54"/>
      <c r="G30" s="54"/>
      <c r="H30" s="54">
        <v>0</v>
      </c>
      <c r="I30" s="54">
        <v>4</v>
      </c>
      <c r="J30" s="54">
        <v>2</v>
      </c>
      <c r="K30" s="54">
        <v>1</v>
      </c>
      <c r="L30" s="54">
        <v>1</v>
      </c>
      <c r="M30" s="94">
        <f t="shared" si="4"/>
        <v>4211</v>
      </c>
      <c r="N30" s="54">
        <v>9</v>
      </c>
      <c r="O30" s="54">
        <v>0</v>
      </c>
      <c r="P30" s="54">
        <v>1</v>
      </c>
      <c r="Q30" s="54">
        <v>0</v>
      </c>
      <c r="R30" s="54">
        <v>1</v>
      </c>
      <c r="S30" s="54" t="s">
        <v>42</v>
      </c>
      <c r="T30" s="26">
        <f t="shared" si="27"/>
        <v>24</v>
      </c>
      <c r="U30" s="54">
        <v>1</v>
      </c>
      <c r="V30" s="54">
        <v>1</v>
      </c>
      <c r="W30" s="19"/>
      <c r="X30" s="11">
        <f>VLOOKUP($C30,[2]Vienna!$BB$7:$BK$40,5)</f>
        <v>17</v>
      </c>
      <c r="Y30" s="11">
        <f>VLOOKUP($C30,[2]Vienna!$BB$7:$BK$40,6)</f>
        <v>37</v>
      </c>
      <c r="Z30" s="11">
        <f>VLOOKUP($C30,[2]Vienna!$BB$7:$BK$40,7)</f>
        <v>67</v>
      </c>
      <c r="AA30" s="11">
        <f>VLOOKUP($C30,[2]Vienna!$BB$7:$BK$40,8)</f>
        <v>90</v>
      </c>
      <c r="AB30" s="11">
        <f>VLOOKUP($C30,[2]Vienna!$BB$7:$BK$40,9)</f>
        <v>0</v>
      </c>
      <c r="AC30" s="11">
        <f>VLOOKUP($C30,[2]Vienna!$BB$7:$BK$40,10)</f>
        <v>102</v>
      </c>
      <c r="AD30" s="12">
        <f t="shared" si="6"/>
        <v>0</v>
      </c>
      <c r="AE30" s="12">
        <f t="shared" si="7"/>
        <v>0</v>
      </c>
      <c r="AF30" s="12">
        <f t="shared" si="8"/>
        <v>0</v>
      </c>
      <c r="AG30" s="12" t="s">
        <v>38</v>
      </c>
      <c r="AH30" s="12" t="s">
        <v>38</v>
      </c>
      <c r="AI30" s="12">
        <f t="shared" si="9"/>
        <v>136</v>
      </c>
      <c r="AJ30" s="12">
        <v>0</v>
      </c>
      <c r="AK30" s="12">
        <f t="shared" si="10"/>
        <v>148</v>
      </c>
      <c r="AL30" s="12">
        <f t="shared" si="11"/>
        <v>160</v>
      </c>
      <c r="AM30" s="12">
        <f t="shared" si="12"/>
        <v>185</v>
      </c>
      <c r="AN30" s="12">
        <f t="shared" si="13"/>
        <v>184</v>
      </c>
      <c r="AO30" s="14">
        <f t="shared" si="14"/>
        <v>440.85319726182252</v>
      </c>
      <c r="AP30" s="11">
        <f>VLOOKUP($C30,[1]Vienna!$BB$7:$BK$40,5)</f>
        <v>17</v>
      </c>
      <c r="AQ30" s="11">
        <f>VLOOKUP($C30,[1]Vienna!$BB$7:$BK$40,6)</f>
        <v>37</v>
      </c>
      <c r="AR30" s="11">
        <f>VLOOKUP($C30,[1]Vienna!$BB$7:$BK$40,7)</f>
        <v>67</v>
      </c>
      <c r="AS30" s="11">
        <f>VLOOKUP($C30,[1]Vienna!$BB$7:$BK$40,8)</f>
        <v>91</v>
      </c>
      <c r="AT30" s="11">
        <f>VLOOKUP($C30,[1]Vienna!$BB$7:$BK$40,9)</f>
        <v>0</v>
      </c>
      <c r="AU30" s="11">
        <f>VLOOKUP($C30,[1]Vienna!$BB$7:$BK$40,10)</f>
        <v>103</v>
      </c>
      <c r="AV30" s="12">
        <f t="shared" si="15"/>
        <v>0</v>
      </c>
      <c r="AW30" s="12">
        <f t="shared" si="16"/>
        <v>0</v>
      </c>
      <c r="AX30" s="12">
        <f t="shared" si="17"/>
        <v>0</v>
      </c>
      <c r="AY30" s="12" t="s">
        <v>38</v>
      </c>
      <c r="AZ30" s="12" t="s">
        <v>38</v>
      </c>
      <c r="BA30" s="12">
        <f t="shared" si="18"/>
        <v>138</v>
      </c>
      <c r="BB30" s="12">
        <v>0</v>
      </c>
      <c r="BC30" s="12">
        <f t="shared" si="19"/>
        <v>149</v>
      </c>
      <c r="BD30" s="12">
        <f t="shared" si="20"/>
        <v>160</v>
      </c>
      <c r="BE30" s="12">
        <f t="shared" si="21"/>
        <v>186</v>
      </c>
      <c r="BF30" s="12">
        <f t="shared" si="22"/>
        <v>184</v>
      </c>
      <c r="BG30" s="14">
        <f t="shared" si="23"/>
        <v>277.71958176576425</v>
      </c>
      <c r="BH30" s="21">
        <f>IF($N30=2,BH60*'4 PEF'!$B$4,IF(OR($N30=3,$N30=4,$N30=5,$N30=6),BH60*'4 PEF'!$B$5,IF(OR($N30=7,$N30=8),BH60*'4 PEF'!$B$8,IF($N30=9,BH60*'4 PEF'!$B$7,IF($N30=10,BH60*'4 PEF'!$B$6)))))</f>
        <v>69.113279360412946</v>
      </c>
      <c r="BI30" s="21">
        <f>BI60*'4 PEF'!$B$8</f>
        <v>0</v>
      </c>
      <c r="BJ30" s="21">
        <f>IF($N30=2,BJ60*'4 PEF'!$B$4,IF(OR($N30=3,$N30=4,$N30=5,$N30=6),BJ60*'4 PEF'!$B$5,IF(OR($N30=7,$N30=8),BJ60*'4 PEF'!$B$8,IF($N30=9,BJ60*'4 PEF'!$B$7,IF($N30=10,BJ60*'4 PEF'!$B$6)))))</f>
        <v>11.192571428571428</v>
      </c>
      <c r="BK30" s="21">
        <f>BK60*'4 PEF'!$B$8</f>
        <v>19.0743743999986</v>
      </c>
      <c r="BL30" s="21">
        <f>BL60*'4 PEF'!$B$8</f>
        <v>0.81334620088978671</v>
      </c>
      <c r="BM30" s="39">
        <f>BM60*'4 PEF'!$B$8</f>
        <v>-28.703999999999997</v>
      </c>
      <c r="BN30" s="40">
        <f t="shared" si="30"/>
        <v>71.489571389872765</v>
      </c>
      <c r="BO30" s="21">
        <f>IF($N30=2,BO60*'4 PEF'!$B$4,IF(OR($N30=3,$N30=4,$N30=5,$N30=6),BO60*'4 PEF'!$B$5,IF(OR($N30=7,$N30=8),BO60*'4 PEF'!$B$8,IF($N30=9,BO60*'4 PEF'!$B$7,IF($N30=10,BO60*'4 PEF'!$B$6)))))</f>
        <v>79.52452900669843</v>
      </c>
      <c r="BP30" s="21">
        <f>BP60*'4 PEF'!$B$8</f>
        <v>0</v>
      </c>
      <c r="BQ30" s="21">
        <f>IF($N30=2,BQ60*'4 PEF'!$B$4,IF(OR($N30=3,$N30=4,$N30=5,$N30=6),BQ60*'4 PEF'!$B$5,IF(OR($N30=7,$N30=8),BQ60*'4 PEF'!$B$8,IF($N30=9,BQ60*'4 PEF'!$B$7,IF($N30=10,BQ60*'4 PEF'!$B$6)))))</f>
        <v>17.785818181818179</v>
      </c>
      <c r="BR30" s="21">
        <f>BR60*'4 PEF'!$B$8</f>
        <v>19.616453818183544</v>
      </c>
      <c r="BS30" s="21">
        <f>BS60*'4 PEF'!$B$8</f>
        <v>0.73354019382883551</v>
      </c>
      <c r="BT30" s="39">
        <f>BT60*'4 PEF'!$B$8</f>
        <v>-18.103272727272724</v>
      </c>
      <c r="BU30" s="40">
        <f t="shared" si="31"/>
        <v>99.557068473256251</v>
      </c>
      <c r="BV30" s="68"/>
    </row>
    <row r="31" spans="1:74" s="15" customFormat="1" ht="15" customHeight="1" x14ac:dyDescent="0.25">
      <c r="A31" s="189"/>
      <c r="B31" s="100">
        <v>26</v>
      </c>
      <c r="C31" s="26">
        <f>VLOOKUP(M31,[1]aux!$A$2:$B$35,2)</f>
        <v>33</v>
      </c>
      <c r="D31" s="55"/>
      <c r="E31" s="55"/>
      <c r="F31" s="54"/>
      <c r="G31" s="54"/>
      <c r="H31" s="54">
        <v>1</v>
      </c>
      <c r="I31" s="54">
        <v>4</v>
      </c>
      <c r="J31" s="54">
        <v>3</v>
      </c>
      <c r="K31" s="54">
        <v>1</v>
      </c>
      <c r="L31" s="54">
        <v>2</v>
      </c>
      <c r="M31" s="94">
        <f t="shared" si="4"/>
        <v>4312</v>
      </c>
      <c r="N31" s="54">
        <v>8</v>
      </c>
      <c r="O31" s="54">
        <v>0</v>
      </c>
      <c r="P31" s="54">
        <v>1</v>
      </c>
      <c r="Q31" s="54">
        <v>0</v>
      </c>
      <c r="R31" s="54">
        <v>1</v>
      </c>
      <c r="S31" s="54" t="s">
        <v>42</v>
      </c>
      <c r="T31" s="26">
        <f t="shared" si="27"/>
        <v>23</v>
      </c>
      <c r="U31" s="54">
        <v>1</v>
      </c>
      <c r="V31" s="54">
        <v>1</v>
      </c>
      <c r="W31" s="19"/>
      <c r="X31" s="11">
        <f>VLOOKUP($C31,[2]Vienna!$BB$7:$BK$40,5)</f>
        <v>17</v>
      </c>
      <c r="Y31" s="11">
        <f>VLOOKUP($C31,[2]Vienna!$BB$7:$BK$40,6)</f>
        <v>37</v>
      </c>
      <c r="Z31" s="11">
        <f>VLOOKUP($C31,[2]Vienna!$BB$7:$BK$40,7)</f>
        <v>67</v>
      </c>
      <c r="AA31" s="11">
        <f>VLOOKUP($C31,[2]Vienna!$BB$7:$BK$40,8)</f>
        <v>92</v>
      </c>
      <c r="AB31" s="11">
        <f>VLOOKUP($C31,[2]Vienna!$BB$7:$BK$40,9)</f>
        <v>0</v>
      </c>
      <c r="AC31" s="11">
        <f>VLOOKUP($C31,[2]Vienna!$BB$7:$BK$40,10)</f>
        <v>102</v>
      </c>
      <c r="AD31" s="12">
        <f t="shared" si="6"/>
        <v>169</v>
      </c>
      <c r="AE31" s="12">
        <f t="shared" si="7"/>
        <v>167</v>
      </c>
      <c r="AF31" s="12">
        <f t="shared" si="8"/>
        <v>0</v>
      </c>
      <c r="AG31" s="12" t="s">
        <v>38</v>
      </c>
      <c r="AH31" s="12" t="s">
        <v>38</v>
      </c>
      <c r="AI31" s="12">
        <f t="shared" si="9"/>
        <v>133</v>
      </c>
      <c r="AJ31" s="12">
        <v>0</v>
      </c>
      <c r="AK31" s="12">
        <f t="shared" si="10"/>
        <v>148</v>
      </c>
      <c r="AL31" s="12">
        <f t="shared" si="11"/>
        <v>160</v>
      </c>
      <c r="AM31" s="12">
        <f t="shared" si="12"/>
        <v>185</v>
      </c>
      <c r="AN31" s="12">
        <f t="shared" si="13"/>
        <v>184</v>
      </c>
      <c r="AO31" s="14">
        <f t="shared" si="14"/>
        <v>523.66770233866214</v>
      </c>
      <c r="AP31" s="11">
        <f>VLOOKUP($C31,[1]Vienna!$BB$7:$BK$40,5)</f>
        <v>17</v>
      </c>
      <c r="AQ31" s="11">
        <f>VLOOKUP($C31,[1]Vienna!$BB$7:$BK$40,6)</f>
        <v>37</v>
      </c>
      <c r="AR31" s="11">
        <f>VLOOKUP($C31,[1]Vienna!$BB$7:$BK$40,7)</f>
        <v>67</v>
      </c>
      <c r="AS31" s="11">
        <f>VLOOKUP($C31,[1]Vienna!$BB$7:$BK$40,8)</f>
        <v>93</v>
      </c>
      <c r="AT31" s="11">
        <f>VLOOKUP($C31,[1]Vienna!$BB$7:$BK$40,9)</f>
        <v>0</v>
      </c>
      <c r="AU31" s="11">
        <f>VLOOKUP($C31,[1]Vienna!$BB$7:$BK$40,10)</f>
        <v>103</v>
      </c>
      <c r="AV31" s="12">
        <f t="shared" si="15"/>
        <v>170</v>
      </c>
      <c r="AW31" s="12">
        <f t="shared" si="16"/>
        <v>168</v>
      </c>
      <c r="AX31" s="12">
        <f t="shared" si="17"/>
        <v>0</v>
      </c>
      <c r="AY31" s="12" t="s">
        <v>38</v>
      </c>
      <c r="AZ31" s="12" t="s">
        <v>38</v>
      </c>
      <c r="BA31" s="12">
        <f t="shared" si="18"/>
        <v>134</v>
      </c>
      <c r="BB31" s="12">
        <v>0</v>
      </c>
      <c r="BC31" s="12">
        <f t="shared" si="19"/>
        <v>149</v>
      </c>
      <c r="BD31" s="12">
        <f t="shared" si="20"/>
        <v>160</v>
      </c>
      <c r="BE31" s="12">
        <f t="shared" si="21"/>
        <v>186</v>
      </c>
      <c r="BF31" s="12">
        <f t="shared" si="22"/>
        <v>184</v>
      </c>
      <c r="BG31" s="14">
        <f t="shared" si="23"/>
        <v>355.58779626729313</v>
      </c>
      <c r="BH31" s="21">
        <f>IF($N31=2,BH61*'4 PEF'!$B$4,IF(OR($N31=3,$N31=4,$N31=5,$N31=6),BH61*'4 PEF'!$B$5,IF(OR($N31=7,$N31=8),BH61*'4 PEF'!$B$8,IF($N31=9,BH61*'4 PEF'!$B$7,IF($N31=10,BH61*'4 PEF'!$B$6)))))</f>
        <v>17.471134315498784</v>
      </c>
      <c r="BI31" s="21">
        <f>BI61*'4 PEF'!$B$8</f>
        <v>0</v>
      </c>
      <c r="BJ31" s="21">
        <f>IF($N31=2,BJ61*'4 PEF'!$B$4,IF(OR($N31=3,$N31=4,$N31=5,$N31=6),BJ61*'4 PEF'!$B$5,IF(OR($N31=7,$N31=8),BJ61*'4 PEF'!$B$8,IF($N31=9,BJ61*'4 PEF'!$B$7,IF($N31=10,BJ61*'4 PEF'!$B$6)))))</f>
        <v>4.6369017242537556</v>
      </c>
      <c r="BK31" s="21">
        <f>BK61*'4 PEF'!$B$8</f>
        <v>19.0743743999986</v>
      </c>
      <c r="BL31" s="21">
        <f>BL61*'4 PEF'!$B$8</f>
        <v>8.2260085939723915</v>
      </c>
      <c r="BM31" s="39">
        <f>BM61*'4 PEF'!$B$8</f>
        <v>-28.703999999999997</v>
      </c>
      <c r="BN31" s="40">
        <f t="shared" si="30"/>
        <v>20.704419033723536</v>
      </c>
      <c r="BO31" s="21">
        <f>IF($N31=2,BO61*'4 PEF'!$B$4,IF(OR($N31=3,$N31=4,$N31=5,$N31=6),BO61*'4 PEF'!$B$5,IF(OR($N31=7,$N31=8),BO61*'4 PEF'!$B$8,IF($N31=9,BO61*'4 PEF'!$B$7,IF($N31=10,BO61*'4 PEF'!$B$6)))))</f>
        <v>22.980301226457438</v>
      </c>
      <c r="BP31" s="21">
        <f>BP61*'4 PEF'!$B$8</f>
        <v>0</v>
      </c>
      <c r="BQ31" s="21">
        <f>IF($N31=2,BQ61*'4 PEF'!$B$4,IF(OR($N31=3,$N31=4,$N31=5,$N31=6),BQ61*'4 PEF'!$B$5,IF(OR($N31=7,$N31=8),BQ61*'4 PEF'!$B$8,IF($N31=9,BQ61*'4 PEF'!$B$7,IF($N31=10,BQ61*'4 PEF'!$B$6)))))</f>
        <v>7.6214658283182573</v>
      </c>
      <c r="BR31" s="21">
        <f>BR61*'4 PEF'!$B$8</f>
        <v>19.616453818183544</v>
      </c>
      <c r="BS31" s="21">
        <f>BS61*'4 PEF'!$B$8</f>
        <v>7.9207737230102957</v>
      </c>
      <c r="BT31" s="39">
        <f>BT61*'4 PEF'!$B$8</f>
        <v>-18.103272727272724</v>
      </c>
      <c r="BU31" s="40">
        <f t="shared" si="31"/>
        <v>40.035721868696811</v>
      </c>
      <c r="BV31" s="68"/>
    </row>
    <row r="32" spans="1:74" s="15" customFormat="1" ht="15" customHeight="1" x14ac:dyDescent="0.25">
      <c r="A32" s="189"/>
      <c r="B32" s="100">
        <v>27</v>
      </c>
      <c r="C32" s="26">
        <f>VLOOKUP(M32,[1]aux!$A$2:$B$35,2)</f>
        <v>31</v>
      </c>
      <c r="D32" s="55"/>
      <c r="E32" s="55"/>
      <c r="F32" s="54"/>
      <c r="G32" s="54"/>
      <c r="H32" s="54">
        <v>0</v>
      </c>
      <c r="I32" s="54">
        <v>4</v>
      </c>
      <c r="J32" s="54">
        <v>3</v>
      </c>
      <c r="K32" s="54">
        <v>1</v>
      </c>
      <c r="L32" s="54">
        <v>1</v>
      </c>
      <c r="M32" s="94">
        <f t="shared" si="4"/>
        <v>4311</v>
      </c>
      <c r="N32" s="54">
        <v>8</v>
      </c>
      <c r="O32" s="54">
        <v>0</v>
      </c>
      <c r="P32" s="54">
        <v>1</v>
      </c>
      <c r="Q32" s="54">
        <v>0</v>
      </c>
      <c r="R32" s="54">
        <v>1</v>
      </c>
      <c r="S32" s="54" t="s">
        <v>42</v>
      </c>
      <c r="T32" s="26">
        <f t="shared" si="27"/>
        <v>23</v>
      </c>
      <c r="U32" s="54">
        <v>1</v>
      </c>
      <c r="V32" s="54">
        <v>1</v>
      </c>
      <c r="W32" s="19"/>
      <c r="X32" s="11">
        <f>VLOOKUP($C32,[2]Vienna!$BB$7:$BK$40,5)</f>
        <v>17</v>
      </c>
      <c r="Y32" s="11">
        <f>VLOOKUP($C32,[2]Vienna!$BB$7:$BK$40,6)</f>
        <v>37</v>
      </c>
      <c r="Z32" s="11">
        <f>VLOOKUP($C32,[2]Vienna!$BB$7:$BK$40,7)</f>
        <v>67</v>
      </c>
      <c r="AA32" s="11">
        <f>VLOOKUP($C32,[2]Vienna!$BB$7:$BK$40,8)</f>
        <v>92</v>
      </c>
      <c r="AB32" s="11">
        <f>VLOOKUP($C32,[2]Vienna!$BB$7:$BK$40,9)</f>
        <v>0</v>
      </c>
      <c r="AC32" s="11">
        <f>VLOOKUP($C32,[2]Vienna!$BB$7:$BK$40,10)</f>
        <v>102</v>
      </c>
      <c r="AD32" s="12">
        <f t="shared" si="6"/>
        <v>0</v>
      </c>
      <c r="AE32" s="12">
        <f t="shared" si="7"/>
        <v>0</v>
      </c>
      <c r="AF32" s="12">
        <f t="shared" si="8"/>
        <v>0</v>
      </c>
      <c r="AG32" s="12" t="s">
        <v>38</v>
      </c>
      <c r="AH32" s="12" t="s">
        <v>38</v>
      </c>
      <c r="AI32" s="12">
        <f t="shared" si="9"/>
        <v>133</v>
      </c>
      <c r="AJ32" s="12">
        <v>0</v>
      </c>
      <c r="AK32" s="12">
        <f t="shared" si="10"/>
        <v>148</v>
      </c>
      <c r="AL32" s="12">
        <f t="shared" si="11"/>
        <v>160</v>
      </c>
      <c r="AM32" s="12">
        <f t="shared" si="12"/>
        <v>185</v>
      </c>
      <c r="AN32" s="12">
        <f t="shared" si="13"/>
        <v>184</v>
      </c>
      <c r="AO32" s="14">
        <f t="shared" si="14"/>
        <v>504.75770233866206</v>
      </c>
      <c r="AP32" s="11">
        <f>VLOOKUP($C32,[1]Vienna!$BB$7:$BK$40,5)</f>
        <v>17</v>
      </c>
      <c r="AQ32" s="11">
        <f>VLOOKUP($C32,[1]Vienna!$BB$7:$BK$40,6)</f>
        <v>37</v>
      </c>
      <c r="AR32" s="11">
        <f>VLOOKUP($C32,[1]Vienna!$BB$7:$BK$40,7)</f>
        <v>67</v>
      </c>
      <c r="AS32" s="11">
        <f>VLOOKUP($C32,[1]Vienna!$BB$7:$BK$40,8)</f>
        <v>93</v>
      </c>
      <c r="AT32" s="11">
        <f>VLOOKUP($C32,[1]Vienna!$BB$7:$BK$40,9)</f>
        <v>0</v>
      </c>
      <c r="AU32" s="11">
        <f>VLOOKUP($C32,[1]Vienna!$BB$7:$BK$40,10)</f>
        <v>103</v>
      </c>
      <c r="AV32" s="12">
        <f t="shared" si="15"/>
        <v>0</v>
      </c>
      <c r="AW32" s="12">
        <f t="shared" si="16"/>
        <v>0</v>
      </c>
      <c r="AX32" s="12">
        <f t="shared" si="17"/>
        <v>0</v>
      </c>
      <c r="AY32" s="12" t="s">
        <v>38</v>
      </c>
      <c r="AZ32" s="12" t="s">
        <v>38</v>
      </c>
      <c r="BA32" s="12">
        <f t="shared" si="18"/>
        <v>134</v>
      </c>
      <c r="BB32" s="12">
        <v>0</v>
      </c>
      <c r="BC32" s="12">
        <f t="shared" si="19"/>
        <v>149</v>
      </c>
      <c r="BD32" s="12">
        <f t="shared" si="20"/>
        <v>160</v>
      </c>
      <c r="BE32" s="12">
        <f t="shared" si="21"/>
        <v>186</v>
      </c>
      <c r="BF32" s="12">
        <f t="shared" si="22"/>
        <v>184</v>
      </c>
      <c r="BG32" s="14">
        <f t="shared" si="23"/>
        <v>333.61892354002043</v>
      </c>
      <c r="BH32" s="21">
        <f>IF($N32=2,BH62*'4 PEF'!$B$4,IF(OR($N32=3,$N32=4,$N32=5,$N32=6),BH62*'4 PEF'!$B$5,IF(OR($N32=7,$N32=8),BH62*'4 PEF'!$B$8,IF($N32=9,BH62*'4 PEF'!$B$7,IF($N32=10,BH62*'4 PEF'!$B$6)))))</f>
        <v>25.198515681540549</v>
      </c>
      <c r="BI32" s="21">
        <f>BI62*'4 PEF'!$B$8</f>
        <v>0</v>
      </c>
      <c r="BJ32" s="21">
        <f>IF($N32=2,BJ62*'4 PEF'!$B$4,IF(OR($N32=3,$N32=4,$N32=5,$N32=6),BJ62*'4 PEF'!$B$5,IF(OR($N32=7,$N32=8),BJ62*'4 PEF'!$B$8,IF($N32=9,BJ62*'4 PEF'!$B$7,IF($N32=10,BJ62*'4 PEF'!$B$6)))))</f>
        <v>4.5078149062199113</v>
      </c>
      <c r="BK32" s="21">
        <f>BK62*'4 PEF'!$B$8</f>
        <v>19.0743743999986</v>
      </c>
      <c r="BL32" s="21">
        <f>BL62*'4 PEF'!$B$8</f>
        <v>0.77732648191850651</v>
      </c>
      <c r="BM32" s="39">
        <f>BM62*'4 PEF'!$B$8</f>
        <v>-28.703999999999997</v>
      </c>
      <c r="BN32" s="40">
        <f t="shared" si="30"/>
        <v>20.854031469677576</v>
      </c>
      <c r="BO32" s="21">
        <f>IF($N32=2,BO62*'4 PEF'!$B$4,IF(OR($N32=3,$N32=4,$N32=5,$N32=6),BO62*'4 PEF'!$B$5,IF(OR($N32=7,$N32=8),BO62*'4 PEF'!$B$8,IF($N32=9,BO62*'4 PEF'!$B$7,IF($N32=10,BO62*'4 PEF'!$B$6)))))</f>
        <v>29.83819043769719</v>
      </c>
      <c r="BP32" s="21">
        <f>BP62*'4 PEF'!$B$8</f>
        <v>0</v>
      </c>
      <c r="BQ32" s="21">
        <f>IF($N32=2,BQ62*'4 PEF'!$B$4,IF(OR($N32=3,$N32=4,$N32=5,$N32=6),BQ62*'4 PEF'!$B$5,IF(OR($N32=7,$N32=8),BQ62*'4 PEF'!$B$8,IF($N32=9,BQ62*'4 PEF'!$B$7,IF($N32=10,BQ62*'4 PEF'!$B$6)))))</f>
        <v>7.2349262525242599</v>
      </c>
      <c r="BR32" s="21">
        <f>BR62*'4 PEF'!$B$8</f>
        <v>19.616453818183544</v>
      </c>
      <c r="BS32" s="21">
        <f>BS62*'4 PEF'!$B$8</f>
        <v>0.70652172105450406</v>
      </c>
      <c r="BT32" s="39">
        <f>BT62*'4 PEF'!$B$8</f>
        <v>-18.103272727272724</v>
      </c>
      <c r="BU32" s="40">
        <f t="shared" si="31"/>
        <v>39.292819502186774</v>
      </c>
      <c r="BV32" s="68"/>
    </row>
    <row r="33" spans="1:73" s="15" customFormat="1" ht="27" customHeight="1" x14ac:dyDescent="0.25">
      <c r="A33" s="30"/>
      <c r="B33" s="31"/>
      <c r="C33" s="31"/>
      <c r="D33" s="31"/>
      <c r="E33" s="31"/>
      <c r="F33" s="31"/>
      <c r="G33" s="31"/>
      <c r="H33" s="31"/>
      <c r="I33" s="31"/>
      <c r="J33" s="31"/>
      <c r="K33" s="31"/>
      <c r="L33" s="31"/>
      <c r="M33" s="31"/>
      <c r="N33" s="31"/>
      <c r="O33" s="31"/>
      <c r="P33" s="31"/>
      <c r="Q33" s="31"/>
      <c r="R33" s="31"/>
      <c r="S33" s="31"/>
      <c r="T33" s="31"/>
      <c r="U33" s="31"/>
      <c r="V33" s="31"/>
      <c r="W33" s="32"/>
      <c r="X33" s="31"/>
      <c r="Y33" s="31"/>
      <c r="Z33" s="31"/>
      <c r="AA33" s="31"/>
      <c r="AB33" s="31"/>
      <c r="AC33" s="31"/>
      <c r="AD33" s="31"/>
      <c r="AE33" s="31"/>
      <c r="AF33" s="31"/>
      <c r="AG33" s="31"/>
      <c r="AH33" s="31"/>
      <c r="AI33" s="31"/>
      <c r="AJ33" s="31"/>
      <c r="AK33" s="31"/>
      <c r="AL33" s="31"/>
      <c r="AM33" s="31"/>
      <c r="AN33" s="31"/>
      <c r="AO33" s="33"/>
      <c r="AP33" s="31"/>
      <c r="AQ33" s="31"/>
      <c r="AR33" s="31"/>
      <c r="AS33" s="31"/>
      <c r="AT33" s="31"/>
      <c r="AU33" s="31"/>
      <c r="AV33" s="31"/>
      <c r="AW33" s="31"/>
      <c r="AX33" s="31"/>
      <c r="AY33" s="31"/>
      <c r="AZ33" s="31"/>
      <c r="BA33" s="31"/>
      <c r="BB33" s="31"/>
      <c r="BC33" s="31"/>
      <c r="BD33" s="31"/>
      <c r="BE33" s="31"/>
      <c r="BF33" s="31"/>
      <c r="BG33" s="33"/>
      <c r="BH33" s="34"/>
      <c r="BI33" s="34"/>
      <c r="BJ33" s="34"/>
      <c r="BK33" s="34"/>
      <c r="BL33" s="34"/>
      <c r="BM33" s="34"/>
      <c r="BN33" s="34"/>
      <c r="BO33" s="34"/>
      <c r="BP33" s="34"/>
      <c r="BQ33" s="34"/>
      <c r="BR33" s="34"/>
      <c r="BS33" s="34"/>
      <c r="BT33" s="34"/>
      <c r="BU33" s="34"/>
    </row>
    <row r="34" spans="1:73" ht="15.75" thickBot="1" x14ac:dyDescent="0.3">
      <c r="BH34" s="178" t="s">
        <v>106</v>
      </c>
      <c r="BI34" s="179"/>
      <c r="BJ34" s="179"/>
      <c r="BK34" s="179"/>
      <c r="BL34" s="179"/>
      <c r="BM34" s="179"/>
      <c r="BN34" s="184"/>
      <c r="BO34" s="178" t="s">
        <v>107</v>
      </c>
      <c r="BP34" s="179"/>
      <c r="BQ34" s="179"/>
      <c r="BR34" s="179"/>
      <c r="BS34" s="179"/>
      <c r="BT34" s="179"/>
      <c r="BU34" s="184"/>
    </row>
    <row r="35" spans="1:73" ht="32.25" customHeight="1" thickTop="1" thickBot="1" x14ac:dyDescent="0.3">
      <c r="B35" s="28" t="s">
        <v>1</v>
      </c>
      <c r="C35" s="28" t="s">
        <v>51</v>
      </c>
      <c r="D35" s="29" t="s">
        <v>47</v>
      </c>
      <c r="E35" s="29" t="s">
        <v>48</v>
      </c>
      <c r="F35" s="29" t="s">
        <v>49</v>
      </c>
      <c r="G35" s="29" t="s">
        <v>24</v>
      </c>
      <c r="H35" s="29" t="s">
        <v>13</v>
      </c>
      <c r="I35" s="29" t="str">
        <f>I5</f>
        <v>E</v>
      </c>
      <c r="J35" s="29" t="str">
        <f t="shared" ref="J35:L35" si="32">J5</f>
        <v>W</v>
      </c>
      <c r="K35" s="29" t="str">
        <f t="shared" si="32"/>
        <v>C</v>
      </c>
      <c r="L35" s="29" t="str">
        <f t="shared" si="32"/>
        <v>HR</v>
      </c>
      <c r="M35" s="29"/>
      <c r="N35" s="29" t="s">
        <v>17</v>
      </c>
      <c r="O35" s="29" t="s">
        <v>18</v>
      </c>
      <c r="P35" s="29" t="s">
        <v>53</v>
      </c>
      <c r="Q35" s="29" t="s">
        <v>54</v>
      </c>
      <c r="R35" s="29" t="s">
        <v>34</v>
      </c>
      <c r="S35" s="29" t="s">
        <v>24</v>
      </c>
      <c r="T35" s="25" t="s">
        <v>20</v>
      </c>
      <c r="U35" s="35" t="s">
        <v>92</v>
      </c>
      <c r="V35" s="25" t="s">
        <v>93</v>
      </c>
      <c r="W35" s="10"/>
      <c r="X35" s="13" t="s">
        <v>11</v>
      </c>
      <c r="Y35" s="13" t="s">
        <v>12</v>
      </c>
      <c r="Z35" s="13" t="s">
        <v>14</v>
      </c>
      <c r="AA35" s="13" t="s">
        <v>15</v>
      </c>
      <c r="AB35" s="13" t="s">
        <v>21</v>
      </c>
      <c r="AC35" s="13" t="s">
        <v>23</v>
      </c>
      <c r="AD35" s="13" t="s">
        <v>100</v>
      </c>
      <c r="AE35" s="13" t="s">
        <v>101</v>
      </c>
      <c r="AF35" s="13" t="s">
        <v>24</v>
      </c>
      <c r="AG35" s="13" t="s">
        <v>108</v>
      </c>
      <c r="AH35" s="13" t="s">
        <v>109</v>
      </c>
      <c r="AI35" s="13" t="s">
        <v>17</v>
      </c>
      <c r="AJ35" s="13" t="s">
        <v>18</v>
      </c>
      <c r="AK35" s="13" t="s">
        <v>19</v>
      </c>
      <c r="AL35" s="13" t="s">
        <v>102</v>
      </c>
      <c r="AM35" s="13" t="s">
        <v>99</v>
      </c>
      <c r="AN35" s="13" t="s">
        <v>16</v>
      </c>
      <c r="AO35" s="16" t="s">
        <v>191</v>
      </c>
      <c r="AP35" s="13" t="s">
        <v>25</v>
      </c>
      <c r="AQ35" s="13" t="s">
        <v>26</v>
      </c>
      <c r="AR35" s="13" t="s">
        <v>27</v>
      </c>
      <c r="AS35" s="13" t="s">
        <v>28</v>
      </c>
      <c r="AT35" s="13" t="s">
        <v>21</v>
      </c>
      <c r="AU35" s="13" t="s">
        <v>23</v>
      </c>
      <c r="AV35" s="13" t="s">
        <v>116</v>
      </c>
      <c r="AW35" s="13" t="s">
        <v>117</v>
      </c>
      <c r="AX35" s="13" t="s">
        <v>24</v>
      </c>
      <c r="AY35" s="13"/>
      <c r="AZ35" s="13"/>
      <c r="BA35" s="13" t="s">
        <v>118</v>
      </c>
      <c r="BB35" s="13" t="s">
        <v>18</v>
      </c>
      <c r="BC35" s="13" t="s">
        <v>31</v>
      </c>
      <c r="BD35" s="13" t="s">
        <v>102</v>
      </c>
      <c r="BE35" s="13" t="s">
        <v>119</v>
      </c>
      <c r="BF35" s="13" t="s">
        <v>16</v>
      </c>
      <c r="BG35" s="16" t="s">
        <v>192</v>
      </c>
      <c r="BH35" s="62" t="s">
        <v>33</v>
      </c>
      <c r="BI35" s="62" t="s">
        <v>34</v>
      </c>
      <c r="BJ35" s="62" t="s">
        <v>20</v>
      </c>
      <c r="BK35" s="62" t="s">
        <v>24</v>
      </c>
      <c r="BL35" s="62" t="s">
        <v>35</v>
      </c>
      <c r="BM35" s="62" t="s">
        <v>36</v>
      </c>
      <c r="BN35" s="62" t="s">
        <v>38</v>
      </c>
      <c r="BO35" s="62" t="s">
        <v>33</v>
      </c>
      <c r="BP35" s="62" t="s">
        <v>34</v>
      </c>
      <c r="BQ35" s="62" t="s">
        <v>20</v>
      </c>
      <c r="BR35" s="62" t="s">
        <v>24</v>
      </c>
      <c r="BS35" s="62" t="s">
        <v>35</v>
      </c>
      <c r="BT35" s="62" t="s">
        <v>36</v>
      </c>
      <c r="BU35" s="62" t="s">
        <v>38</v>
      </c>
    </row>
    <row r="36" spans="1:73" ht="15" customHeight="1" x14ac:dyDescent="0.25">
      <c r="A36" s="187">
        <v>2010</v>
      </c>
      <c r="B36" s="100">
        <v>1</v>
      </c>
      <c r="C36" s="26">
        <f t="shared" ref="C36:W36" si="33">IF(C6="","",C6)</f>
        <v>1</v>
      </c>
      <c r="D36" s="54" t="str">
        <f t="shared" si="33"/>
        <v>-</v>
      </c>
      <c r="E36" s="54" t="str">
        <f t="shared" si="33"/>
        <v>o</v>
      </c>
      <c r="F36" s="54" t="str">
        <f t="shared" si="33"/>
        <v>o</v>
      </c>
      <c r="G36" s="54" t="str">
        <f t="shared" si="33"/>
        <v>o</v>
      </c>
      <c r="H36" s="54">
        <f t="shared" si="33"/>
        <v>0</v>
      </c>
      <c r="I36" s="54">
        <f t="shared" si="33"/>
        <v>1</v>
      </c>
      <c r="J36" s="54">
        <f t="shared" si="33"/>
        <v>1</v>
      </c>
      <c r="K36" s="54">
        <f t="shared" si="33"/>
        <v>1</v>
      </c>
      <c r="L36" s="54">
        <f t="shared" si="33"/>
        <v>1</v>
      </c>
      <c r="M36" s="54">
        <f t="shared" si="33"/>
        <v>1111</v>
      </c>
      <c r="N36" s="54">
        <f t="shared" si="33"/>
        <v>2</v>
      </c>
      <c r="O36" s="54">
        <f t="shared" si="33"/>
        <v>0</v>
      </c>
      <c r="P36" s="54">
        <f t="shared" si="33"/>
        <v>2</v>
      </c>
      <c r="Q36" s="54">
        <f t="shared" si="33"/>
        <v>0</v>
      </c>
      <c r="R36" s="54">
        <f t="shared" si="33"/>
        <v>1</v>
      </c>
      <c r="S36" s="54" t="str">
        <f t="shared" si="33"/>
        <v>o</v>
      </c>
      <c r="T36" s="26">
        <f t="shared" si="33"/>
        <v>15</v>
      </c>
      <c r="U36" s="54">
        <f t="shared" si="33"/>
        <v>0</v>
      </c>
      <c r="V36" s="54">
        <f t="shared" si="33"/>
        <v>0</v>
      </c>
      <c r="W36" s="7" t="str">
        <f t="shared" si="33"/>
        <v/>
      </c>
      <c r="X36" s="23">
        <f>IF(X6&gt;0,VLOOKUP(X6,'[3]2010_Envelope'!$BH$6:$CR$128,14),"")</f>
        <v>23.250370245253844</v>
      </c>
      <c r="Y36" s="23">
        <f>IF(Y6&gt;0,VLOOKUP(Y6,'[3]2010_Envelope'!$BH$6:$CR$128,14),"")</f>
        <v>23.920572995876988</v>
      </c>
      <c r="Z36" s="23" t="str">
        <f>IF(Z6&gt;0,VLOOKUP(Z6,'[3]2010_Envelope'!$BH$6:$CR$128,14),"")</f>
        <v/>
      </c>
      <c r="AA36" s="23">
        <f>IF(AA6&gt;0,VLOOKUP(AA6,'[3]2010_Envelope'!$BH$6:$CR$128,14),"")</f>
        <v>22.01550857142858</v>
      </c>
      <c r="AB36" s="23" t="str">
        <f>IF(AB6&gt;0,VLOOKUP(AB6,'[3]2010_Envelope'!$BH$6:$CR$128,14),"")</f>
        <v/>
      </c>
      <c r="AC36" s="23" t="str">
        <f>IF(AC6&gt;0,VLOOKUP(AC6,'[3]2010_Envelope'!$BH$6:$CR$128,14),"")</f>
        <v/>
      </c>
      <c r="AD36" s="22" t="str">
        <f>IF(AD6&gt;0,VLOOKUP(AD6,'[3]2010_HVAC'!$EY$7:$KA$83,62),"")</f>
        <v/>
      </c>
      <c r="AE36" s="22" t="str">
        <f>IF(AE6&gt;0,VLOOKUP(AE6,'[3]2010_HVAC'!$EY$7:$KA$83,62),"")</f>
        <v/>
      </c>
      <c r="AF36" s="22" t="str">
        <f>IF(AF6&gt;0,VLOOKUP(AF6,'[3]2010_HVAC'!$EY$7:$KA$83,62),"")</f>
        <v/>
      </c>
      <c r="AG36" s="61">
        <f>VLOOKUP($C36,[2]Performance!$A$3:$K$36,2)</f>
        <v>0</v>
      </c>
      <c r="AH36" s="61">
        <f>IF(AG36=0,62,IF(AG36=1,63,64))</f>
        <v>62</v>
      </c>
      <c r="AI36" s="22">
        <f>IF(AI6&gt;0,VLOOKUP(AI6,'[3]2010_HVAC'!$EY$7:$KA$83,AH36),"")</f>
        <v>38.302902062803788</v>
      </c>
      <c r="AJ36" s="22" t="str">
        <f>IF(AJ6&gt;0,VLOOKUP(AJ6,'[3]2010_HVAC'!$EY$7:$KA$83,62),"")</f>
        <v/>
      </c>
      <c r="AK36" s="22">
        <f>IF(AK6&gt;0,VLOOKUP(AK6,'[3]2010_HVAC'!$EY$7:$KA$83,62),"")</f>
        <v>85.4</v>
      </c>
      <c r="AL36" s="22">
        <f>IF(AL6&gt;0,VLOOKUP(AL6,'[3]2010_HVAC'!$EY$7:$KA$83,62),"")</f>
        <v>8.7142857142857135</v>
      </c>
      <c r="AM36" s="22" t="str">
        <f>IF(AM6&gt;0,VLOOKUP(AM6,'[3]2010_HVAC'!$EY$7:$KA$83,62),"")</f>
        <v/>
      </c>
      <c r="AN36" s="22" t="str">
        <f>IF(AN6&gt;0,VLOOKUP(AN6,'[3]2010_HVAC'!$EY$7:$KA$83,62),"")</f>
        <v/>
      </c>
      <c r="AO36" s="14">
        <f>(SUM(X36:AF36)+SUM(AI36:AN36))*$AO$5</f>
        <v>28224.509542550852</v>
      </c>
      <c r="AP36" s="23">
        <f>IF(AP6&gt;0,VLOOKUP(AP6,'[3]2010_Envelope'!$BH$6:$CR$128,15),"")</f>
        <v>11.250818332908786</v>
      </c>
      <c r="AQ36" s="23">
        <f>IF(AQ6&gt;0,VLOOKUP(AQ6,'[3]2010_Envelope'!$BH$6:$CR$128,15),"")</f>
        <v>7.8635092315696191</v>
      </c>
      <c r="AR36" s="23" t="str">
        <f>IF(AR6&gt;0,VLOOKUP(AR6,'[3]2010_Envelope'!$BH$6:$CR$128,15),"")</f>
        <v/>
      </c>
      <c r="AS36" s="23">
        <f>IF(AS6&gt;0,VLOOKUP(AS6,'[3]2010_Envelope'!$BH$6:$CR$128,15),"")</f>
        <v>20.279321212121218</v>
      </c>
      <c r="AT36" s="23" t="str">
        <f>IF(AT6&gt;0,VLOOKUP(AT6,'[3]2010_Envelope'!$BH$6:$CR$128,15),"")</f>
        <v/>
      </c>
      <c r="AU36" s="23" t="str">
        <f>IF(AU6&gt;0,VLOOKUP(AU6,'[3]2010_Envelope'!$BH$6:$CR$128,15),"")</f>
        <v/>
      </c>
      <c r="AV36" s="22" t="str">
        <f>IF(AV6&gt;0,VLOOKUP(AV6,'[3]2010_HVAC'!$EY$7:$KA$83,65),"")</f>
        <v/>
      </c>
      <c r="AW36" s="22" t="str">
        <f>IF(AW6&gt;0,VLOOKUP(AW6,'[3]2010_HVAC'!$EY$7:$KA$83,65),"")</f>
        <v/>
      </c>
      <c r="AX36" s="22" t="str">
        <f>IF(AX6&gt;0,VLOOKUP(AX6,'[3]2010_HVAC'!$EY$7:$KA$83,65),"")</f>
        <v/>
      </c>
      <c r="AY36" s="61">
        <f>VLOOKUP($C36,[1]Performance!$A$3:$K$36,2)</f>
        <v>0</v>
      </c>
      <c r="AZ36" s="61">
        <f>IF(AY36=0,65,IF(AY36=1,66,67))</f>
        <v>65</v>
      </c>
      <c r="BA36" s="22">
        <f>IF(BA6&gt;0,VLOOKUP(BA6,'[3]2010_HVAC'!$EY$7:$KA$83,AZ36),"")</f>
        <v>12.950936309423275</v>
      </c>
      <c r="BB36" s="22" t="str">
        <f>IF(BB6&gt;0,VLOOKUP(BB6,'[3]2010_HVAC'!$EY$7:$KA$83,65),"")</f>
        <v/>
      </c>
      <c r="BC36" s="22">
        <f>IF(BC6&gt;0,VLOOKUP(BC6,'[3]2010_HVAC'!$EY$7:$KA$83,65),"")</f>
        <v>75.64</v>
      </c>
      <c r="BD36" s="22">
        <f>IF(BD6&gt;0,VLOOKUP(BD6,'[3]2010_HVAC'!$EY$7:$KA$83,65),"")</f>
        <v>1.2323232323232323</v>
      </c>
      <c r="BE36" s="22" t="str">
        <f>IF(BE6&gt;0,VLOOKUP(BE6,'[3]2010_HVAC'!$EY$7:$KA$83,65),"")</f>
        <v/>
      </c>
      <c r="BF36" s="22" t="str">
        <f>IF(BF6&gt;0,VLOOKUP(BF6,'[3]2010_HVAC'!$EY$7:$KA$83,65),"")</f>
        <v/>
      </c>
      <c r="BG36" s="14">
        <f>(SUM(AP36:AX36)+SUM(BA36:BF36))*$BG$5</f>
        <v>127924.73923516266</v>
      </c>
      <c r="BH36" s="21">
        <f>IF($N36&gt;0,VLOOKUP($C36,[2]Vienna!$AB$7:$AN$40,$N36))/((IF($P36=1,'3 PlantsCodes'!$D$26,IF($P36=2,'3 PlantsCodes'!$D$27,IF($P36=3,'3 PlantsCodes'!$D$28,IF($P36=4,'3 PlantsCodes'!$D$28)))))*IF($R36=1,'3 PlantsCodes'!$D$31,IF($R36=2,'3 PlantsCodes'!$D$32)))</f>
        <v>311.79278860222496</v>
      </c>
      <c r="BI36" s="21">
        <f>IF($O36&gt;0,VLOOKUP($C36,[2]Vienna!$AB$7:$AN$40,$O36),0)/(IF($Q36=1,'3 PlantsCodes'!$E$26,IF($Q36=3,'3 PlantsCodes'!$E$28,IF($Q36=4,'3 PlantsCodes'!$E$29,1)))*IF($R36=1,'3 PlantsCodes'!$E$31,IF($R36=2,'3 PlantsCodes'!$E$32)))</f>
        <v>0</v>
      </c>
      <c r="BJ36" s="21">
        <f>VLOOKUP($C36,[2]Vienna!$AB$6:$AZ$40,$T36)</f>
        <v>16.547368421052632</v>
      </c>
      <c r="BK36" s="21">
        <f>VLOOKUP($C36,[2]Vienna!$B$7:$Y$40,18)</f>
        <v>11.353794285713454</v>
      </c>
      <c r="BL36" s="21">
        <f>VLOOKUP($C36,[2]Vienna!$B$7:$AA$40,26)</f>
        <v>0.87202975094219037</v>
      </c>
      <c r="BM36" s="22">
        <f>IF($V36=1,-[4]SFH!$E$4,0)</f>
        <v>0</v>
      </c>
      <c r="BN36" s="63" t="s">
        <v>38</v>
      </c>
      <c r="BO36" s="21">
        <f>IF($N36&gt;0,VLOOKUP($C36,[1]Vienna!$AB$7:$AN$40,$N36))/((IF($P36=1,'3 PlantsCodes'!$D$26,IF($P36=2,'3 PlantsCodes'!$D$27,IF($P36=3,'3 PlantsCodes'!$D$28,IF($P36=4,'3 PlantsCodes'!D29)))))*IF($R36=1,'3 PlantsCodes'!$D$31,IF($R36=2,'3 PlantsCodes'!$D$32)))</f>
        <v>212.32028907324477</v>
      </c>
      <c r="BP36" s="21">
        <f>IF($O36&gt;0,VLOOKUP($C36,[1]Vienna!$AB$7:$AN$40,$O36),0)/(IF($Q36=1,'3 PlantsCodes'!$E$26,IF($Q36=3,'3 PlantsCodes'!$E$28,IF($Q36=4,'3 PlantsCodes'!$E$29,1)))*IF($R36=1,'3 PlantsCodes'!$E$31,IF($R36=2,'3 PlantsCodes'!$E$32)))</f>
        <v>0</v>
      </c>
      <c r="BQ36" s="21">
        <f>VLOOKUP($C36,[1]Vienna!$AB$6:$AZ$40,$T36)</f>
        <v>25.547368421052632</v>
      </c>
      <c r="BR36" s="21">
        <f>VLOOKUP($C36,[1]Vienna!$B$7:$Y$40,18)</f>
        <v>11.676460606061633</v>
      </c>
      <c r="BS36" s="21">
        <f>VLOOKUP($C36,[1]Vienna!$B$7:$AA$40,26)</f>
        <v>0.60852108919757564</v>
      </c>
      <c r="BT36" s="22">
        <f>IF($V36=1,-[4]AB!$E$4,0)</f>
        <v>0</v>
      </c>
      <c r="BU36" s="63" t="s">
        <v>38</v>
      </c>
    </row>
    <row r="37" spans="1:73" ht="15" customHeight="1" x14ac:dyDescent="0.25">
      <c r="A37" s="188"/>
      <c r="B37" s="100">
        <v>2</v>
      </c>
      <c r="C37" s="26">
        <f t="shared" ref="C37:N37" si="34">IF(C7="","",C7)</f>
        <v>9</v>
      </c>
      <c r="D37" s="55" t="str">
        <f t="shared" si="34"/>
        <v>o</v>
      </c>
      <c r="E37" s="55" t="str">
        <f t="shared" si="34"/>
        <v>o+</v>
      </c>
      <c r="F37" s="54" t="str">
        <f t="shared" si="34"/>
        <v>o</v>
      </c>
      <c r="G37" s="54" t="str">
        <f t="shared" si="34"/>
        <v>o</v>
      </c>
      <c r="H37" s="54">
        <f t="shared" si="34"/>
        <v>0</v>
      </c>
      <c r="I37" s="54">
        <f t="shared" si="34"/>
        <v>2</v>
      </c>
      <c r="J37" s="54">
        <f t="shared" si="34"/>
        <v>2</v>
      </c>
      <c r="K37" s="54">
        <f t="shared" si="34"/>
        <v>1</v>
      </c>
      <c r="L37" s="54">
        <f t="shared" si="34"/>
        <v>1</v>
      </c>
      <c r="M37" s="54">
        <f t="shared" si="34"/>
        <v>2211</v>
      </c>
      <c r="N37" s="54">
        <f t="shared" si="34"/>
        <v>9</v>
      </c>
      <c r="O37" s="54">
        <f t="shared" ref="O37:W37" si="35">IF(O7="","",O7)</f>
        <v>0</v>
      </c>
      <c r="P37" s="54">
        <f t="shared" si="35"/>
        <v>1</v>
      </c>
      <c r="Q37" s="54">
        <f t="shared" si="35"/>
        <v>0</v>
      </c>
      <c r="R37" s="54">
        <f t="shared" si="35"/>
        <v>1</v>
      </c>
      <c r="S37" s="54" t="str">
        <f t="shared" si="35"/>
        <v>o</v>
      </c>
      <c r="T37" s="26">
        <f t="shared" si="35"/>
        <v>18</v>
      </c>
      <c r="U37" s="54">
        <f t="shared" si="35"/>
        <v>0</v>
      </c>
      <c r="V37" s="54">
        <f t="shared" si="35"/>
        <v>0</v>
      </c>
      <c r="W37" s="19" t="str">
        <f t="shared" si="35"/>
        <v/>
      </c>
      <c r="X37" s="23">
        <f>IF(X7&gt;0,VLOOKUP(X7,'[3]2010_Envelope'!$BH$6:$CR$128,14),"")</f>
        <v>22.157999970146925</v>
      </c>
      <c r="Y37" s="23">
        <f>IF(Y7&gt;0,VLOOKUP(Y7,'[3]2010_Envelope'!$BH$6:$CR$128,14),"")</f>
        <v>79.537528516349155</v>
      </c>
      <c r="Z37" s="23">
        <f>IF(Z7&gt;0,VLOOKUP(Z7,'[3]2010_Envelope'!$BH$6:$CR$128,14),"")</f>
        <v>25.500123820119111</v>
      </c>
      <c r="AA37" s="23">
        <f>IF(AA7&gt;0,VLOOKUP(AA7,'[3]2010_Envelope'!$BH$6:$CR$128,14),"")</f>
        <v>63.045357612302219</v>
      </c>
      <c r="AB37" s="23" t="str">
        <f>IF(AB7&gt;0,VLOOKUP(AB7,'[3]2010_Envelope'!$BH$6:$CR$128,14),"")</f>
        <v/>
      </c>
      <c r="AC37" s="23" t="str">
        <f>IF(AC7&gt;0,VLOOKUP(AC7,'[3]2010_Envelope'!$BH$6:$CR$128,14),"")</f>
        <v/>
      </c>
      <c r="AD37" s="22" t="str">
        <f>IF(AD7&gt;0,VLOOKUP(AD7,'[3]2010_HVAC'!$EY$7:$KA$83,62),"")</f>
        <v/>
      </c>
      <c r="AE37" s="22" t="str">
        <f>IF(AE7&gt;0,VLOOKUP(AE7,'[3]2010_HVAC'!$EY$7:$KA$83,62),"")</f>
        <v/>
      </c>
      <c r="AF37" s="22" t="str">
        <f>IF(AF7&gt;0,VLOOKUP(AF7,'[3]2010_HVAC'!$EY$7:$KA$83,62),"")</f>
        <v/>
      </c>
      <c r="AG37" s="61">
        <f>VLOOKUP($C37,[2]Performance!$A$3:$K$36,2)</f>
        <v>2</v>
      </c>
      <c r="AH37" s="61">
        <f t="shared" ref="AH37:AH54" si="36">IF(AG37=0,62,IF(AG37=1,63,64))</f>
        <v>64</v>
      </c>
      <c r="AI37" s="22">
        <f>IF(AI7&gt;0,VLOOKUP(AI7,'[3]2010_HVAC'!$EY$7:$KA$83,AH37),"")</f>
        <v>33.114285714285721</v>
      </c>
      <c r="AJ37" s="22" t="str">
        <f>IF(AJ7&gt;0,VLOOKUP(AJ7,'[3]2010_HVAC'!$EY$7:$KA$83,62),"")</f>
        <v/>
      </c>
      <c r="AK37" s="22">
        <f>IF(AK7&gt;0,VLOOKUP(AK7,'[3]2010_HVAC'!$EY$7:$KA$83,62),"")</f>
        <v>107.36</v>
      </c>
      <c r="AL37" s="22">
        <f>IF(AL7&gt;0,VLOOKUP(AL7,'[3]2010_HVAC'!$EY$7:$KA$83,62),"")</f>
        <v>8.7142857142857135</v>
      </c>
      <c r="AM37" s="22" t="str">
        <f>IF(AM7&gt;0,VLOOKUP(AM7,'[3]2010_HVAC'!$EY$7:$KA$83,62),"")</f>
        <v/>
      </c>
      <c r="AN37" s="22" t="str">
        <f>IF(AN7&gt;0,VLOOKUP(AN7,'[3]2010_HVAC'!$EY$7:$KA$83,62),"")</f>
        <v/>
      </c>
      <c r="AO37" s="14">
        <f t="shared" ref="AO37:AO62" si="37">(SUM(X37:AF37)+SUM(AI37:AN37))*$AO$5</f>
        <v>47520.14138864843</v>
      </c>
      <c r="AP37" s="23">
        <f>IF(AP7&gt;0,VLOOKUP(AP7,'[3]2010_Envelope'!$BH$6:$CR$128,15),"")</f>
        <v>10.722222040124745</v>
      </c>
      <c r="AQ37" s="23">
        <f>IF(AQ7&gt;0,VLOOKUP(AQ7,'[3]2010_Envelope'!$BH$6:$CR$128,15),"")</f>
        <v>26.146701830777495</v>
      </c>
      <c r="AR37" s="23">
        <f>IF(AR7&gt;0,VLOOKUP(AR7,'[3]2010_Envelope'!$BH$6:$CR$128,15),"")</f>
        <v>12.339470620920764</v>
      </c>
      <c r="AS37" s="23">
        <f>IF(AS7&gt;0,VLOOKUP(AS7,'[3]2010_Envelope'!$BH$6:$CR$128,15),"")</f>
        <v>58.073473697181356</v>
      </c>
      <c r="AT37" s="23" t="str">
        <f>IF(AT7&gt;0,VLOOKUP(AT7,'[3]2010_Envelope'!$BH$6:$CR$128,15),"")</f>
        <v/>
      </c>
      <c r="AU37" s="23" t="str">
        <f>IF(AU7&gt;0,VLOOKUP(AU7,'[3]2010_Envelope'!$BH$6:$CR$128,15),"")</f>
        <v/>
      </c>
      <c r="AV37" s="22" t="str">
        <f>IF(AV7&gt;0,VLOOKUP(AV7,'[3]2010_HVAC'!$EY$7:$KA$83,65),"")</f>
        <v/>
      </c>
      <c r="AW37" s="22" t="str">
        <f>IF(AW7&gt;0,VLOOKUP(AW7,'[3]2010_HVAC'!$EY$7:$KA$83,65),"")</f>
        <v/>
      </c>
      <c r="AX37" s="22" t="str">
        <f>IF(AX7&gt;0,VLOOKUP(AX7,'[3]2010_HVAC'!$EY$7:$KA$83,65),"")</f>
        <v/>
      </c>
      <c r="AY37" s="61">
        <f>VLOOKUP($C37,[1]Performance!$A$3:$K$36,2)</f>
        <v>2</v>
      </c>
      <c r="AZ37" s="61">
        <f t="shared" ref="AZ37:AZ54" si="38">IF(AY37=0,65,IF(AY37=1,66,67))</f>
        <v>67</v>
      </c>
      <c r="BA37" s="22">
        <f>IF(BA7&gt;0,VLOOKUP(BA7,'[3]2010_HVAC'!$EY$7:$KA$83,AZ37),"")</f>
        <v>5.7672727272727276</v>
      </c>
      <c r="BB37" s="22" t="str">
        <f>IF(BB7&gt;0,VLOOKUP(BB7,'[3]2010_HVAC'!$EY$7:$KA$83,65),"")</f>
        <v/>
      </c>
      <c r="BC37" s="22">
        <f>IF(BC7&gt;0,VLOOKUP(BC7,'[3]2010_HVAC'!$EY$7:$KA$83,65),"")</f>
        <v>100.04</v>
      </c>
      <c r="BD37" s="22">
        <f>IF(BD7&gt;0,VLOOKUP(BD7,'[3]2010_HVAC'!$EY$7:$KA$83,65),"")</f>
        <v>1.2323232323232323</v>
      </c>
      <c r="BE37" s="22" t="str">
        <f>IF(BE7&gt;0,VLOOKUP(BE7,'[3]2010_HVAC'!$EY$7:$KA$83,65),"")</f>
        <v/>
      </c>
      <c r="BF37" s="22" t="str">
        <f>IF(BF7&gt;0,VLOOKUP(BF7,'[3]2010_HVAC'!$EY$7:$KA$83,65),"")</f>
        <v/>
      </c>
      <c r="BG37" s="14">
        <f t="shared" ref="BG37:BG62" si="39">(SUM(AP37:AX37)+SUM(BA37:BF37))*$BG$5</f>
        <v>212178.24950711435</v>
      </c>
      <c r="BH37" s="21">
        <f>IF($N37&gt;0,VLOOKUP($C37,[2]Vienna!$AB$7:$AN$40,$N37))/((IF($P37=1,'3 PlantsCodes'!$D$26,IF($P37=2,'3 PlantsCodes'!$D$27,IF($P37=3,'3 PlantsCodes'!$D$28,IF($P37=4,'3 PlantsCodes'!$D$28)))))*IF($R37=1,'3 PlantsCodes'!$D$31,IF($R37=2,'3 PlantsCodes'!$D$32)))</f>
        <v>75.488759478825159</v>
      </c>
      <c r="BI37" s="21">
        <f>IF($O37&gt;0,VLOOKUP($C37,[2]Vienna!$AB$7:$AN$40,$O37),0)/(IF($Q37=1,'3 PlantsCodes'!$E$26,IF($Q37=3,'3 PlantsCodes'!$E$28,IF($Q37=4,'3 PlantsCodes'!$E$29,1)))*IF($R37=1,'3 PlantsCodes'!$E$31,IF($R37=2,'3 PlantsCodes'!$E$32)))</f>
        <v>0</v>
      </c>
      <c r="BJ37" s="21">
        <f>VLOOKUP($C37,[2]Vienna!$AB$6:$AZ$40,$T37)</f>
        <v>15.72</v>
      </c>
      <c r="BK37" s="21">
        <f>VLOOKUP($C37,[2]Vienna!$B$7:$Y$40,18)</f>
        <v>11.353794285713454</v>
      </c>
      <c r="BL37" s="21">
        <f>VLOOKUP($C37,[2]Vienna!$B$7:$AA$40,26)</f>
        <v>0.5046386497810873</v>
      </c>
      <c r="BM37" s="22">
        <f>IF($V37=1,-[4]SFH!$E$4,0)</f>
        <v>0</v>
      </c>
      <c r="BN37" s="63" t="s">
        <v>38</v>
      </c>
      <c r="BO37" s="21">
        <f>IF($N37&gt;0,VLOOKUP($C37,[1]Vienna!$AB$7:$AN$40,$N37))/((IF($P37=1,'3 PlantsCodes'!$D$26,IF($P37=2,'3 PlantsCodes'!$D$27,IF($P37=3,'3 PlantsCodes'!$D$28,IF($P37=4,'3 PlantsCodes'!D30)))))*IF($R37=1,'3 PlantsCodes'!$D$31,IF($R37=2,'3 PlantsCodes'!$D$32)))</f>
        <v>75.897918272800851</v>
      </c>
      <c r="BP37" s="21">
        <f>IF($O37&gt;0,VLOOKUP($C37,[1]Vienna!$AB$7:$AN$40,$O37),0)/(IF($Q37=1,'3 PlantsCodes'!$E$26,IF($Q37=3,'3 PlantsCodes'!$E$28,IF($Q37=4,'3 PlantsCodes'!$E$29,1)))*IF($R37=1,'3 PlantsCodes'!$E$31,IF($R37=2,'3 PlantsCodes'!$E$32)))</f>
        <v>0</v>
      </c>
      <c r="BQ37" s="21">
        <f>VLOOKUP($C37,[1]Vienna!$AB$6:$AZ$40,$T37)</f>
        <v>24.27</v>
      </c>
      <c r="BR37" s="21">
        <f>VLOOKUP($C37,[1]Vienna!$B$7:$Y$40,18)</f>
        <v>11.676460606061633</v>
      </c>
      <c r="BS37" s="21">
        <f>VLOOKUP($C37,[1]Vienna!$B$7:$AA$40,26)</f>
        <v>0.44313664395477786</v>
      </c>
      <c r="BT37" s="22">
        <f>IF($V37=1,-[4]AB!$E$4,0)</f>
        <v>0</v>
      </c>
      <c r="BU37" s="63" t="s">
        <v>38</v>
      </c>
    </row>
    <row r="38" spans="1:73" ht="15" customHeight="1" x14ac:dyDescent="0.25">
      <c r="A38" s="188"/>
      <c r="B38" s="100">
        <v>3</v>
      </c>
      <c r="C38" s="26">
        <f t="shared" ref="C38:N38" si="40">IF(C8="","",C8)</f>
        <v>19</v>
      </c>
      <c r="D38" s="55" t="str">
        <f t="shared" si="40"/>
        <v>o+</v>
      </c>
      <c r="E38" s="55" t="str">
        <f t="shared" si="40"/>
        <v>o+</v>
      </c>
      <c r="F38" s="54" t="str">
        <f t="shared" si="40"/>
        <v>o</v>
      </c>
      <c r="G38" s="54" t="str">
        <f t="shared" si="40"/>
        <v>o</v>
      </c>
      <c r="H38" s="54">
        <f t="shared" si="40"/>
        <v>0</v>
      </c>
      <c r="I38" s="54">
        <f t="shared" si="40"/>
        <v>3</v>
      </c>
      <c r="J38" s="54">
        <f t="shared" si="40"/>
        <v>2</v>
      </c>
      <c r="K38" s="54">
        <f t="shared" si="40"/>
        <v>1</v>
      </c>
      <c r="L38" s="54">
        <f t="shared" si="40"/>
        <v>1</v>
      </c>
      <c r="M38" s="54">
        <f t="shared" si="40"/>
        <v>3211</v>
      </c>
      <c r="N38" s="54">
        <f t="shared" si="40"/>
        <v>9</v>
      </c>
      <c r="O38" s="54">
        <f t="shared" ref="O38:W38" si="41">IF(O8="","",O8)</f>
        <v>0</v>
      </c>
      <c r="P38" s="54">
        <f t="shared" si="41"/>
        <v>1</v>
      </c>
      <c r="Q38" s="54">
        <f t="shared" si="41"/>
        <v>0</v>
      </c>
      <c r="R38" s="54">
        <f t="shared" si="41"/>
        <v>1</v>
      </c>
      <c r="S38" s="54" t="str">
        <f t="shared" si="41"/>
        <v>o</v>
      </c>
      <c r="T38" s="26">
        <f t="shared" si="41"/>
        <v>18</v>
      </c>
      <c r="U38" s="54">
        <f t="shared" si="41"/>
        <v>0</v>
      </c>
      <c r="V38" s="54">
        <f t="shared" si="41"/>
        <v>0</v>
      </c>
      <c r="W38" s="19" t="str">
        <f t="shared" si="41"/>
        <v/>
      </c>
      <c r="X38" s="23">
        <f>IF(X8&gt;0,VLOOKUP(X8,'[3]2010_Envelope'!$BH$6:$CR$128,14),"")</f>
        <v>24.198868388449931</v>
      </c>
      <c r="Y38" s="23">
        <f>IF(Y8&gt;0,VLOOKUP(Y8,'[3]2010_Envelope'!$BH$6:$CR$128,14),"")</f>
        <v>86.165655892711598</v>
      </c>
      <c r="Z38" s="23">
        <f>IF(Z8&gt;0,VLOOKUP(Z8,'[3]2010_Envelope'!$BH$6:$CR$128,14),"")</f>
        <v>29.214105817944265</v>
      </c>
      <c r="AA38" s="23">
        <f>IF(AA8&gt;0,VLOOKUP(AA8,'[3]2010_Envelope'!$BH$6:$CR$128,14),"")</f>
        <v>63.045357612302219</v>
      </c>
      <c r="AB38" s="23" t="str">
        <f>IF(AB8&gt;0,VLOOKUP(AB8,'[3]2010_Envelope'!$BH$6:$CR$128,14),"")</f>
        <v/>
      </c>
      <c r="AC38" s="23" t="str">
        <f>IF(AC8&gt;0,VLOOKUP(AC8,'[3]2010_Envelope'!$BH$6:$CR$128,14),"")</f>
        <v/>
      </c>
      <c r="AD38" s="22" t="str">
        <f>IF(AD8&gt;0,VLOOKUP(AD8,'[3]2010_HVAC'!$EY$7:$KA$83,62),"")</f>
        <v/>
      </c>
      <c r="AE38" s="22" t="str">
        <f>IF(AE8&gt;0,VLOOKUP(AE8,'[3]2010_HVAC'!$EY$7:$KA$83,62),"")</f>
        <v/>
      </c>
      <c r="AF38" s="22" t="str">
        <f>IF(AF8&gt;0,VLOOKUP(AF8,'[3]2010_HVAC'!$EY$7:$KA$83,62),"")</f>
        <v/>
      </c>
      <c r="AG38" s="61">
        <f>VLOOKUP($C38,[2]Performance!$A$3:$K$36,2)</f>
        <v>2</v>
      </c>
      <c r="AH38" s="61">
        <f t="shared" si="36"/>
        <v>64</v>
      </c>
      <c r="AI38" s="22">
        <f>IF(AI8&gt;0,VLOOKUP(AI8,'[3]2010_HVAC'!$EY$7:$KA$83,AH38),"")</f>
        <v>33.114285714285721</v>
      </c>
      <c r="AJ38" s="22" t="str">
        <f>IF(AJ8&gt;0,VLOOKUP(AJ8,'[3]2010_HVAC'!$EY$7:$KA$83,62),"")</f>
        <v/>
      </c>
      <c r="AK38" s="22">
        <f>IF(AK8&gt;0,VLOOKUP(AK8,'[3]2010_HVAC'!$EY$7:$KA$83,62),"")</f>
        <v>107.36</v>
      </c>
      <c r="AL38" s="22">
        <f>IF(AL8&gt;0,VLOOKUP(AL8,'[3]2010_HVAC'!$EY$7:$KA$83,62),"")</f>
        <v>8.7142857142857135</v>
      </c>
      <c r="AM38" s="22" t="str">
        <f>IF(AM8&gt;0,VLOOKUP(AM8,'[3]2010_HVAC'!$EY$7:$KA$83,62),"")</f>
        <v/>
      </c>
      <c r="AN38" s="22" t="str">
        <f>IF(AN8&gt;0,VLOOKUP(AN8,'[3]2010_HVAC'!$EY$7:$KA$83,62),"")</f>
        <v/>
      </c>
      <c r="AO38" s="14">
        <f t="shared" si="37"/>
        <v>49253.758279597125</v>
      </c>
      <c r="AP38" s="23">
        <f>IF(AP8&gt;0,VLOOKUP(AP8,'[3]2010_Envelope'!$BH$6:$CR$128,15),"")</f>
        <v>11.709795122767813</v>
      </c>
      <c r="AQ38" s="23">
        <f>IF(AQ8&gt;0,VLOOKUP(AQ8,'[3]2010_Envelope'!$BH$6:$CR$128,15),"")</f>
        <v>28.325593650008951</v>
      </c>
      <c r="AR38" s="23">
        <f>IF(AR8&gt;0,VLOOKUP(AR8,'[3]2010_Envelope'!$BH$6:$CR$128,15),"")</f>
        <v>14.136660786430244</v>
      </c>
      <c r="AS38" s="23">
        <f>IF(AS8&gt;0,VLOOKUP(AS8,'[3]2010_Envelope'!$BH$6:$CR$128,15),"")</f>
        <v>58.073473697181356</v>
      </c>
      <c r="AT38" s="23" t="str">
        <f>IF(AT8&gt;0,VLOOKUP(AT8,'[3]2010_Envelope'!$BH$6:$CR$128,15),"")</f>
        <v/>
      </c>
      <c r="AU38" s="23" t="str">
        <f>IF(AU8&gt;0,VLOOKUP(AU8,'[3]2010_Envelope'!$BH$6:$CR$128,15),"")</f>
        <v/>
      </c>
      <c r="AV38" s="22" t="str">
        <f>IF(AV8&gt;0,VLOOKUP(AV8,'[3]2010_HVAC'!$EY$7:$KA$83,65),"")</f>
        <v/>
      </c>
      <c r="AW38" s="22" t="str">
        <f>IF(AW8&gt;0,VLOOKUP(AW8,'[3]2010_HVAC'!$EY$7:$KA$83,65),"")</f>
        <v/>
      </c>
      <c r="AX38" s="22" t="str">
        <f>IF(AX8&gt;0,VLOOKUP(AX8,'[3]2010_HVAC'!$EY$7:$KA$83,65),"")</f>
        <v/>
      </c>
      <c r="AY38" s="61">
        <f>VLOOKUP($C38,[1]Performance!$A$3:$K$36,2)</f>
        <v>2</v>
      </c>
      <c r="AZ38" s="61">
        <f t="shared" si="38"/>
        <v>67</v>
      </c>
      <c r="BA38" s="22">
        <f>IF(BA8&gt;0,VLOOKUP(BA8,'[3]2010_HVAC'!$EY$7:$KA$83,AZ38),"")</f>
        <v>5.7672727272727276</v>
      </c>
      <c r="BB38" s="22" t="str">
        <f>IF(BB8&gt;0,VLOOKUP(BB8,'[3]2010_HVAC'!$EY$7:$KA$83,65),"")</f>
        <v/>
      </c>
      <c r="BC38" s="22">
        <f>IF(BC8&gt;0,VLOOKUP(BC8,'[3]2010_HVAC'!$EY$7:$KA$83,65),"")</f>
        <v>100.04</v>
      </c>
      <c r="BD38" s="22">
        <f>IF(BD8&gt;0,VLOOKUP(BD8,'[3]2010_HVAC'!$EY$7:$KA$83,65),"")</f>
        <v>1.2323232323232323</v>
      </c>
      <c r="BE38" s="22" t="str">
        <f>IF(BE8&gt;0,VLOOKUP(BE8,'[3]2010_HVAC'!$EY$7:$KA$83,65),"")</f>
        <v/>
      </c>
      <c r="BF38" s="22" t="str">
        <f>IF(BF8&gt;0,VLOOKUP(BF8,'[3]2010_HVAC'!$EY$7:$KA$83,65),"")</f>
        <v/>
      </c>
      <c r="BG38" s="14">
        <f t="shared" si="39"/>
        <v>217092.26802382449</v>
      </c>
      <c r="BH38" s="21">
        <f>IF($N38&gt;0,VLOOKUP($C38,[2]Vienna!$AB$7:$AN$40,$N38))/((IF($P38=1,'3 PlantsCodes'!$D$26,IF($P38=2,'3 PlantsCodes'!$D$27,IF($P38=3,'3 PlantsCodes'!$D$28,IF($P38=4,'3 PlantsCodes'!$D$28)))))*IF($R38=1,'3 PlantsCodes'!$D$31,IF($R38=2,'3 PlantsCodes'!$D$32)))</f>
        <v>64.527631765783781</v>
      </c>
      <c r="BI38" s="21">
        <f>IF($O38&gt;0,VLOOKUP($C38,[2]Vienna!$AB$7:$AN$40,$O38),0)/(IF($Q38=1,'3 PlantsCodes'!$E$26,IF($Q38=3,'3 PlantsCodes'!$E$28,IF($Q38=4,'3 PlantsCodes'!$E$29,1)))*IF($R38=1,'3 PlantsCodes'!$E$31,IF($R38=2,'3 PlantsCodes'!$E$32)))</f>
        <v>0</v>
      </c>
      <c r="BJ38" s="21">
        <f>VLOOKUP($C38,[2]Vienna!$AB$6:$AZ$40,$T38)</f>
        <v>15.72</v>
      </c>
      <c r="BK38" s="21">
        <f>VLOOKUP($C38,[2]Vienna!$B$7:$Y$40,18)</f>
        <v>11.353794285713454</v>
      </c>
      <c r="BL38" s="21">
        <f>VLOOKUP($C38,[2]Vienna!$B$7:$AA$40,26)</f>
        <v>0.4921481750629762</v>
      </c>
      <c r="BM38" s="22">
        <f>IF($V38=1,-[4]SFH!$E$4,0)</f>
        <v>0</v>
      </c>
      <c r="BN38" s="63" t="s">
        <v>38</v>
      </c>
      <c r="BO38" s="21">
        <f>IF($N38&gt;0,VLOOKUP($C38,[1]Vienna!$AB$7:$AN$40,$N38))/((IF($P38=1,'3 PlantsCodes'!$D$26,IF($P38=2,'3 PlantsCodes'!$D$27,IF($P38=3,'3 PlantsCodes'!$D$28,IF($P38=4,'3 PlantsCodes'!D31)))))*IF($R38=1,'3 PlantsCodes'!$D$31,IF($R38=2,'3 PlantsCodes'!$D$32)))</f>
        <v>69.953782400637266</v>
      </c>
      <c r="BP38" s="21">
        <f>IF($O38&gt;0,VLOOKUP($C38,[1]Vienna!$AB$7:$AN$40,$O38),0)/(IF($Q38=1,'3 PlantsCodes'!$E$26,IF($Q38=3,'3 PlantsCodes'!$E$28,IF($Q38=4,'3 PlantsCodes'!$E$29,1)))*IF($R38=1,'3 PlantsCodes'!$E$31,IF($R38=2,'3 PlantsCodes'!$E$32)))</f>
        <v>0</v>
      </c>
      <c r="BQ38" s="21">
        <f>VLOOKUP($C38,[1]Vienna!$AB$6:$AZ$40,$T38)</f>
        <v>24.27</v>
      </c>
      <c r="BR38" s="21">
        <f>VLOOKUP($C38,[1]Vienna!$B$7:$Y$40,18)</f>
        <v>11.676460606061633</v>
      </c>
      <c r="BS38" s="21">
        <f>VLOOKUP($C38,[1]Vienna!$B$7:$AA$40,26)</f>
        <v>0.43894809992325928</v>
      </c>
      <c r="BT38" s="22">
        <f>IF($V38=1,-[4]AB!$E$4,0)</f>
        <v>0</v>
      </c>
      <c r="BU38" s="63" t="s">
        <v>38</v>
      </c>
    </row>
    <row r="39" spans="1:73" ht="15" customHeight="1" x14ac:dyDescent="0.25">
      <c r="A39" s="188"/>
      <c r="B39" s="100">
        <v>4</v>
      </c>
      <c r="C39" s="26">
        <f t="shared" ref="C39:N39" si="42">IF(C9="","",C9)</f>
        <v>23</v>
      </c>
      <c r="D39" s="55" t="str">
        <f t="shared" si="42"/>
        <v>o+</v>
      </c>
      <c r="E39" s="55" t="str">
        <f t="shared" si="42"/>
        <v>+</v>
      </c>
      <c r="F39" s="54" t="str">
        <f t="shared" si="42"/>
        <v>o</v>
      </c>
      <c r="G39" s="54" t="str">
        <f t="shared" si="42"/>
        <v>o</v>
      </c>
      <c r="H39" s="54">
        <f t="shared" si="42"/>
        <v>0</v>
      </c>
      <c r="I39" s="54">
        <f t="shared" si="42"/>
        <v>3</v>
      </c>
      <c r="J39" s="54">
        <f t="shared" si="42"/>
        <v>3</v>
      </c>
      <c r="K39" s="54">
        <f t="shared" si="42"/>
        <v>1</v>
      </c>
      <c r="L39" s="54">
        <f t="shared" si="42"/>
        <v>1</v>
      </c>
      <c r="M39" s="54">
        <f t="shared" si="42"/>
        <v>3311</v>
      </c>
      <c r="N39" s="54">
        <f t="shared" si="42"/>
        <v>8</v>
      </c>
      <c r="O39" s="54">
        <f t="shared" ref="O39:W39" si="43">IF(O9="","",O9)</f>
        <v>0</v>
      </c>
      <c r="P39" s="54">
        <f t="shared" si="43"/>
        <v>1</v>
      </c>
      <c r="Q39" s="54">
        <f t="shared" si="43"/>
        <v>0</v>
      </c>
      <c r="R39" s="54">
        <f t="shared" si="43"/>
        <v>1</v>
      </c>
      <c r="S39" s="54" t="str">
        <f t="shared" si="43"/>
        <v>o</v>
      </c>
      <c r="T39" s="26">
        <f t="shared" si="43"/>
        <v>17</v>
      </c>
      <c r="U39" s="54">
        <f t="shared" si="43"/>
        <v>0</v>
      </c>
      <c r="V39" s="54">
        <f t="shared" si="43"/>
        <v>0</v>
      </c>
      <c r="W39" s="19" t="str">
        <f t="shared" si="43"/>
        <v/>
      </c>
      <c r="X39" s="23">
        <f>IF(X9&gt;0,VLOOKUP(X9,'[3]2010_Envelope'!$BH$6:$CR$128,14),"")</f>
        <v>24.198868388449931</v>
      </c>
      <c r="Y39" s="23">
        <f>IF(Y9&gt;0,VLOOKUP(Y9,'[3]2010_Envelope'!$BH$6:$CR$128,14),"")</f>
        <v>86.165655892711598</v>
      </c>
      <c r="Z39" s="23">
        <f>IF(Z9&gt;0,VLOOKUP(Z9,'[3]2010_Envelope'!$BH$6:$CR$128,14),"")</f>
        <v>29.214105817944265</v>
      </c>
      <c r="AA39" s="23">
        <f>IF(AA9&gt;0,VLOOKUP(AA9,'[3]2010_Envelope'!$BH$6:$CR$128,14),"")</f>
        <v>70.926027313839995</v>
      </c>
      <c r="AB39" s="23" t="str">
        <f>IF(AB9&gt;0,VLOOKUP(AB9,'[3]2010_Envelope'!$BH$6:$CR$128,14),"")</f>
        <v/>
      </c>
      <c r="AC39" s="23" t="str">
        <f>IF(AC9&gt;0,VLOOKUP(AC9,'[3]2010_Envelope'!$BH$6:$CR$128,14),"")</f>
        <v/>
      </c>
      <c r="AD39" s="22" t="str">
        <f>IF(AD9&gt;0,VLOOKUP(AD9,'[3]2010_HVAC'!$EY$7:$KA$83,62),"")</f>
        <v/>
      </c>
      <c r="AE39" s="22" t="str">
        <f>IF(AE9&gt;0,VLOOKUP(AE9,'[3]2010_HVAC'!$EY$7:$KA$83,62),"")</f>
        <v/>
      </c>
      <c r="AF39" s="22" t="str">
        <f>IF(AF9&gt;0,VLOOKUP(AF9,'[3]2010_HVAC'!$EY$7:$KA$83,62),"")</f>
        <v/>
      </c>
      <c r="AG39" s="61">
        <f>VLOOKUP($C39,[2]Performance!$A$3:$K$36,2)</f>
        <v>2</v>
      </c>
      <c r="AH39" s="61">
        <f t="shared" si="36"/>
        <v>64</v>
      </c>
      <c r="AI39" s="22">
        <f>IF(AI9&gt;0,VLOOKUP(AI9,'[3]2010_HVAC'!$EY$7:$KA$83,AH39),"")</f>
        <v>89.138121089587443</v>
      </c>
      <c r="AJ39" s="22" t="str">
        <f>IF(AJ9&gt;0,VLOOKUP(AJ9,'[3]2010_HVAC'!$EY$7:$KA$83,62),"")</f>
        <v/>
      </c>
      <c r="AK39" s="22">
        <f>IF(AK9&gt;0,VLOOKUP(AK9,'[3]2010_HVAC'!$EY$7:$KA$83,62),"")</f>
        <v>107.36</v>
      </c>
      <c r="AL39" s="22">
        <f>IF(AL9&gt;0,VLOOKUP(AL9,'[3]2010_HVAC'!$EY$7:$KA$83,62),"")</f>
        <v>8.7142857142857135</v>
      </c>
      <c r="AM39" s="22" t="str">
        <f>IF(AM9&gt;0,VLOOKUP(AM9,'[3]2010_HVAC'!$EY$7:$KA$83,62),"")</f>
        <v/>
      </c>
      <c r="AN39" s="22" t="str">
        <f>IF(AN9&gt;0,VLOOKUP(AN9,'[3]2010_HVAC'!$EY$7:$KA$83,62),"")</f>
        <v/>
      </c>
      <c r="AO39" s="14">
        <f t="shared" si="37"/>
        <v>58200.388990354651</v>
      </c>
      <c r="AP39" s="23">
        <f>IF(AP9&gt;0,VLOOKUP(AP9,'[3]2010_Envelope'!$BH$6:$CR$128,15),"")</f>
        <v>11.709795122767813</v>
      </c>
      <c r="AQ39" s="23">
        <f>IF(AQ9&gt;0,VLOOKUP(AQ9,'[3]2010_Envelope'!$BH$6:$CR$128,15),"")</f>
        <v>28.325593650008951</v>
      </c>
      <c r="AR39" s="23">
        <f>IF(AR9&gt;0,VLOOKUP(AR9,'[3]2010_Envelope'!$BH$6:$CR$128,15),"")</f>
        <v>14.136660786430244</v>
      </c>
      <c r="AS39" s="23">
        <f>IF(AS9&gt;0,VLOOKUP(AS9,'[3]2010_Envelope'!$BH$6:$CR$128,15),"")</f>
        <v>65.332657909329029</v>
      </c>
      <c r="AT39" s="23" t="str">
        <f>IF(AT9&gt;0,VLOOKUP(AT9,'[3]2010_Envelope'!$BH$6:$CR$128,15),"")</f>
        <v/>
      </c>
      <c r="AU39" s="23" t="str">
        <f>IF(AU9&gt;0,VLOOKUP(AU9,'[3]2010_Envelope'!$BH$6:$CR$128,15),"")</f>
        <v/>
      </c>
      <c r="AV39" s="22" t="str">
        <f>IF(AV9&gt;0,VLOOKUP(AV9,'[3]2010_HVAC'!$EY$7:$KA$83,65),"")</f>
        <v/>
      </c>
      <c r="AW39" s="22" t="str">
        <f>IF(AW9&gt;0,VLOOKUP(AW9,'[3]2010_HVAC'!$EY$7:$KA$83,65),"")</f>
        <v/>
      </c>
      <c r="AX39" s="22" t="str">
        <f>IF(AX9&gt;0,VLOOKUP(AX9,'[3]2010_HVAC'!$EY$7:$KA$83,65),"")</f>
        <v/>
      </c>
      <c r="AY39" s="61">
        <f>VLOOKUP($C39,[1]Performance!$A$3:$K$36,2)</f>
        <v>2</v>
      </c>
      <c r="AZ39" s="61">
        <f t="shared" si="38"/>
        <v>67</v>
      </c>
      <c r="BA39" s="22">
        <f>IF(BA9&gt;0,VLOOKUP(BA9,'[3]2010_HVAC'!$EY$7:$KA$83,AZ39),"")</f>
        <v>54.407430289381175</v>
      </c>
      <c r="BB39" s="22" t="str">
        <f>IF(BB9&gt;0,VLOOKUP(BB9,'[3]2010_HVAC'!$EY$7:$KA$83,65),"")</f>
        <v/>
      </c>
      <c r="BC39" s="22">
        <f>IF(BC9&gt;0,VLOOKUP(BC9,'[3]2010_HVAC'!$EY$7:$KA$83,65),"")</f>
        <v>100.04</v>
      </c>
      <c r="BD39" s="22">
        <f>IF(BD9&gt;0,VLOOKUP(BD9,'[3]2010_HVAC'!$EY$7:$KA$83,65),"")</f>
        <v>1.2323232323232323</v>
      </c>
      <c r="BE39" s="22" t="str">
        <f>IF(BE9&gt;0,VLOOKUP(BE9,'[3]2010_HVAC'!$EY$7:$KA$83,65),"")</f>
        <v/>
      </c>
      <c r="BF39" s="22" t="str">
        <f>IF(BF9&gt;0,VLOOKUP(BF9,'[3]2010_HVAC'!$EY$7:$KA$83,65),"")</f>
        <v/>
      </c>
      <c r="BG39" s="14">
        <f t="shared" si="39"/>
        <v>272432.61638033803</v>
      </c>
      <c r="BH39" s="21">
        <f>IF($N39&gt;0,VLOOKUP($C39,[2]Vienna!$AB$7:$AN$40,$N39))/((IF($P39=1,'3 PlantsCodes'!$D$26,IF($P39=2,'3 PlantsCodes'!$D$27,IF($P39=3,'3 PlantsCodes'!$D$28,IF($P39=4,'3 PlantsCodes'!$D$28)))))*IF($R39=1,'3 PlantsCodes'!$D$31,IF($R39=2,'3 PlantsCodes'!$D$32)))</f>
        <v>16.889471309709961</v>
      </c>
      <c r="BI39" s="21">
        <f>IF($O39&gt;0,VLOOKUP($C39,[2]Vienna!$AB$7:$AN$40,$O39),0)/(IF($Q39=1,'3 PlantsCodes'!$E$26,IF($Q39=3,'3 PlantsCodes'!$E$28,IF($Q39=4,'3 PlantsCodes'!$E$29,1)))*IF($R39=1,'3 PlantsCodes'!$E$31,IF($R39=2,'3 PlantsCodes'!$E$32)))</f>
        <v>0</v>
      </c>
      <c r="BJ39" s="21">
        <f>VLOOKUP($C39,[2]Vienna!$AB$6:$AZ$40,$T39)</f>
        <v>4.4968102940139874</v>
      </c>
      <c r="BK39" s="21">
        <f>VLOOKUP($C39,[2]Vienna!$B$7:$Y$40,18)</f>
        <v>11.353794285713454</v>
      </c>
      <c r="BL39" s="21">
        <f>VLOOKUP($C39,[2]Vienna!$B$7:$AA$40,26)</f>
        <v>0.47001839686027785</v>
      </c>
      <c r="BM39" s="22">
        <f>IF($V39=1,-[4]SFH!$E$4,0)</f>
        <v>0</v>
      </c>
      <c r="BN39" s="63" t="s">
        <v>38</v>
      </c>
      <c r="BO39" s="21">
        <f>IF($N39&gt;0,VLOOKUP($C39,[1]Vienna!$AB$7:$AN$40,$N39))/((IF($P39=1,'3 PlantsCodes'!$D$26,IF($P39=2,'3 PlantsCodes'!$D$27,IF($P39=3,'3 PlantsCodes'!$D$28,IF($P39=4,'3 PlantsCodes'!D32)))))*IF($R39=1,'3 PlantsCodes'!$D$31,IF($R39=2,'3 PlantsCodes'!$D$32)))</f>
        <v>18.751957135579339</v>
      </c>
      <c r="BP39" s="21">
        <f>IF($O39&gt;0,VLOOKUP($C39,[1]Vienna!$AB$7:$AN$40,$O39),0)/(IF($Q39=1,'3 PlantsCodes'!$E$26,IF($Q39=3,'3 PlantsCodes'!$E$28,IF($Q39=4,'3 PlantsCodes'!$E$29,1)))*IF($R39=1,'3 PlantsCodes'!$E$31,IF($R39=2,'3 PlantsCodes'!$E$32)))</f>
        <v>0</v>
      </c>
      <c r="BQ39" s="21">
        <f>VLOOKUP($C39,[1]Vienna!$AB$6:$AZ$40,$T39)</f>
        <v>7.0222647351351934</v>
      </c>
      <c r="BR39" s="21">
        <f>VLOOKUP($C39,[1]Vienna!$B$7:$Y$40,18)</f>
        <v>11.676460606061633</v>
      </c>
      <c r="BS39" s="21">
        <f>VLOOKUP($C39,[1]Vienna!$B$7:$AA$40,26)</f>
        <v>0.4230876852885555</v>
      </c>
      <c r="BT39" s="22">
        <f>IF($V39=1,-[4]AB!$E$4,0)</f>
        <v>0</v>
      </c>
      <c r="BU39" s="63" t="s">
        <v>38</v>
      </c>
    </row>
    <row r="40" spans="1:73" ht="15" customHeight="1" x14ac:dyDescent="0.25">
      <c r="A40" s="188"/>
      <c r="B40" s="100">
        <v>5</v>
      </c>
      <c r="C40" s="26">
        <f t="shared" ref="C40:N40" si="44">IF(C10="","",C10)</f>
        <v>25</v>
      </c>
      <c r="D40" s="55" t="str">
        <f t="shared" si="44"/>
        <v>o+</v>
      </c>
      <c r="E40" s="55" t="str">
        <f t="shared" si="44"/>
        <v>+</v>
      </c>
      <c r="F40" s="54" t="str">
        <f t="shared" si="44"/>
        <v>o</v>
      </c>
      <c r="G40" s="54" t="str">
        <f t="shared" si="44"/>
        <v>o</v>
      </c>
      <c r="H40" s="54">
        <f t="shared" si="44"/>
        <v>1</v>
      </c>
      <c r="I40" s="54">
        <f t="shared" si="44"/>
        <v>3</v>
      </c>
      <c r="J40" s="54">
        <f t="shared" si="44"/>
        <v>3</v>
      </c>
      <c r="K40" s="54">
        <f t="shared" si="44"/>
        <v>1</v>
      </c>
      <c r="L40" s="54">
        <f t="shared" si="44"/>
        <v>2</v>
      </c>
      <c r="M40" s="54">
        <f t="shared" si="44"/>
        <v>3312</v>
      </c>
      <c r="N40" s="54">
        <f t="shared" si="44"/>
        <v>8</v>
      </c>
      <c r="O40" s="54">
        <f t="shared" ref="O40:W40" si="45">IF(O10="","",O10)</f>
        <v>0</v>
      </c>
      <c r="P40" s="54">
        <f t="shared" si="45"/>
        <v>1</v>
      </c>
      <c r="Q40" s="54">
        <f t="shared" si="45"/>
        <v>0</v>
      </c>
      <c r="R40" s="54">
        <f t="shared" si="45"/>
        <v>1</v>
      </c>
      <c r="S40" s="54" t="str">
        <f t="shared" si="45"/>
        <v>o</v>
      </c>
      <c r="T40" s="26">
        <f t="shared" si="45"/>
        <v>17</v>
      </c>
      <c r="U40" s="54">
        <f t="shared" si="45"/>
        <v>0</v>
      </c>
      <c r="V40" s="54">
        <f t="shared" si="45"/>
        <v>0</v>
      </c>
      <c r="W40" s="19" t="str">
        <f t="shared" si="45"/>
        <v/>
      </c>
      <c r="X40" s="23">
        <f>IF(X10&gt;0,VLOOKUP(X10,'[3]2010_Envelope'!$BH$6:$CR$128,14),"")</f>
        <v>24.198868388449931</v>
      </c>
      <c r="Y40" s="23">
        <f>IF(Y10&gt;0,VLOOKUP(Y10,'[3]2010_Envelope'!$BH$6:$CR$128,14),"")</f>
        <v>86.165655892711598</v>
      </c>
      <c r="Z40" s="23">
        <f>IF(Z10&gt;0,VLOOKUP(Z10,'[3]2010_Envelope'!$BH$6:$CR$128,14),"")</f>
        <v>29.214105817944265</v>
      </c>
      <c r="AA40" s="23">
        <f>IF(AA10&gt;0,VLOOKUP(AA10,'[3]2010_Envelope'!$BH$6:$CR$128,14),"")</f>
        <v>70.926027313839995</v>
      </c>
      <c r="AB40" s="23" t="str">
        <f>IF(AB10&gt;0,VLOOKUP(AB10,'[3]2010_Envelope'!$BH$6:$CR$128,14),"")</f>
        <v/>
      </c>
      <c r="AC40" s="23" t="str">
        <f>IF(AC10&gt;0,VLOOKUP(AC10,'[3]2010_Envelope'!$BH$6:$CR$128,14),"")</f>
        <v/>
      </c>
      <c r="AD40" s="22">
        <f>IF(AD10&gt;0,VLOOKUP(AD10,'[3]2010_HVAC'!$EY$7:$KA$83,62),"")</f>
        <v>6.8624999999999998</v>
      </c>
      <c r="AE40" s="22">
        <f>IF(AE10&gt;0,VLOOKUP(AE10,'[3]2010_HVAC'!$EY$7:$KA$83,62),"")</f>
        <v>12.047500000000001</v>
      </c>
      <c r="AF40" s="22" t="str">
        <f>IF(AF10&gt;0,VLOOKUP(AF10,'[3]2010_HVAC'!$EY$7:$KA$83,62),"")</f>
        <v/>
      </c>
      <c r="AG40" s="61">
        <f>VLOOKUP($C40,[2]Performance!$A$3:$K$36,2)</f>
        <v>2</v>
      </c>
      <c r="AH40" s="61">
        <f t="shared" si="36"/>
        <v>64</v>
      </c>
      <c r="AI40" s="22">
        <f>IF(AI10&gt;0,VLOOKUP(AI10,'[3]2010_HVAC'!$EY$7:$KA$83,AH40),"")</f>
        <v>89.138121089587443</v>
      </c>
      <c r="AJ40" s="22" t="str">
        <f>IF(AJ10&gt;0,VLOOKUP(AJ10,'[3]2010_HVAC'!$EY$7:$KA$83,62),"")</f>
        <v/>
      </c>
      <c r="AK40" s="22">
        <f>IF(AK10&gt;0,VLOOKUP(AK10,'[3]2010_HVAC'!$EY$7:$KA$83,62),"")</f>
        <v>107.36</v>
      </c>
      <c r="AL40" s="22">
        <f>IF(AL10&gt;0,VLOOKUP(AL10,'[3]2010_HVAC'!$EY$7:$KA$83,62),"")</f>
        <v>8.7142857142857135</v>
      </c>
      <c r="AM40" s="22" t="str">
        <f>IF(AM10&gt;0,VLOOKUP(AM10,'[3]2010_HVAC'!$EY$7:$KA$83,62),"")</f>
        <v/>
      </c>
      <c r="AN40" s="22" t="str">
        <f>IF(AN10&gt;0,VLOOKUP(AN10,'[3]2010_HVAC'!$EY$7:$KA$83,62),"")</f>
        <v/>
      </c>
      <c r="AO40" s="14">
        <f t="shared" si="37"/>
        <v>60847.78899035466</v>
      </c>
      <c r="AP40" s="23">
        <f>IF(AP10&gt;0,VLOOKUP(AP10,'[3]2010_Envelope'!$BH$6:$CR$128,15),"")</f>
        <v>11.709795122767813</v>
      </c>
      <c r="AQ40" s="23">
        <f>IF(AQ10&gt;0,VLOOKUP(AQ10,'[3]2010_Envelope'!$BH$6:$CR$128,15),"")</f>
        <v>28.325593650008951</v>
      </c>
      <c r="AR40" s="23">
        <f>IF(AR10&gt;0,VLOOKUP(AR10,'[3]2010_Envelope'!$BH$6:$CR$128,15),"")</f>
        <v>14.136660786430244</v>
      </c>
      <c r="AS40" s="23">
        <f>IF(AS10&gt;0,VLOOKUP(AS10,'[3]2010_Envelope'!$BH$6:$CR$128,15),"")</f>
        <v>65.332657909329029</v>
      </c>
      <c r="AT40" s="23" t="str">
        <f>IF(AT10&gt;0,VLOOKUP(AT10,'[3]2010_Envelope'!$BH$6:$CR$128,15),"")</f>
        <v/>
      </c>
      <c r="AU40" s="23" t="str">
        <f>IF(AU10&gt;0,VLOOKUP(AU10,'[3]2010_Envelope'!$BH$6:$CR$128,15),"")</f>
        <v/>
      </c>
      <c r="AV40" s="22">
        <f>IF(AV10&gt;0,VLOOKUP(AV10,'[3]2010_HVAC'!$EY$7:$KA$83,65),"")</f>
        <v>8.3908888888888882</v>
      </c>
      <c r="AW40" s="22">
        <f>IF(AW10&gt;0,VLOOKUP(AW10,'[3]2010_HVAC'!$EY$7:$KA$83,65),"")</f>
        <v>13.57798383838384</v>
      </c>
      <c r="AX40" s="22" t="str">
        <f>IF(AX10&gt;0,VLOOKUP(AX10,'[3]2010_HVAC'!$EY$7:$KA$83,65),"")</f>
        <v/>
      </c>
      <c r="AY40" s="61">
        <f>VLOOKUP($C40,[1]Performance!$A$3:$K$36,2)</f>
        <v>2</v>
      </c>
      <c r="AZ40" s="61">
        <f t="shared" si="38"/>
        <v>67</v>
      </c>
      <c r="BA40" s="22">
        <f>IF(BA10&gt;0,VLOOKUP(BA10,'[3]2010_HVAC'!$EY$7:$KA$83,AZ40),"")</f>
        <v>54.407430289381175</v>
      </c>
      <c r="BB40" s="22" t="str">
        <f>IF(BB10&gt;0,VLOOKUP(BB10,'[3]2010_HVAC'!$EY$7:$KA$83,65),"")</f>
        <v/>
      </c>
      <c r="BC40" s="22">
        <f>IF(BC10&gt;0,VLOOKUP(BC10,'[3]2010_HVAC'!$EY$7:$KA$83,65),"")</f>
        <v>100.04</v>
      </c>
      <c r="BD40" s="22">
        <f>IF(BD10&gt;0,VLOOKUP(BD10,'[3]2010_HVAC'!$EY$7:$KA$83,65),"")</f>
        <v>1.2323232323232323</v>
      </c>
      <c r="BE40" s="22" t="str">
        <f>IF(BE10&gt;0,VLOOKUP(BE10,'[3]2010_HVAC'!$EY$7:$KA$83,65),"")</f>
        <v/>
      </c>
      <c r="BF40" s="22" t="str">
        <f>IF(BF10&gt;0,VLOOKUP(BF10,'[3]2010_HVAC'!$EY$7:$KA$83,65),"")</f>
        <v/>
      </c>
      <c r="BG40" s="14">
        <f t="shared" si="39"/>
        <v>294181.80038033804</v>
      </c>
      <c r="BH40" s="21">
        <f>IF($N40&gt;0,VLOOKUP($C40,[2]Vienna!$AB$7:$AN$40,$N40))/((IF($P40=1,'3 PlantsCodes'!$D$26,IF($P40=2,'3 PlantsCodes'!$D$27,IF($P40=3,'3 PlantsCodes'!$D$28,IF($P40=4,'3 PlantsCodes'!$D$28)))))*IF($R40=1,'3 PlantsCodes'!$D$31,IF($R40=2,'3 PlantsCodes'!$D$32)))</f>
        <v>11.973937643699372</v>
      </c>
      <c r="BI40" s="21">
        <f>IF($O40&gt;0,VLOOKUP($C40,[2]Vienna!$AB$7:$AN$40,$O40),0)/(IF($Q40=1,'3 PlantsCodes'!$E$26,IF($Q40=3,'3 PlantsCodes'!$E$28,IF($Q40=4,'3 PlantsCodes'!$E$29,1)))*IF($R40=1,'3 PlantsCodes'!$E$31,IF($R40=2,'3 PlantsCodes'!$E$32)))</f>
        <v>0</v>
      </c>
      <c r="BJ40" s="21">
        <f>VLOOKUP($C40,[2]Vienna!$AB$6:$AZ$40,$T40)</f>
        <v>4.6151563904986004</v>
      </c>
      <c r="BK40" s="21">
        <f>VLOOKUP($C40,[2]Vienna!$B$7:$Y$40,18)</f>
        <v>11.353794285713454</v>
      </c>
      <c r="BL40" s="21">
        <f>VLOOKUP($C40,[2]Vienna!$B$7:$AA$40,26)</f>
        <v>4.9040945756452254</v>
      </c>
      <c r="BM40" s="22">
        <f>IF($V40=1,-[4]SFH!$E$4,0)</f>
        <v>0</v>
      </c>
      <c r="BN40" s="63" t="s">
        <v>38</v>
      </c>
      <c r="BO40" s="21">
        <f>IF($N40&gt;0,VLOOKUP($C40,[1]Vienna!$AB$7:$AN$40,$N40))/((IF($P40=1,'3 PlantsCodes'!$D$26,IF($P40=2,'3 PlantsCodes'!$D$27,IF($P40=3,'3 PlantsCodes'!$D$28,IF($P40=4,'3 PlantsCodes'!D33)))))*IF($R40=1,'3 PlantsCodes'!$D$31,IF($R40=2,'3 PlantsCodes'!$D$32)))</f>
        <v>14.4558315915148</v>
      </c>
      <c r="BP40" s="21">
        <f>IF($O40&gt;0,VLOOKUP($C40,[1]Vienna!$AB$7:$AN$40,$O40),0)/(IF($Q40=1,'3 PlantsCodes'!$E$26,IF($Q40=3,'3 PlantsCodes'!$E$28,IF($Q40=4,'3 PlantsCodes'!$E$29,1)))*IF($R40=1,'3 PlantsCodes'!$E$31,IF($R40=2,'3 PlantsCodes'!$E$32)))</f>
        <v>0</v>
      </c>
      <c r="BQ40" s="21">
        <f>VLOOKUP($C40,[1]Vienna!$AB$6:$AZ$40,$T40)</f>
        <v>7.3731316514725833</v>
      </c>
      <c r="BR40" s="21">
        <f>VLOOKUP($C40,[1]Vienna!$B$7:$Y$40,18)</f>
        <v>11.676460606061633</v>
      </c>
      <c r="BS40" s="21">
        <f>VLOOKUP($C40,[1]Vienna!$B$7:$AA$40,26)</f>
        <v>4.7168179752896515</v>
      </c>
      <c r="BT40" s="22">
        <f>IF($V40=1,-[4]AB!$E$4,0)</f>
        <v>0</v>
      </c>
      <c r="BU40" s="63" t="s">
        <v>38</v>
      </c>
    </row>
    <row r="41" spans="1:73" ht="15" customHeight="1" x14ac:dyDescent="0.25">
      <c r="A41" s="188"/>
      <c r="B41" s="100">
        <v>6</v>
      </c>
      <c r="C41" s="26">
        <f t="shared" ref="C41:N41" si="46">IF(C11="","",C11)</f>
        <v>31</v>
      </c>
      <c r="D41" s="55" t="str">
        <f t="shared" si="46"/>
        <v>+</v>
      </c>
      <c r="E41" s="55" t="str">
        <f t="shared" si="46"/>
        <v>+</v>
      </c>
      <c r="F41" s="54" t="str">
        <f t="shared" si="46"/>
        <v>o</v>
      </c>
      <c r="G41" s="54" t="str">
        <f t="shared" si="46"/>
        <v>o</v>
      </c>
      <c r="H41" s="54">
        <f t="shared" si="46"/>
        <v>0</v>
      </c>
      <c r="I41" s="54">
        <f t="shared" si="46"/>
        <v>4</v>
      </c>
      <c r="J41" s="54">
        <f t="shared" si="46"/>
        <v>3</v>
      </c>
      <c r="K41" s="54">
        <f t="shared" si="46"/>
        <v>1</v>
      </c>
      <c r="L41" s="54">
        <f t="shared" si="46"/>
        <v>1</v>
      </c>
      <c r="M41" s="54">
        <f t="shared" si="46"/>
        <v>4311</v>
      </c>
      <c r="N41" s="54">
        <f t="shared" si="46"/>
        <v>8</v>
      </c>
      <c r="O41" s="54">
        <f t="shared" ref="O41:W41" si="47">IF(O11="","",O11)</f>
        <v>0</v>
      </c>
      <c r="P41" s="54">
        <f t="shared" si="47"/>
        <v>1</v>
      </c>
      <c r="Q41" s="54">
        <f t="shared" si="47"/>
        <v>0</v>
      </c>
      <c r="R41" s="54">
        <f t="shared" si="47"/>
        <v>1</v>
      </c>
      <c r="S41" s="54" t="str">
        <f t="shared" si="47"/>
        <v>o</v>
      </c>
      <c r="T41" s="26">
        <f t="shared" si="47"/>
        <v>17</v>
      </c>
      <c r="U41" s="54">
        <f t="shared" si="47"/>
        <v>0</v>
      </c>
      <c r="V41" s="54">
        <f t="shared" si="47"/>
        <v>0</v>
      </c>
      <c r="W41" s="19" t="str">
        <f t="shared" si="47"/>
        <v/>
      </c>
      <c r="X41" s="23">
        <f>IF(X11&gt;0,VLOOKUP(X11,'[3]2010_Envelope'!$BH$6:$CR$128,14),"")</f>
        <v>26.239736806752934</v>
      </c>
      <c r="Y41" s="23">
        <f>IF(Y11&gt;0,VLOOKUP(Y11,'[3]2010_Envelope'!$BH$6:$CR$128,14),"")</f>
        <v>92.793783269074012</v>
      </c>
      <c r="Z41" s="23">
        <f>IF(Z11&gt;0,VLOOKUP(Z11,'[3]2010_Envelope'!$BH$6:$CR$128,14),"")</f>
        <v>40.899748145121968</v>
      </c>
      <c r="AA41" s="23">
        <f>IF(AA11&gt;0,VLOOKUP(AA11,'[3]2010_Envelope'!$BH$6:$CR$128,14),"")</f>
        <v>70.926027313839995</v>
      </c>
      <c r="AB41" s="23" t="str">
        <f>IF(AB11&gt;0,VLOOKUP(AB11,'[3]2010_Envelope'!$BH$6:$CR$128,14),"")</f>
        <v/>
      </c>
      <c r="AC41" s="23" t="str">
        <f>IF(AC11&gt;0,VLOOKUP(AC11,'[3]2010_Envelope'!$BH$6:$CR$128,14),"")</f>
        <v/>
      </c>
      <c r="AD41" s="22" t="str">
        <f>IF(AD11&gt;0,VLOOKUP(AD11,'[3]2010_HVAC'!$EY$7:$KA$83,62),"")</f>
        <v/>
      </c>
      <c r="AE41" s="22" t="str">
        <f>IF(AE11&gt;0,VLOOKUP(AE11,'[3]2010_HVAC'!$EY$7:$KA$83,62),"")</f>
        <v/>
      </c>
      <c r="AF41" s="22" t="str">
        <f>IF(AF11&gt;0,VLOOKUP(AF11,'[3]2010_HVAC'!$EY$7:$KA$83,62),"")</f>
        <v/>
      </c>
      <c r="AG41" s="61">
        <f>VLOOKUP($C41,[2]Performance!$A$3:$K$36,2)</f>
        <v>2</v>
      </c>
      <c r="AH41" s="61">
        <f t="shared" si="36"/>
        <v>64</v>
      </c>
      <c r="AI41" s="22">
        <f>IF(AI11&gt;0,VLOOKUP(AI11,'[3]2010_HVAC'!$EY$7:$KA$83,AH41),"")</f>
        <v>89.138121089587443</v>
      </c>
      <c r="AJ41" s="22" t="str">
        <f>IF(AJ11&gt;0,VLOOKUP(AJ11,'[3]2010_HVAC'!$EY$7:$KA$83,62),"")</f>
        <v/>
      </c>
      <c r="AK41" s="22">
        <f>IF(AK11&gt;0,VLOOKUP(AK11,'[3]2010_HVAC'!$EY$7:$KA$83,62),"")</f>
        <v>107.36</v>
      </c>
      <c r="AL41" s="22">
        <f>IF(AL11&gt;0,VLOOKUP(AL11,'[3]2010_HVAC'!$EY$7:$KA$83,62),"")</f>
        <v>8.7142857142857135</v>
      </c>
      <c r="AM41" s="22" t="str">
        <f>IF(AM11&gt;0,VLOOKUP(AM11,'[3]2010_HVAC'!$EY$7:$KA$83,62),"")</f>
        <v/>
      </c>
      <c r="AN41" s="22" t="str">
        <f>IF(AN11&gt;0,VLOOKUP(AN11,'[3]2010_HVAC'!$EY$7:$KA$83,62),"")</f>
        <v/>
      </c>
      <c r="AO41" s="14">
        <f t="shared" si="37"/>
        <v>61050.038327412694</v>
      </c>
      <c r="AP41" s="23">
        <f>IF(AP11&gt;0,VLOOKUP(AP11,'[3]2010_Envelope'!$BH$6:$CR$128,15),"")</f>
        <v>12.697368205410882</v>
      </c>
      <c r="AQ41" s="23">
        <f>IF(AQ11&gt;0,VLOOKUP(AQ11,'[3]2010_Envelope'!$BH$6:$CR$128,15),"")</f>
        <v>30.504485469240407</v>
      </c>
      <c r="AR41" s="23">
        <f>IF(AR11&gt;0,VLOOKUP(AR11,'[3]2010_Envelope'!$BH$6:$CR$128,15),"")</f>
        <v>19.791325101002339</v>
      </c>
      <c r="AS41" s="23">
        <f>IF(AS11&gt;0,VLOOKUP(AS11,'[3]2010_Envelope'!$BH$6:$CR$128,15),"")</f>
        <v>65.332657909329029</v>
      </c>
      <c r="AT41" s="23" t="str">
        <f>IF(AT11&gt;0,VLOOKUP(AT11,'[3]2010_Envelope'!$BH$6:$CR$128,15),"")</f>
        <v/>
      </c>
      <c r="AU41" s="23" t="str">
        <f>IF(AU11&gt;0,VLOOKUP(AU11,'[3]2010_Envelope'!$BH$6:$CR$128,15),"")</f>
        <v/>
      </c>
      <c r="AV41" s="22" t="str">
        <f>IF(AV11&gt;0,VLOOKUP(AV11,'[3]2010_HVAC'!$EY$7:$KA$83,65),"")</f>
        <v/>
      </c>
      <c r="AW41" s="22" t="str">
        <f>IF(AW11&gt;0,VLOOKUP(AW11,'[3]2010_HVAC'!$EY$7:$KA$83,65),"")</f>
        <v/>
      </c>
      <c r="AX41" s="22" t="str">
        <f>IF(AX11&gt;0,VLOOKUP(AX11,'[3]2010_HVAC'!$EY$7:$KA$83,65),"")</f>
        <v/>
      </c>
      <c r="AY41" s="61">
        <f>VLOOKUP($C41,[1]Performance!$A$3:$K$36,2)</f>
        <v>2</v>
      </c>
      <c r="AZ41" s="61">
        <f t="shared" si="38"/>
        <v>67</v>
      </c>
      <c r="BA41" s="22">
        <f>IF(BA11&gt;0,VLOOKUP(BA11,'[3]2010_HVAC'!$EY$7:$KA$83,AZ41),"")</f>
        <v>54.407430289381175</v>
      </c>
      <c r="BB41" s="22" t="str">
        <f>IF(BB11&gt;0,VLOOKUP(BB11,'[3]2010_HVAC'!$EY$7:$KA$83,65),"")</f>
        <v/>
      </c>
      <c r="BC41" s="22">
        <f>IF(BC11&gt;0,VLOOKUP(BC11,'[3]2010_HVAC'!$EY$7:$KA$83,65),"")</f>
        <v>100.04</v>
      </c>
      <c r="BD41" s="22">
        <f>IF(BD11&gt;0,VLOOKUP(BD11,'[3]2010_HVAC'!$EY$7:$KA$83,65),"")</f>
        <v>1.2323232323232323</v>
      </c>
      <c r="BE41" s="22" t="str">
        <f>IF(BE11&gt;0,VLOOKUP(BE11,'[3]2010_HVAC'!$EY$7:$KA$83,65),"")</f>
        <v/>
      </c>
      <c r="BF41" s="22" t="str">
        <f>IF(BF11&gt;0,VLOOKUP(BF11,'[3]2010_HVAC'!$EY$7:$KA$83,65),"")</f>
        <v/>
      </c>
      <c r="BG41" s="14">
        <f t="shared" si="39"/>
        <v>281165.53430462023</v>
      </c>
      <c r="BH41" s="21">
        <f>IF($N41&gt;0,VLOOKUP($C41,[2]Vienna!$AB$7:$AN$40,$N41))/((IF($P41=1,'3 PlantsCodes'!$D$26,IF($P41=2,'3 PlantsCodes'!$D$27,IF($P41=3,'3 PlantsCodes'!$D$28,IF($P41=4,'3 PlantsCodes'!$D$28)))))*IF($R41=1,'3 PlantsCodes'!$D$31,IF($R41=2,'3 PlantsCodes'!$D$32)))</f>
        <v>14.999116477107471</v>
      </c>
      <c r="BI41" s="21">
        <f>IF($O41&gt;0,VLOOKUP($C41,[2]Vienna!$AB$7:$AN$40,$O41),0)/(IF($Q41=1,'3 PlantsCodes'!$E$26,IF($Q41=3,'3 PlantsCodes'!$E$28,IF($Q41=4,'3 PlantsCodes'!$E$29,1)))*IF($R41=1,'3 PlantsCodes'!$E$31,IF($R41=2,'3 PlantsCodes'!$E$32)))</f>
        <v>0</v>
      </c>
      <c r="BJ41" s="21">
        <f>VLOOKUP($C41,[2]Vienna!$AB$6:$AZ$40,$T41)</f>
        <v>4.5223139279737214</v>
      </c>
      <c r="BK41" s="21">
        <f>VLOOKUP($C41,[2]Vienna!$B$7:$Y$40,18)</f>
        <v>11.353794285713454</v>
      </c>
      <c r="BL41" s="21">
        <f>VLOOKUP($C41,[2]Vienna!$B$7:$AA$40,26)</f>
        <v>0.46269433447530151</v>
      </c>
      <c r="BM41" s="22">
        <f>IF($V41=1,-[4]SFH!$E$4,0)</f>
        <v>0</v>
      </c>
      <c r="BN41" s="63" t="s">
        <v>38</v>
      </c>
      <c r="BO41" s="21">
        <f>IF($N41&gt;0,VLOOKUP($C41,[1]Vienna!$AB$7:$AN$40,$N41))/((IF($P41=1,'3 PlantsCodes'!$D$26,IF($P41=2,'3 PlantsCodes'!$D$27,IF($P41=3,'3 PlantsCodes'!$D$28,IF($P41=4,'3 PlantsCodes'!D34)))))*IF($R41=1,'3 PlantsCodes'!$D$31,IF($R41=2,'3 PlantsCodes'!$D$32)))</f>
        <v>17.760827641486422</v>
      </c>
      <c r="BP41" s="21">
        <f>IF($O41&gt;0,VLOOKUP($C41,[1]Vienna!$AB$7:$AN$40,$O41),0)/(IF($Q41=1,'3 PlantsCodes'!$E$26,IF($Q41=3,'3 PlantsCodes'!$E$28,IF($Q41=4,'3 PlantsCodes'!$E$29,1)))*IF($R41=1,'3 PlantsCodes'!$E$31,IF($R41=2,'3 PlantsCodes'!$E$32)))</f>
        <v>0</v>
      </c>
      <c r="BQ41" s="21">
        <f>VLOOKUP($C41,[1]Vienna!$AB$6:$AZ$40,$T41)</f>
        <v>7.0518327079374563</v>
      </c>
      <c r="BR41" s="21">
        <f>VLOOKUP($C41,[1]Vienna!$B$7:$Y$40,18)</f>
        <v>11.676460606061633</v>
      </c>
      <c r="BS41" s="21">
        <f>VLOOKUP($C41,[1]Vienna!$B$7:$AA$40,26)</f>
        <v>0.42054864348482385</v>
      </c>
      <c r="BT41" s="22">
        <f>IF($V41=1,-[4]AB!$E$4,0)</f>
        <v>0</v>
      </c>
      <c r="BU41" s="63" t="s">
        <v>38</v>
      </c>
    </row>
    <row r="42" spans="1:73" ht="15" customHeight="1" x14ac:dyDescent="0.25">
      <c r="A42" s="188"/>
      <c r="B42" s="100">
        <v>7</v>
      </c>
      <c r="C42" s="26">
        <f t="shared" ref="C42:N42" si="48">IF(C12="","",C12)</f>
        <v>33</v>
      </c>
      <c r="D42" s="55" t="str">
        <f t="shared" si="48"/>
        <v>+</v>
      </c>
      <c r="E42" s="55" t="str">
        <f t="shared" si="48"/>
        <v>+</v>
      </c>
      <c r="F42" s="54" t="str">
        <f t="shared" si="48"/>
        <v>o</v>
      </c>
      <c r="G42" s="54" t="str">
        <f t="shared" si="48"/>
        <v>o</v>
      </c>
      <c r="H42" s="54">
        <f t="shared" si="48"/>
        <v>1</v>
      </c>
      <c r="I42" s="54">
        <f t="shared" si="48"/>
        <v>4</v>
      </c>
      <c r="J42" s="54">
        <f t="shared" si="48"/>
        <v>3</v>
      </c>
      <c r="K42" s="54">
        <f t="shared" si="48"/>
        <v>1</v>
      </c>
      <c r="L42" s="54">
        <f t="shared" si="48"/>
        <v>2</v>
      </c>
      <c r="M42" s="54">
        <f t="shared" si="48"/>
        <v>4312</v>
      </c>
      <c r="N42" s="54">
        <f t="shared" si="48"/>
        <v>8</v>
      </c>
      <c r="O42" s="54">
        <f t="shared" ref="O42:W42" si="49">IF(O12="","",O12)</f>
        <v>0</v>
      </c>
      <c r="P42" s="54">
        <f t="shared" si="49"/>
        <v>1</v>
      </c>
      <c r="Q42" s="54">
        <f t="shared" si="49"/>
        <v>0</v>
      </c>
      <c r="R42" s="54">
        <f t="shared" si="49"/>
        <v>1</v>
      </c>
      <c r="S42" s="54" t="str">
        <f t="shared" si="49"/>
        <v>o</v>
      </c>
      <c r="T42" s="26">
        <f t="shared" si="49"/>
        <v>17</v>
      </c>
      <c r="U42" s="54">
        <f t="shared" si="49"/>
        <v>0</v>
      </c>
      <c r="V42" s="54">
        <f t="shared" si="49"/>
        <v>0</v>
      </c>
      <c r="W42" s="19" t="str">
        <f t="shared" si="49"/>
        <v/>
      </c>
      <c r="X42" s="23">
        <f>IF(X12&gt;0,VLOOKUP(X12,'[3]2010_Envelope'!$BH$6:$CR$128,14),"")</f>
        <v>26.239736806752934</v>
      </c>
      <c r="Y42" s="23">
        <f>IF(Y12&gt;0,VLOOKUP(Y12,'[3]2010_Envelope'!$BH$6:$CR$128,14),"")</f>
        <v>92.793783269074012</v>
      </c>
      <c r="Z42" s="23">
        <f>IF(Z12&gt;0,VLOOKUP(Z12,'[3]2010_Envelope'!$BH$6:$CR$128,14),"")</f>
        <v>40.899748145121968</v>
      </c>
      <c r="AA42" s="23">
        <f>IF(AA12&gt;0,VLOOKUP(AA12,'[3]2010_Envelope'!$BH$6:$CR$128,14),"")</f>
        <v>70.926027313839995</v>
      </c>
      <c r="AB42" s="23" t="str">
        <f>IF(AB12&gt;0,VLOOKUP(AB12,'[3]2010_Envelope'!$BH$6:$CR$128,14),"")</f>
        <v/>
      </c>
      <c r="AC42" s="23" t="str">
        <f>IF(AC12&gt;0,VLOOKUP(AC12,'[3]2010_Envelope'!$BH$6:$CR$128,14),"")</f>
        <v/>
      </c>
      <c r="AD42" s="22">
        <f>IF(AD12&gt;0,VLOOKUP(AD12,'[3]2010_HVAC'!$EY$7:$KA$83,62),"")</f>
        <v>6.8624999999999998</v>
      </c>
      <c r="AE42" s="22">
        <f>IF(AE12&gt;0,VLOOKUP(AE12,'[3]2010_HVAC'!$EY$7:$KA$83,62),"")</f>
        <v>12.047500000000001</v>
      </c>
      <c r="AF42" s="22" t="str">
        <f>IF(AF12&gt;0,VLOOKUP(AF12,'[3]2010_HVAC'!$EY$7:$KA$83,62),"")</f>
        <v/>
      </c>
      <c r="AG42" s="61">
        <f>VLOOKUP($C42,[2]Performance!$A$3:$K$36,2)</f>
        <v>2</v>
      </c>
      <c r="AH42" s="61">
        <f t="shared" si="36"/>
        <v>64</v>
      </c>
      <c r="AI42" s="22">
        <f>IF(AI12&gt;0,VLOOKUP(AI12,'[3]2010_HVAC'!$EY$7:$KA$83,AH42),"")</f>
        <v>89.138121089587443</v>
      </c>
      <c r="AJ42" s="22" t="str">
        <f>IF(AJ12&gt;0,VLOOKUP(AJ12,'[3]2010_HVAC'!$EY$7:$KA$83,62),"")</f>
        <v/>
      </c>
      <c r="AK42" s="22">
        <f>IF(AK12&gt;0,VLOOKUP(AK12,'[3]2010_HVAC'!$EY$7:$KA$83,62),"")</f>
        <v>107.36</v>
      </c>
      <c r="AL42" s="22">
        <f>IF(AL12&gt;0,VLOOKUP(AL12,'[3]2010_HVAC'!$EY$7:$KA$83,62),"")</f>
        <v>8.7142857142857135</v>
      </c>
      <c r="AM42" s="22" t="str">
        <f>IF(AM12&gt;0,VLOOKUP(AM12,'[3]2010_HVAC'!$EY$7:$KA$83,62),"")</f>
        <v/>
      </c>
      <c r="AN42" s="22" t="str">
        <f>IF(AN12&gt;0,VLOOKUP(AN12,'[3]2010_HVAC'!$EY$7:$KA$83,62),"")</f>
        <v/>
      </c>
      <c r="AO42" s="14">
        <f t="shared" si="37"/>
        <v>63697.438327412696</v>
      </c>
      <c r="AP42" s="23">
        <f>IF(AP12&gt;0,VLOOKUP(AP12,'[3]2010_Envelope'!$BH$6:$CR$128,15),"")</f>
        <v>12.697368205410882</v>
      </c>
      <c r="AQ42" s="23">
        <f>IF(AQ12&gt;0,VLOOKUP(AQ12,'[3]2010_Envelope'!$BH$6:$CR$128,15),"")</f>
        <v>30.504485469240407</v>
      </c>
      <c r="AR42" s="23">
        <f>IF(AR12&gt;0,VLOOKUP(AR12,'[3]2010_Envelope'!$BH$6:$CR$128,15),"")</f>
        <v>19.791325101002339</v>
      </c>
      <c r="AS42" s="23">
        <f>IF(AS12&gt;0,VLOOKUP(AS12,'[3]2010_Envelope'!$BH$6:$CR$128,15),"")</f>
        <v>65.332657909329029</v>
      </c>
      <c r="AT42" s="23" t="str">
        <f>IF(AT12&gt;0,VLOOKUP(AT12,'[3]2010_Envelope'!$BH$6:$CR$128,15),"")</f>
        <v/>
      </c>
      <c r="AU42" s="23" t="str">
        <f>IF(AU12&gt;0,VLOOKUP(AU12,'[3]2010_Envelope'!$BH$6:$CR$128,15),"")</f>
        <v/>
      </c>
      <c r="AV42" s="22">
        <f>IF(AV12&gt;0,VLOOKUP(AV12,'[3]2010_HVAC'!$EY$7:$KA$83,65),"")</f>
        <v>8.3908888888888882</v>
      </c>
      <c r="AW42" s="22">
        <f>IF(AW12&gt;0,VLOOKUP(AW12,'[3]2010_HVAC'!$EY$7:$KA$83,65),"")</f>
        <v>13.57798383838384</v>
      </c>
      <c r="AX42" s="22" t="str">
        <f>IF(AX12&gt;0,VLOOKUP(AX12,'[3]2010_HVAC'!$EY$7:$KA$83,65),"")</f>
        <v/>
      </c>
      <c r="AY42" s="61">
        <f>VLOOKUP($C42,[1]Performance!$A$3:$K$36,2)</f>
        <v>2</v>
      </c>
      <c r="AZ42" s="61">
        <f t="shared" si="38"/>
        <v>67</v>
      </c>
      <c r="BA42" s="22">
        <f>IF(BA12&gt;0,VLOOKUP(BA12,'[3]2010_HVAC'!$EY$7:$KA$83,AZ42),"")</f>
        <v>54.407430289381175</v>
      </c>
      <c r="BB42" s="22" t="str">
        <f>IF(BB12&gt;0,VLOOKUP(BB12,'[3]2010_HVAC'!$EY$7:$KA$83,65),"")</f>
        <v/>
      </c>
      <c r="BC42" s="22">
        <f>IF(BC12&gt;0,VLOOKUP(BC12,'[3]2010_HVAC'!$EY$7:$KA$83,65),"")</f>
        <v>100.04</v>
      </c>
      <c r="BD42" s="22">
        <f>IF(BD12&gt;0,VLOOKUP(BD12,'[3]2010_HVAC'!$EY$7:$KA$83,65),"")</f>
        <v>1.2323232323232323</v>
      </c>
      <c r="BE42" s="22" t="str">
        <f>IF(BE12&gt;0,VLOOKUP(BE12,'[3]2010_HVAC'!$EY$7:$KA$83,65),"")</f>
        <v/>
      </c>
      <c r="BF42" s="22" t="str">
        <f>IF(BF12&gt;0,VLOOKUP(BF12,'[3]2010_HVAC'!$EY$7:$KA$83,65),"")</f>
        <v/>
      </c>
      <c r="BG42" s="14">
        <f t="shared" si="39"/>
        <v>302914.71830462018</v>
      </c>
      <c r="BH42" s="21">
        <f>IF($N42&gt;0,VLOOKUP($C42,[2]Vienna!$AB$7:$AN$40,$N42))/((IF($P42=1,'3 PlantsCodes'!$D$26,IF($P42=2,'3 PlantsCodes'!$D$27,IF($P42=3,'3 PlantsCodes'!$D$28,IF($P42=4,'3 PlantsCodes'!$D$28)))))*IF($R42=1,'3 PlantsCodes'!$D$31,IF($R42=2,'3 PlantsCodes'!$D$32)))</f>
        <v>10.399484711606419</v>
      </c>
      <c r="BI42" s="21">
        <f>IF($O42&gt;0,VLOOKUP($C42,[2]Vienna!$AB$7:$AN$40,$O42),0)/(IF($Q42=1,'3 PlantsCodes'!$E$26,IF($Q42=3,'3 PlantsCodes'!$E$28,IF($Q42=4,'3 PlantsCodes'!$E$29,1)))*IF($R42=1,'3 PlantsCodes'!$E$31,IF($R42=2,'3 PlantsCodes'!$E$32)))</f>
        <v>0</v>
      </c>
      <c r="BJ42" s="21">
        <f>VLOOKUP($C42,[2]Vienna!$AB$6:$AZ$40,$T42)</f>
        <v>4.6518159433086392</v>
      </c>
      <c r="BK42" s="21">
        <f>VLOOKUP($C42,[2]Vienna!$B$7:$Y$40,18)</f>
        <v>11.353794285713454</v>
      </c>
      <c r="BL42" s="21">
        <f>VLOOKUP($C42,[2]Vienna!$B$7:$AA$40,26)</f>
        <v>4.8964336868883285</v>
      </c>
      <c r="BM42" s="22">
        <f>IF($V42=1,-[4]SFH!$E$4,0)</f>
        <v>0</v>
      </c>
      <c r="BN42" s="63" t="s">
        <v>38</v>
      </c>
      <c r="BO42" s="21">
        <f>IF($N42&gt;0,VLOOKUP($C42,[1]Vienna!$AB$7:$AN$40,$N42))/((IF($P42=1,'3 PlantsCodes'!$D$26,IF($P42=2,'3 PlantsCodes'!$D$27,IF($P42=3,'3 PlantsCodes'!$D$28,IF($P42=4,'3 PlantsCodes'!D35)))))*IF($R42=1,'3 PlantsCodes'!$D$31,IF($R42=2,'3 PlantsCodes'!$D$32)))</f>
        <v>13.67875073003419</v>
      </c>
      <c r="BP42" s="21">
        <f>IF($O42&gt;0,VLOOKUP($C42,[1]Vienna!$AB$7:$AN$40,$O42),0)/(IF($Q42=1,'3 PlantsCodes'!$E$26,IF($Q42=3,'3 PlantsCodes'!$E$28,IF($Q42=4,'3 PlantsCodes'!$E$29,1)))*IF($R42=1,'3 PlantsCodes'!$E$31,IF($R42=2,'3 PlantsCodes'!$E$32)))</f>
        <v>0</v>
      </c>
      <c r="BQ42" s="21">
        <f>VLOOKUP($C42,[1]Vienna!$AB$6:$AZ$40,$T42)</f>
        <v>7.4285901659067539</v>
      </c>
      <c r="BR42" s="21">
        <f>VLOOKUP($C42,[1]Vienna!$B$7:$Y$40,18)</f>
        <v>11.676460606061633</v>
      </c>
      <c r="BS42" s="21">
        <f>VLOOKUP($C42,[1]Vienna!$B$7:$AA$40,26)</f>
        <v>4.7147462636966049</v>
      </c>
      <c r="BT42" s="22">
        <f>IF($V42=1,-[4]AB!$E$4,0)</f>
        <v>0</v>
      </c>
      <c r="BU42" s="63" t="s">
        <v>38</v>
      </c>
    </row>
    <row r="43" spans="1:73" ht="15" customHeight="1" x14ac:dyDescent="0.25">
      <c r="A43" s="188"/>
      <c r="B43" s="100">
        <v>8</v>
      </c>
      <c r="C43" s="26">
        <f t="shared" ref="C43:N43" si="50">IF(C13="","",C13)</f>
        <v>9</v>
      </c>
      <c r="D43" s="55" t="str">
        <f t="shared" si="50"/>
        <v>o</v>
      </c>
      <c r="E43" s="55" t="str">
        <f t="shared" si="50"/>
        <v>o+</v>
      </c>
      <c r="F43" s="54" t="str">
        <f t="shared" si="50"/>
        <v>o</v>
      </c>
      <c r="G43" s="54" t="str">
        <f t="shared" si="50"/>
        <v>o</v>
      </c>
      <c r="H43" s="54">
        <f t="shared" si="50"/>
        <v>0</v>
      </c>
      <c r="I43" s="54">
        <f t="shared" si="50"/>
        <v>2</v>
      </c>
      <c r="J43" s="54">
        <f t="shared" si="50"/>
        <v>2</v>
      </c>
      <c r="K43" s="54">
        <f t="shared" si="50"/>
        <v>1</v>
      </c>
      <c r="L43" s="54">
        <f t="shared" si="50"/>
        <v>1</v>
      </c>
      <c r="M43" s="54">
        <f t="shared" si="50"/>
        <v>2211</v>
      </c>
      <c r="N43" s="54">
        <f t="shared" si="50"/>
        <v>9</v>
      </c>
      <c r="O43" s="54">
        <f t="shared" ref="O43:W43" si="51">IF(O13="","",O13)</f>
        <v>0</v>
      </c>
      <c r="P43" s="54">
        <f t="shared" si="51"/>
        <v>1</v>
      </c>
      <c r="Q43" s="54">
        <f t="shared" si="51"/>
        <v>0</v>
      </c>
      <c r="R43" s="54">
        <f t="shared" si="51"/>
        <v>1</v>
      </c>
      <c r="S43" s="54" t="str">
        <f t="shared" si="51"/>
        <v>o</v>
      </c>
      <c r="T43" s="26">
        <f t="shared" si="51"/>
        <v>24</v>
      </c>
      <c r="U43" s="54">
        <f t="shared" si="51"/>
        <v>1</v>
      </c>
      <c r="V43" s="54">
        <f t="shared" si="51"/>
        <v>0</v>
      </c>
      <c r="W43" s="19" t="str">
        <f t="shared" si="51"/>
        <v/>
      </c>
      <c r="X43" s="23">
        <f>IF(X13&gt;0,VLOOKUP(X13,'[3]2010_Envelope'!$BH$6:$CR$128,14),"")</f>
        <v>22.157999970146925</v>
      </c>
      <c r="Y43" s="23">
        <f>IF(Y13&gt;0,VLOOKUP(Y13,'[3]2010_Envelope'!$BH$6:$CR$128,14),"")</f>
        <v>79.537528516349155</v>
      </c>
      <c r="Z43" s="23">
        <f>IF(Z13&gt;0,VLOOKUP(Z13,'[3]2010_Envelope'!$BH$6:$CR$128,14),"")</f>
        <v>25.500123820119111</v>
      </c>
      <c r="AA43" s="23">
        <f>IF(AA13&gt;0,VLOOKUP(AA13,'[3]2010_Envelope'!$BH$6:$CR$128,14),"")</f>
        <v>63.045357612302219</v>
      </c>
      <c r="AB43" s="23" t="str">
        <f>IF(AB13&gt;0,VLOOKUP(AB13,'[3]2010_Envelope'!$BH$6:$CR$128,14),"")</f>
        <v/>
      </c>
      <c r="AC43" s="23" t="str">
        <f>IF(AC13&gt;0,VLOOKUP(AC13,'[3]2010_Envelope'!$BH$6:$CR$128,14),"")</f>
        <v/>
      </c>
      <c r="AD43" s="22" t="str">
        <f>IF(AD13&gt;0,VLOOKUP(AD13,'[3]2010_HVAC'!$EY$7:$KA$83,62),"")</f>
        <v/>
      </c>
      <c r="AE43" s="22" t="str">
        <f>IF(AE13&gt;0,VLOOKUP(AE13,'[3]2010_HVAC'!$EY$7:$KA$83,62),"")</f>
        <v/>
      </c>
      <c r="AF43" s="22" t="str">
        <f>IF(AF13&gt;0,VLOOKUP(AF13,'[3]2010_HVAC'!$EY$7:$KA$83,62),"")</f>
        <v/>
      </c>
      <c r="AG43" s="61">
        <f>VLOOKUP($C43,[2]Performance!$A$3:$K$36,2)</f>
        <v>2</v>
      </c>
      <c r="AH43" s="61">
        <f t="shared" si="36"/>
        <v>64</v>
      </c>
      <c r="AI43" s="22">
        <f>IF(AI13&gt;0,VLOOKUP(AI13,'[3]2010_HVAC'!$EY$7:$KA$83,AH43),"")</f>
        <v>33.114285714285721</v>
      </c>
      <c r="AJ43" s="22" t="str">
        <f>IF(AJ13&gt;0,VLOOKUP(AJ13,'[3]2010_HVAC'!$EY$7:$KA$83,62),"")</f>
        <v/>
      </c>
      <c r="AK43" s="22">
        <f>IF(AK13&gt;0,VLOOKUP(AK13,'[3]2010_HVAC'!$EY$7:$KA$83,62),"")</f>
        <v>107.36</v>
      </c>
      <c r="AL43" s="22">
        <f>IF(AL13&gt;0,VLOOKUP(AL13,'[3]2010_HVAC'!$EY$7:$KA$83,62),"")</f>
        <v>8.7142857142857135</v>
      </c>
      <c r="AM43" s="22">
        <f>IF(AM13&gt;0,VLOOKUP(AM13,'[3]2010_HVAC'!$EY$7:$KA$83,62),"")</f>
        <v>10.736000000000001</v>
      </c>
      <c r="AN43" s="22" t="str">
        <f>IF(AN13&gt;0,VLOOKUP(AN13,'[3]2010_HVAC'!$EY$7:$KA$83,62),"")</f>
        <v/>
      </c>
      <c r="AO43" s="14">
        <f t="shared" si="37"/>
        <v>49023.181388648431</v>
      </c>
      <c r="AP43" s="23">
        <f>IF(AP13&gt;0,VLOOKUP(AP13,'[3]2010_Envelope'!$BH$6:$CR$128,15),"")</f>
        <v>10.722222040124745</v>
      </c>
      <c r="AQ43" s="23">
        <f>IF(AQ13&gt;0,VLOOKUP(AQ13,'[3]2010_Envelope'!$BH$6:$CR$128,15),"")</f>
        <v>26.146701830777495</v>
      </c>
      <c r="AR43" s="23">
        <f>IF(AR13&gt;0,VLOOKUP(AR13,'[3]2010_Envelope'!$BH$6:$CR$128,15),"")</f>
        <v>12.339470620920764</v>
      </c>
      <c r="AS43" s="23">
        <f>IF(AS13&gt;0,VLOOKUP(AS13,'[3]2010_Envelope'!$BH$6:$CR$128,15),"")</f>
        <v>58.073473697181356</v>
      </c>
      <c r="AT43" s="23" t="str">
        <f>IF(AT13&gt;0,VLOOKUP(AT13,'[3]2010_Envelope'!$BH$6:$CR$128,15),"")</f>
        <v/>
      </c>
      <c r="AU43" s="23" t="str">
        <f>IF(AU13&gt;0,VLOOKUP(AU13,'[3]2010_Envelope'!$BH$6:$CR$128,15),"")</f>
        <v/>
      </c>
      <c r="AV43" s="22" t="str">
        <f>IF(AV13&gt;0,VLOOKUP(AV13,'[3]2010_HVAC'!$EY$7:$KA$83,65),"")</f>
        <v/>
      </c>
      <c r="AW43" s="22" t="str">
        <f>IF(AW13&gt;0,VLOOKUP(AW13,'[3]2010_HVAC'!$EY$7:$KA$83,65),"")</f>
        <v/>
      </c>
      <c r="AX43" s="22" t="str">
        <f>IF(AX13&gt;0,VLOOKUP(AX13,'[3]2010_HVAC'!$EY$7:$KA$83,65),"")</f>
        <v/>
      </c>
      <c r="AY43" s="61">
        <f>VLOOKUP($C43,[1]Performance!$A$3:$K$36,2)</f>
        <v>2</v>
      </c>
      <c r="AZ43" s="61">
        <f t="shared" si="38"/>
        <v>67</v>
      </c>
      <c r="BA43" s="22">
        <f>IF(BA13&gt;0,VLOOKUP(BA13,'[3]2010_HVAC'!$EY$7:$KA$83,AZ43),"")</f>
        <v>5.7672727272727276</v>
      </c>
      <c r="BB43" s="22" t="str">
        <f>IF(BB13&gt;0,VLOOKUP(BB13,'[3]2010_HVAC'!$EY$7:$KA$83,65),"")</f>
        <v/>
      </c>
      <c r="BC43" s="22">
        <f>IF(BC13&gt;0,VLOOKUP(BC13,'[3]2010_HVAC'!$EY$7:$KA$83,65),"")</f>
        <v>100.04</v>
      </c>
      <c r="BD43" s="22">
        <f>IF(BD13&gt;0,VLOOKUP(BD13,'[3]2010_HVAC'!$EY$7:$KA$83,65),"")</f>
        <v>1.2323232323232323</v>
      </c>
      <c r="BE43" s="22">
        <f>IF(BE13&gt;0,VLOOKUP(BE13,'[3]2010_HVAC'!$EY$7:$KA$83,65),"")</f>
        <v>13.555555555555555</v>
      </c>
      <c r="BF43" s="22" t="str">
        <f>IF(BF13&gt;0,VLOOKUP(BF13,'[3]2010_HVAC'!$EY$7:$KA$83,65),"")</f>
        <v/>
      </c>
      <c r="BG43" s="14">
        <f t="shared" si="39"/>
        <v>225598.24950711432</v>
      </c>
      <c r="BH43" s="21">
        <f>IF($N43&gt;0,VLOOKUP($C43,[2]Vienna!$AB$7:$AN$40,$N43))/((IF($P43=1,'3 PlantsCodes'!$D$26,IF($P43=2,'3 PlantsCodes'!$D$27,IF($P43=3,'3 PlantsCodes'!$D$28,IF($P43=4,'3 PlantsCodes'!$D$28)))))*IF($R43=1,'3 PlantsCodes'!$D$31,IF($R43=2,'3 PlantsCodes'!$D$32)))</f>
        <v>75.488759478825159</v>
      </c>
      <c r="BI43" s="21">
        <f>IF($O43&gt;0,VLOOKUP($C43,[2]Vienna!$AB$7:$AN$40,$O43),0)/(IF($Q43=1,'3 PlantsCodes'!$E$26,IF($Q43=3,'3 PlantsCodes'!$E$28,IF($Q43=4,'3 PlantsCodes'!$E$29,1)))*IF($R43=1,'3 PlantsCodes'!$E$31,IF($R43=2,'3 PlantsCodes'!$E$32)))</f>
        <v>0</v>
      </c>
      <c r="BJ43" s="21">
        <f>VLOOKUP($C43,[2]Vienna!$AB$6:$AZ$40,$T43)</f>
        <v>9.3271428571428565</v>
      </c>
      <c r="BK43" s="21">
        <f>VLOOKUP($C43,[2]Vienna!$B$7:$Y$40,18)</f>
        <v>11.353794285713454</v>
      </c>
      <c r="BL43" s="21">
        <f>VLOOKUP($C43,[2]Vienna!$B$7:$AA$40,26)</f>
        <v>0.5046386497810873</v>
      </c>
      <c r="BM43" s="22">
        <f>IF($V43=1,-[4]SFH!$E$4,0)</f>
        <v>0</v>
      </c>
      <c r="BN43" s="63" t="s">
        <v>38</v>
      </c>
      <c r="BO43" s="21">
        <f>IF($N43&gt;0,VLOOKUP($C43,[1]Vienna!$AB$7:$AN$40,$N43))/((IF($P43=1,'3 PlantsCodes'!$D$26,IF($P43=2,'3 PlantsCodes'!$D$27,IF($P43=3,'3 PlantsCodes'!$D$28,IF($P43=4,'3 PlantsCodes'!D36)))))*IF($R43=1,'3 PlantsCodes'!$D$31,IF($R43=2,'3 PlantsCodes'!$D$32)))</f>
        <v>75.897918272800851</v>
      </c>
      <c r="BP43" s="21">
        <f>IF($O43&gt;0,VLOOKUP($C43,[1]Vienna!$AB$7:$AN$40,$O43),0)/(IF($Q43=1,'3 PlantsCodes'!$E$26,IF($Q43=3,'3 PlantsCodes'!$E$28,IF($Q43=4,'3 PlantsCodes'!$E$29,1)))*IF($R43=1,'3 PlantsCodes'!$E$31,IF($R43=2,'3 PlantsCodes'!$E$32)))</f>
        <v>0</v>
      </c>
      <c r="BQ43" s="21">
        <f>VLOOKUP($C43,[1]Vienna!$AB$6:$AZ$40,$T43)</f>
        <v>14.82151515151515</v>
      </c>
      <c r="BR43" s="21">
        <f>VLOOKUP($C43,[1]Vienna!$B$7:$Y$40,18)</f>
        <v>11.676460606061633</v>
      </c>
      <c r="BS43" s="21">
        <f>VLOOKUP($C43,[1]Vienna!$B$7:$AA$40,26)</f>
        <v>0.44313664395477786</v>
      </c>
      <c r="BT43" s="22">
        <f>IF($V43=1,-[4]AB!$E$4,0)</f>
        <v>0</v>
      </c>
      <c r="BU43" s="63" t="s">
        <v>38</v>
      </c>
    </row>
    <row r="44" spans="1:73" ht="15" customHeight="1" x14ac:dyDescent="0.25">
      <c r="A44" s="188"/>
      <c r="B44" s="100">
        <v>9</v>
      </c>
      <c r="C44" s="26">
        <f t="shared" ref="C44:N44" si="52">IF(C14="","",C14)</f>
        <v>19</v>
      </c>
      <c r="D44" s="55" t="str">
        <f t="shared" si="52"/>
        <v>o+</v>
      </c>
      <c r="E44" s="55" t="str">
        <f t="shared" si="52"/>
        <v>o+</v>
      </c>
      <c r="F44" s="54" t="str">
        <f t="shared" si="52"/>
        <v>o</v>
      </c>
      <c r="G44" s="54" t="str">
        <f t="shared" si="52"/>
        <v>o</v>
      </c>
      <c r="H44" s="54">
        <f t="shared" si="52"/>
        <v>0</v>
      </c>
      <c r="I44" s="54">
        <f t="shared" si="52"/>
        <v>3</v>
      </c>
      <c r="J44" s="54">
        <f t="shared" si="52"/>
        <v>2</v>
      </c>
      <c r="K44" s="54">
        <f t="shared" si="52"/>
        <v>1</v>
      </c>
      <c r="L44" s="54">
        <f t="shared" si="52"/>
        <v>1</v>
      </c>
      <c r="M44" s="54">
        <f t="shared" si="52"/>
        <v>3211</v>
      </c>
      <c r="N44" s="54">
        <f t="shared" si="52"/>
        <v>9</v>
      </c>
      <c r="O44" s="54">
        <f t="shared" ref="O44:W44" si="53">IF(O14="","",O14)</f>
        <v>0</v>
      </c>
      <c r="P44" s="54">
        <f t="shared" si="53"/>
        <v>1</v>
      </c>
      <c r="Q44" s="54">
        <f t="shared" si="53"/>
        <v>0</v>
      </c>
      <c r="R44" s="54">
        <f t="shared" si="53"/>
        <v>1</v>
      </c>
      <c r="S44" s="54" t="str">
        <f t="shared" si="53"/>
        <v>o</v>
      </c>
      <c r="T44" s="26">
        <f t="shared" si="53"/>
        <v>24</v>
      </c>
      <c r="U44" s="54">
        <f t="shared" si="53"/>
        <v>1</v>
      </c>
      <c r="V44" s="54">
        <f t="shared" si="53"/>
        <v>0</v>
      </c>
      <c r="W44" s="19" t="str">
        <f t="shared" si="53"/>
        <v/>
      </c>
      <c r="X44" s="23">
        <f>IF(X14&gt;0,VLOOKUP(X14,'[3]2010_Envelope'!$BH$6:$CR$128,14),"")</f>
        <v>24.198868388449931</v>
      </c>
      <c r="Y44" s="23">
        <f>IF(Y14&gt;0,VLOOKUP(Y14,'[3]2010_Envelope'!$BH$6:$CR$128,14),"")</f>
        <v>86.165655892711598</v>
      </c>
      <c r="Z44" s="23">
        <f>IF(Z14&gt;0,VLOOKUP(Z14,'[3]2010_Envelope'!$BH$6:$CR$128,14),"")</f>
        <v>29.214105817944265</v>
      </c>
      <c r="AA44" s="23">
        <f>IF(AA14&gt;0,VLOOKUP(AA14,'[3]2010_Envelope'!$BH$6:$CR$128,14),"")</f>
        <v>63.045357612302219</v>
      </c>
      <c r="AB44" s="23" t="str">
        <f>IF(AB14&gt;0,VLOOKUP(AB14,'[3]2010_Envelope'!$BH$6:$CR$128,14),"")</f>
        <v/>
      </c>
      <c r="AC44" s="23" t="str">
        <f>IF(AC14&gt;0,VLOOKUP(AC14,'[3]2010_Envelope'!$BH$6:$CR$128,14),"")</f>
        <v/>
      </c>
      <c r="AD44" s="22" t="str">
        <f>IF(AD14&gt;0,VLOOKUP(AD14,'[3]2010_HVAC'!$EY$7:$KA$83,62),"")</f>
        <v/>
      </c>
      <c r="AE44" s="22" t="str">
        <f>IF(AE14&gt;0,VLOOKUP(AE14,'[3]2010_HVAC'!$EY$7:$KA$83,62),"")</f>
        <v/>
      </c>
      <c r="AF44" s="22" t="str">
        <f>IF(AF14&gt;0,VLOOKUP(AF14,'[3]2010_HVAC'!$EY$7:$KA$83,62),"")</f>
        <v/>
      </c>
      <c r="AG44" s="61">
        <f>VLOOKUP($C44,[2]Performance!$A$3:$K$36,2)</f>
        <v>2</v>
      </c>
      <c r="AH44" s="61">
        <f t="shared" si="36"/>
        <v>64</v>
      </c>
      <c r="AI44" s="22">
        <f>IF(AI14&gt;0,VLOOKUP(AI14,'[3]2010_HVAC'!$EY$7:$KA$83,AH44),"")</f>
        <v>33.114285714285721</v>
      </c>
      <c r="AJ44" s="22" t="str">
        <f>IF(AJ14&gt;0,VLOOKUP(AJ14,'[3]2010_HVAC'!$EY$7:$KA$83,62),"")</f>
        <v/>
      </c>
      <c r="AK44" s="22">
        <f>IF(AK14&gt;0,VLOOKUP(AK14,'[3]2010_HVAC'!$EY$7:$KA$83,62),"")</f>
        <v>107.36</v>
      </c>
      <c r="AL44" s="22">
        <f>IF(AL14&gt;0,VLOOKUP(AL14,'[3]2010_HVAC'!$EY$7:$KA$83,62),"")</f>
        <v>8.7142857142857135</v>
      </c>
      <c r="AM44" s="22">
        <f>IF(AM14&gt;0,VLOOKUP(AM14,'[3]2010_HVAC'!$EY$7:$KA$83,62),"")</f>
        <v>10.736000000000001</v>
      </c>
      <c r="AN44" s="22" t="str">
        <f>IF(AN14&gt;0,VLOOKUP(AN14,'[3]2010_HVAC'!$EY$7:$KA$83,62),"")</f>
        <v/>
      </c>
      <c r="AO44" s="14">
        <f t="shared" si="37"/>
        <v>50756.798279597118</v>
      </c>
      <c r="AP44" s="23">
        <f>IF(AP14&gt;0,VLOOKUP(AP14,'[3]2010_Envelope'!$BH$6:$CR$128,15),"")</f>
        <v>11.709795122767813</v>
      </c>
      <c r="AQ44" s="23">
        <f>IF(AQ14&gt;0,VLOOKUP(AQ14,'[3]2010_Envelope'!$BH$6:$CR$128,15),"")</f>
        <v>28.325593650008951</v>
      </c>
      <c r="AR44" s="23">
        <f>IF(AR14&gt;0,VLOOKUP(AR14,'[3]2010_Envelope'!$BH$6:$CR$128,15),"")</f>
        <v>14.136660786430244</v>
      </c>
      <c r="AS44" s="23">
        <f>IF(AS14&gt;0,VLOOKUP(AS14,'[3]2010_Envelope'!$BH$6:$CR$128,15),"")</f>
        <v>58.073473697181356</v>
      </c>
      <c r="AT44" s="23" t="str">
        <f>IF(AT14&gt;0,VLOOKUP(AT14,'[3]2010_Envelope'!$BH$6:$CR$128,15),"")</f>
        <v/>
      </c>
      <c r="AU44" s="23" t="str">
        <f>IF(AU14&gt;0,VLOOKUP(AU14,'[3]2010_Envelope'!$BH$6:$CR$128,15),"")</f>
        <v/>
      </c>
      <c r="AV44" s="22" t="str">
        <f>IF(AV14&gt;0,VLOOKUP(AV14,'[3]2010_HVAC'!$EY$7:$KA$83,65),"")</f>
        <v/>
      </c>
      <c r="AW44" s="22" t="str">
        <f>IF(AW14&gt;0,VLOOKUP(AW14,'[3]2010_HVAC'!$EY$7:$KA$83,65),"")</f>
        <v/>
      </c>
      <c r="AX44" s="22" t="str">
        <f>IF(AX14&gt;0,VLOOKUP(AX14,'[3]2010_HVAC'!$EY$7:$KA$83,65),"")</f>
        <v/>
      </c>
      <c r="AY44" s="61">
        <f>VLOOKUP($C44,[1]Performance!$A$3:$K$36,2)</f>
        <v>2</v>
      </c>
      <c r="AZ44" s="61">
        <f t="shared" si="38"/>
        <v>67</v>
      </c>
      <c r="BA44" s="22">
        <f>IF(BA14&gt;0,VLOOKUP(BA14,'[3]2010_HVAC'!$EY$7:$KA$83,AZ44),"")</f>
        <v>5.7672727272727276</v>
      </c>
      <c r="BB44" s="22" t="str">
        <f>IF(BB14&gt;0,VLOOKUP(BB14,'[3]2010_HVAC'!$EY$7:$KA$83,65),"")</f>
        <v/>
      </c>
      <c r="BC44" s="22">
        <f>IF(BC14&gt;0,VLOOKUP(BC14,'[3]2010_HVAC'!$EY$7:$KA$83,65),"")</f>
        <v>100.04</v>
      </c>
      <c r="BD44" s="22">
        <f>IF(BD14&gt;0,VLOOKUP(BD14,'[3]2010_HVAC'!$EY$7:$KA$83,65),"")</f>
        <v>1.2323232323232323</v>
      </c>
      <c r="BE44" s="22">
        <f>IF(BE14&gt;0,VLOOKUP(BE14,'[3]2010_HVAC'!$EY$7:$KA$83,65),"")</f>
        <v>13.555555555555555</v>
      </c>
      <c r="BF44" s="22" t="str">
        <f>IF(BF14&gt;0,VLOOKUP(BF14,'[3]2010_HVAC'!$EY$7:$KA$83,65),"")</f>
        <v/>
      </c>
      <c r="BG44" s="14">
        <f t="shared" si="39"/>
        <v>230512.26802382452</v>
      </c>
      <c r="BH44" s="21">
        <f>IF($N44&gt;0,VLOOKUP($C44,[2]Vienna!$AB$7:$AN$40,$N44))/((IF($P44=1,'3 PlantsCodes'!$D$26,IF($P44=2,'3 PlantsCodes'!$D$27,IF($P44=3,'3 PlantsCodes'!$D$28,IF($P44=4,'3 PlantsCodes'!$D$28)))))*IF($R44=1,'3 PlantsCodes'!$D$31,IF($R44=2,'3 PlantsCodes'!$D$32)))</f>
        <v>64.527631765783781</v>
      </c>
      <c r="BI44" s="21">
        <f>IF($O44&gt;0,VLOOKUP($C44,[2]Vienna!$AB$7:$AN$40,$O44),0)/(IF($Q44=1,'3 PlantsCodes'!$E$26,IF($Q44=3,'3 PlantsCodes'!$E$28,IF($Q44=4,'3 PlantsCodes'!$E$29,1)))*IF($R44=1,'3 PlantsCodes'!$E$31,IF($R44=2,'3 PlantsCodes'!$E$32)))</f>
        <v>0</v>
      </c>
      <c r="BJ44" s="21">
        <f>VLOOKUP($C44,[2]Vienna!$AB$6:$AZ$40,$T44)</f>
        <v>9.3271428571428565</v>
      </c>
      <c r="BK44" s="21">
        <f>VLOOKUP($C44,[2]Vienna!$B$7:$Y$40,18)</f>
        <v>11.353794285713454</v>
      </c>
      <c r="BL44" s="21">
        <f>VLOOKUP($C44,[2]Vienna!$B$7:$AA$40,26)</f>
        <v>0.4921481750629762</v>
      </c>
      <c r="BM44" s="22">
        <f>IF($V44=1,-[4]SFH!$E$4,0)</f>
        <v>0</v>
      </c>
      <c r="BN44" s="63" t="s">
        <v>38</v>
      </c>
      <c r="BO44" s="21">
        <f>IF($N44&gt;0,VLOOKUP($C44,[1]Vienna!$AB$7:$AN$40,$N44))/((IF($P44=1,'3 PlantsCodes'!$D$26,IF($P44=2,'3 PlantsCodes'!$D$27,IF($P44=3,'3 PlantsCodes'!$D$28,IF($P44=4,'3 PlantsCodes'!D37)))))*IF($R44=1,'3 PlantsCodes'!$D$31,IF($R44=2,'3 PlantsCodes'!$D$32)))</f>
        <v>69.953782400637266</v>
      </c>
      <c r="BP44" s="21">
        <f>IF($O44&gt;0,VLOOKUP($C44,[1]Vienna!$AB$7:$AN$40,$O44),0)/(IF($Q44=1,'3 PlantsCodes'!$E$26,IF($Q44=3,'3 PlantsCodes'!$E$28,IF($Q44=4,'3 PlantsCodes'!$E$29,1)))*IF($R44=1,'3 PlantsCodes'!$E$31,IF($R44=2,'3 PlantsCodes'!$E$32)))</f>
        <v>0</v>
      </c>
      <c r="BQ44" s="21">
        <f>VLOOKUP($C44,[1]Vienna!$AB$6:$AZ$40,$T44)</f>
        <v>14.82151515151515</v>
      </c>
      <c r="BR44" s="21">
        <f>VLOOKUP($C44,[1]Vienna!$B$7:$Y$40,18)</f>
        <v>11.676460606061633</v>
      </c>
      <c r="BS44" s="21">
        <f>VLOOKUP($C44,[1]Vienna!$B$7:$AA$40,26)</f>
        <v>0.43894809992325928</v>
      </c>
      <c r="BT44" s="22">
        <f>IF($V44=1,-[4]AB!$E$4,0)</f>
        <v>0</v>
      </c>
      <c r="BU44" s="63" t="s">
        <v>38</v>
      </c>
    </row>
    <row r="45" spans="1:73" ht="15" customHeight="1" x14ac:dyDescent="0.25">
      <c r="A45" s="188"/>
      <c r="B45" s="100">
        <v>10</v>
      </c>
      <c r="C45" s="26">
        <f t="shared" ref="C45:N45" si="54">IF(C15="","",C15)</f>
        <v>23</v>
      </c>
      <c r="D45" s="55" t="str">
        <f t="shared" si="54"/>
        <v>o+</v>
      </c>
      <c r="E45" s="55" t="str">
        <f t="shared" si="54"/>
        <v>+</v>
      </c>
      <c r="F45" s="54" t="str">
        <f t="shared" si="54"/>
        <v>o</v>
      </c>
      <c r="G45" s="54" t="str">
        <f t="shared" si="54"/>
        <v>o</v>
      </c>
      <c r="H45" s="54">
        <f t="shared" si="54"/>
        <v>0</v>
      </c>
      <c r="I45" s="54">
        <f t="shared" si="54"/>
        <v>3</v>
      </c>
      <c r="J45" s="54">
        <f t="shared" si="54"/>
        <v>3</v>
      </c>
      <c r="K45" s="54">
        <f t="shared" si="54"/>
        <v>1</v>
      </c>
      <c r="L45" s="54">
        <f t="shared" si="54"/>
        <v>1</v>
      </c>
      <c r="M45" s="54">
        <f t="shared" si="54"/>
        <v>3311</v>
      </c>
      <c r="N45" s="54">
        <f t="shared" si="54"/>
        <v>8</v>
      </c>
      <c r="O45" s="54">
        <f t="shared" ref="O45:W45" si="55">IF(O15="","",O15)</f>
        <v>0</v>
      </c>
      <c r="P45" s="54">
        <f t="shared" si="55"/>
        <v>1</v>
      </c>
      <c r="Q45" s="54">
        <f t="shared" si="55"/>
        <v>0</v>
      </c>
      <c r="R45" s="54">
        <f t="shared" si="55"/>
        <v>1</v>
      </c>
      <c r="S45" s="54" t="str">
        <f t="shared" si="55"/>
        <v>o</v>
      </c>
      <c r="T45" s="26">
        <f t="shared" si="55"/>
        <v>23</v>
      </c>
      <c r="U45" s="54">
        <f t="shared" si="55"/>
        <v>1</v>
      </c>
      <c r="V45" s="54">
        <f t="shared" si="55"/>
        <v>0</v>
      </c>
      <c r="W45" s="19" t="str">
        <f t="shared" si="55"/>
        <v/>
      </c>
      <c r="X45" s="23">
        <f>IF(X15&gt;0,VLOOKUP(X15,'[3]2010_Envelope'!$BH$6:$CR$128,14),"")</f>
        <v>24.198868388449931</v>
      </c>
      <c r="Y45" s="23">
        <f>IF(Y15&gt;0,VLOOKUP(Y15,'[3]2010_Envelope'!$BH$6:$CR$128,14),"")</f>
        <v>86.165655892711598</v>
      </c>
      <c r="Z45" s="23">
        <f>IF(Z15&gt;0,VLOOKUP(Z15,'[3]2010_Envelope'!$BH$6:$CR$128,14),"")</f>
        <v>29.214105817944265</v>
      </c>
      <c r="AA45" s="23">
        <f>IF(AA15&gt;0,VLOOKUP(AA15,'[3]2010_Envelope'!$BH$6:$CR$128,14),"")</f>
        <v>70.926027313839995</v>
      </c>
      <c r="AB45" s="23" t="str">
        <f>IF(AB15&gt;0,VLOOKUP(AB15,'[3]2010_Envelope'!$BH$6:$CR$128,14),"")</f>
        <v/>
      </c>
      <c r="AC45" s="23" t="str">
        <f>IF(AC15&gt;0,VLOOKUP(AC15,'[3]2010_Envelope'!$BH$6:$CR$128,14),"")</f>
        <v/>
      </c>
      <c r="AD45" s="22" t="str">
        <f>IF(AD15&gt;0,VLOOKUP(AD15,'[3]2010_HVAC'!$EY$7:$KA$83,62),"")</f>
        <v/>
      </c>
      <c r="AE45" s="22" t="str">
        <f>IF(AE15&gt;0,VLOOKUP(AE15,'[3]2010_HVAC'!$EY$7:$KA$83,62),"")</f>
        <v/>
      </c>
      <c r="AF45" s="22" t="str">
        <f>IF(AF15&gt;0,VLOOKUP(AF15,'[3]2010_HVAC'!$EY$7:$KA$83,62),"")</f>
        <v/>
      </c>
      <c r="AG45" s="61">
        <f>VLOOKUP($C45,[2]Performance!$A$3:$K$36,2)</f>
        <v>2</v>
      </c>
      <c r="AH45" s="61">
        <f t="shared" si="36"/>
        <v>64</v>
      </c>
      <c r="AI45" s="22">
        <f>IF(AI15&gt;0,VLOOKUP(AI15,'[3]2010_HVAC'!$EY$7:$KA$83,AH45),"")</f>
        <v>89.138121089587443</v>
      </c>
      <c r="AJ45" s="22" t="str">
        <f>IF(AJ15&gt;0,VLOOKUP(AJ15,'[3]2010_HVAC'!$EY$7:$KA$83,62),"")</f>
        <v/>
      </c>
      <c r="AK45" s="22">
        <f>IF(AK15&gt;0,VLOOKUP(AK15,'[3]2010_HVAC'!$EY$7:$KA$83,62),"")</f>
        <v>107.36</v>
      </c>
      <c r="AL45" s="22">
        <f>IF(AL15&gt;0,VLOOKUP(AL15,'[3]2010_HVAC'!$EY$7:$KA$83,62),"")</f>
        <v>8.7142857142857135</v>
      </c>
      <c r="AM45" s="22">
        <f>IF(AM15&gt;0,VLOOKUP(AM15,'[3]2010_HVAC'!$EY$7:$KA$83,62),"")</f>
        <v>10.736000000000001</v>
      </c>
      <c r="AN45" s="22" t="str">
        <f>IF(AN15&gt;0,VLOOKUP(AN15,'[3]2010_HVAC'!$EY$7:$KA$83,62),"")</f>
        <v/>
      </c>
      <c r="AO45" s="14">
        <f t="shared" si="37"/>
        <v>59703.428990354645</v>
      </c>
      <c r="AP45" s="23">
        <f>IF(AP15&gt;0,VLOOKUP(AP15,'[3]2010_Envelope'!$BH$6:$CR$128,15),"")</f>
        <v>11.709795122767813</v>
      </c>
      <c r="AQ45" s="23">
        <f>IF(AQ15&gt;0,VLOOKUP(AQ15,'[3]2010_Envelope'!$BH$6:$CR$128,15),"")</f>
        <v>28.325593650008951</v>
      </c>
      <c r="AR45" s="23">
        <f>IF(AR15&gt;0,VLOOKUP(AR15,'[3]2010_Envelope'!$BH$6:$CR$128,15),"")</f>
        <v>14.136660786430244</v>
      </c>
      <c r="AS45" s="23">
        <f>IF(AS15&gt;0,VLOOKUP(AS15,'[3]2010_Envelope'!$BH$6:$CR$128,15),"")</f>
        <v>65.332657909329029</v>
      </c>
      <c r="AT45" s="23" t="str">
        <f>IF(AT15&gt;0,VLOOKUP(AT15,'[3]2010_Envelope'!$BH$6:$CR$128,15),"")</f>
        <v/>
      </c>
      <c r="AU45" s="23" t="str">
        <f>IF(AU15&gt;0,VLOOKUP(AU15,'[3]2010_Envelope'!$BH$6:$CR$128,15),"")</f>
        <v/>
      </c>
      <c r="AV45" s="22" t="str">
        <f>IF(AV15&gt;0,VLOOKUP(AV15,'[3]2010_HVAC'!$EY$7:$KA$83,65),"")</f>
        <v/>
      </c>
      <c r="AW45" s="22" t="str">
        <f>IF(AW15&gt;0,VLOOKUP(AW15,'[3]2010_HVAC'!$EY$7:$KA$83,65),"")</f>
        <v/>
      </c>
      <c r="AX45" s="22" t="str">
        <f>IF(AX15&gt;0,VLOOKUP(AX15,'[3]2010_HVAC'!$EY$7:$KA$83,65),"")</f>
        <v/>
      </c>
      <c r="AY45" s="61">
        <f>VLOOKUP($C45,[1]Performance!$A$3:$K$36,2)</f>
        <v>2</v>
      </c>
      <c r="AZ45" s="61">
        <f t="shared" si="38"/>
        <v>67</v>
      </c>
      <c r="BA45" s="22">
        <f>IF(BA15&gt;0,VLOOKUP(BA15,'[3]2010_HVAC'!$EY$7:$KA$83,AZ45),"")</f>
        <v>54.407430289381175</v>
      </c>
      <c r="BB45" s="22" t="str">
        <f>IF(BB15&gt;0,VLOOKUP(BB15,'[3]2010_HVAC'!$EY$7:$KA$83,65),"")</f>
        <v/>
      </c>
      <c r="BC45" s="22">
        <f>IF(BC15&gt;0,VLOOKUP(BC15,'[3]2010_HVAC'!$EY$7:$KA$83,65),"")</f>
        <v>100.04</v>
      </c>
      <c r="BD45" s="22">
        <f>IF(BD15&gt;0,VLOOKUP(BD15,'[3]2010_HVAC'!$EY$7:$KA$83,65),"")</f>
        <v>1.2323232323232323</v>
      </c>
      <c r="BE45" s="22">
        <f>IF(BE15&gt;0,VLOOKUP(BE15,'[3]2010_HVAC'!$EY$7:$KA$83,65),"")</f>
        <v>13.555555555555555</v>
      </c>
      <c r="BF45" s="22" t="str">
        <f>IF(BF15&gt;0,VLOOKUP(BF15,'[3]2010_HVAC'!$EY$7:$KA$83,65),"")</f>
        <v/>
      </c>
      <c r="BG45" s="14">
        <f t="shared" si="39"/>
        <v>285852.61638033803</v>
      </c>
      <c r="BH45" s="21">
        <f>IF($N45&gt;0,VLOOKUP($C45,[2]Vienna!$AB$7:$AN$40,$N45))/((IF($P45=1,'3 PlantsCodes'!$D$26,IF($P45=2,'3 PlantsCodes'!$D$27,IF($P45=3,'3 PlantsCodes'!$D$28,IF($P45=4,'3 PlantsCodes'!$D$28)))))*IF($R45=1,'3 PlantsCodes'!$D$31,IF($R45=2,'3 PlantsCodes'!$D$32)))</f>
        <v>16.889471309709961</v>
      </c>
      <c r="BI45" s="21">
        <f>IF($O45&gt;0,VLOOKUP($C45,[2]Vienna!$AB$7:$AN$40,$O45),0)/(IF($Q45=1,'3 PlantsCodes'!$E$26,IF($Q45=3,'3 PlantsCodes'!$E$28,IF($Q45=4,'3 PlantsCodes'!$E$29,1)))*IF($R45=1,'3 PlantsCodes'!$E$31,IF($R45=2,'3 PlantsCodes'!$E$32)))</f>
        <v>0</v>
      </c>
      <c r="BJ45" s="21">
        <f>VLOOKUP($C45,[2]Vienna!$AB$6:$AZ$40,$T45)</f>
        <v>2.6680910950215666</v>
      </c>
      <c r="BK45" s="21">
        <f>VLOOKUP($C45,[2]Vienna!$B$7:$Y$40,18)</f>
        <v>11.353794285713454</v>
      </c>
      <c r="BL45" s="21">
        <f>VLOOKUP($C45,[2]Vienna!$B$7:$AA$40,26)</f>
        <v>0.47001839686027785</v>
      </c>
      <c r="BM45" s="22">
        <f>IF($V45=1,-[4]SFH!$E$4,0)</f>
        <v>0</v>
      </c>
      <c r="BN45" s="63" t="s">
        <v>38</v>
      </c>
      <c r="BO45" s="21">
        <f>IF($N45&gt;0,VLOOKUP($C45,[1]Vienna!$AB$7:$AN$40,$N45))/((IF($P45=1,'3 PlantsCodes'!$D$26,IF($P45=2,'3 PlantsCodes'!$D$27,IF($P45=3,'3 PlantsCodes'!$D$28,IF($P45=4,'3 PlantsCodes'!D38)))))*IF($R45=1,'3 PlantsCodes'!$D$31,IF($R45=2,'3 PlantsCodes'!$D$32)))</f>
        <v>18.751957135579339</v>
      </c>
      <c r="BP45" s="21">
        <f>IF($O45&gt;0,VLOOKUP($C45,[1]Vienna!$AB$7:$AN$40,$O45),0)/(IF($Q45=1,'3 PlantsCodes'!$E$26,IF($Q45=3,'3 PlantsCodes'!$E$28,IF($Q45=4,'3 PlantsCodes'!$E$29,1)))*IF($R45=1,'3 PlantsCodes'!$E$31,IF($R45=2,'3 PlantsCodes'!$E$32)))</f>
        <v>0</v>
      </c>
      <c r="BQ45" s="21">
        <f>VLOOKUP($C45,[1]Vienna!$AB$6:$AZ$40,$T45)</f>
        <v>4.2884467725486939</v>
      </c>
      <c r="BR45" s="21">
        <f>VLOOKUP($C45,[1]Vienna!$B$7:$Y$40,18)</f>
        <v>11.676460606061633</v>
      </c>
      <c r="BS45" s="21">
        <f>VLOOKUP($C45,[1]Vienna!$B$7:$AA$40,26)</f>
        <v>0.4230876852885555</v>
      </c>
      <c r="BT45" s="22">
        <f>IF($V45=1,-[4]AB!$E$4,0)</f>
        <v>0</v>
      </c>
      <c r="BU45" s="63" t="s">
        <v>38</v>
      </c>
    </row>
    <row r="46" spans="1:73" ht="15" customHeight="1" x14ac:dyDescent="0.25">
      <c r="A46" s="188"/>
      <c r="B46" s="100">
        <v>11</v>
      </c>
      <c r="C46" s="26">
        <f t="shared" ref="C46:N46" si="56">IF(C16="","",C16)</f>
        <v>25</v>
      </c>
      <c r="D46" s="55" t="str">
        <f t="shared" si="56"/>
        <v>o+</v>
      </c>
      <c r="E46" s="55" t="str">
        <f t="shared" si="56"/>
        <v>+</v>
      </c>
      <c r="F46" s="54" t="str">
        <f t="shared" si="56"/>
        <v>o</v>
      </c>
      <c r="G46" s="54" t="str">
        <f t="shared" si="56"/>
        <v>o</v>
      </c>
      <c r="H46" s="54">
        <f t="shared" si="56"/>
        <v>1</v>
      </c>
      <c r="I46" s="54">
        <f t="shared" si="56"/>
        <v>3</v>
      </c>
      <c r="J46" s="54">
        <f t="shared" si="56"/>
        <v>3</v>
      </c>
      <c r="K46" s="54">
        <f t="shared" si="56"/>
        <v>1</v>
      </c>
      <c r="L46" s="54">
        <f t="shared" si="56"/>
        <v>2</v>
      </c>
      <c r="M46" s="54">
        <f t="shared" si="56"/>
        <v>3312</v>
      </c>
      <c r="N46" s="54">
        <f t="shared" si="56"/>
        <v>8</v>
      </c>
      <c r="O46" s="54">
        <f t="shared" ref="O46:O54" si="57">IF(O16="","",O16)</f>
        <v>0</v>
      </c>
      <c r="P46" s="54">
        <f t="shared" ref="P46:W54" si="58">IF(P16="","",P16)</f>
        <v>1</v>
      </c>
      <c r="Q46" s="54">
        <f t="shared" si="58"/>
        <v>0</v>
      </c>
      <c r="R46" s="54">
        <f t="shared" si="58"/>
        <v>1</v>
      </c>
      <c r="S46" s="54" t="str">
        <f t="shared" si="58"/>
        <v>o</v>
      </c>
      <c r="T46" s="26">
        <f t="shared" si="58"/>
        <v>23</v>
      </c>
      <c r="U46" s="54">
        <f t="shared" si="58"/>
        <v>1</v>
      </c>
      <c r="V46" s="54">
        <f t="shared" si="58"/>
        <v>0</v>
      </c>
      <c r="W46" s="19" t="str">
        <f t="shared" si="58"/>
        <v/>
      </c>
      <c r="X46" s="23">
        <f>IF(X16&gt;0,VLOOKUP(X16,'[3]2010_Envelope'!$BH$6:$CR$128,14),"")</f>
        <v>24.198868388449931</v>
      </c>
      <c r="Y46" s="23">
        <f>IF(Y16&gt;0,VLOOKUP(Y16,'[3]2010_Envelope'!$BH$6:$CR$128,14),"")</f>
        <v>86.165655892711598</v>
      </c>
      <c r="Z46" s="23">
        <f>IF(Z16&gt;0,VLOOKUP(Z16,'[3]2010_Envelope'!$BH$6:$CR$128,14),"")</f>
        <v>29.214105817944265</v>
      </c>
      <c r="AA46" s="23">
        <f>IF(AA16&gt;0,VLOOKUP(AA16,'[3]2010_Envelope'!$BH$6:$CR$128,14),"")</f>
        <v>70.926027313839995</v>
      </c>
      <c r="AB46" s="23" t="str">
        <f>IF(AB16&gt;0,VLOOKUP(AB16,'[3]2010_Envelope'!$BH$6:$CR$128,14),"")</f>
        <v/>
      </c>
      <c r="AC46" s="23" t="str">
        <f>IF(AC16&gt;0,VLOOKUP(AC16,'[3]2010_Envelope'!$BH$6:$CR$128,14),"")</f>
        <v/>
      </c>
      <c r="AD46" s="22">
        <f>IF(AD16&gt;0,VLOOKUP(AD16,'[3]2010_HVAC'!$EY$7:$KA$83,62),"")</f>
        <v>6.8624999999999998</v>
      </c>
      <c r="AE46" s="22">
        <f>IF(AE16&gt;0,VLOOKUP(AE16,'[3]2010_HVAC'!$EY$7:$KA$83,62),"")</f>
        <v>12.047500000000001</v>
      </c>
      <c r="AF46" s="22" t="str">
        <f>IF(AF16&gt;0,VLOOKUP(AF16,'[3]2010_HVAC'!$EY$7:$KA$83,62),"")</f>
        <v/>
      </c>
      <c r="AG46" s="61">
        <f>VLOOKUP($C46,[2]Performance!$A$3:$K$36,2)</f>
        <v>2</v>
      </c>
      <c r="AH46" s="61">
        <f t="shared" si="36"/>
        <v>64</v>
      </c>
      <c r="AI46" s="22">
        <f>IF(AI16&gt;0,VLOOKUP(AI16,'[3]2010_HVAC'!$EY$7:$KA$83,AH46),"")</f>
        <v>89.138121089587443</v>
      </c>
      <c r="AJ46" s="22" t="str">
        <f>IF(AJ16&gt;0,VLOOKUP(AJ16,'[3]2010_HVAC'!$EY$7:$KA$83,62),"")</f>
        <v/>
      </c>
      <c r="AK46" s="22">
        <f>IF(AK16&gt;0,VLOOKUP(AK16,'[3]2010_HVAC'!$EY$7:$KA$83,62),"")</f>
        <v>107.36</v>
      </c>
      <c r="AL46" s="22">
        <f>IF(AL16&gt;0,VLOOKUP(AL16,'[3]2010_HVAC'!$EY$7:$KA$83,62),"")</f>
        <v>8.7142857142857135</v>
      </c>
      <c r="AM46" s="22">
        <f>IF(AM16&gt;0,VLOOKUP(AM16,'[3]2010_HVAC'!$EY$7:$KA$83,62),"")</f>
        <v>10.736000000000001</v>
      </c>
      <c r="AN46" s="22" t="str">
        <f>IF(AN16&gt;0,VLOOKUP(AN16,'[3]2010_HVAC'!$EY$7:$KA$83,62),"")</f>
        <v/>
      </c>
      <c r="AO46" s="14">
        <f t="shared" si="37"/>
        <v>62350.828990354661</v>
      </c>
      <c r="AP46" s="23">
        <f>IF(AP16&gt;0,VLOOKUP(AP16,'[3]2010_Envelope'!$BH$6:$CR$128,15),"")</f>
        <v>11.709795122767813</v>
      </c>
      <c r="AQ46" s="23">
        <f>IF(AQ16&gt;0,VLOOKUP(AQ16,'[3]2010_Envelope'!$BH$6:$CR$128,15),"")</f>
        <v>28.325593650008951</v>
      </c>
      <c r="AR46" s="23">
        <f>IF(AR16&gt;0,VLOOKUP(AR16,'[3]2010_Envelope'!$BH$6:$CR$128,15),"")</f>
        <v>14.136660786430244</v>
      </c>
      <c r="AS46" s="23">
        <f>IF(AS16&gt;0,VLOOKUP(AS16,'[3]2010_Envelope'!$BH$6:$CR$128,15),"")</f>
        <v>65.332657909329029</v>
      </c>
      <c r="AT46" s="23" t="str">
        <f>IF(AT16&gt;0,VLOOKUP(AT16,'[3]2010_Envelope'!$BH$6:$CR$128,15),"")</f>
        <v/>
      </c>
      <c r="AU46" s="23" t="str">
        <f>IF(AU16&gt;0,VLOOKUP(AU16,'[3]2010_Envelope'!$BH$6:$CR$128,15),"")</f>
        <v/>
      </c>
      <c r="AV46" s="22">
        <f>IF(AV16&gt;0,VLOOKUP(AV16,'[3]2010_HVAC'!$EY$7:$KA$83,65),"")</f>
        <v>8.3908888888888882</v>
      </c>
      <c r="AW46" s="22">
        <f>IF(AW16&gt;0,VLOOKUP(AW16,'[3]2010_HVAC'!$EY$7:$KA$83,65),"")</f>
        <v>13.57798383838384</v>
      </c>
      <c r="AX46" s="22" t="str">
        <f>IF(AX16&gt;0,VLOOKUP(AX16,'[3]2010_HVAC'!$EY$7:$KA$83,65),"")</f>
        <v/>
      </c>
      <c r="AY46" s="61">
        <f>VLOOKUP($C46,[1]Performance!$A$3:$K$36,2)</f>
        <v>2</v>
      </c>
      <c r="AZ46" s="61">
        <f t="shared" si="38"/>
        <v>67</v>
      </c>
      <c r="BA46" s="22">
        <f>IF(BA16&gt;0,VLOOKUP(BA16,'[3]2010_HVAC'!$EY$7:$KA$83,AZ46),"")</f>
        <v>54.407430289381175</v>
      </c>
      <c r="BB46" s="22" t="str">
        <f>IF(BB16&gt;0,VLOOKUP(BB16,'[3]2010_HVAC'!$EY$7:$KA$83,65),"")</f>
        <v/>
      </c>
      <c r="BC46" s="22">
        <f>IF(BC16&gt;0,VLOOKUP(BC16,'[3]2010_HVAC'!$EY$7:$KA$83,65),"")</f>
        <v>100.04</v>
      </c>
      <c r="BD46" s="22">
        <f>IF(BD16&gt;0,VLOOKUP(BD16,'[3]2010_HVAC'!$EY$7:$KA$83,65),"")</f>
        <v>1.2323232323232323</v>
      </c>
      <c r="BE46" s="22">
        <f>IF(BE16&gt;0,VLOOKUP(BE16,'[3]2010_HVAC'!$EY$7:$KA$83,65),"")</f>
        <v>13.555555555555555</v>
      </c>
      <c r="BF46" s="22" t="str">
        <f>IF(BF16&gt;0,VLOOKUP(BF16,'[3]2010_HVAC'!$EY$7:$KA$83,65),"")</f>
        <v/>
      </c>
      <c r="BG46" s="14">
        <f>(SUM(AP46:AX46)+SUM(BA46:BF46))*$BG$5</f>
        <v>307601.80038033804</v>
      </c>
      <c r="BH46" s="21">
        <f>IF($N46&gt;0,VLOOKUP($C46,[2]Vienna!$AB$7:$AN$40,$N46))/((IF($P46=1,'3 PlantsCodes'!$D$26,IF($P46=2,'3 PlantsCodes'!$D$27,IF($P46=3,'3 PlantsCodes'!$D$28,IF($P46=4,'3 PlantsCodes'!$D$28)))))*IF($R46=1,'3 PlantsCodes'!$D$31,IF($R46=2,'3 PlantsCodes'!$D$32)))</f>
        <v>11.973937643699372</v>
      </c>
      <c r="BI46" s="21">
        <f>IF($O46&gt;0,VLOOKUP($C46,[2]Vienna!$AB$7:$AN$40,$O46),0)/(IF($Q46=1,'3 PlantsCodes'!$E$26,IF($Q46=3,'3 PlantsCodes'!$E$28,IF($Q46=4,'3 PlantsCodes'!$E$29,1)))*IF($R46=1,'3 PlantsCodes'!$E$31,IF($R46=2,'3 PlantsCodes'!$E$32)))</f>
        <v>0</v>
      </c>
      <c r="BJ46" s="21">
        <f>VLOOKUP($C46,[2]Vienna!$AB$6:$AZ$40,$T46)</f>
        <v>2.7383093487427628</v>
      </c>
      <c r="BK46" s="21">
        <f>VLOOKUP($C46,[2]Vienna!$B$7:$Y$40,18)</f>
        <v>11.353794285713454</v>
      </c>
      <c r="BL46" s="21">
        <f>VLOOKUP($C46,[2]Vienna!$B$7:$AA$40,26)</f>
        <v>4.9040945756452254</v>
      </c>
      <c r="BM46" s="22">
        <f>IF($V46=1,-[4]SFH!$E$4,0)</f>
        <v>0</v>
      </c>
      <c r="BN46" s="63" t="s">
        <v>38</v>
      </c>
      <c r="BO46" s="21">
        <f>IF($N46&gt;0,VLOOKUP($C46,[1]Vienna!$AB$7:$AN$40,$N46))/((IF($P46=1,'3 PlantsCodes'!$D$26,IF($P46=2,'3 PlantsCodes'!$D$27,IF($P46=3,'3 PlantsCodes'!$D$28,IF($P46=4,'3 PlantsCodes'!D39)))))*IF($R46=1,'3 PlantsCodes'!$D$31,IF($R46=2,'3 PlantsCodes'!$D$32)))</f>
        <v>14.4558315915148</v>
      </c>
      <c r="BP46" s="21">
        <f>IF($O46&gt;0,VLOOKUP($C46,[1]Vienna!$AB$7:$AN$40,$O46),0)/(IF($Q46=1,'3 PlantsCodes'!$E$26,IF($Q46=3,'3 PlantsCodes'!$E$28,IF($Q46=4,'3 PlantsCodes'!$E$29,1)))*IF($R46=1,'3 PlantsCodes'!$E$31,IF($R46=2,'3 PlantsCodes'!$E$32)))</f>
        <v>0</v>
      </c>
      <c r="BQ46" s="21">
        <f>VLOOKUP($C46,[1]Vienna!$AB$6:$AZ$40,$T46)</f>
        <v>4.5027186850604375</v>
      </c>
      <c r="BR46" s="21">
        <f>VLOOKUP($C46,[1]Vienna!$B$7:$Y$40,18)</f>
        <v>11.676460606061633</v>
      </c>
      <c r="BS46" s="21">
        <f>VLOOKUP($C46,[1]Vienna!$B$7:$AA$40,26)</f>
        <v>4.7168179752896515</v>
      </c>
      <c r="BT46" s="22">
        <f>IF($V46=1,-[4]AB!$E$4,0)</f>
        <v>0</v>
      </c>
      <c r="BU46" s="63" t="s">
        <v>38</v>
      </c>
    </row>
    <row r="47" spans="1:73" ht="15" customHeight="1" x14ac:dyDescent="0.25">
      <c r="A47" s="188"/>
      <c r="B47" s="100">
        <v>12</v>
      </c>
      <c r="C47" s="26">
        <f t="shared" ref="C47:N47" si="59">IF(C17="","",C17)</f>
        <v>31</v>
      </c>
      <c r="D47" s="55" t="str">
        <f t="shared" si="59"/>
        <v>+</v>
      </c>
      <c r="E47" s="55" t="str">
        <f t="shared" si="59"/>
        <v>+</v>
      </c>
      <c r="F47" s="54" t="str">
        <f t="shared" si="59"/>
        <v>o</v>
      </c>
      <c r="G47" s="54" t="str">
        <f t="shared" si="59"/>
        <v>o</v>
      </c>
      <c r="H47" s="54">
        <f t="shared" si="59"/>
        <v>0</v>
      </c>
      <c r="I47" s="54">
        <f t="shared" si="59"/>
        <v>4</v>
      </c>
      <c r="J47" s="54">
        <f t="shared" si="59"/>
        <v>3</v>
      </c>
      <c r="K47" s="54">
        <f t="shared" si="59"/>
        <v>1</v>
      </c>
      <c r="L47" s="54">
        <f t="shared" si="59"/>
        <v>1</v>
      </c>
      <c r="M47" s="54">
        <f t="shared" si="59"/>
        <v>4311</v>
      </c>
      <c r="N47" s="54">
        <f t="shared" si="59"/>
        <v>8</v>
      </c>
      <c r="O47" s="54">
        <f t="shared" si="57"/>
        <v>0</v>
      </c>
      <c r="P47" s="54">
        <f t="shared" si="58"/>
        <v>1</v>
      </c>
      <c r="Q47" s="54">
        <f t="shared" si="58"/>
        <v>0</v>
      </c>
      <c r="R47" s="54">
        <f t="shared" si="58"/>
        <v>1</v>
      </c>
      <c r="S47" s="54" t="str">
        <f t="shared" si="58"/>
        <v>o</v>
      </c>
      <c r="T47" s="26">
        <f t="shared" si="58"/>
        <v>23</v>
      </c>
      <c r="U47" s="54">
        <f t="shared" si="58"/>
        <v>1</v>
      </c>
      <c r="V47" s="54">
        <f t="shared" si="58"/>
        <v>0</v>
      </c>
      <c r="W47" s="19" t="str">
        <f t="shared" si="58"/>
        <v/>
      </c>
      <c r="X47" s="23">
        <f>IF(X17&gt;0,VLOOKUP(X17,'[3]2010_Envelope'!$BH$6:$CR$128,14),"")</f>
        <v>26.239736806752934</v>
      </c>
      <c r="Y47" s="23">
        <f>IF(Y17&gt;0,VLOOKUP(Y17,'[3]2010_Envelope'!$BH$6:$CR$128,14),"")</f>
        <v>92.793783269074012</v>
      </c>
      <c r="Z47" s="23">
        <f>IF(Z17&gt;0,VLOOKUP(Z17,'[3]2010_Envelope'!$BH$6:$CR$128,14),"")</f>
        <v>40.899748145121968</v>
      </c>
      <c r="AA47" s="23">
        <f>IF(AA17&gt;0,VLOOKUP(AA17,'[3]2010_Envelope'!$BH$6:$CR$128,14),"")</f>
        <v>70.926027313839995</v>
      </c>
      <c r="AB47" s="23" t="str">
        <f>IF(AB17&gt;0,VLOOKUP(AB17,'[3]2010_Envelope'!$BH$6:$CR$128,14),"")</f>
        <v/>
      </c>
      <c r="AC47" s="23" t="str">
        <f>IF(AC17&gt;0,VLOOKUP(AC17,'[3]2010_Envelope'!$BH$6:$CR$128,14),"")</f>
        <v/>
      </c>
      <c r="AD47" s="22" t="str">
        <f>IF(AD17&gt;0,VLOOKUP(AD17,'[3]2010_HVAC'!$EY$7:$KA$83,62),"")</f>
        <v/>
      </c>
      <c r="AE47" s="22" t="str">
        <f>IF(AE17&gt;0,VLOOKUP(AE17,'[3]2010_HVAC'!$EY$7:$KA$83,62),"")</f>
        <v/>
      </c>
      <c r="AF47" s="22" t="str">
        <f>IF(AF17&gt;0,VLOOKUP(AF17,'[3]2010_HVAC'!$EY$7:$KA$83,62),"")</f>
        <v/>
      </c>
      <c r="AG47" s="61">
        <f>VLOOKUP($C47,[2]Performance!$A$3:$K$36,2)</f>
        <v>2</v>
      </c>
      <c r="AH47" s="61">
        <f t="shared" si="36"/>
        <v>64</v>
      </c>
      <c r="AI47" s="22">
        <f>IF(AI17&gt;0,VLOOKUP(AI17,'[3]2010_HVAC'!$EY$7:$KA$83,AH47),"")</f>
        <v>89.138121089587443</v>
      </c>
      <c r="AJ47" s="22" t="str">
        <f>IF(AJ17&gt;0,VLOOKUP(AJ17,'[3]2010_HVAC'!$EY$7:$KA$83,62),"")</f>
        <v/>
      </c>
      <c r="AK47" s="22">
        <f>IF(AK17&gt;0,VLOOKUP(AK17,'[3]2010_HVAC'!$EY$7:$KA$83,62),"")</f>
        <v>107.36</v>
      </c>
      <c r="AL47" s="22">
        <f>IF(AL17&gt;0,VLOOKUP(AL17,'[3]2010_HVAC'!$EY$7:$KA$83,62),"")</f>
        <v>8.7142857142857135</v>
      </c>
      <c r="AM47" s="22">
        <f>IF(AM17&gt;0,VLOOKUP(AM17,'[3]2010_HVAC'!$EY$7:$KA$83,62),"")</f>
        <v>10.736000000000001</v>
      </c>
      <c r="AN47" s="22" t="str">
        <f>IF(AN17&gt;0,VLOOKUP(AN17,'[3]2010_HVAC'!$EY$7:$KA$83,62),"")</f>
        <v/>
      </c>
      <c r="AO47" s="14">
        <f t="shared" si="37"/>
        <v>62553.078327412688</v>
      </c>
      <c r="AP47" s="23">
        <f>IF(AP17&gt;0,VLOOKUP(AP17,'[3]2010_Envelope'!$BH$6:$CR$128,15),"")</f>
        <v>12.697368205410882</v>
      </c>
      <c r="AQ47" s="23">
        <f>IF(AQ17&gt;0,VLOOKUP(AQ17,'[3]2010_Envelope'!$BH$6:$CR$128,15),"")</f>
        <v>30.504485469240407</v>
      </c>
      <c r="AR47" s="23">
        <f>IF(AR17&gt;0,VLOOKUP(AR17,'[3]2010_Envelope'!$BH$6:$CR$128,15),"")</f>
        <v>19.791325101002339</v>
      </c>
      <c r="AS47" s="23">
        <f>IF(AS17&gt;0,VLOOKUP(AS17,'[3]2010_Envelope'!$BH$6:$CR$128,15),"")</f>
        <v>65.332657909329029</v>
      </c>
      <c r="AT47" s="23" t="str">
        <f>IF(AT17&gt;0,VLOOKUP(AT17,'[3]2010_Envelope'!$BH$6:$CR$128,15),"")</f>
        <v/>
      </c>
      <c r="AU47" s="23" t="str">
        <f>IF(AU17&gt;0,VLOOKUP(AU17,'[3]2010_Envelope'!$BH$6:$CR$128,15),"")</f>
        <v/>
      </c>
      <c r="AV47" s="22" t="str">
        <f>IF(AV17&gt;0,VLOOKUP(AV17,'[3]2010_HVAC'!$EY$7:$KA$83,65),"")</f>
        <v/>
      </c>
      <c r="AW47" s="22" t="str">
        <f>IF(AW17&gt;0,VLOOKUP(AW17,'[3]2010_HVAC'!$EY$7:$KA$83,65),"")</f>
        <v/>
      </c>
      <c r="AX47" s="22" t="str">
        <f>IF(AX17&gt;0,VLOOKUP(AX17,'[3]2010_HVAC'!$EY$7:$KA$83,65),"")</f>
        <v/>
      </c>
      <c r="AY47" s="61">
        <f>VLOOKUP($C47,[1]Performance!$A$3:$K$36,2)</f>
        <v>2</v>
      </c>
      <c r="AZ47" s="61">
        <f t="shared" si="38"/>
        <v>67</v>
      </c>
      <c r="BA47" s="22">
        <f>IF(BA17&gt;0,VLOOKUP(BA17,'[3]2010_HVAC'!$EY$7:$KA$83,AZ47),"")</f>
        <v>54.407430289381175</v>
      </c>
      <c r="BB47" s="22" t="str">
        <f>IF(BB17&gt;0,VLOOKUP(BB17,'[3]2010_HVAC'!$EY$7:$KA$83,65),"")</f>
        <v/>
      </c>
      <c r="BC47" s="22">
        <f>IF(BC17&gt;0,VLOOKUP(BC17,'[3]2010_HVAC'!$EY$7:$KA$83,65),"")</f>
        <v>100.04</v>
      </c>
      <c r="BD47" s="22">
        <f>IF(BD17&gt;0,VLOOKUP(BD17,'[3]2010_HVAC'!$EY$7:$KA$83,65),"")</f>
        <v>1.2323232323232323</v>
      </c>
      <c r="BE47" s="22">
        <f>IF(BE17&gt;0,VLOOKUP(BE17,'[3]2010_HVAC'!$EY$7:$KA$83,65),"")</f>
        <v>13.555555555555555</v>
      </c>
      <c r="BF47" s="22" t="str">
        <f>IF(BF17&gt;0,VLOOKUP(BF17,'[3]2010_HVAC'!$EY$7:$KA$83,65),"")</f>
        <v/>
      </c>
      <c r="BG47" s="14">
        <f t="shared" si="39"/>
        <v>294585.53430462023</v>
      </c>
      <c r="BH47" s="21">
        <f>IF($N47&gt;0,VLOOKUP($C47,[2]Vienna!$AB$7:$AN$40,$N47))/((IF($P47=1,'3 PlantsCodes'!$D$26,IF($P47=2,'3 PlantsCodes'!$D$27,IF($P47=3,'3 PlantsCodes'!$D$28,IF($P47=4,'3 PlantsCodes'!$D$28)))))*IF($R47=1,'3 PlantsCodes'!$D$31,IF($R47=2,'3 PlantsCodes'!$D$32)))</f>
        <v>14.999116477107471</v>
      </c>
      <c r="BI47" s="21">
        <f>IF($O47&gt;0,VLOOKUP($C47,[2]Vienna!$AB$7:$AN$40,$O47),0)/(IF($Q47=1,'3 PlantsCodes'!$E$26,IF($Q47=3,'3 PlantsCodes'!$E$28,IF($Q47=4,'3 PlantsCodes'!$E$29,1)))*IF($R47=1,'3 PlantsCodes'!$E$31,IF($R47=2,'3 PlantsCodes'!$E$32)))</f>
        <v>0</v>
      </c>
      <c r="BJ47" s="21">
        <f>VLOOKUP($C47,[2]Vienna!$AB$6:$AZ$40,$T47)</f>
        <v>2.6832231584642332</v>
      </c>
      <c r="BK47" s="21">
        <f>VLOOKUP($C47,[2]Vienna!$B$7:$Y$40,18)</f>
        <v>11.353794285713454</v>
      </c>
      <c r="BL47" s="21">
        <f>VLOOKUP($C47,[2]Vienna!$B$7:$AA$40,26)</f>
        <v>0.46269433447530151</v>
      </c>
      <c r="BM47" s="22">
        <f>IF($V47=1,-[4]SFH!$E$4,0)</f>
        <v>0</v>
      </c>
      <c r="BN47" s="63" t="s">
        <v>38</v>
      </c>
      <c r="BO47" s="21">
        <f>IF($N47&gt;0,VLOOKUP($C47,[1]Vienna!$AB$7:$AN$40,$N47))/((IF($P47=1,'3 PlantsCodes'!$D$26,IF($P47=2,'3 PlantsCodes'!$D$27,IF($P47=3,'3 PlantsCodes'!$D$28,IF($P47=4,'3 PlantsCodes'!D40)))))*IF($R47=1,'3 PlantsCodes'!$D$31,IF($R47=2,'3 PlantsCodes'!$D$32)))</f>
        <v>17.760827641486422</v>
      </c>
      <c r="BP47" s="21">
        <f>IF($O47&gt;0,VLOOKUP($C47,[1]Vienna!$AB$7:$AN$40,$O47),0)/(IF($Q47=1,'3 PlantsCodes'!$E$26,IF($Q47=3,'3 PlantsCodes'!$E$28,IF($Q47=4,'3 PlantsCodes'!$E$29,1)))*IF($R47=1,'3 PlantsCodes'!$E$31,IF($R47=2,'3 PlantsCodes'!$E$32)))</f>
        <v>0</v>
      </c>
      <c r="BQ47" s="21">
        <f>VLOOKUP($C47,[1]Vienna!$AB$6:$AZ$40,$T47)</f>
        <v>4.306503721740631</v>
      </c>
      <c r="BR47" s="21">
        <f>VLOOKUP($C47,[1]Vienna!$B$7:$Y$40,18)</f>
        <v>11.676460606061633</v>
      </c>
      <c r="BS47" s="21">
        <f>VLOOKUP($C47,[1]Vienna!$B$7:$AA$40,26)</f>
        <v>0.42054864348482385</v>
      </c>
      <c r="BT47" s="22">
        <f>IF($V47=1,-[4]AB!$E$4,0)</f>
        <v>0</v>
      </c>
      <c r="BU47" s="63" t="s">
        <v>38</v>
      </c>
    </row>
    <row r="48" spans="1:73" ht="15" customHeight="1" x14ac:dyDescent="0.25">
      <c r="A48" s="188"/>
      <c r="B48" s="100">
        <v>13</v>
      </c>
      <c r="C48" s="26">
        <f t="shared" ref="C48:N48" si="60">IF(C18="","",C18)</f>
        <v>33</v>
      </c>
      <c r="D48" s="55" t="str">
        <f t="shared" si="60"/>
        <v>+</v>
      </c>
      <c r="E48" s="55" t="str">
        <f t="shared" si="60"/>
        <v>+</v>
      </c>
      <c r="F48" s="54" t="str">
        <f t="shared" si="60"/>
        <v>o</v>
      </c>
      <c r="G48" s="54" t="str">
        <f t="shared" si="60"/>
        <v>o</v>
      </c>
      <c r="H48" s="54">
        <f t="shared" si="60"/>
        <v>1</v>
      </c>
      <c r="I48" s="54">
        <f t="shared" si="60"/>
        <v>4</v>
      </c>
      <c r="J48" s="54">
        <f t="shared" si="60"/>
        <v>3</v>
      </c>
      <c r="K48" s="54">
        <f t="shared" si="60"/>
        <v>1</v>
      </c>
      <c r="L48" s="54">
        <f t="shared" si="60"/>
        <v>2</v>
      </c>
      <c r="M48" s="54">
        <f t="shared" si="60"/>
        <v>4312</v>
      </c>
      <c r="N48" s="54">
        <f t="shared" si="60"/>
        <v>8</v>
      </c>
      <c r="O48" s="54">
        <f t="shared" si="57"/>
        <v>0</v>
      </c>
      <c r="P48" s="54">
        <f t="shared" si="58"/>
        <v>1</v>
      </c>
      <c r="Q48" s="54">
        <f t="shared" si="58"/>
        <v>0</v>
      </c>
      <c r="R48" s="54">
        <f t="shared" si="58"/>
        <v>1</v>
      </c>
      <c r="S48" s="54" t="str">
        <f t="shared" si="58"/>
        <v>o</v>
      </c>
      <c r="T48" s="26">
        <f t="shared" si="58"/>
        <v>23</v>
      </c>
      <c r="U48" s="54">
        <f t="shared" si="58"/>
        <v>1</v>
      </c>
      <c r="V48" s="54">
        <f t="shared" si="58"/>
        <v>0</v>
      </c>
      <c r="W48" s="19" t="str">
        <f t="shared" si="58"/>
        <v/>
      </c>
      <c r="X48" s="23">
        <f>IF(X18&gt;0,VLOOKUP(X18,'[3]2010_Envelope'!$BH$6:$CR$128,14),"")</f>
        <v>26.239736806752934</v>
      </c>
      <c r="Y48" s="23">
        <f>IF(Y18&gt;0,VLOOKUP(Y18,'[3]2010_Envelope'!$BH$6:$CR$128,14),"")</f>
        <v>92.793783269074012</v>
      </c>
      <c r="Z48" s="23">
        <f>IF(Z18&gt;0,VLOOKUP(Z18,'[3]2010_Envelope'!$BH$6:$CR$128,14),"")</f>
        <v>40.899748145121968</v>
      </c>
      <c r="AA48" s="23">
        <f>IF(AA18&gt;0,VLOOKUP(AA18,'[3]2010_Envelope'!$BH$6:$CR$128,14),"")</f>
        <v>70.926027313839995</v>
      </c>
      <c r="AB48" s="23" t="str">
        <f>IF(AB18&gt;0,VLOOKUP(AB18,'[3]2010_Envelope'!$BH$6:$CR$128,14),"")</f>
        <v/>
      </c>
      <c r="AC48" s="23" t="str">
        <f>IF(AC18&gt;0,VLOOKUP(AC18,'[3]2010_Envelope'!$BH$6:$CR$128,14),"")</f>
        <v/>
      </c>
      <c r="AD48" s="22">
        <f>IF(AD18&gt;0,VLOOKUP(AD18,'[3]2010_HVAC'!$EY$7:$KA$83,62),"")</f>
        <v>6.8624999999999998</v>
      </c>
      <c r="AE48" s="22">
        <f>IF(AE18&gt;0,VLOOKUP(AE18,'[3]2010_HVAC'!$EY$7:$KA$83,62),"")</f>
        <v>12.047500000000001</v>
      </c>
      <c r="AF48" s="22" t="str">
        <f>IF(AF18&gt;0,VLOOKUP(AF18,'[3]2010_HVAC'!$EY$7:$KA$83,62),"")</f>
        <v/>
      </c>
      <c r="AG48" s="61">
        <f>VLOOKUP($C48,[2]Performance!$A$3:$K$36,2)</f>
        <v>2</v>
      </c>
      <c r="AH48" s="61">
        <f t="shared" si="36"/>
        <v>64</v>
      </c>
      <c r="AI48" s="22">
        <f>IF(AI18&gt;0,VLOOKUP(AI18,'[3]2010_HVAC'!$EY$7:$KA$83,AH48),"")</f>
        <v>89.138121089587443</v>
      </c>
      <c r="AJ48" s="22" t="str">
        <f>IF(AJ18&gt;0,VLOOKUP(AJ18,'[3]2010_HVAC'!$EY$7:$KA$83,62),"")</f>
        <v/>
      </c>
      <c r="AK48" s="22">
        <f>IF(AK18&gt;0,VLOOKUP(AK18,'[3]2010_HVAC'!$EY$7:$KA$83,62),"")</f>
        <v>107.36</v>
      </c>
      <c r="AL48" s="22">
        <f>IF(AL18&gt;0,VLOOKUP(AL18,'[3]2010_HVAC'!$EY$7:$KA$83,62),"")</f>
        <v>8.7142857142857135</v>
      </c>
      <c r="AM48" s="22">
        <f>IF(AM18&gt;0,VLOOKUP(AM18,'[3]2010_HVAC'!$EY$7:$KA$83,62),"")</f>
        <v>10.736000000000001</v>
      </c>
      <c r="AN48" s="22" t="str">
        <f>IF(AN18&gt;0,VLOOKUP(AN18,'[3]2010_HVAC'!$EY$7:$KA$83,62),"")</f>
        <v/>
      </c>
      <c r="AO48" s="14">
        <f t="shared" si="37"/>
        <v>65200.478327412697</v>
      </c>
      <c r="AP48" s="23">
        <f>IF(AP18&gt;0,VLOOKUP(AP18,'[3]2010_Envelope'!$BH$6:$CR$128,15),"")</f>
        <v>12.697368205410882</v>
      </c>
      <c r="AQ48" s="23">
        <f>IF(AQ18&gt;0,VLOOKUP(AQ18,'[3]2010_Envelope'!$BH$6:$CR$128,15),"")</f>
        <v>30.504485469240407</v>
      </c>
      <c r="AR48" s="23">
        <f>IF(AR18&gt;0,VLOOKUP(AR18,'[3]2010_Envelope'!$BH$6:$CR$128,15),"")</f>
        <v>19.791325101002339</v>
      </c>
      <c r="AS48" s="23">
        <f>IF(AS18&gt;0,VLOOKUP(AS18,'[3]2010_Envelope'!$BH$6:$CR$128,15),"")</f>
        <v>65.332657909329029</v>
      </c>
      <c r="AT48" s="23" t="str">
        <f>IF(AT18&gt;0,VLOOKUP(AT18,'[3]2010_Envelope'!$BH$6:$CR$128,15),"")</f>
        <v/>
      </c>
      <c r="AU48" s="23" t="str">
        <f>IF(AU18&gt;0,VLOOKUP(AU18,'[3]2010_Envelope'!$BH$6:$CR$128,15),"")</f>
        <v/>
      </c>
      <c r="AV48" s="22">
        <f>IF(AV18&gt;0,VLOOKUP(AV18,'[3]2010_HVAC'!$EY$7:$KA$83,65),"")</f>
        <v>8.3908888888888882</v>
      </c>
      <c r="AW48" s="22">
        <f>IF(AW18&gt;0,VLOOKUP(AW18,'[3]2010_HVAC'!$EY$7:$KA$83,65),"")</f>
        <v>13.57798383838384</v>
      </c>
      <c r="AX48" s="22" t="str">
        <f>IF(AX18&gt;0,VLOOKUP(AX18,'[3]2010_HVAC'!$EY$7:$KA$83,65),"")</f>
        <v/>
      </c>
      <c r="AY48" s="61">
        <f>VLOOKUP($C48,[1]Performance!$A$3:$K$36,2)</f>
        <v>2</v>
      </c>
      <c r="AZ48" s="61">
        <f t="shared" si="38"/>
        <v>67</v>
      </c>
      <c r="BA48" s="22">
        <f>IF(BA18&gt;0,VLOOKUP(BA18,'[3]2010_HVAC'!$EY$7:$KA$83,AZ48),"")</f>
        <v>54.407430289381175</v>
      </c>
      <c r="BB48" s="22" t="str">
        <f>IF(BB18&gt;0,VLOOKUP(BB18,'[3]2010_HVAC'!$EY$7:$KA$83,65),"")</f>
        <v/>
      </c>
      <c r="BC48" s="22">
        <f>IF(BC18&gt;0,VLOOKUP(BC18,'[3]2010_HVAC'!$EY$7:$KA$83,65),"")</f>
        <v>100.04</v>
      </c>
      <c r="BD48" s="22">
        <f>IF(BD18&gt;0,VLOOKUP(BD18,'[3]2010_HVAC'!$EY$7:$KA$83,65),"")</f>
        <v>1.2323232323232323</v>
      </c>
      <c r="BE48" s="22">
        <f>IF(BE18&gt;0,VLOOKUP(BE18,'[3]2010_HVAC'!$EY$7:$KA$83,65),"")</f>
        <v>13.555555555555555</v>
      </c>
      <c r="BF48" s="22" t="str">
        <f>IF(BF18&gt;0,VLOOKUP(BF18,'[3]2010_HVAC'!$EY$7:$KA$83,65),"")</f>
        <v/>
      </c>
      <c r="BG48" s="14">
        <f t="shared" si="39"/>
        <v>316334.71830462018</v>
      </c>
      <c r="BH48" s="21">
        <f>IF($N48&gt;0,VLOOKUP($C48,[2]Vienna!$AB$7:$AN$40,$N48))/((IF($P48=1,'3 PlantsCodes'!$D$26,IF($P48=2,'3 PlantsCodes'!$D$27,IF($P48=3,'3 PlantsCodes'!$D$28,IF($P48=4,'3 PlantsCodes'!$D$28)))))*IF($R48=1,'3 PlantsCodes'!$D$31,IF($R48=2,'3 PlantsCodes'!$D$32)))</f>
        <v>10.399484711606419</v>
      </c>
      <c r="BI48" s="21">
        <f>IF($O48&gt;0,VLOOKUP($C48,[2]Vienna!$AB$7:$AN$40,$O48),0)/(IF($Q48=1,'3 PlantsCodes'!$E$26,IF($Q48=3,'3 PlantsCodes'!$E$28,IF($Q48=4,'3 PlantsCodes'!$E$29,1)))*IF($R48=1,'3 PlantsCodes'!$E$31,IF($R48=2,'3 PlantsCodes'!$E$32)))</f>
        <v>0</v>
      </c>
      <c r="BJ48" s="21">
        <f>VLOOKUP($C48,[2]Vienna!$AB$6:$AZ$40,$T48)</f>
        <v>2.7600605501510453</v>
      </c>
      <c r="BK48" s="21">
        <f>VLOOKUP($C48,[2]Vienna!$B$7:$Y$40,18)</f>
        <v>11.353794285713454</v>
      </c>
      <c r="BL48" s="21">
        <f>VLOOKUP($C48,[2]Vienna!$B$7:$AA$40,26)</f>
        <v>4.8964336868883285</v>
      </c>
      <c r="BM48" s="22">
        <f>IF($V48=1,-[4]SFH!$E$4,0)</f>
        <v>0</v>
      </c>
      <c r="BN48" s="63" t="s">
        <v>38</v>
      </c>
      <c r="BO48" s="21">
        <f>IF($N48&gt;0,VLOOKUP($C48,[1]Vienna!$AB$7:$AN$40,$N48))/((IF($P48=1,'3 PlantsCodes'!$D$26,IF($P48=2,'3 PlantsCodes'!$D$27,IF($P48=3,'3 PlantsCodes'!$D$28,IF($P48=4,'3 PlantsCodes'!D41)))))*IF($R48=1,'3 PlantsCodes'!$D$31,IF($R48=2,'3 PlantsCodes'!$D$32)))</f>
        <v>13.67875073003419</v>
      </c>
      <c r="BP48" s="21">
        <f>IF($O48&gt;0,VLOOKUP($C48,[1]Vienna!$AB$7:$AN$40,$O48),0)/(IF($Q48=1,'3 PlantsCodes'!$E$26,IF($Q48=3,'3 PlantsCodes'!$E$28,IF($Q48=4,'3 PlantsCodes'!$E$29,1)))*IF($R48=1,'3 PlantsCodes'!$E$31,IF($R48=2,'3 PlantsCodes'!$E$32)))</f>
        <v>0</v>
      </c>
      <c r="BQ48" s="21">
        <f>VLOOKUP($C48,[1]Vienna!$AB$6:$AZ$40,$T48)</f>
        <v>4.5365868025703913</v>
      </c>
      <c r="BR48" s="21">
        <f>VLOOKUP($C48,[1]Vienna!$B$7:$Y$40,18)</f>
        <v>11.676460606061633</v>
      </c>
      <c r="BS48" s="21">
        <f>VLOOKUP($C48,[1]Vienna!$B$7:$AA$40,26)</f>
        <v>4.7147462636966049</v>
      </c>
      <c r="BT48" s="22">
        <f>IF($V48=1,-[4]AB!$E$4,0)</f>
        <v>0</v>
      </c>
      <c r="BU48" s="63" t="s">
        <v>38</v>
      </c>
    </row>
    <row r="49" spans="1:73" ht="15" customHeight="1" x14ac:dyDescent="0.25">
      <c r="A49" s="188"/>
      <c r="B49" s="100">
        <v>14</v>
      </c>
      <c r="C49" s="26">
        <f t="shared" ref="C49:N49" si="61">IF(C19="","",C19)</f>
        <v>9</v>
      </c>
      <c r="D49" s="55" t="str">
        <f t="shared" si="61"/>
        <v>o</v>
      </c>
      <c r="E49" s="55" t="str">
        <f t="shared" si="61"/>
        <v>o+</v>
      </c>
      <c r="F49" s="54" t="str">
        <f t="shared" si="61"/>
        <v>o</v>
      </c>
      <c r="G49" s="54" t="str">
        <f t="shared" si="61"/>
        <v>o</v>
      </c>
      <c r="H49" s="54">
        <f t="shared" si="61"/>
        <v>0</v>
      </c>
      <c r="I49" s="54">
        <f t="shared" si="61"/>
        <v>2</v>
      </c>
      <c r="J49" s="54">
        <f t="shared" si="61"/>
        <v>2</v>
      </c>
      <c r="K49" s="54">
        <f t="shared" si="61"/>
        <v>1</v>
      </c>
      <c r="L49" s="54">
        <f t="shared" si="61"/>
        <v>1</v>
      </c>
      <c r="M49" s="54">
        <f t="shared" si="61"/>
        <v>2211</v>
      </c>
      <c r="N49" s="54">
        <f t="shared" si="61"/>
        <v>9</v>
      </c>
      <c r="O49" s="54">
        <f t="shared" si="57"/>
        <v>0</v>
      </c>
      <c r="P49" s="54">
        <f t="shared" si="58"/>
        <v>1</v>
      </c>
      <c r="Q49" s="54">
        <f t="shared" si="58"/>
        <v>0</v>
      </c>
      <c r="R49" s="54">
        <f t="shared" si="58"/>
        <v>1</v>
      </c>
      <c r="S49" s="54" t="str">
        <f t="shared" si="58"/>
        <v>o</v>
      </c>
      <c r="T49" s="26">
        <f t="shared" si="58"/>
        <v>24</v>
      </c>
      <c r="U49" s="54">
        <f t="shared" si="58"/>
        <v>1</v>
      </c>
      <c r="V49" s="54">
        <f t="shared" si="58"/>
        <v>1</v>
      </c>
      <c r="W49" s="19" t="str">
        <f t="shared" si="58"/>
        <v/>
      </c>
      <c r="X49" s="23">
        <f>IF(X19&gt;0,VLOOKUP(X19,'[3]2010_Envelope'!$BH$6:$CR$128,14),"")</f>
        <v>22.157999970146925</v>
      </c>
      <c r="Y49" s="23">
        <f>IF(Y19&gt;0,VLOOKUP(Y19,'[3]2010_Envelope'!$BH$6:$CR$128,14),"")</f>
        <v>79.537528516349155</v>
      </c>
      <c r="Z49" s="23">
        <f>IF(Z19&gt;0,VLOOKUP(Z19,'[3]2010_Envelope'!$BH$6:$CR$128,14),"")</f>
        <v>25.500123820119111</v>
      </c>
      <c r="AA49" s="23">
        <f>IF(AA19&gt;0,VLOOKUP(AA19,'[3]2010_Envelope'!$BH$6:$CR$128,14),"")</f>
        <v>63.045357612302219</v>
      </c>
      <c r="AB49" s="23" t="str">
        <f>IF(AB19&gt;0,VLOOKUP(AB19,'[3]2010_Envelope'!$BH$6:$CR$128,14),"")</f>
        <v/>
      </c>
      <c r="AC49" s="23" t="str">
        <f>IF(AC19&gt;0,VLOOKUP(AC19,'[3]2010_Envelope'!$BH$6:$CR$128,14),"")</f>
        <v/>
      </c>
      <c r="AD49" s="22" t="str">
        <f>IF(AD19&gt;0,VLOOKUP(AD19,'[3]2010_HVAC'!$EY$7:$KA$83,62),"")</f>
        <v/>
      </c>
      <c r="AE49" s="22" t="str">
        <f>IF(AE19&gt;0,VLOOKUP(AE19,'[3]2010_HVAC'!$EY$7:$KA$83,62),"")</f>
        <v/>
      </c>
      <c r="AF49" s="22" t="str">
        <f>IF(AF19&gt;0,VLOOKUP(AF19,'[3]2010_HVAC'!$EY$7:$KA$83,62),"")</f>
        <v/>
      </c>
      <c r="AG49" s="61">
        <f>VLOOKUP($C49,[2]Performance!$A$3:$K$36,2)</f>
        <v>2</v>
      </c>
      <c r="AH49" s="61">
        <f t="shared" si="36"/>
        <v>64</v>
      </c>
      <c r="AI49" s="22">
        <f>IF(AI19&gt;0,VLOOKUP(AI19,'[3]2010_HVAC'!$EY$7:$KA$83,AH49),"")</f>
        <v>33.114285714285721</v>
      </c>
      <c r="AJ49" s="22" t="str">
        <f>IF(AJ19&gt;0,VLOOKUP(AJ19,'[3]2010_HVAC'!$EY$7:$KA$83,62),"")</f>
        <v/>
      </c>
      <c r="AK49" s="22">
        <f>IF(AK19&gt;0,VLOOKUP(AK19,'[3]2010_HVAC'!$EY$7:$KA$83,62),"")</f>
        <v>107.36</v>
      </c>
      <c r="AL49" s="22">
        <f>IF(AL19&gt;0,VLOOKUP(AL19,'[3]2010_HVAC'!$EY$7:$KA$83,62),"")</f>
        <v>8.7142857142857135</v>
      </c>
      <c r="AM49" s="22">
        <f>IF(AM19&gt;0,VLOOKUP(AM19,'[3]2010_HVAC'!$EY$7:$KA$83,62),"")</f>
        <v>10.736000000000001</v>
      </c>
      <c r="AN49" s="22">
        <f>IF(AN19&gt;0,VLOOKUP(AN19,'[3]2010_HVAC'!$EY$7:$KA$83,62),"")</f>
        <v>57.95</v>
      </c>
      <c r="AO49" s="14">
        <f t="shared" si="37"/>
        <v>57136.181388648438</v>
      </c>
      <c r="AP49" s="23">
        <f>IF(AP19&gt;0,VLOOKUP(AP19,'[3]2010_Envelope'!$BH$6:$CR$128,15),"")</f>
        <v>10.722222040124745</v>
      </c>
      <c r="AQ49" s="23">
        <f>IF(AQ19&gt;0,VLOOKUP(AQ19,'[3]2010_Envelope'!$BH$6:$CR$128,15),"")</f>
        <v>26.146701830777495</v>
      </c>
      <c r="AR49" s="23">
        <f>IF(AR19&gt;0,VLOOKUP(AR19,'[3]2010_Envelope'!$BH$6:$CR$128,15),"")</f>
        <v>12.339470620920764</v>
      </c>
      <c r="AS49" s="23">
        <f>IF(AS19&gt;0,VLOOKUP(AS19,'[3]2010_Envelope'!$BH$6:$CR$128,15),"")</f>
        <v>58.073473697181356</v>
      </c>
      <c r="AT49" s="23" t="str">
        <f>IF(AT19&gt;0,VLOOKUP(AT19,'[3]2010_Envelope'!$BH$6:$CR$128,15),"")</f>
        <v/>
      </c>
      <c r="AU49" s="23" t="str">
        <f>IF(AU19&gt;0,VLOOKUP(AU19,'[3]2010_Envelope'!$BH$6:$CR$128,15),"")</f>
        <v/>
      </c>
      <c r="AV49" s="22" t="str">
        <f>IF(AV19&gt;0,VLOOKUP(AV19,'[3]2010_HVAC'!$EY$7:$KA$83,65),"")</f>
        <v/>
      </c>
      <c r="AW49" s="22" t="str">
        <f>IF(AW19&gt;0,VLOOKUP(AW19,'[3]2010_HVAC'!$EY$7:$KA$83,65),"")</f>
        <v/>
      </c>
      <c r="AX49" s="22" t="str">
        <f>IF(AX19&gt;0,VLOOKUP(AX19,'[3]2010_HVAC'!$EY$7:$KA$83,65),"")</f>
        <v/>
      </c>
      <c r="AY49" s="61">
        <f>VLOOKUP($C49,[1]Performance!$A$3:$K$36,2)</f>
        <v>2</v>
      </c>
      <c r="AZ49" s="61">
        <f t="shared" si="38"/>
        <v>67</v>
      </c>
      <c r="BA49" s="22">
        <f>IF(BA19&gt;0,VLOOKUP(BA19,'[3]2010_HVAC'!$EY$7:$KA$83,AZ49),"")</f>
        <v>5.7672727272727276</v>
      </c>
      <c r="BB49" s="22" t="str">
        <f>IF(BB19&gt;0,VLOOKUP(BB19,'[3]2010_HVAC'!$EY$7:$KA$83,65),"")</f>
        <v/>
      </c>
      <c r="BC49" s="22">
        <f>IF(BC19&gt;0,VLOOKUP(BC19,'[3]2010_HVAC'!$EY$7:$KA$83,65),"")</f>
        <v>100.04</v>
      </c>
      <c r="BD49" s="22">
        <f>IF(BD19&gt;0,VLOOKUP(BD19,'[3]2010_HVAC'!$EY$7:$KA$83,65),"")</f>
        <v>1.2323232323232323</v>
      </c>
      <c r="BE49" s="22">
        <f>IF(BE19&gt;0,VLOOKUP(BE19,'[3]2010_HVAC'!$EY$7:$KA$83,65),"")</f>
        <v>13.555555555555555</v>
      </c>
      <c r="BF49" s="22">
        <f>IF(BF19&gt;0,VLOOKUP(BF19,'[3]2010_HVAC'!$EY$7:$KA$83,65),"")</f>
        <v>36.057777777777773</v>
      </c>
      <c r="BG49" s="14">
        <f t="shared" si="39"/>
        <v>261295.4495071143</v>
      </c>
      <c r="BH49" s="21">
        <f>IF($N49&gt;0,VLOOKUP($C49,[2]Vienna!$AB$7:$AN$40,$N49))/((IF($P49=1,'3 PlantsCodes'!$D$26,IF($P49=2,'3 PlantsCodes'!$D$27,IF($P49=3,'3 PlantsCodes'!$D$28,IF($P49=4,'3 PlantsCodes'!$D$28)))))*IF($R49=1,'3 PlantsCodes'!$D$31,IF($R49=2,'3 PlantsCodes'!$D$32)))</f>
        <v>75.488759478825159</v>
      </c>
      <c r="BI49" s="21">
        <f>IF($O49&gt;0,VLOOKUP($C49,[2]Vienna!$AB$7:$AN$40,$O49),0)/(IF($Q49=1,'3 PlantsCodes'!$E$26,IF($Q49=3,'3 PlantsCodes'!$E$28,IF($Q49=4,'3 PlantsCodes'!$E$29,1)))*IF($R49=1,'3 PlantsCodes'!$E$31,IF($R49=2,'3 PlantsCodes'!$E$32)))</f>
        <v>0</v>
      </c>
      <c r="BJ49" s="21">
        <f>VLOOKUP($C49,[2]Vienna!$AB$6:$AZ$40,$T49)</f>
        <v>9.3271428571428565</v>
      </c>
      <c r="BK49" s="21">
        <f>VLOOKUP($C49,[2]Vienna!$B$7:$Y$40,18)</f>
        <v>11.353794285713454</v>
      </c>
      <c r="BL49" s="21">
        <f>VLOOKUP($C49,[2]Vienna!$B$7:$AA$40,26)</f>
        <v>0.5046386497810873</v>
      </c>
      <c r="BM49" s="22">
        <f>IF($V49=1,-[4]SFH!$E$4,0)</f>
        <v>-17.085714285714285</v>
      </c>
      <c r="BN49" s="63" t="s">
        <v>38</v>
      </c>
      <c r="BO49" s="21">
        <f>IF($N49&gt;0,VLOOKUP($C49,[1]Vienna!$AB$7:$AN$40,$N49))/((IF($P49=1,'3 PlantsCodes'!$D$26,IF($P49=2,'3 PlantsCodes'!$D$27,IF($P49=3,'3 PlantsCodes'!$D$28,IF($P49=4,'3 PlantsCodes'!D42)))))*IF($R49=1,'3 PlantsCodes'!$D$31,IF($R49=2,'3 PlantsCodes'!$D$32)))</f>
        <v>75.897918272800851</v>
      </c>
      <c r="BP49" s="21">
        <f>IF($O49&gt;0,VLOOKUP($C49,[1]Vienna!$AB$7:$AN$40,$O49),0)/(IF($Q49=1,'3 PlantsCodes'!$E$26,IF($Q49=3,'3 PlantsCodes'!$E$28,IF($Q49=4,'3 PlantsCodes'!$E$29,1)))*IF($R49=1,'3 PlantsCodes'!$E$31,IF($R49=2,'3 PlantsCodes'!$E$32)))</f>
        <v>0</v>
      </c>
      <c r="BQ49" s="21">
        <f>VLOOKUP($C49,[1]Vienna!$AB$6:$AZ$40,$T49)</f>
        <v>14.82151515151515</v>
      </c>
      <c r="BR49" s="21">
        <f>VLOOKUP($C49,[1]Vienna!$B$7:$Y$40,18)</f>
        <v>11.676460606061633</v>
      </c>
      <c r="BS49" s="21">
        <f>VLOOKUP($C49,[1]Vienna!$B$7:$AA$40,26)</f>
        <v>0.44313664395477786</v>
      </c>
      <c r="BT49" s="22">
        <f>IF($V49=1,-[4]AB!$E$4,0)</f>
        <v>-10.775757575757575</v>
      </c>
      <c r="BU49" s="63" t="s">
        <v>38</v>
      </c>
    </row>
    <row r="50" spans="1:73" ht="15" customHeight="1" x14ac:dyDescent="0.25">
      <c r="A50" s="188"/>
      <c r="B50" s="100">
        <v>15</v>
      </c>
      <c r="C50" s="26">
        <f t="shared" ref="C50:N50" si="62">IF(C20="","",C20)</f>
        <v>19</v>
      </c>
      <c r="D50" s="55" t="str">
        <f t="shared" si="62"/>
        <v>o+</v>
      </c>
      <c r="E50" s="55" t="str">
        <f t="shared" si="62"/>
        <v>o+</v>
      </c>
      <c r="F50" s="54" t="str">
        <f t="shared" si="62"/>
        <v>o</v>
      </c>
      <c r="G50" s="54" t="str">
        <f t="shared" si="62"/>
        <v>o</v>
      </c>
      <c r="H50" s="54">
        <f t="shared" si="62"/>
        <v>0</v>
      </c>
      <c r="I50" s="54">
        <f t="shared" si="62"/>
        <v>3</v>
      </c>
      <c r="J50" s="54">
        <f t="shared" si="62"/>
        <v>2</v>
      </c>
      <c r="K50" s="54">
        <f t="shared" si="62"/>
        <v>1</v>
      </c>
      <c r="L50" s="54">
        <f t="shared" si="62"/>
        <v>1</v>
      </c>
      <c r="M50" s="54">
        <f t="shared" si="62"/>
        <v>3211</v>
      </c>
      <c r="N50" s="54">
        <f t="shared" si="62"/>
        <v>9</v>
      </c>
      <c r="O50" s="54">
        <f t="shared" si="57"/>
        <v>0</v>
      </c>
      <c r="P50" s="54">
        <f t="shared" si="58"/>
        <v>1</v>
      </c>
      <c r="Q50" s="54">
        <f t="shared" si="58"/>
        <v>0</v>
      </c>
      <c r="R50" s="54">
        <f t="shared" si="58"/>
        <v>1</v>
      </c>
      <c r="S50" s="54" t="str">
        <f t="shared" si="58"/>
        <v>o</v>
      </c>
      <c r="T50" s="26">
        <f t="shared" si="58"/>
        <v>24</v>
      </c>
      <c r="U50" s="54">
        <f t="shared" si="58"/>
        <v>1</v>
      </c>
      <c r="V50" s="54">
        <f t="shared" si="58"/>
        <v>1</v>
      </c>
      <c r="W50" s="19" t="str">
        <f t="shared" si="58"/>
        <v/>
      </c>
      <c r="X50" s="23">
        <f>IF(X20&gt;0,VLOOKUP(X20,'[3]2010_Envelope'!$BH$6:$CR$128,14),"")</f>
        <v>24.198868388449931</v>
      </c>
      <c r="Y50" s="23">
        <f>IF(Y20&gt;0,VLOOKUP(Y20,'[3]2010_Envelope'!$BH$6:$CR$128,14),"")</f>
        <v>86.165655892711598</v>
      </c>
      <c r="Z50" s="23">
        <f>IF(Z20&gt;0,VLOOKUP(Z20,'[3]2010_Envelope'!$BH$6:$CR$128,14),"")</f>
        <v>29.214105817944265</v>
      </c>
      <c r="AA50" s="23">
        <f>IF(AA20&gt;0,VLOOKUP(AA20,'[3]2010_Envelope'!$BH$6:$CR$128,14),"")</f>
        <v>63.045357612302219</v>
      </c>
      <c r="AB50" s="23" t="str">
        <f>IF(AB20&gt;0,VLOOKUP(AB20,'[3]2010_Envelope'!$BH$6:$CR$128,14),"")</f>
        <v/>
      </c>
      <c r="AC50" s="23" t="str">
        <f>IF(AC20&gt;0,VLOOKUP(AC20,'[3]2010_Envelope'!$BH$6:$CR$128,14),"")</f>
        <v/>
      </c>
      <c r="AD50" s="22" t="str">
        <f>IF(AD20&gt;0,VLOOKUP(AD20,'[3]2010_HVAC'!$EY$7:$KA$83,62),"")</f>
        <v/>
      </c>
      <c r="AE50" s="22" t="str">
        <f>IF(AE20&gt;0,VLOOKUP(AE20,'[3]2010_HVAC'!$EY$7:$KA$83,62),"")</f>
        <v/>
      </c>
      <c r="AF50" s="22" t="str">
        <f>IF(AF20&gt;0,VLOOKUP(AF20,'[3]2010_HVAC'!$EY$7:$KA$83,62),"")</f>
        <v/>
      </c>
      <c r="AG50" s="61">
        <f>VLOOKUP($C50,[2]Performance!$A$3:$K$36,2)</f>
        <v>2</v>
      </c>
      <c r="AH50" s="61">
        <f t="shared" si="36"/>
        <v>64</v>
      </c>
      <c r="AI50" s="22">
        <f>IF(AI20&gt;0,VLOOKUP(AI20,'[3]2010_HVAC'!$EY$7:$KA$83,AH50),"")</f>
        <v>33.114285714285721</v>
      </c>
      <c r="AJ50" s="22" t="str">
        <f>IF(AJ20&gt;0,VLOOKUP(AJ20,'[3]2010_HVAC'!$EY$7:$KA$83,62),"")</f>
        <v/>
      </c>
      <c r="AK50" s="22">
        <f>IF(AK20&gt;0,VLOOKUP(AK20,'[3]2010_HVAC'!$EY$7:$KA$83,62),"")</f>
        <v>107.36</v>
      </c>
      <c r="AL50" s="22">
        <f>IF(AL20&gt;0,VLOOKUP(AL20,'[3]2010_HVAC'!$EY$7:$KA$83,62),"")</f>
        <v>8.7142857142857135</v>
      </c>
      <c r="AM50" s="22">
        <f>IF(AM20&gt;0,VLOOKUP(AM20,'[3]2010_HVAC'!$EY$7:$KA$83,62),"")</f>
        <v>10.736000000000001</v>
      </c>
      <c r="AN50" s="22">
        <f>IF(AN20&gt;0,VLOOKUP(AN20,'[3]2010_HVAC'!$EY$7:$KA$83,62),"")</f>
        <v>57.95</v>
      </c>
      <c r="AO50" s="14">
        <f t="shared" si="37"/>
        <v>58869.798279597118</v>
      </c>
      <c r="AP50" s="23">
        <f>IF(AP20&gt;0,VLOOKUP(AP20,'[3]2010_Envelope'!$BH$6:$CR$128,15),"")</f>
        <v>11.709795122767813</v>
      </c>
      <c r="AQ50" s="23">
        <f>IF(AQ20&gt;0,VLOOKUP(AQ20,'[3]2010_Envelope'!$BH$6:$CR$128,15),"")</f>
        <v>28.325593650008951</v>
      </c>
      <c r="AR50" s="23">
        <f>IF(AR20&gt;0,VLOOKUP(AR20,'[3]2010_Envelope'!$BH$6:$CR$128,15),"")</f>
        <v>14.136660786430244</v>
      </c>
      <c r="AS50" s="23">
        <f>IF(AS20&gt;0,VLOOKUP(AS20,'[3]2010_Envelope'!$BH$6:$CR$128,15),"")</f>
        <v>58.073473697181356</v>
      </c>
      <c r="AT50" s="23" t="str">
        <f>IF(AT20&gt;0,VLOOKUP(AT20,'[3]2010_Envelope'!$BH$6:$CR$128,15),"")</f>
        <v/>
      </c>
      <c r="AU50" s="23" t="str">
        <f>IF(AU20&gt;0,VLOOKUP(AU20,'[3]2010_Envelope'!$BH$6:$CR$128,15),"")</f>
        <v/>
      </c>
      <c r="AV50" s="22" t="str">
        <f>IF(AV20&gt;0,VLOOKUP(AV20,'[3]2010_HVAC'!$EY$7:$KA$83,65),"")</f>
        <v/>
      </c>
      <c r="AW50" s="22" t="str">
        <f>IF(AW20&gt;0,VLOOKUP(AW20,'[3]2010_HVAC'!$EY$7:$KA$83,65),"")</f>
        <v/>
      </c>
      <c r="AX50" s="22" t="str">
        <f>IF(AX20&gt;0,VLOOKUP(AX20,'[3]2010_HVAC'!$EY$7:$KA$83,65),"")</f>
        <v/>
      </c>
      <c r="AY50" s="61">
        <f>VLOOKUP($C50,[1]Performance!$A$3:$K$36,2)</f>
        <v>2</v>
      </c>
      <c r="AZ50" s="61">
        <f t="shared" si="38"/>
        <v>67</v>
      </c>
      <c r="BA50" s="22">
        <f>IF(BA20&gt;0,VLOOKUP(BA20,'[3]2010_HVAC'!$EY$7:$KA$83,AZ50),"")</f>
        <v>5.7672727272727276</v>
      </c>
      <c r="BB50" s="22" t="str">
        <f>IF(BB20&gt;0,VLOOKUP(BB20,'[3]2010_HVAC'!$EY$7:$KA$83,65),"")</f>
        <v/>
      </c>
      <c r="BC50" s="22">
        <f>IF(BC20&gt;0,VLOOKUP(BC20,'[3]2010_HVAC'!$EY$7:$KA$83,65),"")</f>
        <v>100.04</v>
      </c>
      <c r="BD50" s="22">
        <f>IF(BD20&gt;0,VLOOKUP(BD20,'[3]2010_HVAC'!$EY$7:$KA$83,65),"")</f>
        <v>1.2323232323232323</v>
      </c>
      <c r="BE50" s="22">
        <f>IF(BE20&gt;0,VLOOKUP(BE20,'[3]2010_HVAC'!$EY$7:$KA$83,65),"")</f>
        <v>13.555555555555555</v>
      </c>
      <c r="BF50" s="22">
        <f>IF(BF20&gt;0,VLOOKUP(BF20,'[3]2010_HVAC'!$EY$7:$KA$83,65),"")</f>
        <v>36.057777777777773</v>
      </c>
      <c r="BG50" s="14">
        <f t="shared" si="39"/>
        <v>266209.46802382451</v>
      </c>
      <c r="BH50" s="21">
        <f>IF($N50&gt;0,VLOOKUP($C50,[2]Vienna!$AB$7:$AN$40,$N50))/((IF($P50=1,'3 PlantsCodes'!$D$26,IF($P50=2,'3 PlantsCodes'!$D$27,IF($P50=3,'3 PlantsCodes'!$D$28,IF($P50=4,'3 PlantsCodes'!$D$28)))))*IF($R50=1,'3 PlantsCodes'!$D$31,IF($R50=2,'3 PlantsCodes'!$D$32)))</f>
        <v>64.527631765783781</v>
      </c>
      <c r="BI50" s="21">
        <f>IF($O50&gt;0,VLOOKUP($C50,[2]Vienna!$AB$7:$AN$40,$O50),0)/(IF($Q50=1,'3 PlantsCodes'!$E$26,IF($Q50=3,'3 PlantsCodes'!$E$28,IF($Q50=4,'3 PlantsCodes'!$E$29,1)))*IF($R50=1,'3 PlantsCodes'!$E$31,IF($R50=2,'3 PlantsCodes'!$E$32)))</f>
        <v>0</v>
      </c>
      <c r="BJ50" s="21">
        <f>VLOOKUP($C50,[2]Vienna!$AB$6:$AZ$40,$T50)</f>
        <v>9.3271428571428565</v>
      </c>
      <c r="BK50" s="21">
        <f>VLOOKUP($C50,[2]Vienna!$B$7:$Y$40,18)</f>
        <v>11.353794285713454</v>
      </c>
      <c r="BL50" s="21">
        <f>VLOOKUP($C50,[2]Vienna!$B$7:$AA$40,26)</f>
        <v>0.4921481750629762</v>
      </c>
      <c r="BM50" s="22">
        <f>IF($V50=1,-[4]SFH!$E$4,0)</f>
        <v>-17.085714285714285</v>
      </c>
      <c r="BN50" s="63" t="s">
        <v>38</v>
      </c>
      <c r="BO50" s="21">
        <f>IF($N50&gt;0,VLOOKUP($C50,[1]Vienna!$AB$7:$AN$40,$N50))/((IF($P50=1,'3 PlantsCodes'!$D$26,IF($P50=2,'3 PlantsCodes'!$D$27,IF($P50=3,'3 PlantsCodes'!$D$28,IF($P50=4,'3 PlantsCodes'!D43)))))*IF($R50=1,'3 PlantsCodes'!$D$31,IF($R50=2,'3 PlantsCodes'!$D$32)))</f>
        <v>69.953782400637266</v>
      </c>
      <c r="BP50" s="21">
        <f>IF($O50&gt;0,VLOOKUP($C50,[1]Vienna!$AB$7:$AN$40,$O50),0)/(IF($Q50=1,'3 PlantsCodes'!$E$26,IF($Q50=3,'3 PlantsCodes'!$E$28,IF($Q50=4,'3 PlantsCodes'!$E$29,1)))*IF($R50=1,'3 PlantsCodes'!$E$31,IF($R50=2,'3 PlantsCodes'!$E$32)))</f>
        <v>0</v>
      </c>
      <c r="BQ50" s="21">
        <f>VLOOKUP($C50,[1]Vienna!$AB$6:$AZ$40,$T50)</f>
        <v>14.82151515151515</v>
      </c>
      <c r="BR50" s="21">
        <f>VLOOKUP($C50,[1]Vienna!$B$7:$Y$40,18)</f>
        <v>11.676460606061633</v>
      </c>
      <c r="BS50" s="21">
        <f>VLOOKUP($C50,[1]Vienna!$B$7:$AA$40,26)</f>
        <v>0.43894809992325928</v>
      </c>
      <c r="BT50" s="22">
        <f>IF($V50=1,-[4]AB!$E$4,0)</f>
        <v>-10.775757575757575</v>
      </c>
      <c r="BU50" s="63" t="s">
        <v>38</v>
      </c>
    </row>
    <row r="51" spans="1:73" ht="15" customHeight="1" x14ac:dyDescent="0.25">
      <c r="A51" s="188"/>
      <c r="B51" s="100">
        <v>16</v>
      </c>
      <c r="C51" s="26">
        <f t="shared" ref="C51:N51" si="63">IF(C21="","",C21)</f>
        <v>23</v>
      </c>
      <c r="D51" s="55" t="str">
        <f t="shared" si="63"/>
        <v>o+</v>
      </c>
      <c r="E51" s="55" t="str">
        <f t="shared" si="63"/>
        <v>+</v>
      </c>
      <c r="F51" s="54" t="str">
        <f t="shared" si="63"/>
        <v>o</v>
      </c>
      <c r="G51" s="54" t="str">
        <f t="shared" si="63"/>
        <v>o</v>
      </c>
      <c r="H51" s="54">
        <f t="shared" si="63"/>
        <v>0</v>
      </c>
      <c r="I51" s="54">
        <f t="shared" si="63"/>
        <v>3</v>
      </c>
      <c r="J51" s="54">
        <f t="shared" si="63"/>
        <v>3</v>
      </c>
      <c r="K51" s="54">
        <f t="shared" si="63"/>
        <v>1</v>
      </c>
      <c r="L51" s="54">
        <f t="shared" si="63"/>
        <v>1</v>
      </c>
      <c r="M51" s="54">
        <f t="shared" si="63"/>
        <v>3311</v>
      </c>
      <c r="N51" s="54">
        <f t="shared" si="63"/>
        <v>8</v>
      </c>
      <c r="O51" s="54">
        <f t="shared" si="57"/>
        <v>0</v>
      </c>
      <c r="P51" s="54">
        <f t="shared" si="58"/>
        <v>1</v>
      </c>
      <c r="Q51" s="54">
        <f t="shared" si="58"/>
        <v>0</v>
      </c>
      <c r="R51" s="54">
        <f t="shared" si="58"/>
        <v>1</v>
      </c>
      <c r="S51" s="54" t="str">
        <f t="shared" si="58"/>
        <v>o</v>
      </c>
      <c r="T51" s="26">
        <f t="shared" si="58"/>
        <v>23</v>
      </c>
      <c r="U51" s="54">
        <f t="shared" si="58"/>
        <v>1</v>
      </c>
      <c r="V51" s="54">
        <f t="shared" si="58"/>
        <v>1</v>
      </c>
      <c r="W51" s="19" t="str">
        <f t="shared" si="58"/>
        <v/>
      </c>
      <c r="X51" s="23">
        <f>IF(X21&gt;0,VLOOKUP(X21,'[3]2010_Envelope'!$BH$6:$CR$128,14),"")</f>
        <v>24.198868388449931</v>
      </c>
      <c r="Y51" s="23">
        <f>IF(Y21&gt;0,VLOOKUP(Y21,'[3]2010_Envelope'!$BH$6:$CR$128,14),"")</f>
        <v>86.165655892711598</v>
      </c>
      <c r="Z51" s="23">
        <f>IF(Z21&gt;0,VLOOKUP(Z21,'[3]2010_Envelope'!$BH$6:$CR$128,14),"")</f>
        <v>29.214105817944265</v>
      </c>
      <c r="AA51" s="23">
        <f>IF(AA21&gt;0,VLOOKUP(AA21,'[3]2010_Envelope'!$BH$6:$CR$128,14),"")</f>
        <v>70.926027313839995</v>
      </c>
      <c r="AB51" s="23" t="str">
        <f>IF(AB21&gt;0,VLOOKUP(AB21,'[3]2010_Envelope'!$BH$6:$CR$128,14),"")</f>
        <v/>
      </c>
      <c r="AC51" s="23" t="str">
        <f>IF(AC21&gt;0,VLOOKUP(AC21,'[3]2010_Envelope'!$BH$6:$CR$128,14),"")</f>
        <v/>
      </c>
      <c r="AD51" s="22" t="str">
        <f>IF(AD21&gt;0,VLOOKUP(AD21,'[3]2010_HVAC'!$EY$7:$KA$83,62),"")</f>
        <v/>
      </c>
      <c r="AE51" s="22" t="str">
        <f>IF(AE21&gt;0,VLOOKUP(AE21,'[3]2010_HVAC'!$EY$7:$KA$83,62),"")</f>
        <v/>
      </c>
      <c r="AF51" s="22" t="str">
        <f>IF(AF21&gt;0,VLOOKUP(AF21,'[3]2010_HVAC'!$EY$7:$KA$83,62),"")</f>
        <v/>
      </c>
      <c r="AG51" s="61">
        <f>VLOOKUP($C51,[2]Performance!$A$3:$K$36,2)</f>
        <v>2</v>
      </c>
      <c r="AH51" s="61">
        <f t="shared" si="36"/>
        <v>64</v>
      </c>
      <c r="AI51" s="22">
        <f>IF(AI21&gt;0,VLOOKUP(AI21,'[3]2010_HVAC'!$EY$7:$KA$83,AH51),"")</f>
        <v>89.138121089587443</v>
      </c>
      <c r="AJ51" s="22" t="str">
        <f>IF(AJ21&gt;0,VLOOKUP(AJ21,'[3]2010_HVAC'!$EY$7:$KA$83,62),"")</f>
        <v/>
      </c>
      <c r="AK51" s="22">
        <f>IF(AK21&gt;0,VLOOKUP(AK21,'[3]2010_HVAC'!$EY$7:$KA$83,62),"")</f>
        <v>107.36</v>
      </c>
      <c r="AL51" s="22">
        <f>IF(AL21&gt;0,VLOOKUP(AL21,'[3]2010_HVAC'!$EY$7:$KA$83,62),"")</f>
        <v>8.7142857142857135</v>
      </c>
      <c r="AM51" s="22">
        <f>IF(AM21&gt;0,VLOOKUP(AM21,'[3]2010_HVAC'!$EY$7:$KA$83,62),"")</f>
        <v>10.736000000000001</v>
      </c>
      <c r="AN51" s="22">
        <f>IF(AN21&gt;0,VLOOKUP(AN21,'[3]2010_HVAC'!$EY$7:$KA$83,62),"")</f>
        <v>57.95</v>
      </c>
      <c r="AO51" s="14">
        <f t="shared" si="37"/>
        <v>67816.42899035466</v>
      </c>
      <c r="AP51" s="23">
        <f>IF(AP21&gt;0,VLOOKUP(AP21,'[3]2010_Envelope'!$BH$6:$CR$128,15),"")</f>
        <v>11.709795122767813</v>
      </c>
      <c r="AQ51" s="23">
        <f>IF(AQ21&gt;0,VLOOKUP(AQ21,'[3]2010_Envelope'!$BH$6:$CR$128,15),"")</f>
        <v>28.325593650008951</v>
      </c>
      <c r="AR51" s="23">
        <f>IF(AR21&gt;0,VLOOKUP(AR21,'[3]2010_Envelope'!$BH$6:$CR$128,15),"")</f>
        <v>14.136660786430244</v>
      </c>
      <c r="AS51" s="23">
        <f>IF(AS21&gt;0,VLOOKUP(AS21,'[3]2010_Envelope'!$BH$6:$CR$128,15),"")</f>
        <v>65.332657909329029</v>
      </c>
      <c r="AT51" s="23" t="str">
        <f>IF(AT21&gt;0,VLOOKUP(AT21,'[3]2010_Envelope'!$BH$6:$CR$128,15),"")</f>
        <v/>
      </c>
      <c r="AU51" s="23" t="str">
        <f>IF(AU21&gt;0,VLOOKUP(AU21,'[3]2010_Envelope'!$BH$6:$CR$128,15),"")</f>
        <v/>
      </c>
      <c r="AV51" s="22" t="str">
        <f>IF(AV21&gt;0,VLOOKUP(AV21,'[3]2010_HVAC'!$EY$7:$KA$83,65),"")</f>
        <v/>
      </c>
      <c r="AW51" s="22" t="str">
        <f>IF(AW21&gt;0,VLOOKUP(AW21,'[3]2010_HVAC'!$EY$7:$KA$83,65),"")</f>
        <v/>
      </c>
      <c r="AX51" s="22" t="str">
        <f>IF(AX21&gt;0,VLOOKUP(AX21,'[3]2010_HVAC'!$EY$7:$KA$83,65),"")</f>
        <v/>
      </c>
      <c r="AY51" s="61">
        <f>VLOOKUP($C51,[1]Performance!$A$3:$K$36,2)</f>
        <v>2</v>
      </c>
      <c r="AZ51" s="61">
        <f t="shared" si="38"/>
        <v>67</v>
      </c>
      <c r="BA51" s="22">
        <f>IF(BA21&gt;0,VLOOKUP(BA21,'[3]2010_HVAC'!$EY$7:$KA$83,AZ51),"")</f>
        <v>54.407430289381175</v>
      </c>
      <c r="BB51" s="22" t="str">
        <f>IF(BB21&gt;0,VLOOKUP(BB21,'[3]2010_HVAC'!$EY$7:$KA$83,65),"")</f>
        <v/>
      </c>
      <c r="BC51" s="22">
        <f>IF(BC21&gt;0,VLOOKUP(BC21,'[3]2010_HVAC'!$EY$7:$KA$83,65),"")</f>
        <v>100.04</v>
      </c>
      <c r="BD51" s="22">
        <f>IF(BD21&gt;0,VLOOKUP(BD21,'[3]2010_HVAC'!$EY$7:$KA$83,65),"")</f>
        <v>1.2323232323232323</v>
      </c>
      <c r="BE51" s="22">
        <f>IF(BE21&gt;0,VLOOKUP(BE21,'[3]2010_HVAC'!$EY$7:$KA$83,65),"")</f>
        <v>13.555555555555555</v>
      </c>
      <c r="BF51" s="22">
        <f>IF(BF21&gt;0,VLOOKUP(BF21,'[3]2010_HVAC'!$EY$7:$KA$83,65),"")</f>
        <v>36.057777777777773</v>
      </c>
      <c r="BG51" s="14">
        <f t="shared" si="39"/>
        <v>321549.81638033804</v>
      </c>
      <c r="BH51" s="21">
        <f>IF($N51&gt;0,VLOOKUP($C51,[2]Vienna!$AB$7:$AN$40,$N51))/((IF($P51=1,'3 PlantsCodes'!$D$26,IF($P51=2,'3 PlantsCodes'!$D$27,IF($P51=3,'3 PlantsCodes'!$D$28,IF($P51=4,'3 PlantsCodes'!$D$28)))))*IF($R51=1,'3 PlantsCodes'!$D$31,IF($R51=2,'3 PlantsCodes'!$D$32)))</f>
        <v>16.889471309709961</v>
      </c>
      <c r="BI51" s="21">
        <f>IF($O51&gt;0,VLOOKUP($C51,[2]Vienna!$AB$7:$AN$40,$O51),0)/(IF($Q51=1,'3 PlantsCodes'!$E$26,IF($Q51=3,'3 PlantsCodes'!$E$28,IF($Q51=4,'3 PlantsCodes'!$E$29,1)))*IF($R51=1,'3 PlantsCodes'!$E$31,IF($R51=2,'3 PlantsCodes'!$E$32)))</f>
        <v>0</v>
      </c>
      <c r="BJ51" s="21">
        <f>VLOOKUP($C51,[2]Vienna!$AB$6:$AZ$40,$T51)</f>
        <v>2.6680910950215666</v>
      </c>
      <c r="BK51" s="21">
        <f>VLOOKUP($C51,[2]Vienna!$B$7:$Y$40,18)</f>
        <v>11.353794285713454</v>
      </c>
      <c r="BL51" s="21">
        <f>VLOOKUP($C51,[2]Vienna!$B$7:$AA$40,26)</f>
        <v>0.47001839686027785</v>
      </c>
      <c r="BM51" s="22">
        <f>IF($V51=1,-[4]SFH!$E$4,0)</f>
        <v>-17.085714285714285</v>
      </c>
      <c r="BN51" s="63" t="s">
        <v>38</v>
      </c>
      <c r="BO51" s="21">
        <f>IF($N51&gt;0,VLOOKUP($C51,[1]Vienna!$AB$7:$AN$40,$N51))/((IF($P51=1,'3 PlantsCodes'!$D$26,IF($P51=2,'3 PlantsCodes'!$D$27,IF($P51=3,'3 PlantsCodes'!$D$28,IF($P51=4,'3 PlantsCodes'!D44)))))*IF($R51=1,'3 PlantsCodes'!$D$31,IF($R51=2,'3 PlantsCodes'!$D$32)))</f>
        <v>18.751957135579339</v>
      </c>
      <c r="BP51" s="21">
        <f>IF($O51&gt;0,VLOOKUP($C51,[1]Vienna!$AB$7:$AN$40,$O51),0)/(IF($Q51=1,'3 PlantsCodes'!$E$26,IF($Q51=3,'3 PlantsCodes'!$E$28,IF($Q51=4,'3 PlantsCodes'!$E$29,1)))*IF($R51=1,'3 PlantsCodes'!$E$31,IF($R51=2,'3 PlantsCodes'!$E$32)))</f>
        <v>0</v>
      </c>
      <c r="BQ51" s="21">
        <f>VLOOKUP($C51,[1]Vienna!$AB$6:$AZ$40,$T51)</f>
        <v>4.2884467725486939</v>
      </c>
      <c r="BR51" s="21">
        <f>VLOOKUP($C51,[1]Vienna!$B$7:$Y$40,18)</f>
        <v>11.676460606061633</v>
      </c>
      <c r="BS51" s="21">
        <f>VLOOKUP($C51,[1]Vienna!$B$7:$AA$40,26)</f>
        <v>0.4230876852885555</v>
      </c>
      <c r="BT51" s="22">
        <f>IF($V51=1,-[4]AB!$E$4,0)</f>
        <v>-10.775757575757575</v>
      </c>
      <c r="BU51" s="63" t="s">
        <v>38</v>
      </c>
    </row>
    <row r="52" spans="1:73" ht="15" customHeight="1" x14ac:dyDescent="0.25">
      <c r="A52" s="188"/>
      <c r="B52" s="100">
        <v>17</v>
      </c>
      <c r="C52" s="26">
        <f t="shared" ref="C52:N52" si="64">IF(C22="","",C22)</f>
        <v>25</v>
      </c>
      <c r="D52" s="55" t="str">
        <f t="shared" si="64"/>
        <v>o+</v>
      </c>
      <c r="E52" s="55" t="str">
        <f t="shared" si="64"/>
        <v>+</v>
      </c>
      <c r="F52" s="54" t="str">
        <f t="shared" si="64"/>
        <v>o</v>
      </c>
      <c r="G52" s="54" t="str">
        <f t="shared" si="64"/>
        <v>o</v>
      </c>
      <c r="H52" s="54">
        <f t="shared" si="64"/>
        <v>1</v>
      </c>
      <c r="I52" s="54">
        <f t="shared" si="64"/>
        <v>3</v>
      </c>
      <c r="J52" s="54">
        <f t="shared" si="64"/>
        <v>3</v>
      </c>
      <c r="K52" s="54">
        <f t="shared" si="64"/>
        <v>1</v>
      </c>
      <c r="L52" s="54">
        <f t="shared" si="64"/>
        <v>2</v>
      </c>
      <c r="M52" s="54">
        <f t="shared" si="64"/>
        <v>3312</v>
      </c>
      <c r="N52" s="54">
        <f t="shared" si="64"/>
        <v>8</v>
      </c>
      <c r="O52" s="54">
        <f t="shared" si="57"/>
        <v>0</v>
      </c>
      <c r="P52" s="54">
        <f t="shared" si="58"/>
        <v>1</v>
      </c>
      <c r="Q52" s="54">
        <f t="shared" si="58"/>
        <v>0</v>
      </c>
      <c r="R52" s="54">
        <f t="shared" si="58"/>
        <v>1</v>
      </c>
      <c r="S52" s="54" t="str">
        <f t="shared" si="58"/>
        <v>o</v>
      </c>
      <c r="T52" s="26">
        <f t="shared" si="58"/>
        <v>23</v>
      </c>
      <c r="U52" s="54">
        <f t="shared" si="58"/>
        <v>1</v>
      </c>
      <c r="V52" s="54">
        <f t="shared" si="58"/>
        <v>1</v>
      </c>
      <c r="W52" s="19" t="str">
        <f t="shared" si="58"/>
        <v/>
      </c>
      <c r="X52" s="23">
        <f>IF(X22&gt;0,VLOOKUP(X22,'[3]2010_Envelope'!$BH$6:$CR$128,14),"")</f>
        <v>24.198868388449931</v>
      </c>
      <c r="Y52" s="23">
        <f>IF(Y22&gt;0,VLOOKUP(Y22,'[3]2010_Envelope'!$BH$6:$CR$128,14),"")</f>
        <v>86.165655892711598</v>
      </c>
      <c r="Z52" s="23">
        <f>IF(Z22&gt;0,VLOOKUP(Z22,'[3]2010_Envelope'!$BH$6:$CR$128,14),"")</f>
        <v>29.214105817944265</v>
      </c>
      <c r="AA52" s="23">
        <f>IF(AA22&gt;0,VLOOKUP(AA22,'[3]2010_Envelope'!$BH$6:$CR$128,14),"")</f>
        <v>70.926027313839995</v>
      </c>
      <c r="AB52" s="23" t="str">
        <f>IF(AB22&gt;0,VLOOKUP(AB22,'[3]2010_Envelope'!$BH$6:$CR$128,14),"")</f>
        <v/>
      </c>
      <c r="AC52" s="23" t="str">
        <f>IF(AC22&gt;0,VLOOKUP(AC22,'[3]2010_Envelope'!$BH$6:$CR$128,14),"")</f>
        <v/>
      </c>
      <c r="AD52" s="22">
        <f>IF(AD22&gt;0,VLOOKUP(AD22,'[3]2010_HVAC'!$EY$7:$KA$83,62),"")</f>
        <v>6.8624999999999998</v>
      </c>
      <c r="AE52" s="22">
        <f>IF(AE22&gt;0,VLOOKUP(AE22,'[3]2010_HVAC'!$EY$7:$KA$83,62),"")</f>
        <v>12.047500000000001</v>
      </c>
      <c r="AF52" s="22" t="str">
        <f>IF(AF22&gt;0,VLOOKUP(AF22,'[3]2010_HVAC'!$EY$7:$KA$83,62),"")</f>
        <v/>
      </c>
      <c r="AG52" s="61">
        <f>VLOOKUP($C52,[2]Performance!$A$3:$K$36,2)</f>
        <v>2</v>
      </c>
      <c r="AH52" s="61">
        <f t="shared" si="36"/>
        <v>64</v>
      </c>
      <c r="AI52" s="22">
        <f>IF(AI22&gt;0,VLOOKUP(AI22,'[3]2010_HVAC'!$EY$7:$KA$83,AH52),"")</f>
        <v>89.138121089587443</v>
      </c>
      <c r="AJ52" s="22" t="str">
        <f>IF(AJ22&gt;0,VLOOKUP(AJ22,'[3]2010_HVAC'!$EY$7:$KA$83,62),"")</f>
        <v/>
      </c>
      <c r="AK52" s="22">
        <f>IF(AK22&gt;0,VLOOKUP(AK22,'[3]2010_HVAC'!$EY$7:$KA$83,62),"")</f>
        <v>107.36</v>
      </c>
      <c r="AL52" s="22">
        <f>IF(AL22&gt;0,VLOOKUP(AL22,'[3]2010_HVAC'!$EY$7:$KA$83,62),"")</f>
        <v>8.7142857142857135</v>
      </c>
      <c r="AM52" s="22">
        <f>IF(AM22&gt;0,VLOOKUP(AM22,'[3]2010_HVAC'!$EY$7:$KA$83,62),"")</f>
        <v>10.736000000000001</v>
      </c>
      <c r="AN52" s="22">
        <f>IF(AN22&gt;0,VLOOKUP(AN22,'[3]2010_HVAC'!$EY$7:$KA$83,62),"")</f>
        <v>57.95</v>
      </c>
      <c r="AO52" s="14">
        <f t="shared" si="37"/>
        <v>70463.828990354654</v>
      </c>
      <c r="AP52" s="23">
        <f>IF(AP22&gt;0,VLOOKUP(AP22,'[3]2010_Envelope'!$BH$6:$CR$128,15),"")</f>
        <v>11.709795122767813</v>
      </c>
      <c r="AQ52" s="23">
        <f>IF(AQ22&gt;0,VLOOKUP(AQ22,'[3]2010_Envelope'!$BH$6:$CR$128,15),"")</f>
        <v>28.325593650008951</v>
      </c>
      <c r="AR52" s="23">
        <f>IF(AR22&gt;0,VLOOKUP(AR22,'[3]2010_Envelope'!$BH$6:$CR$128,15),"")</f>
        <v>14.136660786430244</v>
      </c>
      <c r="AS52" s="23">
        <f>IF(AS22&gt;0,VLOOKUP(AS22,'[3]2010_Envelope'!$BH$6:$CR$128,15),"")</f>
        <v>65.332657909329029</v>
      </c>
      <c r="AT52" s="23" t="str">
        <f>IF(AT22&gt;0,VLOOKUP(AT22,'[3]2010_Envelope'!$BH$6:$CR$128,15),"")</f>
        <v/>
      </c>
      <c r="AU52" s="23" t="str">
        <f>IF(AU22&gt;0,VLOOKUP(AU22,'[3]2010_Envelope'!$BH$6:$CR$128,15),"")</f>
        <v/>
      </c>
      <c r="AV52" s="22">
        <f>IF(AV22&gt;0,VLOOKUP(AV22,'[3]2010_HVAC'!$EY$7:$KA$83,65),"")</f>
        <v>8.3908888888888882</v>
      </c>
      <c r="AW52" s="22">
        <f>IF(AW22&gt;0,VLOOKUP(AW22,'[3]2010_HVAC'!$EY$7:$KA$83,65),"")</f>
        <v>13.57798383838384</v>
      </c>
      <c r="AX52" s="22" t="str">
        <f>IF(AX22&gt;0,VLOOKUP(AX22,'[3]2010_HVAC'!$EY$7:$KA$83,65),"")</f>
        <v/>
      </c>
      <c r="AY52" s="61">
        <f>VLOOKUP($C52,[1]Performance!$A$3:$K$36,2)</f>
        <v>2</v>
      </c>
      <c r="AZ52" s="61">
        <f t="shared" si="38"/>
        <v>67</v>
      </c>
      <c r="BA52" s="22">
        <f>IF(BA22&gt;0,VLOOKUP(BA22,'[3]2010_HVAC'!$EY$7:$KA$83,AZ52),"")</f>
        <v>54.407430289381175</v>
      </c>
      <c r="BB52" s="22" t="str">
        <f>IF(BB22&gt;0,VLOOKUP(BB22,'[3]2010_HVAC'!$EY$7:$KA$83,65),"")</f>
        <v/>
      </c>
      <c r="BC52" s="22">
        <f>IF(BC22&gt;0,VLOOKUP(BC22,'[3]2010_HVAC'!$EY$7:$KA$83,65),"")</f>
        <v>100.04</v>
      </c>
      <c r="BD52" s="22">
        <f>IF(BD22&gt;0,VLOOKUP(BD22,'[3]2010_HVAC'!$EY$7:$KA$83,65),"")</f>
        <v>1.2323232323232323</v>
      </c>
      <c r="BE52" s="22">
        <f>IF(BE22&gt;0,VLOOKUP(BE22,'[3]2010_HVAC'!$EY$7:$KA$83,65),"")</f>
        <v>13.555555555555555</v>
      </c>
      <c r="BF52" s="22">
        <f>IF(BF22&gt;0,VLOOKUP(BF22,'[3]2010_HVAC'!$EY$7:$KA$83,65),"")</f>
        <v>36.057777777777773</v>
      </c>
      <c r="BG52" s="14">
        <f t="shared" si="39"/>
        <v>343299.000380338</v>
      </c>
      <c r="BH52" s="21">
        <f>IF($N52&gt;0,VLOOKUP($C52,[2]Vienna!$AB$7:$AN$40,$N52))/((IF($P52=1,'3 PlantsCodes'!$D$26,IF($P52=2,'3 PlantsCodes'!$D$27,IF($P52=3,'3 PlantsCodes'!$D$28,IF($P52=4,'3 PlantsCodes'!$D$28)))))*IF($R52=1,'3 PlantsCodes'!$D$31,IF($R52=2,'3 PlantsCodes'!$D$32)))</f>
        <v>11.973937643699372</v>
      </c>
      <c r="BI52" s="21">
        <f>IF($O52&gt;0,VLOOKUP($C52,[2]Vienna!$AB$7:$AN$40,$O52),0)/(IF($Q52=1,'3 PlantsCodes'!$E$26,IF($Q52=3,'3 PlantsCodes'!$E$28,IF($Q52=4,'3 PlantsCodes'!$E$29,1)))*IF($R52=1,'3 PlantsCodes'!$E$31,IF($R52=2,'3 PlantsCodes'!$E$32)))</f>
        <v>0</v>
      </c>
      <c r="BJ52" s="21">
        <f>VLOOKUP($C52,[2]Vienna!$AB$6:$AZ$40,$T52)</f>
        <v>2.7383093487427628</v>
      </c>
      <c r="BK52" s="21">
        <f>VLOOKUP($C52,[2]Vienna!$B$7:$Y$40,18)</f>
        <v>11.353794285713454</v>
      </c>
      <c r="BL52" s="21">
        <f>VLOOKUP($C52,[2]Vienna!$B$7:$AA$40,26)</f>
        <v>4.9040945756452254</v>
      </c>
      <c r="BM52" s="22">
        <f>IF($V52=1,-[4]SFH!$E$4,0)</f>
        <v>-17.085714285714285</v>
      </c>
      <c r="BN52" s="63" t="s">
        <v>38</v>
      </c>
      <c r="BO52" s="21">
        <f>IF($N52&gt;0,VLOOKUP($C52,[1]Vienna!$AB$7:$AN$40,$N52))/((IF($P52=1,'3 PlantsCodes'!$D$26,IF($P52=2,'3 PlantsCodes'!$D$27,IF($P52=3,'3 PlantsCodes'!$D$28,IF($P52=4,'3 PlantsCodes'!D45)))))*IF($R52=1,'3 PlantsCodes'!$D$31,IF($R52=2,'3 PlantsCodes'!$D$32)))</f>
        <v>14.4558315915148</v>
      </c>
      <c r="BP52" s="21">
        <f>IF($O52&gt;0,VLOOKUP($C52,[1]Vienna!$AB$7:$AN$40,$O52),0)/(IF($Q52=1,'3 PlantsCodes'!$E$26,IF($Q52=3,'3 PlantsCodes'!$E$28,IF($Q52=4,'3 PlantsCodes'!$E$29,1)))*IF($R52=1,'3 PlantsCodes'!$E$31,IF($R52=2,'3 PlantsCodes'!$E$32)))</f>
        <v>0</v>
      </c>
      <c r="BQ52" s="21">
        <f>VLOOKUP($C52,[1]Vienna!$AB$6:$AZ$40,$T52)</f>
        <v>4.5027186850604375</v>
      </c>
      <c r="BR52" s="21">
        <f>VLOOKUP($C52,[1]Vienna!$B$7:$Y$40,18)</f>
        <v>11.676460606061633</v>
      </c>
      <c r="BS52" s="21">
        <f>VLOOKUP($C52,[1]Vienna!$B$7:$AA$40,26)</f>
        <v>4.7168179752896515</v>
      </c>
      <c r="BT52" s="22">
        <f>IF($V52=1,-[4]AB!$E$4,0)</f>
        <v>-10.775757575757575</v>
      </c>
      <c r="BU52" s="63" t="s">
        <v>38</v>
      </c>
    </row>
    <row r="53" spans="1:73" ht="15" customHeight="1" x14ac:dyDescent="0.25">
      <c r="A53" s="188"/>
      <c r="B53" s="100">
        <v>18</v>
      </c>
      <c r="C53" s="26">
        <f t="shared" ref="C53:N53" si="65">IF(C23="","",C23)</f>
        <v>31</v>
      </c>
      <c r="D53" s="55" t="str">
        <f t="shared" si="65"/>
        <v>+</v>
      </c>
      <c r="E53" s="55" t="str">
        <f t="shared" si="65"/>
        <v>+</v>
      </c>
      <c r="F53" s="54" t="str">
        <f t="shared" si="65"/>
        <v>o</v>
      </c>
      <c r="G53" s="54" t="str">
        <f t="shared" si="65"/>
        <v>o</v>
      </c>
      <c r="H53" s="54">
        <f t="shared" si="65"/>
        <v>0</v>
      </c>
      <c r="I53" s="54">
        <f t="shared" si="65"/>
        <v>4</v>
      </c>
      <c r="J53" s="54">
        <f t="shared" si="65"/>
        <v>3</v>
      </c>
      <c r="K53" s="54">
        <f t="shared" si="65"/>
        <v>1</v>
      </c>
      <c r="L53" s="54">
        <f t="shared" si="65"/>
        <v>1</v>
      </c>
      <c r="M53" s="54">
        <f t="shared" si="65"/>
        <v>4311</v>
      </c>
      <c r="N53" s="54">
        <f t="shared" si="65"/>
        <v>8</v>
      </c>
      <c r="O53" s="54">
        <f t="shared" si="57"/>
        <v>0</v>
      </c>
      <c r="P53" s="54">
        <f t="shared" si="58"/>
        <v>1</v>
      </c>
      <c r="Q53" s="54">
        <f t="shared" si="58"/>
        <v>0</v>
      </c>
      <c r="R53" s="54">
        <f t="shared" si="58"/>
        <v>1</v>
      </c>
      <c r="S53" s="54" t="str">
        <f t="shared" si="58"/>
        <v>o</v>
      </c>
      <c r="T53" s="26">
        <f t="shared" si="58"/>
        <v>23</v>
      </c>
      <c r="U53" s="54">
        <f t="shared" si="58"/>
        <v>1</v>
      </c>
      <c r="V53" s="54">
        <f t="shared" si="58"/>
        <v>1</v>
      </c>
      <c r="W53" s="19" t="str">
        <f t="shared" si="58"/>
        <v/>
      </c>
      <c r="X53" s="23">
        <f>IF(X23&gt;0,VLOOKUP(X23,'[3]2010_Envelope'!$BH$6:$CR$128,14),"")</f>
        <v>26.239736806752934</v>
      </c>
      <c r="Y53" s="23">
        <f>IF(Y23&gt;0,VLOOKUP(Y23,'[3]2010_Envelope'!$BH$6:$CR$128,14),"")</f>
        <v>92.793783269074012</v>
      </c>
      <c r="Z53" s="23">
        <f>IF(Z23&gt;0,VLOOKUP(Z23,'[3]2010_Envelope'!$BH$6:$CR$128,14),"")</f>
        <v>40.899748145121968</v>
      </c>
      <c r="AA53" s="23">
        <f>IF(AA23&gt;0,VLOOKUP(AA23,'[3]2010_Envelope'!$BH$6:$CR$128,14),"")</f>
        <v>70.926027313839995</v>
      </c>
      <c r="AB53" s="23" t="str">
        <f>IF(AB23&gt;0,VLOOKUP(AB23,'[3]2010_Envelope'!$BH$6:$CR$128,14),"")</f>
        <v/>
      </c>
      <c r="AC53" s="23" t="str">
        <f>IF(AC23&gt;0,VLOOKUP(AC23,'[3]2010_Envelope'!$BH$6:$CR$128,14),"")</f>
        <v/>
      </c>
      <c r="AD53" s="22" t="str">
        <f>IF(AD23&gt;0,VLOOKUP(AD23,'[3]2010_HVAC'!$EY$7:$KA$83,62),"")</f>
        <v/>
      </c>
      <c r="AE53" s="22" t="str">
        <f>IF(AE23&gt;0,VLOOKUP(AE23,'[3]2010_HVAC'!$EY$7:$KA$83,62),"")</f>
        <v/>
      </c>
      <c r="AF53" s="22" t="str">
        <f>IF(AF23&gt;0,VLOOKUP(AF23,'[3]2010_HVAC'!$EY$7:$KA$83,62),"")</f>
        <v/>
      </c>
      <c r="AG53" s="61">
        <f>VLOOKUP($C53,[2]Performance!$A$3:$K$36,2)</f>
        <v>2</v>
      </c>
      <c r="AH53" s="61">
        <f t="shared" si="36"/>
        <v>64</v>
      </c>
      <c r="AI53" s="22">
        <f>IF(AI23&gt;0,VLOOKUP(AI23,'[3]2010_HVAC'!$EY$7:$KA$83,AH53),"")</f>
        <v>89.138121089587443</v>
      </c>
      <c r="AJ53" s="22" t="str">
        <f>IF(AJ23&gt;0,VLOOKUP(AJ23,'[3]2010_HVAC'!$EY$7:$KA$83,62),"")</f>
        <v/>
      </c>
      <c r="AK53" s="22">
        <f>IF(AK23&gt;0,VLOOKUP(AK23,'[3]2010_HVAC'!$EY$7:$KA$83,62),"")</f>
        <v>107.36</v>
      </c>
      <c r="AL53" s="22">
        <f>IF(AL23&gt;0,VLOOKUP(AL23,'[3]2010_HVAC'!$EY$7:$KA$83,62),"")</f>
        <v>8.7142857142857135</v>
      </c>
      <c r="AM53" s="22">
        <f>IF(AM23&gt;0,VLOOKUP(AM23,'[3]2010_HVAC'!$EY$7:$KA$83,62),"")</f>
        <v>10.736000000000001</v>
      </c>
      <c r="AN53" s="22">
        <f>IF(AN23&gt;0,VLOOKUP(AN23,'[3]2010_HVAC'!$EY$7:$KA$83,62),"")</f>
        <v>57.95</v>
      </c>
      <c r="AO53" s="14">
        <f t="shared" si="37"/>
        <v>70666.078327412688</v>
      </c>
      <c r="AP53" s="23">
        <f>IF(AP23&gt;0,VLOOKUP(AP23,'[3]2010_Envelope'!$BH$6:$CR$128,15),"")</f>
        <v>12.697368205410882</v>
      </c>
      <c r="AQ53" s="23">
        <f>IF(AQ23&gt;0,VLOOKUP(AQ23,'[3]2010_Envelope'!$BH$6:$CR$128,15),"")</f>
        <v>30.504485469240407</v>
      </c>
      <c r="AR53" s="23">
        <f>IF(AR23&gt;0,VLOOKUP(AR23,'[3]2010_Envelope'!$BH$6:$CR$128,15),"")</f>
        <v>19.791325101002339</v>
      </c>
      <c r="AS53" s="23">
        <f>IF(AS23&gt;0,VLOOKUP(AS23,'[3]2010_Envelope'!$BH$6:$CR$128,15),"")</f>
        <v>65.332657909329029</v>
      </c>
      <c r="AT53" s="23" t="str">
        <f>IF(AT23&gt;0,VLOOKUP(AT23,'[3]2010_Envelope'!$BH$6:$CR$128,15),"")</f>
        <v/>
      </c>
      <c r="AU53" s="23" t="str">
        <f>IF(AU23&gt;0,VLOOKUP(AU23,'[3]2010_Envelope'!$BH$6:$CR$128,15),"")</f>
        <v/>
      </c>
      <c r="AV53" s="22" t="str">
        <f>IF(AV23&gt;0,VLOOKUP(AV23,'[3]2010_HVAC'!$EY$7:$KA$83,65),"")</f>
        <v/>
      </c>
      <c r="AW53" s="22" t="str">
        <f>IF(AW23&gt;0,VLOOKUP(AW23,'[3]2010_HVAC'!$EY$7:$KA$83,65),"")</f>
        <v/>
      </c>
      <c r="AX53" s="22" t="str">
        <f>IF(AX23&gt;0,VLOOKUP(AX23,'[3]2010_HVAC'!$EY$7:$KA$83,65),"")</f>
        <v/>
      </c>
      <c r="AY53" s="61">
        <f>VLOOKUP($C53,[1]Performance!$A$3:$K$36,2)</f>
        <v>2</v>
      </c>
      <c r="AZ53" s="61">
        <f t="shared" si="38"/>
        <v>67</v>
      </c>
      <c r="BA53" s="22">
        <f>IF(BA23&gt;0,VLOOKUP(BA23,'[3]2010_HVAC'!$EY$7:$KA$83,AZ53),"")</f>
        <v>54.407430289381175</v>
      </c>
      <c r="BB53" s="22" t="str">
        <f>IF(BB23&gt;0,VLOOKUP(BB23,'[3]2010_HVAC'!$EY$7:$KA$83,65),"")</f>
        <v/>
      </c>
      <c r="BC53" s="22">
        <f>IF(BC23&gt;0,VLOOKUP(BC23,'[3]2010_HVAC'!$EY$7:$KA$83,65),"")</f>
        <v>100.04</v>
      </c>
      <c r="BD53" s="22">
        <f>IF(BD23&gt;0,VLOOKUP(BD23,'[3]2010_HVAC'!$EY$7:$KA$83,65),"")</f>
        <v>1.2323232323232323</v>
      </c>
      <c r="BE53" s="22">
        <f>IF(BE23&gt;0,VLOOKUP(BE23,'[3]2010_HVAC'!$EY$7:$KA$83,65),"")</f>
        <v>13.555555555555555</v>
      </c>
      <c r="BF53" s="22">
        <f>IF(BF23&gt;0,VLOOKUP(BF23,'[3]2010_HVAC'!$EY$7:$KA$83,65),"")</f>
        <v>36.057777777777773</v>
      </c>
      <c r="BG53" s="14">
        <f t="shared" si="39"/>
        <v>330282.73430462024</v>
      </c>
      <c r="BH53" s="21">
        <f>IF($N53&gt;0,VLOOKUP($C53,[2]Vienna!$AB$7:$AN$40,$N53))/((IF($P53=1,'3 PlantsCodes'!$D$26,IF($P53=2,'3 PlantsCodes'!$D$27,IF($P53=3,'3 PlantsCodes'!$D$28,IF($P53=4,'3 PlantsCodes'!$D$28)))))*IF($R53=1,'3 PlantsCodes'!$D$31,IF($R53=2,'3 PlantsCodes'!$D$32)))</f>
        <v>14.999116477107471</v>
      </c>
      <c r="BI53" s="21">
        <f>IF($O53&gt;0,VLOOKUP($C53,[2]Vienna!$AB$7:$AN$40,$O53),0)/(IF($Q53=1,'3 PlantsCodes'!$E$26,IF($Q53=3,'3 PlantsCodes'!$E$28,IF($Q53=4,'3 PlantsCodes'!$E$29,1)))*IF($R53=1,'3 PlantsCodes'!$E$31,IF($R53=2,'3 PlantsCodes'!$E$32)))</f>
        <v>0</v>
      </c>
      <c r="BJ53" s="21">
        <f>VLOOKUP($C53,[2]Vienna!$AB$6:$AZ$40,$T53)</f>
        <v>2.6832231584642332</v>
      </c>
      <c r="BK53" s="21">
        <f>VLOOKUP($C53,[2]Vienna!$B$7:$Y$40,18)</f>
        <v>11.353794285713454</v>
      </c>
      <c r="BL53" s="21">
        <f>VLOOKUP($C53,[2]Vienna!$B$7:$AA$40,26)</f>
        <v>0.46269433447530151</v>
      </c>
      <c r="BM53" s="22">
        <f>IF($V53=1,-[4]SFH!$E$4,0)</f>
        <v>-17.085714285714285</v>
      </c>
      <c r="BN53" s="63" t="s">
        <v>38</v>
      </c>
      <c r="BO53" s="21">
        <f>IF($N53&gt;0,VLOOKUP($C53,[1]Vienna!$AB$7:$AN$40,$N53))/((IF($P53=1,'3 PlantsCodes'!$D$26,IF($P53=2,'3 PlantsCodes'!$D$27,IF($P53=3,'3 PlantsCodes'!$D$28,IF($P53=4,'3 PlantsCodes'!D46)))))*IF($R53=1,'3 PlantsCodes'!$D$31,IF($R53=2,'3 PlantsCodes'!$D$32)))</f>
        <v>17.760827641486422</v>
      </c>
      <c r="BP53" s="21">
        <f>IF($O53&gt;0,VLOOKUP($C53,[1]Vienna!$AB$7:$AN$40,$O53),0)/(IF($Q53=1,'3 PlantsCodes'!$E$26,IF($Q53=3,'3 PlantsCodes'!$E$28,IF($Q53=4,'3 PlantsCodes'!$E$29,1)))*IF($R53=1,'3 PlantsCodes'!$E$31,IF($R53=2,'3 PlantsCodes'!$E$32)))</f>
        <v>0</v>
      </c>
      <c r="BQ53" s="21">
        <f>VLOOKUP($C53,[1]Vienna!$AB$6:$AZ$40,$T53)</f>
        <v>4.306503721740631</v>
      </c>
      <c r="BR53" s="21">
        <f>VLOOKUP($C53,[1]Vienna!$B$7:$Y$40,18)</f>
        <v>11.676460606061633</v>
      </c>
      <c r="BS53" s="21">
        <f>VLOOKUP($C53,[1]Vienna!$B$7:$AA$40,26)</f>
        <v>0.42054864348482385</v>
      </c>
      <c r="BT53" s="22">
        <f>IF($V53=1,-[4]AB!$E$4,0)</f>
        <v>-10.775757575757575</v>
      </c>
      <c r="BU53" s="63" t="s">
        <v>38</v>
      </c>
    </row>
    <row r="54" spans="1:73" ht="15" customHeight="1" x14ac:dyDescent="0.25">
      <c r="A54" s="188"/>
      <c r="B54" s="100">
        <v>19</v>
      </c>
      <c r="C54" s="26">
        <f t="shared" ref="C54:N54" si="66">IF(C24="","",C24)</f>
        <v>33</v>
      </c>
      <c r="D54" s="55" t="str">
        <f t="shared" si="66"/>
        <v>+</v>
      </c>
      <c r="E54" s="55" t="str">
        <f t="shared" si="66"/>
        <v>+</v>
      </c>
      <c r="F54" s="54" t="str">
        <f t="shared" si="66"/>
        <v>o</v>
      </c>
      <c r="G54" s="54" t="str">
        <f t="shared" si="66"/>
        <v>o</v>
      </c>
      <c r="H54" s="54">
        <f t="shared" si="66"/>
        <v>1</v>
      </c>
      <c r="I54" s="54">
        <f t="shared" si="66"/>
        <v>4</v>
      </c>
      <c r="J54" s="54">
        <f t="shared" si="66"/>
        <v>3</v>
      </c>
      <c r="K54" s="54">
        <f t="shared" si="66"/>
        <v>1</v>
      </c>
      <c r="L54" s="54">
        <f t="shared" si="66"/>
        <v>2</v>
      </c>
      <c r="M54" s="54">
        <f t="shared" si="66"/>
        <v>4312</v>
      </c>
      <c r="N54" s="54">
        <f t="shared" si="66"/>
        <v>8</v>
      </c>
      <c r="O54" s="54">
        <f t="shared" si="57"/>
        <v>0</v>
      </c>
      <c r="P54" s="54">
        <f t="shared" si="58"/>
        <v>1</v>
      </c>
      <c r="Q54" s="54">
        <f t="shared" si="58"/>
        <v>0</v>
      </c>
      <c r="R54" s="54">
        <f t="shared" si="58"/>
        <v>1</v>
      </c>
      <c r="S54" s="54" t="str">
        <f t="shared" si="58"/>
        <v>o</v>
      </c>
      <c r="T54" s="26">
        <f t="shared" si="58"/>
        <v>23</v>
      </c>
      <c r="U54" s="54">
        <f t="shared" si="58"/>
        <v>1</v>
      </c>
      <c r="V54" s="54">
        <f t="shared" si="58"/>
        <v>1</v>
      </c>
      <c r="W54" s="19" t="str">
        <f t="shared" si="58"/>
        <v/>
      </c>
      <c r="X54" s="23">
        <f>IF(X24&gt;0,VLOOKUP(X24,'[3]2010_Envelope'!$BH$6:$CR$128,14),"")</f>
        <v>26.239736806752934</v>
      </c>
      <c r="Y54" s="23">
        <f>IF(Y24&gt;0,VLOOKUP(Y24,'[3]2010_Envelope'!$BH$6:$CR$128,14),"")</f>
        <v>92.793783269074012</v>
      </c>
      <c r="Z54" s="23">
        <f>IF(Z24&gt;0,VLOOKUP(Z24,'[3]2010_Envelope'!$BH$6:$CR$128,14),"")</f>
        <v>40.899748145121968</v>
      </c>
      <c r="AA54" s="23">
        <f>IF(AA24&gt;0,VLOOKUP(AA24,'[3]2010_Envelope'!$BH$6:$CR$128,14),"")</f>
        <v>70.926027313839995</v>
      </c>
      <c r="AB54" s="23" t="str">
        <f>IF(AB24&gt;0,VLOOKUP(AB24,'[3]2010_Envelope'!$BH$6:$CR$128,14),"")</f>
        <v/>
      </c>
      <c r="AC54" s="23" t="str">
        <f>IF(AC24&gt;0,VLOOKUP(AC24,'[3]2010_Envelope'!$BH$6:$CR$128,14),"")</f>
        <v/>
      </c>
      <c r="AD54" s="22">
        <f>IF(AD24&gt;0,VLOOKUP(AD24,'[3]2010_HVAC'!$EY$7:$KA$83,62),"")</f>
        <v>6.8624999999999998</v>
      </c>
      <c r="AE54" s="22">
        <f>IF(AE24&gt;0,VLOOKUP(AE24,'[3]2010_HVAC'!$EY$7:$KA$83,62),"")</f>
        <v>12.047500000000001</v>
      </c>
      <c r="AF54" s="22" t="str">
        <f>IF(AF24&gt;0,VLOOKUP(AF24,'[3]2010_HVAC'!$EY$7:$KA$83,62),"")</f>
        <v/>
      </c>
      <c r="AG54" s="61">
        <f>VLOOKUP($C54,[2]Performance!$A$3:$K$36,2)</f>
        <v>2</v>
      </c>
      <c r="AH54" s="61">
        <f t="shared" si="36"/>
        <v>64</v>
      </c>
      <c r="AI54" s="22">
        <f>IF(AI24&gt;0,VLOOKUP(AI24,'[3]2010_HVAC'!$EY$7:$KA$83,AH54),"")</f>
        <v>89.138121089587443</v>
      </c>
      <c r="AJ54" s="22" t="str">
        <f>IF(AJ24&gt;0,VLOOKUP(AJ24,'[3]2010_HVAC'!$EY$7:$KA$83,62),"")</f>
        <v/>
      </c>
      <c r="AK54" s="22">
        <f>IF(AK24&gt;0,VLOOKUP(AK24,'[3]2010_HVAC'!$EY$7:$KA$83,62),"")</f>
        <v>107.36</v>
      </c>
      <c r="AL54" s="22">
        <f>IF(AL24&gt;0,VLOOKUP(AL24,'[3]2010_HVAC'!$EY$7:$KA$83,62),"")</f>
        <v>8.7142857142857135</v>
      </c>
      <c r="AM54" s="22">
        <f>IF(AM24&gt;0,VLOOKUP(AM24,'[3]2010_HVAC'!$EY$7:$KA$83,62),"")</f>
        <v>10.736000000000001</v>
      </c>
      <c r="AN54" s="22">
        <f>IF(AN24&gt;0,VLOOKUP(AN24,'[3]2010_HVAC'!$EY$7:$KA$83,62),"")</f>
        <v>57.95</v>
      </c>
      <c r="AO54" s="14">
        <f t="shared" si="37"/>
        <v>73313.478327412697</v>
      </c>
      <c r="AP54" s="23">
        <f>IF(AP24&gt;0,VLOOKUP(AP24,'[3]2010_Envelope'!$BH$6:$CR$128,15),"")</f>
        <v>12.697368205410882</v>
      </c>
      <c r="AQ54" s="23">
        <f>IF(AQ24&gt;0,VLOOKUP(AQ24,'[3]2010_Envelope'!$BH$6:$CR$128,15),"")</f>
        <v>30.504485469240407</v>
      </c>
      <c r="AR54" s="23">
        <f>IF(AR24&gt;0,VLOOKUP(AR24,'[3]2010_Envelope'!$BH$6:$CR$128,15),"")</f>
        <v>19.791325101002339</v>
      </c>
      <c r="AS54" s="23">
        <f>IF(AS24&gt;0,VLOOKUP(AS24,'[3]2010_Envelope'!$BH$6:$CR$128,15),"")</f>
        <v>65.332657909329029</v>
      </c>
      <c r="AT54" s="23" t="str">
        <f>IF(AT24&gt;0,VLOOKUP(AT24,'[3]2010_Envelope'!$BH$6:$CR$128,15),"")</f>
        <v/>
      </c>
      <c r="AU54" s="23" t="str">
        <f>IF(AU24&gt;0,VLOOKUP(AU24,'[3]2010_Envelope'!$BH$6:$CR$128,15),"")</f>
        <v/>
      </c>
      <c r="AV54" s="22">
        <f>IF(AV24&gt;0,VLOOKUP(AV24,'[3]2010_HVAC'!$EY$7:$KA$83,65),"")</f>
        <v>8.3908888888888882</v>
      </c>
      <c r="AW54" s="22">
        <f>IF(AW24&gt;0,VLOOKUP(AW24,'[3]2010_HVAC'!$EY$7:$KA$83,65),"")</f>
        <v>13.57798383838384</v>
      </c>
      <c r="AX54" s="22" t="str">
        <f>IF(AX24&gt;0,VLOOKUP(AX24,'[3]2010_HVAC'!$EY$7:$KA$83,65),"")</f>
        <v/>
      </c>
      <c r="AY54" s="61">
        <f>VLOOKUP($C54,[1]Performance!$A$3:$K$36,2)</f>
        <v>2</v>
      </c>
      <c r="AZ54" s="61">
        <f t="shared" si="38"/>
        <v>67</v>
      </c>
      <c r="BA54" s="22">
        <f>IF(BA24&gt;0,VLOOKUP(BA24,'[3]2010_HVAC'!$EY$7:$KA$83,AZ54),"")</f>
        <v>54.407430289381175</v>
      </c>
      <c r="BB54" s="22" t="str">
        <f>IF(BB24&gt;0,VLOOKUP(BB24,'[3]2010_HVAC'!$EY$7:$KA$83,65),"")</f>
        <v/>
      </c>
      <c r="BC54" s="22">
        <f>IF(BC24&gt;0,VLOOKUP(BC24,'[3]2010_HVAC'!$EY$7:$KA$83,65),"")</f>
        <v>100.04</v>
      </c>
      <c r="BD54" s="22">
        <f>IF(BD24&gt;0,VLOOKUP(BD24,'[3]2010_HVAC'!$EY$7:$KA$83,65),"")</f>
        <v>1.2323232323232323</v>
      </c>
      <c r="BE54" s="22">
        <f>IF(BE24&gt;0,VLOOKUP(BE24,'[3]2010_HVAC'!$EY$7:$KA$83,65),"")</f>
        <v>13.555555555555555</v>
      </c>
      <c r="BF54" s="22">
        <f>IF(BF24&gt;0,VLOOKUP(BF24,'[3]2010_HVAC'!$EY$7:$KA$83,65),"")</f>
        <v>36.057777777777773</v>
      </c>
      <c r="BG54" s="14">
        <f t="shared" si="39"/>
        <v>352031.91830462019</v>
      </c>
      <c r="BH54" s="21">
        <f>IF($N54&gt;0,VLOOKUP($C54,[2]Vienna!$AB$7:$AN$40,$N54))/((IF($P54=1,'3 PlantsCodes'!$D$26,IF($P54=2,'3 PlantsCodes'!$D$27,IF($P54=3,'3 PlantsCodes'!$D$28,IF($P54=4,'3 PlantsCodes'!$D$28)))))*IF($R54=1,'3 PlantsCodes'!$D$31,IF($R54=2,'3 PlantsCodes'!$D$32)))</f>
        <v>10.399484711606419</v>
      </c>
      <c r="BI54" s="21">
        <f>IF($O54&gt;0,VLOOKUP($C54,[2]Vienna!$AB$7:$AN$40,$O54),0)/(IF($Q54=1,'3 PlantsCodes'!$E$26,IF($Q54=3,'3 PlantsCodes'!$E$28,IF($Q54=4,'3 PlantsCodes'!$E$29,1)))*IF($R54=1,'3 PlantsCodes'!$E$31,IF($R54=2,'3 PlantsCodes'!$E$32)))</f>
        <v>0</v>
      </c>
      <c r="BJ54" s="21">
        <f>VLOOKUP($C54,[2]Vienna!$AB$6:$AZ$40,$T54)</f>
        <v>2.7600605501510453</v>
      </c>
      <c r="BK54" s="21">
        <f>VLOOKUP($C54,[2]Vienna!$B$7:$Y$40,18)</f>
        <v>11.353794285713454</v>
      </c>
      <c r="BL54" s="21">
        <f>VLOOKUP($C54,[2]Vienna!$B$7:$AA$40,26)</f>
        <v>4.8964336868883285</v>
      </c>
      <c r="BM54" s="22">
        <f>IF($V54=1,-[4]SFH!$E$4,0)</f>
        <v>-17.085714285714285</v>
      </c>
      <c r="BN54" s="63" t="s">
        <v>38</v>
      </c>
      <c r="BO54" s="21">
        <f>IF($N54&gt;0,VLOOKUP($C54,[1]Vienna!$AB$7:$AN$40,$N54))/((IF($P54=1,'3 PlantsCodes'!$D$26,IF($P54=2,'3 PlantsCodes'!$D$27,IF($P54=3,'3 PlantsCodes'!$D$28,IF($P54=4,'3 PlantsCodes'!D47)))))*IF($R54=1,'3 PlantsCodes'!$D$31,IF($R54=2,'3 PlantsCodes'!$D$32)))</f>
        <v>13.67875073003419</v>
      </c>
      <c r="BP54" s="21">
        <f>IF($O54&gt;0,VLOOKUP($C54,[1]Vienna!$AB$7:$AN$40,$O54),0)/(IF($Q54=1,'3 PlantsCodes'!$E$26,IF($Q54=3,'3 PlantsCodes'!$E$28,IF($Q54=4,'3 PlantsCodes'!$E$29,1)))*IF($R54=1,'3 PlantsCodes'!$E$31,IF($R54=2,'3 PlantsCodes'!$E$32)))</f>
        <v>0</v>
      </c>
      <c r="BQ54" s="21">
        <f>VLOOKUP($C54,[1]Vienna!$AB$6:$AZ$40,$T54)</f>
        <v>4.5365868025703913</v>
      </c>
      <c r="BR54" s="21">
        <f>VLOOKUP($C54,[1]Vienna!$B$7:$Y$40,18)</f>
        <v>11.676460606061633</v>
      </c>
      <c r="BS54" s="21">
        <f>VLOOKUP($C54,[1]Vienna!$B$7:$AA$40,26)</f>
        <v>4.7147462636966049</v>
      </c>
      <c r="BT54" s="22">
        <f>IF($V54=1,-[4]AB!$E$4,0)</f>
        <v>-10.775757575757575</v>
      </c>
      <c r="BU54" s="63" t="s">
        <v>38</v>
      </c>
    </row>
    <row r="55" spans="1:73" ht="15" customHeight="1" x14ac:dyDescent="0.25">
      <c r="A55" s="188"/>
      <c r="B55" s="100">
        <v>20</v>
      </c>
      <c r="C55" s="96">
        <f t="shared" ref="C55:V55" si="67">IF(C25="","",C25)</f>
        <v>21</v>
      </c>
      <c r="D55" s="55" t="str">
        <f t="shared" si="67"/>
        <v/>
      </c>
      <c r="E55" s="55" t="str">
        <f t="shared" si="67"/>
        <v/>
      </c>
      <c r="F55" s="54" t="str">
        <f t="shared" si="67"/>
        <v/>
      </c>
      <c r="G55" s="54" t="str">
        <f t="shared" si="67"/>
        <v/>
      </c>
      <c r="H55" s="54">
        <f t="shared" si="67"/>
        <v>1</v>
      </c>
      <c r="I55" s="54">
        <f t="shared" si="67"/>
        <v>3</v>
      </c>
      <c r="J55" s="54">
        <f t="shared" si="67"/>
        <v>2</v>
      </c>
      <c r="K55" s="54">
        <f t="shared" si="67"/>
        <v>1</v>
      </c>
      <c r="L55" s="54">
        <f t="shared" si="67"/>
        <v>2</v>
      </c>
      <c r="M55" s="54">
        <f t="shared" si="67"/>
        <v>3212</v>
      </c>
      <c r="N55" s="54">
        <f t="shared" si="67"/>
        <v>9</v>
      </c>
      <c r="O55" s="54">
        <f t="shared" si="67"/>
        <v>0</v>
      </c>
      <c r="P55" s="54">
        <f t="shared" si="67"/>
        <v>2</v>
      </c>
      <c r="Q55" s="54">
        <f t="shared" si="67"/>
        <v>0</v>
      </c>
      <c r="R55" s="54">
        <f t="shared" si="67"/>
        <v>1</v>
      </c>
      <c r="S55" s="54" t="str">
        <f t="shared" si="67"/>
        <v>o</v>
      </c>
      <c r="T55" s="26">
        <f t="shared" si="67"/>
        <v>18</v>
      </c>
      <c r="U55" s="54">
        <f t="shared" si="67"/>
        <v>0</v>
      </c>
      <c r="V55" s="54">
        <f t="shared" si="67"/>
        <v>0</v>
      </c>
      <c r="W55" s="8"/>
      <c r="X55" s="23">
        <f>IF(X25&gt;0,VLOOKUP(X25,'[3]2010_Envelope'!$BH$6:$CR$128,14),"")</f>
        <v>24.198868388449931</v>
      </c>
      <c r="Y55" s="23">
        <f>IF(Y25&gt;0,VLOOKUP(Y25,'[3]2010_Envelope'!$BH$6:$CR$128,14),"")</f>
        <v>86.165655892711598</v>
      </c>
      <c r="Z55" s="23">
        <f>IF(Z25&gt;0,VLOOKUP(Z25,'[3]2010_Envelope'!$BH$6:$CR$128,14),"")</f>
        <v>29.214105817944265</v>
      </c>
      <c r="AA55" s="23">
        <f>IF(AA25&gt;0,VLOOKUP(AA25,'[3]2010_Envelope'!$BH$6:$CR$128,14),"")</f>
        <v>63.045357612302219</v>
      </c>
      <c r="AB55" s="23" t="str">
        <f>IF(AB25&gt;0,VLOOKUP(AB25,'[3]2010_Envelope'!$BH$6:$CR$128,14),"")</f>
        <v/>
      </c>
      <c r="AC55" s="23" t="str">
        <f>IF(AC25&gt;0,VLOOKUP(AC25,'[3]2010_Envelope'!$BH$6:$CR$128,14),"")</f>
        <v/>
      </c>
      <c r="AD55" s="22">
        <f>IF(AD25&gt;0,VLOOKUP(AD25,'[3]2010_HVAC'!$EY$7:$KA$83,62),"")</f>
        <v>6.8624999999999998</v>
      </c>
      <c r="AE55" s="22">
        <f>IF(AE25&gt;0,VLOOKUP(AE25,'[3]2010_HVAC'!$EY$7:$KA$83,62),"")</f>
        <v>12.047500000000001</v>
      </c>
      <c r="AF55" s="22" t="str">
        <f>IF(AF25&gt;0,VLOOKUP(AF25,'[3]2010_HVAC'!$EY$7:$KA$83,62),"")</f>
        <v/>
      </c>
      <c r="AG55" s="61">
        <f>VLOOKUP($C55,[2]Performance!$A$3:$K$36,2)</f>
        <v>2</v>
      </c>
      <c r="AH55" s="61">
        <f t="shared" ref="AH55:AH58" si="68">IF(AG55=0,62,IF(AG55=1,63,64))</f>
        <v>64</v>
      </c>
      <c r="AI55" s="22">
        <f>IF(AI25&gt;0,VLOOKUP(AI25,'[3]2010_HVAC'!$EY$7:$KA$83,AH55),"")</f>
        <v>33.114285714285721</v>
      </c>
      <c r="AJ55" s="22" t="str">
        <f>IF(AJ25&gt;0,VLOOKUP(AJ25,'[3]2010_HVAC'!$EY$7:$KA$83,62),"")</f>
        <v/>
      </c>
      <c r="AK55" s="22">
        <f>IF(AK25&gt;0,VLOOKUP(AK25,'[3]2010_HVAC'!$EY$7:$KA$83,62),"")</f>
        <v>85.4</v>
      </c>
      <c r="AL55" s="22">
        <f>IF(AL25&gt;0,VLOOKUP(AL25,'[3]2010_HVAC'!$EY$7:$KA$83,62),"")</f>
        <v>8.7142857142857135</v>
      </c>
      <c r="AM55" s="22" t="str">
        <f>IF(AM25&gt;0,VLOOKUP(AM25,'[3]2010_HVAC'!$EY$7:$KA$83,62),"")</f>
        <v/>
      </c>
      <c r="AN55" s="22" t="str">
        <f>IF(AN25&gt;0,VLOOKUP(AN25,'[3]2010_HVAC'!$EY$7:$KA$83,62),"")</f>
        <v/>
      </c>
      <c r="AO55" s="14">
        <f t="shared" si="37"/>
        <v>48826.758279597125</v>
      </c>
      <c r="AP55" s="23">
        <f>IF(AP25&gt;0,VLOOKUP(AP25,'[3]2010_Envelope'!$BH$6:$CR$128,15),"")</f>
        <v>11.709795122767813</v>
      </c>
      <c r="AQ55" s="23">
        <f>IF(AQ25&gt;0,VLOOKUP(AQ25,'[3]2010_Envelope'!$BH$6:$CR$128,15),"")</f>
        <v>28.325593650008951</v>
      </c>
      <c r="AR55" s="23">
        <f>IF(AR25&gt;0,VLOOKUP(AR25,'[3]2010_Envelope'!$BH$6:$CR$128,15),"")</f>
        <v>14.136660786430244</v>
      </c>
      <c r="AS55" s="23">
        <f>IF(AS25&gt;0,VLOOKUP(AS25,'[3]2010_Envelope'!$BH$6:$CR$128,15),"")</f>
        <v>58.073473697181356</v>
      </c>
      <c r="AT55" s="23" t="str">
        <f>IF(AT25&gt;0,VLOOKUP(AT25,'[3]2010_Envelope'!$BH$6:$CR$128,15),"")</f>
        <v/>
      </c>
      <c r="AU55" s="23" t="str">
        <f>IF(AU25&gt;0,VLOOKUP(AU25,'[3]2010_Envelope'!$BH$6:$CR$128,15),"")</f>
        <v/>
      </c>
      <c r="AV55" s="22">
        <f>IF(AV25&gt;0,VLOOKUP(AV25,'[3]2010_HVAC'!$EY$7:$KA$83,65),"")</f>
        <v>8.3908888888888882</v>
      </c>
      <c r="AW55" s="22">
        <f>IF(AW25&gt;0,VLOOKUP(AW25,'[3]2010_HVAC'!$EY$7:$KA$83,65),"")</f>
        <v>13.57798383838384</v>
      </c>
      <c r="AX55" s="22" t="str">
        <f>IF(AX25&gt;0,VLOOKUP(AX25,'[3]2010_HVAC'!$EY$7:$KA$83,65),"")</f>
        <v/>
      </c>
      <c r="AY55" s="61">
        <f>VLOOKUP($C55,[1]Performance!$A$3:$K$36,2)</f>
        <v>2</v>
      </c>
      <c r="AZ55" s="61">
        <f t="shared" ref="AZ55:AZ58" si="69">IF(AY55=0,65,IF(AY55=1,66,67))</f>
        <v>67</v>
      </c>
      <c r="BA55" s="22">
        <f>IF(BA25&gt;0,VLOOKUP(BA25,'[3]2010_HVAC'!$EY$7:$KA$83,AZ55),"")</f>
        <v>5.7672727272727276</v>
      </c>
      <c r="BB55" s="22" t="str">
        <f>IF(BB25&gt;0,VLOOKUP(BB25,'[3]2010_HVAC'!$EY$7:$KA$83,65),"")</f>
        <v/>
      </c>
      <c r="BC55" s="22">
        <f>IF(BC25&gt;0,VLOOKUP(BC25,'[3]2010_HVAC'!$EY$7:$KA$83,65),"")</f>
        <v>75.64</v>
      </c>
      <c r="BD55" s="22">
        <f>IF(BD25&gt;0,VLOOKUP(BD25,'[3]2010_HVAC'!$EY$7:$KA$83,65),"")</f>
        <v>1.2323232323232323</v>
      </c>
      <c r="BE55" s="22" t="str">
        <f>IF(BE25&gt;0,VLOOKUP(BE25,'[3]2010_HVAC'!$EY$7:$KA$83,65),"")</f>
        <v/>
      </c>
      <c r="BF55" s="22" t="str">
        <f>IF(BF25&gt;0,VLOOKUP(BF25,'[3]2010_HVAC'!$EY$7:$KA$83,65),"")</f>
        <v/>
      </c>
      <c r="BG55" s="14">
        <f t="shared" si="39"/>
        <v>214685.45202382447</v>
      </c>
      <c r="BH55" s="21">
        <f>IF($N55&gt;0,VLOOKUP($C55,[2]Vienna!$AB$7:$AN$40,$N55))/((IF($P55=1,'3 PlantsCodes'!$D$26,IF($P55=2,'3 PlantsCodes'!$D$27,IF($P55=3,'3 PlantsCodes'!$D$28,IF($P55=4,'3 PlantsCodes'!$D$28)))))*IF($R55=1,'3 PlantsCodes'!$D$31,IF($R55=2,'3 PlantsCodes'!$D$32)))</f>
        <v>47.971056872787166</v>
      </c>
      <c r="BI55" s="21">
        <f>IF($O55&gt;0,VLOOKUP($C55,[2]Vienna!$AB$7:$AN$40,$O55),0)/(IF($Q55=1,'3 PlantsCodes'!$E$26,IF($Q55=3,'3 PlantsCodes'!$E$28,IF($Q55=4,'3 PlantsCodes'!$E$29,1)))*IF($R55=1,'3 PlantsCodes'!$E$31,IF($R55=2,'3 PlantsCodes'!$E$32)))</f>
        <v>0</v>
      </c>
      <c r="BJ55" s="21">
        <f>VLOOKUP($C55,[2]Vienna!$AB$6:$AZ$40,$T55)</f>
        <v>15.72</v>
      </c>
      <c r="BK55" s="21">
        <f>VLOOKUP($C55,[2]Vienna!$B$7:$Y$40,18)</f>
        <v>11.353794285713454</v>
      </c>
      <c r="BL55" s="21">
        <f>VLOOKUP($C55,[2]Vienna!$B$7:$AA$40,26)</f>
        <v>4.9268440402650269</v>
      </c>
      <c r="BM55" s="22">
        <f>IF($V55=1,-[4]SFH!$E$4,0)</f>
        <v>0</v>
      </c>
      <c r="BN55" s="63" t="s">
        <v>38</v>
      </c>
      <c r="BO55" s="21">
        <f>IF($N55&gt;0,VLOOKUP($C55,[1]Vienna!$AB$7:$AN$40,$N55))/((IF($P55=1,'3 PlantsCodes'!$D$26,IF($P55=2,'3 PlantsCodes'!$D$27,IF($P55=3,'3 PlantsCodes'!$D$28,IF($P55=4,'3 PlantsCodes'!D48)))))*IF($R55=1,'3 PlantsCodes'!$D$31,IF($R55=2,'3 PlantsCodes'!$D$32)))</f>
        <v>54.596345920382582</v>
      </c>
      <c r="BP55" s="21">
        <f>IF($O55&gt;0,VLOOKUP($C55,[1]Vienna!$AB$7:$AN$40,$O55),0)/(IF($Q55=1,'3 PlantsCodes'!$E$26,IF($Q55=3,'3 PlantsCodes'!$E$28,IF($Q55=4,'3 PlantsCodes'!$E$29,1)))*IF($R55=1,'3 PlantsCodes'!$E$31,IF($R55=2,'3 PlantsCodes'!$E$32)))</f>
        <v>0</v>
      </c>
      <c r="BQ55" s="21">
        <f>VLOOKUP($C55,[1]Vienna!$AB$6:$AZ$40,$T55)</f>
        <v>24.27</v>
      </c>
      <c r="BR55" s="21">
        <f>VLOOKUP($C55,[1]Vienna!$B$7:$Y$40,18)</f>
        <v>11.676460606061633</v>
      </c>
      <c r="BS55" s="21">
        <f>VLOOKUP($C55,[1]Vienna!$B$7:$AA$40,26)</f>
        <v>4.7335088943457739</v>
      </c>
      <c r="BT55" s="22">
        <f>IF($V55=1,-[4]AB!$E$4,0)</f>
        <v>0</v>
      </c>
      <c r="BU55" s="63" t="s">
        <v>38</v>
      </c>
    </row>
    <row r="56" spans="1:73" ht="15" customHeight="1" x14ac:dyDescent="0.25">
      <c r="A56" s="190"/>
      <c r="B56" s="100">
        <v>21</v>
      </c>
      <c r="C56" s="96">
        <f t="shared" ref="C56:V56" si="70">IF(C26="","",C26)</f>
        <v>27</v>
      </c>
      <c r="D56" s="55" t="str">
        <f t="shared" si="70"/>
        <v/>
      </c>
      <c r="E56" s="55" t="str">
        <f t="shared" si="70"/>
        <v/>
      </c>
      <c r="F56" s="54" t="str">
        <f t="shared" si="70"/>
        <v/>
      </c>
      <c r="G56" s="54" t="str">
        <f t="shared" si="70"/>
        <v/>
      </c>
      <c r="H56" s="54">
        <f t="shared" si="70"/>
        <v>0</v>
      </c>
      <c r="I56" s="54">
        <f t="shared" si="70"/>
        <v>4</v>
      </c>
      <c r="J56" s="54">
        <f t="shared" si="70"/>
        <v>2</v>
      </c>
      <c r="K56" s="54">
        <f t="shared" si="70"/>
        <v>1</v>
      </c>
      <c r="L56" s="54">
        <f t="shared" si="70"/>
        <v>1</v>
      </c>
      <c r="M56" s="54">
        <f t="shared" si="70"/>
        <v>4211</v>
      </c>
      <c r="N56" s="54">
        <f t="shared" si="70"/>
        <v>9</v>
      </c>
      <c r="O56" s="54">
        <f t="shared" si="70"/>
        <v>0</v>
      </c>
      <c r="P56" s="54">
        <f t="shared" si="70"/>
        <v>2</v>
      </c>
      <c r="Q56" s="54">
        <f t="shared" si="70"/>
        <v>0</v>
      </c>
      <c r="R56" s="54">
        <f t="shared" si="70"/>
        <v>1</v>
      </c>
      <c r="S56" s="54" t="str">
        <f t="shared" si="70"/>
        <v>o</v>
      </c>
      <c r="T56" s="26">
        <f t="shared" si="70"/>
        <v>18</v>
      </c>
      <c r="U56" s="54">
        <f t="shared" si="70"/>
        <v>0</v>
      </c>
      <c r="V56" s="54">
        <f t="shared" si="70"/>
        <v>0</v>
      </c>
      <c r="W56" s="19" t="str">
        <f>IF(W26="","",W26)</f>
        <v/>
      </c>
      <c r="X56" s="23">
        <f>IF(X26&gt;0,VLOOKUP(X26,'[3]2010_Envelope'!$BH$6:$CR$128,14),"")</f>
        <v>26.239736806752934</v>
      </c>
      <c r="Y56" s="23">
        <f>IF(Y26&gt;0,VLOOKUP(Y26,'[3]2010_Envelope'!$BH$6:$CR$128,14),"")</f>
        <v>92.793783269074012</v>
      </c>
      <c r="Z56" s="23">
        <f>IF(Z26&gt;0,VLOOKUP(Z26,'[3]2010_Envelope'!$BH$6:$CR$128,14),"")</f>
        <v>40.899748145121968</v>
      </c>
      <c r="AA56" s="23">
        <f>IF(AA26&gt;0,VLOOKUP(AA26,'[3]2010_Envelope'!$BH$6:$CR$128,14),"")</f>
        <v>63.045357612302219</v>
      </c>
      <c r="AB56" s="23" t="str">
        <f>IF(AB26&gt;0,VLOOKUP(AB26,'[3]2010_Envelope'!$BH$6:$CR$128,14),"")</f>
        <v/>
      </c>
      <c r="AC56" s="23" t="str">
        <f>IF(AC26&gt;0,VLOOKUP(AC26,'[3]2010_Envelope'!$BH$6:$CR$128,14),"")</f>
        <v/>
      </c>
      <c r="AD56" s="22" t="str">
        <f>IF(AD26&gt;0,VLOOKUP(AD26,'[3]2010_HVAC'!$EY$7:$KA$83,62),"")</f>
        <v/>
      </c>
      <c r="AE56" s="22" t="str">
        <f>IF(AE26&gt;0,VLOOKUP(AE26,'[3]2010_HVAC'!$EY$7:$KA$83,62),"")</f>
        <v/>
      </c>
      <c r="AF56" s="22" t="str">
        <f>IF(AF26&gt;0,VLOOKUP(AF26,'[3]2010_HVAC'!$EY$7:$KA$83,62),"")</f>
        <v/>
      </c>
      <c r="AG56" s="61">
        <f>VLOOKUP($C56,[2]Performance!$A$3:$K$36,2)</f>
        <v>2</v>
      </c>
      <c r="AH56" s="61">
        <f t="shared" si="68"/>
        <v>64</v>
      </c>
      <c r="AI56" s="22">
        <f>IF(AI26&gt;0,VLOOKUP(AI26,'[3]2010_HVAC'!$EY$7:$KA$83,AH56),"")</f>
        <v>33.114285714285721</v>
      </c>
      <c r="AJ56" s="22" t="str">
        <f>IF(AJ26&gt;0,VLOOKUP(AJ26,'[3]2010_HVAC'!$EY$7:$KA$83,62),"")</f>
        <v/>
      </c>
      <c r="AK56" s="22">
        <f>IF(AK26&gt;0,VLOOKUP(AK26,'[3]2010_HVAC'!$EY$7:$KA$83,62),"")</f>
        <v>85.4</v>
      </c>
      <c r="AL56" s="22">
        <f>IF(AL26&gt;0,VLOOKUP(AL26,'[3]2010_HVAC'!$EY$7:$KA$83,62),"")</f>
        <v>8.7142857142857135</v>
      </c>
      <c r="AM56" s="22" t="str">
        <f>IF(AM26&gt;0,VLOOKUP(AM26,'[3]2010_HVAC'!$EY$7:$KA$83,62),"")</f>
        <v/>
      </c>
      <c r="AN56" s="22" t="str">
        <f>IF(AN26&gt;0,VLOOKUP(AN26,'[3]2010_HVAC'!$EY$7:$KA$83,62),"")</f>
        <v/>
      </c>
      <c r="AO56" s="14">
        <f t="shared" si="37"/>
        <v>49029.007616655159</v>
      </c>
      <c r="AP56" s="23">
        <f>IF(AP26&gt;0,VLOOKUP(AP26,'[3]2010_Envelope'!$BH$6:$CR$128,15),"")</f>
        <v>12.697368205410882</v>
      </c>
      <c r="AQ56" s="23">
        <f>IF(AQ26&gt;0,VLOOKUP(AQ26,'[3]2010_Envelope'!$BH$6:$CR$128,15),"")</f>
        <v>30.504485469240407</v>
      </c>
      <c r="AR56" s="23">
        <f>IF(AR26&gt;0,VLOOKUP(AR26,'[3]2010_Envelope'!$BH$6:$CR$128,15),"")</f>
        <v>19.791325101002339</v>
      </c>
      <c r="AS56" s="23">
        <f>IF(AS26&gt;0,VLOOKUP(AS26,'[3]2010_Envelope'!$BH$6:$CR$128,15),"")</f>
        <v>58.073473697181356</v>
      </c>
      <c r="AT56" s="23" t="str">
        <f>IF(AT26&gt;0,VLOOKUP(AT26,'[3]2010_Envelope'!$BH$6:$CR$128,15),"")</f>
        <v/>
      </c>
      <c r="AU56" s="23" t="str">
        <f>IF(AU26&gt;0,VLOOKUP(AU26,'[3]2010_Envelope'!$BH$6:$CR$128,15),"")</f>
        <v/>
      </c>
      <c r="AV56" s="22" t="str">
        <f>IF(AV26&gt;0,VLOOKUP(AV26,'[3]2010_HVAC'!$EY$7:$KA$83,65),"")</f>
        <v/>
      </c>
      <c r="AW56" s="22" t="str">
        <f>IF(AW26&gt;0,VLOOKUP(AW26,'[3]2010_HVAC'!$EY$7:$KA$83,65),"")</f>
        <v/>
      </c>
      <c r="AX56" s="22" t="str">
        <f>IF(AX26&gt;0,VLOOKUP(AX26,'[3]2010_HVAC'!$EY$7:$KA$83,65),"")</f>
        <v/>
      </c>
      <c r="AY56" s="61">
        <f>VLOOKUP($C56,[1]Performance!$A$3:$K$36,2)</f>
        <v>2</v>
      </c>
      <c r="AZ56" s="61">
        <f t="shared" si="69"/>
        <v>67</v>
      </c>
      <c r="BA56" s="22">
        <f>IF(BA26&gt;0,VLOOKUP(BA26,'[3]2010_HVAC'!$EY$7:$KA$83,AZ56),"")</f>
        <v>5.7672727272727276</v>
      </c>
      <c r="BB56" s="22" t="str">
        <f>IF(BB26&gt;0,VLOOKUP(BB26,'[3]2010_HVAC'!$EY$7:$KA$83,65),"")</f>
        <v/>
      </c>
      <c r="BC56" s="22">
        <f>IF(BC26&gt;0,VLOOKUP(BC26,'[3]2010_HVAC'!$EY$7:$KA$83,65),"")</f>
        <v>75.64</v>
      </c>
      <c r="BD56" s="22">
        <f>IF(BD26&gt;0,VLOOKUP(BD26,'[3]2010_HVAC'!$EY$7:$KA$83,65),"")</f>
        <v>1.2323232323232323</v>
      </c>
      <c r="BE56" s="22" t="str">
        <f>IF(BE26&gt;0,VLOOKUP(BE26,'[3]2010_HVAC'!$EY$7:$KA$83,65),"")</f>
        <v/>
      </c>
      <c r="BF56" s="22" t="str">
        <f>IF(BF26&gt;0,VLOOKUP(BF26,'[3]2010_HVAC'!$EY$7:$KA$83,65),"")</f>
        <v/>
      </c>
      <c r="BG56" s="14">
        <f>(SUM(AP56:AX56)+SUM(BA56:BF56))*$BG$5</f>
        <v>201669.18594810663</v>
      </c>
      <c r="BH56" s="21">
        <f>IF($N56&gt;0,VLOOKUP($C56,[2]Vienna!$AB$7:$AN$40,$N56))/((IF($P56=1,'3 PlantsCodes'!$D$26,IF($P56=2,'3 PlantsCodes'!$D$27,IF($P56=3,'3 PlantsCodes'!$D$28,IF($P56=4,'3 PlantsCodes'!$D$28)))))*IF($R56=1,'3 PlantsCodes'!$D$31,IF($R56=2,'3 PlantsCodes'!$D$32)))</f>
        <v>60.690872556635021</v>
      </c>
      <c r="BI56" s="21">
        <f>IF($O56&gt;0,VLOOKUP($C56,[2]Vienna!$AB$7:$AN$40,$O56),0)/(IF($Q56=1,'3 PlantsCodes'!$E$26,IF($Q56=3,'3 PlantsCodes'!$E$28,IF($Q56=4,'3 PlantsCodes'!$E$29,1)))*IF($R56=1,'3 PlantsCodes'!$E$31,IF($R56=2,'3 PlantsCodes'!$E$32)))</f>
        <v>0</v>
      </c>
      <c r="BJ56" s="21">
        <f>VLOOKUP($C56,[2]Vienna!$AB$6:$AZ$40,$T56)</f>
        <v>15.72</v>
      </c>
      <c r="BK56" s="21">
        <f>VLOOKUP($C56,[2]Vienna!$B$7:$Y$40,18)</f>
        <v>11.353794285713454</v>
      </c>
      <c r="BL56" s="21">
        <f>VLOOKUP($C56,[2]Vienna!$B$7:$AA$40,26)</f>
        <v>0.48413464338677781</v>
      </c>
      <c r="BM56" s="22">
        <f>IF($V56=1,-[4]SFH!$E$4,0)</f>
        <v>0</v>
      </c>
      <c r="BN56" s="63" t="s">
        <v>38</v>
      </c>
      <c r="BO56" s="21">
        <f>IF($N56&gt;0,VLOOKUP($C56,[1]Vienna!$AB$7:$AN$40,$N56))/((IF($P56=1,'3 PlantsCodes'!$D$26,IF($P56=2,'3 PlantsCodes'!$D$27,IF($P56=3,'3 PlantsCodes'!$D$28,IF($P56=4,'3 PlantsCodes'!D49)))))*IF($R56=1,'3 PlantsCodes'!$D$31,IF($R56=2,'3 PlantsCodes'!$D$32)))</f>
        <v>69.833367765738757</v>
      </c>
      <c r="BP56" s="21">
        <f>IF($O56&gt;0,VLOOKUP($C56,[1]Vienna!$AB$7:$AN$40,$O56),0)/(IF($Q56=1,'3 PlantsCodes'!$E$26,IF($Q56=3,'3 PlantsCodes'!$E$28,IF($Q56=4,'3 PlantsCodes'!$E$29,1)))*IF($R56=1,'3 PlantsCodes'!$E$31,IF($R56=2,'3 PlantsCodes'!$E$32)))</f>
        <v>0</v>
      </c>
      <c r="BQ56" s="21">
        <f>VLOOKUP($C56,[1]Vienna!$AB$6:$AZ$40,$T56)</f>
        <v>24.27</v>
      </c>
      <c r="BR56" s="21">
        <f>VLOOKUP($C56,[1]Vienna!$B$7:$Y$40,18)</f>
        <v>11.676460606061633</v>
      </c>
      <c r="BS56" s="21">
        <f>VLOOKUP($C56,[1]Vienna!$B$7:$AA$40,26)</f>
        <v>0.43663106775525923</v>
      </c>
      <c r="BT56" s="22">
        <f>IF($V56=1,-[4]AB!$E$4,0)</f>
        <v>0</v>
      </c>
      <c r="BU56" s="63" t="s">
        <v>38</v>
      </c>
    </row>
    <row r="57" spans="1:73" ht="15" customHeight="1" x14ac:dyDescent="0.25">
      <c r="A57" s="190"/>
      <c r="B57" s="100">
        <v>22</v>
      </c>
      <c r="C57" s="96">
        <f t="shared" ref="C57:V57" si="71">IF(C27="","",C27)</f>
        <v>33</v>
      </c>
      <c r="D57" s="55" t="str">
        <f t="shared" si="71"/>
        <v/>
      </c>
      <c r="E57" s="55" t="str">
        <f t="shared" si="71"/>
        <v/>
      </c>
      <c r="F57" s="54" t="str">
        <f t="shared" si="71"/>
        <v/>
      </c>
      <c r="G57" s="54" t="str">
        <f t="shared" si="71"/>
        <v/>
      </c>
      <c r="H57" s="54">
        <f t="shared" si="71"/>
        <v>1</v>
      </c>
      <c r="I57" s="54">
        <f t="shared" si="71"/>
        <v>4</v>
      </c>
      <c r="J57" s="54">
        <f t="shared" si="71"/>
        <v>3</v>
      </c>
      <c r="K57" s="54">
        <f t="shared" si="71"/>
        <v>1</v>
      </c>
      <c r="L57" s="54">
        <f t="shared" si="71"/>
        <v>2</v>
      </c>
      <c r="M57" s="54">
        <f t="shared" si="71"/>
        <v>4312</v>
      </c>
      <c r="N57" s="54">
        <f t="shared" si="71"/>
        <v>9</v>
      </c>
      <c r="O57" s="54">
        <f t="shared" si="71"/>
        <v>0</v>
      </c>
      <c r="P57" s="54">
        <f t="shared" si="71"/>
        <v>2</v>
      </c>
      <c r="Q57" s="54">
        <f t="shared" si="71"/>
        <v>0</v>
      </c>
      <c r="R57" s="54">
        <f t="shared" si="71"/>
        <v>1</v>
      </c>
      <c r="S57" s="54" t="str">
        <f t="shared" si="71"/>
        <v>o</v>
      </c>
      <c r="T57" s="26">
        <f t="shared" si="71"/>
        <v>24</v>
      </c>
      <c r="U57" s="54">
        <f t="shared" si="71"/>
        <v>1</v>
      </c>
      <c r="V57" s="54">
        <f t="shared" si="71"/>
        <v>1</v>
      </c>
      <c r="W57" s="8"/>
      <c r="X57" s="23">
        <f>IF(X27&gt;0,VLOOKUP(X27,'[3]2010_Envelope'!$BH$6:$CR$128,14),"")</f>
        <v>26.239736806752934</v>
      </c>
      <c r="Y57" s="23">
        <f>IF(Y27&gt;0,VLOOKUP(Y27,'[3]2010_Envelope'!$BH$6:$CR$128,14),"")</f>
        <v>92.793783269074012</v>
      </c>
      <c r="Z57" s="23">
        <f>IF(Z27&gt;0,VLOOKUP(Z27,'[3]2010_Envelope'!$BH$6:$CR$128,14),"")</f>
        <v>40.899748145121968</v>
      </c>
      <c r="AA57" s="23">
        <f>IF(AA27&gt;0,VLOOKUP(AA27,'[3]2010_Envelope'!$BH$6:$CR$128,14),"")</f>
        <v>70.926027313839995</v>
      </c>
      <c r="AB57" s="23" t="str">
        <f>IF(AB27&gt;0,VLOOKUP(AB27,'[3]2010_Envelope'!$BH$6:$CR$128,14),"")</f>
        <v/>
      </c>
      <c r="AC57" s="23" t="str">
        <f>IF(AC27&gt;0,VLOOKUP(AC27,'[3]2010_Envelope'!$BH$6:$CR$128,14),"")</f>
        <v/>
      </c>
      <c r="AD57" s="22">
        <f>IF(AD27&gt;0,VLOOKUP(AD27,'[3]2010_HVAC'!$EY$7:$KA$83,62),"")</f>
        <v>6.8624999999999998</v>
      </c>
      <c r="AE57" s="22">
        <f>IF(AE27&gt;0,VLOOKUP(AE27,'[3]2010_HVAC'!$EY$7:$KA$83,62),"")</f>
        <v>12.047500000000001</v>
      </c>
      <c r="AF57" s="22" t="str">
        <f>IF(AF27&gt;0,VLOOKUP(AF27,'[3]2010_HVAC'!$EY$7:$KA$83,62),"")</f>
        <v/>
      </c>
      <c r="AG57" s="61">
        <f>VLOOKUP($C57,[2]Performance!$A$3:$K$36,2)</f>
        <v>2</v>
      </c>
      <c r="AH57" s="61">
        <f t="shared" si="68"/>
        <v>64</v>
      </c>
      <c r="AI57" s="22">
        <f>IF(AI27&gt;0,VLOOKUP(AI27,'[3]2010_HVAC'!$EY$7:$KA$83,AH57),"")</f>
        <v>33.114285714285721</v>
      </c>
      <c r="AJ57" s="22" t="str">
        <f>IF(AJ27&gt;0,VLOOKUP(AJ27,'[3]2010_HVAC'!$EY$7:$KA$83,62),"")</f>
        <v/>
      </c>
      <c r="AK57" s="22">
        <f>IF(AK27&gt;0,VLOOKUP(AK27,'[3]2010_HVAC'!$EY$7:$KA$83,62),"")</f>
        <v>85.4</v>
      </c>
      <c r="AL57" s="22">
        <f>IF(AL27&gt;0,VLOOKUP(AL27,'[3]2010_HVAC'!$EY$7:$KA$83,62),"")</f>
        <v>8.7142857142857135</v>
      </c>
      <c r="AM57" s="22">
        <f>IF(AM27&gt;0,VLOOKUP(AM27,'[3]2010_HVAC'!$EY$7:$KA$83,62),"")</f>
        <v>10.736000000000001</v>
      </c>
      <c r="AN57" s="22">
        <f>IF(AN27&gt;0,VLOOKUP(AN27,'[3]2010_HVAC'!$EY$7:$KA$83,62),"")</f>
        <v>57.95</v>
      </c>
      <c r="AO57" s="14">
        <f t="shared" si="37"/>
        <v>62395.741374870457</v>
      </c>
      <c r="AP57" s="23">
        <f>IF(AP27&gt;0,VLOOKUP(AP27,'[3]2010_Envelope'!$BH$6:$CR$128,15),"")</f>
        <v>12.697368205410882</v>
      </c>
      <c r="AQ57" s="23">
        <f>IF(AQ27&gt;0,VLOOKUP(AQ27,'[3]2010_Envelope'!$BH$6:$CR$128,15),"")</f>
        <v>30.504485469240407</v>
      </c>
      <c r="AR57" s="23">
        <f>IF(AR27&gt;0,VLOOKUP(AR27,'[3]2010_Envelope'!$BH$6:$CR$128,15),"")</f>
        <v>19.791325101002339</v>
      </c>
      <c r="AS57" s="23">
        <f>IF(AS27&gt;0,VLOOKUP(AS27,'[3]2010_Envelope'!$BH$6:$CR$128,15),"")</f>
        <v>65.332657909329029</v>
      </c>
      <c r="AT57" s="23" t="str">
        <f>IF(AT27&gt;0,VLOOKUP(AT27,'[3]2010_Envelope'!$BH$6:$CR$128,15),"")</f>
        <v/>
      </c>
      <c r="AU57" s="23" t="str">
        <f>IF(AU27&gt;0,VLOOKUP(AU27,'[3]2010_Envelope'!$BH$6:$CR$128,15),"")</f>
        <v/>
      </c>
      <c r="AV57" s="22">
        <f>IF(AV27&gt;0,VLOOKUP(AV27,'[3]2010_HVAC'!$EY$7:$KA$83,65),"")</f>
        <v>8.3908888888888882</v>
      </c>
      <c r="AW57" s="22">
        <f>IF(AW27&gt;0,VLOOKUP(AW27,'[3]2010_HVAC'!$EY$7:$KA$83,65),"")</f>
        <v>13.57798383838384</v>
      </c>
      <c r="AX57" s="22" t="str">
        <f>IF(AX27&gt;0,VLOOKUP(AX27,'[3]2010_HVAC'!$EY$7:$KA$83,65),"")</f>
        <v/>
      </c>
      <c r="AY57" s="61">
        <f>VLOOKUP($C57,[1]Performance!$A$3:$K$36,2)</f>
        <v>2</v>
      </c>
      <c r="AZ57" s="61">
        <f t="shared" si="69"/>
        <v>67</v>
      </c>
      <c r="BA57" s="22">
        <f>IF(BA27&gt;0,VLOOKUP(BA27,'[3]2010_HVAC'!$EY$7:$KA$83,AZ57),"")</f>
        <v>5.7672727272727276</v>
      </c>
      <c r="BB57" s="22" t="str">
        <f>IF(BB27&gt;0,VLOOKUP(BB27,'[3]2010_HVAC'!$EY$7:$KA$83,65),"")</f>
        <v/>
      </c>
      <c r="BC57" s="22">
        <f>IF(BC27&gt;0,VLOOKUP(BC27,'[3]2010_HVAC'!$EY$7:$KA$83,65),"")</f>
        <v>75.64</v>
      </c>
      <c r="BD57" s="22">
        <f>IF(BD27&gt;0,VLOOKUP(BD27,'[3]2010_HVAC'!$EY$7:$KA$83,65),"")</f>
        <v>1.2323232323232323</v>
      </c>
      <c r="BE57" s="22">
        <f>IF(BE27&gt;0,VLOOKUP(BE27,'[3]2010_HVAC'!$EY$7:$KA$83,65),"")</f>
        <v>13.555555555555555</v>
      </c>
      <c r="BF57" s="22">
        <f>IF(BF27&gt;0,VLOOKUP(BF27,'[3]2010_HVAC'!$EY$7:$KA$83,65),"")</f>
        <v>36.057777777777773</v>
      </c>
      <c r="BG57" s="14">
        <f t="shared" si="39"/>
        <v>279722.16231813282</v>
      </c>
      <c r="BH57" s="21">
        <f>IF($N57&gt;0,VLOOKUP($C57,[2]Vienna!$AB$7:$AN$40,$N57))/((IF($P57=1,'3 PlantsCodes'!$D$26,IF($P57=2,'3 PlantsCodes'!$D$27,IF($P57=3,'3 PlantsCodes'!$D$28,IF($P57=4,'3 PlantsCodes'!$D$28)))))*IF($R57=1,'3 PlantsCodes'!$D$31,IF($R57=2,'3 PlantsCodes'!$D$32)))</f>
        <v>37.032665024462773</v>
      </c>
      <c r="BI57" s="21">
        <f>IF($O57&gt;0,VLOOKUP($C57,[2]Vienna!$AB$7:$AN$40,$O57),0)/(IF($Q57=1,'3 PlantsCodes'!$E$26,IF($Q57=3,'3 PlantsCodes'!$E$28,IF($Q57=4,'3 PlantsCodes'!$E$29,1)))*IF($R57=1,'3 PlantsCodes'!$E$31,IF($R57=2,'3 PlantsCodes'!$E$32)))</f>
        <v>0</v>
      </c>
      <c r="BJ57" s="21">
        <f>VLOOKUP($C57,[2]Vienna!$AB$6:$AZ$40,$T57)</f>
        <v>9.3271428571428565</v>
      </c>
      <c r="BK57" s="21">
        <f>VLOOKUP($C57,[2]Vienna!$B$7:$Y$40,18)</f>
        <v>11.353794285713454</v>
      </c>
      <c r="BL57" s="21">
        <f>VLOOKUP($C57,[2]Vienna!$B$7:$AA$40,26)</f>
        <v>4.8964336868883285</v>
      </c>
      <c r="BM57" s="22">
        <f>IF($V57=1,-[4]SFH!$E$4,0)</f>
        <v>-17.085714285714285</v>
      </c>
      <c r="BN57" s="63" t="s">
        <v>38</v>
      </c>
      <c r="BO57" s="21">
        <f>IF($N57&gt;0,VLOOKUP($C57,[1]Vienna!$AB$7:$AN$40,$N57))/((IF($P57=1,'3 PlantsCodes'!$D$26,IF($P57=2,'3 PlantsCodes'!$D$27,IF($P57=3,'3 PlantsCodes'!$D$28,IF($P57=4,'3 PlantsCodes'!D50)))))*IF($R57=1,'3 PlantsCodes'!$D$31,IF($R57=2,'3 PlantsCodes'!$D$32)))</f>
        <v>47.092629403092829</v>
      </c>
      <c r="BP57" s="21">
        <f>IF($O57&gt;0,VLOOKUP($C57,[1]Vienna!$AB$7:$AN$40,$O57),0)/(IF($Q57=1,'3 PlantsCodes'!$E$26,IF($Q57=3,'3 PlantsCodes'!$E$28,IF($Q57=4,'3 PlantsCodes'!$E$29,1)))*IF($R57=1,'3 PlantsCodes'!$E$31,IF($R57=2,'3 PlantsCodes'!$E$32)))</f>
        <v>0</v>
      </c>
      <c r="BQ57" s="21">
        <f>VLOOKUP($C57,[1]Vienna!$AB$6:$AZ$40,$T57)</f>
        <v>14.82151515151515</v>
      </c>
      <c r="BR57" s="21">
        <f>VLOOKUP($C57,[1]Vienna!$B$7:$Y$40,18)</f>
        <v>11.676460606061633</v>
      </c>
      <c r="BS57" s="21">
        <f>VLOOKUP($C57,[1]Vienna!$B$7:$AA$40,26)</f>
        <v>4.7147462636966049</v>
      </c>
      <c r="BT57" s="22">
        <f>IF($V57=1,-[4]AB!$E$4,0)</f>
        <v>-10.775757575757575</v>
      </c>
      <c r="BU57" s="63" t="s">
        <v>38</v>
      </c>
    </row>
    <row r="58" spans="1:73" ht="15" customHeight="1" x14ac:dyDescent="0.25">
      <c r="A58" s="190"/>
      <c r="B58" s="100">
        <v>23</v>
      </c>
      <c r="C58" s="96">
        <f t="shared" ref="C58:V58" si="72">IF(C28="","",C28)</f>
        <v>33</v>
      </c>
      <c r="D58" s="55" t="str">
        <f t="shared" si="72"/>
        <v/>
      </c>
      <c r="E58" s="55" t="str">
        <f t="shared" si="72"/>
        <v/>
      </c>
      <c r="F58" s="54" t="str">
        <f t="shared" si="72"/>
        <v/>
      </c>
      <c r="G58" s="54" t="str">
        <f t="shared" si="72"/>
        <v/>
      </c>
      <c r="H58" s="54">
        <f t="shared" si="72"/>
        <v>1</v>
      </c>
      <c r="I58" s="54">
        <f t="shared" si="72"/>
        <v>4</v>
      </c>
      <c r="J58" s="54">
        <f t="shared" si="72"/>
        <v>3</v>
      </c>
      <c r="K58" s="54">
        <f t="shared" si="72"/>
        <v>1</v>
      </c>
      <c r="L58" s="54">
        <f t="shared" si="72"/>
        <v>2</v>
      </c>
      <c r="M58" s="54">
        <f t="shared" si="72"/>
        <v>4312</v>
      </c>
      <c r="N58" s="54">
        <f t="shared" si="72"/>
        <v>8</v>
      </c>
      <c r="O58" s="54">
        <f t="shared" si="72"/>
        <v>0</v>
      </c>
      <c r="P58" s="54">
        <f t="shared" si="72"/>
        <v>1</v>
      </c>
      <c r="Q58" s="54">
        <f t="shared" si="72"/>
        <v>0</v>
      </c>
      <c r="R58" s="54">
        <f t="shared" si="72"/>
        <v>1</v>
      </c>
      <c r="S58" s="54" t="str">
        <f t="shared" si="72"/>
        <v>o</v>
      </c>
      <c r="T58" s="26">
        <f t="shared" si="72"/>
        <v>23</v>
      </c>
      <c r="U58" s="54">
        <f t="shared" si="72"/>
        <v>1</v>
      </c>
      <c r="V58" s="54">
        <f t="shared" si="72"/>
        <v>1</v>
      </c>
      <c r="W58" s="19" t="str">
        <f>IF(W28="","",W28)</f>
        <v/>
      </c>
      <c r="X58" s="23">
        <f>IF(X28&gt;0,VLOOKUP(X28,'[3]2010_Envelope'!$BH$6:$CR$128,14),"")</f>
        <v>26.239736806752934</v>
      </c>
      <c r="Y58" s="23">
        <f>IF(Y28&gt;0,VLOOKUP(Y28,'[3]2010_Envelope'!$BH$6:$CR$128,14),"")</f>
        <v>92.793783269074012</v>
      </c>
      <c r="Z58" s="23">
        <f>IF(Z28&gt;0,VLOOKUP(Z28,'[3]2010_Envelope'!$BH$6:$CR$128,14),"")</f>
        <v>40.899748145121968</v>
      </c>
      <c r="AA58" s="23">
        <f>IF(AA28&gt;0,VLOOKUP(AA28,'[3]2010_Envelope'!$BH$6:$CR$128,14),"")</f>
        <v>70.926027313839995</v>
      </c>
      <c r="AB58" s="23" t="str">
        <f>IF(AB28&gt;0,VLOOKUP(AB28,'[3]2010_Envelope'!$BH$6:$CR$128,14),"")</f>
        <v/>
      </c>
      <c r="AC58" s="23" t="str">
        <f>IF(AC28&gt;0,VLOOKUP(AC28,'[3]2010_Envelope'!$BH$6:$CR$128,14),"")</f>
        <v/>
      </c>
      <c r="AD58" s="22">
        <f>IF(AD28&gt;0,VLOOKUP(AD28,'[3]2010_HVAC'!$EY$7:$KA$83,62),"")</f>
        <v>6.8624999999999998</v>
      </c>
      <c r="AE58" s="22">
        <f>IF(AE28&gt;0,VLOOKUP(AE28,'[3]2010_HVAC'!$EY$7:$KA$83,62),"")</f>
        <v>12.047500000000001</v>
      </c>
      <c r="AF58" s="22" t="str">
        <f>IF(AF28&gt;0,VLOOKUP(AF28,'[3]2010_HVAC'!$EY$7:$KA$83,62),"")</f>
        <v/>
      </c>
      <c r="AG58" s="61">
        <f>VLOOKUP($C58,[2]Performance!$A$3:$K$36,2)</f>
        <v>2</v>
      </c>
      <c r="AH58" s="61">
        <f t="shared" si="68"/>
        <v>64</v>
      </c>
      <c r="AI58" s="22">
        <f>IF(AI28&gt;0,VLOOKUP(AI28,'[3]2010_HVAC'!$EY$7:$KA$83,AH58),"")</f>
        <v>89.138121089587443</v>
      </c>
      <c r="AJ58" s="22" t="str">
        <f>IF(AJ28&gt;0,VLOOKUP(AJ28,'[3]2010_HVAC'!$EY$7:$KA$83,62),"")</f>
        <v/>
      </c>
      <c r="AK58" s="22">
        <f>IF(AK28&gt;0,VLOOKUP(AK28,'[3]2010_HVAC'!$EY$7:$KA$83,62),"")</f>
        <v>107.36</v>
      </c>
      <c r="AL58" s="22">
        <f>IF(AL28&gt;0,VLOOKUP(AL28,'[3]2010_HVAC'!$EY$7:$KA$83,62),"")</f>
        <v>8.7142857142857135</v>
      </c>
      <c r="AM58" s="22">
        <f>IF(AM28&gt;0,VLOOKUP(AM28,'[3]2010_HVAC'!$EY$7:$KA$83,62),"")</f>
        <v>10.736000000000001</v>
      </c>
      <c r="AN58" s="22">
        <f>IF(AN28&gt;0,VLOOKUP(AN28,'[3]2010_HVAC'!$EY$7:$KA$83,62),"")</f>
        <v>57.95</v>
      </c>
      <c r="AO58" s="14">
        <f t="shared" si="37"/>
        <v>73313.478327412697</v>
      </c>
      <c r="AP58" s="23">
        <f>IF(AP28&gt;0,VLOOKUP(AP28,'[3]2010_Envelope'!$BH$6:$CR$128,15),"")</f>
        <v>12.697368205410882</v>
      </c>
      <c r="AQ58" s="23">
        <f>IF(AQ28&gt;0,VLOOKUP(AQ28,'[3]2010_Envelope'!$BH$6:$CR$128,15),"")</f>
        <v>30.504485469240407</v>
      </c>
      <c r="AR58" s="23">
        <f>IF(AR28&gt;0,VLOOKUP(AR28,'[3]2010_Envelope'!$BH$6:$CR$128,15),"")</f>
        <v>19.791325101002339</v>
      </c>
      <c r="AS58" s="23">
        <f>IF(AS28&gt;0,VLOOKUP(AS28,'[3]2010_Envelope'!$BH$6:$CR$128,15),"")</f>
        <v>65.332657909329029</v>
      </c>
      <c r="AT58" s="23" t="str">
        <f>IF(AT28&gt;0,VLOOKUP(AT28,'[3]2010_Envelope'!$BH$6:$CR$128,15),"")</f>
        <v/>
      </c>
      <c r="AU58" s="23" t="str">
        <f>IF(AU28&gt;0,VLOOKUP(AU28,'[3]2010_Envelope'!$BH$6:$CR$128,15),"")</f>
        <v/>
      </c>
      <c r="AV58" s="22">
        <f>IF(AV28&gt;0,VLOOKUP(AV28,'[3]2010_HVAC'!$EY$7:$KA$83,65),"")</f>
        <v>8.3908888888888882</v>
      </c>
      <c r="AW58" s="22">
        <f>IF(AW28&gt;0,VLOOKUP(AW28,'[3]2010_HVAC'!$EY$7:$KA$83,65),"")</f>
        <v>13.57798383838384</v>
      </c>
      <c r="AX58" s="22" t="str">
        <f>IF(AX28&gt;0,VLOOKUP(AX28,'[3]2010_HVAC'!$EY$7:$KA$83,65),"")</f>
        <v/>
      </c>
      <c r="AY58" s="61">
        <f>VLOOKUP($C58,[1]Performance!$A$3:$K$36,2)</f>
        <v>2</v>
      </c>
      <c r="AZ58" s="61">
        <f t="shared" si="69"/>
        <v>67</v>
      </c>
      <c r="BA58" s="22">
        <f>IF(BA28&gt;0,VLOOKUP(BA28,'[3]2010_HVAC'!$EY$7:$KA$83,AZ58),"")</f>
        <v>54.407430289381175</v>
      </c>
      <c r="BB58" s="22" t="str">
        <f>IF(BB28&gt;0,VLOOKUP(BB28,'[3]2010_HVAC'!$EY$7:$KA$83,65),"")</f>
        <v/>
      </c>
      <c r="BC58" s="22">
        <f>IF(BC28&gt;0,VLOOKUP(BC28,'[3]2010_HVAC'!$EY$7:$KA$83,65),"")</f>
        <v>100.04</v>
      </c>
      <c r="BD58" s="22">
        <f>IF(BD28&gt;0,VLOOKUP(BD28,'[3]2010_HVAC'!$EY$7:$KA$83,65),"")</f>
        <v>1.2323232323232323</v>
      </c>
      <c r="BE58" s="22">
        <f>IF(BE28&gt;0,VLOOKUP(BE28,'[3]2010_HVAC'!$EY$7:$KA$83,65),"")</f>
        <v>13.555555555555555</v>
      </c>
      <c r="BF58" s="22">
        <f>IF(BF28&gt;0,VLOOKUP(BF28,'[3]2010_HVAC'!$EY$7:$KA$83,65),"")</f>
        <v>36.057777777777773</v>
      </c>
      <c r="BG58" s="14">
        <f t="shared" si="39"/>
        <v>352031.91830462019</v>
      </c>
      <c r="BH58" s="21">
        <f>IF($N58&gt;0,VLOOKUP($C58,[2]Vienna!$AB$7:$AN$40,$N58))/((IF($P58=1,'3 PlantsCodes'!$D$26,IF($P58=2,'3 PlantsCodes'!$D$27,IF($P58=3,'3 PlantsCodes'!$D$28,IF($P58=4,'3 PlantsCodes'!$D$28)))))*IF($R58=1,'3 PlantsCodes'!$D$31,IF($R58=2,'3 PlantsCodes'!$D$32)))</f>
        <v>10.399484711606419</v>
      </c>
      <c r="BI58" s="21">
        <f>IF($O58&gt;0,VLOOKUP($C58,[2]Vienna!$AB$7:$AN$40,$O58),0)/(IF($Q58=1,'3 PlantsCodes'!$E$26,IF($Q58=3,'3 PlantsCodes'!$E$28,IF($Q58=4,'3 PlantsCodes'!$E$29,1)))*IF($R58=1,'3 PlantsCodes'!$E$31,IF($R58=2,'3 PlantsCodes'!$E$32)))</f>
        <v>0</v>
      </c>
      <c r="BJ58" s="21">
        <f>VLOOKUP($C58,[2]Vienna!$AB$6:$AZ$40,$T58)</f>
        <v>2.7600605501510453</v>
      </c>
      <c r="BK58" s="21">
        <f>VLOOKUP($C58,[2]Vienna!$B$7:$Y$40,18)</f>
        <v>11.353794285713454</v>
      </c>
      <c r="BL58" s="21">
        <f>VLOOKUP($C58,[2]Vienna!$B$7:$AA$40,26)</f>
        <v>4.8964336868883285</v>
      </c>
      <c r="BM58" s="22">
        <f>IF($V58=1,-[4]SFH!$E$4,0)</f>
        <v>-17.085714285714285</v>
      </c>
      <c r="BN58" s="63" t="s">
        <v>38</v>
      </c>
      <c r="BO58" s="21">
        <f>IF($N58&gt;0,VLOOKUP($C58,[1]Vienna!$AB$7:$AN$40,$N58))/((IF($P58=1,'3 PlantsCodes'!$D$26,IF($P58=2,'3 PlantsCodes'!$D$27,IF($P58=3,'3 PlantsCodes'!$D$28,IF($P58=4,'3 PlantsCodes'!D51)))))*IF($R58=1,'3 PlantsCodes'!$D$31,IF($R58=2,'3 PlantsCodes'!$D$32)))</f>
        <v>13.67875073003419</v>
      </c>
      <c r="BP58" s="21">
        <f>IF($O58&gt;0,VLOOKUP($C58,[1]Vienna!$AB$7:$AN$40,$O58),0)/(IF($Q58=1,'3 PlantsCodes'!$E$26,IF($Q58=3,'3 PlantsCodes'!$E$28,IF($Q58=4,'3 PlantsCodes'!$E$29,1)))*IF($R58=1,'3 PlantsCodes'!$E$31,IF($R58=2,'3 PlantsCodes'!$E$32)))</f>
        <v>0</v>
      </c>
      <c r="BQ58" s="21">
        <f>VLOOKUP($C58,[1]Vienna!$AB$6:$AZ$40,$T58)</f>
        <v>4.5365868025703913</v>
      </c>
      <c r="BR58" s="21">
        <f>VLOOKUP($C58,[1]Vienna!$B$7:$Y$40,18)</f>
        <v>11.676460606061633</v>
      </c>
      <c r="BS58" s="21">
        <f>VLOOKUP($C58,[1]Vienna!$B$7:$AA$40,26)</f>
        <v>4.7147462636966049</v>
      </c>
      <c r="BT58" s="22">
        <f>IF($V58=1,-[4]AB!$E$4,0)</f>
        <v>-10.775757575757575</v>
      </c>
      <c r="BU58" s="63" t="s">
        <v>38</v>
      </c>
    </row>
    <row r="59" spans="1:73" ht="15" customHeight="1" x14ac:dyDescent="0.25">
      <c r="A59" s="190"/>
      <c r="B59" s="100">
        <v>24</v>
      </c>
      <c r="C59" s="96">
        <f t="shared" ref="C59:W59" si="73">IF(C29="","",C29)</f>
        <v>31</v>
      </c>
      <c r="D59" s="55" t="str">
        <f t="shared" si="73"/>
        <v/>
      </c>
      <c r="E59" s="55" t="str">
        <f t="shared" si="73"/>
        <v/>
      </c>
      <c r="F59" s="54" t="str">
        <f t="shared" si="73"/>
        <v/>
      </c>
      <c r="G59" s="54" t="str">
        <f t="shared" si="73"/>
        <v/>
      </c>
      <c r="H59" s="54">
        <f t="shared" si="73"/>
        <v>0</v>
      </c>
      <c r="I59" s="54">
        <f t="shared" si="73"/>
        <v>4</v>
      </c>
      <c r="J59" s="54">
        <f t="shared" si="73"/>
        <v>3</v>
      </c>
      <c r="K59" s="54">
        <f t="shared" si="73"/>
        <v>1</v>
      </c>
      <c r="L59" s="54">
        <f t="shared" si="73"/>
        <v>1</v>
      </c>
      <c r="M59" s="54">
        <f t="shared" si="73"/>
        <v>4311</v>
      </c>
      <c r="N59" s="54">
        <f t="shared" si="73"/>
        <v>9</v>
      </c>
      <c r="O59" s="54">
        <f t="shared" si="73"/>
        <v>0</v>
      </c>
      <c r="P59" s="54">
        <f t="shared" si="73"/>
        <v>2</v>
      </c>
      <c r="Q59" s="54">
        <f t="shared" si="73"/>
        <v>0</v>
      </c>
      <c r="R59" s="54">
        <f t="shared" si="73"/>
        <v>1</v>
      </c>
      <c r="S59" s="54" t="str">
        <f t="shared" si="73"/>
        <v>o</v>
      </c>
      <c r="T59" s="26">
        <f t="shared" si="73"/>
        <v>24</v>
      </c>
      <c r="U59" s="54">
        <f t="shared" si="73"/>
        <v>1</v>
      </c>
      <c r="V59" s="54">
        <f t="shared" si="73"/>
        <v>0</v>
      </c>
      <c r="W59" s="19" t="str">
        <f t="shared" si="73"/>
        <v/>
      </c>
      <c r="X59" s="23">
        <f>IF(X29&gt;0,VLOOKUP(X29,'[3]2010_Envelope'!$BH$6:$CR$128,14),"")</f>
        <v>26.239736806752934</v>
      </c>
      <c r="Y59" s="23">
        <f>IF(Y29&gt;0,VLOOKUP(Y29,'[3]2010_Envelope'!$BH$6:$CR$128,14),"")</f>
        <v>92.793783269074012</v>
      </c>
      <c r="Z59" s="23">
        <f>IF(Z29&gt;0,VLOOKUP(Z29,'[3]2010_Envelope'!$BH$6:$CR$128,14),"")</f>
        <v>40.899748145121968</v>
      </c>
      <c r="AA59" s="23">
        <f>IF(AA29&gt;0,VLOOKUP(AA29,'[3]2010_Envelope'!$BH$6:$CR$128,14),"")</f>
        <v>70.926027313839995</v>
      </c>
      <c r="AB59" s="23" t="str">
        <f>IF(AB29&gt;0,VLOOKUP(AB29,'[3]2010_Envelope'!$BH$6:$CR$128,14),"")</f>
        <v/>
      </c>
      <c r="AC59" s="23" t="str">
        <f>IF(AC29&gt;0,VLOOKUP(AC29,'[3]2010_Envelope'!$BH$6:$CR$128,14),"")</f>
        <v/>
      </c>
      <c r="AD59" s="22" t="str">
        <f>IF(AD29&gt;0,VLOOKUP(AD29,'[3]2010_HVAC'!$EY$7:$KA$83,62),"")</f>
        <v/>
      </c>
      <c r="AE59" s="22" t="str">
        <f>IF(AE29&gt;0,VLOOKUP(AE29,'[3]2010_HVAC'!$EY$7:$KA$83,62),"")</f>
        <v/>
      </c>
      <c r="AF59" s="22" t="str">
        <f>IF(AF29&gt;0,VLOOKUP(AF29,'[3]2010_HVAC'!$EY$7:$KA$83,62),"")</f>
        <v/>
      </c>
      <c r="AG59" s="61">
        <f>VLOOKUP($C59,[2]Performance!$A$3:$K$36,2)</f>
        <v>2</v>
      </c>
      <c r="AH59" s="61">
        <f t="shared" ref="AH59:AH62" si="74">IF(AG59=0,62,IF(AG59=1,63,64))</f>
        <v>64</v>
      </c>
      <c r="AI59" s="22">
        <f>IF(AI29&gt;0,VLOOKUP(AI29,'[3]2010_HVAC'!$EY$7:$KA$83,AH59),"")</f>
        <v>33.114285714285721</v>
      </c>
      <c r="AJ59" s="22" t="str">
        <f>IF(AJ29&gt;0,VLOOKUP(AJ29,'[3]2010_HVAC'!$EY$7:$KA$83,62),"")</f>
        <v/>
      </c>
      <c r="AK59" s="22">
        <f>IF(AK29&gt;0,VLOOKUP(AK29,'[3]2010_HVAC'!$EY$7:$KA$83,62),"")</f>
        <v>85.4</v>
      </c>
      <c r="AL59" s="22">
        <f>IF(AL29&gt;0,VLOOKUP(AL29,'[3]2010_HVAC'!$EY$7:$KA$83,62),"")</f>
        <v>8.7142857142857135</v>
      </c>
      <c r="AM59" s="22">
        <f>IF(AM29&gt;0,VLOOKUP(AM29,'[3]2010_HVAC'!$EY$7:$KA$83,62),"")</f>
        <v>10.736000000000001</v>
      </c>
      <c r="AN59" s="22" t="str">
        <f>IF(AN29&gt;0,VLOOKUP(AN29,'[3]2010_HVAC'!$EY$7:$KA$83,62),"")</f>
        <v/>
      </c>
      <c r="AO59" s="14">
        <f t="shared" si="37"/>
        <v>51635.341374870455</v>
      </c>
      <c r="AP59" s="23">
        <f>IF(AP29&gt;0,VLOOKUP(AP29,'[3]2010_Envelope'!$BH$6:$CR$128,15),"")</f>
        <v>12.697368205410882</v>
      </c>
      <c r="AQ59" s="23">
        <f>IF(AQ29&gt;0,VLOOKUP(AQ29,'[3]2010_Envelope'!$BH$6:$CR$128,15),"")</f>
        <v>30.504485469240407</v>
      </c>
      <c r="AR59" s="23">
        <f>IF(AR29&gt;0,VLOOKUP(AR29,'[3]2010_Envelope'!$BH$6:$CR$128,15),"")</f>
        <v>19.791325101002339</v>
      </c>
      <c r="AS59" s="23">
        <f>IF(AS29&gt;0,VLOOKUP(AS29,'[3]2010_Envelope'!$BH$6:$CR$128,15),"")</f>
        <v>65.332657909329029</v>
      </c>
      <c r="AT59" s="23" t="str">
        <f>IF(AT29&gt;0,VLOOKUP(AT29,'[3]2010_Envelope'!$BH$6:$CR$128,15),"")</f>
        <v/>
      </c>
      <c r="AU59" s="23" t="str">
        <f>IF(AU29&gt;0,VLOOKUP(AU29,'[3]2010_Envelope'!$BH$6:$CR$128,15),"")</f>
        <v/>
      </c>
      <c r="AV59" s="22" t="str">
        <f>IF(AV29&gt;0,VLOOKUP(AV29,'[3]2010_HVAC'!$EY$7:$KA$83,65),"")</f>
        <v/>
      </c>
      <c r="AW59" s="22" t="str">
        <f>IF(AW29&gt;0,VLOOKUP(AW29,'[3]2010_HVAC'!$EY$7:$KA$83,65),"")</f>
        <v/>
      </c>
      <c r="AX59" s="22" t="str">
        <f>IF(AX29&gt;0,VLOOKUP(AX29,'[3]2010_HVAC'!$EY$7:$KA$83,65),"")</f>
        <v/>
      </c>
      <c r="AY59" s="61">
        <f>VLOOKUP($C59,[1]Performance!$A$3:$K$36,2)</f>
        <v>2</v>
      </c>
      <c r="AZ59" s="61">
        <f t="shared" ref="AZ59:AZ62" si="75">IF(AY59=0,65,IF(AY59=1,66,67))</f>
        <v>67</v>
      </c>
      <c r="BA59" s="22">
        <f>IF(BA29&gt;0,VLOOKUP(BA29,'[3]2010_HVAC'!$EY$7:$KA$83,AZ59),"")</f>
        <v>5.7672727272727276</v>
      </c>
      <c r="BB59" s="22" t="str">
        <f>IF(BB29&gt;0,VLOOKUP(BB29,'[3]2010_HVAC'!$EY$7:$KA$83,65),"")</f>
        <v/>
      </c>
      <c r="BC59" s="22">
        <f>IF(BC29&gt;0,VLOOKUP(BC29,'[3]2010_HVAC'!$EY$7:$KA$83,65),"")</f>
        <v>75.64</v>
      </c>
      <c r="BD59" s="22">
        <f>IF(BD29&gt;0,VLOOKUP(BD29,'[3]2010_HVAC'!$EY$7:$KA$83,65),"")</f>
        <v>1.2323232323232323</v>
      </c>
      <c r="BE59" s="22">
        <f>IF(BE29&gt;0,VLOOKUP(BE29,'[3]2010_HVAC'!$EY$7:$KA$83,65),"")</f>
        <v>13.555555555555555</v>
      </c>
      <c r="BF59" s="22" t="str">
        <f>IF(BF29&gt;0,VLOOKUP(BF29,'[3]2010_HVAC'!$EY$7:$KA$83,65),"")</f>
        <v/>
      </c>
      <c r="BG59" s="14">
        <f t="shared" si="39"/>
        <v>222275.77831813286</v>
      </c>
      <c r="BH59" s="21">
        <f>IF($N59&gt;0,VLOOKUP($C59,[2]Vienna!$AB$7:$AN$40,$N59))/((IF($P59=1,'3 PlantsCodes'!$D$26,IF($P59=2,'3 PlantsCodes'!$D$27,IF($P59=3,'3 PlantsCodes'!$D$28,IF($P59=4,'3 PlantsCodes'!$D$28)))))*IF($R59=1,'3 PlantsCodes'!$D$31,IF($R59=2,'3 PlantsCodes'!$D$32)))</f>
        <v>54.941516138165817</v>
      </c>
      <c r="BI59" s="21">
        <f>IF($O59&gt;0,VLOOKUP($C59,[2]Vienna!$AB$7:$AN$40,$O59),0)/(IF($Q59=1,'3 PlantsCodes'!$E$26,IF($Q59=3,'3 PlantsCodes'!$E$28,IF($Q59=4,'3 PlantsCodes'!$E$29,1)))*IF($R59=1,'3 PlantsCodes'!$E$31,IF($R59=2,'3 PlantsCodes'!$E$32)))</f>
        <v>0</v>
      </c>
      <c r="BJ59" s="21">
        <f>VLOOKUP($C59,[2]Vienna!$AB$6:$AZ$40,$T59)</f>
        <v>9.3271428571428565</v>
      </c>
      <c r="BK59" s="21">
        <f>VLOOKUP($C59,[2]Vienna!$B$7:$Y$40,18)</f>
        <v>11.353794285713454</v>
      </c>
      <c r="BL59" s="21">
        <f>VLOOKUP($C59,[2]Vienna!$B$7:$AA$40,26)</f>
        <v>0.46269433447530151</v>
      </c>
      <c r="BM59" s="22">
        <f>IF($V59=1,-[4]SFH!$E$4,0)</f>
        <v>0</v>
      </c>
      <c r="BN59" s="63" t="s">
        <v>38</v>
      </c>
      <c r="BO59" s="21">
        <f>IF($N59&gt;0,VLOOKUP($C59,[1]Vienna!$AB$7:$AN$40,$N59))/((IF($P59=1,'3 PlantsCodes'!$D$26,IF($P59=2,'3 PlantsCodes'!$D$27,IF($P59=3,'3 PlantsCodes'!$D$28,IF($P59=4,'3 PlantsCodes'!D52)))))*IF($R59=1,'3 PlantsCodes'!$D$31,IF($R59=2,'3 PlantsCodes'!$D$32)))</f>
        <v>64.413085377099151</v>
      </c>
      <c r="BP59" s="21">
        <f>IF($O59&gt;0,VLOOKUP($C59,[1]Vienna!$AB$7:$AN$40,$O59),0)/(IF($Q59=1,'3 PlantsCodes'!$E$26,IF($Q59=3,'3 PlantsCodes'!$E$28,IF($Q59=4,'3 PlantsCodes'!$E$29,1)))*IF($R59=1,'3 PlantsCodes'!$E$31,IF($R59=2,'3 PlantsCodes'!$E$32)))</f>
        <v>0</v>
      </c>
      <c r="BQ59" s="21">
        <f>VLOOKUP($C59,[1]Vienna!$AB$6:$AZ$40,$T59)</f>
        <v>14.82151515151515</v>
      </c>
      <c r="BR59" s="21">
        <f>VLOOKUP($C59,[1]Vienna!$B$7:$Y$40,18)</f>
        <v>11.676460606061633</v>
      </c>
      <c r="BS59" s="21">
        <f>VLOOKUP($C59,[1]Vienna!$B$7:$AA$40,26)</f>
        <v>0.42054864348482385</v>
      </c>
      <c r="BT59" s="22">
        <f>IF($V59=1,-[4]AB!$E$4,0)</f>
        <v>0</v>
      </c>
      <c r="BU59" s="63" t="s">
        <v>38</v>
      </c>
    </row>
    <row r="60" spans="1:73" ht="15" customHeight="1" x14ac:dyDescent="0.25">
      <c r="A60" s="190"/>
      <c r="B60" s="100">
        <v>25</v>
      </c>
      <c r="C60" s="96">
        <f t="shared" ref="C60:W60" si="76">IF(C30="","",C30)</f>
        <v>27</v>
      </c>
      <c r="D60" s="55" t="str">
        <f t="shared" si="76"/>
        <v/>
      </c>
      <c r="E60" s="55" t="str">
        <f t="shared" si="76"/>
        <v/>
      </c>
      <c r="F60" s="54" t="str">
        <f t="shared" si="76"/>
        <v/>
      </c>
      <c r="G60" s="54" t="str">
        <f t="shared" si="76"/>
        <v/>
      </c>
      <c r="H60" s="54">
        <f t="shared" si="76"/>
        <v>0</v>
      </c>
      <c r="I60" s="54">
        <f t="shared" si="76"/>
        <v>4</v>
      </c>
      <c r="J60" s="54">
        <f t="shared" si="76"/>
        <v>2</v>
      </c>
      <c r="K60" s="54">
        <f t="shared" si="76"/>
        <v>1</v>
      </c>
      <c r="L60" s="54">
        <f t="shared" si="76"/>
        <v>1</v>
      </c>
      <c r="M60" s="54">
        <f t="shared" si="76"/>
        <v>4211</v>
      </c>
      <c r="N60" s="54">
        <f t="shared" si="76"/>
        <v>9</v>
      </c>
      <c r="O60" s="54">
        <f t="shared" si="76"/>
        <v>0</v>
      </c>
      <c r="P60" s="54">
        <f t="shared" si="76"/>
        <v>1</v>
      </c>
      <c r="Q60" s="54">
        <f t="shared" si="76"/>
        <v>0</v>
      </c>
      <c r="R60" s="54">
        <f t="shared" si="76"/>
        <v>1</v>
      </c>
      <c r="S60" s="54" t="str">
        <f t="shared" si="76"/>
        <v>o</v>
      </c>
      <c r="T60" s="26">
        <f t="shared" si="76"/>
        <v>24</v>
      </c>
      <c r="U60" s="54">
        <f t="shared" si="76"/>
        <v>1</v>
      </c>
      <c r="V60" s="54">
        <f t="shared" si="76"/>
        <v>1</v>
      </c>
      <c r="W60" s="19" t="str">
        <f t="shared" si="76"/>
        <v/>
      </c>
      <c r="X60" s="23">
        <f>IF(X30&gt;0,VLOOKUP(X30,'[3]2010_Envelope'!$BH$6:$CR$128,14),"")</f>
        <v>26.239736806752934</v>
      </c>
      <c r="Y60" s="23">
        <f>IF(Y30&gt;0,VLOOKUP(Y30,'[3]2010_Envelope'!$BH$6:$CR$128,14),"")</f>
        <v>92.793783269074012</v>
      </c>
      <c r="Z60" s="23">
        <f>IF(Z30&gt;0,VLOOKUP(Z30,'[3]2010_Envelope'!$BH$6:$CR$128,14),"")</f>
        <v>40.899748145121968</v>
      </c>
      <c r="AA60" s="23">
        <f>IF(AA30&gt;0,VLOOKUP(AA30,'[3]2010_Envelope'!$BH$6:$CR$128,14),"")</f>
        <v>63.045357612302219</v>
      </c>
      <c r="AB60" s="23" t="str">
        <f>IF(AB30&gt;0,VLOOKUP(AB30,'[3]2010_Envelope'!$BH$6:$CR$128,14),"")</f>
        <v/>
      </c>
      <c r="AC60" s="23" t="str">
        <f>IF(AC30&gt;0,VLOOKUP(AC30,'[3]2010_Envelope'!$BH$6:$CR$128,14),"")</f>
        <v/>
      </c>
      <c r="AD60" s="22" t="str">
        <f>IF(AD30&gt;0,VLOOKUP(AD30,'[3]2010_HVAC'!$EY$7:$KA$83,62),"")</f>
        <v/>
      </c>
      <c r="AE60" s="22" t="str">
        <f>IF(AE30&gt;0,VLOOKUP(AE30,'[3]2010_HVAC'!$EY$7:$KA$83,62),"")</f>
        <v/>
      </c>
      <c r="AF60" s="22" t="str">
        <f>IF(AF30&gt;0,VLOOKUP(AF30,'[3]2010_HVAC'!$EY$7:$KA$83,62),"")</f>
        <v/>
      </c>
      <c r="AG60" s="61">
        <f>VLOOKUP($C60,[2]Performance!$A$3:$K$36,2)</f>
        <v>2</v>
      </c>
      <c r="AH60" s="61">
        <f t="shared" si="74"/>
        <v>64</v>
      </c>
      <c r="AI60" s="22">
        <f>IF(AI30&gt;0,VLOOKUP(AI30,'[3]2010_HVAC'!$EY$7:$KA$83,AH60),"")</f>
        <v>33.114285714285721</v>
      </c>
      <c r="AJ60" s="22" t="str">
        <f>IF(AJ30&gt;0,VLOOKUP(AJ30,'[3]2010_HVAC'!$EY$7:$KA$83,62),"")</f>
        <v/>
      </c>
      <c r="AK60" s="22">
        <f>IF(AK30&gt;0,VLOOKUP(AK30,'[3]2010_HVAC'!$EY$7:$KA$83,62),"")</f>
        <v>107.36</v>
      </c>
      <c r="AL60" s="22">
        <f>IF(AL30&gt;0,VLOOKUP(AL30,'[3]2010_HVAC'!$EY$7:$KA$83,62),"")</f>
        <v>8.7142857142857135</v>
      </c>
      <c r="AM60" s="22">
        <f>IF(AM30&gt;0,VLOOKUP(AM30,'[3]2010_HVAC'!$EY$7:$KA$83,62),"")</f>
        <v>10.736000000000001</v>
      </c>
      <c r="AN60" s="22">
        <f>IF(AN30&gt;0,VLOOKUP(AN30,'[3]2010_HVAC'!$EY$7:$KA$83,62),"")</f>
        <v>57.95</v>
      </c>
      <c r="AO60" s="14">
        <f t="shared" si="37"/>
        <v>61719.447616655154</v>
      </c>
      <c r="AP60" s="23">
        <f>IF(AP30&gt;0,VLOOKUP(AP30,'[3]2010_Envelope'!$BH$6:$CR$128,15),"")</f>
        <v>12.697368205410882</v>
      </c>
      <c r="AQ60" s="23">
        <f>IF(AQ30&gt;0,VLOOKUP(AQ30,'[3]2010_Envelope'!$BH$6:$CR$128,15),"")</f>
        <v>30.504485469240407</v>
      </c>
      <c r="AR60" s="23">
        <f>IF(AR30&gt;0,VLOOKUP(AR30,'[3]2010_Envelope'!$BH$6:$CR$128,15),"")</f>
        <v>19.791325101002339</v>
      </c>
      <c r="AS60" s="23">
        <f>IF(AS30&gt;0,VLOOKUP(AS30,'[3]2010_Envelope'!$BH$6:$CR$128,15),"")</f>
        <v>58.073473697181356</v>
      </c>
      <c r="AT60" s="23" t="str">
        <f>IF(AT30&gt;0,VLOOKUP(AT30,'[3]2010_Envelope'!$BH$6:$CR$128,15),"")</f>
        <v/>
      </c>
      <c r="AU60" s="23" t="str">
        <f>IF(AU30&gt;0,VLOOKUP(AU30,'[3]2010_Envelope'!$BH$6:$CR$128,15),"")</f>
        <v/>
      </c>
      <c r="AV60" s="22" t="str">
        <f>IF(AV30&gt;0,VLOOKUP(AV30,'[3]2010_HVAC'!$EY$7:$KA$83,65),"")</f>
        <v/>
      </c>
      <c r="AW60" s="22" t="str">
        <f>IF(AW30&gt;0,VLOOKUP(AW30,'[3]2010_HVAC'!$EY$7:$KA$83,65),"")</f>
        <v/>
      </c>
      <c r="AX60" s="22" t="str">
        <f>IF(AX30&gt;0,VLOOKUP(AX30,'[3]2010_HVAC'!$EY$7:$KA$83,65),"")</f>
        <v/>
      </c>
      <c r="AY60" s="61">
        <f>VLOOKUP($C60,[1]Performance!$A$3:$K$36,2)</f>
        <v>2</v>
      </c>
      <c r="AZ60" s="61">
        <f t="shared" si="75"/>
        <v>67</v>
      </c>
      <c r="BA60" s="22">
        <f>IF(BA30&gt;0,VLOOKUP(BA30,'[3]2010_HVAC'!$EY$7:$KA$83,AZ60),"")</f>
        <v>5.7672727272727276</v>
      </c>
      <c r="BB60" s="22" t="str">
        <f>IF(BB30&gt;0,VLOOKUP(BB30,'[3]2010_HVAC'!$EY$7:$KA$83,65),"")</f>
        <v/>
      </c>
      <c r="BC60" s="22">
        <f>IF(BC30&gt;0,VLOOKUP(BC30,'[3]2010_HVAC'!$EY$7:$KA$83,65),"")</f>
        <v>100.04</v>
      </c>
      <c r="BD60" s="22">
        <f>IF(BD30&gt;0,VLOOKUP(BD30,'[3]2010_HVAC'!$EY$7:$KA$83,65),"")</f>
        <v>1.2323232323232323</v>
      </c>
      <c r="BE60" s="22">
        <f>IF(BE30&gt;0,VLOOKUP(BE30,'[3]2010_HVAC'!$EY$7:$KA$83,65),"")</f>
        <v>13.555555555555555</v>
      </c>
      <c r="BF60" s="22">
        <f>IF(BF30&gt;0,VLOOKUP(BF30,'[3]2010_HVAC'!$EY$7:$KA$83,65),"")</f>
        <v>36.057777777777773</v>
      </c>
      <c r="BG60" s="14">
        <f t="shared" si="39"/>
        <v>274942.38594810659</v>
      </c>
      <c r="BH60" s="21">
        <f>IF($N60&gt;0,VLOOKUP($C60,[2]Vienna!$AB$7:$AN$40,$N60))/((IF($P60=1,'3 PlantsCodes'!$D$26,IF($P60=2,'3 PlantsCodes'!$D$27,IF($P60=3,'3 PlantsCodes'!$D$28,IF($P60=4,'3 PlantsCodes'!$D$28)))))*IF($R60=1,'3 PlantsCodes'!$D$31,IF($R60=2,'3 PlantsCodes'!$D$32)))</f>
        <v>57.594399467010788</v>
      </c>
      <c r="BI60" s="21">
        <f>IF($O60&gt;0,VLOOKUP($C60,[2]Vienna!$AB$7:$AN$40,$O60),0)/(IF($Q60=1,'3 PlantsCodes'!$E$26,IF($Q60=3,'3 PlantsCodes'!$E$28,IF($Q60=4,'3 PlantsCodes'!$E$29,1)))*IF($R60=1,'3 PlantsCodes'!$E$31,IF($R60=2,'3 PlantsCodes'!$E$32)))</f>
        <v>0</v>
      </c>
      <c r="BJ60" s="21">
        <f>VLOOKUP($C60,[2]Vienna!$AB$6:$AZ$40,$T60)</f>
        <v>9.3271428571428565</v>
      </c>
      <c r="BK60" s="21">
        <f>VLOOKUP($C60,[2]Vienna!$B$7:$Y$40,18)</f>
        <v>11.353794285713454</v>
      </c>
      <c r="BL60" s="21">
        <f>VLOOKUP($C60,[2]Vienna!$B$7:$AA$40,26)</f>
        <v>0.48413464338677781</v>
      </c>
      <c r="BM60" s="22">
        <f>IF($V60=1,-[4]SFH!$E$4,0)</f>
        <v>-17.085714285714285</v>
      </c>
      <c r="BN60" s="63" t="s">
        <v>38</v>
      </c>
      <c r="BO60" s="21">
        <f>IF($N60&gt;0,VLOOKUP($C60,[1]Vienna!$AB$7:$AN$40,$N60))/((IF($P60=1,'3 PlantsCodes'!$D$26,IF($P60=2,'3 PlantsCodes'!$D$27,IF($P60=3,'3 PlantsCodes'!$D$28,IF($P60=4,'3 PlantsCodes'!D53)))))*IF($R60=1,'3 PlantsCodes'!$D$31,IF($R60=2,'3 PlantsCodes'!$D$32)))</f>
        <v>66.270440838915363</v>
      </c>
      <c r="BP60" s="21">
        <f>IF($O60&gt;0,VLOOKUP($C60,[1]Vienna!$AB$7:$AN$40,$O60),0)/(IF($Q60=1,'3 PlantsCodes'!$E$26,IF($Q60=3,'3 PlantsCodes'!$E$28,IF($Q60=4,'3 PlantsCodes'!$E$29,1)))*IF($R60=1,'3 PlantsCodes'!$E$31,IF($R60=2,'3 PlantsCodes'!$E$32)))</f>
        <v>0</v>
      </c>
      <c r="BQ60" s="21">
        <f>VLOOKUP($C60,[1]Vienna!$AB$6:$AZ$40,$T60)</f>
        <v>14.82151515151515</v>
      </c>
      <c r="BR60" s="21">
        <f>VLOOKUP($C60,[1]Vienna!$B$7:$Y$40,18)</f>
        <v>11.676460606061633</v>
      </c>
      <c r="BS60" s="21">
        <f>VLOOKUP($C60,[1]Vienna!$B$7:$AA$40,26)</f>
        <v>0.43663106775525923</v>
      </c>
      <c r="BT60" s="22">
        <f>IF($V60=1,-[4]AB!$E$4,0)</f>
        <v>-10.775757575757575</v>
      </c>
      <c r="BU60" s="63" t="s">
        <v>38</v>
      </c>
    </row>
    <row r="61" spans="1:73" ht="15" customHeight="1" x14ac:dyDescent="0.25">
      <c r="A61" s="190"/>
      <c r="B61" s="100">
        <v>26</v>
      </c>
      <c r="C61" s="96">
        <f t="shared" ref="C61:W61" si="77">IF(C31="","",C31)</f>
        <v>33</v>
      </c>
      <c r="D61" s="55" t="str">
        <f t="shared" si="77"/>
        <v/>
      </c>
      <c r="E61" s="55" t="str">
        <f t="shared" si="77"/>
        <v/>
      </c>
      <c r="F61" s="54" t="str">
        <f t="shared" si="77"/>
        <v/>
      </c>
      <c r="G61" s="54" t="str">
        <f t="shared" si="77"/>
        <v/>
      </c>
      <c r="H61" s="54">
        <f t="shared" si="77"/>
        <v>1</v>
      </c>
      <c r="I61" s="54">
        <f t="shared" si="77"/>
        <v>4</v>
      </c>
      <c r="J61" s="54">
        <f t="shared" si="77"/>
        <v>3</v>
      </c>
      <c r="K61" s="54">
        <f t="shared" si="77"/>
        <v>1</v>
      </c>
      <c r="L61" s="54">
        <f t="shared" si="77"/>
        <v>2</v>
      </c>
      <c r="M61" s="54">
        <f t="shared" si="77"/>
        <v>4312</v>
      </c>
      <c r="N61" s="54">
        <f t="shared" si="77"/>
        <v>8</v>
      </c>
      <c r="O61" s="54">
        <f t="shared" si="77"/>
        <v>0</v>
      </c>
      <c r="P61" s="54">
        <f t="shared" si="77"/>
        <v>1</v>
      </c>
      <c r="Q61" s="54">
        <f t="shared" si="77"/>
        <v>0</v>
      </c>
      <c r="R61" s="54">
        <f t="shared" si="77"/>
        <v>1</v>
      </c>
      <c r="S61" s="54" t="str">
        <f t="shared" si="77"/>
        <v>o</v>
      </c>
      <c r="T61" s="26">
        <f t="shared" si="77"/>
        <v>23</v>
      </c>
      <c r="U61" s="54">
        <f t="shared" si="77"/>
        <v>1</v>
      </c>
      <c r="V61" s="54">
        <f t="shared" si="77"/>
        <v>1</v>
      </c>
      <c r="W61" s="19" t="str">
        <f t="shared" si="77"/>
        <v/>
      </c>
      <c r="X61" s="23">
        <f>IF(X31&gt;0,VLOOKUP(X31,'[3]2010_Envelope'!$BH$6:$CR$128,14),"")</f>
        <v>26.239736806752934</v>
      </c>
      <c r="Y61" s="23">
        <f>IF(Y31&gt;0,VLOOKUP(Y31,'[3]2010_Envelope'!$BH$6:$CR$128,14),"")</f>
        <v>92.793783269074012</v>
      </c>
      <c r="Z61" s="23">
        <f>IF(Z31&gt;0,VLOOKUP(Z31,'[3]2010_Envelope'!$BH$6:$CR$128,14),"")</f>
        <v>40.899748145121968</v>
      </c>
      <c r="AA61" s="23">
        <f>IF(AA31&gt;0,VLOOKUP(AA31,'[3]2010_Envelope'!$BH$6:$CR$128,14),"")</f>
        <v>70.926027313839995</v>
      </c>
      <c r="AB61" s="23" t="str">
        <f>IF(AB31&gt;0,VLOOKUP(AB31,'[3]2010_Envelope'!$BH$6:$CR$128,14),"")</f>
        <v/>
      </c>
      <c r="AC61" s="23" t="str">
        <f>IF(AC31&gt;0,VLOOKUP(AC31,'[3]2010_Envelope'!$BH$6:$CR$128,14),"")</f>
        <v/>
      </c>
      <c r="AD61" s="22">
        <f>IF(AD31&gt;0,VLOOKUP(AD31,'[3]2010_HVAC'!$EY$7:$KA$83,62),"")</f>
        <v>6.8624999999999998</v>
      </c>
      <c r="AE61" s="22">
        <f>IF(AE31&gt;0,VLOOKUP(AE31,'[3]2010_HVAC'!$EY$7:$KA$83,62),"")</f>
        <v>12.047500000000001</v>
      </c>
      <c r="AF61" s="22" t="str">
        <f>IF(AF31&gt;0,VLOOKUP(AF31,'[3]2010_HVAC'!$EY$7:$KA$83,62),"")</f>
        <v/>
      </c>
      <c r="AG61" s="61">
        <f>VLOOKUP($C61,[2]Performance!$A$3:$K$36,2)</f>
        <v>2</v>
      </c>
      <c r="AH61" s="61">
        <f t="shared" si="74"/>
        <v>64</v>
      </c>
      <c r="AI61" s="22">
        <f>IF(AI31&gt;0,VLOOKUP(AI31,'[3]2010_HVAC'!$EY$7:$KA$83,AH61),"")</f>
        <v>89.138121089587443</v>
      </c>
      <c r="AJ61" s="22" t="str">
        <f>IF(AJ31&gt;0,VLOOKUP(AJ31,'[3]2010_HVAC'!$EY$7:$KA$83,62),"")</f>
        <v/>
      </c>
      <c r="AK61" s="22">
        <f>IF(AK31&gt;0,VLOOKUP(AK31,'[3]2010_HVAC'!$EY$7:$KA$83,62),"")</f>
        <v>107.36</v>
      </c>
      <c r="AL61" s="22">
        <f>IF(AL31&gt;0,VLOOKUP(AL31,'[3]2010_HVAC'!$EY$7:$KA$83,62),"")</f>
        <v>8.7142857142857135</v>
      </c>
      <c r="AM61" s="22">
        <f>IF(AM31&gt;0,VLOOKUP(AM31,'[3]2010_HVAC'!$EY$7:$KA$83,62),"")</f>
        <v>10.736000000000001</v>
      </c>
      <c r="AN61" s="22">
        <f>IF(AN31&gt;0,VLOOKUP(AN31,'[3]2010_HVAC'!$EY$7:$KA$83,62),"")</f>
        <v>57.95</v>
      </c>
      <c r="AO61" s="14">
        <f t="shared" si="37"/>
        <v>73313.478327412697</v>
      </c>
      <c r="AP61" s="23">
        <f>IF(AP31&gt;0,VLOOKUP(AP31,'[3]2010_Envelope'!$BH$6:$CR$128,15),"")</f>
        <v>12.697368205410882</v>
      </c>
      <c r="AQ61" s="23">
        <f>IF(AQ31&gt;0,VLOOKUP(AQ31,'[3]2010_Envelope'!$BH$6:$CR$128,15),"")</f>
        <v>30.504485469240407</v>
      </c>
      <c r="AR61" s="23">
        <f>IF(AR31&gt;0,VLOOKUP(AR31,'[3]2010_Envelope'!$BH$6:$CR$128,15),"")</f>
        <v>19.791325101002339</v>
      </c>
      <c r="AS61" s="23">
        <f>IF(AS31&gt;0,VLOOKUP(AS31,'[3]2010_Envelope'!$BH$6:$CR$128,15),"")</f>
        <v>65.332657909329029</v>
      </c>
      <c r="AT61" s="23" t="str">
        <f>IF(AT31&gt;0,VLOOKUP(AT31,'[3]2010_Envelope'!$BH$6:$CR$128,15),"")</f>
        <v/>
      </c>
      <c r="AU61" s="23" t="str">
        <f>IF(AU31&gt;0,VLOOKUP(AU31,'[3]2010_Envelope'!$BH$6:$CR$128,15),"")</f>
        <v/>
      </c>
      <c r="AV61" s="22">
        <f>IF(AV31&gt;0,VLOOKUP(AV31,'[3]2010_HVAC'!$EY$7:$KA$83,65),"")</f>
        <v>8.3908888888888882</v>
      </c>
      <c r="AW61" s="22">
        <f>IF(AW31&gt;0,VLOOKUP(AW31,'[3]2010_HVAC'!$EY$7:$KA$83,65),"")</f>
        <v>13.57798383838384</v>
      </c>
      <c r="AX61" s="22" t="str">
        <f>IF(AX31&gt;0,VLOOKUP(AX31,'[3]2010_HVAC'!$EY$7:$KA$83,65),"")</f>
        <v/>
      </c>
      <c r="AY61" s="61">
        <f>VLOOKUP($C61,[1]Performance!$A$3:$K$36,2)</f>
        <v>2</v>
      </c>
      <c r="AZ61" s="61">
        <f t="shared" si="75"/>
        <v>67</v>
      </c>
      <c r="BA61" s="22">
        <f>IF(BA31&gt;0,VLOOKUP(BA31,'[3]2010_HVAC'!$EY$7:$KA$83,AZ61),"")</f>
        <v>54.407430289381175</v>
      </c>
      <c r="BB61" s="22" t="str">
        <f>IF(BB31&gt;0,VLOOKUP(BB31,'[3]2010_HVAC'!$EY$7:$KA$83,65),"")</f>
        <v/>
      </c>
      <c r="BC61" s="22">
        <f>IF(BC31&gt;0,VLOOKUP(BC31,'[3]2010_HVAC'!$EY$7:$KA$83,65),"")</f>
        <v>100.04</v>
      </c>
      <c r="BD61" s="22">
        <f>IF(BD31&gt;0,VLOOKUP(BD31,'[3]2010_HVAC'!$EY$7:$KA$83,65),"")</f>
        <v>1.2323232323232323</v>
      </c>
      <c r="BE61" s="22">
        <f>IF(BE31&gt;0,VLOOKUP(BE31,'[3]2010_HVAC'!$EY$7:$KA$83,65),"")</f>
        <v>13.555555555555555</v>
      </c>
      <c r="BF61" s="22">
        <f>IF(BF31&gt;0,VLOOKUP(BF31,'[3]2010_HVAC'!$EY$7:$KA$83,65),"")</f>
        <v>36.057777777777773</v>
      </c>
      <c r="BG61" s="14">
        <f t="shared" si="39"/>
        <v>352031.91830462019</v>
      </c>
      <c r="BH61" s="21">
        <f>IF($N61&gt;0,VLOOKUP($C61,[2]Vienna!$AB$7:$AN$40,$N61))/((IF($P61=1,'3 PlantsCodes'!$D$26,IF($P61=2,'3 PlantsCodes'!$D$27,IF($P61=3,'3 PlantsCodes'!$D$28,IF($P61=4,'3 PlantsCodes'!$D$28)))))*IF($R61=1,'3 PlantsCodes'!$D$31,IF($R61=2,'3 PlantsCodes'!$D$32)))</f>
        <v>10.399484711606419</v>
      </c>
      <c r="BI61" s="21">
        <f>IF($O61&gt;0,VLOOKUP($C61,[2]Vienna!$AB$7:$AN$40,$O61),0)/(IF($Q61=1,'3 PlantsCodes'!$E$26,IF($Q61=3,'3 PlantsCodes'!$E$28,IF($Q61=4,'3 PlantsCodes'!$E$29,1)))*IF($R61=1,'3 PlantsCodes'!$E$31,IF($R61=2,'3 PlantsCodes'!$E$32)))</f>
        <v>0</v>
      </c>
      <c r="BJ61" s="21">
        <f>VLOOKUP($C61,[2]Vienna!$AB$6:$AZ$40,$T61)</f>
        <v>2.7600605501510453</v>
      </c>
      <c r="BK61" s="21">
        <f>VLOOKUP($C61,[2]Vienna!$B$7:$Y$40,18)</f>
        <v>11.353794285713454</v>
      </c>
      <c r="BL61" s="21">
        <f>VLOOKUP($C61,[2]Vienna!$B$7:$AA$40,26)</f>
        <v>4.8964336868883285</v>
      </c>
      <c r="BM61" s="22">
        <f>IF($V61=1,-[4]SFH!$E$4,0)</f>
        <v>-17.085714285714285</v>
      </c>
      <c r="BN61" s="63" t="s">
        <v>38</v>
      </c>
      <c r="BO61" s="21">
        <f>IF($N61&gt;0,VLOOKUP($C61,[1]Vienna!$AB$7:$AN$40,$N61))/((IF($P61=1,'3 PlantsCodes'!$D$26,IF($P61=2,'3 PlantsCodes'!$D$27,IF($P61=3,'3 PlantsCodes'!$D$28,IF($P61=4,'3 PlantsCodes'!D54)))))*IF($R61=1,'3 PlantsCodes'!$D$31,IF($R61=2,'3 PlantsCodes'!$D$32)))</f>
        <v>13.67875073003419</v>
      </c>
      <c r="BP61" s="21">
        <f>IF($O61&gt;0,VLOOKUP($C61,[1]Vienna!$AB$7:$AN$40,$O61),0)/(IF($Q61=1,'3 PlantsCodes'!$E$26,IF($Q61=3,'3 PlantsCodes'!$E$28,IF($Q61=4,'3 PlantsCodes'!$E$29,1)))*IF($R61=1,'3 PlantsCodes'!$E$31,IF($R61=2,'3 PlantsCodes'!$E$32)))</f>
        <v>0</v>
      </c>
      <c r="BQ61" s="21">
        <f>VLOOKUP($C61,[1]Vienna!$AB$6:$AZ$40,$T61)</f>
        <v>4.5365868025703913</v>
      </c>
      <c r="BR61" s="21">
        <f>VLOOKUP($C61,[1]Vienna!$B$7:$Y$40,18)</f>
        <v>11.676460606061633</v>
      </c>
      <c r="BS61" s="21">
        <f>VLOOKUP($C61,[1]Vienna!$B$7:$AA$40,26)</f>
        <v>4.7147462636966049</v>
      </c>
      <c r="BT61" s="22">
        <f>IF($V61=1,-[4]AB!$E$4,0)</f>
        <v>-10.775757575757575</v>
      </c>
      <c r="BU61" s="63" t="s">
        <v>38</v>
      </c>
    </row>
    <row r="62" spans="1:73" ht="15" customHeight="1" x14ac:dyDescent="0.25">
      <c r="A62" s="190"/>
      <c r="B62" s="100">
        <v>27</v>
      </c>
      <c r="C62" s="96">
        <f t="shared" ref="C62:W62" si="78">IF(C32="","",C32)</f>
        <v>31</v>
      </c>
      <c r="D62" s="55" t="str">
        <f t="shared" si="78"/>
        <v/>
      </c>
      <c r="E62" s="55" t="str">
        <f t="shared" si="78"/>
        <v/>
      </c>
      <c r="F62" s="54" t="str">
        <f t="shared" si="78"/>
        <v/>
      </c>
      <c r="G62" s="54" t="str">
        <f t="shared" si="78"/>
        <v/>
      </c>
      <c r="H62" s="54">
        <f t="shared" si="78"/>
        <v>0</v>
      </c>
      <c r="I62" s="54">
        <f t="shared" si="78"/>
        <v>4</v>
      </c>
      <c r="J62" s="54">
        <f t="shared" si="78"/>
        <v>3</v>
      </c>
      <c r="K62" s="54">
        <f t="shared" si="78"/>
        <v>1</v>
      </c>
      <c r="L62" s="54">
        <f t="shared" si="78"/>
        <v>1</v>
      </c>
      <c r="M62" s="54">
        <f t="shared" si="78"/>
        <v>4311</v>
      </c>
      <c r="N62" s="54">
        <f t="shared" si="78"/>
        <v>8</v>
      </c>
      <c r="O62" s="54">
        <f t="shared" si="78"/>
        <v>0</v>
      </c>
      <c r="P62" s="54">
        <f t="shared" si="78"/>
        <v>1</v>
      </c>
      <c r="Q62" s="54">
        <f t="shared" si="78"/>
        <v>0</v>
      </c>
      <c r="R62" s="54">
        <f t="shared" si="78"/>
        <v>1</v>
      </c>
      <c r="S62" s="54" t="str">
        <f t="shared" si="78"/>
        <v>o</v>
      </c>
      <c r="T62" s="26">
        <f t="shared" si="78"/>
        <v>23</v>
      </c>
      <c r="U62" s="54">
        <f t="shared" si="78"/>
        <v>1</v>
      </c>
      <c r="V62" s="54">
        <f t="shared" si="78"/>
        <v>1</v>
      </c>
      <c r="W62" s="19" t="str">
        <f t="shared" si="78"/>
        <v/>
      </c>
      <c r="X62" s="23">
        <f>IF(X32&gt;0,VLOOKUP(X32,'[3]2010_Envelope'!$BH$6:$CR$128,14),"")</f>
        <v>26.239736806752934</v>
      </c>
      <c r="Y62" s="23">
        <f>IF(Y32&gt;0,VLOOKUP(Y32,'[3]2010_Envelope'!$BH$6:$CR$128,14),"")</f>
        <v>92.793783269074012</v>
      </c>
      <c r="Z62" s="23">
        <f>IF(Z32&gt;0,VLOOKUP(Z32,'[3]2010_Envelope'!$BH$6:$CR$128,14),"")</f>
        <v>40.899748145121968</v>
      </c>
      <c r="AA62" s="23">
        <f>IF(AA32&gt;0,VLOOKUP(AA32,'[3]2010_Envelope'!$BH$6:$CR$128,14),"")</f>
        <v>70.926027313839995</v>
      </c>
      <c r="AB62" s="23" t="str">
        <f>IF(AB32&gt;0,VLOOKUP(AB32,'[3]2010_Envelope'!$BH$6:$CR$128,14),"")</f>
        <v/>
      </c>
      <c r="AC62" s="23" t="str">
        <f>IF(AC32&gt;0,VLOOKUP(AC32,'[3]2010_Envelope'!$BH$6:$CR$128,14),"")</f>
        <v/>
      </c>
      <c r="AD62" s="22" t="str">
        <f>IF(AD32&gt;0,VLOOKUP(AD32,'[3]2010_HVAC'!$EY$7:$KA$83,62),"")</f>
        <v/>
      </c>
      <c r="AE62" s="22" t="str">
        <f>IF(AE32&gt;0,VLOOKUP(AE32,'[3]2010_HVAC'!$EY$7:$KA$83,62),"")</f>
        <v/>
      </c>
      <c r="AF62" s="22" t="str">
        <f>IF(AF32&gt;0,VLOOKUP(AF32,'[3]2010_HVAC'!$EY$7:$KA$83,62),"")</f>
        <v/>
      </c>
      <c r="AG62" s="61">
        <f>VLOOKUP($C62,[2]Performance!$A$3:$K$36,2)</f>
        <v>2</v>
      </c>
      <c r="AH62" s="61">
        <f t="shared" si="74"/>
        <v>64</v>
      </c>
      <c r="AI62" s="22">
        <f>IF(AI32&gt;0,VLOOKUP(AI32,'[3]2010_HVAC'!$EY$7:$KA$83,AH62),"")</f>
        <v>89.138121089587443</v>
      </c>
      <c r="AJ62" s="22" t="str">
        <f>IF(AJ32&gt;0,VLOOKUP(AJ32,'[3]2010_HVAC'!$EY$7:$KA$83,62),"")</f>
        <v/>
      </c>
      <c r="AK62" s="22">
        <f>IF(AK32&gt;0,VLOOKUP(AK32,'[3]2010_HVAC'!$EY$7:$KA$83,62),"")</f>
        <v>107.36</v>
      </c>
      <c r="AL62" s="22">
        <f>IF(AL32&gt;0,VLOOKUP(AL32,'[3]2010_HVAC'!$EY$7:$KA$83,62),"")</f>
        <v>8.7142857142857135</v>
      </c>
      <c r="AM62" s="22">
        <f>IF(AM32&gt;0,VLOOKUP(AM32,'[3]2010_HVAC'!$EY$7:$KA$83,62),"")</f>
        <v>10.736000000000001</v>
      </c>
      <c r="AN62" s="22">
        <f>IF(AN32&gt;0,VLOOKUP(AN32,'[3]2010_HVAC'!$EY$7:$KA$83,62),"")</f>
        <v>57.95</v>
      </c>
      <c r="AO62" s="14">
        <f t="shared" si="37"/>
        <v>70666.078327412688</v>
      </c>
      <c r="AP62" s="23">
        <f>IF(AP32&gt;0,VLOOKUP(AP32,'[3]2010_Envelope'!$BH$6:$CR$128,15),"")</f>
        <v>12.697368205410882</v>
      </c>
      <c r="AQ62" s="23">
        <f>IF(AQ32&gt;0,VLOOKUP(AQ32,'[3]2010_Envelope'!$BH$6:$CR$128,15),"")</f>
        <v>30.504485469240407</v>
      </c>
      <c r="AR62" s="23">
        <f>IF(AR32&gt;0,VLOOKUP(AR32,'[3]2010_Envelope'!$BH$6:$CR$128,15),"")</f>
        <v>19.791325101002339</v>
      </c>
      <c r="AS62" s="23">
        <f>IF(AS32&gt;0,VLOOKUP(AS32,'[3]2010_Envelope'!$BH$6:$CR$128,15),"")</f>
        <v>65.332657909329029</v>
      </c>
      <c r="AT62" s="23" t="str">
        <f>IF(AT32&gt;0,VLOOKUP(AT32,'[3]2010_Envelope'!$BH$6:$CR$128,15),"")</f>
        <v/>
      </c>
      <c r="AU62" s="23" t="str">
        <f>IF(AU32&gt;0,VLOOKUP(AU32,'[3]2010_Envelope'!$BH$6:$CR$128,15),"")</f>
        <v/>
      </c>
      <c r="AV62" s="22" t="str">
        <f>IF(AV32&gt;0,VLOOKUP(AV32,'[3]2010_HVAC'!$EY$7:$KA$83,65),"")</f>
        <v/>
      </c>
      <c r="AW62" s="22" t="str">
        <f>IF(AW32&gt;0,VLOOKUP(AW32,'[3]2010_HVAC'!$EY$7:$KA$83,65),"")</f>
        <v/>
      </c>
      <c r="AX62" s="22" t="str">
        <f>IF(AX32&gt;0,VLOOKUP(AX32,'[3]2010_HVAC'!$EY$7:$KA$83,65),"")</f>
        <v/>
      </c>
      <c r="AY62" s="61">
        <f>VLOOKUP($C62,[1]Performance!$A$3:$K$36,2)</f>
        <v>2</v>
      </c>
      <c r="AZ62" s="61">
        <f t="shared" si="75"/>
        <v>67</v>
      </c>
      <c r="BA62" s="22">
        <f>IF(BA32&gt;0,VLOOKUP(BA32,'[3]2010_HVAC'!$EY$7:$KA$83,AZ62),"")</f>
        <v>54.407430289381175</v>
      </c>
      <c r="BB62" s="22" t="str">
        <f>IF(BB32&gt;0,VLOOKUP(BB32,'[3]2010_HVAC'!$EY$7:$KA$83,65),"")</f>
        <v/>
      </c>
      <c r="BC62" s="22">
        <f>IF(BC32&gt;0,VLOOKUP(BC32,'[3]2010_HVAC'!$EY$7:$KA$83,65),"")</f>
        <v>100.04</v>
      </c>
      <c r="BD62" s="22">
        <f>IF(BD32&gt;0,VLOOKUP(BD32,'[3]2010_HVAC'!$EY$7:$KA$83,65),"")</f>
        <v>1.2323232323232323</v>
      </c>
      <c r="BE62" s="22">
        <f>IF(BE32&gt;0,VLOOKUP(BE32,'[3]2010_HVAC'!$EY$7:$KA$83,65),"")</f>
        <v>13.555555555555555</v>
      </c>
      <c r="BF62" s="22">
        <f>IF(BF32&gt;0,VLOOKUP(BF32,'[3]2010_HVAC'!$EY$7:$KA$83,65),"")</f>
        <v>36.057777777777773</v>
      </c>
      <c r="BG62" s="14">
        <f t="shared" si="39"/>
        <v>330282.73430462024</v>
      </c>
      <c r="BH62" s="21">
        <f>IF($N62&gt;0,VLOOKUP($C62,[2]Vienna!$AB$7:$AN$40,$N62))/((IF($P62=1,'3 PlantsCodes'!$D$26,IF($P62=2,'3 PlantsCodes'!$D$27,IF($P62=3,'3 PlantsCodes'!$D$28,IF($P62=4,'3 PlantsCodes'!$D$28)))))*IF($R62=1,'3 PlantsCodes'!$D$31,IF($R62=2,'3 PlantsCodes'!$D$32)))</f>
        <v>14.999116477107471</v>
      </c>
      <c r="BI62" s="21">
        <f>IF($O62&gt;0,VLOOKUP($C62,[2]Vienna!$AB$7:$AN$40,$O62),0)/(IF($Q62=1,'3 PlantsCodes'!$E$26,IF($Q62=3,'3 PlantsCodes'!$E$28,IF($Q62=4,'3 PlantsCodes'!$E$29,1)))*IF($R62=1,'3 PlantsCodes'!$E$31,IF($R62=2,'3 PlantsCodes'!$E$32)))</f>
        <v>0</v>
      </c>
      <c r="BJ62" s="21">
        <f>VLOOKUP($C62,[2]Vienna!$AB$6:$AZ$40,$T62)</f>
        <v>2.6832231584642332</v>
      </c>
      <c r="BK62" s="21">
        <f>VLOOKUP($C62,[2]Vienna!$B$7:$Y$40,18)</f>
        <v>11.353794285713454</v>
      </c>
      <c r="BL62" s="21">
        <f>VLOOKUP($C62,[2]Vienna!$B$7:$AA$40,26)</f>
        <v>0.46269433447530151</v>
      </c>
      <c r="BM62" s="22">
        <f>IF($V62=1,-[4]SFH!$E$4,0)</f>
        <v>-17.085714285714285</v>
      </c>
      <c r="BN62" s="63" t="s">
        <v>38</v>
      </c>
      <c r="BO62" s="21">
        <f>IF($N62&gt;0,VLOOKUP($C62,[1]Vienna!$AB$7:$AN$40,$N62))/((IF($P62=1,'3 PlantsCodes'!$D$26,IF($P62=2,'3 PlantsCodes'!$D$27,IF($P62=3,'3 PlantsCodes'!$D$28,IF($P62=4,'3 PlantsCodes'!D55)))))*IF($R62=1,'3 PlantsCodes'!$D$31,IF($R62=2,'3 PlantsCodes'!$D$32)))</f>
        <v>17.760827641486422</v>
      </c>
      <c r="BP62" s="21">
        <f>IF($O62&gt;0,VLOOKUP($C62,[1]Vienna!$AB$7:$AN$40,$O62),0)/(IF($Q62=1,'3 PlantsCodes'!$E$26,IF($Q62=3,'3 PlantsCodes'!$E$28,IF($Q62=4,'3 PlantsCodes'!$E$29,1)))*IF($R62=1,'3 PlantsCodes'!$E$31,IF($R62=2,'3 PlantsCodes'!$E$32)))</f>
        <v>0</v>
      </c>
      <c r="BQ62" s="21">
        <f>VLOOKUP($C62,[1]Vienna!$AB$6:$AZ$40,$T62)</f>
        <v>4.306503721740631</v>
      </c>
      <c r="BR62" s="21">
        <f>VLOOKUP($C62,[1]Vienna!$B$7:$Y$40,18)</f>
        <v>11.676460606061633</v>
      </c>
      <c r="BS62" s="21">
        <f>VLOOKUP($C62,[1]Vienna!$B$7:$AA$40,26)</f>
        <v>0.42054864348482385</v>
      </c>
      <c r="BT62" s="22">
        <f>IF($V62=1,-[4]AB!$E$4,0)</f>
        <v>-10.775757575757575</v>
      </c>
      <c r="BU62" s="63" t="s">
        <v>38</v>
      </c>
    </row>
    <row r="64" spans="1:73" ht="15.75" thickBot="1" x14ac:dyDescent="0.3"/>
    <row r="65" spans="1:73" ht="61.5" customHeight="1" thickBot="1" x14ac:dyDescent="0.3">
      <c r="A65" s="56"/>
      <c r="B65" s="169" t="s">
        <v>32</v>
      </c>
      <c r="C65" s="170"/>
      <c r="D65" s="170"/>
      <c r="E65" s="170"/>
      <c r="F65" s="170"/>
      <c r="G65" s="170"/>
      <c r="H65" s="170"/>
      <c r="I65" s="170"/>
      <c r="J65" s="170"/>
      <c r="K65" s="170"/>
      <c r="L65" s="170"/>
      <c r="M65" s="170"/>
      <c r="N65" s="170"/>
      <c r="O65" s="170"/>
      <c r="P65" s="170"/>
      <c r="Q65" s="170"/>
      <c r="R65" s="170"/>
      <c r="S65" s="170"/>
      <c r="T65" s="170"/>
      <c r="U65" s="170"/>
      <c r="V65" s="170"/>
      <c r="W65" s="171"/>
      <c r="X65" s="172" t="s">
        <v>7</v>
      </c>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4"/>
      <c r="BH65" s="172" t="s">
        <v>52</v>
      </c>
      <c r="BI65" s="182"/>
      <c r="BJ65" s="182"/>
      <c r="BK65" s="182"/>
      <c r="BL65" s="182"/>
      <c r="BM65" s="182"/>
      <c r="BN65" s="182"/>
      <c r="BO65" s="182"/>
      <c r="BP65" s="182"/>
      <c r="BQ65" s="182"/>
      <c r="BR65" s="182"/>
      <c r="BS65" s="182"/>
      <c r="BT65" s="182"/>
      <c r="BU65" s="183"/>
    </row>
    <row r="66" spans="1:73" ht="15.75" thickBot="1" x14ac:dyDescent="0.3">
      <c r="A66" s="185" t="s">
        <v>0</v>
      </c>
      <c r="B66" s="2" t="s">
        <v>1</v>
      </c>
      <c r="C66" s="67"/>
      <c r="D66" s="178" t="s">
        <v>50</v>
      </c>
      <c r="E66" s="179"/>
      <c r="F66" s="179"/>
      <c r="G66" s="179"/>
      <c r="H66" s="180"/>
      <c r="I66" s="180"/>
      <c r="J66" s="180"/>
      <c r="K66" s="180"/>
      <c r="L66" s="180"/>
      <c r="M66" s="180"/>
      <c r="N66" s="180"/>
      <c r="O66" s="180"/>
      <c r="P66" s="180"/>
      <c r="Q66" s="180"/>
      <c r="R66" s="180"/>
      <c r="S66" s="180"/>
      <c r="T66" s="180"/>
      <c r="U66" s="180"/>
      <c r="V66" s="181"/>
      <c r="W66" s="3"/>
      <c r="X66" s="175" t="s">
        <v>22</v>
      </c>
      <c r="Y66" s="176"/>
      <c r="Z66" s="176"/>
      <c r="AA66" s="176"/>
      <c r="AB66" s="176"/>
      <c r="AC66" s="176"/>
      <c r="AD66" s="176"/>
      <c r="AE66" s="176"/>
      <c r="AF66" s="176"/>
      <c r="AG66" s="176"/>
      <c r="AH66" s="176"/>
      <c r="AI66" s="176"/>
      <c r="AJ66" s="176"/>
      <c r="AK66" s="176"/>
      <c r="AL66" s="176"/>
      <c r="AM66" s="176"/>
      <c r="AN66" s="177"/>
      <c r="AO66" s="4" t="s">
        <v>2</v>
      </c>
      <c r="AP66" s="175" t="s">
        <v>9</v>
      </c>
      <c r="AQ66" s="176"/>
      <c r="AR66" s="176"/>
      <c r="AS66" s="176"/>
      <c r="AT66" s="176"/>
      <c r="AU66" s="176"/>
      <c r="AV66" s="176"/>
      <c r="AW66" s="176"/>
      <c r="AX66" s="176"/>
      <c r="AY66" s="176"/>
      <c r="AZ66" s="176"/>
      <c r="BA66" s="176"/>
      <c r="BB66" s="176"/>
      <c r="BC66" s="176"/>
      <c r="BD66" s="176"/>
      <c r="BE66" s="176"/>
      <c r="BF66" s="177"/>
      <c r="BG66" s="4" t="s">
        <v>3</v>
      </c>
      <c r="BH66" s="178"/>
      <c r="BI66" s="179"/>
      <c r="BJ66" s="179"/>
      <c r="BK66" s="179"/>
      <c r="BL66" s="179"/>
      <c r="BM66" s="184"/>
      <c r="BN66" s="4" t="s">
        <v>2</v>
      </c>
      <c r="BO66" s="178"/>
      <c r="BP66" s="179"/>
      <c r="BQ66" s="179"/>
      <c r="BR66" s="179"/>
      <c r="BS66" s="179"/>
      <c r="BT66" s="179"/>
      <c r="BU66" s="4" t="s">
        <v>3</v>
      </c>
    </row>
    <row r="67" spans="1:73" ht="31.5" thickTop="1" thickBot="1" x14ac:dyDescent="0.3">
      <c r="A67" s="186"/>
      <c r="B67" s="9"/>
      <c r="C67" s="9" t="s">
        <v>51</v>
      </c>
      <c r="D67" s="9" t="s">
        <v>47</v>
      </c>
      <c r="E67" s="9" t="s">
        <v>48</v>
      </c>
      <c r="F67" s="9" t="s">
        <v>49</v>
      </c>
      <c r="G67" s="9" t="s">
        <v>24</v>
      </c>
      <c r="H67" s="9" t="s">
        <v>13</v>
      </c>
      <c r="I67" s="9" t="s">
        <v>19</v>
      </c>
      <c r="J67" s="9" t="s">
        <v>12</v>
      </c>
      <c r="K67" s="9" t="s">
        <v>34</v>
      </c>
      <c r="L67" s="9" t="s">
        <v>13</v>
      </c>
      <c r="M67" s="9"/>
      <c r="N67" s="9" t="s">
        <v>17</v>
      </c>
      <c r="O67" s="9" t="s">
        <v>18</v>
      </c>
      <c r="P67" s="9" t="s">
        <v>53</v>
      </c>
      <c r="Q67" s="9" t="s">
        <v>54</v>
      </c>
      <c r="R67" s="9" t="s">
        <v>34</v>
      </c>
      <c r="S67" s="9" t="s">
        <v>24</v>
      </c>
      <c r="T67" s="47" t="s">
        <v>20</v>
      </c>
      <c r="U67" s="47" t="s">
        <v>92</v>
      </c>
      <c r="V67" s="47" t="s">
        <v>93</v>
      </c>
      <c r="W67" s="10"/>
      <c r="X67" s="13" t="s">
        <v>11</v>
      </c>
      <c r="Y67" s="13" t="s">
        <v>12</v>
      </c>
      <c r="Z67" s="13" t="s">
        <v>14</v>
      </c>
      <c r="AA67" s="13" t="s">
        <v>15</v>
      </c>
      <c r="AB67" s="13" t="s">
        <v>21</v>
      </c>
      <c r="AC67" s="13" t="s">
        <v>23</v>
      </c>
      <c r="AD67" s="13" t="s">
        <v>100</v>
      </c>
      <c r="AE67" s="13" t="s">
        <v>101</v>
      </c>
      <c r="AF67" s="13" t="s">
        <v>24</v>
      </c>
      <c r="AG67" s="13" t="s">
        <v>38</v>
      </c>
      <c r="AH67" s="13" t="s">
        <v>38</v>
      </c>
      <c r="AI67" s="13" t="s">
        <v>17</v>
      </c>
      <c r="AJ67" s="13" t="s">
        <v>18</v>
      </c>
      <c r="AK67" s="13" t="s">
        <v>19</v>
      </c>
      <c r="AL67" s="13" t="s">
        <v>102</v>
      </c>
      <c r="AM67" s="13" t="s">
        <v>99</v>
      </c>
      <c r="AN67" s="13" t="s">
        <v>16</v>
      </c>
      <c r="AO67" s="16">
        <v>140</v>
      </c>
      <c r="AP67" s="13" t="s">
        <v>11</v>
      </c>
      <c r="AQ67" s="13" t="s">
        <v>12</v>
      </c>
      <c r="AR67" s="13" t="s">
        <v>14</v>
      </c>
      <c r="AS67" s="13" t="s">
        <v>15</v>
      </c>
      <c r="AT67" s="13" t="s">
        <v>21</v>
      </c>
      <c r="AU67" s="13" t="s">
        <v>23</v>
      </c>
      <c r="AV67" s="13" t="s">
        <v>100</v>
      </c>
      <c r="AW67" s="13" t="s">
        <v>101</v>
      </c>
      <c r="AX67" s="13" t="s">
        <v>24</v>
      </c>
      <c r="AY67" s="13" t="s">
        <v>38</v>
      </c>
      <c r="AZ67" s="13" t="s">
        <v>38</v>
      </c>
      <c r="BA67" s="13" t="s">
        <v>17</v>
      </c>
      <c r="BB67" s="13" t="s">
        <v>18</v>
      </c>
      <c r="BC67" s="13" t="s">
        <v>19</v>
      </c>
      <c r="BD67" s="13" t="s">
        <v>102</v>
      </c>
      <c r="BE67" s="13" t="s">
        <v>99</v>
      </c>
      <c r="BF67" s="13" t="s">
        <v>16</v>
      </c>
      <c r="BG67" s="16">
        <v>990</v>
      </c>
      <c r="BH67" s="16" t="s">
        <v>33</v>
      </c>
      <c r="BI67" s="16" t="s">
        <v>34</v>
      </c>
      <c r="BJ67" s="16" t="s">
        <v>20</v>
      </c>
      <c r="BK67" s="16" t="s">
        <v>24</v>
      </c>
      <c r="BL67" s="16" t="s">
        <v>35</v>
      </c>
      <c r="BM67" s="16" t="s">
        <v>36</v>
      </c>
      <c r="BN67" s="16">
        <v>140</v>
      </c>
      <c r="BO67" s="16" t="s">
        <v>43</v>
      </c>
      <c r="BP67" s="16" t="s">
        <v>75</v>
      </c>
      <c r="BQ67" s="16" t="s">
        <v>20</v>
      </c>
      <c r="BR67" s="16" t="s">
        <v>30</v>
      </c>
      <c r="BS67" s="16" t="s">
        <v>120</v>
      </c>
      <c r="BT67" s="16" t="s">
        <v>93</v>
      </c>
      <c r="BU67" s="16">
        <v>990</v>
      </c>
    </row>
    <row r="68" spans="1:73" x14ac:dyDescent="0.25">
      <c r="A68" s="187">
        <v>2020</v>
      </c>
      <c r="B68" s="100">
        <v>1</v>
      </c>
      <c r="C68" s="58">
        <f>VLOOKUP(M68,[1]aux!$A$2:$B$35,2)</f>
        <v>1</v>
      </c>
      <c r="D68" s="54" t="s">
        <v>38</v>
      </c>
      <c r="E68" s="54" t="s">
        <v>42</v>
      </c>
      <c r="F68" s="54" t="s">
        <v>42</v>
      </c>
      <c r="G68" s="54" t="s">
        <v>42</v>
      </c>
      <c r="H68" s="54">
        <v>0</v>
      </c>
      <c r="I68" s="54">
        <f>IF(D68="-",1,IF(D68="o",2,IF(D68="o+",3,IF(D68="+",4))))</f>
        <v>1</v>
      </c>
      <c r="J68" s="54">
        <f>IF(E68="o",1,IF(E68="o+",2,IF(E68="+",3)))</f>
        <v>1</v>
      </c>
      <c r="K68" s="54">
        <f>IF(F68="o",1)</f>
        <v>1</v>
      </c>
      <c r="L68" s="54">
        <f>IF(H68=0,1,IF(H68=1,2))</f>
        <v>1</v>
      </c>
      <c r="M68" s="94">
        <f>I68*1000+J68*100+K68*10+L68*1</f>
        <v>1111</v>
      </c>
      <c r="N68" s="54">
        <v>2</v>
      </c>
      <c r="O68" s="54">
        <v>11</v>
      </c>
      <c r="P68" s="54">
        <v>2</v>
      </c>
      <c r="Q68" s="54">
        <v>3</v>
      </c>
      <c r="R68" s="54">
        <v>1</v>
      </c>
      <c r="S68" s="54" t="s">
        <v>42</v>
      </c>
      <c r="T68" s="26">
        <f>IF(U68=0,IF(N68=3,14,IF(N68=7,16,IF(N68=8,17,IF(N68=9,18,IF(N68=10,19,15))))),IF(U68=1,IF(N68=3,20,IF(N68=7,22,IF(N68=8,23,IF(N68=9,24,IF(N68=10,25,21)))))))</f>
        <v>15</v>
      </c>
      <c r="U68" s="54">
        <v>0</v>
      </c>
      <c r="V68" s="54">
        <v>0</v>
      </c>
      <c r="W68" s="7"/>
      <c r="X68" s="11">
        <f>VLOOKUP($C68,[2]Vienna!$BB$7:$BK$40,5)</f>
        <v>1</v>
      </c>
      <c r="Y68" s="11">
        <f>VLOOKUP($C68,[2]Vienna!$BB$7:$BK$40,6)</f>
        <v>23</v>
      </c>
      <c r="Z68" s="11">
        <f>VLOOKUP($C68,[2]Vienna!$BB$7:$BK$40,7)</f>
        <v>0</v>
      </c>
      <c r="AA68" s="11">
        <f>VLOOKUP($C68,[2]Vienna!$BB$7:$BK$40,8)</f>
        <v>80</v>
      </c>
      <c r="AB68" s="11">
        <f>VLOOKUP($C68,[2]Vienna!$BB$7:$BK$40,9)</f>
        <v>0</v>
      </c>
      <c r="AC68" s="11">
        <f>VLOOKUP($C68,[2]Vienna!$BB$7:$BK$40,10)</f>
        <v>102</v>
      </c>
      <c r="AD68" s="12">
        <f>IF($H68=1,169,0)</f>
        <v>0</v>
      </c>
      <c r="AE68" s="12">
        <f>IF($H68=1,167,0)</f>
        <v>0</v>
      </c>
      <c r="AF68" s="12">
        <f>IF($S68="o",0)</f>
        <v>0</v>
      </c>
      <c r="AG68" s="12" t="s">
        <v>38</v>
      </c>
      <c r="AH68" s="12" t="s">
        <v>38</v>
      </c>
      <c r="AI68" s="12">
        <f>IF($N68=2,145,IF($N68=3,118,IF(OR($N68=4,$N68=5,$N68=6),121,IF($N68=7,127,IF($N68=8,133,IF($N68=9,136,IF($N68=10,189,0)))))))</f>
        <v>145</v>
      </c>
      <c r="AJ68" s="12">
        <v>0</v>
      </c>
      <c r="AK68" s="12">
        <f>IF($P68=1,148,IF($P68=2,152,IF($P68=3,154,IF($P68=4,156,0))))</f>
        <v>152</v>
      </c>
      <c r="AL68" s="12">
        <f>IF($R68=1,160,IF($R68=2,162))</f>
        <v>160</v>
      </c>
      <c r="AM68" s="12">
        <f>IF($U68=1,185,0)</f>
        <v>0</v>
      </c>
      <c r="AN68" s="12">
        <f>IF($V68=1,184,0)</f>
        <v>0</v>
      </c>
      <c r="AO68" s="14">
        <f>AO98/$AO$5</f>
        <v>198.60408298140638</v>
      </c>
      <c r="AP68" s="11">
        <f>VLOOKUP($C68,[1]Vienna!$BB$7:$BK$40,5)</f>
        <v>1</v>
      </c>
      <c r="AQ68" s="11">
        <f>VLOOKUP($C68,[1]Vienna!$BB$7:$BK$40,6)</f>
        <v>23</v>
      </c>
      <c r="AR68" s="11">
        <f>VLOOKUP($C68,[1]Vienna!$BB$7:$BK$40,7)</f>
        <v>0</v>
      </c>
      <c r="AS68" s="11">
        <f>VLOOKUP($C68,[1]Vienna!$BB$7:$BK$40,8)</f>
        <v>81</v>
      </c>
      <c r="AT68" s="11">
        <f>VLOOKUP($C68,[1]Vienna!$BB$7:$BK$40,9)</f>
        <v>0</v>
      </c>
      <c r="AU68" s="11">
        <f>VLOOKUP($C68,[1]Vienna!$BB$7:$BK$40,10)</f>
        <v>103</v>
      </c>
      <c r="AV68" s="12">
        <f>IF($H68=1,170,0)</f>
        <v>0</v>
      </c>
      <c r="AW68" s="12">
        <f>IF($H68=1,168,0)</f>
        <v>0</v>
      </c>
      <c r="AX68" s="12">
        <f>IF($S68="o",0)</f>
        <v>0</v>
      </c>
      <c r="AY68" s="12" t="s">
        <v>38</v>
      </c>
      <c r="AZ68" s="12" t="s">
        <v>38</v>
      </c>
      <c r="BA68" s="12">
        <f>IF($N68=2,146,IF($N68=3,119,IF(OR($N68=4,$N68=5,$N68=6),122,IF($N68=7,128,IF($N68=8,134,IF($N68=9,138,IF($N68=10,190,0)))))))</f>
        <v>146</v>
      </c>
      <c r="BB68" s="12">
        <v>0</v>
      </c>
      <c r="BC68" s="12">
        <f>IF($P68=1,149,IF($P68=2,153,IF($P68=3,155,IF($P68=4,157,0))))</f>
        <v>153</v>
      </c>
      <c r="BD68" s="12">
        <f>IF($R68=1,160,IF($R68=2,162))</f>
        <v>160</v>
      </c>
      <c r="BE68" s="12">
        <f>IF($U68=1,186,0)</f>
        <v>0</v>
      </c>
      <c r="BF68" s="12">
        <f>IF($V68=1,184,0)</f>
        <v>0</v>
      </c>
      <c r="BG68" s="14">
        <f>BG98/$BG$5</f>
        <v>127.76232322060059</v>
      </c>
      <c r="BH68" s="21">
        <f>IF($N68=2,BH98*'4 PEF'!$B$4,IF(OR($N68=3,$N68=4,$N68=5,$N68=6),BH98*'4 PEF'!$B$5,IF(OR($N68=7,$N68=8),BH98*'4 PEF'!$B$10,IF($N68=9,BH98*'4 PEF'!$B$7,IF($N68=10,BH98*'4 PEF'!$B$6)))))</f>
        <v>311.79278860222496</v>
      </c>
      <c r="BI68" s="21">
        <f>BI98*'4 PEF'!$B$10</f>
        <v>6.5961465589886794</v>
      </c>
      <c r="BJ68" s="21">
        <f>IF($N68=2,BJ98*'4 PEF'!$B$4,IF(OR($N68=3,$N68=4,$N68=5,$N68=6),BJ98*'4 PEF'!$B$5,IF(OR($N68=7,$N68=8),BJ98*'4 PEF'!$B$10,IF($N68=9,BJ98*'4 PEF'!$B$7,IF($N68=10,BJ98*'4 PEF'!$B$6)))))</f>
        <v>16.547368421052632</v>
      </c>
      <c r="BK68" s="21">
        <f>BK98*'4 PEF'!$B$10</f>
        <v>17.030691428570179</v>
      </c>
      <c r="BL68" s="21">
        <f>BL98*'4 PEF'!$B$10</f>
        <v>1.3080446264132854</v>
      </c>
      <c r="BM68" s="39">
        <f>BM98*'4 PEF'!$B$10</f>
        <v>0</v>
      </c>
      <c r="BN68" s="40">
        <f>SUM(BH68:BM68)</f>
        <v>353.27503963724968</v>
      </c>
      <c r="BO68" s="21">
        <f>IF($N68=2,BO98*'4 PEF'!$B$4,IF(OR($N68=3,$N68=4,$N68=5,$N68=6),BO98*'4 PEF'!$B$5,IF(OR($N68=7,$N68=8),BO98*'4 PEF'!$B$10,IF($N68=9,BO98*'4 PEF'!$B$7,IF($N68=10,BO98*'4 PEF'!$B$6)))))</f>
        <v>212.32028907324477</v>
      </c>
      <c r="BP68" s="21">
        <f>BP98*'4 PEF'!$B$10</f>
        <v>4.5886107147646182</v>
      </c>
      <c r="BQ68" s="21">
        <f>IF($N68=2,BQ98*'4 PEF'!$B$4,IF(OR($N68=3,$N68=4,$N68=5,$N68=6),BQ98*'4 PEF'!$B$5,IF(OR($N68=7,$N68=8),BQ98*'4 PEF'!$B$10,IF($N68=9,BQ98*'4 PEF'!$B$7,IF($N68=10,BQ98*'4 PEF'!$B$6)))))</f>
        <v>25.547368421052632</v>
      </c>
      <c r="BR68" s="21">
        <f>BR98*'4 PEF'!$B$10</f>
        <v>17.514690909092451</v>
      </c>
      <c r="BS68" s="21">
        <f>BS98*'4 PEF'!$B$10</f>
        <v>0.91278163379636346</v>
      </c>
      <c r="BT68" s="39">
        <f>BT98*'4 PEF'!$B$10</f>
        <v>0</v>
      </c>
      <c r="BU68" s="40">
        <f>SUM(BO68:BT68)</f>
        <v>260.88374075195088</v>
      </c>
    </row>
    <row r="69" spans="1:73" x14ac:dyDescent="0.25">
      <c r="A69" s="188"/>
      <c r="B69" s="100">
        <v>2</v>
      </c>
      <c r="C69" s="26">
        <f>VLOOKUP(M69,[1]aux!$A$2:$B$35,2)</f>
        <v>9</v>
      </c>
      <c r="D69" s="55" t="s">
        <v>42</v>
      </c>
      <c r="E69" s="55" t="s">
        <v>40</v>
      </c>
      <c r="F69" s="54" t="s">
        <v>42</v>
      </c>
      <c r="G69" s="54" t="s">
        <v>42</v>
      </c>
      <c r="H69" s="54">
        <v>0</v>
      </c>
      <c r="I69" s="54">
        <f t="shared" ref="I69:I86" si="79">IF(D69="-",1,IF(D69="o",2,IF(D69="o+",3,IF(D69="+",4))))</f>
        <v>2</v>
      </c>
      <c r="J69" s="54">
        <f t="shared" ref="J69:J86" si="80">IF(E69="o",1,IF(E69="o+",2,IF(E69="+",3)))</f>
        <v>2</v>
      </c>
      <c r="K69" s="54">
        <f t="shared" ref="K69:K86" si="81">IF(F69="o",1)</f>
        <v>1</v>
      </c>
      <c r="L69" s="54">
        <f t="shared" ref="L69:L86" si="82">IF(H69=0,1,IF(H69=1,2))</f>
        <v>1</v>
      </c>
      <c r="M69" s="94">
        <f t="shared" ref="M69:M94" si="83">I69*1000+J69*100+K69*10+L69*1</f>
        <v>2211</v>
      </c>
      <c r="N69" s="54">
        <v>9</v>
      </c>
      <c r="O69" s="54">
        <v>11</v>
      </c>
      <c r="P69" s="54">
        <v>1</v>
      </c>
      <c r="Q69" s="54">
        <v>1</v>
      </c>
      <c r="R69" s="54">
        <v>1</v>
      </c>
      <c r="S69" s="54" t="s">
        <v>42</v>
      </c>
      <c r="T69" s="26">
        <f t="shared" ref="T69:T94" si="84">IF(U69=0,IF(N69=3,14,IF(N69=7,16,IF(N69=8,17,IF(N69=9,18,IF(N69=10,19,15))))),IF(U69=1,IF(N69=3,20,IF(N69=7,22,IF(N69=8,23,IF(N69=9,24,IF(N69=10,25,21)))))))</f>
        <v>18</v>
      </c>
      <c r="U69" s="54">
        <v>0</v>
      </c>
      <c r="V69" s="54">
        <v>0</v>
      </c>
      <c r="W69" s="19"/>
      <c r="X69" s="11">
        <f>VLOOKUP($C69,[2]Vienna!$BB$7:$BK$40,5)</f>
        <v>13</v>
      </c>
      <c r="Y69" s="11">
        <f>VLOOKUP($C69,[2]Vienna!$BB$7:$BK$40,6)</f>
        <v>33</v>
      </c>
      <c r="Z69" s="11">
        <f>VLOOKUP($C69,[2]Vienna!$BB$7:$BK$40,7)</f>
        <v>63</v>
      </c>
      <c r="AA69" s="11">
        <f>VLOOKUP($C69,[2]Vienna!$BB$7:$BK$40,8)</f>
        <v>90</v>
      </c>
      <c r="AB69" s="11">
        <f>VLOOKUP($C69,[2]Vienna!$BB$7:$BK$40,9)</f>
        <v>0</v>
      </c>
      <c r="AC69" s="11">
        <f>VLOOKUP($C69,[2]Vienna!$BB$7:$BK$40,10)</f>
        <v>102</v>
      </c>
      <c r="AD69" s="12">
        <f t="shared" ref="AD69:AD94" si="85">IF($H69=1,169,0)</f>
        <v>0</v>
      </c>
      <c r="AE69" s="12">
        <f t="shared" ref="AE69:AE94" si="86">IF($H69=1,167,0)</f>
        <v>0</v>
      </c>
      <c r="AF69" s="12">
        <f t="shared" ref="AF69:AF94" si="87">IF(S69="o",0)</f>
        <v>0</v>
      </c>
      <c r="AG69" s="12" t="s">
        <v>38</v>
      </c>
      <c r="AH69" s="12" t="s">
        <v>38</v>
      </c>
      <c r="AI69" s="12">
        <f t="shared" ref="AI69:AI94" si="88">IF($N69=2,145,IF($N69=3,118,IF(OR($N69=4,$N69=5,$N69=6),121,IF($N69=7,127,IF($N69=8,133,IF($N69=9,136,IF($N69=10,189,0)))))))</f>
        <v>136</v>
      </c>
      <c r="AJ69" s="12">
        <v>0</v>
      </c>
      <c r="AK69" s="12">
        <f t="shared" ref="AK69:AK94" si="89">IF($P69=1,148,IF($P69=2,152,IF($P69=3,154,IF($P69=4,156,0))))</f>
        <v>148</v>
      </c>
      <c r="AL69" s="12">
        <f t="shared" ref="AL69:AL94" si="90">IF($R69=1,160,IF($R69=2,162))</f>
        <v>160</v>
      </c>
      <c r="AM69" s="12">
        <f t="shared" ref="AM69:AM94" si="91">IF($U69=1,185,0)</f>
        <v>0</v>
      </c>
      <c r="AN69" s="12">
        <f t="shared" ref="AN69:AN94" si="92">IF($V69=1,184,0)</f>
        <v>0</v>
      </c>
      <c r="AO69" s="14">
        <f t="shared" ref="AO69:AO94" si="93">AO99/$AO$5</f>
        <v>331.26383473045087</v>
      </c>
      <c r="AP69" s="11">
        <f>VLOOKUP($C69,[1]Vienna!$BB$7:$BK$40,5)</f>
        <v>13</v>
      </c>
      <c r="AQ69" s="11">
        <f>VLOOKUP($C69,[1]Vienna!$BB$7:$BK$40,6)</f>
        <v>33</v>
      </c>
      <c r="AR69" s="11">
        <f>VLOOKUP($C69,[1]Vienna!$BB$7:$BK$40,7)</f>
        <v>63</v>
      </c>
      <c r="AS69" s="11">
        <f>VLOOKUP($C69,[1]Vienna!$BB$7:$BK$40,8)</f>
        <v>91</v>
      </c>
      <c r="AT69" s="11">
        <f>VLOOKUP($C69,[1]Vienna!$BB$7:$BK$40,9)</f>
        <v>0</v>
      </c>
      <c r="AU69" s="11">
        <f>VLOOKUP($C69,[1]Vienna!$BB$7:$BK$40,10)</f>
        <v>103</v>
      </c>
      <c r="AV69" s="12">
        <f t="shared" ref="AV69:AV94" si="94">IF($H69=1,170,0)</f>
        <v>0</v>
      </c>
      <c r="AW69" s="12">
        <f t="shared" ref="AW69:AW94" si="95">IF($H69=1,168,0)</f>
        <v>0</v>
      </c>
      <c r="AX69" s="12">
        <f t="shared" ref="AX69:AX94" si="96">IF($S69="o",0)</f>
        <v>0</v>
      </c>
      <c r="AY69" s="12" t="s">
        <v>38</v>
      </c>
      <c r="AZ69" s="12" t="s">
        <v>38</v>
      </c>
      <c r="BA69" s="12">
        <f t="shared" ref="BA69:BA94" si="97">IF($N69=2,146,IF($N69=3,119,IF(OR($N69=4,$N69=5,$N69=6),122,IF($N69=7,128,IF($N69=8,134,IF($N69=9,138,IF($N69=10,190,0)))))))</f>
        <v>138</v>
      </c>
      <c r="BB69" s="12">
        <v>0</v>
      </c>
      <c r="BC69" s="12">
        <f t="shared" ref="BC69:BC94" si="98">IF($P69=1,149,IF($P69=2,153,IF($P69=3,155,IF($P69=4,157,0))))</f>
        <v>149</v>
      </c>
      <c r="BD69" s="12">
        <f t="shared" ref="BD69:BD94" si="99">IF($R69=1,160,IF($R69=2,162))</f>
        <v>160</v>
      </c>
      <c r="BE69" s="12">
        <f t="shared" ref="BE69:BE94" si="100">IF($U69=1,186,0)</f>
        <v>0</v>
      </c>
      <c r="BF69" s="12">
        <f t="shared" ref="BF69:BF94" si="101">IF($V69=1,184,0)</f>
        <v>0</v>
      </c>
      <c r="BG69" s="14">
        <f t="shared" ref="BG69:BG94" si="102">BG99/$BG$5</f>
        <v>210.45325209525663</v>
      </c>
      <c r="BH69" s="21">
        <f>IF($N69=2,BH99*'4 PEF'!$B$4,IF(OR($N69=3,$N69=4,$N69=5,$N69=6),BH99*'4 PEF'!$B$5,IF(OR($N69=7,$N69=8),BH99*'4 PEF'!$B$10,IF($N69=9,BH99*'4 PEF'!$B$7,IF($N69=10,BH99*'4 PEF'!$B$6)))))</f>
        <v>90.586511374590188</v>
      </c>
      <c r="BI69" s="21">
        <f>BI99*'4 PEF'!$B$10</f>
        <v>7.5439552605262881</v>
      </c>
      <c r="BJ69" s="21">
        <f>IF($N69=2,BJ99*'4 PEF'!$B$4,IF(OR($N69=3,$N69=4,$N69=5,$N69=6),BJ99*'4 PEF'!$B$5,IF(OR($N69=7,$N69=8),BJ99*'4 PEF'!$B$10,IF($N69=9,BJ99*'4 PEF'!$B$7,IF($N69=10,BJ99*'4 PEF'!$B$6)))))</f>
        <v>18.864000000000001</v>
      </c>
      <c r="BK69" s="21">
        <f>BK99*'4 PEF'!$B$10</f>
        <v>17.030691428570179</v>
      </c>
      <c r="BL69" s="21">
        <f>BL99*'4 PEF'!$B$10</f>
        <v>0.75695797467163095</v>
      </c>
      <c r="BM69" s="39">
        <f>BM99*'4 PEF'!$B$10</f>
        <v>0</v>
      </c>
      <c r="BN69" s="40">
        <f t="shared" ref="BN69:BN94" si="103">SUM(BH69:BM69)</f>
        <v>134.78211603835828</v>
      </c>
      <c r="BO69" s="21">
        <f>IF($N69=2,BO99*'4 PEF'!$B$4,IF(OR($N69=3,$N69=4,$N69=5,$N69=6),BO99*'4 PEF'!$B$5,IF(OR($N69=7,$N69=8),BO99*'4 PEF'!$B$10,IF($N69=9,BO99*'4 PEF'!$B$7,IF($N69=10,BO99*'4 PEF'!$B$6)))))</f>
        <v>91.077501927361013</v>
      </c>
      <c r="BP69" s="21">
        <f>BP99*'4 PEF'!$B$10</f>
        <v>6.6319474604013635</v>
      </c>
      <c r="BQ69" s="21">
        <f>IF($N69=2,BQ99*'4 PEF'!$B$4,IF(OR($N69=3,$N69=4,$N69=5,$N69=6),BQ99*'4 PEF'!$B$5,IF(OR($N69=7,$N69=8),BQ99*'4 PEF'!$B$10,IF($N69=9,BQ99*'4 PEF'!$B$7,IF($N69=10,BQ99*'4 PEF'!$B$6)))))</f>
        <v>29.123999999999999</v>
      </c>
      <c r="BR69" s="21">
        <f>BR99*'4 PEF'!$B$10</f>
        <v>17.514690909092451</v>
      </c>
      <c r="BS69" s="21">
        <f>BS99*'4 PEF'!$B$10</f>
        <v>0.66470496593216677</v>
      </c>
      <c r="BT69" s="39">
        <f>BT99*'4 PEF'!$B$10</f>
        <v>0</v>
      </c>
      <c r="BU69" s="40">
        <f t="shared" ref="BU69:BU94" si="104">SUM(BO69:BT69)</f>
        <v>145.01284526278698</v>
      </c>
    </row>
    <row r="70" spans="1:73" x14ac:dyDescent="0.25">
      <c r="A70" s="188"/>
      <c r="B70" s="100">
        <v>3</v>
      </c>
      <c r="C70" s="26">
        <f>VLOOKUP(M70,[1]aux!$A$2:$B$35,2)</f>
        <v>19</v>
      </c>
      <c r="D70" s="55" t="s">
        <v>40</v>
      </c>
      <c r="E70" s="55" t="s">
        <v>40</v>
      </c>
      <c r="F70" s="54" t="s">
        <v>42</v>
      </c>
      <c r="G70" s="54" t="s">
        <v>42</v>
      </c>
      <c r="H70" s="54">
        <v>0</v>
      </c>
      <c r="I70" s="54">
        <f t="shared" si="79"/>
        <v>3</v>
      </c>
      <c r="J70" s="54">
        <f t="shared" si="80"/>
        <v>2</v>
      </c>
      <c r="K70" s="54">
        <f t="shared" si="81"/>
        <v>1</v>
      </c>
      <c r="L70" s="54">
        <f t="shared" si="82"/>
        <v>1</v>
      </c>
      <c r="M70" s="94">
        <f t="shared" si="83"/>
        <v>3211</v>
      </c>
      <c r="N70" s="54">
        <v>9</v>
      </c>
      <c r="O70" s="54">
        <v>11</v>
      </c>
      <c r="P70" s="54">
        <v>1</v>
      </c>
      <c r="Q70" s="54">
        <v>1</v>
      </c>
      <c r="R70" s="54">
        <v>1</v>
      </c>
      <c r="S70" s="54" t="s">
        <v>42</v>
      </c>
      <c r="T70" s="26">
        <f t="shared" si="84"/>
        <v>18</v>
      </c>
      <c r="U70" s="54">
        <v>0</v>
      </c>
      <c r="V70" s="54">
        <v>0</v>
      </c>
      <c r="W70" s="19"/>
      <c r="X70" s="11">
        <f>VLOOKUP($C70,[2]Vienna!$BB$7:$BK$40,5)</f>
        <v>15</v>
      </c>
      <c r="Y70" s="11">
        <f>VLOOKUP($C70,[2]Vienna!$BB$7:$BK$40,6)</f>
        <v>35</v>
      </c>
      <c r="Z70" s="11">
        <f>VLOOKUP($C70,[2]Vienna!$BB$7:$BK$40,7)</f>
        <v>65</v>
      </c>
      <c r="AA70" s="11">
        <f>VLOOKUP($C70,[2]Vienna!$BB$7:$BK$40,8)</f>
        <v>90</v>
      </c>
      <c r="AB70" s="11">
        <f>VLOOKUP($C70,[2]Vienna!$BB$7:$BK$40,9)</f>
        <v>0</v>
      </c>
      <c r="AC70" s="11">
        <f>VLOOKUP($C70,[2]Vienna!$BB$7:$BK$40,10)</f>
        <v>102</v>
      </c>
      <c r="AD70" s="12">
        <f t="shared" si="85"/>
        <v>0</v>
      </c>
      <c r="AE70" s="12">
        <f t="shared" si="86"/>
        <v>0</v>
      </c>
      <c r="AF70" s="12">
        <f t="shared" si="87"/>
        <v>0</v>
      </c>
      <c r="AG70" s="12" t="s">
        <v>38</v>
      </c>
      <c r="AH70" s="12" t="s">
        <v>38</v>
      </c>
      <c r="AI70" s="12">
        <f t="shared" si="88"/>
        <v>136</v>
      </c>
      <c r="AJ70" s="12">
        <v>0</v>
      </c>
      <c r="AK70" s="12">
        <f t="shared" si="89"/>
        <v>148</v>
      </c>
      <c r="AL70" s="12">
        <f t="shared" si="90"/>
        <v>160</v>
      </c>
      <c r="AM70" s="12">
        <f t="shared" si="91"/>
        <v>0</v>
      </c>
      <c r="AN70" s="12">
        <f t="shared" si="92"/>
        <v>0</v>
      </c>
      <c r="AO70" s="14">
        <f t="shared" si="93"/>
        <v>342.98106102872157</v>
      </c>
      <c r="AP70" s="11">
        <f>VLOOKUP($C70,[1]Vienna!$BB$7:$BK$40,5)</f>
        <v>15</v>
      </c>
      <c r="AQ70" s="11">
        <f>VLOOKUP($C70,[1]Vienna!$BB$7:$BK$40,6)</f>
        <v>35</v>
      </c>
      <c r="AR70" s="11">
        <f>VLOOKUP($C70,[1]Vienna!$BB$7:$BK$40,7)</f>
        <v>65</v>
      </c>
      <c r="AS70" s="11">
        <f>VLOOKUP($C70,[1]Vienna!$BB$7:$BK$40,8)</f>
        <v>91</v>
      </c>
      <c r="AT70" s="11">
        <f>VLOOKUP($C70,[1]Vienna!$BB$7:$BK$40,9)</f>
        <v>0</v>
      </c>
      <c r="AU70" s="11">
        <f>VLOOKUP($C70,[1]Vienna!$BB$7:$BK$40,10)</f>
        <v>103</v>
      </c>
      <c r="AV70" s="12">
        <f t="shared" si="94"/>
        <v>0</v>
      </c>
      <c r="AW70" s="12">
        <f t="shared" si="95"/>
        <v>0</v>
      </c>
      <c r="AX70" s="12">
        <f t="shared" si="96"/>
        <v>0</v>
      </c>
      <c r="AY70" s="12" t="s">
        <v>38</v>
      </c>
      <c r="AZ70" s="12" t="s">
        <v>38</v>
      </c>
      <c r="BA70" s="12">
        <f t="shared" si="97"/>
        <v>138</v>
      </c>
      <c r="BB70" s="12">
        <v>0</v>
      </c>
      <c r="BC70" s="12">
        <f t="shared" si="98"/>
        <v>149</v>
      </c>
      <c r="BD70" s="12">
        <f t="shared" si="99"/>
        <v>160</v>
      </c>
      <c r="BE70" s="12">
        <f t="shared" si="100"/>
        <v>0</v>
      </c>
      <c r="BF70" s="12">
        <f t="shared" si="101"/>
        <v>0</v>
      </c>
      <c r="BG70" s="14">
        <f t="shared" si="102"/>
        <v>215.15004398697482</v>
      </c>
      <c r="BH70" s="21">
        <f>IF($N70=2,BH100*'4 PEF'!$B$4,IF(OR($N70=3,$N70=4,$N70=5,$N70=6),BH100*'4 PEF'!$B$5,IF(OR($N70=7,$N70=8),BH100*'4 PEF'!$B$10,IF($N70=9,BH100*'4 PEF'!$B$7,IF($N70=10,BH100*'4 PEF'!$B$6)))))</f>
        <v>77.43315811894054</v>
      </c>
      <c r="BI70" s="21">
        <f>BI100*'4 PEF'!$B$10</f>
        <v>8.0226420611196687</v>
      </c>
      <c r="BJ70" s="21">
        <f>IF($N70=2,BJ100*'4 PEF'!$B$4,IF(OR($N70=3,$N70=4,$N70=5,$N70=6),BJ100*'4 PEF'!$B$5,IF(OR($N70=7,$N70=8),BJ100*'4 PEF'!$B$10,IF($N70=9,BJ100*'4 PEF'!$B$7,IF($N70=10,BJ100*'4 PEF'!$B$6)))))</f>
        <v>18.864000000000001</v>
      </c>
      <c r="BK70" s="21">
        <f>BK100*'4 PEF'!$B$10</f>
        <v>17.030691428570179</v>
      </c>
      <c r="BL70" s="21">
        <f>BL100*'4 PEF'!$B$10</f>
        <v>0.73822226259446433</v>
      </c>
      <c r="BM70" s="39">
        <f>BM100*'4 PEF'!$B$10</f>
        <v>0</v>
      </c>
      <c r="BN70" s="40">
        <f t="shared" si="103"/>
        <v>122.08871387122485</v>
      </c>
      <c r="BO70" s="21">
        <f>IF($N70=2,BO100*'4 PEF'!$B$4,IF(OR($N70=3,$N70=4,$N70=5,$N70=6),BO100*'4 PEF'!$B$5,IF(OR($N70=7,$N70=8),BO100*'4 PEF'!$B$10,IF($N70=9,BO100*'4 PEF'!$B$7,IF($N70=10,BO100*'4 PEF'!$B$6)))))</f>
        <v>83.944538880764711</v>
      </c>
      <c r="BP70" s="21">
        <f>BP100*'4 PEF'!$B$10</f>
        <v>7.0248924232626822</v>
      </c>
      <c r="BQ70" s="21">
        <f>IF($N70=2,BQ100*'4 PEF'!$B$4,IF(OR($N70=3,$N70=4,$N70=5,$N70=6),BQ100*'4 PEF'!$B$5,IF(OR($N70=7,$N70=8),BQ100*'4 PEF'!$B$10,IF($N70=9,BQ100*'4 PEF'!$B$7,IF($N70=10,BQ100*'4 PEF'!$B$6)))))</f>
        <v>29.123999999999999</v>
      </c>
      <c r="BR70" s="21">
        <f>BR100*'4 PEF'!$B$10</f>
        <v>17.514690909092451</v>
      </c>
      <c r="BS70" s="21">
        <f>BS100*'4 PEF'!$B$10</f>
        <v>0.6584221498848889</v>
      </c>
      <c r="BT70" s="39">
        <f>BT100*'4 PEF'!$B$10</f>
        <v>0</v>
      </c>
      <c r="BU70" s="40">
        <f t="shared" si="104"/>
        <v>138.26654436300473</v>
      </c>
    </row>
    <row r="71" spans="1:73" x14ac:dyDescent="0.25">
      <c r="A71" s="188"/>
      <c r="B71" s="100">
        <v>4</v>
      </c>
      <c r="C71" s="26">
        <f>VLOOKUP(M71,[1]aux!$A$2:$B$35,2)</f>
        <v>23</v>
      </c>
      <c r="D71" s="55" t="s">
        <v>40</v>
      </c>
      <c r="E71" s="55" t="s">
        <v>41</v>
      </c>
      <c r="F71" s="54" t="s">
        <v>42</v>
      </c>
      <c r="G71" s="54" t="s">
        <v>42</v>
      </c>
      <c r="H71" s="54">
        <v>0</v>
      </c>
      <c r="I71" s="54">
        <f t="shared" si="79"/>
        <v>3</v>
      </c>
      <c r="J71" s="54">
        <f t="shared" si="80"/>
        <v>3</v>
      </c>
      <c r="K71" s="54">
        <f t="shared" si="81"/>
        <v>1</v>
      </c>
      <c r="L71" s="54">
        <f t="shared" si="82"/>
        <v>1</v>
      </c>
      <c r="M71" s="94">
        <f t="shared" si="83"/>
        <v>3311</v>
      </c>
      <c r="N71" s="54">
        <v>8</v>
      </c>
      <c r="O71" s="54">
        <v>13</v>
      </c>
      <c r="P71" s="54">
        <v>1</v>
      </c>
      <c r="Q71" s="54">
        <v>1</v>
      </c>
      <c r="R71" s="54">
        <v>1</v>
      </c>
      <c r="S71" s="54" t="s">
        <v>42</v>
      </c>
      <c r="T71" s="26">
        <f t="shared" si="84"/>
        <v>17</v>
      </c>
      <c r="U71" s="54">
        <v>0</v>
      </c>
      <c r="V71" s="54">
        <v>0</v>
      </c>
      <c r="W71" s="19"/>
      <c r="X71" s="11">
        <f>VLOOKUP($C71,[2]Vienna!$BB$7:$BK$40,5)</f>
        <v>15</v>
      </c>
      <c r="Y71" s="11">
        <f>VLOOKUP($C71,[2]Vienna!$BB$7:$BK$40,6)</f>
        <v>35</v>
      </c>
      <c r="Z71" s="11">
        <f>VLOOKUP($C71,[2]Vienna!$BB$7:$BK$40,7)</f>
        <v>65</v>
      </c>
      <c r="AA71" s="11">
        <f>VLOOKUP($C71,[2]Vienna!$BB$7:$BK$40,8)</f>
        <v>92</v>
      </c>
      <c r="AB71" s="11">
        <f>VLOOKUP($C71,[2]Vienna!$BB$7:$BK$40,9)</f>
        <v>0</v>
      </c>
      <c r="AC71" s="11">
        <f>VLOOKUP($C71,[2]Vienna!$BB$7:$BK$40,10)</f>
        <v>102</v>
      </c>
      <c r="AD71" s="12">
        <f t="shared" si="85"/>
        <v>0</v>
      </c>
      <c r="AE71" s="12">
        <f t="shared" si="86"/>
        <v>0</v>
      </c>
      <c r="AF71" s="12">
        <f t="shared" si="87"/>
        <v>0</v>
      </c>
      <c r="AG71" s="12" t="s">
        <v>38</v>
      </c>
      <c r="AH71" s="12" t="s">
        <v>38</v>
      </c>
      <c r="AI71" s="12">
        <f t="shared" si="88"/>
        <v>133</v>
      </c>
      <c r="AJ71" s="12">
        <v>0</v>
      </c>
      <c r="AK71" s="12">
        <f t="shared" si="89"/>
        <v>148</v>
      </c>
      <c r="AL71" s="12">
        <f t="shared" si="90"/>
        <v>160</v>
      </c>
      <c r="AM71" s="12">
        <f t="shared" si="91"/>
        <v>0</v>
      </c>
      <c r="AN71" s="12">
        <f t="shared" si="92"/>
        <v>0</v>
      </c>
      <c r="AO71" s="14">
        <f t="shared" si="93"/>
        <v>401.97750922777317</v>
      </c>
      <c r="AP71" s="11">
        <f>VLOOKUP($C71,[1]Vienna!$BB$7:$BK$40,5)</f>
        <v>15</v>
      </c>
      <c r="AQ71" s="11">
        <f>VLOOKUP($C71,[1]Vienna!$BB$7:$BK$40,6)</f>
        <v>35</v>
      </c>
      <c r="AR71" s="11">
        <f>VLOOKUP($C71,[1]Vienna!$BB$7:$BK$40,7)</f>
        <v>65</v>
      </c>
      <c r="AS71" s="11">
        <f>VLOOKUP($C71,[1]Vienna!$BB$7:$BK$40,8)</f>
        <v>93</v>
      </c>
      <c r="AT71" s="11">
        <f>VLOOKUP($C71,[1]Vienna!$BB$7:$BK$40,9)</f>
        <v>0</v>
      </c>
      <c r="AU71" s="11">
        <f>VLOOKUP($C71,[1]Vienna!$BB$7:$BK$40,10)</f>
        <v>103</v>
      </c>
      <c r="AV71" s="12">
        <f t="shared" si="94"/>
        <v>0</v>
      </c>
      <c r="AW71" s="12">
        <f t="shared" si="95"/>
        <v>0</v>
      </c>
      <c r="AX71" s="12">
        <f t="shared" si="96"/>
        <v>0</v>
      </c>
      <c r="AY71" s="12" t="s">
        <v>38</v>
      </c>
      <c r="AZ71" s="12" t="s">
        <v>38</v>
      </c>
      <c r="BA71" s="12">
        <f t="shared" si="97"/>
        <v>134</v>
      </c>
      <c r="BB71" s="12">
        <v>0</v>
      </c>
      <c r="BC71" s="12">
        <f t="shared" si="98"/>
        <v>149</v>
      </c>
      <c r="BD71" s="12">
        <f t="shared" si="99"/>
        <v>160</v>
      </c>
      <c r="BE71" s="12">
        <f t="shared" si="100"/>
        <v>0</v>
      </c>
      <c r="BF71" s="12">
        <f t="shared" si="101"/>
        <v>0</v>
      </c>
      <c r="BG71" s="14">
        <f t="shared" si="102"/>
        <v>268.00208553905384</v>
      </c>
      <c r="BH71" s="21">
        <f>IF($N71=2,BH101*'4 PEF'!$B$4,IF(OR($N71=3,$N71=4,$N71=5,$N71=6),BH101*'4 PEF'!$B$5,IF(OR($N71=7,$N71=8),BH101*'4 PEF'!$B$10,IF($N71=9,BH101*'4 PEF'!$B$7,IF($N71=10,BH101*'4 PEF'!$B$6)))))</f>
        <v>25.334206964564942</v>
      </c>
      <c r="BI71" s="21">
        <f>BI101*'4 PEF'!$B$10</f>
        <v>6.2916049798308755</v>
      </c>
      <c r="BJ71" s="21">
        <f>IF($N71=2,BJ101*'4 PEF'!$B$4,IF(OR($N71=3,$N71=4,$N71=5,$N71=6),BJ101*'4 PEF'!$B$5,IF(OR($N71=7,$N71=8),BJ101*'4 PEF'!$B$10,IF($N71=9,BJ101*'4 PEF'!$B$7,IF($N71=10,BJ101*'4 PEF'!$B$6)))))</f>
        <v>6.7452154410209815</v>
      </c>
      <c r="BK71" s="21">
        <f>BK101*'4 PEF'!$B$10</f>
        <v>17.030691428570179</v>
      </c>
      <c r="BL71" s="21">
        <f>BL101*'4 PEF'!$B$10</f>
        <v>0.70502759529041681</v>
      </c>
      <c r="BM71" s="39">
        <f>BM101*'4 PEF'!$B$10</f>
        <v>0</v>
      </c>
      <c r="BN71" s="40">
        <f t="shared" si="103"/>
        <v>56.106746409277392</v>
      </c>
      <c r="BO71" s="21">
        <f>IF($N71=2,BO101*'4 PEF'!$B$4,IF(OR($N71=3,$N71=4,$N71=5,$N71=6),BO101*'4 PEF'!$B$5,IF(OR($N71=7,$N71=8),BO101*'4 PEF'!$B$10,IF($N71=9,BO101*'4 PEF'!$B$7,IF($N71=10,BO101*'4 PEF'!$B$6)))))</f>
        <v>28.127935703369008</v>
      </c>
      <c r="BP71" s="21">
        <f>BP101*'4 PEF'!$B$10</f>
        <v>5.1121618084093763</v>
      </c>
      <c r="BQ71" s="21">
        <f>IF($N71=2,BQ101*'4 PEF'!$B$4,IF(OR($N71=3,$N71=4,$N71=5,$N71=6),BQ101*'4 PEF'!$B$5,IF(OR($N71=7,$N71=8),BQ101*'4 PEF'!$B$10,IF($N71=9,BQ101*'4 PEF'!$B$7,IF($N71=10,BQ101*'4 PEF'!$B$6)))))</f>
        <v>10.533397102702789</v>
      </c>
      <c r="BR71" s="21">
        <f>BR101*'4 PEF'!$B$10</f>
        <v>17.514690909092451</v>
      </c>
      <c r="BS71" s="21">
        <f>BS101*'4 PEF'!$B$10</f>
        <v>0.63463152793283328</v>
      </c>
      <c r="BT71" s="39">
        <f>BT101*'4 PEF'!$B$10</f>
        <v>0</v>
      </c>
      <c r="BU71" s="40">
        <f t="shared" si="104"/>
        <v>61.922817051506463</v>
      </c>
    </row>
    <row r="72" spans="1:73" x14ac:dyDescent="0.25">
      <c r="A72" s="188"/>
      <c r="B72" s="100">
        <v>5</v>
      </c>
      <c r="C72" s="26">
        <f>VLOOKUP(M72,[1]aux!$A$2:$B$35,2)</f>
        <v>25</v>
      </c>
      <c r="D72" s="55" t="s">
        <v>40</v>
      </c>
      <c r="E72" s="55" t="s">
        <v>41</v>
      </c>
      <c r="F72" s="54" t="s">
        <v>42</v>
      </c>
      <c r="G72" s="54" t="s">
        <v>42</v>
      </c>
      <c r="H72" s="54">
        <v>1</v>
      </c>
      <c r="I72" s="54">
        <f t="shared" si="79"/>
        <v>3</v>
      </c>
      <c r="J72" s="54">
        <f t="shared" si="80"/>
        <v>3</v>
      </c>
      <c r="K72" s="54">
        <f t="shared" si="81"/>
        <v>1</v>
      </c>
      <c r="L72" s="54">
        <f t="shared" si="82"/>
        <v>2</v>
      </c>
      <c r="M72" s="94">
        <f t="shared" si="83"/>
        <v>3312</v>
      </c>
      <c r="N72" s="54">
        <v>8</v>
      </c>
      <c r="O72" s="54">
        <v>13</v>
      </c>
      <c r="P72" s="54">
        <v>1</v>
      </c>
      <c r="Q72" s="54">
        <v>1</v>
      </c>
      <c r="R72" s="54">
        <v>1</v>
      </c>
      <c r="S72" s="54" t="s">
        <v>42</v>
      </c>
      <c r="T72" s="26">
        <f t="shared" si="84"/>
        <v>17</v>
      </c>
      <c r="U72" s="54">
        <v>0</v>
      </c>
      <c r="V72" s="54">
        <v>0</v>
      </c>
      <c r="W72" s="19"/>
      <c r="X72" s="11">
        <f>VLOOKUP($C72,[2]Vienna!$BB$7:$BK$40,5)</f>
        <v>15</v>
      </c>
      <c r="Y72" s="11">
        <f>VLOOKUP($C72,[2]Vienna!$BB$7:$BK$40,6)</f>
        <v>35</v>
      </c>
      <c r="Z72" s="11">
        <f>VLOOKUP($C72,[2]Vienna!$BB$7:$BK$40,7)</f>
        <v>65</v>
      </c>
      <c r="AA72" s="11">
        <f>VLOOKUP($C72,[2]Vienna!$BB$7:$BK$40,8)</f>
        <v>92</v>
      </c>
      <c r="AB72" s="11">
        <f>VLOOKUP($C72,[2]Vienna!$BB$7:$BK$40,9)</f>
        <v>0</v>
      </c>
      <c r="AC72" s="11">
        <f>VLOOKUP($C72,[2]Vienna!$BB$7:$BK$40,10)</f>
        <v>102</v>
      </c>
      <c r="AD72" s="12">
        <f t="shared" si="85"/>
        <v>169</v>
      </c>
      <c r="AE72" s="12">
        <f t="shared" si="86"/>
        <v>167</v>
      </c>
      <c r="AF72" s="12">
        <f t="shared" si="87"/>
        <v>0</v>
      </c>
      <c r="AG72" s="12" t="s">
        <v>38</v>
      </c>
      <c r="AH72" s="12" t="s">
        <v>38</v>
      </c>
      <c r="AI72" s="12">
        <f t="shared" si="88"/>
        <v>133</v>
      </c>
      <c r="AJ72" s="12">
        <v>0</v>
      </c>
      <c r="AK72" s="12">
        <f t="shared" si="89"/>
        <v>148</v>
      </c>
      <c r="AL72" s="12">
        <f t="shared" si="90"/>
        <v>160</v>
      </c>
      <c r="AM72" s="12">
        <f t="shared" si="91"/>
        <v>0</v>
      </c>
      <c r="AN72" s="12">
        <f t="shared" si="92"/>
        <v>0</v>
      </c>
      <c r="AO72" s="14">
        <f t="shared" si="93"/>
        <v>420.6465592277732</v>
      </c>
      <c r="AP72" s="11">
        <f>VLOOKUP($C72,[1]Vienna!$BB$7:$BK$40,5)</f>
        <v>15</v>
      </c>
      <c r="AQ72" s="11">
        <f>VLOOKUP($C72,[1]Vienna!$BB$7:$BK$40,6)</f>
        <v>35</v>
      </c>
      <c r="AR72" s="11">
        <f>VLOOKUP($C72,[1]Vienna!$BB$7:$BK$40,7)</f>
        <v>65</v>
      </c>
      <c r="AS72" s="11">
        <f>VLOOKUP($C72,[1]Vienna!$BB$7:$BK$40,8)</f>
        <v>93</v>
      </c>
      <c r="AT72" s="11">
        <f>VLOOKUP($C72,[1]Vienna!$BB$7:$BK$40,9)</f>
        <v>0</v>
      </c>
      <c r="AU72" s="11">
        <f>VLOOKUP($C72,[1]Vienna!$BB$7:$BK$40,10)</f>
        <v>103</v>
      </c>
      <c r="AV72" s="12">
        <f t="shared" si="94"/>
        <v>170</v>
      </c>
      <c r="AW72" s="12">
        <f t="shared" si="95"/>
        <v>168</v>
      </c>
      <c r="AX72" s="12">
        <f t="shared" si="96"/>
        <v>0</v>
      </c>
      <c r="AY72" s="12" t="s">
        <v>38</v>
      </c>
      <c r="AZ72" s="12" t="s">
        <v>38</v>
      </c>
      <c r="BA72" s="12">
        <f t="shared" si="97"/>
        <v>134</v>
      </c>
      <c r="BB72" s="12">
        <v>0</v>
      </c>
      <c r="BC72" s="12">
        <f t="shared" si="98"/>
        <v>149</v>
      </c>
      <c r="BD72" s="12">
        <f t="shared" si="99"/>
        <v>160</v>
      </c>
      <c r="BE72" s="12">
        <f t="shared" si="100"/>
        <v>0</v>
      </c>
      <c r="BF72" s="12">
        <f t="shared" si="101"/>
        <v>0</v>
      </c>
      <c r="BG72" s="14">
        <f t="shared" si="102"/>
        <v>289.69939858955888</v>
      </c>
      <c r="BH72" s="21">
        <f>IF($N72=2,BH102*'4 PEF'!$B$4,IF(OR($N72=3,$N72=4,$N72=5,$N72=6),BH102*'4 PEF'!$B$5,IF(OR($N72=7,$N72=8),BH102*'4 PEF'!$B$10,IF($N72=9,BH102*'4 PEF'!$B$7,IF($N72=10,BH102*'4 PEF'!$B$6)))))</f>
        <v>17.960906465549058</v>
      </c>
      <c r="BI72" s="21">
        <f>BI102*'4 PEF'!$B$10</f>
        <v>6.2634965374988498</v>
      </c>
      <c r="BJ72" s="21">
        <f>IF($N72=2,BJ102*'4 PEF'!$B$4,IF(OR($N72=3,$N72=4,$N72=5,$N72=6),BJ102*'4 PEF'!$B$5,IF(OR($N72=7,$N72=8),BJ102*'4 PEF'!$B$10,IF($N72=9,BJ102*'4 PEF'!$B$7,IF($N72=10,BJ102*'4 PEF'!$B$6)))))</f>
        <v>6.9227345857479001</v>
      </c>
      <c r="BK72" s="21">
        <f>BK102*'4 PEF'!$B$10</f>
        <v>17.030691428570179</v>
      </c>
      <c r="BL72" s="21">
        <f>BL102*'4 PEF'!$B$10</f>
        <v>7.3561418634678386</v>
      </c>
      <c r="BM72" s="39">
        <f>BM102*'4 PEF'!$B$10</f>
        <v>0</v>
      </c>
      <c r="BN72" s="40">
        <f t="shared" si="103"/>
        <v>55.533970880833827</v>
      </c>
      <c r="BO72" s="21">
        <f>IF($N72=2,BO102*'4 PEF'!$B$4,IF(OR($N72=3,$N72=4,$N72=5,$N72=6),BO102*'4 PEF'!$B$5,IF(OR($N72=7,$N72=8),BO102*'4 PEF'!$B$10,IF($N72=9,BO102*'4 PEF'!$B$7,IF($N72=10,BO102*'4 PEF'!$B$6)))))</f>
        <v>21.683747387272199</v>
      </c>
      <c r="BP72" s="21">
        <f>BP102*'4 PEF'!$B$10</f>
        <v>5.0601276122754459</v>
      </c>
      <c r="BQ72" s="21">
        <f>IF($N72=2,BQ102*'4 PEF'!$B$4,IF(OR($N72=3,$N72=4,$N72=5,$N72=6),BQ102*'4 PEF'!$B$5,IF(OR($N72=7,$N72=8),BQ102*'4 PEF'!$B$10,IF($N72=9,BQ102*'4 PEF'!$B$7,IF($N72=10,BQ102*'4 PEF'!$B$6)))))</f>
        <v>11.059697477208875</v>
      </c>
      <c r="BR72" s="21">
        <f>BR102*'4 PEF'!$B$10</f>
        <v>17.514690909092451</v>
      </c>
      <c r="BS72" s="21">
        <f>BS102*'4 PEF'!$B$10</f>
        <v>7.0752269629344777</v>
      </c>
      <c r="BT72" s="39">
        <f>BT102*'4 PEF'!$B$10</f>
        <v>0</v>
      </c>
      <c r="BU72" s="40">
        <f t="shared" si="104"/>
        <v>62.393490348783445</v>
      </c>
    </row>
    <row r="73" spans="1:73" x14ac:dyDescent="0.25">
      <c r="A73" s="188"/>
      <c r="B73" s="100">
        <v>6</v>
      </c>
      <c r="C73" s="26">
        <f>VLOOKUP(M73,[1]aux!$A$2:$B$35,2)</f>
        <v>31</v>
      </c>
      <c r="D73" s="55" t="s">
        <v>41</v>
      </c>
      <c r="E73" s="55" t="s">
        <v>41</v>
      </c>
      <c r="F73" s="54" t="s">
        <v>42</v>
      </c>
      <c r="G73" s="54" t="s">
        <v>42</v>
      </c>
      <c r="H73" s="54">
        <v>0</v>
      </c>
      <c r="I73" s="54">
        <f t="shared" si="79"/>
        <v>4</v>
      </c>
      <c r="J73" s="54">
        <f t="shared" si="80"/>
        <v>3</v>
      </c>
      <c r="K73" s="54">
        <f t="shared" si="81"/>
        <v>1</v>
      </c>
      <c r="L73" s="54">
        <f t="shared" si="82"/>
        <v>1</v>
      </c>
      <c r="M73" s="94">
        <f t="shared" si="83"/>
        <v>4311</v>
      </c>
      <c r="N73" s="54">
        <v>8</v>
      </c>
      <c r="O73" s="54">
        <v>13</v>
      </c>
      <c r="P73" s="54">
        <v>1</v>
      </c>
      <c r="Q73" s="54">
        <v>1</v>
      </c>
      <c r="R73" s="54">
        <v>1</v>
      </c>
      <c r="S73" s="54" t="s">
        <v>42</v>
      </c>
      <c r="T73" s="26">
        <f t="shared" si="84"/>
        <v>17</v>
      </c>
      <c r="U73" s="54">
        <v>0</v>
      </c>
      <c r="V73" s="54">
        <v>0</v>
      </c>
      <c r="W73" s="19"/>
      <c r="X73" s="11">
        <f>VLOOKUP($C73,[2]Vienna!$BB$7:$BK$40,5)</f>
        <v>17</v>
      </c>
      <c r="Y73" s="11">
        <f>VLOOKUP($C73,[2]Vienna!$BB$7:$BK$40,6)</f>
        <v>37</v>
      </c>
      <c r="Z73" s="11">
        <f>VLOOKUP($C73,[2]Vienna!$BB$7:$BK$40,7)</f>
        <v>67</v>
      </c>
      <c r="AA73" s="11">
        <f>VLOOKUP($C73,[2]Vienna!$BB$7:$BK$40,8)</f>
        <v>92</v>
      </c>
      <c r="AB73" s="11">
        <f>VLOOKUP($C73,[2]Vienna!$BB$7:$BK$40,9)</f>
        <v>0</v>
      </c>
      <c r="AC73" s="11">
        <f>VLOOKUP($C73,[2]Vienna!$BB$7:$BK$40,10)</f>
        <v>102</v>
      </c>
      <c r="AD73" s="12">
        <f t="shared" si="85"/>
        <v>0</v>
      </c>
      <c r="AE73" s="12">
        <f t="shared" si="86"/>
        <v>0</v>
      </c>
      <c r="AF73" s="12">
        <f t="shared" si="87"/>
        <v>0</v>
      </c>
      <c r="AG73" s="12" t="s">
        <v>38</v>
      </c>
      <c r="AH73" s="12" t="s">
        <v>38</v>
      </c>
      <c r="AI73" s="12">
        <f t="shared" si="88"/>
        <v>133</v>
      </c>
      <c r="AJ73" s="12">
        <v>0</v>
      </c>
      <c r="AK73" s="12">
        <f t="shared" si="89"/>
        <v>148</v>
      </c>
      <c r="AL73" s="12">
        <f t="shared" si="90"/>
        <v>160</v>
      </c>
      <c r="AM73" s="12">
        <f t="shared" si="91"/>
        <v>0</v>
      </c>
      <c r="AN73" s="12">
        <f t="shared" si="92"/>
        <v>0</v>
      </c>
      <c r="AO73" s="14">
        <f t="shared" si="93"/>
        <v>421.23781196672149</v>
      </c>
      <c r="AP73" s="11">
        <f>VLOOKUP($C73,[1]Vienna!$BB$7:$BK$40,5)</f>
        <v>17</v>
      </c>
      <c r="AQ73" s="11">
        <f>VLOOKUP($C73,[1]Vienna!$BB$7:$BK$40,6)</f>
        <v>37</v>
      </c>
      <c r="AR73" s="11">
        <f>VLOOKUP($C73,[1]Vienna!$BB$7:$BK$40,7)</f>
        <v>67</v>
      </c>
      <c r="AS73" s="11">
        <f>VLOOKUP($C73,[1]Vienna!$BB$7:$BK$40,8)</f>
        <v>93</v>
      </c>
      <c r="AT73" s="11">
        <f>VLOOKUP($C73,[1]Vienna!$BB$7:$BK$40,9)</f>
        <v>0</v>
      </c>
      <c r="AU73" s="11">
        <f>VLOOKUP($C73,[1]Vienna!$BB$7:$BK$40,10)</f>
        <v>103</v>
      </c>
      <c r="AV73" s="12">
        <f t="shared" si="94"/>
        <v>0</v>
      </c>
      <c r="AW73" s="12">
        <f t="shared" si="95"/>
        <v>0</v>
      </c>
      <c r="AX73" s="12">
        <f t="shared" si="96"/>
        <v>0</v>
      </c>
      <c r="AY73" s="12" t="s">
        <v>38</v>
      </c>
      <c r="AZ73" s="12" t="s">
        <v>38</v>
      </c>
      <c r="BA73" s="12">
        <f t="shared" si="97"/>
        <v>134</v>
      </c>
      <c r="BB73" s="12">
        <v>0</v>
      </c>
      <c r="BC73" s="12">
        <f t="shared" si="98"/>
        <v>149</v>
      </c>
      <c r="BD73" s="12">
        <f t="shared" si="99"/>
        <v>160</v>
      </c>
      <c r="BE73" s="12">
        <f t="shared" si="100"/>
        <v>0</v>
      </c>
      <c r="BF73" s="12">
        <f t="shared" si="101"/>
        <v>0</v>
      </c>
      <c r="BG73" s="14">
        <f t="shared" si="102"/>
        <v>276.34896049655168</v>
      </c>
      <c r="BH73" s="21">
        <f>IF($N73=2,BH103*'4 PEF'!$B$4,IF(OR($N73=3,$N73=4,$N73=5,$N73=6),BH103*'4 PEF'!$B$5,IF(OR($N73=7,$N73=8),BH103*'4 PEF'!$B$10,IF($N73=9,BH103*'4 PEF'!$B$7,IF($N73=10,BH103*'4 PEF'!$B$6)))))</f>
        <v>22.498674715661206</v>
      </c>
      <c r="BI73" s="21">
        <f>BI103*'4 PEF'!$B$10</f>
        <v>6.6193238716312868</v>
      </c>
      <c r="BJ73" s="21">
        <f>IF($N73=2,BJ103*'4 PEF'!$B$4,IF(OR($N73=3,$N73=4,$N73=5,$N73=6),BJ103*'4 PEF'!$B$5,IF(OR($N73=7,$N73=8),BJ103*'4 PEF'!$B$10,IF($N73=9,BJ103*'4 PEF'!$B$7,IF($N73=10,BJ103*'4 PEF'!$B$6)))))</f>
        <v>6.7834708919605822</v>
      </c>
      <c r="BK73" s="21">
        <f>BK103*'4 PEF'!$B$10</f>
        <v>17.030691428570179</v>
      </c>
      <c r="BL73" s="21">
        <f>BL103*'4 PEF'!$B$10</f>
        <v>0.6940415017129522</v>
      </c>
      <c r="BM73" s="39">
        <f>BM103*'4 PEF'!$B$10</f>
        <v>0</v>
      </c>
      <c r="BN73" s="40">
        <f t="shared" si="103"/>
        <v>53.626202409536205</v>
      </c>
      <c r="BO73" s="21">
        <f>IF($N73=2,BO103*'4 PEF'!$B$4,IF(OR($N73=3,$N73=4,$N73=5,$N73=6),BO103*'4 PEF'!$B$5,IF(OR($N73=7,$N73=8),BO103*'4 PEF'!$B$10,IF($N73=9,BO103*'4 PEF'!$B$7,IF($N73=10,BO103*'4 PEF'!$B$6)))))</f>
        <v>26.641241462229633</v>
      </c>
      <c r="BP73" s="21">
        <f>BP103*'4 PEF'!$B$10</f>
        <v>5.3328814642881515</v>
      </c>
      <c r="BQ73" s="21">
        <f>IF($N73=2,BQ103*'4 PEF'!$B$4,IF(OR($N73=3,$N73=4,$N73=5,$N73=6),BQ103*'4 PEF'!$B$5,IF(OR($N73=7,$N73=8),BQ103*'4 PEF'!$B$10,IF($N73=9,BQ103*'4 PEF'!$B$7,IF($N73=10,BQ103*'4 PEF'!$B$6)))))</f>
        <v>10.577749061906184</v>
      </c>
      <c r="BR73" s="21">
        <f>BR103*'4 PEF'!$B$10</f>
        <v>17.514690909092451</v>
      </c>
      <c r="BS73" s="21">
        <f>BS103*'4 PEF'!$B$10</f>
        <v>0.6308229652272358</v>
      </c>
      <c r="BT73" s="39">
        <f>BT103*'4 PEF'!$B$10</f>
        <v>0</v>
      </c>
      <c r="BU73" s="40">
        <f t="shared" si="104"/>
        <v>60.697385862743658</v>
      </c>
    </row>
    <row r="74" spans="1:73" x14ac:dyDescent="0.25">
      <c r="A74" s="188"/>
      <c r="B74" s="100">
        <v>7</v>
      </c>
      <c r="C74" s="26">
        <f>VLOOKUP(M74,[1]aux!$A$2:$B$35,2)</f>
        <v>33</v>
      </c>
      <c r="D74" s="55" t="s">
        <v>41</v>
      </c>
      <c r="E74" s="55" t="s">
        <v>41</v>
      </c>
      <c r="F74" s="54" t="s">
        <v>42</v>
      </c>
      <c r="G74" s="54" t="s">
        <v>42</v>
      </c>
      <c r="H74" s="54">
        <v>1</v>
      </c>
      <c r="I74" s="54">
        <f t="shared" si="79"/>
        <v>4</v>
      </c>
      <c r="J74" s="54">
        <f t="shared" si="80"/>
        <v>3</v>
      </c>
      <c r="K74" s="54">
        <f t="shared" si="81"/>
        <v>1</v>
      </c>
      <c r="L74" s="54">
        <f t="shared" si="82"/>
        <v>2</v>
      </c>
      <c r="M74" s="94">
        <f t="shared" si="83"/>
        <v>4312</v>
      </c>
      <c r="N74" s="54">
        <v>8</v>
      </c>
      <c r="O74" s="54">
        <v>13</v>
      </c>
      <c r="P74" s="54">
        <v>1</v>
      </c>
      <c r="Q74" s="54">
        <v>1</v>
      </c>
      <c r="R74" s="54">
        <v>1</v>
      </c>
      <c r="S74" s="54" t="s">
        <v>42</v>
      </c>
      <c r="T74" s="26">
        <f t="shared" si="84"/>
        <v>17</v>
      </c>
      <c r="U74" s="54">
        <v>0</v>
      </c>
      <c r="V74" s="54">
        <v>0</v>
      </c>
      <c r="W74" s="19"/>
      <c r="X74" s="11">
        <f>VLOOKUP($C74,[2]Vienna!$BB$7:$BK$40,5)</f>
        <v>17</v>
      </c>
      <c r="Y74" s="11">
        <f>VLOOKUP($C74,[2]Vienna!$BB$7:$BK$40,6)</f>
        <v>37</v>
      </c>
      <c r="Z74" s="11">
        <f>VLOOKUP($C74,[2]Vienna!$BB$7:$BK$40,7)</f>
        <v>67</v>
      </c>
      <c r="AA74" s="11">
        <f>VLOOKUP($C74,[2]Vienna!$BB$7:$BK$40,8)</f>
        <v>92</v>
      </c>
      <c r="AB74" s="11">
        <f>VLOOKUP($C74,[2]Vienna!$BB$7:$BK$40,9)</f>
        <v>0</v>
      </c>
      <c r="AC74" s="11">
        <f>VLOOKUP($C74,[2]Vienna!$BB$7:$BK$40,10)</f>
        <v>102</v>
      </c>
      <c r="AD74" s="12">
        <f t="shared" si="85"/>
        <v>169</v>
      </c>
      <c r="AE74" s="12">
        <f t="shared" si="86"/>
        <v>167</v>
      </c>
      <c r="AF74" s="12">
        <f t="shared" si="87"/>
        <v>0</v>
      </c>
      <c r="AG74" s="12" t="s">
        <v>38</v>
      </c>
      <c r="AH74" s="12" t="s">
        <v>38</v>
      </c>
      <c r="AI74" s="12">
        <f t="shared" si="88"/>
        <v>133</v>
      </c>
      <c r="AJ74" s="12">
        <v>0</v>
      </c>
      <c r="AK74" s="12">
        <f t="shared" si="89"/>
        <v>148</v>
      </c>
      <c r="AL74" s="12">
        <f t="shared" si="90"/>
        <v>160</v>
      </c>
      <c r="AM74" s="12">
        <f t="shared" si="91"/>
        <v>0</v>
      </c>
      <c r="AN74" s="12">
        <f t="shared" si="92"/>
        <v>0</v>
      </c>
      <c r="AO74" s="14">
        <f t="shared" si="93"/>
        <v>439.90686196672152</v>
      </c>
      <c r="AP74" s="11">
        <f>VLOOKUP($C74,[1]Vienna!$BB$7:$BK$40,5)</f>
        <v>17</v>
      </c>
      <c r="AQ74" s="11">
        <f>VLOOKUP($C74,[1]Vienna!$BB$7:$BK$40,6)</f>
        <v>37</v>
      </c>
      <c r="AR74" s="11">
        <f>VLOOKUP($C74,[1]Vienna!$BB$7:$BK$40,7)</f>
        <v>67</v>
      </c>
      <c r="AS74" s="11">
        <f>VLOOKUP($C74,[1]Vienna!$BB$7:$BK$40,8)</f>
        <v>93</v>
      </c>
      <c r="AT74" s="11">
        <f>VLOOKUP($C74,[1]Vienna!$BB$7:$BK$40,9)</f>
        <v>0</v>
      </c>
      <c r="AU74" s="11">
        <f>VLOOKUP($C74,[1]Vienna!$BB$7:$BK$40,10)</f>
        <v>103</v>
      </c>
      <c r="AV74" s="12">
        <f t="shared" si="94"/>
        <v>170</v>
      </c>
      <c r="AW74" s="12">
        <f t="shared" si="95"/>
        <v>168</v>
      </c>
      <c r="AX74" s="12">
        <f t="shared" si="96"/>
        <v>0</v>
      </c>
      <c r="AY74" s="12" t="s">
        <v>38</v>
      </c>
      <c r="AZ74" s="12" t="s">
        <v>38</v>
      </c>
      <c r="BA74" s="12">
        <f t="shared" si="97"/>
        <v>134</v>
      </c>
      <c r="BB74" s="12">
        <v>0</v>
      </c>
      <c r="BC74" s="12">
        <f t="shared" si="98"/>
        <v>149</v>
      </c>
      <c r="BD74" s="12">
        <f t="shared" si="99"/>
        <v>160</v>
      </c>
      <c r="BE74" s="12">
        <f t="shared" si="100"/>
        <v>0</v>
      </c>
      <c r="BF74" s="12">
        <f t="shared" si="101"/>
        <v>0</v>
      </c>
      <c r="BG74" s="14">
        <f t="shared" si="102"/>
        <v>298.04627354705673</v>
      </c>
      <c r="BH74" s="21">
        <f>IF($N74=2,BH104*'4 PEF'!$B$4,IF(OR($N74=3,$N74=4,$N74=5,$N74=6),BH104*'4 PEF'!$B$5,IF(OR($N74=7,$N74=8),BH104*'4 PEF'!$B$10,IF($N74=9,BH104*'4 PEF'!$B$7,IF($N74=10,BH104*'4 PEF'!$B$6)))))</f>
        <v>15.599227067409629</v>
      </c>
      <c r="BI74" s="21">
        <f>BI104*'4 PEF'!$B$10</f>
        <v>6.5919490655295458</v>
      </c>
      <c r="BJ74" s="21">
        <f>IF($N74=2,BJ104*'4 PEF'!$B$4,IF(OR($N74=3,$N74=4,$N74=5,$N74=6),BJ104*'4 PEF'!$B$5,IF(OR($N74=7,$N74=8),BJ104*'4 PEF'!$B$10,IF($N74=9,BJ104*'4 PEF'!$B$7,IF($N74=10,BJ104*'4 PEF'!$B$6)))))</f>
        <v>6.9777239149629589</v>
      </c>
      <c r="BK74" s="21">
        <f>BK104*'4 PEF'!$B$10</f>
        <v>17.030691428570179</v>
      </c>
      <c r="BL74" s="21">
        <f>BL104*'4 PEF'!$B$10</f>
        <v>7.3446505303324923</v>
      </c>
      <c r="BM74" s="39">
        <f>BM104*'4 PEF'!$B$10</f>
        <v>0</v>
      </c>
      <c r="BN74" s="40">
        <f t="shared" si="103"/>
        <v>53.544242006804808</v>
      </c>
      <c r="BO74" s="21">
        <f>IF($N74=2,BO104*'4 PEF'!$B$4,IF(OR($N74=3,$N74=4,$N74=5,$N74=6),BO104*'4 PEF'!$B$5,IF(OR($N74=7,$N74=8),BO104*'4 PEF'!$B$10,IF($N74=9,BO104*'4 PEF'!$B$7,IF($N74=10,BO104*'4 PEF'!$B$6)))))</f>
        <v>20.518126095051286</v>
      </c>
      <c r="BP74" s="21">
        <f>BP104*'4 PEF'!$B$10</f>
        <v>5.2800440252623346</v>
      </c>
      <c r="BQ74" s="21">
        <f>IF($N74=2,BQ104*'4 PEF'!$B$4,IF(OR($N74=3,$N74=4,$N74=5,$N74=6),BQ104*'4 PEF'!$B$5,IF(OR($N74=7,$N74=8),BQ104*'4 PEF'!$B$10,IF($N74=9,BQ104*'4 PEF'!$B$7,IF($N74=10,BQ104*'4 PEF'!$B$6)))))</f>
        <v>11.14288524886013</v>
      </c>
      <c r="BR74" s="21">
        <f>BR104*'4 PEF'!$B$10</f>
        <v>17.514690909092451</v>
      </c>
      <c r="BS74" s="21">
        <f>BS104*'4 PEF'!$B$10</f>
        <v>7.0721193955449078</v>
      </c>
      <c r="BT74" s="39">
        <f>BT104*'4 PEF'!$B$10</f>
        <v>0</v>
      </c>
      <c r="BU74" s="40">
        <f t="shared" si="104"/>
        <v>61.527865673811114</v>
      </c>
    </row>
    <row r="75" spans="1:73" x14ac:dyDescent="0.25">
      <c r="A75" s="188"/>
      <c r="B75" s="100">
        <v>8</v>
      </c>
      <c r="C75" s="26">
        <f>VLOOKUP(M75,[1]aux!$A$2:$B$35,2)</f>
        <v>9</v>
      </c>
      <c r="D75" s="55" t="s">
        <v>42</v>
      </c>
      <c r="E75" s="55" t="s">
        <v>40</v>
      </c>
      <c r="F75" s="54" t="s">
        <v>42</v>
      </c>
      <c r="G75" s="54" t="s">
        <v>42</v>
      </c>
      <c r="H75" s="54">
        <v>0</v>
      </c>
      <c r="I75" s="54">
        <f t="shared" si="79"/>
        <v>2</v>
      </c>
      <c r="J75" s="54">
        <f t="shared" si="80"/>
        <v>2</v>
      </c>
      <c r="K75" s="54">
        <f t="shared" si="81"/>
        <v>1</v>
      </c>
      <c r="L75" s="54">
        <f t="shared" si="82"/>
        <v>1</v>
      </c>
      <c r="M75" s="94">
        <f t="shared" si="83"/>
        <v>2211</v>
      </c>
      <c r="N75" s="54">
        <v>9</v>
      </c>
      <c r="O75" s="54">
        <v>11</v>
      </c>
      <c r="P75" s="54">
        <v>1</v>
      </c>
      <c r="Q75" s="54">
        <v>1</v>
      </c>
      <c r="R75" s="54">
        <v>1</v>
      </c>
      <c r="S75" s="54" t="s">
        <v>42</v>
      </c>
      <c r="T75" s="26">
        <f t="shared" si="84"/>
        <v>24</v>
      </c>
      <c r="U75" s="54">
        <v>1</v>
      </c>
      <c r="V75" s="54">
        <v>0</v>
      </c>
      <c r="W75" s="19"/>
      <c r="X75" s="11">
        <f>VLOOKUP($C75,[2]Vienna!$BB$7:$BK$40,5)</f>
        <v>13</v>
      </c>
      <c r="Y75" s="11">
        <f>VLOOKUP($C75,[2]Vienna!$BB$7:$BK$40,6)</f>
        <v>33</v>
      </c>
      <c r="Z75" s="11">
        <f>VLOOKUP($C75,[2]Vienna!$BB$7:$BK$40,7)</f>
        <v>63</v>
      </c>
      <c r="AA75" s="11">
        <f>VLOOKUP($C75,[2]Vienna!$BB$7:$BK$40,8)</f>
        <v>90</v>
      </c>
      <c r="AB75" s="11">
        <f>VLOOKUP($C75,[2]Vienna!$BB$7:$BK$40,9)</f>
        <v>0</v>
      </c>
      <c r="AC75" s="11">
        <f>VLOOKUP($C75,[2]Vienna!$BB$7:$BK$40,10)</f>
        <v>102</v>
      </c>
      <c r="AD75" s="12">
        <f t="shared" si="85"/>
        <v>0</v>
      </c>
      <c r="AE75" s="12">
        <f t="shared" si="86"/>
        <v>0</v>
      </c>
      <c r="AF75" s="12">
        <f t="shared" si="87"/>
        <v>0</v>
      </c>
      <c r="AG75" s="12" t="s">
        <v>38</v>
      </c>
      <c r="AH75" s="12" t="s">
        <v>38</v>
      </c>
      <c r="AI75" s="12">
        <f t="shared" si="88"/>
        <v>136</v>
      </c>
      <c r="AJ75" s="12">
        <v>0</v>
      </c>
      <c r="AK75" s="12">
        <f t="shared" si="89"/>
        <v>148</v>
      </c>
      <c r="AL75" s="12">
        <f t="shared" si="90"/>
        <v>160</v>
      </c>
      <c r="AM75" s="12">
        <f t="shared" si="91"/>
        <v>185</v>
      </c>
      <c r="AN75" s="12">
        <f t="shared" si="92"/>
        <v>0</v>
      </c>
      <c r="AO75" s="14">
        <f t="shared" si="93"/>
        <v>341.57039473045086</v>
      </c>
      <c r="AP75" s="11">
        <f>VLOOKUP($C75,[1]Vienna!$BB$7:$BK$40,5)</f>
        <v>13</v>
      </c>
      <c r="AQ75" s="11">
        <f>VLOOKUP($C75,[1]Vienna!$BB$7:$BK$40,6)</f>
        <v>33</v>
      </c>
      <c r="AR75" s="11">
        <f>VLOOKUP($C75,[1]Vienna!$BB$7:$BK$40,7)</f>
        <v>63</v>
      </c>
      <c r="AS75" s="11">
        <f>VLOOKUP($C75,[1]Vienna!$BB$7:$BK$40,8)</f>
        <v>91</v>
      </c>
      <c r="AT75" s="11">
        <f>VLOOKUP($C75,[1]Vienna!$BB$7:$BK$40,9)</f>
        <v>0</v>
      </c>
      <c r="AU75" s="11">
        <f>VLOOKUP($C75,[1]Vienna!$BB$7:$BK$40,10)</f>
        <v>103</v>
      </c>
      <c r="AV75" s="12">
        <f t="shared" si="94"/>
        <v>0</v>
      </c>
      <c r="AW75" s="12">
        <f t="shared" si="95"/>
        <v>0</v>
      </c>
      <c r="AX75" s="12">
        <f t="shared" si="96"/>
        <v>0</v>
      </c>
      <c r="AY75" s="12" t="s">
        <v>38</v>
      </c>
      <c r="AZ75" s="12" t="s">
        <v>38</v>
      </c>
      <c r="BA75" s="12">
        <f t="shared" si="97"/>
        <v>138</v>
      </c>
      <c r="BB75" s="12">
        <v>0</v>
      </c>
      <c r="BC75" s="12">
        <f t="shared" si="98"/>
        <v>149</v>
      </c>
      <c r="BD75" s="12">
        <f t="shared" si="99"/>
        <v>160</v>
      </c>
      <c r="BE75" s="12">
        <f t="shared" si="100"/>
        <v>186</v>
      </c>
      <c r="BF75" s="12">
        <f t="shared" si="101"/>
        <v>0</v>
      </c>
      <c r="BG75" s="14">
        <f t="shared" si="102"/>
        <v>223.46658542858995</v>
      </c>
      <c r="BH75" s="21">
        <f>IF($N75=2,BH105*'4 PEF'!$B$4,IF(OR($N75=3,$N75=4,$N75=5,$N75=6),BH105*'4 PEF'!$B$5,IF(OR($N75=7,$N75=8),BH105*'4 PEF'!$B$10,IF($N75=9,BH105*'4 PEF'!$B$7,IF($N75=10,BH105*'4 PEF'!$B$6)))))</f>
        <v>90.586511374590188</v>
      </c>
      <c r="BI75" s="21">
        <f>BI105*'4 PEF'!$B$10</f>
        <v>7.5439552605262881</v>
      </c>
      <c r="BJ75" s="21">
        <f>IF($N75=2,BJ105*'4 PEF'!$B$4,IF(OR($N75=3,$N75=4,$N75=5,$N75=6),BJ105*'4 PEF'!$B$5,IF(OR($N75=7,$N75=8),BJ105*'4 PEF'!$B$10,IF($N75=9,BJ105*'4 PEF'!$B$7,IF($N75=10,BJ105*'4 PEF'!$B$6)))))</f>
        <v>11.192571428571428</v>
      </c>
      <c r="BK75" s="21">
        <f>BK105*'4 PEF'!$B$10</f>
        <v>17.030691428570179</v>
      </c>
      <c r="BL75" s="21">
        <f>BL105*'4 PEF'!$B$10</f>
        <v>0.75695797467163095</v>
      </c>
      <c r="BM75" s="39">
        <f>BM105*'4 PEF'!$B$10</f>
        <v>0</v>
      </c>
      <c r="BN75" s="40">
        <f t="shared" si="103"/>
        <v>127.11068746692972</v>
      </c>
      <c r="BO75" s="21">
        <f>IF($N75=2,BO105*'4 PEF'!$B$4,IF(OR($N75=3,$N75=4,$N75=5,$N75=6),BO105*'4 PEF'!$B$5,IF(OR($N75=7,$N75=8),BO105*'4 PEF'!$B$10,IF($N75=9,BO105*'4 PEF'!$B$7,IF($N75=10,BO105*'4 PEF'!$B$6)))))</f>
        <v>91.077501927361013</v>
      </c>
      <c r="BP75" s="21">
        <f>BP105*'4 PEF'!$B$10</f>
        <v>6.6319474604013635</v>
      </c>
      <c r="BQ75" s="21">
        <f>IF($N75=2,BQ105*'4 PEF'!$B$4,IF(OR($N75=3,$N75=4,$N75=5,$N75=6),BQ105*'4 PEF'!$B$5,IF(OR($N75=7,$N75=8),BQ105*'4 PEF'!$B$10,IF($N75=9,BQ105*'4 PEF'!$B$7,IF($N75=10,BQ105*'4 PEF'!$B$6)))))</f>
        <v>17.785818181818179</v>
      </c>
      <c r="BR75" s="21">
        <f>BR105*'4 PEF'!$B$10</f>
        <v>17.514690909092451</v>
      </c>
      <c r="BS75" s="21">
        <f>BS105*'4 PEF'!$B$10</f>
        <v>0.66470496593216677</v>
      </c>
      <c r="BT75" s="39">
        <f>BT105*'4 PEF'!$B$10</f>
        <v>0</v>
      </c>
      <c r="BU75" s="40">
        <f t="shared" si="104"/>
        <v>133.67466344460519</v>
      </c>
    </row>
    <row r="76" spans="1:73" x14ac:dyDescent="0.25">
      <c r="A76" s="188"/>
      <c r="B76" s="100">
        <v>9</v>
      </c>
      <c r="C76" s="26">
        <f>VLOOKUP(M76,[1]aux!$A$2:$B$35,2)</f>
        <v>19</v>
      </c>
      <c r="D76" s="55" t="s">
        <v>40</v>
      </c>
      <c r="E76" s="55" t="s">
        <v>40</v>
      </c>
      <c r="F76" s="54" t="s">
        <v>42</v>
      </c>
      <c r="G76" s="54" t="s">
        <v>42</v>
      </c>
      <c r="H76" s="54">
        <v>0</v>
      </c>
      <c r="I76" s="54">
        <f t="shared" si="79"/>
        <v>3</v>
      </c>
      <c r="J76" s="54">
        <f t="shared" si="80"/>
        <v>2</v>
      </c>
      <c r="K76" s="54">
        <f t="shared" si="81"/>
        <v>1</v>
      </c>
      <c r="L76" s="54">
        <f t="shared" si="82"/>
        <v>1</v>
      </c>
      <c r="M76" s="94">
        <f t="shared" si="83"/>
        <v>3211</v>
      </c>
      <c r="N76" s="54">
        <v>9</v>
      </c>
      <c r="O76" s="54">
        <v>11</v>
      </c>
      <c r="P76" s="54">
        <v>1</v>
      </c>
      <c r="Q76" s="54">
        <v>1</v>
      </c>
      <c r="R76" s="54">
        <v>1</v>
      </c>
      <c r="S76" s="54" t="s">
        <v>42</v>
      </c>
      <c r="T76" s="26">
        <f t="shared" si="84"/>
        <v>24</v>
      </c>
      <c r="U76" s="54">
        <v>1</v>
      </c>
      <c r="V76" s="54">
        <v>0</v>
      </c>
      <c r="W76" s="19"/>
      <c r="X76" s="11">
        <f>VLOOKUP($C76,[2]Vienna!$BB$7:$BK$40,5)</f>
        <v>15</v>
      </c>
      <c r="Y76" s="11">
        <f>VLOOKUP($C76,[2]Vienna!$BB$7:$BK$40,6)</f>
        <v>35</v>
      </c>
      <c r="Z76" s="11">
        <f>VLOOKUP($C76,[2]Vienna!$BB$7:$BK$40,7)</f>
        <v>65</v>
      </c>
      <c r="AA76" s="11">
        <f>VLOOKUP($C76,[2]Vienna!$BB$7:$BK$40,8)</f>
        <v>90</v>
      </c>
      <c r="AB76" s="11">
        <f>VLOOKUP($C76,[2]Vienna!$BB$7:$BK$40,9)</f>
        <v>0</v>
      </c>
      <c r="AC76" s="11">
        <f>VLOOKUP($C76,[2]Vienna!$BB$7:$BK$40,10)</f>
        <v>102</v>
      </c>
      <c r="AD76" s="12">
        <f t="shared" si="85"/>
        <v>0</v>
      </c>
      <c r="AE76" s="12">
        <f t="shared" si="86"/>
        <v>0</v>
      </c>
      <c r="AF76" s="12">
        <f t="shared" si="87"/>
        <v>0</v>
      </c>
      <c r="AG76" s="12" t="s">
        <v>38</v>
      </c>
      <c r="AH76" s="12" t="s">
        <v>38</v>
      </c>
      <c r="AI76" s="12">
        <f t="shared" si="88"/>
        <v>136</v>
      </c>
      <c r="AJ76" s="12">
        <v>0</v>
      </c>
      <c r="AK76" s="12">
        <f t="shared" si="89"/>
        <v>148</v>
      </c>
      <c r="AL76" s="12">
        <f t="shared" si="90"/>
        <v>160</v>
      </c>
      <c r="AM76" s="12">
        <f t="shared" si="91"/>
        <v>185</v>
      </c>
      <c r="AN76" s="12">
        <f t="shared" si="92"/>
        <v>0</v>
      </c>
      <c r="AO76" s="14">
        <f t="shared" si="93"/>
        <v>353.28762102872156</v>
      </c>
      <c r="AP76" s="11">
        <f>VLOOKUP($C76,[1]Vienna!$BB$7:$BK$40,5)</f>
        <v>15</v>
      </c>
      <c r="AQ76" s="11">
        <f>VLOOKUP($C76,[1]Vienna!$BB$7:$BK$40,6)</f>
        <v>35</v>
      </c>
      <c r="AR76" s="11">
        <f>VLOOKUP($C76,[1]Vienna!$BB$7:$BK$40,7)</f>
        <v>65</v>
      </c>
      <c r="AS76" s="11">
        <f>VLOOKUP($C76,[1]Vienna!$BB$7:$BK$40,8)</f>
        <v>91</v>
      </c>
      <c r="AT76" s="11">
        <f>VLOOKUP($C76,[1]Vienna!$BB$7:$BK$40,9)</f>
        <v>0</v>
      </c>
      <c r="AU76" s="11">
        <f>VLOOKUP($C76,[1]Vienna!$BB$7:$BK$40,10)</f>
        <v>103</v>
      </c>
      <c r="AV76" s="12">
        <f t="shared" si="94"/>
        <v>0</v>
      </c>
      <c r="AW76" s="12">
        <f t="shared" si="95"/>
        <v>0</v>
      </c>
      <c r="AX76" s="12">
        <f t="shared" si="96"/>
        <v>0</v>
      </c>
      <c r="AY76" s="12" t="s">
        <v>38</v>
      </c>
      <c r="AZ76" s="12" t="s">
        <v>38</v>
      </c>
      <c r="BA76" s="12">
        <f t="shared" si="97"/>
        <v>138</v>
      </c>
      <c r="BB76" s="12">
        <v>0</v>
      </c>
      <c r="BC76" s="12">
        <f t="shared" si="98"/>
        <v>149</v>
      </c>
      <c r="BD76" s="12">
        <f t="shared" si="99"/>
        <v>160</v>
      </c>
      <c r="BE76" s="12">
        <f t="shared" si="100"/>
        <v>186</v>
      </c>
      <c r="BF76" s="12">
        <f t="shared" si="101"/>
        <v>0</v>
      </c>
      <c r="BG76" s="14">
        <f t="shared" si="102"/>
        <v>228.16337732030814</v>
      </c>
      <c r="BH76" s="21">
        <f>IF($N76=2,BH106*'4 PEF'!$B$4,IF(OR($N76=3,$N76=4,$N76=5,$N76=6),BH106*'4 PEF'!$B$5,IF(OR($N76=7,$N76=8),BH106*'4 PEF'!$B$10,IF($N76=9,BH106*'4 PEF'!$B$7,IF($N76=10,BH106*'4 PEF'!$B$6)))))</f>
        <v>77.43315811894054</v>
      </c>
      <c r="BI76" s="21">
        <f>BI106*'4 PEF'!$B$10</f>
        <v>8.0226420611196687</v>
      </c>
      <c r="BJ76" s="21">
        <f>IF($N76=2,BJ106*'4 PEF'!$B$4,IF(OR($N76=3,$N76=4,$N76=5,$N76=6),BJ106*'4 PEF'!$B$5,IF(OR($N76=7,$N76=8),BJ106*'4 PEF'!$B$10,IF($N76=9,BJ106*'4 PEF'!$B$7,IF($N76=10,BJ106*'4 PEF'!$B$6)))))</f>
        <v>11.192571428571428</v>
      </c>
      <c r="BK76" s="21">
        <f>BK106*'4 PEF'!$B$10</f>
        <v>17.030691428570179</v>
      </c>
      <c r="BL76" s="21">
        <f>BL106*'4 PEF'!$B$10</f>
        <v>0.73822226259446433</v>
      </c>
      <c r="BM76" s="39">
        <f>BM106*'4 PEF'!$B$10</f>
        <v>0</v>
      </c>
      <c r="BN76" s="40">
        <f t="shared" si="103"/>
        <v>114.41728529979628</v>
      </c>
      <c r="BO76" s="21">
        <f>IF($N76=2,BO106*'4 PEF'!$B$4,IF(OR($N76=3,$N76=4,$N76=5,$N76=6),BO106*'4 PEF'!$B$5,IF(OR($N76=7,$N76=8),BO106*'4 PEF'!$B$10,IF($N76=9,BO106*'4 PEF'!$B$7,IF($N76=10,BO106*'4 PEF'!$B$6)))))</f>
        <v>83.944538880764711</v>
      </c>
      <c r="BP76" s="21">
        <f>BP106*'4 PEF'!$B$10</f>
        <v>7.0248924232626822</v>
      </c>
      <c r="BQ76" s="21">
        <f>IF($N76=2,BQ106*'4 PEF'!$B$4,IF(OR($N76=3,$N76=4,$N76=5,$N76=6),BQ106*'4 PEF'!$B$5,IF(OR($N76=7,$N76=8),BQ106*'4 PEF'!$B$10,IF($N76=9,BQ106*'4 PEF'!$B$7,IF($N76=10,BQ106*'4 PEF'!$B$6)))))</f>
        <v>17.785818181818179</v>
      </c>
      <c r="BR76" s="21">
        <f>BR106*'4 PEF'!$B$10</f>
        <v>17.514690909092451</v>
      </c>
      <c r="BS76" s="21">
        <f>BS106*'4 PEF'!$B$10</f>
        <v>0.6584221498848889</v>
      </c>
      <c r="BT76" s="39">
        <f>BT106*'4 PEF'!$B$10</f>
        <v>0</v>
      </c>
      <c r="BU76" s="40">
        <f t="shared" si="104"/>
        <v>126.92836254482292</v>
      </c>
    </row>
    <row r="77" spans="1:73" x14ac:dyDescent="0.25">
      <c r="A77" s="188"/>
      <c r="B77" s="100">
        <v>10</v>
      </c>
      <c r="C77" s="26">
        <f>VLOOKUP(M77,[1]aux!$A$2:$B$35,2)</f>
        <v>23</v>
      </c>
      <c r="D77" s="55" t="s">
        <v>40</v>
      </c>
      <c r="E77" s="55" t="s">
        <v>41</v>
      </c>
      <c r="F77" s="54" t="s">
        <v>42</v>
      </c>
      <c r="G77" s="54" t="s">
        <v>42</v>
      </c>
      <c r="H77" s="54">
        <v>0</v>
      </c>
      <c r="I77" s="54">
        <f t="shared" si="79"/>
        <v>3</v>
      </c>
      <c r="J77" s="54">
        <f t="shared" si="80"/>
        <v>3</v>
      </c>
      <c r="K77" s="54">
        <f t="shared" si="81"/>
        <v>1</v>
      </c>
      <c r="L77" s="54">
        <f t="shared" si="82"/>
        <v>1</v>
      </c>
      <c r="M77" s="94">
        <f t="shared" si="83"/>
        <v>3311</v>
      </c>
      <c r="N77" s="54">
        <v>8</v>
      </c>
      <c r="O77" s="54">
        <v>13</v>
      </c>
      <c r="P77" s="54">
        <v>1</v>
      </c>
      <c r="Q77" s="54">
        <v>1</v>
      </c>
      <c r="R77" s="54">
        <v>1</v>
      </c>
      <c r="S77" s="54" t="s">
        <v>42</v>
      </c>
      <c r="T77" s="26">
        <f t="shared" si="84"/>
        <v>23</v>
      </c>
      <c r="U77" s="54">
        <v>1</v>
      </c>
      <c r="V77" s="54">
        <v>0</v>
      </c>
      <c r="W77" s="19"/>
      <c r="X77" s="11">
        <f>VLOOKUP($C77,[2]Vienna!$BB$7:$BK$40,5)</f>
        <v>15</v>
      </c>
      <c r="Y77" s="11">
        <f>VLOOKUP($C77,[2]Vienna!$BB$7:$BK$40,6)</f>
        <v>35</v>
      </c>
      <c r="Z77" s="11">
        <f>VLOOKUP($C77,[2]Vienna!$BB$7:$BK$40,7)</f>
        <v>65</v>
      </c>
      <c r="AA77" s="11">
        <f>VLOOKUP($C77,[2]Vienna!$BB$7:$BK$40,8)</f>
        <v>92</v>
      </c>
      <c r="AB77" s="11">
        <f>VLOOKUP($C77,[2]Vienna!$BB$7:$BK$40,9)</f>
        <v>0</v>
      </c>
      <c r="AC77" s="11">
        <f>VLOOKUP($C77,[2]Vienna!$BB$7:$BK$40,10)</f>
        <v>102</v>
      </c>
      <c r="AD77" s="12">
        <f t="shared" si="85"/>
        <v>0</v>
      </c>
      <c r="AE77" s="12">
        <f t="shared" si="86"/>
        <v>0</v>
      </c>
      <c r="AF77" s="12">
        <f t="shared" si="87"/>
        <v>0</v>
      </c>
      <c r="AG77" s="12" t="s">
        <v>38</v>
      </c>
      <c r="AH77" s="12" t="s">
        <v>38</v>
      </c>
      <c r="AI77" s="12">
        <f t="shared" si="88"/>
        <v>133</v>
      </c>
      <c r="AJ77" s="12">
        <v>0</v>
      </c>
      <c r="AK77" s="12">
        <f t="shared" si="89"/>
        <v>148</v>
      </c>
      <c r="AL77" s="12">
        <f t="shared" si="90"/>
        <v>160</v>
      </c>
      <c r="AM77" s="12">
        <f t="shared" si="91"/>
        <v>185</v>
      </c>
      <c r="AN77" s="12">
        <f t="shared" si="92"/>
        <v>0</v>
      </c>
      <c r="AO77" s="14">
        <f t="shared" si="93"/>
        <v>412.28406922777316</v>
      </c>
      <c r="AP77" s="11">
        <f>VLOOKUP($C77,[1]Vienna!$BB$7:$BK$40,5)</f>
        <v>15</v>
      </c>
      <c r="AQ77" s="11">
        <f>VLOOKUP($C77,[1]Vienna!$BB$7:$BK$40,6)</f>
        <v>35</v>
      </c>
      <c r="AR77" s="11">
        <f>VLOOKUP($C77,[1]Vienna!$BB$7:$BK$40,7)</f>
        <v>65</v>
      </c>
      <c r="AS77" s="11">
        <f>VLOOKUP($C77,[1]Vienna!$BB$7:$BK$40,8)</f>
        <v>93</v>
      </c>
      <c r="AT77" s="11">
        <f>VLOOKUP($C77,[1]Vienna!$BB$7:$BK$40,9)</f>
        <v>0</v>
      </c>
      <c r="AU77" s="11">
        <f>VLOOKUP($C77,[1]Vienna!$BB$7:$BK$40,10)</f>
        <v>103</v>
      </c>
      <c r="AV77" s="12">
        <f t="shared" si="94"/>
        <v>0</v>
      </c>
      <c r="AW77" s="12">
        <f t="shared" si="95"/>
        <v>0</v>
      </c>
      <c r="AX77" s="12">
        <f t="shared" si="96"/>
        <v>0</v>
      </c>
      <c r="AY77" s="12" t="s">
        <v>38</v>
      </c>
      <c r="AZ77" s="12" t="s">
        <v>38</v>
      </c>
      <c r="BA77" s="12">
        <f t="shared" si="97"/>
        <v>134</v>
      </c>
      <c r="BB77" s="12">
        <v>0</v>
      </c>
      <c r="BC77" s="12">
        <f t="shared" si="98"/>
        <v>149</v>
      </c>
      <c r="BD77" s="12">
        <f t="shared" si="99"/>
        <v>160</v>
      </c>
      <c r="BE77" s="12">
        <f t="shared" si="100"/>
        <v>186</v>
      </c>
      <c r="BF77" s="12">
        <f t="shared" si="101"/>
        <v>0</v>
      </c>
      <c r="BG77" s="14">
        <f t="shared" si="102"/>
        <v>281.01541887238716</v>
      </c>
      <c r="BH77" s="21">
        <f>IF($N77=2,BH107*'4 PEF'!$B$4,IF(OR($N77=3,$N77=4,$N77=5,$N77=6),BH107*'4 PEF'!$B$5,IF(OR($N77=7,$N77=8),BH107*'4 PEF'!$B$10,IF($N77=9,BH107*'4 PEF'!$B$7,IF($N77=10,BH107*'4 PEF'!$B$6)))))</f>
        <v>25.334206964564942</v>
      </c>
      <c r="BI77" s="21">
        <f>BI107*'4 PEF'!$B$10</f>
        <v>6.2916049798308755</v>
      </c>
      <c r="BJ77" s="21">
        <f>IF($N77=2,BJ107*'4 PEF'!$B$4,IF(OR($N77=3,$N77=4,$N77=5,$N77=6),BJ107*'4 PEF'!$B$5,IF(OR($N77=7,$N77=8),BJ107*'4 PEF'!$B$10,IF($N77=9,BJ107*'4 PEF'!$B$7,IF($N77=10,BJ107*'4 PEF'!$B$6)))))</f>
        <v>4.0021366425323501</v>
      </c>
      <c r="BK77" s="21">
        <f>BK107*'4 PEF'!$B$10</f>
        <v>17.030691428570179</v>
      </c>
      <c r="BL77" s="21">
        <f>BL107*'4 PEF'!$B$10</f>
        <v>0.70502759529041681</v>
      </c>
      <c r="BM77" s="39">
        <f>BM107*'4 PEF'!$B$10</f>
        <v>0</v>
      </c>
      <c r="BN77" s="40">
        <f t="shared" si="103"/>
        <v>53.363667610788767</v>
      </c>
      <c r="BO77" s="21">
        <f>IF($N77=2,BO107*'4 PEF'!$B$4,IF(OR($N77=3,$N77=4,$N77=5,$N77=6),BO107*'4 PEF'!$B$5,IF(OR($N77=7,$N77=8),BO107*'4 PEF'!$B$10,IF($N77=9,BO107*'4 PEF'!$B$7,IF($N77=10,BO107*'4 PEF'!$B$6)))))</f>
        <v>28.127935703369008</v>
      </c>
      <c r="BP77" s="21">
        <f>BP107*'4 PEF'!$B$10</f>
        <v>5.1121618084093763</v>
      </c>
      <c r="BQ77" s="21">
        <f>IF($N77=2,BQ107*'4 PEF'!$B$4,IF(OR($N77=3,$N77=4,$N77=5,$N77=6),BQ107*'4 PEF'!$B$5,IF(OR($N77=7,$N77=8),BQ107*'4 PEF'!$B$10,IF($N77=9,BQ107*'4 PEF'!$B$7,IF($N77=10,BQ107*'4 PEF'!$B$6)))))</f>
        <v>6.4326701588230408</v>
      </c>
      <c r="BR77" s="21">
        <f>BR107*'4 PEF'!$B$10</f>
        <v>17.514690909092451</v>
      </c>
      <c r="BS77" s="21">
        <f>BS107*'4 PEF'!$B$10</f>
        <v>0.63463152793283328</v>
      </c>
      <c r="BT77" s="39">
        <f>BT107*'4 PEF'!$B$10</f>
        <v>0</v>
      </c>
      <c r="BU77" s="40">
        <f t="shared" si="104"/>
        <v>57.822090107626714</v>
      </c>
    </row>
    <row r="78" spans="1:73" x14ac:dyDescent="0.25">
      <c r="A78" s="188"/>
      <c r="B78" s="100">
        <v>11</v>
      </c>
      <c r="C78" s="26">
        <f>VLOOKUP(M78,[1]aux!$A$2:$B$35,2)</f>
        <v>25</v>
      </c>
      <c r="D78" s="55" t="s">
        <v>40</v>
      </c>
      <c r="E78" s="55" t="s">
        <v>41</v>
      </c>
      <c r="F78" s="54" t="s">
        <v>42</v>
      </c>
      <c r="G78" s="54" t="s">
        <v>42</v>
      </c>
      <c r="H78" s="54">
        <v>1</v>
      </c>
      <c r="I78" s="54">
        <f t="shared" si="79"/>
        <v>3</v>
      </c>
      <c r="J78" s="54">
        <f t="shared" si="80"/>
        <v>3</v>
      </c>
      <c r="K78" s="54">
        <f t="shared" si="81"/>
        <v>1</v>
      </c>
      <c r="L78" s="54">
        <f t="shared" si="82"/>
        <v>2</v>
      </c>
      <c r="M78" s="94">
        <f t="shared" si="83"/>
        <v>3312</v>
      </c>
      <c r="N78" s="54">
        <v>8</v>
      </c>
      <c r="O78" s="54">
        <v>13</v>
      </c>
      <c r="P78" s="54">
        <v>1</v>
      </c>
      <c r="Q78" s="54">
        <v>1</v>
      </c>
      <c r="R78" s="54">
        <v>1</v>
      </c>
      <c r="S78" s="54" t="s">
        <v>42</v>
      </c>
      <c r="T78" s="26">
        <f t="shared" si="84"/>
        <v>23</v>
      </c>
      <c r="U78" s="54">
        <v>1</v>
      </c>
      <c r="V78" s="54">
        <v>0</v>
      </c>
      <c r="W78" s="19"/>
      <c r="X78" s="11">
        <f>VLOOKUP($C78,[2]Vienna!$BB$7:$BK$40,5)</f>
        <v>15</v>
      </c>
      <c r="Y78" s="11">
        <f>VLOOKUP($C78,[2]Vienna!$BB$7:$BK$40,6)</f>
        <v>35</v>
      </c>
      <c r="Z78" s="11">
        <f>VLOOKUP($C78,[2]Vienna!$BB$7:$BK$40,7)</f>
        <v>65</v>
      </c>
      <c r="AA78" s="11">
        <f>VLOOKUP($C78,[2]Vienna!$BB$7:$BK$40,8)</f>
        <v>92</v>
      </c>
      <c r="AB78" s="11">
        <f>VLOOKUP($C78,[2]Vienna!$BB$7:$BK$40,9)</f>
        <v>0</v>
      </c>
      <c r="AC78" s="11">
        <f>VLOOKUP($C78,[2]Vienna!$BB$7:$BK$40,10)</f>
        <v>102</v>
      </c>
      <c r="AD78" s="12">
        <f t="shared" si="85"/>
        <v>169</v>
      </c>
      <c r="AE78" s="12">
        <f t="shared" si="86"/>
        <v>167</v>
      </c>
      <c r="AF78" s="12">
        <f t="shared" si="87"/>
        <v>0</v>
      </c>
      <c r="AG78" s="12" t="s">
        <v>38</v>
      </c>
      <c r="AH78" s="12" t="s">
        <v>38</v>
      </c>
      <c r="AI78" s="12">
        <f t="shared" si="88"/>
        <v>133</v>
      </c>
      <c r="AJ78" s="12">
        <v>0</v>
      </c>
      <c r="AK78" s="12">
        <f t="shared" si="89"/>
        <v>148</v>
      </c>
      <c r="AL78" s="12">
        <f t="shared" si="90"/>
        <v>160</v>
      </c>
      <c r="AM78" s="12">
        <f t="shared" si="91"/>
        <v>185</v>
      </c>
      <c r="AN78" s="12">
        <f t="shared" si="92"/>
        <v>0</v>
      </c>
      <c r="AO78" s="14">
        <f t="shared" si="93"/>
        <v>430.95311922777319</v>
      </c>
      <c r="AP78" s="11">
        <f>VLOOKUP($C78,[1]Vienna!$BB$7:$BK$40,5)</f>
        <v>15</v>
      </c>
      <c r="AQ78" s="11">
        <f>VLOOKUP($C78,[1]Vienna!$BB$7:$BK$40,6)</f>
        <v>35</v>
      </c>
      <c r="AR78" s="11">
        <f>VLOOKUP($C78,[1]Vienna!$BB$7:$BK$40,7)</f>
        <v>65</v>
      </c>
      <c r="AS78" s="11">
        <f>VLOOKUP($C78,[1]Vienna!$BB$7:$BK$40,8)</f>
        <v>93</v>
      </c>
      <c r="AT78" s="11">
        <f>VLOOKUP($C78,[1]Vienna!$BB$7:$BK$40,9)</f>
        <v>0</v>
      </c>
      <c r="AU78" s="11">
        <f>VLOOKUP($C78,[1]Vienna!$BB$7:$BK$40,10)</f>
        <v>103</v>
      </c>
      <c r="AV78" s="12">
        <f t="shared" si="94"/>
        <v>170</v>
      </c>
      <c r="AW78" s="12">
        <f t="shared" si="95"/>
        <v>168</v>
      </c>
      <c r="AX78" s="12">
        <f t="shared" si="96"/>
        <v>0</v>
      </c>
      <c r="AY78" s="12" t="s">
        <v>38</v>
      </c>
      <c r="AZ78" s="12" t="s">
        <v>38</v>
      </c>
      <c r="BA78" s="12">
        <f t="shared" si="97"/>
        <v>134</v>
      </c>
      <c r="BB78" s="12">
        <v>0</v>
      </c>
      <c r="BC78" s="12">
        <f t="shared" si="98"/>
        <v>149</v>
      </c>
      <c r="BD78" s="12">
        <f t="shared" si="99"/>
        <v>160</v>
      </c>
      <c r="BE78" s="12">
        <f t="shared" si="100"/>
        <v>186</v>
      </c>
      <c r="BF78" s="12">
        <f t="shared" si="101"/>
        <v>0</v>
      </c>
      <c r="BG78" s="14">
        <f t="shared" si="102"/>
        <v>302.7127319228922</v>
      </c>
      <c r="BH78" s="21">
        <f>IF($N78=2,BH108*'4 PEF'!$B$4,IF(OR($N78=3,$N78=4,$N78=5,$N78=6),BH108*'4 PEF'!$B$5,IF(OR($N78=7,$N78=8),BH108*'4 PEF'!$B$10,IF($N78=9,BH108*'4 PEF'!$B$7,IF($N78=10,BH108*'4 PEF'!$B$6)))))</f>
        <v>17.960906465549058</v>
      </c>
      <c r="BI78" s="21">
        <f>BI108*'4 PEF'!$B$10</f>
        <v>6.2634965374988498</v>
      </c>
      <c r="BJ78" s="21">
        <f>IF($N78=2,BJ108*'4 PEF'!$B$4,IF(OR($N78=3,$N78=4,$N78=5,$N78=6),BJ108*'4 PEF'!$B$5,IF(OR($N78=7,$N78=8),BJ108*'4 PEF'!$B$10,IF($N78=9,BJ108*'4 PEF'!$B$7,IF($N78=10,BJ108*'4 PEF'!$B$6)))))</f>
        <v>4.1074640231141437</v>
      </c>
      <c r="BK78" s="21">
        <f>BK108*'4 PEF'!$B$10</f>
        <v>17.030691428570179</v>
      </c>
      <c r="BL78" s="21">
        <f>BL108*'4 PEF'!$B$10</f>
        <v>7.3561418634678386</v>
      </c>
      <c r="BM78" s="39">
        <f>BM108*'4 PEF'!$B$10</f>
        <v>0</v>
      </c>
      <c r="BN78" s="40">
        <f t="shared" si="103"/>
        <v>52.718700318200071</v>
      </c>
      <c r="BO78" s="21">
        <f>IF($N78=2,BO108*'4 PEF'!$B$4,IF(OR($N78=3,$N78=4,$N78=5,$N78=6),BO108*'4 PEF'!$B$5,IF(OR($N78=7,$N78=8),BO108*'4 PEF'!$B$10,IF($N78=9,BO108*'4 PEF'!$B$7,IF($N78=10,BO108*'4 PEF'!$B$6)))))</f>
        <v>21.683747387272199</v>
      </c>
      <c r="BP78" s="21">
        <f>BP108*'4 PEF'!$B$10</f>
        <v>5.0601276122754459</v>
      </c>
      <c r="BQ78" s="21">
        <f>IF($N78=2,BQ108*'4 PEF'!$B$4,IF(OR($N78=3,$N78=4,$N78=5,$N78=6),BQ108*'4 PEF'!$B$5,IF(OR($N78=7,$N78=8),BQ108*'4 PEF'!$B$10,IF($N78=9,BQ108*'4 PEF'!$B$7,IF($N78=10,BQ108*'4 PEF'!$B$6)))))</f>
        <v>6.7540780275906567</v>
      </c>
      <c r="BR78" s="21">
        <f>BR108*'4 PEF'!$B$10</f>
        <v>17.514690909092451</v>
      </c>
      <c r="BS78" s="21">
        <f>BS108*'4 PEF'!$B$10</f>
        <v>7.0752269629344777</v>
      </c>
      <c r="BT78" s="39">
        <f>BT108*'4 PEF'!$B$10</f>
        <v>0</v>
      </c>
      <c r="BU78" s="40">
        <f t="shared" si="104"/>
        <v>58.087870899165232</v>
      </c>
    </row>
    <row r="79" spans="1:73" x14ac:dyDescent="0.25">
      <c r="A79" s="188"/>
      <c r="B79" s="100">
        <v>12</v>
      </c>
      <c r="C79" s="26">
        <f>VLOOKUP(M79,[1]aux!$A$2:$B$35,2)</f>
        <v>31</v>
      </c>
      <c r="D79" s="55" t="s">
        <v>41</v>
      </c>
      <c r="E79" s="55" t="s">
        <v>41</v>
      </c>
      <c r="F79" s="54" t="s">
        <v>42</v>
      </c>
      <c r="G79" s="54" t="s">
        <v>42</v>
      </c>
      <c r="H79" s="54">
        <v>0</v>
      </c>
      <c r="I79" s="54">
        <f t="shared" si="79"/>
        <v>4</v>
      </c>
      <c r="J79" s="54">
        <f t="shared" si="80"/>
        <v>3</v>
      </c>
      <c r="K79" s="54">
        <f t="shared" si="81"/>
        <v>1</v>
      </c>
      <c r="L79" s="54">
        <f t="shared" si="82"/>
        <v>1</v>
      </c>
      <c r="M79" s="94">
        <f t="shared" si="83"/>
        <v>4311</v>
      </c>
      <c r="N79" s="54">
        <v>8</v>
      </c>
      <c r="O79" s="54">
        <v>13</v>
      </c>
      <c r="P79" s="54">
        <v>1</v>
      </c>
      <c r="Q79" s="54">
        <v>1</v>
      </c>
      <c r="R79" s="54">
        <v>1</v>
      </c>
      <c r="S79" s="54" t="s">
        <v>42</v>
      </c>
      <c r="T79" s="26">
        <f t="shared" si="84"/>
        <v>23</v>
      </c>
      <c r="U79" s="54">
        <v>1</v>
      </c>
      <c r="V79" s="54">
        <v>0</v>
      </c>
      <c r="W79" s="19"/>
      <c r="X79" s="11">
        <f>VLOOKUP($C79,[2]Vienna!$BB$7:$BK$40,5)</f>
        <v>17</v>
      </c>
      <c r="Y79" s="11">
        <f>VLOOKUP($C79,[2]Vienna!$BB$7:$BK$40,6)</f>
        <v>37</v>
      </c>
      <c r="Z79" s="11">
        <f>VLOOKUP($C79,[2]Vienna!$BB$7:$BK$40,7)</f>
        <v>67</v>
      </c>
      <c r="AA79" s="11">
        <f>VLOOKUP($C79,[2]Vienna!$BB$7:$BK$40,8)</f>
        <v>92</v>
      </c>
      <c r="AB79" s="11">
        <f>VLOOKUP($C79,[2]Vienna!$BB$7:$BK$40,9)</f>
        <v>0</v>
      </c>
      <c r="AC79" s="11">
        <f>VLOOKUP($C79,[2]Vienna!$BB$7:$BK$40,10)</f>
        <v>102</v>
      </c>
      <c r="AD79" s="12">
        <f t="shared" si="85"/>
        <v>0</v>
      </c>
      <c r="AE79" s="12">
        <f t="shared" si="86"/>
        <v>0</v>
      </c>
      <c r="AF79" s="12">
        <f t="shared" si="87"/>
        <v>0</v>
      </c>
      <c r="AG79" s="12" t="s">
        <v>38</v>
      </c>
      <c r="AH79" s="12" t="s">
        <v>38</v>
      </c>
      <c r="AI79" s="12">
        <f t="shared" si="88"/>
        <v>133</v>
      </c>
      <c r="AJ79" s="12">
        <v>0</v>
      </c>
      <c r="AK79" s="12">
        <f t="shared" si="89"/>
        <v>148</v>
      </c>
      <c r="AL79" s="12">
        <f t="shared" si="90"/>
        <v>160</v>
      </c>
      <c r="AM79" s="12">
        <f t="shared" si="91"/>
        <v>185</v>
      </c>
      <c r="AN79" s="12">
        <f t="shared" si="92"/>
        <v>0</v>
      </c>
      <c r="AO79" s="14">
        <f t="shared" si="93"/>
        <v>431.54437196672149</v>
      </c>
      <c r="AP79" s="11">
        <f>VLOOKUP($C79,[1]Vienna!$BB$7:$BK$40,5)</f>
        <v>17</v>
      </c>
      <c r="AQ79" s="11">
        <f>VLOOKUP($C79,[1]Vienna!$BB$7:$BK$40,6)</f>
        <v>37</v>
      </c>
      <c r="AR79" s="11">
        <f>VLOOKUP($C79,[1]Vienna!$BB$7:$BK$40,7)</f>
        <v>67</v>
      </c>
      <c r="AS79" s="11">
        <f>VLOOKUP($C79,[1]Vienna!$BB$7:$BK$40,8)</f>
        <v>93</v>
      </c>
      <c r="AT79" s="11">
        <f>VLOOKUP($C79,[1]Vienna!$BB$7:$BK$40,9)</f>
        <v>0</v>
      </c>
      <c r="AU79" s="11">
        <f>VLOOKUP($C79,[1]Vienna!$BB$7:$BK$40,10)</f>
        <v>103</v>
      </c>
      <c r="AV79" s="12">
        <f t="shared" si="94"/>
        <v>0</v>
      </c>
      <c r="AW79" s="12">
        <f t="shared" si="95"/>
        <v>0</v>
      </c>
      <c r="AX79" s="12">
        <f t="shared" si="96"/>
        <v>0</v>
      </c>
      <c r="AY79" s="12" t="s">
        <v>38</v>
      </c>
      <c r="AZ79" s="12" t="s">
        <v>38</v>
      </c>
      <c r="BA79" s="12">
        <f t="shared" si="97"/>
        <v>134</v>
      </c>
      <c r="BB79" s="12">
        <v>0</v>
      </c>
      <c r="BC79" s="12">
        <f t="shared" si="98"/>
        <v>149</v>
      </c>
      <c r="BD79" s="12">
        <f t="shared" si="99"/>
        <v>160</v>
      </c>
      <c r="BE79" s="12">
        <f t="shared" si="100"/>
        <v>186</v>
      </c>
      <c r="BF79" s="12">
        <f t="shared" si="101"/>
        <v>0</v>
      </c>
      <c r="BG79" s="14">
        <f t="shared" si="102"/>
        <v>289.362293829885</v>
      </c>
      <c r="BH79" s="21">
        <f>IF($N79=2,BH109*'4 PEF'!$B$4,IF(OR($N79=3,$N79=4,$N79=5,$N79=6),BH109*'4 PEF'!$B$5,IF(OR($N79=7,$N79=8),BH109*'4 PEF'!$B$10,IF($N79=9,BH109*'4 PEF'!$B$7,IF($N79=10,BH109*'4 PEF'!$B$6)))))</f>
        <v>22.498674715661206</v>
      </c>
      <c r="BI79" s="21">
        <f>BI109*'4 PEF'!$B$10</f>
        <v>6.6193238716312868</v>
      </c>
      <c r="BJ79" s="21">
        <f>IF($N79=2,BJ109*'4 PEF'!$B$4,IF(OR($N79=3,$N79=4,$N79=5,$N79=6),BJ109*'4 PEF'!$B$5,IF(OR($N79=7,$N79=8),BJ109*'4 PEF'!$B$10,IF($N79=9,BJ109*'4 PEF'!$B$7,IF($N79=10,BJ109*'4 PEF'!$B$6)))))</f>
        <v>4.0248347376963496</v>
      </c>
      <c r="BK79" s="21">
        <f>BK109*'4 PEF'!$B$10</f>
        <v>17.030691428570179</v>
      </c>
      <c r="BL79" s="21">
        <f>BL109*'4 PEF'!$B$10</f>
        <v>0.6940415017129522</v>
      </c>
      <c r="BM79" s="39">
        <f>BM109*'4 PEF'!$B$10</f>
        <v>0</v>
      </c>
      <c r="BN79" s="40">
        <f t="shared" si="103"/>
        <v>50.867566255271974</v>
      </c>
      <c r="BO79" s="21">
        <f>IF($N79=2,BO109*'4 PEF'!$B$4,IF(OR($N79=3,$N79=4,$N79=5,$N79=6),BO109*'4 PEF'!$B$5,IF(OR($N79=7,$N79=8),BO109*'4 PEF'!$B$10,IF($N79=9,BO109*'4 PEF'!$B$7,IF($N79=10,BO109*'4 PEF'!$B$6)))))</f>
        <v>26.641241462229633</v>
      </c>
      <c r="BP79" s="21">
        <f>BP109*'4 PEF'!$B$10</f>
        <v>5.3328814642881515</v>
      </c>
      <c r="BQ79" s="21">
        <f>IF($N79=2,BQ109*'4 PEF'!$B$4,IF(OR($N79=3,$N79=4,$N79=5,$N79=6),BQ109*'4 PEF'!$B$5,IF(OR($N79=7,$N79=8),BQ109*'4 PEF'!$B$10,IF($N79=9,BQ109*'4 PEF'!$B$7,IF($N79=10,BQ109*'4 PEF'!$B$6)))))</f>
        <v>6.4597555826109465</v>
      </c>
      <c r="BR79" s="21">
        <f>BR109*'4 PEF'!$B$10</f>
        <v>17.514690909092451</v>
      </c>
      <c r="BS79" s="21">
        <f>BS109*'4 PEF'!$B$10</f>
        <v>0.6308229652272358</v>
      </c>
      <c r="BT79" s="39">
        <f>BT109*'4 PEF'!$B$10</f>
        <v>0</v>
      </c>
      <c r="BU79" s="40">
        <f t="shared" si="104"/>
        <v>56.579392383448422</v>
      </c>
    </row>
    <row r="80" spans="1:73" x14ac:dyDescent="0.25">
      <c r="A80" s="188"/>
      <c r="B80" s="100">
        <v>13</v>
      </c>
      <c r="C80" s="26">
        <f>VLOOKUP(M80,[1]aux!$A$2:$B$35,2)</f>
        <v>33</v>
      </c>
      <c r="D80" s="55" t="s">
        <v>41</v>
      </c>
      <c r="E80" s="55" t="s">
        <v>41</v>
      </c>
      <c r="F80" s="54" t="s">
        <v>42</v>
      </c>
      <c r="G80" s="54" t="s">
        <v>42</v>
      </c>
      <c r="H80" s="54">
        <v>1</v>
      </c>
      <c r="I80" s="54">
        <f t="shared" si="79"/>
        <v>4</v>
      </c>
      <c r="J80" s="54">
        <f t="shared" si="80"/>
        <v>3</v>
      </c>
      <c r="K80" s="54">
        <f t="shared" si="81"/>
        <v>1</v>
      </c>
      <c r="L80" s="54">
        <f t="shared" si="82"/>
        <v>2</v>
      </c>
      <c r="M80" s="94">
        <f t="shared" si="83"/>
        <v>4312</v>
      </c>
      <c r="N80" s="54">
        <v>8</v>
      </c>
      <c r="O80" s="54">
        <v>13</v>
      </c>
      <c r="P80" s="54">
        <v>1</v>
      </c>
      <c r="Q80" s="54">
        <v>1</v>
      </c>
      <c r="R80" s="54">
        <v>1</v>
      </c>
      <c r="S80" s="54" t="s">
        <v>42</v>
      </c>
      <c r="T80" s="26">
        <f t="shared" si="84"/>
        <v>23</v>
      </c>
      <c r="U80" s="54">
        <v>1</v>
      </c>
      <c r="V80" s="54">
        <v>0</v>
      </c>
      <c r="W80" s="19"/>
      <c r="X80" s="11">
        <f>VLOOKUP($C80,[2]Vienna!$BB$7:$BK$40,5)</f>
        <v>17</v>
      </c>
      <c r="Y80" s="11">
        <f>VLOOKUP($C80,[2]Vienna!$BB$7:$BK$40,6)</f>
        <v>37</v>
      </c>
      <c r="Z80" s="11">
        <f>VLOOKUP($C80,[2]Vienna!$BB$7:$BK$40,7)</f>
        <v>67</v>
      </c>
      <c r="AA80" s="11">
        <f>VLOOKUP($C80,[2]Vienna!$BB$7:$BK$40,8)</f>
        <v>92</v>
      </c>
      <c r="AB80" s="11">
        <f>VLOOKUP($C80,[2]Vienna!$BB$7:$BK$40,9)</f>
        <v>0</v>
      </c>
      <c r="AC80" s="11">
        <f>VLOOKUP($C80,[2]Vienna!$BB$7:$BK$40,10)</f>
        <v>102</v>
      </c>
      <c r="AD80" s="12">
        <f t="shared" si="85"/>
        <v>169</v>
      </c>
      <c r="AE80" s="12">
        <f t="shared" si="86"/>
        <v>167</v>
      </c>
      <c r="AF80" s="12">
        <f t="shared" si="87"/>
        <v>0</v>
      </c>
      <c r="AG80" s="12" t="s">
        <v>38</v>
      </c>
      <c r="AH80" s="12" t="s">
        <v>38</v>
      </c>
      <c r="AI80" s="12">
        <f t="shared" si="88"/>
        <v>133</v>
      </c>
      <c r="AJ80" s="12">
        <v>0</v>
      </c>
      <c r="AK80" s="12">
        <f t="shared" si="89"/>
        <v>148</v>
      </c>
      <c r="AL80" s="12">
        <f t="shared" si="90"/>
        <v>160</v>
      </c>
      <c r="AM80" s="12">
        <f t="shared" si="91"/>
        <v>185</v>
      </c>
      <c r="AN80" s="12">
        <f t="shared" si="92"/>
        <v>0</v>
      </c>
      <c r="AO80" s="14">
        <f t="shared" si="93"/>
        <v>450.21342196672151</v>
      </c>
      <c r="AP80" s="11">
        <f>VLOOKUP($C80,[1]Vienna!$BB$7:$BK$40,5)</f>
        <v>17</v>
      </c>
      <c r="AQ80" s="11">
        <f>VLOOKUP($C80,[1]Vienna!$BB$7:$BK$40,6)</f>
        <v>37</v>
      </c>
      <c r="AR80" s="11">
        <f>VLOOKUP($C80,[1]Vienna!$BB$7:$BK$40,7)</f>
        <v>67</v>
      </c>
      <c r="AS80" s="11">
        <f>VLOOKUP($C80,[1]Vienna!$BB$7:$BK$40,8)</f>
        <v>93</v>
      </c>
      <c r="AT80" s="11">
        <f>VLOOKUP($C80,[1]Vienna!$BB$7:$BK$40,9)</f>
        <v>0</v>
      </c>
      <c r="AU80" s="11">
        <f>VLOOKUP($C80,[1]Vienna!$BB$7:$BK$40,10)</f>
        <v>103</v>
      </c>
      <c r="AV80" s="12">
        <f t="shared" si="94"/>
        <v>170</v>
      </c>
      <c r="AW80" s="12">
        <f t="shared" si="95"/>
        <v>168</v>
      </c>
      <c r="AX80" s="12">
        <f t="shared" si="96"/>
        <v>0</v>
      </c>
      <c r="AY80" s="12" t="s">
        <v>38</v>
      </c>
      <c r="AZ80" s="12" t="s">
        <v>38</v>
      </c>
      <c r="BA80" s="12">
        <f t="shared" si="97"/>
        <v>134</v>
      </c>
      <c r="BB80" s="12">
        <v>0</v>
      </c>
      <c r="BC80" s="12">
        <f t="shared" si="98"/>
        <v>149</v>
      </c>
      <c r="BD80" s="12">
        <f t="shared" si="99"/>
        <v>160</v>
      </c>
      <c r="BE80" s="12">
        <f t="shared" si="100"/>
        <v>186</v>
      </c>
      <c r="BF80" s="12">
        <f t="shared" si="101"/>
        <v>0</v>
      </c>
      <c r="BG80" s="14">
        <f t="shared" si="102"/>
        <v>311.05960688039005</v>
      </c>
      <c r="BH80" s="21">
        <f>IF($N80=2,BH110*'4 PEF'!$B$4,IF(OR($N80=3,$N80=4,$N80=5,$N80=6),BH110*'4 PEF'!$B$5,IF(OR($N80=7,$N80=8),BH110*'4 PEF'!$B$10,IF($N80=9,BH110*'4 PEF'!$B$7,IF($N80=10,BH110*'4 PEF'!$B$6)))))</f>
        <v>15.599227067409629</v>
      </c>
      <c r="BI80" s="21">
        <f>BI110*'4 PEF'!$B$10</f>
        <v>6.5919490655295458</v>
      </c>
      <c r="BJ80" s="21">
        <f>IF($N80=2,BJ110*'4 PEF'!$B$4,IF(OR($N80=3,$N80=4,$N80=5,$N80=6),BJ110*'4 PEF'!$B$5,IF(OR($N80=7,$N80=8),BJ110*'4 PEF'!$B$10,IF($N80=9,BJ110*'4 PEF'!$B$7,IF($N80=10,BJ110*'4 PEF'!$B$6)))))</f>
        <v>4.1400908252265678</v>
      </c>
      <c r="BK80" s="21">
        <f>BK110*'4 PEF'!$B$10</f>
        <v>17.030691428570179</v>
      </c>
      <c r="BL80" s="21">
        <f>BL110*'4 PEF'!$B$10</f>
        <v>7.3446505303324923</v>
      </c>
      <c r="BM80" s="39">
        <f>BM110*'4 PEF'!$B$10</f>
        <v>0</v>
      </c>
      <c r="BN80" s="40">
        <f t="shared" si="103"/>
        <v>50.706608917068415</v>
      </c>
      <c r="BO80" s="21">
        <f>IF($N80=2,BO110*'4 PEF'!$B$4,IF(OR($N80=3,$N80=4,$N80=5,$N80=6),BO110*'4 PEF'!$B$5,IF(OR($N80=7,$N80=8),BO110*'4 PEF'!$B$10,IF($N80=9,BO110*'4 PEF'!$B$7,IF($N80=10,BO110*'4 PEF'!$B$6)))))</f>
        <v>20.518126095051286</v>
      </c>
      <c r="BP80" s="21">
        <f>BP110*'4 PEF'!$B$10</f>
        <v>5.2800440252623346</v>
      </c>
      <c r="BQ80" s="21">
        <f>IF($N80=2,BQ110*'4 PEF'!$B$4,IF(OR($N80=3,$N80=4,$N80=5,$N80=6),BQ110*'4 PEF'!$B$5,IF(OR($N80=7,$N80=8),BQ110*'4 PEF'!$B$10,IF($N80=9,BQ110*'4 PEF'!$B$7,IF($N80=10,BQ110*'4 PEF'!$B$6)))))</f>
        <v>6.8048802038555873</v>
      </c>
      <c r="BR80" s="21">
        <f>BR110*'4 PEF'!$B$10</f>
        <v>17.514690909092451</v>
      </c>
      <c r="BS80" s="21">
        <f>BS110*'4 PEF'!$B$10</f>
        <v>7.0721193955449078</v>
      </c>
      <c r="BT80" s="39">
        <f>BT110*'4 PEF'!$B$10</f>
        <v>0</v>
      </c>
      <c r="BU80" s="40">
        <f t="shared" si="104"/>
        <v>57.189860628806571</v>
      </c>
    </row>
    <row r="81" spans="1:73" x14ac:dyDescent="0.25">
      <c r="A81" s="188"/>
      <c r="B81" s="100">
        <v>14</v>
      </c>
      <c r="C81" s="26">
        <f>VLOOKUP(M81,[1]aux!$A$2:$B$35,2)</f>
        <v>9</v>
      </c>
      <c r="D81" s="55" t="s">
        <v>42</v>
      </c>
      <c r="E81" s="55" t="s">
        <v>40</v>
      </c>
      <c r="F81" s="54" t="s">
        <v>42</v>
      </c>
      <c r="G81" s="54" t="s">
        <v>42</v>
      </c>
      <c r="H81" s="54">
        <v>0</v>
      </c>
      <c r="I81" s="54">
        <f t="shared" si="79"/>
        <v>2</v>
      </c>
      <c r="J81" s="54">
        <f t="shared" si="80"/>
        <v>2</v>
      </c>
      <c r="K81" s="54">
        <f t="shared" si="81"/>
        <v>1</v>
      </c>
      <c r="L81" s="54">
        <f t="shared" si="82"/>
        <v>1</v>
      </c>
      <c r="M81" s="94">
        <f t="shared" si="83"/>
        <v>2211</v>
      </c>
      <c r="N81" s="54">
        <v>9</v>
      </c>
      <c r="O81" s="54">
        <v>11</v>
      </c>
      <c r="P81" s="54">
        <v>1</v>
      </c>
      <c r="Q81" s="54">
        <v>1</v>
      </c>
      <c r="R81" s="54">
        <v>1</v>
      </c>
      <c r="S81" s="54" t="s">
        <v>42</v>
      </c>
      <c r="T81" s="26">
        <f t="shared" si="84"/>
        <v>24</v>
      </c>
      <c r="U81" s="54">
        <v>1</v>
      </c>
      <c r="V81" s="54">
        <v>1</v>
      </c>
      <c r="W81" s="19"/>
      <c r="X81" s="11">
        <f>VLOOKUP($C81,[2]Vienna!$BB$7:$BK$40,5)</f>
        <v>13</v>
      </c>
      <c r="Y81" s="11">
        <f>VLOOKUP($C81,[2]Vienna!$BB$7:$BK$40,6)</f>
        <v>33</v>
      </c>
      <c r="Z81" s="11">
        <f>VLOOKUP($C81,[2]Vienna!$BB$7:$BK$40,7)</f>
        <v>63</v>
      </c>
      <c r="AA81" s="11">
        <f>VLOOKUP($C81,[2]Vienna!$BB$7:$BK$40,8)</f>
        <v>90</v>
      </c>
      <c r="AB81" s="11">
        <f>VLOOKUP($C81,[2]Vienna!$BB$7:$BK$40,9)</f>
        <v>0</v>
      </c>
      <c r="AC81" s="11">
        <f>VLOOKUP($C81,[2]Vienna!$BB$7:$BK$40,10)</f>
        <v>102</v>
      </c>
      <c r="AD81" s="12">
        <f t="shared" si="85"/>
        <v>0</v>
      </c>
      <c r="AE81" s="12">
        <f t="shared" si="86"/>
        <v>0</v>
      </c>
      <c r="AF81" s="12">
        <f t="shared" si="87"/>
        <v>0</v>
      </c>
      <c r="AG81" s="12" t="s">
        <v>38</v>
      </c>
      <c r="AH81" s="12" t="s">
        <v>38</v>
      </c>
      <c r="AI81" s="12">
        <f t="shared" si="88"/>
        <v>136</v>
      </c>
      <c r="AJ81" s="12">
        <v>0</v>
      </c>
      <c r="AK81" s="12">
        <f t="shared" si="89"/>
        <v>148</v>
      </c>
      <c r="AL81" s="12">
        <f t="shared" si="90"/>
        <v>160</v>
      </c>
      <c r="AM81" s="12">
        <f t="shared" si="91"/>
        <v>185</v>
      </c>
      <c r="AN81" s="12">
        <f t="shared" si="92"/>
        <v>184</v>
      </c>
      <c r="AO81" s="14">
        <f t="shared" si="93"/>
        <v>370.29561024769225</v>
      </c>
      <c r="AP81" s="11">
        <f>VLOOKUP($C81,[1]Vienna!$BB$7:$BK$40,5)</f>
        <v>13</v>
      </c>
      <c r="AQ81" s="11">
        <f>VLOOKUP($C81,[1]Vienna!$BB$7:$BK$40,6)</f>
        <v>33</v>
      </c>
      <c r="AR81" s="11">
        <f>VLOOKUP($C81,[1]Vienna!$BB$7:$BK$40,7)</f>
        <v>63</v>
      </c>
      <c r="AS81" s="11">
        <f>VLOOKUP($C81,[1]Vienna!$BB$7:$BK$40,8)</f>
        <v>91</v>
      </c>
      <c r="AT81" s="11">
        <f>VLOOKUP($C81,[1]Vienna!$BB$7:$BK$40,9)</f>
        <v>0</v>
      </c>
      <c r="AU81" s="11">
        <f>VLOOKUP($C81,[1]Vienna!$BB$7:$BK$40,10)</f>
        <v>103</v>
      </c>
      <c r="AV81" s="12">
        <f t="shared" si="94"/>
        <v>0</v>
      </c>
      <c r="AW81" s="12">
        <f t="shared" si="95"/>
        <v>0</v>
      </c>
      <c r="AX81" s="12">
        <f t="shared" si="96"/>
        <v>0</v>
      </c>
      <c r="AY81" s="12" t="s">
        <v>38</v>
      </c>
      <c r="AZ81" s="12" t="s">
        <v>38</v>
      </c>
      <c r="BA81" s="12">
        <f t="shared" si="97"/>
        <v>138</v>
      </c>
      <c r="BB81" s="12">
        <v>0</v>
      </c>
      <c r="BC81" s="12">
        <f t="shared" si="98"/>
        <v>149</v>
      </c>
      <c r="BD81" s="12">
        <f t="shared" si="99"/>
        <v>160</v>
      </c>
      <c r="BE81" s="12">
        <f t="shared" si="100"/>
        <v>186</v>
      </c>
      <c r="BF81" s="12">
        <f t="shared" si="101"/>
        <v>184</v>
      </c>
      <c r="BG81" s="14">
        <f t="shared" si="102"/>
        <v>241.34005286154016</v>
      </c>
      <c r="BH81" s="21">
        <f>IF($N81=2,BH111*'4 PEF'!$B$4,IF(OR($N81=3,$N81=4,$N81=5,$N81=6),BH111*'4 PEF'!$B$5,IF(OR($N81=7,$N81=8),BH111*'4 PEF'!$B$10,IF($N81=9,BH111*'4 PEF'!$B$7,IF($N81=10,BH111*'4 PEF'!$B$6)))))</f>
        <v>90.586511374590188</v>
      </c>
      <c r="BI81" s="21">
        <f>BI111*'4 PEF'!$B$10</f>
        <v>7.5439552605262881</v>
      </c>
      <c r="BJ81" s="21">
        <f>IF($N81=2,BJ111*'4 PEF'!$B$4,IF(OR($N81=3,$N81=4,$N81=5,$N81=6),BJ111*'4 PEF'!$B$5,IF(OR($N81=7,$N81=8),BJ111*'4 PEF'!$B$10,IF($N81=9,BJ111*'4 PEF'!$B$7,IF($N81=10,BJ111*'4 PEF'!$B$6)))))</f>
        <v>11.192571428571428</v>
      </c>
      <c r="BK81" s="21">
        <f>BK111*'4 PEF'!$B$10</f>
        <v>17.030691428570179</v>
      </c>
      <c r="BL81" s="21">
        <f>BL111*'4 PEF'!$B$10</f>
        <v>0.75695797467163095</v>
      </c>
      <c r="BM81" s="39">
        <f>BM111*'4 PEF'!$B$10</f>
        <v>-25.628571428571426</v>
      </c>
      <c r="BN81" s="40">
        <f t="shared" si="103"/>
        <v>101.4821160383583</v>
      </c>
      <c r="BO81" s="21">
        <f>IF($N81=2,BO111*'4 PEF'!$B$4,IF(OR($N81=3,$N81=4,$N81=5,$N81=6),BO111*'4 PEF'!$B$5,IF(OR($N81=7,$N81=8),BO111*'4 PEF'!$B$10,IF($N81=9,BO111*'4 PEF'!$B$7,IF($N81=10,BO111*'4 PEF'!$B$6)))))</f>
        <v>91.077501927361013</v>
      </c>
      <c r="BP81" s="21">
        <f>BP111*'4 PEF'!$B$10</f>
        <v>6.6319474604013635</v>
      </c>
      <c r="BQ81" s="21">
        <f>IF($N81=2,BQ111*'4 PEF'!$B$4,IF(OR($N81=3,$N81=4,$N81=5,$N81=6),BQ111*'4 PEF'!$B$5,IF(OR($N81=7,$N81=8),BQ111*'4 PEF'!$B$10,IF($N81=9,BQ111*'4 PEF'!$B$7,IF($N81=10,BQ111*'4 PEF'!$B$6)))))</f>
        <v>17.785818181818179</v>
      </c>
      <c r="BR81" s="21">
        <f>BR111*'4 PEF'!$B$10</f>
        <v>17.514690909092451</v>
      </c>
      <c r="BS81" s="21">
        <f>BS111*'4 PEF'!$B$10</f>
        <v>0.66470496593216677</v>
      </c>
      <c r="BT81" s="39">
        <f>BT111*'4 PEF'!$B$10</f>
        <v>-16.163636363636364</v>
      </c>
      <c r="BU81" s="40">
        <f t="shared" si="104"/>
        <v>117.51102708096883</v>
      </c>
    </row>
    <row r="82" spans="1:73" x14ac:dyDescent="0.25">
      <c r="A82" s="188"/>
      <c r="B82" s="100">
        <v>15</v>
      </c>
      <c r="C82" s="26">
        <f>VLOOKUP(M82,[1]aux!$A$2:$B$35,2)</f>
        <v>19</v>
      </c>
      <c r="D82" s="55" t="s">
        <v>40</v>
      </c>
      <c r="E82" s="55" t="s">
        <v>40</v>
      </c>
      <c r="F82" s="54" t="s">
        <v>42</v>
      </c>
      <c r="G82" s="54" t="s">
        <v>42</v>
      </c>
      <c r="H82" s="54">
        <v>0</v>
      </c>
      <c r="I82" s="54">
        <f t="shared" si="79"/>
        <v>3</v>
      </c>
      <c r="J82" s="54">
        <f t="shared" si="80"/>
        <v>2</v>
      </c>
      <c r="K82" s="54">
        <f t="shared" si="81"/>
        <v>1</v>
      </c>
      <c r="L82" s="54">
        <f t="shared" si="82"/>
        <v>1</v>
      </c>
      <c r="M82" s="94">
        <f t="shared" si="83"/>
        <v>3211</v>
      </c>
      <c r="N82" s="54">
        <v>9</v>
      </c>
      <c r="O82" s="54">
        <v>11</v>
      </c>
      <c r="P82" s="54">
        <v>1</v>
      </c>
      <c r="Q82" s="54">
        <v>1</v>
      </c>
      <c r="R82" s="54">
        <v>1</v>
      </c>
      <c r="S82" s="54" t="s">
        <v>42</v>
      </c>
      <c r="T82" s="26">
        <f t="shared" si="84"/>
        <v>24</v>
      </c>
      <c r="U82" s="54">
        <v>1</v>
      </c>
      <c r="V82" s="54">
        <v>1</v>
      </c>
      <c r="W82" s="19"/>
      <c r="X82" s="11">
        <f>VLOOKUP($C82,[2]Vienna!$BB$7:$BK$40,5)</f>
        <v>15</v>
      </c>
      <c r="Y82" s="11">
        <f>VLOOKUP($C82,[2]Vienna!$BB$7:$BK$40,6)</f>
        <v>35</v>
      </c>
      <c r="Z82" s="11">
        <f>VLOOKUP($C82,[2]Vienna!$BB$7:$BK$40,7)</f>
        <v>65</v>
      </c>
      <c r="AA82" s="11">
        <f>VLOOKUP($C82,[2]Vienna!$BB$7:$BK$40,8)</f>
        <v>90</v>
      </c>
      <c r="AB82" s="11">
        <f>VLOOKUP($C82,[2]Vienna!$BB$7:$BK$40,9)</f>
        <v>0</v>
      </c>
      <c r="AC82" s="11">
        <f>VLOOKUP($C82,[2]Vienna!$BB$7:$BK$40,10)</f>
        <v>102</v>
      </c>
      <c r="AD82" s="12">
        <f t="shared" si="85"/>
        <v>0</v>
      </c>
      <c r="AE82" s="12">
        <f t="shared" si="86"/>
        <v>0</v>
      </c>
      <c r="AF82" s="12">
        <f t="shared" si="87"/>
        <v>0</v>
      </c>
      <c r="AG82" s="12" t="s">
        <v>38</v>
      </c>
      <c r="AH82" s="12" t="s">
        <v>38</v>
      </c>
      <c r="AI82" s="12">
        <f t="shared" si="88"/>
        <v>136</v>
      </c>
      <c r="AJ82" s="12">
        <v>0</v>
      </c>
      <c r="AK82" s="12">
        <f t="shared" si="89"/>
        <v>148</v>
      </c>
      <c r="AL82" s="12">
        <f t="shared" si="90"/>
        <v>160</v>
      </c>
      <c r="AM82" s="12">
        <f t="shared" si="91"/>
        <v>185</v>
      </c>
      <c r="AN82" s="12">
        <f t="shared" si="92"/>
        <v>184</v>
      </c>
      <c r="AO82" s="14">
        <f t="shared" si="93"/>
        <v>382.0128365459629</v>
      </c>
      <c r="AP82" s="11">
        <f>VLOOKUP($C82,[1]Vienna!$BB$7:$BK$40,5)</f>
        <v>15</v>
      </c>
      <c r="AQ82" s="11">
        <f>VLOOKUP($C82,[1]Vienna!$BB$7:$BK$40,6)</f>
        <v>35</v>
      </c>
      <c r="AR82" s="11">
        <f>VLOOKUP($C82,[1]Vienna!$BB$7:$BK$40,7)</f>
        <v>65</v>
      </c>
      <c r="AS82" s="11">
        <f>VLOOKUP($C82,[1]Vienna!$BB$7:$BK$40,8)</f>
        <v>91</v>
      </c>
      <c r="AT82" s="11">
        <f>VLOOKUP($C82,[1]Vienna!$BB$7:$BK$40,9)</f>
        <v>0</v>
      </c>
      <c r="AU82" s="11">
        <f>VLOOKUP($C82,[1]Vienna!$BB$7:$BK$40,10)</f>
        <v>103</v>
      </c>
      <c r="AV82" s="12">
        <f t="shared" si="94"/>
        <v>0</v>
      </c>
      <c r="AW82" s="12">
        <f t="shared" si="95"/>
        <v>0</v>
      </c>
      <c r="AX82" s="12">
        <f t="shared" si="96"/>
        <v>0</v>
      </c>
      <c r="AY82" s="12" t="s">
        <v>38</v>
      </c>
      <c r="AZ82" s="12" t="s">
        <v>38</v>
      </c>
      <c r="BA82" s="12">
        <f t="shared" si="97"/>
        <v>138</v>
      </c>
      <c r="BB82" s="12">
        <v>0</v>
      </c>
      <c r="BC82" s="12">
        <f t="shared" si="98"/>
        <v>149</v>
      </c>
      <c r="BD82" s="12">
        <f t="shared" si="99"/>
        <v>160</v>
      </c>
      <c r="BE82" s="12">
        <f t="shared" si="100"/>
        <v>186</v>
      </c>
      <c r="BF82" s="12">
        <f t="shared" si="101"/>
        <v>184</v>
      </c>
      <c r="BG82" s="14">
        <f t="shared" si="102"/>
        <v>246.03684475325832</v>
      </c>
      <c r="BH82" s="21">
        <f>IF($N82=2,BH112*'4 PEF'!$B$4,IF(OR($N82=3,$N82=4,$N82=5,$N82=6),BH112*'4 PEF'!$B$5,IF(OR($N82=7,$N82=8),BH112*'4 PEF'!$B$10,IF($N82=9,BH112*'4 PEF'!$B$7,IF($N82=10,BH112*'4 PEF'!$B$6)))))</f>
        <v>77.43315811894054</v>
      </c>
      <c r="BI82" s="21">
        <f>BI112*'4 PEF'!$B$10</f>
        <v>8.0226420611196687</v>
      </c>
      <c r="BJ82" s="21">
        <f>IF($N82=2,BJ112*'4 PEF'!$B$4,IF(OR($N82=3,$N82=4,$N82=5,$N82=6),BJ112*'4 PEF'!$B$5,IF(OR($N82=7,$N82=8),BJ112*'4 PEF'!$B$10,IF($N82=9,BJ112*'4 PEF'!$B$7,IF($N82=10,BJ112*'4 PEF'!$B$6)))))</f>
        <v>11.192571428571428</v>
      </c>
      <c r="BK82" s="21">
        <f>BK112*'4 PEF'!$B$10</f>
        <v>17.030691428570179</v>
      </c>
      <c r="BL82" s="21">
        <f>BL112*'4 PEF'!$B$10</f>
        <v>0.73822226259446433</v>
      </c>
      <c r="BM82" s="39">
        <f>BM112*'4 PEF'!$B$10</f>
        <v>-25.628571428571426</v>
      </c>
      <c r="BN82" s="40">
        <f t="shared" si="103"/>
        <v>88.788713871224843</v>
      </c>
      <c r="BO82" s="21">
        <f>IF($N82=2,BO112*'4 PEF'!$B$4,IF(OR($N82=3,$N82=4,$N82=5,$N82=6),BO112*'4 PEF'!$B$5,IF(OR($N82=7,$N82=8),BO112*'4 PEF'!$B$10,IF($N82=9,BO112*'4 PEF'!$B$7,IF($N82=10,BO112*'4 PEF'!$B$6)))))</f>
        <v>83.944538880764711</v>
      </c>
      <c r="BP82" s="21">
        <f>BP112*'4 PEF'!$B$10</f>
        <v>7.0248924232626822</v>
      </c>
      <c r="BQ82" s="21">
        <f>IF($N82=2,BQ112*'4 PEF'!$B$4,IF(OR($N82=3,$N82=4,$N82=5,$N82=6),BQ112*'4 PEF'!$B$5,IF(OR($N82=7,$N82=8),BQ112*'4 PEF'!$B$10,IF($N82=9,BQ112*'4 PEF'!$B$7,IF($N82=10,BQ112*'4 PEF'!$B$6)))))</f>
        <v>17.785818181818179</v>
      </c>
      <c r="BR82" s="21">
        <f>BR112*'4 PEF'!$B$10</f>
        <v>17.514690909092451</v>
      </c>
      <c r="BS82" s="21">
        <f>BS112*'4 PEF'!$B$10</f>
        <v>0.6584221498848889</v>
      </c>
      <c r="BT82" s="39">
        <f>BT112*'4 PEF'!$B$10</f>
        <v>-16.163636363636364</v>
      </c>
      <c r="BU82" s="40">
        <f t="shared" si="104"/>
        <v>110.76472618118655</v>
      </c>
    </row>
    <row r="83" spans="1:73" x14ac:dyDescent="0.25">
      <c r="A83" s="188"/>
      <c r="B83" s="100">
        <v>16</v>
      </c>
      <c r="C83" s="26">
        <f>VLOOKUP(M83,[1]aux!$A$2:$B$35,2)</f>
        <v>23</v>
      </c>
      <c r="D83" s="55" t="s">
        <v>40</v>
      </c>
      <c r="E83" s="55" t="s">
        <v>41</v>
      </c>
      <c r="F83" s="54" t="s">
        <v>42</v>
      </c>
      <c r="G83" s="54" t="s">
        <v>42</v>
      </c>
      <c r="H83" s="54">
        <v>0</v>
      </c>
      <c r="I83" s="54">
        <f t="shared" si="79"/>
        <v>3</v>
      </c>
      <c r="J83" s="54">
        <f t="shared" si="80"/>
        <v>3</v>
      </c>
      <c r="K83" s="54">
        <f t="shared" si="81"/>
        <v>1</v>
      </c>
      <c r="L83" s="54">
        <f t="shared" si="82"/>
        <v>1</v>
      </c>
      <c r="M83" s="94">
        <f t="shared" si="83"/>
        <v>3311</v>
      </c>
      <c r="N83" s="54">
        <v>8</v>
      </c>
      <c r="O83" s="54">
        <v>13</v>
      </c>
      <c r="P83" s="54">
        <v>1</v>
      </c>
      <c r="Q83" s="54">
        <v>1</v>
      </c>
      <c r="R83" s="54">
        <v>1</v>
      </c>
      <c r="S83" s="54" t="s">
        <v>42</v>
      </c>
      <c r="T83" s="26">
        <f t="shared" si="84"/>
        <v>23</v>
      </c>
      <c r="U83" s="54">
        <v>1</v>
      </c>
      <c r="V83" s="54">
        <v>1</v>
      </c>
      <c r="W83" s="19"/>
      <c r="X83" s="11">
        <f>VLOOKUP($C83,[2]Vienna!$BB$7:$BK$40,5)</f>
        <v>15</v>
      </c>
      <c r="Y83" s="11">
        <f>VLOOKUP($C83,[2]Vienna!$BB$7:$BK$40,6)</f>
        <v>35</v>
      </c>
      <c r="Z83" s="11">
        <f>VLOOKUP($C83,[2]Vienna!$BB$7:$BK$40,7)</f>
        <v>65</v>
      </c>
      <c r="AA83" s="11">
        <f>VLOOKUP($C83,[2]Vienna!$BB$7:$BK$40,8)</f>
        <v>92</v>
      </c>
      <c r="AB83" s="11">
        <f>VLOOKUP($C83,[2]Vienna!$BB$7:$BK$40,9)</f>
        <v>0</v>
      </c>
      <c r="AC83" s="11">
        <f>VLOOKUP($C83,[2]Vienna!$BB$7:$BK$40,10)</f>
        <v>102</v>
      </c>
      <c r="AD83" s="12">
        <f t="shared" si="85"/>
        <v>0</v>
      </c>
      <c r="AE83" s="12">
        <f t="shared" si="86"/>
        <v>0</v>
      </c>
      <c r="AF83" s="12">
        <f t="shared" si="87"/>
        <v>0</v>
      </c>
      <c r="AG83" s="12" t="s">
        <v>38</v>
      </c>
      <c r="AH83" s="12" t="s">
        <v>38</v>
      </c>
      <c r="AI83" s="12">
        <f t="shared" si="88"/>
        <v>133</v>
      </c>
      <c r="AJ83" s="12">
        <v>0</v>
      </c>
      <c r="AK83" s="12">
        <f t="shared" si="89"/>
        <v>148</v>
      </c>
      <c r="AL83" s="12">
        <f t="shared" si="90"/>
        <v>160</v>
      </c>
      <c r="AM83" s="12">
        <f t="shared" si="91"/>
        <v>185</v>
      </c>
      <c r="AN83" s="12">
        <f t="shared" si="92"/>
        <v>184</v>
      </c>
      <c r="AO83" s="14">
        <f t="shared" si="93"/>
        <v>441.0092847450145</v>
      </c>
      <c r="AP83" s="11">
        <f>VLOOKUP($C83,[1]Vienna!$BB$7:$BK$40,5)</f>
        <v>15</v>
      </c>
      <c r="AQ83" s="11">
        <f>VLOOKUP($C83,[1]Vienna!$BB$7:$BK$40,6)</f>
        <v>35</v>
      </c>
      <c r="AR83" s="11">
        <f>VLOOKUP($C83,[1]Vienna!$BB$7:$BK$40,7)</f>
        <v>65</v>
      </c>
      <c r="AS83" s="11">
        <f>VLOOKUP($C83,[1]Vienna!$BB$7:$BK$40,8)</f>
        <v>93</v>
      </c>
      <c r="AT83" s="11">
        <f>VLOOKUP($C83,[1]Vienna!$BB$7:$BK$40,9)</f>
        <v>0</v>
      </c>
      <c r="AU83" s="11">
        <f>VLOOKUP($C83,[1]Vienna!$BB$7:$BK$40,10)</f>
        <v>103</v>
      </c>
      <c r="AV83" s="12">
        <f t="shared" si="94"/>
        <v>0</v>
      </c>
      <c r="AW83" s="12">
        <f t="shared" si="95"/>
        <v>0</v>
      </c>
      <c r="AX83" s="12">
        <f t="shared" si="96"/>
        <v>0</v>
      </c>
      <c r="AY83" s="12" t="s">
        <v>38</v>
      </c>
      <c r="AZ83" s="12" t="s">
        <v>38</v>
      </c>
      <c r="BA83" s="12">
        <f t="shared" si="97"/>
        <v>134</v>
      </c>
      <c r="BB83" s="12">
        <v>0</v>
      </c>
      <c r="BC83" s="12">
        <f t="shared" si="98"/>
        <v>149</v>
      </c>
      <c r="BD83" s="12">
        <f t="shared" si="99"/>
        <v>160</v>
      </c>
      <c r="BE83" s="12">
        <f t="shared" si="100"/>
        <v>186</v>
      </c>
      <c r="BF83" s="12">
        <f t="shared" si="101"/>
        <v>184</v>
      </c>
      <c r="BG83" s="14">
        <f t="shared" si="102"/>
        <v>298.88888630533734</v>
      </c>
      <c r="BH83" s="21">
        <f>IF($N83=2,BH113*'4 PEF'!$B$4,IF(OR($N83=3,$N83=4,$N83=5,$N83=6),BH113*'4 PEF'!$B$5,IF(OR($N83=7,$N83=8),BH113*'4 PEF'!$B$10,IF($N83=9,BH113*'4 PEF'!$B$7,IF($N83=10,BH113*'4 PEF'!$B$6)))))</f>
        <v>25.334206964564942</v>
      </c>
      <c r="BI83" s="21">
        <f>BI113*'4 PEF'!$B$10</f>
        <v>6.2916049798308755</v>
      </c>
      <c r="BJ83" s="21">
        <f>IF($N83=2,BJ113*'4 PEF'!$B$4,IF(OR($N83=3,$N83=4,$N83=5,$N83=6),BJ113*'4 PEF'!$B$5,IF(OR($N83=7,$N83=8),BJ113*'4 PEF'!$B$10,IF($N83=9,BJ113*'4 PEF'!$B$7,IF($N83=10,BJ113*'4 PEF'!$B$6)))))</f>
        <v>4.0021366425323501</v>
      </c>
      <c r="BK83" s="21">
        <f>BK113*'4 PEF'!$B$10</f>
        <v>17.030691428570179</v>
      </c>
      <c r="BL83" s="21">
        <f>BL113*'4 PEF'!$B$10</f>
        <v>0.70502759529041681</v>
      </c>
      <c r="BM83" s="39">
        <f>BM113*'4 PEF'!$B$10</f>
        <v>-25.628571428571426</v>
      </c>
      <c r="BN83" s="40">
        <f t="shared" si="103"/>
        <v>27.73509618221734</v>
      </c>
      <c r="BO83" s="21">
        <f>IF($N83=2,BO113*'4 PEF'!$B$4,IF(OR($N83=3,$N83=4,$N83=5,$N83=6),BO113*'4 PEF'!$B$5,IF(OR($N83=7,$N83=8),BO113*'4 PEF'!$B$10,IF($N83=9,BO113*'4 PEF'!$B$7,IF($N83=10,BO113*'4 PEF'!$B$6)))))</f>
        <v>28.127935703369008</v>
      </c>
      <c r="BP83" s="21">
        <f>BP113*'4 PEF'!$B$10</f>
        <v>5.1121618084093763</v>
      </c>
      <c r="BQ83" s="21">
        <f>IF($N83=2,BQ113*'4 PEF'!$B$4,IF(OR($N83=3,$N83=4,$N83=5,$N83=6),BQ113*'4 PEF'!$B$5,IF(OR($N83=7,$N83=8),BQ113*'4 PEF'!$B$10,IF($N83=9,BQ113*'4 PEF'!$B$7,IF($N83=10,BQ113*'4 PEF'!$B$6)))))</f>
        <v>6.4326701588230408</v>
      </c>
      <c r="BR83" s="21">
        <f>BR113*'4 PEF'!$B$10</f>
        <v>17.514690909092451</v>
      </c>
      <c r="BS83" s="21">
        <f>BS113*'4 PEF'!$B$10</f>
        <v>0.63463152793283328</v>
      </c>
      <c r="BT83" s="39">
        <f>BT113*'4 PEF'!$B$10</f>
        <v>-16.163636363636364</v>
      </c>
      <c r="BU83" s="40">
        <f t="shared" si="104"/>
        <v>41.65845374399035</v>
      </c>
    </row>
    <row r="84" spans="1:73" x14ac:dyDescent="0.25">
      <c r="A84" s="188"/>
      <c r="B84" s="100">
        <v>17</v>
      </c>
      <c r="C84" s="26">
        <f>VLOOKUP(M84,[1]aux!$A$2:$B$35,2)</f>
        <v>25</v>
      </c>
      <c r="D84" s="55" t="s">
        <v>40</v>
      </c>
      <c r="E84" s="55" t="s">
        <v>41</v>
      </c>
      <c r="F84" s="54" t="s">
        <v>42</v>
      </c>
      <c r="G84" s="54" t="s">
        <v>42</v>
      </c>
      <c r="H84" s="54">
        <v>1</v>
      </c>
      <c r="I84" s="54">
        <f t="shared" si="79"/>
        <v>3</v>
      </c>
      <c r="J84" s="54">
        <f t="shared" si="80"/>
        <v>3</v>
      </c>
      <c r="K84" s="54">
        <f t="shared" si="81"/>
        <v>1</v>
      </c>
      <c r="L84" s="54">
        <f t="shared" si="82"/>
        <v>2</v>
      </c>
      <c r="M84" s="94">
        <f t="shared" si="83"/>
        <v>3312</v>
      </c>
      <c r="N84" s="54">
        <v>8</v>
      </c>
      <c r="O84" s="54">
        <v>13</v>
      </c>
      <c r="P84" s="54">
        <v>1</v>
      </c>
      <c r="Q84" s="54">
        <v>1</v>
      </c>
      <c r="R84" s="54">
        <v>1</v>
      </c>
      <c r="S84" s="54" t="s">
        <v>42</v>
      </c>
      <c r="T84" s="26">
        <f t="shared" si="84"/>
        <v>23</v>
      </c>
      <c r="U84" s="54">
        <v>1</v>
      </c>
      <c r="V84" s="54">
        <v>1</v>
      </c>
      <c r="W84" s="19"/>
      <c r="X84" s="11">
        <f>VLOOKUP($C84,[2]Vienna!$BB$7:$BK$40,5)</f>
        <v>15</v>
      </c>
      <c r="Y84" s="11">
        <f>VLOOKUP($C84,[2]Vienna!$BB$7:$BK$40,6)</f>
        <v>35</v>
      </c>
      <c r="Z84" s="11">
        <f>VLOOKUP($C84,[2]Vienna!$BB$7:$BK$40,7)</f>
        <v>65</v>
      </c>
      <c r="AA84" s="11">
        <f>VLOOKUP($C84,[2]Vienna!$BB$7:$BK$40,8)</f>
        <v>92</v>
      </c>
      <c r="AB84" s="11">
        <f>VLOOKUP($C84,[2]Vienna!$BB$7:$BK$40,9)</f>
        <v>0</v>
      </c>
      <c r="AC84" s="11">
        <f>VLOOKUP($C84,[2]Vienna!$BB$7:$BK$40,10)</f>
        <v>102</v>
      </c>
      <c r="AD84" s="12">
        <f t="shared" si="85"/>
        <v>169</v>
      </c>
      <c r="AE84" s="12">
        <f t="shared" si="86"/>
        <v>167</v>
      </c>
      <c r="AF84" s="12">
        <f t="shared" si="87"/>
        <v>0</v>
      </c>
      <c r="AG84" s="12" t="s">
        <v>38</v>
      </c>
      <c r="AH84" s="12" t="s">
        <v>38</v>
      </c>
      <c r="AI84" s="12">
        <f t="shared" si="88"/>
        <v>133</v>
      </c>
      <c r="AJ84" s="12">
        <v>0</v>
      </c>
      <c r="AK84" s="12">
        <f t="shared" si="89"/>
        <v>148</v>
      </c>
      <c r="AL84" s="12">
        <f t="shared" si="90"/>
        <v>160</v>
      </c>
      <c r="AM84" s="12">
        <f t="shared" si="91"/>
        <v>185</v>
      </c>
      <c r="AN84" s="12">
        <f t="shared" si="92"/>
        <v>184</v>
      </c>
      <c r="AO84" s="14">
        <f t="shared" si="93"/>
        <v>459.67833474501452</v>
      </c>
      <c r="AP84" s="11">
        <f>VLOOKUP($C84,[1]Vienna!$BB$7:$BK$40,5)</f>
        <v>15</v>
      </c>
      <c r="AQ84" s="11">
        <f>VLOOKUP($C84,[1]Vienna!$BB$7:$BK$40,6)</f>
        <v>35</v>
      </c>
      <c r="AR84" s="11">
        <f>VLOOKUP($C84,[1]Vienna!$BB$7:$BK$40,7)</f>
        <v>65</v>
      </c>
      <c r="AS84" s="11">
        <f>VLOOKUP($C84,[1]Vienna!$BB$7:$BK$40,8)</f>
        <v>93</v>
      </c>
      <c r="AT84" s="11">
        <f>VLOOKUP($C84,[1]Vienna!$BB$7:$BK$40,9)</f>
        <v>0</v>
      </c>
      <c r="AU84" s="11">
        <f>VLOOKUP($C84,[1]Vienna!$BB$7:$BK$40,10)</f>
        <v>103</v>
      </c>
      <c r="AV84" s="12">
        <f t="shared" si="94"/>
        <v>170</v>
      </c>
      <c r="AW84" s="12">
        <f t="shared" si="95"/>
        <v>168</v>
      </c>
      <c r="AX84" s="12">
        <f t="shared" si="96"/>
        <v>0</v>
      </c>
      <c r="AY84" s="12" t="s">
        <v>38</v>
      </c>
      <c r="AZ84" s="12" t="s">
        <v>38</v>
      </c>
      <c r="BA84" s="12">
        <f t="shared" si="97"/>
        <v>134</v>
      </c>
      <c r="BB84" s="12">
        <v>0</v>
      </c>
      <c r="BC84" s="12">
        <f t="shared" si="98"/>
        <v>149</v>
      </c>
      <c r="BD84" s="12">
        <f t="shared" si="99"/>
        <v>160</v>
      </c>
      <c r="BE84" s="12">
        <f t="shared" si="100"/>
        <v>186</v>
      </c>
      <c r="BF84" s="12">
        <f t="shared" si="101"/>
        <v>184</v>
      </c>
      <c r="BG84" s="14">
        <f t="shared" si="102"/>
        <v>320.58619935584238</v>
      </c>
      <c r="BH84" s="21">
        <f>IF($N84=2,BH114*'4 PEF'!$B$4,IF(OR($N84=3,$N84=4,$N84=5,$N84=6),BH114*'4 PEF'!$B$5,IF(OR($N84=7,$N84=8),BH114*'4 PEF'!$B$10,IF($N84=9,BH114*'4 PEF'!$B$7,IF($N84=10,BH114*'4 PEF'!$B$6)))))</f>
        <v>17.960906465549058</v>
      </c>
      <c r="BI84" s="21">
        <f>BI114*'4 PEF'!$B$10</f>
        <v>6.2634965374988498</v>
      </c>
      <c r="BJ84" s="21">
        <f>IF($N84=2,BJ114*'4 PEF'!$B$4,IF(OR($N84=3,$N84=4,$N84=5,$N84=6),BJ114*'4 PEF'!$B$5,IF(OR($N84=7,$N84=8),BJ114*'4 PEF'!$B$10,IF($N84=9,BJ114*'4 PEF'!$B$7,IF($N84=10,BJ114*'4 PEF'!$B$6)))))</f>
        <v>4.1074640231141437</v>
      </c>
      <c r="BK84" s="21">
        <f>BK114*'4 PEF'!$B$10</f>
        <v>17.030691428570179</v>
      </c>
      <c r="BL84" s="21">
        <f>BL114*'4 PEF'!$B$10</f>
        <v>7.3561418634678386</v>
      </c>
      <c r="BM84" s="39">
        <f>BM114*'4 PEF'!$B$10</f>
        <v>-25.628571428571426</v>
      </c>
      <c r="BN84" s="40">
        <f t="shared" si="103"/>
        <v>27.090128889628645</v>
      </c>
      <c r="BO84" s="21">
        <f>IF($N84=2,BO114*'4 PEF'!$B$4,IF(OR($N84=3,$N84=4,$N84=5,$N84=6),BO114*'4 PEF'!$B$5,IF(OR($N84=7,$N84=8),BO114*'4 PEF'!$B$10,IF($N84=9,BO114*'4 PEF'!$B$7,IF($N84=10,BO114*'4 PEF'!$B$6)))))</f>
        <v>21.683747387272199</v>
      </c>
      <c r="BP84" s="21">
        <f>BP114*'4 PEF'!$B$10</f>
        <v>5.0601276122754459</v>
      </c>
      <c r="BQ84" s="21">
        <f>IF($N84=2,BQ114*'4 PEF'!$B$4,IF(OR($N84=3,$N84=4,$N84=5,$N84=6),BQ114*'4 PEF'!$B$5,IF(OR($N84=7,$N84=8),BQ114*'4 PEF'!$B$10,IF($N84=9,BQ114*'4 PEF'!$B$7,IF($N84=10,BQ114*'4 PEF'!$B$6)))))</f>
        <v>6.7540780275906567</v>
      </c>
      <c r="BR84" s="21">
        <f>BR114*'4 PEF'!$B$10</f>
        <v>17.514690909092451</v>
      </c>
      <c r="BS84" s="21">
        <f>BS114*'4 PEF'!$B$10</f>
        <v>7.0752269629344777</v>
      </c>
      <c r="BT84" s="39">
        <f>BT114*'4 PEF'!$B$10</f>
        <v>-16.163636363636364</v>
      </c>
      <c r="BU84" s="40">
        <f t="shared" si="104"/>
        <v>41.924234535528868</v>
      </c>
    </row>
    <row r="85" spans="1:73" x14ac:dyDescent="0.25">
      <c r="A85" s="188"/>
      <c r="B85" s="100">
        <v>18</v>
      </c>
      <c r="C85" s="26">
        <f>VLOOKUP(M85,[1]aux!$A$2:$B$35,2)</f>
        <v>31</v>
      </c>
      <c r="D85" s="55" t="s">
        <v>41</v>
      </c>
      <c r="E85" s="55" t="s">
        <v>41</v>
      </c>
      <c r="F85" s="54" t="s">
        <v>42</v>
      </c>
      <c r="G85" s="54" t="s">
        <v>42</v>
      </c>
      <c r="H85" s="54">
        <v>0</v>
      </c>
      <c r="I85" s="54">
        <f t="shared" si="79"/>
        <v>4</v>
      </c>
      <c r="J85" s="54">
        <f t="shared" si="80"/>
        <v>3</v>
      </c>
      <c r="K85" s="54">
        <f t="shared" si="81"/>
        <v>1</v>
      </c>
      <c r="L85" s="54">
        <f t="shared" si="82"/>
        <v>1</v>
      </c>
      <c r="M85" s="94">
        <f t="shared" si="83"/>
        <v>4311</v>
      </c>
      <c r="N85" s="54">
        <v>8</v>
      </c>
      <c r="O85" s="54">
        <v>13</v>
      </c>
      <c r="P85" s="54">
        <v>1</v>
      </c>
      <c r="Q85" s="54">
        <v>1</v>
      </c>
      <c r="R85" s="54">
        <v>1</v>
      </c>
      <c r="S85" s="54" t="s">
        <v>42</v>
      </c>
      <c r="T85" s="26">
        <f t="shared" si="84"/>
        <v>23</v>
      </c>
      <c r="U85" s="54">
        <v>1</v>
      </c>
      <c r="V85" s="54">
        <v>1</v>
      </c>
      <c r="W85" s="19"/>
      <c r="X85" s="11">
        <f>VLOOKUP($C85,[2]Vienna!$BB$7:$BK$40,5)</f>
        <v>17</v>
      </c>
      <c r="Y85" s="11">
        <f>VLOOKUP($C85,[2]Vienna!$BB$7:$BK$40,6)</f>
        <v>37</v>
      </c>
      <c r="Z85" s="11">
        <f>VLOOKUP($C85,[2]Vienna!$BB$7:$BK$40,7)</f>
        <v>67</v>
      </c>
      <c r="AA85" s="11">
        <f>VLOOKUP($C85,[2]Vienna!$BB$7:$BK$40,8)</f>
        <v>92</v>
      </c>
      <c r="AB85" s="11">
        <f>VLOOKUP($C85,[2]Vienna!$BB$7:$BK$40,9)</f>
        <v>0</v>
      </c>
      <c r="AC85" s="11">
        <f>VLOOKUP($C85,[2]Vienna!$BB$7:$BK$40,10)</f>
        <v>102</v>
      </c>
      <c r="AD85" s="12">
        <f t="shared" si="85"/>
        <v>0</v>
      </c>
      <c r="AE85" s="12">
        <f t="shared" si="86"/>
        <v>0</v>
      </c>
      <c r="AF85" s="12">
        <f t="shared" si="87"/>
        <v>0</v>
      </c>
      <c r="AG85" s="12" t="s">
        <v>38</v>
      </c>
      <c r="AH85" s="12" t="s">
        <v>38</v>
      </c>
      <c r="AI85" s="12">
        <f t="shared" si="88"/>
        <v>133</v>
      </c>
      <c r="AJ85" s="12">
        <v>0</v>
      </c>
      <c r="AK85" s="12">
        <f t="shared" si="89"/>
        <v>148</v>
      </c>
      <c r="AL85" s="12">
        <f t="shared" si="90"/>
        <v>160</v>
      </c>
      <c r="AM85" s="12">
        <f t="shared" si="91"/>
        <v>185</v>
      </c>
      <c r="AN85" s="12">
        <f t="shared" si="92"/>
        <v>184</v>
      </c>
      <c r="AO85" s="14">
        <f t="shared" si="93"/>
        <v>460.26958748396282</v>
      </c>
      <c r="AP85" s="11">
        <f>VLOOKUP($C85,[1]Vienna!$BB$7:$BK$40,5)</f>
        <v>17</v>
      </c>
      <c r="AQ85" s="11">
        <f>VLOOKUP($C85,[1]Vienna!$BB$7:$BK$40,6)</f>
        <v>37</v>
      </c>
      <c r="AR85" s="11">
        <f>VLOOKUP($C85,[1]Vienna!$BB$7:$BK$40,7)</f>
        <v>67</v>
      </c>
      <c r="AS85" s="11">
        <f>VLOOKUP($C85,[1]Vienna!$BB$7:$BK$40,8)</f>
        <v>93</v>
      </c>
      <c r="AT85" s="11">
        <f>VLOOKUP($C85,[1]Vienna!$BB$7:$BK$40,9)</f>
        <v>0</v>
      </c>
      <c r="AU85" s="11">
        <f>VLOOKUP($C85,[1]Vienna!$BB$7:$BK$40,10)</f>
        <v>103</v>
      </c>
      <c r="AV85" s="12">
        <f t="shared" si="94"/>
        <v>0</v>
      </c>
      <c r="AW85" s="12">
        <f t="shared" si="95"/>
        <v>0</v>
      </c>
      <c r="AX85" s="12">
        <f t="shared" si="96"/>
        <v>0</v>
      </c>
      <c r="AY85" s="12" t="s">
        <v>38</v>
      </c>
      <c r="AZ85" s="12" t="s">
        <v>38</v>
      </c>
      <c r="BA85" s="12">
        <f t="shared" si="97"/>
        <v>134</v>
      </c>
      <c r="BB85" s="12">
        <v>0</v>
      </c>
      <c r="BC85" s="12">
        <f t="shared" si="98"/>
        <v>149</v>
      </c>
      <c r="BD85" s="12">
        <f t="shared" si="99"/>
        <v>160</v>
      </c>
      <c r="BE85" s="12">
        <f t="shared" si="100"/>
        <v>186</v>
      </c>
      <c r="BF85" s="12">
        <f t="shared" si="101"/>
        <v>184</v>
      </c>
      <c r="BG85" s="14">
        <f t="shared" si="102"/>
        <v>307.23576126283518</v>
      </c>
      <c r="BH85" s="21">
        <f>IF($N85=2,BH115*'4 PEF'!$B$4,IF(OR($N85=3,$N85=4,$N85=5,$N85=6),BH115*'4 PEF'!$B$5,IF(OR($N85=7,$N85=8),BH115*'4 PEF'!$B$10,IF($N85=9,BH115*'4 PEF'!$B$7,IF($N85=10,BH115*'4 PEF'!$B$6)))))</f>
        <v>22.498674715661206</v>
      </c>
      <c r="BI85" s="21">
        <f>BI115*'4 PEF'!$B$10</f>
        <v>6.6193238716312868</v>
      </c>
      <c r="BJ85" s="21">
        <f>IF($N85=2,BJ115*'4 PEF'!$B$4,IF(OR($N85=3,$N85=4,$N85=5,$N85=6),BJ115*'4 PEF'!$B$5,IF(OR($N85=7,$N85=8),BJ115*'4 PEF'!$B$10,IF($N85=9,BJ115*'4 PEF'!$B$7,IF($N85=10,BJ115*'4 PEF'!$B$6)))))</f>
        <v>4.0248347376963496</v>
      </c>
      <c r="BK85" s="21">
        <f>BK115*'4 PEF'!$B$10</f>
        <v>17.030691428570179</v>
      </c>
      <c r="BL85" s="21">
        <f>BL115*'4 PEF'!$B$10</f>
        <v>0.6940415017129522</v>
      </c>
      <c r="BM85" s="39">
        <f>BM115*'4 PEF'!$B$10</f>
        <v>-25.628571428571426</v>
      </c>
      <c r="BN85" s="40">
        <f t="shared" si="103"/>
        <v>25.238994826700548</v>
      </c>
      <c r="BO85" s="21">
        <f>IF($N85=2,BO115*'4 PEF'!$B$4,IF(OR($N85=3,$N85=4,$N85=5,$N85=6),BO115*'4 PEF'!$B$5,IF(OR($N85=7,$N85=8),BO115*'4 PEF'!$B$10,IF($N85=9,BO115*'4 PEF'!$B$7,IF($N85=10,BO115*'4 PEF'!$B$6)))))</f>
        <v>26.641241462229633</v>
      </c>
      <c r="BP85" s="21">
        <f>BP115*'4 PEF'!$B$10</f>
        <v>5.3328814642881515</v>
      </c>
      <c r="BQ85" s="21">
        <f>IF($N85=2,BQ115*'4 PEF'!$B$4,IF(OR($N85=3,$N85=4,$N85=5,$N85=6),BQ115*'4 PEF'!$B$5,IF(OR($N85=7,$N85=8),BQ115*'4 PEF'!$B$10,IF($N85=9,BQ115*'4 PEF'!$B$7,IF($N85=10,BQ115*'4 PEF'!$B$6)))))</f>
        <v>6.4597555826109465</v>
      </c>
      <c r="BR85" s="21">
        <f>BR115*'4 PEF'!$B$10</f>
        <v>17.514690909092451</v>
      </c>
      <c r="BS85" s="21">
        <f>BS115*'4 PEF'!$B$10</f>
        <v>0.6308229652272358</v>
      </c>
      <c r="BT85" s="39">
        <f>BT115*'4 PEF'!$B$10</f>
        <v>-16.163636363636364</v>
      </c>
      <c r="BU85" s="40">
        <f t="shared" si="104"/>
        <v>40.415756019812058</v>
      </c>
    </row>
    <row r="86" spans="1:73" x14ac:dyDescent="0.25">
      <c r="A86" s="188"/>
      <c r="B86" s="100">
        <v>19</v>
      </c>
      <c r="C86" s="26">
        <f>VLOOKUP(M86,[1]aux!$A$2:$B$35,2)</f>
        <v>33</v>
      </c>
      <c r="D86" s="55" t="s">
        <v>41</v>
      </c>
      <c r="E86" s="55" t="s">
        <v>41</v>
      </c>
      <c r="F86" s="54" t="s">
        <v>42</v>
      </c>
      <c r="G86" s="54" t="s">
        <v>42</v>
      </c>
      <c r="H86" s="54">
        <v>1</v>
      </c>
      <c r="I86" s="54">
        <f t="shared" si="79"/>
        <v>4</v>
      </c>
      <c r="J86" s="54">
        <f t="shared" si="80"/>
        <v>3</v>
      </c>
      <c r="K86" s="54">
        <f t="shared" si="81"/>
        <v>1</v>
      </c>
      <c r="L86" s="54">
        <f t="shared" si="82"/>
        <v>2</v>
      </c>
      <c r="M86" s="94">
        <f t="shared" si="83"/>
        <v>4312</v>
      </c>
      <c r="N86" s="54">
        <v>8</v>
      </c>
      <c r="O86" s="54">
        <v>13</v>
      </c>
      <c r="P86" s="54">
        <v>1</v>
      </c>
      <c r="Q86" s="54">
        <v>1</v>
      </c>
      <c r="R86" s="54">
        <v>1</v>
      </c>
      <c r="S86" s="54" t="s">
        <v>42</v>
      </c>
      <c r="T86" s="26">
        <f t="shared" si="84"/>
        <v>23</v>
      </c>
      <c r="U86" s="54">
        <v>1</v>
      </c>
      <c r="V86" s="54">
        <v>1</v>
      </c>
      <c r="W86" s="19"/>
      <c r="X86" s="11">
        <f>VLOOKUP($C86,[2]Vienna!$BB$7:$BK$40,5)</f>
        <v>17</v>
      </c>
      <c r="Y86" s="11">
        <f>VLOOKUP($C86,[2]Vienna!$BB$7:$BK$40,6)</f>
        <v>37</v>
      </c>
      <c r="Z86" s="11">
        <f>VLOOKUP($C86,[2]Vienna!$BB$7:$BK$40,7)</f>
        <v>67</v>
      </c>
      <c r="AA86" s="11">
        <f>VLOOKUP($C86,[2]Vienna!$BB$7:$BK$40,8)</f>
        <v>92</v>
      </c>
      <c r="AB86" s="11">
        <f>VLOOKUP($C86,[2]Vienna!$BB$7:$BK$40,9)</f>
        <v>0</v>
      </c>
      <c r="AC86" s="11">
        <f>VLOOKUP($C86,[2]Vienna!$BB$7:$BK$40,10)</f>
        <v>102</v>
      </c>
      <c r="AD86" s="12">
        <f t="shared" si="85"/>
        <v>169</v>
      </c>
      <c r="AE86" s="12">
        <f t="shared" si="86"/>
        <v>167</v>
      </c>
      <c r="AF86" s="12">
        <f t="shared" si="87"/>
        <v>0</v>
      </c>
      <c r="AG86" s="12" t="s">
        <v>38</v>
      </c>
      <c r="AH86" s="12" t="s">
        <v>38</v>
      </c>
      <c r="AI86" s="12">
        <f t="shared" si="88"/>
        <v>133</v>
      </c>
      <c r="AJ86" s="12">
        <v>0</v>
      </c>
      <c r="AK86" s="12">
        <f t="shared" si="89"/>
        <v>148</v>
      </c>
      <c r="AL86" s="12">
        <f t="shared" si="90"/>
        <v>160</v>
      </c>
      <c r="AM86" s="12">
        <f t="shared" si="91"/>
        <v>185</v>
      </c>
      <c r="AN86" s="12">
        <f t="shared" si="92"/>
        <v>184</v>
      </c>
      <c r="AO86" s="14">
        <f t="shared" si="93"/>
        <v>478.93863748396285</v>
      </c>
      <c r="AP86" s="11">
        <f>VLOOKUP($C86,[1]Vienna!$BB$7:$BK$40,5)</f>
        <v>17</v>
      </c>
      <c r="AQ86" s="11">
        <f>VLOOKUP($C86,[1]Vienna!$BB$7:$BK$40,6)</f>
        <v>37</v>
      </c>
      <c r="AR86" s="11">
        <f>VLOOKUP($C86,[1]Vienna!$BB$7:$BK$40,7)</f>
        <v>67</v>
      </c>
      <c r="AS86" s="11">
        <f>VLOOKUP($C86,[1]Vienna!$BB$7:$BK$40,8)</f>
        <v>93</v>
      </c>
      <c r="AT86" s="11">
        <f>VLOOKUP($C86,[1]Vienna!$BB$7:$BK$40,9)</f>
        <v>0</v>
      </c>
      <c r="AU86" s="11">
        <f>VLOOKUP($C86,[1]Vienna!$BB$7:$BK$40,10)</f>
        <v>103</v>
      </c>
      <c r="AV86" s="12">
        <f t="shared" si="94"/>
        <v>170</v>
      </c>
      <c r="AW86" s="12">
        <f t="shared" si="95"/>
        <v>168</v>
      </c>
      <c r="AX86" s="12">
        <f t="shared" si="96"/>
        <v>0</v>
      </c>
      <c r="AY86" s="12" t="s">
        <v>38</v>
      </c>
      <c r="AZ86" s="12" t="s">
        <v>38</v>
      </c>
      <c r="BA86" s="12">
        <f t="shared" si="97"/>
        <v>134</v>
      </c>
      <c r="BB86" s="12">
        <v>0</v>
      </c>
      <c r="BC86" s="12">
        <f t="shared" si="98"/>
        <v>149</v>
      </c>
      <c r="BD86" s="12">
        <f t="shared" si="99"/>
        <v>160</v>
      </c>
      <c r="BE86" s="12">
        <f t="shared" si="100"/>
        <v>186</v>
      </c>
      <c r="BF86" s="12">
        <f t="shared" si="101"/>
        <v>184</v>
      </c>
      <c r="BG86" s="14">
        <f t="shared" si="102"/>
        <v>328.93307431334023</v>
      </c>
      <c r="BH86" s="21">
        <f>IF($N86=2,BH116*'4 PEF'!$B$4,IF(OR($N86=3,$N86=4,$N86=5,$N86=6),BH116*'4 PEF'!$B$5,IF(OR($N86=7,$N86=8),BH116*'4 PEF'!$B$10,IF($N86=9,BH116*'4 PEF'!$B$7,IF($N86=10,BH116*'4 PEF'!$B$6)))))</f>
        <v>15.599227067409629</v>
      </c>
      <c r="BI86" s="21">
        <f>BI116*'4 PEF'!$B$10</f>
        <v>6.5919490655295458</v>
      </c>
      <c r="BJ86" s="21">
        <f>IF($N86=2,BJ116*'4 PEF'!$B$4,IF(OR($N86=3,$N86=4,$N86=5,$N86=6),BJ116*'4 PEF'!$B$5,IF(OR($N86=7,$N86=8),BJ116*'4 PEF'!$B$10,IF($N86=9,BJ116*'4 PEF'!$B$7,IF($N86=10,BJ116*'4 PEF'!$B$6)))))</f>
        <v>4.1400908252265678</v>
      </c>
      <c r="BK86" s="21">
        <f>BK116*'4 PEF'!$B$10</f>
        <v>17.030691428570179</v>
      </c>
      <c r="BL86" s="21">
        <f>BL116*'4 PEF'!$B$10</f>
        <v>7.3446505303324923</v>
      </c>
      <c r="BM86" s="39">
        <f>BM116*'4 PEF'!$B$10</f>
        <v>-25.628571428571426</v>
      </c>
      <c r="BN86" s="40">
        <f t="shared" si="103"/>
        <v>25.078037488496989</v>
      </c>
      <c r="BO86" s="21">
        <f>IF($N86=2,BO116*'4 PEF'!$B$4,IF(OR($N86=3,$N86=4,$N86=5,$N86=6),BO116*'4 PEF'!$B$5,IF(OR($N86=7,$N86=8),BO116*'4 PEF'!$B$10,IF($N86=9,BO116*'4 PEF'!$B$7,IF($N86=10,BO116*'4 PEF'!$B$6)))))</f>
        <v>20.518126095051286</v>
      </c>
      <c r="BP86" s="21">
        <f>BP116*'4 PEF'!$B$10</f>
        <v>5.2800440252623346</v>
      </c>
      <c r="BQ86" s="21">
        <f>IF($N86=2,BQ116*'4 PEF'!$B$4,IF(OR($N86=3,$N86=4,$N86=5,$N86=6),BQ116*'4 PEF'!$B$5,IF(OR($N86=7,$N86=8),BQ116*'4 PEF'!$B$10,IF($N86=9,BQ116*'4 PEF'!$B$7,IF($N86=10,BQ116*'4 PEF'!$B$6)))))</f>
        <v>6.8048802038555873</v>
      </c>
      <c r="BR86" s="21">
        <f>BR116*'4 PEF'!$B$10</f>
        <v>17.514690909092451</v>
      </c>
      <c r="BS86" s="21">
        <f>BS116*'4 PEF'!$B$10</f>
        <v>7.0721193955449078</v>
      </c>
      <c r="BT86" s="39">
        <f>BT116*'4 PEF'!$B$10</f>
        <v>-16.163636363636364</v>
      </c>
      <c r="BU86" s="40">
        <f t="shared" si="104"/>
        <v>41.026224265170207</v>
      </c>
    </row>
    <row r="87" spans="1:73" x14ac:dyDescent="0.25">
      <c r="A87" s="188"/>
      <c r="B87" s="100">
        <v>20</v>
      </c>
      <c r="C87" s="26">
        <f>VLOOKUP(M87,[1]aux!$A$2:$B$35,2)</f>
        <v>21</v>
      </c>
      <c r="D87" s="55"/>
      <c r="E87" s="55"/>
      <c r="F87" s="54"/>
      <c r="G87" s="54"/>
      <c r="H87" s="54">
        <v>1</v>
      </c>
      <c r="I87" s="54">
        <v>3</v>
      </c>
      <c r="J87" s="54">
        <v>2</v>
      </c>
      <c r="K87" s="54">
        <v>1</v>
      </c>
      <c r="L87" s="54">
        <v>2</v>
      </c>
      <c r="M87" s="94">
        <f t="shared" si="83"/>
        <v>3212</v>
      </c>
      <c r="N87" s="54">
        <v>9</v>
      </c>
      <c r="O87" s="54">
        <v>0</v>
      </c>
      <c r="P87" s="54">
        <v>2</v>
      </c>
      <c r="Q87" s="54">
        <v>0</v>
      </c>
      <c r="R87" s="54">
        <v>1</v>
      </c>
      <c r="S87" s="54" t="s">
        <v>42</v>
      </c>
      <c r="T87" s="26">
        <f t="shared" si="84"/>
        <v>18</v>
      </c>
      <c r="U87" s="54">
        <v>0</v>
      </c>
      <c r="V87" s="54">
        <v>0</v>
      </c>
      <c r="W87" s="19"/>
      <c r="X87" s="11">
        <f>VLOOKUP($C87,[2]Vienna!$BB$7:$BK$40,5)</f>
        <v>15</v>
      </c>
      <c r="Y87" s="11">
        <f>VLOOKUP($C87,[2]Vienna!$BB$7:$BK$40,6)</f>
        <v>35</v>
      </c>
      <c r="Z87" s="11">
        <f>VLOOKUP($C87,[2]Vienna!$BB$7:$BK$40,7)</f>
        <v>65</v>
      </c>
      <c r="AA87" s="11">
        <f>VLOOKUP($C87,[2]Vienna!$BB$7:$BK$40,8)</f>
        <v>90</v>
      </c>
      <c r="AB87" s="11">
        <f>VLOOKUP($C87,[2]Vienna!$BB$7:$BK$40,9)</f>
        <v>0</v>
      </c>
      <c r="AC87" s="11">
        <f>VLOOKUP($C87,[2]Vienna!$BB$7:$BK$40,10)</f>
        <v>102</v>
      </c>
      <c r="AD87" s="12">
        <f t="shared" si="85"/>
        <v>169</v>
      </c>
      <c r="AE87" s="12">
        <f t="shared" si="86"/>
        <v>167</v>
      </c>
      <c r="AF87" s="12">
        <f t="shared" si="87"/>
        <v>0</v>
      </c>
      <c r="AG87" s="12" t="s">
        <v>38</v>
      </c>
      <c r="AH87" s="12" t="s">
        <v>38</v>
      </c>
      <c r="AI87" s="12">
        <f t="shared" si="88"/>
        <v>136</v>
      </c>
      <c r="AJ87" s="12">
        <v>0</v>
      </c>
      <c r="AK87" s="12">
        <f t="shared" si="89"/>
        <v>152</v>
      </c>
      <c r="AL87" s="12">
        <f t="shared" si="90"/>
        <v>160</v>
      </c>
      <c r="AM87" s="12">
        <f t="shared" si="91"/>
        <v>0</v>
      </c>
      <c r="AN87" s="12">
        <f t="shared" si="92"/>
        <v>0</v>
      </c>
      <c r="AO87" s="14">
        <f t="shared" si="93"/>
        <v>339.69011102872156</v>
      </c>
      <c r="AP87" s="11">
        <f>VLOOKUP($C87,[1]Vienna!$BB$7:$BK$40,5)</f>
        <v>15</v>
      </c>
      <c r="AQ87" s="11">
        <f>VLOOKUP($C87,[1]Vienna!$BB$7:$BK$40,6)</f>
        <v>35</v>
      </c>
      <c r="AR87" s="11">
        <f>VLOOKUP($C87,[1]Vienna!$BB$7:$BK$40,7)</f>
        <v>65</v>
      </c>
      <c r="AS87" s="11">
        <f>VLOOKUP($C87,[1]Vienna!$BB$7:$BK$40,8)</f>
        <v>91</v>
      </c>
      <c r="AT87" s="11">
        <f>VLOOKUP($C87,[1]Vienna!$BB$7:$BK$40,9)</f>
        <v>0</v>
      </c>
      <c r="AU87" s="11">
        <f>VLOOKUP($C87,[1]Vienna!$BB$7:$BK$40,10)</f>
        <v>103</v>
      </c>
      <c r="AV87" s="12">
        <f t="shared" si="94"/>
        <v>170</v>
      </c>
      <c r="AW87" s="12">
        <f t="shared" si="95"/>
        <v>168</v>
      </c>
      <c r="AX87" s="12">
        <f t="shared" si="96"/>
        <v>0</v>
      </c>
      <c r="AY87" s="12" t="s">
        <v>38</v>
      </c>
      <c r="AZ87" s="12" t="s">
        <v>38</v>
      </c>
      <c r="BA87" s="12">
        <f t="shared" si="97"/>
        <v>138</v>
      </c>
      <c r="BB87" s="12">
        <v>0</v>
      </c>
      <c r="BC87" s="12">
        <f t="shared" si="98"/>
        <v>153</v>
      </c>
      <c r="BD87" s="12">
        <f t="shared" si="99"/>
        <v>160</v>
      </c>
      <c r="BE87" s="12">
        <f t="shared" si="100"/>
        <v>0</v>
      </c>
      <c r="BF87" s="12">
        <f t="shared" si="101"/>
        <v>0</v>
      </c>
      <c r="BG87" s="14">
        <f t="shared" si="102"/>
        <v>212.44735703747986</v>
      </c>
      <c r="BH87" s="21">
        <f>IF($N87=2,BH117*'4 PEF'!$B$4,IF(OR($N87=3,$N87=4,$N87=5,$N87=6),BH117*'4 PEF'!$B$5,IF(OR($N87=7,$N87=8),BH117*'4 PEF'!$B$10,IF($N87=9,BH117*'4 PEF'!$B$7,IF($N87=10,BH117*'4 PEF'!$B$6)))))</f>
        <v>57.565268247344598</v>
      </c>
      <c r="BI87" s="21">
        <f>BI117*'4 PEF'!$B$10</f>
        <v>0</v>
      </c>
      <c r="BJ87" s="21">
        <f>IF($N87=2,BJ117*'4 PEF'!$B$4,IF(OR($N87=3,$N87=4,$N87=5,$N87=6),BJ117*'4 PEF'!$B$5,IF(OR($N87=7,$N87=8),BJ117*'4 PEF'!$B$10,IF($N87=9,BJ117*'4 PEF'!$B$7,IF($N87=10,BJ117*'4 PEF'!$B$6)))))</f>
        <v>18.864000000000001</v>
      </c>
      <c r="BK87" s="21">
        <f>BK117*'4 PEF'!$B$10</f>
        <v>17.030691428570179</v>
      </c>
      <c r="BL87" s="21">
        <f>BL117*'4 PEF'!$B$10</f>
        <v>7.3902660603975399</v>
      </c>
      <c r="BM87" s="39">
        <f>BM117*'4 PEF'!$B$10</f>
        <v>0</v>
      </c>
      <c r="BN87" s="95">
        <f t="shared" si="103"/>
        <v>100.85022573631231</v>
      </c>
      <c r="BO87" s="21">
        <f>IF($N87=2,BO117*'4 PEF'!$B$4,IF(OR($N87=3,$N87=4,$N87=5,$N87=6),BO117*'4 PEF'!$B$5,IF(OR($N87=7,$N87=8),BO117*'4 PEF'!$B$10,IF($N87=9,BO117*'4 PEF'!$B$7,IF($N87=10,BO117*'4 PEF'!$B$6)))))</f>
        <v>65.515615104459101</v>
      </c>
      <c r="BP87" s="21">
        <f>BP117*'4 PEF'!$B$10</f>
        <v>0</v>
      </c>
      <c r="BQ87" s="21">
        <f>IF($N87=2,BQ117*'4 PEF'!$B$4,IF(OR($N87=3,$N87=4,$N87=5,$N87=6),BQ117*'4 PEF'!$B$5,IF(OR($N87=7,$N87=8),BQ117*'4 PEF'!$B$10,IF($N87=9,BQ117*'4 PEF'!$B$7,IF($N87=10,BQ117*'4 PEF'!$B$6)))))</f>
        <v>29.123999999999999</v>
      </c>
      <c r="BR87" s="21">
        <f>BR117*'4 PEF'!$B$10</f>
        <v>17.514690909092451</v>
      </c>
      <c r="BS87" s="21">
        <f>BS117*'4 PEF'!$B$10</f>
        <v>7.1002633415186605</v>
      </c>
      <c r="BT87" s="39">
        <f>BT117*'4 PEF'!$B$10</f>
        <v>0</v>
      </c>
      <c r="BU87" s="40">
        <f t="shared" si="104"/>
        <v>119.2545693550702</v>
      </c>
    </row>
    <row r="88" spans="1:73" x14ac:dyDescent="0.25">
      <c r="A88" s="189"/>
      <c r="B88" s="100">
        <v>21</v>
      </c>
      <c r="C88" s="26">
        <f>VLOOKUP(M88,[1]aux!$A$2:$B$35,2)</f>
        <v>27</v>
      </c>
      <c r="D88" s="55"/>
      <c r="E88" s="55"/>
      <c r="F88" s="54"/>
      <c r="G88" s="54"/>
      <c r="H88" s="54">
        <v>0</v>
      </c>
      <c r="I88" s="54">
        <v>4</v>
      </c>
      <c r="J88" s="54">
        <v>2</v>
      </c>
      <c r="K88" s="54">
        <v>1</v>
      </c>
      <c r="L88" s="54">
        <v>1</v>
      </c>
      <c r="M88" s="94">
        <f t="shared" si="83"/>
        <v>4211</v>
      </c>
      <c r="N88" s="54">
        <v>9</v>
      </c>
      <c r="O88" s="54">
        <v>0</v>
      </c>
      <c r="P88" s="54">
        <v>2</v>
      </c>
      <c r="Q88" s="54">
        <v>0</v>
      </c>
      <c r="R88" s="54">
        <v>1</v>
      </c>
      <c r="S88" s="54" t="s">
        <v>42</v>
      </c>
      <c r="T88" s="26">
        <f t="shared" si="84"/>
        <v>18</v>
      </c>
      <c r="U88" s="54">
        <v>0</v>
      </c>
      <c r="V88" s="54">
        <v>0</v>
      </c>
      <c r="W88" s="19"/>
      <c r="X88" s="11">
        <f>VLOOKUP($C88,[2]Vienna!$BB$7:$BK$40,5)</f>
        <v>17</v>
      </c>
      <c r="Y88" s="11">
        <f>VLOOKUP($C88,[2]Vienna!$BB$7:$BK$40,6)</f>
        <v>37</v>
      </c>
      <c r="Z88" s="11">
        <f>VLOOKUP($C88,[2]Vienna!$BB$7:$BK$40,7)</f>
        <v>67</v>
      </c>
      <c r="AA88" s="11">
        <f>VLOOKUP($C88,[2]Vienna!$BB$7:$BK$40,8)</f>
        <v>90</v>
      </c>
      <c r="AB88" s="11">
        <f>VLOOKUP($C88,[2]Vienna!$BB$7:$BK$40,9)</f>
        <v>0</v>
      </c>
      <c r="AC88" s="11">
        <f>VLOOKUP($C88,[2]Vienna!$BB$7:$BK$40,10)</f>
        <v>102</v>
      </c>
      <c r="AD88" s="12">
        <f t="shared" si="85"/>
        <v>0</v>
      </c>
      <c r="AE88" s="12">
        <f t="shared" si="86"/>
        <v>0</v>
      </c>
      <c r="AF88" s="12">
        <f t="shared" si="87"/>
        <v>0</v>
      </c>
      <c r="AG88" s="12" t="s">
        <v>38</v>
      </c>
      <c r="AH88" s="12" t="s">
        <v>38</v>
      </c>
      <c r="AI88" s="12">
        <f t="shared" si="88"/>
        <v>136</v>
      </c>
      <c r="AJ88" s="12">
        <v>0</v>
      </c>
      <c r="AK88" s="12">
        <f t="shared" si="89"/>
        <v>152</v>
      </c>
      <c r="AL88" s="12">
        <f t="shared" si="90"/>
        <v>160</v>
      </c>
      <c r="AM88" s="12">
        <f t="shared" si="91"/>
        <v>0</v>
      </c>
      <c r="AN88" s="12">
        <f t="shared" si="92"/>
        <v>0</v>
      </c>
      <c r="AO88" s="14">
        <f t="shared" si="93"/>
        <v>340.28136376766986</v>
      </c>
      <c r="AP88" s="11">
        <f>VLOOKUP($C88,[1]Vienna!$BB$7:$BK$40,5)</f>
        <v>17</v>
      </c>
      <c r="AQ88" s="11">
        <f>VLOOKUP($C88,[1]Vienna!$BB$7:$BK$40,6)</f>
        <v>37</v>
      </c>
      <c r="AR88" s="11">
        <f>VLOOKUP($C88,[1]Vienna!$BB$7:$BK$40,7)</f>
        <v>67</v>
      </c>
      <c r="AS88" s="11">
        <f>VLOOKUP($C88,[1]Vienna!$BB$7:$BK$40,8)</f>
        <v>91</v>
      </c>
      <c r="AT88" s="11">
        <f>VLOOKUP($C88,[1]Vienna!$BB$7:$BK$40,9)</f>
        <v>0</v>
      </c>
      <c r="AU88" s="11">
        <f>VLOOKUP($C88,[1]Vienna!$BB$7:$BK$40,10)</f>
        <v>103</v>
      </c>
      <c r="AV88" s="12">
        <f t="shared" si="94"/>
        <v>0</v>
      </c>
      <c r="AW88" s="12">
        <f t="shared" si="95"/>
        <v>0</v>
      </c>
      <c r="AX88" s="12">
        <f t="shared" si="96"/>
        <v>0</v>
      </c>
      <c r="AY88" s="12" t="s">
        <v>38</v>
      </c>
      <c r="AZ88" s="12" t="s">
        <v>38</v>
      </c>
      <c r="BA88" s="12">
        <f t="shared" si="97"/>
        <v>138</v>
      </c>
      <c r="BB88" s="12">
        <v>0</v>
      </c>
      <c r="BC88" s="12">
        <f t="shared" si="98"/>
        <v>153</v>
      </c>
      <c r="BD88" s="12">
        <f t="shared" si="99"/>
        <v>160</v>
      </c>
      <c r="BE88" s="12">
        <f t="shared" si="100"/>
        <v>0</v>
      </c>
      <c r="BF88" s="12">
        <f t="shared" si="101"/>
        <v>0</v>
      </c>
      <c r="BG88" s="14">
        <f t="shared" si="102"/>
        <v>199.09691894447269</v>
      </c>
      <c r="BH88" s="21">
        <f>IF($N88=2,BH118*'4 PEF'!$B$4,IF(OR($N88=3,$N88=4,$N88=5,$N88=6),BH118*'4 PEF'!$B$5,IF(OR($N88=7,$N88=8),BH118*'4 PEF'!$B$10,IF($N88=9,BH118*'4 PEF'!$B$7,IF($N88=10,BH118*'4 PEF'!$B$6)))))</f>
        <v>72.829047067962023</v>
      </c>
      <c r="BI88" s="21">
        <f>BI118*'4 PEF'!$B$10</f>
        <v>0</v>
      </c>
      <c r="BJ88" s="21">
        <f>IF($N88=2,BJ118*'4 PEF'!$B$4,IF(OR($N88=3,$N88=4,$N88=5,$N88=6),BJ118*'4 PEF'!$B$5,IF(OR($N88=7,$N88=8),BJ118*'4 PEF'!$B$10,IF($N88=9,BJ118*'4 PEF'!$B$7,IF($N88=10,BJ118*'4 PEF'!$B$6)))))</f>
        <v>18.864000000000001</v>
      </c>
      <c r="BK88" s="21">
        <f>BK118*'4 PEF'!$B$10</f>
        <v>17.030691428570179</v>
      </c>
      <c r="BL88" s="21">
        <f>BL118*'4 PEF'!$B$10</f>
        <v>0.72620196508016677</v>
      </c>
      <c r="BM88" s="39">
        <f>BM118*'4 PEF'!$B$10</f>
        <v>0</v>
      </c>
      <c r="BN88" s="95">
        <f t="shared" si="103"/>
        <v>109.44994046161237</v>
      </c>
      <c r="BO88" s="21">
        <f>IF($N88=2,BO118*'4 PEF'!$B$4,IF(OR($N88=3,$N88=4,$N88=5,$N88=6),BO118*'4 PEF'!$B$5,IF(OR($N88=7,$N88=8),BO118*'4 PEF'!$B$10,IF($N88=9,BO118*'4 PEF'!$B$7,IF($N88=10,BO118*'4 PEF'!$B$6)))))</f>
        <v>83.8000413188865</v>
      </c>
      <c r="BP88" s="21">
        <f>BP118*'4 PEF'!$B$10</f>
        <v>0</v>
      </c>
      <c r="BQ88" s="21">
        <f>IF($N88=2,BQ118*'4 PEF'!$B$4,IF(OR($N88=3,$N88=4,$N88=5,$N88=6),BQ118*'4 PEF'!$B$5,IF(OR($N88=7,$N88=8),BQ118*'4 PEF'!$B$10,IF($N88=9,BQ118*'4 PEF'!$B$7,IF($N88=10,BQ118*'4 PEF'!$B$6)))))</f>
        <v>29.123999999999999</v>
      </c>
      <c r="BR88" s="21">
        <f>BR118*'4 PEF'!$B$10</f>
        <v>17.514690909092451</v>
      </c>
      <c r="BS88" s="21">
        <f>BS118*'4 PEF'!$B$10</f>
        <v>0.65494660163288887</v>
      </c>
      <c r="BT88" s="39">
        <f>BT118*'4 PEF'!$B$10</f>
        <v>0</v>
      </c>
      <c r="BU88" s="40">
        <f t="shared" si="104"/>
        <v>131.09367882961186</v>
      </c>
    </row>
    <row r="89" spans="1:73" x14ac:dyDescent="0.25">
      <c r="A89" s="189"/>
      <c r="B89" s="100">
        <v>22</v>
      </c>
      <c r="C89" s="26">
        <f>VLOOKUP(M89,[1]aux!$A$2:$B$35,2)</f>
        <v>33</v>
      </c>
      <c r="D89" s="55"/>
      <c r="E89" s="55"/>
      <c r="F89" s="54"/>
      <c r="G89" s="54"/>
      <c r="H89" s="54">
        <v>1</v>
      </c>
      <c r="I89" s="54">
        <v>4</v>
      </c>
      <c r="J89" s="54">
        <v>3</v>
      </c>
      <c r="K89" s="54">
        <v>1</v>
      </c>
      <c r="L89" s="54">
        <v>2</v>
      </c>
      <c r="M89" s="94">
        <f t="shared" si="83"/>
        <v>4312</v>
      </c>
      <c r="N89" s="54">
        <v>9</v>
      </c>
      <c r="O89" s="54">
        <v>0</v>
      </c>
      <c r="P89" s="54">
        <v>2</v>
      </c>
      <c r="Q89" s="54">
        <v>0</v>
      </c>
      <c r="R89" s="54">
        <v>1</v>
      </c>
      <c r="S89" s="54" t="s">
        <v>42</v>
      </c>
      <c r="T89" s="26">
        <f t="shared" si="84"/>
        <v>24</v>
      </c>
      <c r="U89" s="54">
        <v>1</v>
      </c>
      <c r="V89" s="54">
        <v>1</v>
      </c>
      <c r="W89" s="19"/>
      <c r="X89" s="11">
        <f>VLOOKUP($C89,[2]Vienna!$BB$7:$BK$40,5)</f>
        <v>17</v>
      </c>
      <c r="Y89" s="11">
        <f>VLOOKUP($C89,[2]Vienna!$BB$7:$BK$40,6)</f>
        <v>37</v>
      </c>
      <c r="Z89" s="11">
        <f>VLOOKUP($C89,[2]Vienna!$BB$7:$BK$40,7)</f>
        <v>67</v>
      </c>
      <c r="AA89" s="11">
        <f>VLOOKUP($C89,[2]Vienna!$BB$7:$BK$40,8)</f>
        <v>92</v>
      </c>
      <c r="AB89" s="11">
        <f>VLOOKUP($C89,[2]Vienna!$BB$7:$BK$40,9)</f>
        <v>0</v>
      </c>
      <c r="AC89" s="11">
        <f>VLOOKUP($C89,[2]Vienna!$BB$7:$BK$40,10)</f>
        <v>102</v>
      </c>
      <c r="AD89" s="12">
        <f t="shared" si="85"/>
        <v>169</v>
      </c>
      <c r="AE89" s="12">
        <f t="shared" si="86"/>
        <v>167</v>
      </c>
      <c r="AF89" s="12">
        <f t="shared" si="87"/>
        <v>0</v>
      </c>
      <c r="AG89" s="12" t="s">
        <v>38</v>
      </c>
      <c r="AH89" s="12" t="s">
        <v>38</v>
      </c>
      <c r="AI89" s="12">
        <f t="shared" si="88"/>
        <v>136</v>
      </c>
      <c r="AJ89" s="12">
        <v>0</v>
      </c>
      <c r="AK89" s="12">
        <f t="shared" si="89"/>
        <v>152</v>
      </c>
      <c r="AL89" s="12">
        <f t="shared" si="90"/>
        <v>160</v>
      </c>
      <c r="AM89" s="12">
        <f t="shared" si="91"/>
        <v>185</v>
      </c>
      <c r="AN89" s="12">
        <f t="shared" si="92"/>
        <v>184</v>
      </c>
      <c r="AO89" s="14">
        <f t="shared" si="93"/>
        <v>405.69695015062723</v>
      </c>
      <c r="AP89" s="11">
        <f>VLOOKUP($C89,[1]Vienna!$BB$7:$BK$40,5)</f>
        <v>17</v>
      </c>
      <c r="AQ89" s="11">
        <f>VLOOKUP($C89,[1]Vienna!$BB$7:$BK$40,6)</f>
        <v>37</v>
      </c>
      <c r="AR89" s="11">
        <f>VLOOKUP($C89,[1]Vienna!$BB$7:$BK$40,7)</f>
        <v>67</v>
      </c>
      <c r="AS89" s="11">
        <f>VLOOKUP($C89,[1]Vienna!$BB$7:$BK$40,8)</f>
        <v>93</v>
      </c>
      <c r="AT89" s="11">
        <f>VLOOKUP($C89,[1]Vienna!$BB$7:$BK$40,9)</f>
        <v>0</v>
      </c>
      <c r="AU89" s="11">
        <f>VLOOKUP($C89,[1]Vienna!$BB$7:$BK$40,10)</f>
        <v>103</v>
      </c>
      <c r="AV89" s="12">
        <f t="shared" si="94"/>
        <v>170</v>
      </c>
      <c r="AW89" s="12">
        <f t="shared" si="95"/>
        <v>168</v>
      </c>
      <c r="AX89" s="12">
        <f t="shared" si="96"/>
        <v>0</v>
      </c>
      <c r="AY89" s="12" t="s">
        <v>38</v>
      </c>
      <c r="AZ89" s="12" t="s">
        <v>38</v>
      </c>
      <c r="BA89" s="12">
        <f t="shared" si="97"/>
        <v>138</v>
      </c>
      <c r="BB89" s="12">
        <v>0</v>
      </c>
      <c r="BC89" s="12">
        <f t="shared" si="98"/>
        <v>153</v>
      </c>
      <c r="BD89" s="12">
        <f t="shared" si="99"/>
        <v>160</v>
      </c>
      <c r="BE89" s="12">
        <f t="shared" si="100"/>
        <v>186</v>
      </c>
      <c r="BF89" s="12">
        <f t="shared" si="101"/>
        <v>184</v>
      </c>
      <c r="BG89" s="14">
        <f t="shared" si="102"/>
        <v>258.78739204262689</v>
      </c>
      <c r="BH89" s="21">
        <f>IF($N89=2,BH119*'4 PEF'!$B$4,IF(OR($N89=3,$N89=4,$N89=5,$N89=6),BH119*'4 PEF'!$B$5,IF(OR($N89=7,$N89=8),BH119*'4 PEF'!$B$10,IF($N89=9,BH119*'4 PEF'!$B$7,IF($N89=10,BH119*'4 PEF'!$B$6)))))</f>
        <v>44.439198029355325</v>
      </c>
      <c r="BI89" s="21">
        <f>BI119*'4 PEF'!$B$10</f>
        <v>0</v>
      </c>
      <c r="BJ89" s="21">
        <f>IF($N89=2,BJ119*'4 PEF'!$B$4,IF(OR($N89=3,$N89=4,$N89=5,$N89=6),BJ119*'4 PEF'!$B$5,IF(OR($N89=7,$N89=8),BJ119*'4 PEF'!$B$10,IF($N89=9,BJ119*'4 PEF'!$B$7,IF($N89=10,BJ119*'4 PEF'!$B$6)))))</f>
        <v>11.192571428571428</v>
      </c>
      <c r="BK89" s="21">
        <f>BK119*'4 PEF'!$B$10</f>
        <v>17.030691428570179</v>
      </c>
      <c r="BL89" s="21">
        <f>BL119*'4 PEF'!$B$10</f>
        <v>7.3446505303324923</v>
      </c>
      <c r="BM89" s="39">
        <f>BM119*'4 PEF'!$B$10</f>
        <v>-25.628571428571426</v>
      </c>
      <c r="BN89" s="95">
        <f t="shared" si="103"/>
        <v>54.378539988257991</v>
      </c>
      <c r="BO89" s="21">
        <f>IF($N89=2,BO119*'4 PEF'!$B$4,IF(OR($N89=3,$N89=4,$N89=5,$N89=6),BO119*'4 PEF'!$B$5,IF(OR($N89=7,$N89=8),BO119*'4 PEF'!$B$10,IF($N89=9,BO119*'4 PEF'!$B$7,IF($N89=10,BO119*'4 PEF'!$B$6)))))</f>
        <v>56.511155283711396</v>
      </c>
      <c r="BP89" s="21">
        <f>BP119*'4 PEF'!$B$10</f>
        <v>0</v>
      </c>
      <c r="BQ89" s="21">
        <f>IF($N89=2,BQ119*'4 PEF'!$B$4,IF(OR($N89=3,$N89=4,$N89=5,$N89=6),BQ119*'4 PEF'!$B$5,IF(OR($N89=7,$N89=8),BQ119*'4 PEF'!$B$10,IF($N89=9,BQ119*'4 PEF'!$B$7,IF($N89=10,BQ119*'4 PEF'!$B$6)))))</f>
        <v>17.785818181818179</v>
      </c>
      <c r="BR89" s="21">
        <f>BR119*'4 PEF'!$B$10</f>
        <v>17.514690909092451</v>
      </c>
      <c r="BS89" s="21">
        <f>BS119*'4 PEF'!$B$10</f>
        <v>7.0721193955449078</v>
      </c>
      <c r="BT89" s="39">
        <f>BT119*'4 PEF'!$B$10</f>
        <v>-16.163636363636364</v>
      </c>
      <c r="BU89" s="40">
        <f t="shared" si="104"/>
        <v>82.720147406530572</v>
      </c>
    </row>
    <row r="90" spans="1:73" x14ac:dyDescent="0.25">
      <c r="A90" s="189"/>
      <c r="B90" s="100">
        <v>23</v>
      </c>
      <c r="C90" s="26">
        <f>VLOOKUP(M90,[1]aux!$A$2:$B$35,2)</f>
        <v>33</v>
      </c>
      <c r="D90" s="55"/>
      <c r="E90" s="55"/>
      <c r="F90" s="54"/>
      <c r="G90" s="54"/>
      <c r="H90" s="54">
        <v>1</v>
      </c>
      <c r="I90" s="54">
        <v>4</v>
      </c>
      <c r="J90" s="54">
        <v>3</v>
      </c>
      <c r="K90" s="54">
        <v>1</v>
      </c>
      <c r="L90" s="54">
        <v>2</v>
      </c>
      <c r="M90" s="94">
        <f t="shared" si="83"/>
        <v>4312</v>
      </c>
      <c r="N90" s="54">
        <v>8</v>
      </c>
      <c r="O90" s="54">
        <v>0</v>
      </c>
      <c r="P90" s="54">
        <v>1</v>
      </c>
      <c r="Q90" s="54">
        <v>0</v>
      </c>
      <c r="R90" s="54">
        <v>1</v>
      </c>
      <c r="S90" s="54" t="s">
        <v>42</v>
      </c>
      <c r="T90" s="26">
        <f t="shared" si="84"/>
        <v>23</v>
      </c>
      <c r="U90" s="54">
        <v>1</v>
      </c>
      <c r="V90" s="54">
        <v>1</v>
      </c>
      <c r="W90" s="19"/>
      <c r="X90" s="11">
        <f>VLOOKUP($C90,[2]Vienna!$BB$7:$BK$40,5)</f>
        <v>17</v>
      </c>
      <c r="Y90" s="11">
        <f>VLOOKUP($C90,[2]Vienna!$BB$7:$BK$40,6)</f>
        <v>37</v>
      </c>
      <c r="Z90" s="11">
        <f>VLOOKUP($C90,[2]Vienna!$BB$7:$BK$40,7)</f>
        <v>67</v>
      </c>
      <c r="AA90" s="11">
        <f>VLOOKUP($C90,[2]Vienna!$BB$7:$BK$40,8)</f>
        <v>92</v>
      </c>
      <c r="AB90" s="11">
        <f>VLOOKUP($C90,[2]Vienna!$BB$7:$BK$40,9)</f>
        <v>0</v>
      </c>
      <c r="AC90" s="11">
        <f>VLOOKUP($C90,[2]Vienna!$BB$7:$BK$40,10)</f>
        <v>102</v>
      </c>
      <c r="AD90" s="12">
        <f t="shared" si="85"/>
        <v>169</v>
      </c>
      <c r="AE90" s="12">
        <f t="shared" si="86"/>
        <v>167</v>
      </c>
      <c r="AF90" s="12">
        <f t="shared" si="87"/>
        <v>0</v>
      </c>
      <c r="AG90" s="12" t="s">
        <v>38</v>
      </c>
      <c r="AH90" s="12" t="s">
        <v>38</v>
      </c>
      <c r="AI90" s="12">
        <f t="shared" si="88"/>
        <v>133</v>
      </c>
      <c r="AJ90" s="12">
        <v>0</v>
      </c>
      <c r="AK90" s="12">
        <f t="shared" si="89"/>
        <v>148</v>
      </c>
      <c r="AL90" s="12">
        <f t="shared" si="90"/>
        <v>160</v>
      </c>
      <c r="AM90" s="12">
        <f t="shared" si="91"/>
        <v>185</v>
      </c>
      <c r="AN90" s="12">
        <f t="shared" si="92"/>
        <v>184</v>
      </c>
      <c r="AO90" s="14">
        <f t="shared" si="93"/>
        <v>478.93863748396285</v>
      </c>
      <c r="AP90" s="11">
        <f>VLOOKUP($C90,[1]Vienna!$BB$7:$BK$40,5)</f>
        <v>17</v>
      </c>
      <c r="AQ90" s="11">
        <f>VLOOKUP($C90,[1]Vienna!$BB$7:$BK$40,6)</f>
        <v>37</v>
      </c>
      <c r="AR90" s="11">
        <f>VLOOKUP($C90,[1]Vienna!$BB$7:$BK$40,7)</f>
        <v>67</v>
      </c>
      <c r="AS90" s="11">
        <f>VLOOKUP($C90,[1]Vienna!$BB$7:$BK$40,8)</f>
        <v>93</v>
      </c>
      <c r="AT90" s="11">
        <f>VLOOKUP($C90,[1]Vienna!$BB$7:$BK$40,9)</f>
        <v>0</v>
      </c>
      <c r="AU90" s="11">
        <f>VLOOKUP($C90,[1]Vienna!$BB$7:$BK$40,10)</f>
        <v>103</v>
      </c>
      <c r="AV90" s="12">
        <f t="shared" si="94"/>
        <v>170</v>
      </c>
      <c r="AW90" s="12">
        <f t="shared" si="95"/>
        <v>168</v>
      </c>
      <c r="AX90" s="12">
        <f t="shared" si="96"/>
        <v>0</v>
      </c>
      <c r="AY90" s="12" t="s">
        <v>38</v>
      </c>
      <c r="AZ90" s="12" t="s">
        <v>38</v>
      </c>
      <c r="BA90" s="12">
        <f t="shared" si="97"/>
        <v>134</v>
      </c>
      <c r="BB90" s="12">
        <v>0</v>
      </c>
      <c r="BC90" s="12">
        <f t="shared" si="98"/>
        <v>149</v>
      </c>
      <c r="BD90" s="12">
        <f t="shared" si="99"/>
        <v>160</v>
      </c>
      <c r="BE90" s="12">
        <f t="shared" si="100"/>
        <v>186</v>
      </c>
      <c r="BF90" s="12">
        <f t="shared" si="101"/>
        <v>184</v>
      </c>
      <c r="BG90" s="14">
        <f t="shared" si="102"/>
        <v>328.93307431334023</v>
      </c>
      <c r="BH90" s="21">
        <f>IF($N90=2,BH120*'4 PEF'!$B$4,IF(OR($N90=3,$N90=4,$N90=5,$N90=6),BH120*'4 PEF'!$B$5,IF(OR($N90=7,$N90=8),BH120*'4 PEF'!$B$10,IF($N90=9,BH120*'4 PEF'!$B$7,IF($N90=10,BH120*'4 PEF'!$B$6)))))</f>
        <v>15.599227067409629</v>
      </c>
      <c r="BI90" s="21">
        <f>BI120*'4 PEF'!$B$10</f>
        <v>0</v>
      </c>
      <c r="BJ90" s="21">
        <f>IF($N90=2,BJ120*'4 PEF'!$B$4,IF(OR($N90=3,$N90=4,$N90=5,$N90=6),BJ120*'4 PEF'!$B$5,IF(OR($N90=7,$N90=8),BJ120*'4 PEF'!$B$10,IF($N90=9,BJ120*'4 PEF'!$B$7,IF($N90=10,BJ120*'4 PEF'!$B$6)))))</f>
        <v>4.1400908252265678</v>
      </c>
      <c r="BK90" s="21">
        <f>BK120*'4 PEF'!$B$10</f>
        <v>17.030691428570179</v>
      </c>
      <c r="BL90" s="21">
        <f>BL120*'4 PEF'!$B$10</f>
        <v>7.3446505303324923</v>
      </c>
      <c r="BM90" s="39">
        <f>BM120*'4 PEF'!$B$10</f>
        <v>-25.628571428571426</v>
      </c>
      <c r="BN90" s="95">
        <f t="shared" si="103"/>
        <v>18.486088422967441</v>
      </c>
      <c r="BO90" s="21">
        <f>IF($N90=2,BO120*'4 PEF'!$B$4,IF(OR($N90=3,$N90=4,$N90=5,$N90=6),BO120*'4 PEF'!$B$5,IF(OR($N90=7,$N90=8),BO120*'4 PEF'!$B$10,IF($N90=9,BO120*'4 PEF'!$B$7,IF($N90=10,BO120*'4 PEF'!$B$6)))))</f>
        <v>20.518126095051286</v>
      </c>
      <c r="BP90" s="21">
        <f>BP120*'4 PEF'!$B$10</f>
        <v>0</v>
      </c>
      <c r="BQ90" s="21">
        <f>IF($N90=2,BQ120*'4 PEF'!$B$4,IF(OR($N90=3,$N90=4,$N90=5,$N90=6),BQ120*'4 PEF'!$B$5,IF(OR($N90=7,$N90=8),BQ120*'4 PEF'!$B$10,IF($N90=9,BQ120*'4 PEF'!$B$7,IF($N90=10,BQ120*'4 PEF'!$B$6)))))</f>
        <v>6.8048802038555873</v>
      </c>
      <c r="BR90" s="21">
        <f>BR120*'4 PEF'!$B$10</f>
        <v>17.514690909092451</v>
      </c>
      <c r="BS90" s="21">
        <f>BS120*'4 PEF'!$B$10</f>
        <v>7.0721193955449078</v>
      </c>
      <c r="BT90" s="39">
        <f>BT120*'4 PEF'!$B$10</f>
        <v>-16.163636363636364</v>
      </c>
      <c r="BU90" s="40">
        <f t="shared" si="104"/>
        <v>35.746180239907872</v>
      </c>
    </row>
    <row r="91" spans="1:73" x14ac:dyDescent="0.25">
      <c r="A91" s="189"/>
      <c r="B91" s="100">
        <v>24</v>
      </c>
      <c r="C91" s="26">
        <f>VLOOKUP(M91,[1]aux!$A$2:$B$35,2)</f>
        <v>31</v>
      </c>
      <c r="D91" s="55"/>
      <c r="E91" s="55"/>
      <c r="F91" s="54"/>
      <c r="G91" s="54"/>
      <c r="H91" s="54">
        <v>0</v>
      </c>
      <c r="I91" s="54">
        <v>4</v>
      </c>
      <c r="J91" s="54">
        <v>3</v>
      </c>
      <c r="K91" s="54">
        <v>1</v>
      </c>
      <c r="L91" s="54">
        <v>1</v>
      </c>
      <c r="M91" s="94">
        <f t="shared" si="83"/>
        <v>4311</v>
      </c>
      <c r="N91" s="54">
        <v>9</v>
      </c>
      <c r="O91" s="54">
        <v>0</v>
      </c>
      <c r="P91" s="54">
        <v>2</v>
      </c>
      <c r="Q91" s="54">
        <v>0</v>
      </c>
      <c r="R91" s="54">
        <v>1</v>
      </c>
      <c r="S91" s="54" t="s">
        <v>42</v>
      </c>
      <c r="T91" s="26">
        <f t="shared" si="84"/>
        <v>24</v>
      </c>
      <c r="U91" s="54">
        <v>1</v>
      </c>
      <c r="V91" s="54">
        <v>0</v>
      </c>
      <c r="W91" s="19"/>
      <c r="X91" s="11">
        <f>VLOOKUP($C91,[2]Vienna!$BB$7:$BK$40,5)</f>
        <v>17</v>
      </c>
      <c r="Y91" s="11">
        <f>VLOOKUP($C91,[2]Vienna!$BB$7:$BK$40,6)</f>
        <v>37</v>
      </c>
      <c r="Z91" s="11">
        <f>VLOOKUP($C91,[2]Vienna!$BB$7:$BK$40,7)</f>
        <v>67</v>
      </c>
      <c r="AA91" s="11">
        <f>VLOOKUP($C91,[2]Vienna!$BB$7:$BK$40,8)</f>
        <v>92</v>
      </c>
      <c r="AB91" s="11">
        <f>VLOOKUP($C91,[2]Vienna!$BB$7:$BK$40,9)</f>
        <v>0</v>
      </c>
      <c r="AC91" s="11">
        <f>VLOOKUP($C91,[2]Vienna!$BB$7:$BK$40,10)</f>
        <v>102</v>
      </c>
      <c r="AD91" s="12">
        <f t="shared" si="85"/>
        <v>0</v>
      </c>
      <c r="AE91" s="12">
        <f t="shared" si="86"/>
        <v>0</v>
      </c>
      <c r="AF91" s="12">
        <f t="shared" si="87"/>
        <v>0</v>
      </c>
      <c r="AG91" s="12" t="s">
        <v>38</v>
      </c>
      <c r="AH91" s="12" t="s">
        <v>38</v>
      </c>
      <c r="AI91" s="12">
        <f t="shared" si="88"/>
        <v>136</v>
      </c>
      <c r="AJ91" s="12">
        <v>0</v>
      </c>
      <c r="AK91" s="12">
        <f t="shared" si="89"/>
        <v>152</v>
      </c>
      <c r="AL91" s="12">
        <f t="shared" si="90"/>
        <v>160</v>
      </c>
      <c r="AM91" s="12">
        <f t="shared" si="91"/>
        <v>185</v>
      </c>
      <c r="AN91" s="12">
        <f t="shared" si="92"/>
        <v>0</v>
      </c>
      <c r="AO91" s="14">
        <f t="shared" si="93"/>
        <v>358.30268463338587</v>
      </c>
      <c r="AP91" s="11">
        <f>VLOOKUP($C91,[1]Vienna!$BB$7:$BK$40,5)</f>
        <v>17</v>
      </c>
      <c r="AQ91" s="11">
        <f>VLOOKUP($C91,[1]Vienna!$BB$7:$BK$40,6)</f>
        <v>37</v>
      </c>
      <c r="AR91" s="11">
        <f>VLOOKUP($C91,[1]Vienna!$BB$7:$BK$40,7)</f>
        <v>67</v>
      </c>
      <c r="AS91" s="11">
        <f>VLOOKUP($C91,[1]Vienna!$BB$7:$BK$40,8)</f>
        <v>93</v>
      </c>
      <c r="AT91" s="11">
        <f>VLOOKUP($C91,[1]Vienna!$BB$7:$BK$40,9)</f>
        <v>0</v>
      </c>
      <c r="AU91" s="11">
        <f>VLOOKUP($C91,[1]Vienna!$BB$7:$BK$40,10)</f>
        <v>103</v>
      </c>
      <c r="AV91" s="12">
        <f t="shared" si="94"/>
        <v>0</v>
      </c>
      <c r="AW91" s="12">
        <f t="shared" si="95"/>
        <v>0</v>
      </c>
      <c r="AX91" s="12">
        <f t="shared" si="96"/>
        <v>0</v>
      </c>
      <c r="AY91" s="12" t="s">
        <v>38</v>
      </c>
      <c r="AZ91" s="12" t="s">
        <v>38</v>
      </c>
      <c r="BA91" s="12">
        <f t="shared" si="97"/>
        <v>138</v>
      </c>
      <c r="BB91" s="12">
        <v>0</v>
      </c>
      <c r="BC91" s="12">
        <f t="shared" si="98"/>
        <v>153</v>
      </c>
      <c r="BD91" s="12">
        <f t="shared" si="99"/>
        <v>160</v>
      </c>
      <c r="BE91" s="12">
        <f t="shared" si="100"/>
        <v>186</v>
      </c>
      <c r="BF91" s="12">
        <f t="shared" si="101"/>
        <v>0</v>
      </c>
      <c r="BG91" s="14">
        <f t="shared" si="102"/>
        <v>219.21661155917164</v>
      </c>
      <c r="BH91" s="21">
        <f>IF($N91=2,BH121*'4 PEF'!$B$4,IF(OR($N91=3,$N91=4,$N91=5,$N91=6),BH121*'4 PEF'!$B$5,IF(OR($N91=7,$N91=8),BH121*'4 PEF'!$B$10,IF($N91=9,BH121*'4 PEF'!$B$7,IF($N91=10,BH121*'4 PEF'!$B$6)))))</f>
        <v>65.929819365798977</v>
      </c>
      <c r="BI91" s="21">
        <f>BI121*'4 PEF'!$B$10</f>
        <v>0</v>
      </c>
      <c r="BJ91" s="21">
        <f>IF($N91=2,BJ121*'4 PEF'!$B$4,IF(OR($N91=3,$N91=4,$N91=5,$N91=6),BJ121*'4 PEF'!$B$5,IF(OR($N91=7,$N91=8),BJ121*'4 PEF'!$B$10,IF($N91=9,BJ121*'4 PEF'!$B$7,IF($N91=10,BJ121*'4 PEF'!$B$6)))))</f>
        <v>11.192571428571428</v>
      </c>
      <c r="BK91" s="21">
        <f>BK121*'4 PEF'!$B$10</f>
        <v>17.030691428570179</v>
      </c>
      <c r="BL91" s="21">
        <f>BL121*'4 PEF'!$B$10</f>
        <v>0.6940415017129522</v>
      </c>
      <c r="BM91" s="39">
        <f>BM121*'4 PEF'!$B$10</f>
        <v>0</v>
      </c>
      <c r="BN91" s="40">
        <f t="shared" si="103"/>
        <v>94.847123724653528</v>
      </c>
      <c r="BO91" s="21">
        <f>IF($N91=2,BO121*'4 PEF'!$B$4,IF(OR($N91=3,$N91=4,$N91=5,$N91=6),BO121*'4 PEF'!$B$5,IF(OR($N91=7,$N91=8),BO121*'4 PEF'!$B$10,IF($N91=9,BO121*'4 PEF'!$B$7,IF($N91=10,BO121*'4 PEF'!$B$6)))))</f>
        <v>77.295702452518981</v>
      </c>
      <c r="BP91" s="21">
        <f>BP121*'4 PEF'!$B$10</f>
        <v>0</v>
      </c>
      <c r="BQ91" s="21">
        <f>IF($N91=2,BQ121*'4 PEF'!$B$4,IF(OR($N91=3,$N91=4,$N91=5,$N91=6),BQ121*'4 PEF'!$B$5,IF(OR($N91=7,$N91=8),BQ121*'4 PEF'!$B$10,IF($N91=9,BQ121*'4 PEF'!$B$7,IF($N91=10,BQ121*'4 PEF'!$B$6)))))</f>
        <v>17.785818181818179</v>
      </c>
      <c r="BR91" s="21">
        <f>BR121*'4 PEF'!$B$10</f>
        <v>17.514690909092451</v>
      </c>
      <c r="BS91" s="21">
        <f>BS121*'4 PEF'!$B$10</f>
        <v>0.6308229652272358</v>
      </c>
      <c r="BT91" s="39">
        <f>BT121*'4 PEF'!$B$10</f>
        <v>0</v>
      </c>
      <c r="BU91" s="40">
        <f t="shared" si="104"/>
        <v>113.22703450865684</v>
      </c>
    </row>
    <row r="92" spans="1:73" x14ac:dyDescent="0.25">
      <c r="A92" s="189"/>
      <c r="B92" s="100">
        <v>25</v>
      </c>
      <c r="C92" s="26">
        <f>VLOOKUP(M92,[1]aux!$A$2:$B$35,2)</f>
        <v>27</v>
      </c>
      <c r="D92" s="55"/>
      <c r="E92" s="55"/>
      <c r="F92" s="54"/>
      <c r="G92" s="54"/>
      <c r="H92" s="54">
        <v>0</v>
      </c>
      <c r="I92" s="54">
        <v>4</v>
      </c>
      <c r="J92" s="54">
        <v>2</v>
      </c>
      <c r="K92" s="54">
        <v>1</v>
      </c>
      <c r="L92" s="54">
        <v>1</v>
      </c>
      <c r="M92" s="94">
        <f t="shared" si="83"/>
        <v>4211</v>
      </c>
      <c r="N92" s="54">
        <v>9</v>
      </c>
      <c r="O92" s="54">
        <v>0</v>
      </c>
      <c r="P92" s="54">
        <v>1</v>
      </c>
      <c r="Q92" s="54">
        <v>0</v>
      </c>
      <c r="R92" s="54">
        <v>1</v>
      </c>
      <c r="S92" s="54" t="s">
        <v>42</v>
      </c>
      <c r="T92" s="26">
        <f t="shared" si="84"/>
        <v>24</v>
      </c>
      <c r="U92" s="54">
        <v>1</v>
      </c>
      <c r="V92" s="54">
        <v>1</v>
      </c>
      <c r="W92" s="19"/>
      <c r="X92" s="11">
        <f>VLOOKUP($C92,[2]Vienna!$BB$7:$BK$40,5)</f>
        <v>17</v>
      </c>
      <c r="Y92" s="11">
        <f>VLOOKUP($C92,[2]Vienna!$BB$7:$BK$40,6)</f>
        <v>37</v>
      </c>
      <c r="Z92" s="11">
        <f>VLOOKUP($C92,[2]Vienna!$BB$7:$BK$40,7)</f>
        <v>67</v>
      </c>
      <c r="AA92" s="11">
        <f>VLOOKUP($C92,[2]Vienna!$BB$7:$BK$40,8)</f>
        <v>90</v>
      </c>
      <c r="AB92" s="11">
        <f>VLOOKUP($C92,[2]Vienna!$BB$7:$BK$40,9)</f>
        <v>0</v>
      </c>
      <c r="AC92" s="11">
        <f>VLOOKUP($C92,[2]Vienna!$BB$7:$BK$40,10)</f>
        <v>102</v>
      </c>
      <c r="AD92" s="12">
        <f t="shared" si="85"/>
        <v>0</v>
      </c>
      <c r="AE92" s="12">
        <f t="shared" si="86"/>
        <v>0</v>
      </c>
      <c r="AF92" s="12">
        <f t="shared" si="87"/>
        <v>0</v>
      </c>
      <c r="AG92" s="12" t="s">
        <v>38</v>
      </c>
      <c r="AH92" s="12" t="s">
        <v>38</v>
      </c>
      <c r="AI92" s="12">
        <f t="shared" si="88"/>
        <v>136</v>
      </c>
      <c r="AJ92" s="12">
        <v>0</v>
      </c>
      <c r="AK92" s="12">
        <f t="shared" si="89"/>
        <v>148</v>
      </c>
      <c r="AL92" s="12">
        <f t="shared" si="90"/>
        <v>160</v>
      </c>
      <c r="AM92" s="12">
        <f t="shared" si="91"/>
        <v>185</v>
      </c>
      <c r="AN92" s="12">
        <f t="shared" si="92"/>
        <v>184</v>
      </c>
      <c r="AO92" s="14">
        <f t="shared" si="93"/>
        <v>401.27313928491122</v>
      </c>
      <c r="AP92" s="11">
        <f>VLOOKUP($C92,[1]Vienna!$BB$7:$BK$40,5)</f>
        <v>17</v>
      </c>
      <c r="AQ92" s="11">
        <f>VLOOKUP($C92,[1]Vienna!$BB$7:$BK$40,6)</f>
        <v>37</v>
      </c>
      <c r="AR92" s="11">
        <f>VLOOKUP($C92,[1]Vienna!$BB$7:$BK$40,7)</f>
        <v>67</v>
      </c>
      <c r="AS92" s="11">
        <f>VLOOKUP($C92,[1]Vienna!$BB$7:$BK$40,8)</f>
        <v>91</v>
      </c>
      <c r="AT92" s="11">
        <f>VLOOKUP($C92,[1]Vienna!$BB$7:$BK$40,9)</f>
        <v>0</v>
      </c>
      <c r="AU92" s="11">
        <f>VLOOKUP($C92,[1]Vienna!$BB$7:$BK$40,10)</f>
        <v>103</v>
      </c>
      <c r="AV92" s="12">
        <f t="shared" si="94"/>
        <v>0</v>
      </c>
      <c r="AW92" s="12">
        <f t="shared" si="95"/>
        <v>0</v>
      </c>
      <c r="AX92" s="12">
        <f t="shared" si="96"/>
        <v>0</v>
      </c>
      <c r="AY92" s="12" t="s">
        <v>38</v>
      </c>
      <c r="AZ92" s="12" t="s">
        <v>38</v>
      </c>
      <c r="BA92" s="12">
        <f t="shared" si="97"/>
        <v>138</v>
      </c>
      <c r="BB92" s="12">
        <v>0</v>
      </c>
      <c r="BC92" s="12">
        <f t="shared" si="98"/>
        <v>149</v>
      </c>
      <c r="BD92" s="12">
        <f t="shared" si="99"/>
        <v>160</v>
      </c>
      <c r="BE92" s="12">
        <f t="shared" si="100"/>
        <v>186</v>
      </c>
      <c r="BF92" s="12">
        <f t="shared" si="101"/>
        <v>184</v>
      </c>
      <c r="BG92" s="14">
        <f t="shared" si="102"/>
        <v>254.3837197107562</v>
      </c>
      <c r="BH92" s="21">
        <f>IF($N92=2,BH122*'4 PEF'!$B$4,IF(OR($N92=3,$N92=4,$N92=5,$N92=6),BH122*'4 PEF'!$B$5,IF(OR($N92=7,$N92=8),BH122*'4 PEF'!$B$10,IF($N92=9,BH122*'4 PEF'!$B$7,IF($N92=10,BH122*'4 PEF'!$B$6)))))</f>
        <v>69.113279360412946</v>
      </c>
      <c r="BI92" s="21">
        <f>BI122*'4 PEF'!$B$10</f>
        <v>0</v>
      </c>
      <c r="BJ92" s="21">
        <f>IF($N92=2,BJ122*'4 PEF'!$B$4,IF(OR($N92=3,$N92=4,$N92=5,$N92=6),BJ122*'4 PEF'!$B$5,IF(OR($N92=7,$N92=8),BJ122*'4 PEF'!$B$10,IF($N92=9,BJ122*'4 PEF'!$B$7,IF($N92=10,BJ122*'4 PEF'!$B$6)))))</f>
        <v>11.192571428571428</v>
      </c>
      <c r="BK92" s="21">
        <f>BK122*'4 PEF'!$B$10</f>
        <v>17.030691428570179</v>
      </c>
      <c r="BL92" s="21">
        <f>BL122*'4 PEF'!$B$10</f>
        <v>0.72620196508016677</v>
      </c>
      <c r="BM92" s="39">
        <f>BM122*'4 PEF'!$B$10</f>
        <v>-25.628571428571426</v>
      </c>
      <c r="BN92" s="40">
        <f t="shared" si="103"/>
        <v>72.434172754063297</v>
      </c>
      <c r="BO92" s="21">
        <f>IF($N92=2,BO122*'4 PEF'!$B$4,IF(OR($N92=3,$N92=4,$N92=5,$N92=6),BO122*'4 PEF'!$B$5,IF(OR($N92=7,$N92=8),BO122*'4 PEF'!$B$10,IF($N92=9,BO122*'4 PEF'!$B$7,IF($N92=10,BO122*'4 PEF'!$B$6)))))</f>
        <v>79.52452900669843</v>
      </c>
      <c r="BP92" s="21">
        <f>BP122*'4 PEF'!$B$10</f>
        <v>0</v>
      </c>
      <c r="BQ92" s="21">
        <f>IF($N92=2,BQ122*'4 PEF'!$B$4,IF(OR($N92=3,$N92=4,$N92=5,$N92=6),BQ122*'4 PEF'!$B$5,IF(OR($N92=7,$N92=8),BQ122*'4 PEF'!$B$10,IF($N92=9,BQ122*'4 PEF'!$B$7,IF($N92=10,BQ122*'4 PEF'!$B$6)))))</f>
        <v>17.785818181818179</v>
      </c>
      <c r="BR92" s="21">
        <f>BR122*'4 PEF'!$B$10</f>
        <v>17.514690909092451</v>
      </c>
      <c r="BS92" s="21">
        <f>BS122*'4 PEF'!$B$10</f>
        <v>0.65494660163288887</v>
      </c>
      <c r="BT92" s="39">
        <f>BT122*'4 PEF'!$B$10</f>
        <v>-16.163636363636364</v>
      </c>
      <c r="BU92" s="40">
        <f t="shared" si="104"/>
        <v>99.316348335605568</v>
      </c>
    </row>
    <row r="93" spans="1:73" x14ac:dyDescent="0.25">
      <c r="A93" s="189"/>
      <c r="B93" s="100">
        <v>26</v>
      </c>
      <c r="C93" s="26">
        <f>VLOOKUP(M93,[1]aux!$A$2:$B$35,2)</f>
        <v>33</v>
      </c>
      <c r="D93" s="55"/>
      <c r="E93" s="55"/>
      <c r="F93" s="54"/>
      <c r="G93" s="54"/>
      <c r="H93" s="54">
        <v>1</v>
      </c>
      <c r="I93" s="54">
        <v>4</v>
      </c>
      <c r="J93" s="54">
        <v>3</v>
      </c>
      <c r="K93" s="54">
        <v>1</v>
      </c>
      <c r="L93" s="54">
        <v>2</v>
      </c>
      <c r="M93" s="94">
        <f t="shared" si="83"/>
        <v>4312</v>
      </c>
      <c r="N93" s="54">
        <v>8</v>
      </c>
      <c r="O93" s="54">
        <v>0</v>
      </c>
      <c r="P93" s="54">
        <v>1</v>
      </c>
      <c r="Q93" s="54">
        <v>0</v>
      </c>
      <c r="R93" s="54">
        <v>1</v>
      </c>
      <c r="S93" s="54" t="s">
        <v>42</v>
      </c>
      <c r="T93" s="26">
        <f t="shared" si="84"/>
        <v>23</v>
      </c>
      <c r="U93" s="54">
        <v>1</v>
      </c>
      <c r="V93" s="54">
        <v>1</v>
      </c>
      <c r="W93" s="19"/>
      <c r="X93" s="11">
        <f>VLOOKUP($C93,[2]Vienna!$BB$7:$BK$40,5)</f>
        <v>17</v>
      </c>
      <c r="Y93" s="11">
        <f>VLOOKUP($C93,[2]Vienna!$BB$7:$BK$40,6)</f>
        <v>37</v>
      </c>
      <c r="Z93" s="11">
        <f>VLOOKUP($C93,[2]Vienna!$BB$7:$BK$40,7)</f>
        <v>67</v>
      </c>
      <c r="AA93" s="11">
        <f>VLOOKUP($C93,[2]Vienna!$BB$7:$BK$40,8)</f>
        <v>92</v>
      </c>
      <c r="AB93" s="11">
        <f>VLOOKUP($C93,[2]Vienna!$BB$7:$BK$40,9)</f>
        <v>0</v>
      </c>
      <c r="AC93" s="11">
        <f>VLOOKUP($C93,[2]Vienna!$BB$7:$BK$40,10)</f>
        <v>102</v>
      </c>
      <c r="AD93" s="12">
        <f t="shared" si="85"/>
        <v>169</v>
      </c>
      <c r="AE93" s="12">
        <f t="shared" si="86"/>
        <v>167</v>
      </c>
      <c r="AF93" s="12">
        <f t="shared" si="87"/>
        <v>0</v>
      </c>
      <c r="AG93" s="12" t="s">
        <v>38</v>
      </c>
      <c r="AH93" s="12" t="s">
        <v>38</v>
      </c>
      <c r="AI93" s="12">
        <f t="shared" si="88"/>
        <v>133</v>
      </c>
      <c r="AJ93" s="12">
        <v>0</v>
      </c>
      <c r="AK93" s="12">
        <f t="shared" si="89"/>
        <v>148</v>
      </c>
      <c r="AL93" s="12">
        <f t="shared" si="90"/>
        <v>160</v>
      </c>
      <c r="AM93" s="12">
        <f t="shared" si="91"/>
        <v>185</v>
      </c>
      <c r="AN93" s="12">
        <f t="shared" si="92"/>
        <v>184</v>
      </c>
      <c r="AO93" s="14">
        <f t="shared" si="93"/>
        <v>478.93863748396285</v>
      </c>
      <c r="AP93" s="11">
        <f>VLOOKUP($C93,[1]Vienna!$BB$7:$BK$40,5)</f>
        <v>17</v>
      </c>
      <c r="AQ93" s="11">
        <f>VLOOKUP($C93,[1]Vienna!$BB$7:$BK$40,6)</f>
        <v>37</v>
      </c>
      <c r="AR93" s="11">
        <f>VLOOKUP($C93,[1]Vienna!$BB$7:$BK$40,7)</f>
        <v>67</v>
      </c>
      <c r="AS93" s="11">
        <f>VLOOKUP($C93,[1]Vienna!$BB$7:$BK$40,8)</f>
        <v>93</v>
      </c>
      <c r="AT93" s="11">
        <f>VLOOKUP($C93,[1]Vienna!$BB$7:$BK$40,9)</f>
        <v>0</v>
      </c>
      <c r="AU93" s="11">
        <f>VLOOKUP($C93,[1]Vienna!$BB$7:$BK$40,10)</f>
        <v>103</v>
      </c>
      <c r="AV93" s="12">
        <f t="shared" si="94"/>
        <v>170</v>
      </c>
      <c r="AW93" s="12">
        <f t="shared" si="95"/>
        <v>168</v>
      </c>
      <c r="AX93" s="12">
        <f t="shared" si="96"/>
        <v>0</v>
      </c>
      <c r="AY93" s="12" t="s">
        <v>38</v>
      </c>
      <c r="AZ93" s="12" t="s">
        <v>38</v>
      </c>
      <c r="BA93" s="12">
        <f t="shared" si="97"/>
        <v>134</v>
      </c>
      <c r="BB93" s="12">
        <v>0</v>
      </c>
      <c r="BC93" s="12">
        <f t="shared" si="98"/>
        <v>149</v>
      </c>
      <c r="BD93" s="12">
        <f t="shared" si="99"/>
        <v>160</v>
      </c>
      <c r="BE93" s="12">
        <f t="shared" si="100"/>
        <v>186</v>
      </c>
      <c r="BF93" s="12">
        <f t="shared" si="101"/>
        <v>184</v>
      </c>
      <c r="BG93" s="14">
        <f t="shared" si="102"/>
        <v>328.93307431334023</v>
      </c>
      <c r="BH93" s="21">
        <f>IF($N93=2,BH123*'4 PEF'!$B$4,IF(OR($N93=3,$N93=4,$N93=5,$N93=6),BH123*'4 PEF'!$B$5,IF(OR($N93=7,$N93=8),BH123*'4 PEF'!$B$10,IF($N93=9,BH123*'4 PEF'!$B$7,IF($N93=10,BH123*'4 PEF'!$B$6)))))</f>
        <v>15.599227067409629</v>
      </c>
      <c r="BI93" s="21">
        <f>BI123*'4 PEF'!$B$10</f>
        <v>0</v>
      </c>
      <c r="BJ93" s="21">
        <f>IF($N93=2,BJ123*'4 PEF'!$B$4,IF(OR($N93=3,$N93=4,$N93=5,$N93=6),BJ123*'4 PEF'!$B$5,IF(OR($N93=7,$N93=8),BJ123*'4 PEF'!$B$10,IF($N93=9,BJ123*'4 PEF'!$B$7,IF($N93=10,BJ123*'4 PEF'!$B$6)))))</f>
        <v>4.1400908252265678</v>
      </c>
      <c r="BK93" s="21">
        <f>BK123*'4 PEF'!$B$10</f>
        <v>17.030691428570179</v>
      </c>
      <c r="BL93" s="21">
        <f>BL123*'4 PEF'!$B$10</f>
        <v>7.3446505303324923</v>
      </c>
      <c r="BM93" s="39">
        <f>BM123*'4 PEF'!$B$10</f>
        <v>-25.628571428571426</v>
      </c>
      <c r="BN93" s="40">
        <f t="shared" si="103"/>
        <v>18.486088422967441</v>
      </c>
      <c r="BO93" s="21">
        <f>IF($N93=2,BO123*'4 PEF'!$B$4,IF(OR($N93=3,$N93=4,$N93=5,$N93=6),BO123*'4 PEF'!$B$5,IF(OR($N93=7,$N93=8),BO123*'4 PEF'!$B$10,IF($N93=9,BO123*'4 PEF'!$B$7,IF($N93=10,BO123*'4 PEF'!$B$6)))))</f>
        <v>20.518126095051286</v>
      </c>
      <c r="BP93" s="21">
        <f>BP123*'4 PEF'!$B$10</f>
        <v>0</v>
      </c>
      <c r="BQ93" s="21">
        <f>IF($N93=2,BQ123*'4 PEF'!$B$4,IF(OR($N93=3,$N93=4,$N93=5,$N93=6),BQ123*'4 PEF'!$B$5,IF(OR($N93=7,$N93=8),BQ123*'4 PEF'!$B$10,IF($N93=9,BQ123*'4 PEF'!$B$7,IF($N93=10,BQ123*'4 PEF'!$B$6)))))</f>
        <v>6.8048802038555873</v>
      </c>
      <c r="BR93" s="21">
        <f>BR123*'4 PEF'!$B$10</f>
        <v>17.514690909092451</v>
      </c>
      <c r="BS93" s="21">
        <f>BS123*'4 PEF'!$B$10</f>
        <v>7.0721193955449078</v>
      </c>
      <c r="BT93" s="39">
        <f>BT123*'4 PEF'!$B$10</f>
        <v>-16.163636363636364</v>
      </c>
      <c r="BU93" s="40">
        <f t="shared" si="104"/>
        <v>35.746180239907872</v>
      </c>
    </row>
    <row r="94" spans="1:73" x14ac:dyDescent="0.25">
      <c r="A94" s="189"/>
      <c r="B94" s="100">
        <v>27</v>
      </c>
      <c r="C94" s="26">
        <f>VLOOKUP(M94,[1]aux!$A$2:$B$35,2)</f>
        <v>31</v>
      </c>
      <c r="D94" s="55"/>
      <c r="E94" s="55"/>
      <c r="F94" s="54"/>
      <c r="G94" s="54"/>
      <c r="H94" s="54">
        <v>0</v>
      </c>
      <c r="I94" s="54">
        <v>4</v>
      </c>
      <c r="J94" s="54">
        <v>3</v>
      </c>
      <c r="K94" s="54">
        <v>1</v>
      </c>
      <c r="L94" s="54">
        <v>1</v>
      </c>
      <c r="M94" s="94">
        <f t="shared" si="83"/>
        <v>4311</v>
      </c>
      <c r="N94" s="54">
        <v>8</v>
      </c>
      <c r="O94" s="54">
        <v>0</v>
      </c>
      <c r="P94" s="54">
        <v>1</v>
      </c>
      <c r="Q94" s="54">
        <v>0</v>
      </c>
      <c r="R94" s="54">
        <v>1</v>
      </c>
      <c r="S94" s="54" t="s">
        <v>42</v>
      </c>
      <c r="T94" s="26">
        <f t="shared" si="84"/>
        <v>23</v>
      </c>
      <c r="U94" s="54">
        <v>1</v>
      </c>
      <c r="V94" s="54">
        <v>1</v>
      </c>
      <c r="W94" s="19"/>
      <c r="X94" s="11">
        <f>VLOOKUP($C94,[2]Vienna!$BB$7:$BK$40,5)</f>
        <v>17</v>
      </c>
      <c r="Y94" s="11">
        <f>VLOOKUP($C94,[2]Vienna!$BB$7:$BK$40,6)</f>
        <v>37</v>
      </c>
      <c r="Z94" s="11">
        <f>VLOOKUP($C94,[2]Vienna!$BB$7:$BK$40,7)</f>
        <v>67</v>
      </c>
      <c r="AA94" s="11">
        <f>VLOOKUP($C94,[2]Vienna!$BB$7:$BK$40,8)</f>
        <v>92</v>
      </c>
      <c r="AB94" s="11">
        <f>VLOOKUP($C94,[2]Vienna!$BB$7:$BK$40,9)</f>
        <v>0</v>
      </c>
      <c r="AC94" s="11">
        <f>VLOOKUP($C94,[2]Vienna!$BB$7:$BK$40,10)</f>
        <v>102</v>
      </c>
      <c r="AD94" s="12">
        <f t="shared" si="85"/>
        <v>0</v>
      </c>
      <c r="AE94" s="12">
        <f t="shared" si="86"/>
        <v>0</v>
      </c>
      <c r="AF94" s="12">
        <f t="shared" si="87"/>
        <v>0</v>
      </c>
      <c r="AG94" s="12" t="s">
        <v>38</v>
      </c>
      <c r="AH94" s="12" t="s">
        <v>38</v>
      </c>
      <c r="AI94" s="12">
        <f t="shared" si="88"/>
        <v>133</v>
      </c>
      <c r="AJ94" s="12">
        <v>0</v>
      </c>
      <c r="AK94" s="12">
        <f t="shared" si="89"/>
        <v>148</v>
      </c>
      <c r="AL94" s="12">
        <f t="shared" si="90"/>
        <v>160</v>
      </c>
      <c r="AM94" s="12">
        <f t="shared" si="91"/>
        <v>185</v>
      </c>
      <c r="AN94" s="12">
        <f t="shared" si="92"/>
        <v>184</v>
      </c>
      <c r="AO94" s="14">
        <f t="shared" si="93"/>
        <v>460.26958748396282</v>
      </c>
      <c r="AP94" s="11">
        <f>VLOOKUP($C94,[1]Vienna!$BB$7:$BK$40,5)</f>
        <v>17</v>
      </c>
      <c r="AQ94" s="11">
        <f>VLOOKUP($C94,[1]Vienna!$BB$7:$BK$40,6)</f>
        <v>37</v>
      </c>
      <c r="AR94" s="11">
        <f>VLOOKUP($C94,[1]Vienna!$BB$7:$BK$40,7)</f>
        <v>67</v>
      </c>
      <c r="AS94" s="11">
        <f>VLOOKUP($C94,[1]Vienna!$BB$7:$BK$40,8)</f>
        <v>93</v>
      </c>
      <c r="AT94" s="11">
        <f>VLOOKUP($C94,[1]Vienna!$BB$7:$BK$40,9)</f>
        <v>0</v>
      </c>
      <c r="AU94" s="11">
        <f>VLOOKUP($C94,[1]Vienna!$BB$7:$BK$40,10)</f>
        <v>103</v>
      </c>
      <c r="AV94" s="12">
        <f t="shared" si="94"/>
        <v>0</v>
      </c>
      <c r="AW94" s="12">
        <f t="shared" si="95"/>
        <v>0</v>
      </c>
      <c r="AX94" s="12">
        <f t="shared" si="96"/>
        <v>0</v>
      </c>
      <c r="AY94" s="12" t="s">
        <v>38</v>
      </c>
      <c r="AZ94" s="12" t="s">
        <v>38</v>
      </c>
      <c r="BA94" s="12">
        <f t="shared" si="97"/>
        <v>134</v>
      </c>
      <c r="BB94" s="12">
        <v>0</v>
      </c>
      <c r="BC94" s="12">
        <f t="shared" si="98"/>
        <v>149</v>
      </c>
      <c r="BD94" s="12">
        <f t="shared" si="99"/>
        <v>160</v>
      </c>
      <c r="BE94" s="12">
        <f t="shared" si="100"/>
        <v>186</v>
      </c>
      <c r="BF94" s="12">
        <f t="shared" si="101"/>
        <v>184</v>
      </c>
      <c r="BG94" s="14">
        <f t="shared" si="102"/>
        <v>307.23576126283518</v>
      </c>
      <c r="BH94" s="21">
        <f>IF($N94=2,BH124*'4 PEF'!$B$4,IF(OR($N94=3,$N94=4,$N94=5,$N94=6),BH124*'4 PEF'!$B$5,IF(OR($N94=7,$N94=8),BH124*'4 PEF'!$B$10,IF($N94=9,BH124*'4 PEF'!$B$7,IF($N94=10,BH124*'4 PEF'!$B$6)))))</f>
        <v>22.498674715661206</v>
      </c>
      <c r="BI94" s="21">
        <f>BI124*'4 PEF'!$B$10</f>
        <v>0</v>
      </c>
      <c r="BJ94" s="21">
        <f>IF($N94=2,BJ124*'4 PEF'!$B$4,IF(OR($N94=3,$N94=4,$N94=5,$N94=6),BJ124*'4 PEF'!$B$5,IF(OR($N94=7,$N94=8),BJ124*'4 PEF'!$B$10,IF($N94=9,BJ124*'4 PEF'!$B$7,IF($N94=10,BJ124*'4 PEF'!$B$6)))))</f>
        <v>4.0248347376963496</v>
      </c>
      <c r="BK94" s="21">
        <f>BK124*'4 PEF'!$B$10</f>
        <v>17.030691428570179</v>
      </c>
      <c r="BL94" s="21">
        <f>BL124*'4 PEF'!$B$10</f>
        <v>0.6940415017129522</v>
      </c>
      <c r="BM94" s="39">
        <f>BM124*'4 PEF'!$B$10</f>
        <v>-25.628571428571426</v>
      </c>
      <c r="BN94" s="40">
        <f t="shared" si="103"/>
        <v>18.61967095506926</v>
      </c>
      <c r="BO94" s="21">
        <f>IF($N94=2,BO124*'4 PEF'!$B$4,IF(OR($N94=3,$N94=4,$N94=5,$N94=6),BO124*'4 PEF'!$B$5,IF(OR($N94=7,$N94=8),BO124*'4 PEF'!$B$10,IF($N94=9,BO124*'4 PEF'!$B$7,IF($N94=10,BO124*'4 PEF'!$B$6)))))</f>
        <v>26.641241462229633</v>
      </c>
      <c r="BP94" s="21">
        <f>BP124*'4 PEF'!$B$10</f>
        <v>0</v>
      </c>
      <c r="BQ94" s="21">
        <f>IF($N94=2,BQ124*'4 PEF'!$B$4,IF(OR($N94=3,$N94=4,$N94=5,$N94=6),BQ124*'4 PEF'!$B$5,IF(OR($N94=7,$N94=8),BQ124*'4 PEF'!$B$10,IF($N94=9,BQ124*'4 PEF'!$B$7,IF($N94=10,BQ124*'4 PEF'!$B$6)))))</f>
        <v>6.4597555826109465</v>
      </c>
      <c r="BR94" s="21">
        <f>BR124*'4 PEF'!$B$10</f>
        <v>17.514690909092451</v>
      </c>
      <c r="BS94" s="21">
        <f>BS124*'4 PEF'!$B$10</f>
        <v>0.6308229652272358</v>
      </c>
      <c r="BT94" s="39">
        <f>BT124*'4 PEF'!$B$10</f>
        <v>-16.163636363636364</v>
      </c>
      <c r="BU94" s="40">
        <f t="shared" si="104"/>
        <v>35.082874555523908</v>
      </c>
    </row>
    <row r="95" spans="1:73" x14ac:dyDescent="0.25">
      <c r="A95" s="30"/>
      <c r="B95" s="31"/>
      <c r="C95" s="31"/>
      <c r="D95" s="31"/>
      <c r="E95" s="31"/>
      <c r="F95" s="31"/>
      <c r="G95" s="31"/>
      <c r="H95" s="31"/>
      <c r="I95" s="31"/>
      <c r="J95" s="31"/>
      <c r="K95" s="31"/>
      <c r="L95" s="31"/>
      <c r="M95" s="31"/>
      <c r="N95" s="31"/>
      <c r="O95" s="31"/>
      <c r="P95" s="31"/>
      <c r="Q95" s="31"/>
      <c r="R95" s="31"/>
      <c r="S95" s="31"/>
      <c r="T95" s="31"/>
      <c r="U95" s="31"/>
      <c r="V95" s="31"/>
      <c r="W95" s="32"/>
      <c r="X95" s="31"/>
      <c r="Y95" s="31"/>
      <c r="Z95" s="31"/>
      <c r="AA95" s="31"/>
      <c r="AB95" s="31"/>
      <c r="AC95" s="31"/>
      <c r="AD95" s="31"/>
      <c r="AE95" s="31"/>
      <c r="AF95" s="31"/>
      <c r="AG95" s="31"/>
      <c r="AH95" s="31"/>
      <c r="AI95" s="31"/>
      <c r="AJ95" s="31"/>
      <c r="AK95" s="31"/>
      <c r="AL95" s="31"/>
      <c r="AM95" s="31"/>
      <c r="AN95" s="31"/>
      <c r="AO95" s="33"/>
      <c r="AP95" s="31"/>
      <c r="AQ95" s="31"/>
      <c r="AR95" s="31"/>
      <c r="AS95" s="31"/>
      <c r="AT95" s="31"/>
      <c r="AU95" s="31"/>
      <c r="AV95" s="31"/>
      <c r="AW95" s="31"/>
      <c r="AX95" s="31"/>
      <c r="AY95" s="31"/>
      <c r="AZ95" s="31"/>
      <c r="BA95" s="31"/>
      <c r="BB95" s="31"/>
      <c r="BC95" s="31"/>
      <c r="BD95" s="31"/>
      <c r="BE95" s="31"/>
      <c r="BF95" s="31"/>
      <c r="BG95" s="33"/>
      <c r="BH95" s="34"/>
      <c r="BI95" s="34"/>
      <c r="BJ95" s="34"/>
      <c r="BK95" s="34"/>
      <c r="BL95" s="34"/>
      <c r="BM95" s="34"/>
      <c r="BN95" s="34"/>
      <c r="BO95" s="34"/>
      <c r="BP95" s="34"/>
      <c r="BQ95" s="34"/>
      <c r="BR95" s="34"/>
      <c r="BS95" s="34"/>
      <c r="BT95" s="34"/>
      <c r="BU95" s="34"/>
    </row>
    <row r="96" spans="1:73" ht="15.75" thickBot="1" x14ac:dyDescent="0.3">
      <c r="A96" s="15"/>
      <c r="B96" s="15"/>
      <c r="W96" s="15"/>
      <c r="X96" s="15"/>
      <c r="Y96" s="15"/>
      <c r="Z96" s="15"/>
      <c r="AA96" s="15"/>
      <c r="AI96" s="15"/>
      <c r="AJ96" s="15"/>
      <c r="AK96" s="15"/>
      <c r="AM96" s="15"/>
      <c r="AN96" s="15"/>
      <c r="AO96" s="15"/>
      <c r="AP96" s="15"/>
      <c r="AQ96" s="15"/>
      <c r="AR96" s="15"/>
      <c r="AS96" s="15"/>
      <c r="AT96" s="15"/>
      <c r="AU96" s="15"/>
      <c r="AV96" s="15"/>
      <c r="AX96" s="15"/>
      <c r="BA96" s="15"/>
      <c r="BF96" s="15"/>
      <c r="BG96" s="15"/>
      <c r="BH96" s="178" t="s">
        <v>106</v>
      </c>
      <c r="BI96" s="179"/>
      <c r="BJ96" s="179"/>
      <c r="BK96" s="179"/>
      <c r="BL96" s="179"/>
      <c r="BM96" s="179"/>
      <c r="BN96" s="184"/>
      <c r="BO96" s="178" t="s">
        <v>107</v>
      </c>
      <c r="BP96" s="179"/>
      <c r="BQ96" s="179"/>
      <c r="BR96" s="179"/>
      <c r="BS96" s="179"/>
      <c r="BT96" s="179"/>
      <c r="BU96" s="184"/>
    </row>
    <row r="97" spans="1:73" ht="39" customHeight="1" thickTop="1" thickBot="1" x14ac:dyDescent="0.3">
      <c r="A97" s="15"/>
      <c r="B97" s="28" t="s">
        <v>1</v>
      </c>
      <c r="C97" s="28" t="s">
        <v>51</v>
      </c>
      <c r="D97" s="29" t="s">
        <v>47</v>
      </c>
      <c r="E97" s="29" t="s">
        <v>48</v>
      </c>
      <c r="F97" s="29" t="s">
        <v>49</v>
      </c>
      <c r="G97" s="29" t="s">
        <v>24</v>
      </c>
      <c r="H97" s="29" t="s">
        <v>13</v>
      </c>
      <c r="I97" s="29" t="str">
        <f>I67</f>
        <v>E</v>
      </c>
      <c r="J97" s="29" t="str">
        <f t="shared" ref="J97:M97" si="105">J67</f>
        <v>W</v>
      </c>
      <c r="K97" s="29" t="str">
        <f t="shared" si="105"/>
        <v>C</v>
      </c>
      <c r="L97" s="29" t="str">
        <f t="shared" si="105"/>
        <v>HR</v>
      </c>
      <c r="M97" s="29">
        <f t="shared" si="105"/>
        <v>0</v>
      </c>
      <c r="N97" s="29" t="s">
        <v>17</v>
      </c>
      <c r="O97" s="29" t="s">
        <v>18</v>
      </c>
      <c r="P97" s="29" t="s">
        <v>53</v>
      </c>
      <c r="Q97" s="29" t="s">
        <v>54</v>
      </c>
      <c r="R97" s="29" t="s">
        <v>34</v>
      </c>
      <c r="S97" s="29" t="s">
        <v>24</v>
      </c>
      <c r="T97" s="57" t="s">
        <v>20</v>
      </c>
      <c r="U97" s="57" t="s">
        <v>92</v>
      </c>
      <c r="V97" s="57" t="s">
        <v>93</v>
      </c>
      <c r="W97" s="10"/>
      <c r="X97" s="13" t="s">
        <v>11</v>
      </c>
      <c r="Y97" s="13" t="s">
        <v>12</v>
      </c>
      <c r="Z97" s="13" t="s">
        <v>14</v>
      </c>
      <c r="AA97" s="13" t="s">
        <v>15</v>
      </c>
      <c r="AB97" s="13" t="s">
        <v>21</v>
      </c>
      <c r="AC97" s="13" t="s">
        <v>23</v>
      </c>
      <c r="AD97" s="13" t="s">
        <v>100</v>
      </c>
      <c r="AE97" s="13" t="s">
        <v>101</v>
      </c>
      <c r="AF97" s="13" t="s">
        <v>24</v>
      </c>
      <c r="AG97" s="13" t="s">
        <v>108</v>
      </c>
      <c r="AH97" s="13" t="s">
        <v>109</v>
      </c>
      <c r="AI97" s="13" t="s">
        <v>17</v>
      </c>
      <c r="AJ97" s="13" t="s">
        <v>18</v>
      </c>
      <c r="AK97" s="13" t="s">
        <v>19</v>
      </c>
      <c r="AL97" s="13" t="s">
        <v>102</v>
      </c>
      <c r="AM97" s="13" t="s">
        <v>99</v>
      </c>
      <c r="AN97" s="13" t="s">
        <v>16</v>
      </c>
      <c r="AO97" s="16" t="s">
        <v>191</v>
      </c>
      <c r="AP97" s="13" t="s">
        <v>25</v>
      </c>
      <c r="AQ97" s="13" t="s">
        <v>26</v>
      </c>
      <c r="AR97" s="13" t="s">
        <v>27</v>
      </c>
      <c r="AS97" s="13" t="s">
        <v>28</v>
      </c>
      <c r="AT97" s="13" t="s">
        <v>21</v>
      </c>
      <c r="AU97" s="13" t="s">
        <v>23</v>
      </c>
      <c r="AV97" s="13" t="s">
        <v>116</v>
      </c>
      <c r="AW97" s="13" t="s">
        <v>117</v>
      </c>
      <c r="AX97" s="13" t="s">
        <v>24</v>
      </c>
      <c r="AY97" s="13"/>
      <c r="AZ97" s="13"/>
      <c r="BA97" s="13" t="s">
        <v>118</v>
      </c>
      <c r="BB97" s="13" t="s">
        <v>18</v>
      </c>
      <c r="BC97" s="13" t="s">
        <v>31</v>
      </c>
      <c r="BD97" s="13" t="s">
        <v>102</v>
      </c>
      <c r="BE97" s="13" t="s">
        <v>119</v>
      </c>
      <c r="BF97" s="13" t="s">
        <v>16</v>
      </c>
      <c r="BG97" s="16" t="s">
        <v>192</v>
      </c>
      <c r="BH97" s="62" t="s">
        <v>33</v>
      </c>
      <c r="BI97" s="62" t="s">
        <v>34</v>
      </c>
      <c r="BJ97" s="62" t="s">
        <v>20</v>
      </c>
      <c r="BK97" s="62" t="s">
        <v>24</v>
      </c>
      <c r="BL97" s="62" t="s">
        <v>35</v>
      </c>
      <c r="BM97" s="62" t="s">
        <v>36</v>
      </c>
      <c r="BN97" s="62" t="s">
        <v>38</v>
      </c>
      <c r="BO97" s="62" t="s">
        <v>33</v>
      </c>
      <c r="BP97" s="62" t="s">
        <v>34</v>
      </c>
      <c r="BQ97" s="62" t="s">
        <v>20</v>
      </c>
      <c r="BR97" s="62" t="s">
        <v>24</v>
      </c>
      <c r="BS97" s="62" t="s">
        <v>35</v>
      </c>
      <c r="BT97" s="62" t="s">
        <v>36</v>
      </c>
      <c r="BU97" s="62" t="s">
        <v>38</v>
      </c>
    </row>
    <row r="98" spans="1:73" x14ac:dyDescent="0.25">
      <c r="A98" s="187">
        <v>2020</v>
      </c>
      <c r="B98" s="100">
        <v>1</v>
      </c>
      <c r="C98" s="26">
        <f t="shared" ref="C98:W98" si="106">IF(C68="","",C68)</f>
        <v>1</v>
      </c>
      <c r="D98" s="54" t="str">
        <f t="shared" si="106"/>
        <v>-</v>
      </c>
      <c r="E98" s="54" t="str">
        <f t="shared" si="106"/>
        <v>o</v>
      </c>
      <c r="F98" s="54" t="str">
        <f t="shared" si="106"/>
        <v>o</v>
      </c>
      <c r="G98" s="54" t="str">
        <f t="shared" si="106"/>
        <v>o</v>
      </c>
      <c r="H98" s="54">
        <f t="shared" si="106"/>
        <v>0</v>
      </c>
      <c r="I98" s="54">
        <f t="shared" si="106"/>
        <v>1</v>
      </c>
      <c r="J98" s="54">
        <f t="shared" si="106"/>
        <v>1</v>
      </c>
      <c r="K98" s="54">
        <f t="shared" si="106"/>
        <v>1</v>
      </c>
      <c r="L98" s="54">
        <f t="shared" si="106"/>
        <v>1</v>
      </c>
      <c r="M98" s="54">
        <f t="shared" si="106"/>
        <v>1111</v>
      </c>
      <c r="N98" s="54">
        <f t="shared" si="106"/>
        <v>2</v>
      </c>
      <c r="O98" s="54">
        <f t="shared" si="106"/>
        <v>11</v>
      </c>
      <c r="P98" s="54">
        <f t="shared" si="106"/>
        <v>2</v>
      </c>
      <c r="Q98" s="54">
        <f t="shared" si="106"/>
        <v>3</v>
      </c>
      <c r="R98" s="54">
        <f t="shared" si="106"/>
        <v>1</v>
      </c>
      <c r="S98" s="54" t="str">
        <f t="shared" si="106"/>
        <v>o</v>
      </c>
      <c r="T98" s="26">
        <f t="shared" si="106"/>
        <v>15</v>
      </c>
      <c r="U98" s="54">
        <f t="shared" si="106"/>
        <v>0</v>
      </c>
      <c r="V98" s="54">
        <f t="shared" si="106"/>
        <v>0</v>
      </c>
      <c r="W98" s="7" t="str">
        <f t="shared" si="106"/>
        <v/>
      </c>
      <c r="X98" s="23">
        <f>IF(X68&gt;0,VLOOKUP(X68,'[3]2020_Envelope'!$BH$6:$CR$128,14),"")</f>
        <v>22.000350339595034</v>
      </c>
      <c r="Y98" s="23">
        <f>IF(Y68&gt;0,VLOOKUP(Y68,'[3]2020_Envelope'!$BH$6:$CR$128,14),"")</f>
        <v>22.634520684270697</v>
      </c>
      <c r="Z98" s="23" t="str">
        <f>IF(Z68&gt;0,VLOOKUP(Z68,'[3]2020_Envelope'!$BH$6:$CR$128,14),"")</f>
        <v/>
      </c>
      <c r="AA98" s="23">
        <f>IF(AA68&gt;0,VLOOKUP(AA68,'[3]2020_Envelope'!$BH$6:$CR$128,14),"")</f>
        <v>21.552024180451134</v>
      </c>
      <c r="AB98" s="23" t="str">
        <f>IF(AB68&gt;0,VLOOKUP(AB68,'[3]2020_Envelope'!$BH$6:$CR$128,14),"")</f>
        <v/>
      </c>
      <c r="AC98" s="23" t="str">
        <f>IF(AC68&gt;0,VLOOKUP(AC68,'[3]2020_Envelope'!$BH$6:$CR$128,14),"")</f>
        <v/>
      </c>
      <c r="AD98" s="22" t="str">
        <f>IF(AD68&gt;0,VLOOKUP(AD68,'[3]2020_HVAC'!$EY$7:$KA$83,62),"")</f>
        <v/>
      </c>
      <c r="AE98" s="22" t="str">
        <f>IF(AE68&gt;0,VLOOKUP(AE68,'[3]2020_HVAC'!$EY$7:$KA$83,62),"")</f>
        <v/>
      </c>
      <c r="AF98" s="22" t="str">
        <f>IF(AF68&gt;0,VLOOKUP(AF68,'[3]2020_HVAC'!$EY$7:$KA$83,62),"")</f>
        <v/>
      </c>
      <c r="AG98" s="61">
        <f>VLOOKUP($C98,[2]Performance!$A$3:$K$36,2)</f>
        <v>0</v>
      </c>
      <c r="AH98" s="61">
        <f>IF(AG98=0,62,IF(AG98=1,63,64))</f>
        <v>62</v>
      </c>
      <c r="AI98" s="22">
        <f>IF(AI68&gt;0,VLOOKUP(AI68,'[3]2020_HVAC'!$EY$7:$KA$83,AH98),"")</f>
        <v>38.302902062803788</v>
      </c>
      <c r="AJ98" s="22" t="str">
        <f>IF(AJ68&gt;0,VLOOKUP(AJ68,'[3]2020_HVAC'!$EY$7:$KA$83,62),"")</f>
        <v/>
      </c>
      <c r="AK98" s="22">
        <f>IF(AK68&gt;0,VLOOKUP(AK68,'[3]2020_HVAC'!$EY$7:$KA$83,62),"")</f>
        <v>85.4</v>
      </c>
      <c r="AL98" s="22">
        <f>IF(AL68&gt;0,VLOOKUP(AL68,'[3]2020_HVAC'!$EY$7:$KA$83,62),"")</f>
        <v>8.7142857142857135</v>
      </c>
      <c r="AM98" s="22" t="str">
        <f>IF(AM68&gt;0,VLOOKUP(AM68,'[3]2020_HVAC'!$EY$7:$KA$83,62),"")</f>
        <v/>
      </c>
      <c r="AN98" s="22" t="str">
        <f>IF(AN68&gt;0,VLOOKUP(AN68,'[3]2020_HVAC'!$EY$7:$KA$83,62),"")</f>
        <v/>
      </c>
      <c r="AO98" s="14">
        <f>(SUM(X98:AF98)+SUM(AI98:AN98))*$AO$5</f>
        <v>27804.571617396894</v>
      </c>
      <c r="AP98" s="23">
        <f>IF(AP68&gt;0,VLOOKUP(AP68,'[3]2020_Envelope'!$BH$6:$CR$128,15),"")</f>
        <v>10.645935626838421</v>
      </c>
      <c r="AQ98" s="23">
        <f>IF(AQ68&gt;0,VLOOKUP(AQ68,'[3]2020_Envelope'!$BH$6:$CR$128,15),"")</f>
        <v>7.4407399180443701</v>
      </c>
      <c r="AR98" s="23" t="str">
        <f>IF(AR68&gt;0,VLOOKUP(AR68,'[3]2020_Envelope'!$BH$6:$CR$128,15),"")</f>
        <v/>
      </c>
      <c r="AS98" s="23">
        <f>IF(AS68&gt;0,VLOOKUP(AS68,'[3]2020_Envelope'!$BH$6:$CR$128,15),"")</f>
        <v>19.852388133971299</v>
      </c>
      <c r="AT98" s="23" t="str">
        <f>IF(AT68&gt;0,VLOOKUP(AT68,'[3]2020_Envelope'!$BH$6:$CR$128,15),"")</f>
        <v/>
      </c>
      <c r="AU98" s="23" t="str">
        <f>IF(AU68&gt;0,VLOOKUP(AU68,'[3]2020_Envelope'!$BH$6:$CR$128,15),"")</f>
        <v/>
      </c>
      <c r="AV98" s="22" t="str">
        <f>IF(AV68&gt;0,VLOOKUP(AV68,'[3]2020_HVAC'!$EY$7:$KA$83,65),"")</f>
        <v/>
      </c>
      <c r="AW98" s="22" t="str">
        <f>IF(AW68&gt;0,VLOOKUP(AW68,'[3]2020_HVAC'!$EY$7:$KA$83,65),"")</f>
        <v/>
      </c>
      <c r="AX98" s="22" t="str">
        <f>IF(AX68&gt;0,VLOOKUP(AX68,'[3]2020_HVAC'!$EY$7:$KA$83,65),"")</f>
        <v/>
      </c>
      <c r="AY98" s="61">
        <f>VLOOKUP($C98,[1]Performance!$A$3:$K$36,2)</f>
        <v>0</v>
      </c>
      <c r="AZ98" s="61">
        <f>IF(AY98=0,65,IF(AY98=1,66,67))</f>
        <v>65</v>
      </c>
      <c r="BA98" s="22">
        <f>IF(BA68&gt;0,VLOOKUP(BA68,'[3]2020_HVAC'!$EY$7:$KA$83,AZ98),"")</f>
        <v>12.950936309423275</v>
      </c>
      <c r="BB98" s="22" t="str">
        <f>IF(BB68&gt;0,VLOOKUP(BB68,'[3]2020_HVAC'!$EY$7:$KA$83,65),"")</f>
        <v/>
      </c>
      <c r="BC98" s="22">
        <f>IF(BC68&gt;0,VLOOKUP(BC68,'[3]2020_HVAC'!$EY$7:$KA$83,65),"")</f>
        <v>75.64</v>
      </c>
      <c r="BD98" s="22">
        <f>IF(BD68&gt;0,VLOOKUP(BD68,'[3]2020_HVAC'!$EY$7:$KA$83,65),"")</f>
        <v>1.2323232323232323</v>
      </c>
      <c r="BE98" s="22" t="str">
        <f>IF(BE68&gt;0,VLOOKUP(BE68,'[3]2020_HVAC'!$EY$7:$KA$83,65),"")</f>
        <v/>
      </c>
      <c r="BF98" s="22" t="str">
        <f>IF(BF68&gt;0,VLOOKUP(BF68,'[3]2020_HVAC'!$EY$7:$KA$83,65),"")</f>
        <v/>
      </c>
      <c r="BG98" s="14">
        <f>(SUM(AP98:AX98)+SUM(BA98:BF98))*$BG$5</f>
        <v>126484.69998839458</v>
      </c>
      <c r="BH98" s="21">
        <f>IF($N98&gt;0,VLOOKUP($C98,[2]Vienna!$AB$7:$AN$40,$N98))/((IF($P98=1,'3 PlantsCodes'!$D$26,IF($P98=2,'3 PlantsCodes'!$D$27,IF($P98=3,'3 PlantsCodes'!$D$28,IF($P98=4,'3 PlantsCodes'!#REF!)))))*IF($R98=1,'3 PlantsCodes'!$D$31,IF($R98=2,'3 PlantsCodes'!$D$32)))</f>
        <v>311.79278860222496</v>
      </c>
      <c r="BI98" s="21">
        <f>IF($O98&gt;0,VLOOKUP($C98,[2]Vienna!$AB$7:$AN$40,$O98),0)/(IF($Q98=1,'3 PlantsCodes'!$E$26,IF($Q98=3,'3 PlantsCodes'!$E$28,IF($Q98=4,'3 PlantsCodes'!$E$29,1)))*IF($R98=1,'3 PlantsCodes'!$E$31,IF($R98=2,'3 PlantsCodes'!$E$32)))</f>
        <v>4.3974310393257863</v>
      </c>
      <c r="BJ98" s="21">
        <f>VLOOKUP($C98,[2]Vienna!$AB$6:$AZ$40,$T98)</f>
        <v>16.547368421052632</v>
      </c>
      <c r="BK98" s="21">
        <f>VLOOKUP($C98,[2]Vienna!$B$7:$Y$40,18)</f>
        <v>11.353794285713454</v>
      </c>
      <c r="BL98" s="21">
        <f>VLOOKUP($C98,[2]Vienna!$B$7:$AA$40,26)</f>
        <v>0.87202975094219037</v>
      </c>
      <c r="BM98" s="22">
        <f>IF($V98=1,-[4]SFH!$E$4,0)</f>
        <v>0</v>
      </c>
      <c r="BN98" s="63" t="s">
        <v>38</v>
      </c>
      <c r="BO98" s="21">
        <f>IF($N98&gt;0,VLOOKUP($C98,[1]Vienna!$AB$7:$AN$40,$N98))/((IF($P98=1,'3 PlantsCodes'!$D$26,IF($P98=2,'3 PlantsCodes'!$D$27,IF($P98=3,'3 PlantsCodes'!$D$28,IF($P98=4,'3 PlantsCodes'!D94)))))*IF($R98=1,'3 PlantsCodes'!$D$31,IF($R98=2,'3 PlantsCodes'!$D$32)))</f>
        <v>212.32028907324477</v>
      </c>
      <c r="BP98" s="21">
        <f>IF($O98&gt;0,VLOOKUP($C98,[1]Vienna!$AB$7:$AN$40,$O98),0)/(IF($Q98=1,'3 PlantsCodes'!$E$26,IF($Q98=3,'3 PlantsCodes'!$E$28,IF($Q98=4,'3 PlantsCodes'!$E$29,1)))*IF($R98=1,'3 PlantsCodes'!$E$31,IF($R98=2,'3 PlantsCodes'!$E$32)))</f>
        <v>3.0590738098430785</v>
      </c>
      <c r="BQ98" s="21">
        <f>VLOOKUP($C98,[1]Vienna!$AB$6:$AZ$40,$T98)</f>
        <v>25.547368421052632</v>
      </c>
      <c r="BR98" s="21">
        <f>VLOOKUP($C98,[1]Vienna!$B$7:$Y$40,18)</f>
        <v>11.676460606061633</v>
      </c>
      <c r="BS98" s="21">
        <f>VLOOKUP($C98,[1]Vienna!$B$7:$AA$40,26)</f>
        <v>0.60852108919757564</v>
      </c>
      <c r="BT98" s="22">
        <f>IF($V98=1,-[4]AB!$E$4,0)</f>
        <v>0</v>
      </c>
      <c r="BU98" s="63" t="s">
        <v>38</v>
      </c>
    </row>
    <row r="99" spans="1:73" x14ac:dyDescent="0.25">
      <c r="A99" s="188"/>
      <c r="B99" s="100">
        <v>2</v>
      </c>
      <c r="C99" s="26">
        <f t="shared" ref="C99:W99" si="107">IF(C69="","",C69)</f>
        <v>9</v>
      </c>
      <c r="D99" s="55" t="str">
        <f t="shared" si="107"/>
        <v>o</v>
      </c>
      <c r="E99" s="55" t="str">
        <f t="shared" si="107"/>
        <v>o+</v>
      </c>
      <c r="F99" s="54" t="str">
        <f t="shared" si="107"/>
        <v>o</v>
      </c>
      <c r="G99" s="54" t="str">
        <f t="shared" si="107"/>
        <v>o</v>
      </c>
      <c r="H99" s="54">
        <f t="shared" si="107"/>
        <v>0</v>
      </c>
      <c r="I99" s="54">
        <f t="shared" si="107"/>
        <v>2</v>
      </c>
      <c r="J99" s="54">
        <f t="shared" si="107"/>
        <v>2</v>
      </c>
      <c r="K99" s="54">
        <f t="shared" si="107"/>
        <v>1</v>
      </c>
      <c r="L99" s="54">
        <f t="shared" si="107"/>
        <v>1</v>
      </c>
      <c r="M99" s="54">
        <f t="shared" si="107"/>
        <v>2211</v>
      </c>
      <c r="N99" s="54">
        <f t="shared" si="107"/>
        <v>9</v>
      </c>
      <c r="O99" s="54">
        <f t="shared" si="107"/>
        <v>11</v>
      </c>
      <c r="P99" s="54">
        <f t="shared" si="107"/>
        <v>1</v>
      </c>
      <c r="Q99" s="54">
        <f t="shared" si="107"/>
        <v>1</v>
      </c>
      <c r="R99" s="54">
        <f t="shared" si="107"/>
        <v>1</v>
      </c>
      <c r="S99" s="54" t="str">
        <f t="shared" si="107"/>
        <v>o</v>
      </c>
      <c r="T99" s="26">
        <f t="shared" si="107"/>
        <v>18</v>
      </c>
      <c r="U99" s="54">
        <f t="shared" si="107"/>
        <v>0</v>
      </c>
      <c r="V99" s="54">
        <f t="shared" si="107"/>
        <v>0</v>
      </c>
      <c r="W99" s="19" t="str">
        <f t="shared" si="107"/>
        <v/>
      </c>
      <c r="X99" s="23">
        <f>IF(X69&gt;0,VLOOKUP(X69,'[3]2020_Envelope'!$BH$6:$CR$128,14),"")</f>
        <v>20.966709649171282</v>
      </c>
      <c r="Y99" s="23">
        <f>IF(Y69&gt;0,VLOOKUP(Y69,'[3]2020_Envelope'!$BH$6:$CR$128,14),"")</f>
        <v>75.261317305792772</v>
      </c>
      <c r="Z99" s="23">
        <f>IF(Z69&gt;0,VLOOKUP(Z69,'[3]2020_Envelope'!$BH$6:$CR$128,14),"")</f>
        <v>24.129149421187979</v>
      </c>
      <c r="AA99" s="23">
        <f>IF(AA69&gt;0,VLOOKUP(AA69,'[3]2020_Envelope'!$BH$6:$CR$128,14),"")</f>
        <v>61.718086925727427</v>
      </c>
      <c r="AB99" s="23" t="str">
        <f>IF(AB69&gt;0,VLOOKUP(AB69,'[3]2020_Envelope'!$BH$6:$CR$128,14),"")</f>
        <v/>
      </c>
      <c r="AC99" s="23" t="str">
        <f>IF(AC69&gt;0,VLOOKUP(AC69,'[3]2020_Envelope'!$BH$6:$CR$128,14),"")</f>
        <v/>
      </c>
      <c r="AD99" s="22" t="str">
        <f>IF(AD69&gt;0,VLOOKUP(AD69,'[3]2020_HVAC'!$EY$7:$KA$83,62),"")</f>
        <v/>
      </c>
      <c r="AE99" s="22" t="str">
        <f>IF(AE69&gt;0,VLOOKUP(AE69,'[3]2020_HVAC'!$EY$7:$KA$83,62),"")</f>
        <v/>
      </c>
      <c r="AF99" s="22" t="str">
        <f>IF(AF69&gt;0,VLOOKUP(AF69,'[3]2020_HVAC'!$EY$7:$KA$83,62),"")</f>
        <v/>
      </c>
      <c r="AG99" s="61">
        <f>VLOOKUP($C99,[2]Performance!$A$3:$K$36,2)</f>
        <v>2</v>
      </c>
      <c r="AH99" s="61">
        <f t="shared" ref="AH99:AH124" si="108">IF(AG99=0,62,IF(AG99=1,63,64))</f>
        <v>64</v>
      </c>
      <c r="AI99" s="22">
        <f>IF(AI69&gt;0,VLOOKUP(AI69,'[3]2020_HVAC'!$EY$7:$KA$83,AH99),"")</f>
        <v>33.114285714285721</v>
      </c>
      <c r="AJ99" s="22" t="str">
        <f>IF(AJ69&gt;0,VLOOKUP(AJ69,'[3]2020_HVAC'!$EY$7:$KA$83,62),"")</f>
        <v/>
      </c>
      <c r="AK99" s="22">
        <f>IF(AK69&gt;0,VLOOKUP(AK69,'[3]2020_HVAC'!$EY$7:$KA$83,62),"")</f>
        <v>107.36</v>
      </c>
      <c r="AL99" s="22">
        <f>IF(AL69&gt;0,VLOOKUP(AL69,'[3]2020_HVAC'!$EY$7:$KA$83,62),"")</f>
        <v>8.7142857142857135</v>
      </c>
      <c r="AM99" s="22" t="str">
        <f>IF(AM69&gt;0,VLOOKUP(AM69,'[3]2020_HVAC'!$EY$7:$KA$83,62),"")</f>
        <v/>
      </c>
      <c r="AN99" s="22" t="str">
        <f>IF(AN69&gt;0,VLOOKUP(AN69,'[3]2020_HVAC'!$EY$7:$KA$83,62),"")</f>
        <v/>
      </c>
      <c r="AO99" s="14">
        <f t="shared" ref="AO99:AO124" si="109">(SUM(X99:AF99)+SUM(AI99:AN99))*$AO$5</f>
        <v>46376.936862263123</v>
      </c>
      <c r="AP99" s="23">
        <f>IF(AP69&gt;0,VLOOKUP(AP69,'[3]2020_Envelope'!$BH$6:$CR$128,15),"")</f>
        <v>10.145758489580404</v>
      </c>
      <c r="AQ99" s="23">
        <f>IF(AQ69&gt;0,VLOOKUP(AQ69,'[3]2020_Envelope'!$BH$6:$CR$128,15),"")</f>
        <v>24.74096517320881</v>
      </c>
      <c r="AR99" s="23">
        <f>IF(AR69&gt;0,VLOOKUP(AR69,'[3]2020_Envelope'!$BH$6:$CR$128,15),"")</f>
        <v>11.67605822194653</v>
      </c>
      <c r="AS99" s="23">
        <f>IF(AS69&gt;0,VLOOKUP(AS69,'[3]2020_Envelope'!$BH$6:$CR$128,15),"")</f>
        <v>56.850874250924903</v>
      </c>
      <c r="AT99" s="23" t="str">
        <f>IF(AT69&gt;0,VLOOKUP(AT69,'[3]2020_Envelope'!$BH$6:$CR$128,15),"")</f>
        <v/>
      </c>
      <c r="AU99" s="23" t="str">
        <f>IF(AU69&gt;0,VLOOKUP(AU69,'[3]2020_Envelope'!$BH$6:$CR$128,15),"")</f>
        <v/>
      </c>
      <c r="AV99" s="22" t="str">
        <f>IF(AV69&gt;0,VLOOKUP(AV69,'[3]2020_HVAC'!$EY$7:$KA$83,65),"")</f>
        <v/>
      </c>
      <c r="AW99" s="22" t="str">
        <f>IF(AW69&gt;0,VLOOKUP(AW69,'[3]2020_HVAC'!$EY$7:$KA$83,65),"")</f>
        <v/>
      </c>
      <c r="AX99" s="22" t="str">
        <f>IF(AX69&gt;0,VLOOKUP(AX69,'[3]2020_HVAC'!$EY$7:$KA$83,65),"")</f>
        <v/>
      </c>
      <c r="AY99" s="61">
        <f>VLOOKUP($C99,[1]Performance!$A$3:$K$36,2)</f>
        <v>2</v>
      </c>
      <c r="AZ99" s="61">
        <f t="shared" ref="AZ99:AZ124" si="110">IF(AY99=0,65,IF(AY99=1,66,67))</f>
        <v>67</v>
      </c>
      <c r="BA99" s="22">
        <f>IF(BA69&gt;0,VLOOKUP(BA69,'[3]2020_HVAC'!$EY$7:$KA$83,AZ99),"")</f>
        <v>5.7672727272727276</v>
      </c>
      <c r="BB99" s="22" t="str">
        <f>IF(BB69&gt;0,VLOOKUP(BB69,'[3]2020_HVAC'!$EY$7:$KA$83,65),"")</f>
        <v/>
      </c>
      <c r="BC99" s="22">
        <f>IF(BC69&gt;0,VLOOKUP(BC69,'[3]2020_HVAC'!$EY$7:$KA$83,65),"")</f>
        <v>100.04</v>
      </c>
      <c r="BD99" s="22">
        <f>IF(BD69&gt;0,VLOOKUP(BD69,'[3]2020_HVAC'!$EY$7:$KA$83,65),"")</f>
        <v>1.2323232323232323</v>
      </c>
      <c r="BE99" s="22" t="str">
        <f>IF(BE69&gt;0,VLOOKUP(BE69,'[3]2020_HVAC'!$EY$7:$KA$83,65),"")</f>
        <v/>
      </c>
      <c r="BF99" s="22" t="str">
        <f>IF(BF69&gt;0,VLOOKUP(BF69,'[3]2020_HVAC'!$EY$7:$KA$83,65),"")</f>
        <v/>
      </c>
      <c r="BG99" s="14">
        <f t="shared" ref="BG99:BG107" si="111">(SUM(AP99:AX99)+SUM(BA99:BF99))*$BG$5</f>
        <v>208348.71957430406</v>
      </c>
      <c r="BH99" s="21">
        <f>IF($N99&gt;0,VLOOKUP($C99,[2]Vienna!$AB$7:$AN$40,$N99))/((IF($P99=1,'3 PlantsCodes'!$D$26,IF($P99=2,'3 PlantsCodes'!$D$27,IF($P99=3,'3 PlantsCodes'!$D$28,IF($P99=4,'3 PlantsCodes'!#REF!)))))*IF($R99=1,'3 PlantsCodes'!$D$31,IF($R99=2,'3 PlantsCodes'!$D$32)))</f>
        <v>75.488759478825159</v>
      </c>
      <c r="BI99" s="21">
        <f>IF($O99&gt;0,VLOOKUP($C99,[2]Vienna!$AB$7:$AN$40,$O99),0)/(IF($Q99=1,'3 PlantsCodes'!$E$26,IF($Q99=3,'3 PlantsCodes'!$E$28,IF($Q99=4,'3 PlantsCodes'!$E$29,1)))*IF($R99=1,'3 PlantsCodes'!$E$31,IF($R99=2,'3 PlantsCodes'!$E$32)))</f>
        <v>5.0293035070175254</v>
      </c>
      <c r="BJ99" s="21">
        <f>VLOOKUP($C99,[2]Vienna!$AB$6:$AZ$40,$T99)</f>
        <v>15.72</v>
      </c>
      <c r="BK99" s="21">
        <f>VLOOKUP($C99,[2]Vienna!$B$7:$Y$40,18)</f>
        <v>11.353794285713454</v>
      </c>
      <c r="BL99" s="21">
        <f>VLOOKUP($C99,[2]Vienna!$B$7:$AA$40,26)</f>
        <v>0.5046386497810873</v>
      </c>
      <c r="BM99" s="22">
        <f>IF($V99=1,-[4]SFH!$E$4,0)</f>
        <v>0</v>
      </c>
      <c r="BN99" s="63" t="s">
        <v>38</v>
      </c>
      <c r="BO99" s="21">
        <f>IF($N99&gt;0,VLOOKUP($C99,[1]Vienna!$AB$7:$AN$40,$N99))/((IF($P99=1,'3 PlantsCodes'!$D$26,IF($P99=2,'3 PlantsCodes'!$D$27,IF($P99=3,'3 PlantsCodes'!$D$28,IF($P99=4,'3 PlantsCodes'!D95)))))*IF($R99=1,'3 PlantsCodes'!$D$31,IF($R99=2,'3 PlantsCodes'!$D$32)))</f>
        <v>75.897918272800851</v>
      </c>
      <c r="BP99" s="21">
        <f>IF($O99&gt;0,VLOOKUP($C99,[1]Vienna!$AB$7:$AN$40,$O99),0)/(IF($Q99=1,'3 PlantsCodes'!$E$26,IF($Q99=3,'3 PlantsCodes'!$E$28,IF($Q99=4,'3 PlantsCodes'!$E$29,1)))*IF($R99=1,'3 PlantsCodes'!$E$31,IF($R99=2,'3 PlantsCodes'!$E$32)))</f>
        <v>4.4212983069342426</v>
      </c>
      <c r="BQ99" s="21">
        <f>VLOOKUP($C99,[1]Vienna!$AB$6:$AZ$40,$T99)</f>
        <v>24.27</v>
      </c>
      <c r="BR99" s="21">
        <f>VLOOKUP($C99,[1]Vienna!$B$7:$Y$40,18)</f>
        <v>11.676460606061633</v>
      </c>
      <c r="BS99" s="21">
        <f>VLOOKUP($C99,[1]Vienna!$B$7:$AA$40,26)</f>
        <v>0.44313664395477786</v>
      </c>
      <c r="BT99" s="22">
        <f>IF($V99=1,-[4]AB!$E$4,0)</f>
        <v>0</v>
      </c>
      <c r="BU99" s="63" t="s">
        <v>38</v>
      </c>
    </row>
    <row r="100" spans="1:73" x14ac:dyDescent="0.25">
      <c r="A100" s="188"/>
      <c r="B100" s="100">
        <v>3</v>
      </c>
      <c r="C100" s="26">
        <f t="shared" ref="C100:W100" si="112">IF(C70="","",C70)</f>
        <v>19</v>
      </c>
      <c r="D100" s="55" t="str">
        <f t="shared" si="112"/>
        <v>o+</v>
      </c>
      <c r="E100" s="55" t="str">
        <f t="shared" si="112"/>
        <v>o+</v>
      </c>
      <c r="F100" s="54" t="str">
        <f t="shared" si="112"/>
        <v>o</v>
      </c>
      <c r="G100" s="54" t="str">
        <f t="shared" si="112"/>
        <v>o</v>
      </c>
      <c r="H100" s="54">
        <f t="shared" si="112"/>
        <v>0</v>
      </c>
      <c r="I100" s="54">
        <f t="shared" si="112"/>
        <v>3</v>
      </c>
      <c r="J100" s="54">
        <f t="shared" si="112"/>
        <v>2</v>
      </c>
      <c r="K100" s="54">
        <f t="shared" si="112"/>
        <v>1</v>
      </c>
      <c r="L100" s="54">
        <f t="shared" si="112"/>
        <v>1</v>
      </c>
      <c r="M100" s="54">
        <f t="shared" si="112"/>
        <v>3211</v>
      </c>
      <c r="N100" s="54">
        <f t="shared" si="112"/>
        <v>9</v>
      </c>
      <c r="O100" s="54">
        <f t="shared" si="112"/>
        <v>11</v>
      </c>
      <c r="P100" s="54">
        <f t="shared" si="112"/>
        <v>1</v>
      </c>
      <c r="Q100" s="54">
        <f t="shared" si="112"/>
        <v>1</v>
      </c>
      <c r="R100" s="54">
        <f t="shared" si="112"/>
        <v>1</v>
      </c>
      <c r="S100" s="54" t="str">
        <f t="shared" si="112"/>
        <v>o</v>
      </c>
      <c r="T100" s="26">
        <f t="shared" si="112"/>
        <v>18</v>
      </c>
      <c r="U100" s="54">
        <f t="shared" si="112"/>
        <v>0</v>
      </c>
      <c r="V100" s="54">
        <f t="shared" si="112"/>
        <v>0</v>
      </c>
      <c r="W100" s="19" t="str">
        <f t="shared" si="112"/>
        <v/>
      </c>
      <c r="X100" s="23">
        <f>IF(X70&gt;0,VLOOKUP(X70,'[3]2020_Envelope'!$BH$6:$CR$128,14),"")</f>
        <v>22.897853958963374</v>
      </c>
      <c r="Y100" s="23">
        <f>IF(Y70&gt;0,VLOOKUP(Y70,'[3]2020_Envelope'!$BH$6:$CR$128,14),"")</f>
        <v>81.533093747942146</v>
      </c>
      <c r="Z100" s="23">
        <f>IF(Z70&gt;0,VLOOKUP(Z70,'[3]2020_Envelope'!$BH$6:$CR$128,14),"")</f>
        <v>27.643454967517155</v>
      </c>
      <c r="AA100" s="23">
        <f>IF(AA70&gt;0,VLOOKUP(AA70,'[3]2020_Envelope'!$BH$6:$CR$128,14),"")</f>
        <v>61.718086925727427</v>
      </c>
      <c r="AB100" s="23" t="str">
        <f>IF(AB70&gt;0,VLOOKUP(AB70,'[3]2020_Envelope'!$BH$6:$CR$128,14),"")</f>
        <v/>
      </c>
      <c r="AC100" s="23" t="str">
        <f>IF(AC70&gt;0,VLOOKUP(AC70,'[3]2020_Envelope'!$BH$6:$CR$128,14),"")</f>
        <v/>
      </c>
      <c r="AD100" s="22" t="str">
        <f>IF(AD70&gt;0,VLOOKUP(AD70,'[3]2020_HVAC'!$EY$7:$KA$83,62),"")</f>
        <v/>
      </c>
      <c r="AE100" s="22" t="str">
        <f>IF(AE70&gt;0,VLOOKUP(AE70,'[3]2020_HVAC'!$EY$7:$KA$83,62),"")</f>
        <v/>
      </c>
      <c r="AF100" s="22" t="str">
        <f>IF(AF70&gt;0,VLOOKUP(AF70,'[3]2020_HVAC'!$EY$7:$KA$83,62),"")</f>
        <v/>
      </c>
      <c r="AG100" s="61">
        <f>VLOOKUP($C100,[2]Performance!$A$3:$K$36,2)</f>
        <v>2</v>
      </c>
      <c r="AH100" s="61">
        <f t="shared" si="108"/>
        <v>64</v>
      </c>
      <c r="AI100" s="22">
        <f>IF(AI70&gt;0,VLOOKUP(AI70,'[3]2020_HVAC'!$EY$7:$KA$83,AH100),"")</f>
        <v>33.114285714285721</v>
      </c>
      <c r="AJ100" s="22" t="str">
        <f>IF(AJ70&gt;0,VLOOKUP(AJ70,'[3]2020_HVAC'!$EY$7:$KA$83,62),"")</f>
        <v/>
      </c>
      <c r="AK100" s="22">
        <f>IF(AK70&gt;0,VLOOKUP(AK70,'[3]2020_HVAC'!$EY$7:$KA$83,62),"")</f>
        <v>107.36</v>
      </c>
      <c r="AL100" s="22">
        <f>IF(AL70&gt;0,VLOOKUP(AL70,'[3]2020_HVAC'!$EY$7:$KA$83,62),"")</f>
        <v>8.7142857142857135</v>
      </c>
      <c r="AM100" s="22" t="str">
        <f>IF(AM70&gt;0,VLOOKUP(AM70,'[3]2020_HVAC'!$EY$7:$KA$83,62),"")</f>
        <v/>
      </c>
      <c r="AN100" s="22" t="str">
        <f>IF(AN70&gt;0,VLOOKUP(AN70,'[3]2020_HVAC'!$EY$7:$KA$83,62),"")</f>
        <v/>
      </c>
      <c r="AO100" s="14">
        <f t="shared" si="109"/>
        <v>48017.348544021021</v>
      </c>
      <c r="AP100" s="23">
        <f>IF(AP70&gt;0,VLOOKUP(AP70,'[3]2020_Envelope'!$BH$6:$CR$128,15),"")</f>
        <v>11.080236245199652</v>
      </c>
      <c r="AQ100" s="23">
        <f>IF(AQ70&gt;0,VLOOKUP(AQ70,'[3]2020_Envelope'!$BH$6:$CR$128,15),"")</f>
        <v>26.802712270976212</v>
      </c>
      <c r="AR100" s="23">
        <f>IF(AR70&gt;0,VLOOKUP(AR70,'[3]2020_Envelope'!$BH$6:$CR$128,15),"")</f>
        <v>13.376625260278079</v>
      </c>
      <c r="AS100" s="23">
        <f>IF(AS70&gt;0,VLOOKUP(AS70,'[3]2020_Envelope'!$BH$6:$CR$128,15),"")</f>
        <v>56.850874250924903</v>
      </c>
      <c r="AT100" s="23" t="str">
        <f>IF(AT70&gt;0,VLOOKUP(AT70,'[3]2020_Envelope'!$BH$6:$CR$128,15),"")</f>
        <v/>
      </c>
      <c r="AU100" s="23" t="str">
        <f>IF(AU70&gt;0,VLOOKUP(AU70,'[3]2020_Envelope'!$BH$6:$CR$128,15),"")</f>
        <v/>
      </c>
      <c r="AV100" s="22" t="str">
        <f>IF(AV70&gt;0,VLOOKUP(AV70,'[3]2020_HVAC'!$EY$7:$KA$83,65),"")</f>
        <v/>
      </c>
      <c r="AW100" s="22" t="str">
        <f>IF(AW70&gt;0,VLOOKUP(AW70,'[3]2020_HVAC'!$EY$7:$KA$83,65),"")</f>
        <v/>
      </c>
      <c r="AX100" s="22" t="str">
        <f>IF(AX70&gt;0,VLOOKUP(AX70,'[3]2020_HVAC'!$EY$7:$KA$83,65),"")</f>
        <v/>
      </c>
      <c r="AY100" s="61">
        <f>VLOOKUP($C100,[1]Performance!$A$3:$K$36,2)</f>
        <v>2</v>
      </c>
      <c r="AZ100" s="61">
        <f t="shared" si="110"/>
        <v>67</v>
      </c>
      <c r="BA100" s="22">
        <f>IF(BA70&gt;0,VLOOKUP(BA70,'[3]2020_HVAC'!$EY$7:$KA$83,AZ100),"")</f>
        <v>5.7672727272727276</v>
      </c>
      <c r="BB100" s="22" t="str">
        <f>IF(BB70&gt;0,VLOOKUP(BB70,'[3]2020_HVAC'!$EY$7:$KA$83,65),"")</f>
        <v/>
      </c>
      <c r="BC100" s="22">
        <f>IF(BC70&gt;0,VLOOKUP(BC70,'[3]2020_HVAC'!$EY$7:$KA$83,65),"")</f>
        <v>100.04</v>
      </c>
      <c r="BD100" s="22">
        <f>IF(BD70&gt;0,VLOOKUP(BD70,'[3]2020_HVAC'!$EY$7:$KA$83,65),"")</f>
        <v>1.2323232323232323</v>
      </c>
      <c r="BE100" s="22" t="str">
        <f>IF(BE70&gt;0,VLOOKUP(BE70,'[3]2020_HVAC'!$EY$7:$KA$83,65),"")</f>
        <v/>
      </c>
      <c r="BF100" s="22" t="str">
        <f>IF(BF70&gt;0,VLOOKUP(BF70,'[3]2020_HVAC'!$EY$7:$KA$83,65),"")</f>
        <v/>
      </c>
      <c r="BG100" s="14">
        <f t="shared" si="111"/>
        <v>212998.54354710507</v>
      </c>
      <c r="BH100" s="21">
        <f>IF($N100&gt;0,VLOOKUP($C100,[2]Vienna!$AB$7:$AN$40,$N100))/((IF($P100=1,'3 PlantsCodes'!$D$26,IF($P100=2,'3 PlantsCodes'!$D$27,IF($P100=3,'3 PlantsCodes'!$D$28,IF($P100=4,'3 PlantsCodes'!#REF!)))))*IF($R100=1,'3 PlantsCodes'!$D$31,IF($R100=2,'3 PlantsCodes'!$D$32)))</f>
        <v>64.527631765783781</v>
      </c>
      <c r="BI100" s="21">
        <f>IF($O100&gt;0,VLOOKUP($C100,[2]Vienna!$AB$7:$AN$40,$O100),0)/(IF($Q100=1,'3 PlantsCodes'!$E$26,IF($Q100=3,'3 PlantsCodes'!$E$28,IF($Q100=4,'3 PlantsCodes'!$E$29,1)))*IF($R100=1,'3 PlantsCodes'!$E$31,IF($R100=2,'3 PlantsCodes'!$E$32)))</f>
        <v>5.3484280407464464</v>
      </c>
      <c r="BJ100" s="21">
        <f>VLOOKUP($C100,[2]Vienna!$AB$6:$AZ$40,$T100)</f>
        <v>15.72</v>
      </c>
      <c r="BK100" s="21">
        <f>VLOOKUP($C100,[2]Vienna!$B$7:$Y$40,18)</f>
        <v>11.353794285713454</v>
      </c>
      <c r="BL100" s="21">
        <f>VLOOKUP($C100,[2]Vienna!$B$7:$AA$40,26)</f>
        <v>0.4921481750629762</v>
      </c>
      <c r="BM100" s="22">
        <f>IF($V100=1,-[4]SFH!$E$4,0)</f>
        <v>0</v>
      </c>
      <c r="BN100" s="63" t="s">
        <v>38</v>
      </c>
      <c r="BO100" s="21">
        <f>IF($N100&gt;0,VLOOKUP($C100,[1]Vienna!$AB$7:$AN$40,$N100))/((IF($P100=1,'3 PlantsCodes'!$D$26,IF($P100=2,'3 PlantsCodes'!$D$27,IF($P100=3,'3 PlantsCodes'!$D$28,IF($P100=4,'3 PlantsCodes'!D96)))))*IF($R100=1,'3 PlantsCodes'!$D$31,IF($R100=2,'3 PlantsCodes'!$D$32)))</f>
        <v>69.953782400637266</v>
      </c>
      <c r="BP100" s="21">
        <f>IF($O100&gt;0,VLOOKUP($C100,[1]Vienna!$AB$7:$AN$40,$O100),0)/(IF($Q100=1,'3 PlantsCodes'!$E$26,IF($Q100=3,'3 PlantsCodes'!$E$28,IF($Q100=4,'3 PlantsCodes'!$E$29,1)))*IF($R100=1,'3 PlantsCodes'!$E$31,IF($R100=2,'3 PlantsCodes'!$E$32)))</f>
        <v>4.6832616155084548</v>
      </c>
      <c r="BQ100" s="21">
        <f>VLOOKUP($C100,[1]Vienna!$AB$6:$AZ$40,$T100)</f>
        <v>24.27</v>
      </c>
      <c r="BR100" s="21">
        <f>VLOOKUP($C100,[1]Vienna!$B$7:$Y$40,18)</f>
        <v>11.676460606061633</v>
      </c>
      <c r="BS100" s="21">
        <f>VLOOKUP($C100,[1]Vienna!$B$7:$AA$40,26)</f>
        <v>0.43894809992325928</v>
      </c>
      <c r="BT100" s="22">
        <f>IF($V100=1,-[4]AB!$E$4,0)</f>
        <v>0</v>
      </c>
      <c r="BU100" s="63" t="s">
        <v>38</v>
      </c>
    </row>
    <row r="101" spans="1:73" x14ac:dyDescent="0.25">
      <c r="A101" s="188"/>
      <c r="B101" s="100">
        <v>4</v>
      </c>
      <c r="C101" s="26">
        <f t="shared" ref="C101:W101" si="113">IF(C71="","",C71)</f>
        <v>23</v>
      </c>
      <c r="D101" s="55" t="str">
        <f t="shared" si="113"/>
        <v>o+</v>
      </c>
      <c r="E101" s="55" t="str">
        <f t="shared" si="113"/>
        <v>+</v>
      </c>
      <c r="F101" s="54" t="str">
        <f t="shared" si="113"/>
        <v>o</v>
      </c>
      <c r="G101" s="54" t="str">
        <f t="shared" si="113"/>
        <v>o</v>
      </c>
      <c r="H101" s="54">
        <f t="shared" si="113"/>
        <v>0</v>
      </c>
      <c r="I101" s="54">
        <f t="shared" si="113"/>
        <v>3</v>
      </c>
      <c r="J101" s="54">
        <f t="shared" si="113"/>
        <v>3</v>
      </c>
      <c r="K101" s="54">
        <f t="shared" si="113"/>
        <v>1</v>
      </c>
      <c r="L101" s="54">
        <f t="shared" si="113"/>
        <v>1</v>
      </c>
      <c r="M101" s="54">
        <f t="shared" si="113"/>
        <v>3311</v>
      </c>
      <c r="N101" s="54">
        <f t="shared" si="113"/>
        <v>8</v>
      </c>
      <c r="O101" s="54">
        <f t="shared" si="113"/>
        <v>13</v>
      </c>
      <c r="P101" s="54">
        <f t="shared" si="113"/>
        <v>1</v>
      </c>
      <c r="Q101" s="54">
        <f t="shared" si="113"/>
        <v>1</v>
      </c>
      <c r="R101" s="54">
        <f t="shared" si="113"/>
        <v>1</v>
      </c>
      <c r="S101" s="54" t="str">
        <f t="shared" si="113"/>
        <v>o</v>
      </c>
      <c r="T101" s="26">
        <f t="shared" si="113"/>
        <v>17</v>
      </c>
      <c r="U101" s="54">
        <f t="shared" si="113"/>
        <v>0</v>
      </c>
      <c r="V101" s="54">
        <f t="shared" si="113"/>
        <v>0</v>
      </c>
      <c r="W101" s="19" t="str">
        <f t="shared" si="113"/>
        <v/>
      </c>
      <c r="X101" s="23">
        <f>IF(X71&gt;0,VLOOKUP(X71,'[3]2020_Envelope'!$BH$6:$CR$128,14),"")</f>
        <v>22.897853958963374</v>
      </c>
      <c r="Y101" s="23">
        <f>IF(Y71&gt;0,VLOOKUP(Y71,'[3]2020_Envelope'!$BH$6:$CR$128,14),"")</f>
        <v>81.533093747942146</v>
      </c>
      <c r="Z101" s="23">
        <f>IF(Z71&gt;0,VLOOKUP(Z71,'[3]2020_Envelope'!$BH$6:$CR$128,14),"")</f>
        <v>27.643454967517155</v>
      </c>
      <c r="AA101" s="23">
        <f>IF(AA71&gt;0,VLOOKUP(AA71,'[3]2020_Envelope'!$BH$6:$CR$128,14),"")</f>
        <v>69.432847791443379</v>
      </c>
      <c r="AB101" s="23" t="str">
        <f>IF(AB71&gt;0,VLOOKUP(AB71,'[3]2020_Envelope'!$BH$6:$CR$128,14),"")</f>
        <v/>
      </c>
      <c r="AC101" s="23" t="str">
        <f>IF(AC71&gt;0,VLOOKUP(AC71,'[3]2020_Envelope'!$BH$6:$CR$128,14),"")</f>
        <v/>
      </c>
      <c r="AD101" s="22" t="str">
        <f>IF(AD71&gt;0,VLOOKUP(AD71,'[3]2020_HVAC'!$EY$7:$KA$83,62),"")</f>
        <v/>
      </c>
      <c r="AE101" s="22" t="str">
        <f>IF(AE71&gt;0,VLOOKUP(AE71,'[3]2020_HVAC'!$EY$7:$KA$83,62),"")</f>
        <v/>
      </c>
      <c r="AF101" s="22" t="str">
        <f>IF(AF71&gt;0,VLOOKUP(AF71,'[3]2020_HVAC'!$EY$7:$KA$83,62),"")</f>
        <v/>
      </c>
      <c r="AG101" s="61">
        <f>VLOOKUP($C101,[2]Performance!$A$3:$K$36,2)</f>
        <v>2</v>
      </c>
      <c r="AH101" s="61">
        <f t="shared" si="108"/>
        <v>64</v>
      </c>
      <c r="AI101" s="22">
        <f>IF(AI71&gt;0,VLOOKUP(AI71,'[3]2020_HVAC'!$EY$7:$KA$83,AH101),"")</f>
        <v>84.395973047621382</v>
      </c>
      <c r="AJ101" s="22" t="str">
        <f>IF(AJ71&gt;0,VLOOKUP(AJ71,'[3]2020_HVAC'!$EY$7:$KA$83,62),"")</f>
        <v/>
      </c>
      <c r="AK101" s="22">
        <f>IF(AK71&gt;0,VLOOKUP(AK71,'[3]2020_HVAC'!$EY$7:$KA$83,62),"")</f>
        <v>107.36</v>
      </c>
      <c r="AL101" s="22">
        <f>IF(AL71&gt;0,VLOOKUP(AL71,'[3]2020_HVAC'!$EY$7:$KA$83,62),"")</f>
        <v>8.7142857142857135</v>
      </c>
      <c r="AM101" s="22" t="str">
        <f>IF(AM71&gt;0,VLOOKUP(AM71,'[3]2020_HVAC'!$EY$7:$KA$83,62),"")</f>
        <v/>
      </c>
      <c r="AN101" s="22" t="str">
        <f>IF(AN71&gt;0,VLOOKUP(AN71,'[3]2020_HVAC'!$EY$7:$KA$83,62),"")</f>
        <v/>
      </c>
      <c r="AO101" s="14">
        <f t="shared" si="109"/>
        <v>56276.851291888241</v>
      </c>
      <c r="AP101" s="23">
        <f>IF(AP71&gt;0,VLOOKUP(AP71,'[3]2020_Envelope'!$BH$6:$CR$128,15),"")</f>
        <v>11.080236245199652</v>
      </c>
      <c r="AQ101" s="23">
        <f>IF(AQ71&gt;0,VLOOKUP(AQ71,'[3]2020_Envelope'!$BH$6:$CR$128,15),"")</f>
        <v>26.802712270976212</v>
      </c>
      <c r="AR101" s="23">
        <f>IF(AR71&gt;0,VLOOKUP(AR71,'[3]2020_Envelope'!$BH$6:$CR$128,15),"")</f>
        <v>13.376625260278079</v>
      </c>
      <c r="AS101" s="23">
        <f>IF(AS71&gt;0,VLOOKUP(AS71,'[3]2020_Envelope'!$BH$6:$CR$128,15),"")</f>
        <v>63.95723353229053</v>
      </c>
      <c r="AT101" s="23" t="str">
        <f>IF(AT71&gt;0,VLOOKUP(AT71,'[3]2020_Envelope'!$BH$6:$CR$128,15),"")</f>
        <v/>
      </c>
      <c r="AU101" s="23" t="str">
        <f>IF(AU71&gt;0,VLOOKUP(AU71,'[3]2020_Envelope'!$BH$6:$CR$128,15),"")</f>
        <v/>
      </c>
      <c r="AV101" s="22" t="str">
        <f>IF(AV71&gt;0,VLOOKUP(AV71,'[3]2020_HVAC'!$EY$7:$KA$83,65),"")</f>
        <v/>
      </c>
      <c r="AW101" s="22" t="str">
        <f>IF(AW71&gt;0,VLOOKUP(AW71,'[3]2020_HVAC'!$EY$7:$KA$83,65),"")</f>
        <v/>
      </c>
      <c r="AX101" s="22" t="str">
        <f>IF(AX71&gt;0,VLOOKUP(AX71,'[3]2020_HVAC'!$EY$7:$KA$83,65),"")</f>
        <v/>
      </c>
      <c r="AY101" s="61">
        <f>VLOOKUP($C101,[1]Performance!$A$3:$K$36,2)</f>
        <v>2</v>
      </c>
      <c r="AZ101" s="61">
        <f t="shared" si="110"/>
        <v>67</v>
      </c>
      <c r="BA101" s="22">
        <f>IF(BA71&gt;0,VLOOKUP(BA71,'[3]2020_HVAC'!$EY$7:$KA$83,AZ101),"")</f>
        <v>51.512954997986093</v>
      </c>
      <c r="BB101" s="22" t="str">
        <f>IF(BB71&gt;0,VLOOKUP(BB71,'[3]2020_HVAC'!$EY$7:$KA$83,65),"")</f>
        <v/>
      </c>
      <c r="BC101" s="22">
        <f>IF(BC71&gt;0,VLOOKUP(BC71,'[3]2020_HVAC'!$EY$7:$KA$83,65),"")</f>
        <v>100.04</v>
      </c>
      <c r="BD101" s="22">
        <f>IF(BD71&gt;0,VLOOKUP(BD71,'[3]2020_HVAC'!$EY$7:$KA$83,65),"")</f>
        <v>1.2323232323232323</v>
      </c>
      <c r="BE101" s="22" t="str">
        <f>IF(BE71&gt;0,VLOOKUP(BE71,'[3]2020_HVAC'!$EY$7:$KA$83,65),"")</f>
        <v/>
      </c>
      <c r="BF101" s="22" t="str">
        <f>IF(BF71&gt;0,VLOOKUP(BF71,'[3]2020_HVAC'!$EY$7:$KA$83,65),"")</f>
        <v/>
      </c>
      <c r="BG101" s="14">
        <f t="shared" si="111"/>
        <v>265322.06468366331</v>
      </c>
      <c r="BH101" s="21">
        <f>IF($N101&gt;0,VLOOKUP($C101,[2]Vienna!$AB$7:$AN$40,$N101))/((IF($P101=1,'3 PlantsCodes'!$D$26,IF($P101=2,'3 PlantsCodes'!$D$27,IF($P101=3,'3 PlantsCodes'!$D$28,IF($P101=4,'3 PlantsCodes'!#REF!)))))*IF($R101=1,'3 PlantsCodes'!$D$31,IF($R101=2,'3 PlantsCodes'!$D$32)))</f>
        <v>16.889471309709961</v>
      </c>
      <c r="BI101" s="21">
        <f>IF($O101&gt;0,VLOOKUP($C101,[2]Vienna!$AB$7:$AN$40,$O101),0)/(IF($Q101=1,'3 PlantsCodes'!$E$26,IF($Q101=3,'3 PlantsCodes'!$E$28,IF($Q101=4,'3 PlantsCodes'!$E$29,1)))*IF($R101=1,'3 PlantsCodes'!$E$31,IF($R101=2,'3 PlantsCodes'!$E$32)))</f>
        <v>4.1944033198872503</v>
      </c>
      <c r="BJ101" s="21">
        <f>VLOOKUP($C101,[2]Vienna!$AB$6:$AZ$40,$T101)</f>
        <v>4.4968102940139874</v>
      </c>
      <c r="BK101" s="21">
        <f>VLOOKUP($C101,[2]Vienna!$B$7:$Y$40,18)</f>
        <v>11.353794285713454</v>
      </c>
      <c r="BL101" s="21">
        <f>VLOOKUP($C101,[2]Vienna!$B$7:$AA$40,26)</f>
        <v>0.47001839686027785</v>
      </c>
      <c r="BM101" s="22">
        <f>IF($V101=1,-[4]SFH!$E$4,0)</f>
        <v>0</v>
      </c>
      <c r="BN101" s="63" t="s">
        <v>38</v>
      </c>
      <c r="BO101" s="21">
        <f>IF($N101&gt;0,VLOOKUP($C101,[1]Vienna!$AB$7:$AN$40,$N101))/((IF($P101=1,'3 PlantsCodes'!$D$26,IF($P101=2,'3 PlantsCodes'!$D$27,IF($P101=3,'3 PlantsCodes'!$D$28,IF($P101=4,'3 PlantsCodes'!D97)))))*IF($R101=1,'3 PlantsCodes'!$D$31,IF($R101=2,'3 PlantsCodes'!$D$32)))</f>
        <v>18.751957135579339</v>
      </c>
      <c r="BP101" s="21">
        <f>IF($O101&gt;0,VLOOKUP($C101,[1]Vienna!$AB$7:$AN$40,$O101),0)/(IF($Q101=1,'3 PlantsCodes'!$E$26,IF($Q101=3,'3 PlantsCodes'!$E$28,IF($Q101=4,'3 PlantsCodes'!$E$29,1)))*IF($R101=1,'3 PlantsCodes'!$E$31,IF($R101=2,'3 PlantsCodes'!$E$32)))</f>
        <v>3.4081078722729177</v>
      </c>
      <c r="BQ101" s="21">
        <f>VLOOKUP($C101,[1]Vienna!$AB$6:$AZ$40,$T101)</f>
        <v>7.0222647351351934</v>
      </c>
      <c r="BR101" s="21">
        <f>VLOOKUP($C101,[1]Vienna!$B$7:$Y$40,18)</f>
        <v>11.676460606061633</v>
      </c>
      <c r="BS101" s="21">
        <f>VLOOKUP($C101,[1]Vienna!$B$7:$AA$40,26)</f>
        <v>0.4230876852885555</v>
      </c>
      <c r="BT101" s="22">
        <f>IF($V101=1,-[4]AB!$E$4,0)</f>
        <v>0</v>
      </c>
      <c r="BU101" s="63" t="s">
        <v>38</v>
      </c>
    </row>
    <row r="102" spans="1:73" x14ac:dyDescent="0.25">
      <c r="A102" s="188"/>
      <c r="B102" s="100">
        <v>5</v>
      </c>
      <c r="C102" s="26">
        <f t="shared" ref="C102:W102" si="114">IF(C72="","",C72)</f>
        <v>25</v>
      </c>
      <c r="D102" s="55" t="str">
        <f t="shared" si="114"/>
        <v>o+</v>
      </c>
      <c r="E102" s="55" t="str">
        <f t="shared" si="114"/>
        <v>+</v>
      </c>
      <c r="F102" s="54" t="str">
        <f t="shared" si="114"/>
        <v>o</v>
      </c>
      <c r="G102" s="54" t="str">
        <f t="shared" si="114"/>
        <v>o</v>
      </c>
      <c r="H102" s="54">
        <f t="shared" si="114"/>
        <v>1</v>
      </c>
      <c r="I102" s="54">
        <f t="shared" si="114"/>
        <v>3</v>
      </c>
      <c r="J102" s="54">
        <f t="shared" si="114"/>
        <v>3</v>
      </c>
      <c r="K102" s="54">
        <f t="shared" si="114"/>
        <v>1</v>
      </c>
      <c r="L102" s="54">
        <f t="shared" si="114"/>
        <v>2</v>
      </c>
      <c r="M102" s="54">
        <f t="shared" si="114"/>
        <v>3312</v>
      </c>
      <c r="N102" s="54">
        <f t="shared" si="114"/>
        <v>8</v>
      </c>
      <c r="O102" s="54">
        <f t="shared" si="114"/>
        <v>13</v>
      </c>
      <c r="P102" s="54">
        <f t="shared" si="114"/>
        <v>1</v>
      </c>
      <c r="Q102" s="54">
        <f t="shared" si="114"/>
        <v>1</v>
      </c>
      <c r="R102" s="54">
        <f t="shared" si="114"/>
        <v>1</v>
      </c>
      <c r="S102" s="54" t="str">
        <f t="shared" si="114"/>
        <v>o</v>
      </c>
      <c r="T102" s="26">
        <f t="shared" si="114"/>
        <v>17</v>
      </c>
      <c r="U102" s="54">
        <f t="shared" si="114"/>
        <v>0</v>
      </c>
      <c r="V102" s="54">
        <f t="shared" si="114"/>
        <v>0</v>
      </c>
      <c r="W102" s="19" t="str">
        <f t="shared" si="114"/>
        <v/>
      </c>
      <c r="X102" s="23">
        <f>IF(X72&gt;0,VLOOKUP(X72,'[3]2020_Envelope'!$BH$6:$CR$128,14),"")</f>
        <v>22.897853958963374</v>
      </c>
      <c r="Y102" s="23">
        <f>IF(Y72&gt;0,VLOOKUP(Y72,'[3]2020_Envelope'!$BH$6:$CR$128,14),"")</f>
        <v>81.533093747942146</v>
      </c>
      <c r="Z102" s="23">
        <f>IF(Z72&gt;0,VLOOKUP(Z72,'[3]2020_Envelope'!$BH$6:$CR$128,14),"")</f>
        <v>27.643454967517155</v>
      </c>
      <c r="AA102" s="23">
        <f>IF(AA72&gt;0,VLOOKUP(AA72,'[3]2020_Envelope'!$BH$6:$CR$128,14),"")</f>
        <v>69.432847791443379</v>
      </c>
      <c r="AB102" s="23" t="str">
        <f>IF(AB72&gt;0,VLOOKUP(AB72,'[3]2020_Envelope'!$BH$6:$CR$128,14),"")</f>
        <v/>
      </c>
      <c r="AC102" s="23" t="str">
        <f>IF(AC72&gt;0,VLOOKUP(AC72,'[3]2020_Envelope'!$BH$6:$CR$128,14),"")</f>
        <v/>
      </c>
      <c r="AD102" s="22">
        <f>IF(AD72&gt;0,VLOOKUP(AD72,'[3]2020_HVAC'!$EY$7:$KA$83,62),"")</f>
        <v>6.8624999999999998</v>
      </c>
      <c r="AE102" s="22">
        <f>IF(AE72&gt;0,VLOOKUP(AE72,'[3]2020_HVAC'!$EY$7:$KA$83,62),"")</f>
        <v>11.80655</v>
      </c>
      <c r="AF102" s="22" t="str">
        <f>IF(AF72&gt;0,VLOOKUP(AF72,'[3]2020_HVAC'!$EY$7:$KA$83,62),"")</f>
        <v/>
      </c>
      <c r="AG102" s="61">
        <f>VLOOKUP($C102,[2]Performance!$A$3:$K$36,2)</f>
        <v>2</v>
      </c>
      <c r="AH102" s="61">
        <f t="shared" si="108"/>
        <v>64</v>
      </c>
      <c r="AI102" s="22">
        <f>IF(AI72&gt;0,VLOOKUP(AI72,'[3]2020_HVAC'!$EY$7:$KA$83,AH102),"")</f>
        <v>84.395973047621382</v>
      </c>
      <c r="AJ102" s="22" t="str">
        <f>IF(AJ72&gt;0,VLOOKUP(AJ72,'[3]2020_HVAC'!$EY$7:$KA$83,62),"")</f>
        <v/>
      </c>
      <c r="AK102" s="22">
        <f>IF(AK72&gt;0,VLOOKUP(AK72,'[3]2020_HVAC'!$EY$7:$KA$83,62),"")</f>
        <v>107.36</v>
      </c>
      <c r="AL102" s="22">
        <f>IF(AL72&gt;0,VLOOKUP(AL72,'[3]2020_HVAC'!$EY$7:$KA$83,62),"")</f>
        <v>8.7142857142857135</v>
      </c>
      <c r="AM102" s="22" t="str">
        <f>IF(AM72&gt;0,VLOOKUP(AM72,'[3]2020_HVAC'!$EY$7:$KA$83,62),"")</f>
        <v/>
      </c>
      <c r="AN102" s="22" t="str">
        <f>IF(AN72&gt;0,VLOOKUP(AN72,'[3]2020_HVAC'!$EY$7:$KA$83,62),"")</f>
        <v/>
      </c>
      <c r="AO102" s="14">
        <f t="shared" si="109"/>
        <v>58890.518291888249</v>
      </c>
      <c r="AP102" s="23">
        <f>IF(AP72&gt;0,VLOOKUP(AP72,'[3]2020_Envelope'!$BH$6:$CR$128,15),"")</f>
        <v>11.080236245199652</v>
      </c>
      <c r="AQ102" s="23">
        <f>IF(AQ72&gt;0,VLOOKUP(AQ72,'[3]2020_Envelope'!$BH$6:$CR$128,15),"")</f>
        <v>26.802712270976212</v>
      </c>
      <c r="AR102" s="23">
        <f>IF(AR72&gt;0,VLOOKUP(AR72,'[3]2020_Envelope'!$BH$6:$CR$128,15),"")</f>
        <v>13.376625260278079</v>
      </c>
      <c r="AS102" s="23">
        <f>IF(AS72&gt;0,VLOOKUP(AS72,'[3]2020_Envelope'!$BH$6:$CR$128,15),"")</f>
        <v>63.95723353229053</v>
      </c>
      <c r="AT102" s="23" t="str">
        <f>IF(AT72&gt;0,VLOOKUP(AT72,'[3]2020_Envelope'!$BH$6:$CR$128,15),"")</f>
        <v/>
      </c>
      <c r="AU102" s="23" t="str">
        <f>IF(AU72&gt;0,VLOOKUP(AU72,'[3]2020_Envelope'!$BH$6:$CR$128,15),"")</f>
        <v/>
      </c>
      <c r="AV102" s="22">
        <f>IF(AV72&gt;0,VLOOKUP(AV72,'[3]2020_HVAC'!$EY$7:$KA$83,65),"")</f>
        <v>8.3908888888888882</v>
      </c>
      <c r="AW102" s="22">
        <f>IF(AW72&gt;0,VLOOKUP(AW72,'[3]2020_HVAC'!$EY$7:$KA$83,65),"")</f>
        <v>13.306424161616162</v>
      </c>
      <c r="AX102" s="22" t="str">
        <f>IF(AX72&gt;0,VLOOKUP(AX72,'[3]2020_HVAC'!$EY$7:$KA$83,65),"")</f>
        <v/>
      </c>
      <c r="AY102" s="61">
        <f>VLOOKUP($C102,[1]Performance!$A$3:$K$36,2)</f>
        <v>2</v>
      </c>
      <c r="AZ102" s="61">
        <f t="shared" si="110"/>
        <v>67</v>
      </c>
      <c r="BA102" s="22">
        <f>IF(BA72&gt;0,VLOOKUP(BA72,'[3]2020_HVAC'!$EY$7:$KA$83,AZ102),"")</f>
        <v>51.512954997986093</v>
      </c>
      <c r="BB102" s="22" t="str">
        <f>IF(BB72&gt;0,VLOOKUP(BB72,'[3]2020_HVAC'!$EY$7:$KA$83,65),"")</f>
        <v/>
      </c>
      <c r="BC102" s="22">
        <f>IF(BC72&gt;0,VLOOKUP(BC72,'[3]2020_HVAC'!$EY$7:$KA$83,65),"")</f>
        <v>100.04</v>
      </c>
      <c r="BD102" s="22">
        <f>IF(BD72&gt;0,VLOOKUP(BD72,'[3]2020_HVAC'!$EY$7:$KA$83,65),"")</f>
        <v>1.2323232323232323</v>
      </c>
      <c r="BE102" s="22" t="str">
        <f>IF(BE72&gt;0,VLOOKUP(BE72,'[3]2020_HVAC'!$EY$7:$KA$83,65),"")</f>
        <v/>
      </c>
      <c r="BF102" s="22" t="str">
        <f>IF(BF72&gt;0,VLOOKUP(BF72,'[3]2020_HVAC'!$EY$7:$KA$83,65),"")</f>
        <v/>
      </c>
      <c r="BG102" s="14">
        <f t="shared" si="111"/>
        <v>286802.40460366331</v>
      </c>
      <c r="BH102" s="21">
        <f>IF($N102&gt;0,VLOOKUP($C102,[2]Vienna!$AB$7:$AN$40,$N102))/((IF($P102=1,'3 PlantsCodes'!$D$26,IF($P102=2,'3 PlantsCodes'!$D$27,IF($P102=3,'3 PlantsCodes'!$D$28,IF($P102=4,'3 PlantsCodes'!#REF!)))))*IF($R102=1,'3 PlantsCodes'!$D$31,IF($R102=2,'3 PlantsCodes'!$D$32)))</f>
        <v>11.973937643699372</v>
      </c>
      <c r="BI102" s="21">
        <f>IF($O102&gt;0,VLOOKUP($C102,[2]Vienna!$AB$7:$AN$40,$O102),0)/(IF($Q102=1,'3 PlantsCodes'!$E$26,IF($Q102=3,'3 PlantsCodes'!$E$28,IF($Q102=4,'3 PlantsCodes'!$E$29,1)))*IF($R102=1,'3 PlantsCodes'!$E$31,IF($R102=2,'3 PlantsCodes'!$E$32)))</f>
        <v>4.1756643583325666</v>
      </c>
      <c r="BJ102" s="21">
        <f>VLOOKUP($C102,[2]Vienna!$AB$6:$AZ$40,$T102)</f>
        <v>4.6151563904986004</v>
      </c>
      <c r="BK102" s="21">
        <f>VLOOKUP($C102,[2]Vienna!$B$7:$Y$40,18)</f>
        <v>11.353794285713454</v>
      </c>
      <c r="BL102" s="21">
        <f>VLOOKUP($C102,[2]Vienna!$B$7:$AA$40,26)</f>
        <v>4.9040945756452254</v>
      </c>
      <c r="BM102" s="22">
        <f>IF($V102=1,-[4]SFH!$E$4,0)</f>
        <v>0</v>
      </c>
      <c r="BN102" s="63" t="s">
        <v>38</v>
      </c>
      <c r="BO102" s="21">
        <f>IF($N102&gt;0,VLOOKUP($C102,[1]Vienna!$AB$7:$AN$40,$N102))/((IF($P102=1,'3 PlantsCodes'!$D$26,IF($P102=2,'3 PlantsCodes'!$D$27,IF($P102=3,'3 PlantsCodes'!$D$28,IF($P102=4,'3 PlantsCodes'!D98)))))*IF($R102=1,'3 PlantsCodes'!$D$31,IF($R102=2,'3 PlantsCodes'!$D$32)))</f>
        <v>14.4558315915148</v>
      </c>
      <c r="BP102" s="21">
        <f>IF($O102&gt;0,VLOOKUP($C102,[1]Vienna!$AB$7:$AN$40,$O102),0)/(IF($Q102=1,'3 PlantsCodes'!$E$26,IF($Q102=3,'3 PlantsCodes'!$E$28,IF($Q102=4,'3 PlantsCodes'!$E$29,1)))*IF($R102=1,'3 PlantsCodes'!$E$31,IF($R102=2,'3 PlantsCodes'!$E$32)))</f>
        <v>3.3734184081836309</v>
      </c>
      <c r="BQ102" s="21">
        <f>VLOOKUP($C102,[1]Vienna!$AB$6:$AZ$40,$T102)</f>
        <v>7.3731316514725833</v>
      </c>
      <c r="BR102" s="21">
        <f>VLOOKUP($C102,[1]Vienna!$B$7:$Y$40,18)</f>
        <v>11.676460606061633</v>
      </c>
      <c r="BS102" s="21">
        <f>VLOOKUP($C102,[1]Vienna!$B$7:$AA$40,26)</f>
        <v>4.7168179752896515</v>
      </c>
      <c r="BT102" s="22">
        <f>IF($V102=1,-[4]AB!$E$4,0)</f>
        <v>0</v>
      </c>
      <c r="BU102" s="63" t="s">
        <v>38</v>
      </c>
    </row>
    <row r="103" spans="1:73" x14ac:dyDescent="0.25">
      <c r="A103" s="188"/>
      <c r="B103" s="100">
        <v>6</v>
      </c>
      <c r="C103" s="26">
        <f t="shared" ref="C103:W103" si="115">IF(C73="","",C73)</f>
        <v>31</v>
      </c>
      <c r="D103" s="55" t="str">
        <f t="shared" si="115"/>
        <v>+</v>
      </c>
      <c r="E103" s="55" t="str">
        <f t="shared" si="115"/>
        <v>+</v>
      </c>
      <c r="F103" s="54" t="str">
        <f t="shared" si="115"/>
        <v>o</v>
      </c>
      <c r="G103" s="54" t="str">
        <f t="shared" si="115"/>
        <v>o</v>
      </c>
      <c r="H103" s="54">
        <f t="shared" si="115"/>
        <v>0</v>
      </c>
      <c r="I103" s="54">
        <f t="shared" si="115"/>
        <v>4</v>
      </c>
      <c r="J103" s="54">
        <f t="shared" si="115"/>
        <v>3</v>
      </c>
      <c r="K103" s="54">
        <f t="shared" si="115"/>
        <v>1</v>
      </c>
      <c r="L103" s="54">
        <f t="shared" si="115"/>
        <v>1</v>
      </c>
      <c r="M103" s="54">
        <f t="shared" si="115"/>
        <v>4311</v>
      </c>
      <c r="N103" s="54">
        <f t="shared" si="115"/>
        <v>8</v>
      </c>
      <c r="O103" s="54">
        <f t="shared" si="115"/>
        <v>13</v>
      </c>
      <c r="P103" s="54">
        <f t="shared" si="115"/>
        <v>1</v>
      </c>
      <c r="Q103" s="54">
        <f t="shared" si="115"/>
        <v>1</v>
      </c>
      <c r="R103" s="54">
        <f t="shared" si="115"/>
        <v>1</v>
      </c>
      <c r="S103" s="54" t="str">
        <f t="shared" si="115"/>
        <v>o</v>
      </c>
      <c r="T103" s="26">
        <f t="shared" si="115"/>
        <v>17</v>
      </c>
      <c r="U103" s="54">
        <f t="shared" si="115"/>
        <v>0</v>
      </c>
      <c r="V103" s="54">
        <f t="shared" si="115"/>
        <v>0</v>
      </c>
      <c r="W103" s="19" t="str">
        <f t="shared" si="115"/>
        <v/>
      </c>
      <c r="X103" s="23">
        <f>IF(X73&gt;0,VLOOKUP(X73,'[3]2020_Envelope'!$BH$6:$CR$128,14),"")</f>
        <v>24.828998268755466</v>
      </c>
      <c r="Y103" s="23">
        <f>IF(Y73&gt;0,VLOOKUP(Y73,'[3]2020_Envelope'!$BH$6:$CR$128,14),"")</f>
        <v>87.804870190091535</v>
      </c>
      <c r="Z103" s="23">
        <f>IF(Z73&gt;0,VLOOKUP(Z73,'[3]2020_Envelope'!$BH$6:$CR$128,14),"")</f>
        <v>38.700836954524007</v>
      </c>
      <c r="AA103" s="23">
        <f>IF(AA73&gt;0,VLOOKUP(AA73,'[3]2020_Envelope'!$BH$6:$CR$128,14),"")</f>
        <v>69.432847791443379</v>
      </c>
      <c r="AB103" s="23" t="str">
        <f>IF(AB73&gt;0,VLOOKUP(AB73,'[3]2020_Envelope'!$BH$6:$CR$128,14),"")</f>
        <v/>
      </c>
      <c r="AC103" s="23" t="str">
        <f>IF(AC73&gt;0,VLOOKUP(AC73,'[3]2020_Envelope'!$BH$6:$CR$128,14),"")</f>
        <v/>
      </c>
      <c r="AD103" s="22" t="str">
        <f>IF(AD73&gt;0,VLOOKUP(AD73,'[3]2020_HVAC'!$EY$7:$KA$83,62),"")</f>
        <v/>
      </c>
      <c r="AE103" s="22" t="str">
        <f>IF(AE73&gt;0,VLOOKUP(AE73,'[3]2020_HVAC'!$EY$7:$KA$83,62),"")</f>
        <v/>
      </c>
      <c r="AF103" s="22" t="str">
        <f>IF(AF73&gt;0,VLOOKUP(AF73,'[3]2020_HVAC'!$EY$7:$KA$83,62),"")</f>
        <v/>
      </c>
      <c r="AG103" s="61">
        <f>VLOOKUP($C103,[2]Performance!$A$3:$K$36,2)</f>
        <v>2</v>
      </c>
      <c r="AH103" s="61">
        <f t="shared" si="108"/>
        <v>64</v>
      </c>
      <c r="AI103" s="22">
        <f>IF(AI73&gt;0,VLOOKUP(AI73,'[3]2020_HVAC'!$EY$7:$KA$83,AH103),"")</f>
        <v>84.395973047621382</v>
      </c>
      <c r="AJ103" s="22" t="str">
        <f>IF(AJ73&gt;0,VLOOKUP(AJ73,'[3]2020_HVAC'!$EY$7:$KA$83,62),"")</f>
        <v/>
      </c>
      <c r="AK103" s="22">
        <f>IF(AK73&gt;0,VLOOKUP(AK73,'[3]2020_HVAC'!$EY$7:$KA$83,62),"")</f>
        <v>107.36</v>
      </c>
      <c r="AL103" s="22">
        <f>IF(AL73&gt;0,VLOOKUP(AL73,'[3]2020_HVAC'!$EY$7:$KA$83,62),"")</f>
        <v>8.7142857142857135</v>
      </c>
      <c r="AM103" s="22" t="str">
        <f>IF(AM73&gt;0,VLOOKUP(AM73,'[3]2020_HVAC'!$EY$7:$KA$83,62),"")</f>
        <v/>
      </c>
      <c r="AN103" s="22" t="str">
        <f>IF(AN73&gt;0,VLOOKUP(AN73,'[3]2020_HVAC'!$EY$7:$KA$83,62),"")</f>
        <v/>
      </c>
      <c r="AO103" s="14">
        <f t="shared" si="109"/>
        <v>58973.29367534101</v>
      </c>
      <c r="AP103" s="23">
        <f>IF(AP73&gt;0,VLOOKUP(AP73,'[3]2020_Envelope'!$BH$6:$CR$128,15),"")</f>
        <v>12.014714000818898</v>
      </c>
      <c r="AQ103" s="23">
        <f>IF(AQ73&gt;0,VLOOKUP(AQ73,'[3]2020_Envelope'!$BH$6:$CR$128,15),"")</f>
        <v>28.86445936874361</v>
      </c>
      <c r="AR103" s="23">
        <f>IF(AR73&gt;0,VLOOKUP(AR73,'[3]2020_Envelope'!$BH$6:$CR$128,15),"")</f>
        <v>18.72727536438931</v>
      </c>
      <c r="AS103" s="23">
        <f>IF(AS73&gt;0,VLOOKUP(AS73,'[3]2020_Envelope'!$BH$6:$CR$128,15),"")</f>
        <v>63.95723353229053</v>
      </c>
      <c r="AT103" s="23" t="str">
        <f>IF(AT73&gt;0,VLOOKUP(AT73,'[3]2020_Envelope'!$BH$6:$CR$128,15),"")</f>
        <v/>
      </c>
      <c r="AU103" s="23" t="str">
        <f>IF(AU73&gt;0,VLOOKUP(AU73,'[3]2020_Envelope'!$BH$6:$CR$128,15),"")</f>
        <v/>
      </c>
      <c r="AV103" s="22" t="str">
        <f>IF(AV73&gt;0,VLOOKUP(AV73,'[3]2020_HVAC'!$EY$7:$KA$83,65),"")</f>
        <v/>
      </c>
      <c r="AW103" s="22" t="str">
        <f>IF(AW73&gt;0,VLOOKUP(AW73,'[3]2020_HVAC'!$EY$7:$KA$83,65),"")</f>
        <v/>
      </c>
      <c r="AX103" s="22" t="str">
        <f>IF(AX73&gt;0,VLOOKUP(AX73,'[3]2020_HVAC'!$EY$7:$KA$83,65),"")</f>
        <v/>
      </c>
      <c r="AY103" s="61">
        <f>VLOOKUP($C103,[1]Performance!$A$3:$K$36,2)</f>
        <v>2</v>
      </c>
      <c r="AZ103" s="61">
        <f t="shared" si="110"/>
        <v>67</v>
      </c>
      <c r="BA103" s="22">
        <f>IF(BA73&gt;0,VLOOKUP(BA73,'[3]2020_HVAC'!$EY$7:$KA$83,AZ103),"")</f>
        <v>51.512954997986093</v>
      </c>
      <c r="BB103" s="22" t="str">
        <f>IF(BB73&gt;0,VLOOKUP(BB73,'[3]2020_HVAC'!$EY$7:$KA$83,65),"")</f>
        <v/>
      </c>
      <c r="BC103" s="22">
        <f>IF(BC73&gt;0,VLOOKUP(BC73,'[3]2020_HVAC'!$EY$7:$KA$83,65),"")</f>
        <v>100.04</v>
      </c>
      <c r="BD103" s="22">
        <f>IF(BD73&gt;0,VLOOKUP(BD73,'[3]2020_HVAC'!$EY$7:$KA$83,65),"")</f>
        <v>1.2323232323232323</v>
      </c>
      <c r="BE103" s="22" t="str">
        <f>IF(BE73&gt;0,VLOOKUP(BE73,'[3]2020_HVAC'!$EY$7:$KA$83,65),"")</f>
        <v/>
      </c>
      <c r="BF103" s="22" t="str">
        <f>IF(BF73&gt;0,VLOOKUP(BF73,'[3]2020_HVAC'!$EY$7:$KA$83,65),"")</f>
        <v/>
      </c>
      <c r="BG103" s="14">
        <f t="shared" si="111"/>
        <v>273585.47089158616</v>
      </c>
      <c r="BH103" s="21">
        <f>IF($N103&gt;0,VLOOKUP($C103,[2]Vienna!$AB$7:$AN$40,$N103))/((IF($P103=1,'3 PlantsCodes'!$D$26,IF($P103=2,'3 PlantsCodes'!$D$27,IF($P103=3,'3 PlantsCodes'!$D$28,IF($P103=4,'3 PlantsCodes'!#REF!)))))*IF($R103=1,'3 PlantsCodes'!$D$31,IF($R103=2,'3 PlantsCodes'!$D$32)))</f>
        <v>14.999116477107471</v>
      </c>
      <c r="BI103" s="21">
        <f>IF($O103&gt;0,VLOOKUP($C103,[2]Vienna!$AB$7:$AN$40,$O103),0)/(IF($Q103=1,'3 PlantsCodes'!$E$26,IF($Q103=3,'3 PlantsCodes'!$E$28,IF($Q103=4,'3 PlantsCodes'!$E$29,1)))*IF($R103=1,'3 PlantsCodes'!$E$31,IF($R103=2,'3 PlantsCodes'!$E$32)))</f>
        <v>4.4128825810875245</v>
      </c>
      <c r="BJ103" s="21">
        <f>VLOOKUP($C103,[2]Vienna!$AB$6:$AZ$40,$T103)</f>
        <v>4.5223139279737214</v>
      </c>
      <c r="BK103" s="21">
        <f>VLOOKUP($C103,[2]Vienna!$B$7:$Y$40,18)</f>
        <v>11.353794285713454</v>
      </c>
      <c r="BL103" s="21">
        <f>VLOOKUP($C103,[2]Vienna!$B$7:$AA$40,26)</f>
        <v>0.46269433447530151</v>
      </c>
      <c r="BM103" s="22">
        <f>IF($V103=1,-[4]SFH!$E$4,0)</f>
        <v>0</v>
      </c>
      <c r="BN103" s="63" t="s">
        <v>38</v>
      </c>
      <c r="BO103" s="21">
        <f>IF($N103&gt;0,VLOOKUP($C103,[1]Vienna!$AB$7:$AN$40,$N103))/((IF($P103=1,'3 PlantsCodes'!$D$26,IF($P103=2,'3 PlantsCodes'!$D$27,IF($P103=3,'3 PlantsCodes'!$D$28,IF($P103=4,'3 PlantsCodes'!D99)))))*IF($R103=1,'3 PlantsCodes'!$D$31,IF($R103=2,'3 PlantsCodes'!$D$32)))</f>
        <v>17.760827641486422</v>
      </c>
      <c r="BP103" s="21">
        <f>IF($O103&gt;0,VLOOKUP($C103,[1]Vienna!$AB$7:$AN$40,$O103),0)/(IF($Q103=1,'3 PlantsCodes'!$E$26,IF($Q103=3,'3 PlantsCodes'!$E$28,IF($Q103=4,'3 PlantsCodes'!$E$29,1)))*IF($R103=1,'3 PlantsCodes'!$E$31,IF($R103=2,'3 PlantsCodes'!$E$32)))</f>
        <v>3.5552543095254343</v>
      </c>
      <c r="BQ103" s="21">
        <f>VLOOKUP($C103,[1]Vienna!$AB$6:$AZ$40,$T103)</f>
        <v>7.0518327079374563</v>
      </c>
      <c r="BR103" s="21">
        <f>VLOOKUP($C103,[1]Vienna!$B$7:$Y$40,18)</f>
        <v>11.676460606061633</v>
      </c>
      <c r="BS103" s="21">
        <f>VLOOKUP($C103,[1]Vienna!$B$7:$AA$40,26)</f>
        <v>0.42054864348482385</v>
      </c>
      <c r="BT103" s="22">
        <f>IF($V103=1,-[4]AB!$E$4,0)</f>
        <v>0</v>
      </c>
      <c r="BU103" s="63" t="s">
        <v>38</v>
      </c>
    </row>
    <row r="104" spans="1:73" x14ac:dyDescent="0.25">
      <c r="A104" s="188"/>
      <c r="B104" s="100">
        <v>7</v>
      </c>
      <c r="C104" s="26">
        <f t="shared" ref="C104:W104" si="116">IF(C74="","",C74)</f>
        <v>33</v>
      </c>
      <c r="D104" s="55" t="str">
        <f t="shared" si="116"/>
        <v>+</v>
      </c>
      <c r="E104" s="55" t="str">
        <f t="shared" si="116"/>
        <v>+</v>
      </c>
      <c r="F104" s="54" t="str">
        <f t="shared" si="116"/>
        <v>o</v>
      </c>
      <c r="G104" s="54" t="str">
        <f t="shared" si="116"/>
        <v>o</v>
      </c>
      <c r="H104" s="54">
        <f t="shared" si="116"/>
        <v>1</v>
      </c>
      <c r="I104" s="54">
        <f t="shared" si="116"/>
        <v>4</v>
      </c>
      <c r="J104" s="54">
        <f t="shared" si="116"/>
        <v>3</v>
      </c>
      <c r="K104" s="54">
        <f t="shared" si="116"/>
        <v>1</v>
      </c>
      <c r="L104" s="54">
        <f t="shared" si="116"/>
        <v>2</v>
      </c>
      <c r="M104" s="54">
        <f t="shared" si="116"/>
        <v>4312</v>
      </c>
      <c r="N104" s="54">
        <f t="shared" si="116"/>
        <v>8</v>
      </c>
      <c r="O104" s="54">
        <f t="shared" si="116"/>
        <v>13</v>
      </c>
      <c r="P104" s="54">
        <f t="shared" si="116"/>
        <v>1</v>
      </c>
      <c r="Q104" s="54">
        <f t="shared" si="116"/>
        <v>1</v>
      </c>
      <c r="R104" s="54">
        <f t="shared" si="116"/>
        <v>1</v>
      </c>
      <c r="S104" s="54" t="str">
        <f t="shared" si="116"/>
        <v>o</v>
      </c>
      <c r="T104" s="26">
        <f t="shared" si="116"/>
        <v>17</v>
      </c>
      <c r="U104" s="54">
        <f t="shared" si="116"/>
        <v>0</v>
      </c>
      <c r="V104" s="54">
        <f t="shared" si="116"/>
        <v>0</v>
      </c>
      <c r="W104" s="19" t="str">
        <f t="shared" si="116"/>
        <v/>
      </c>
      <c r="X104" s="23">
        <f>IF(X74&gt;0,VLOOKUP(X74,'[3]2020_Envelope'!$BH$6:$CR$128,14),"")</f>
        <v>24.828998268755466</v>
      </c>
      <c r="Y104" s="23">
        <f>IF(Y74&gt;0,VLOOKUP(Y74,'[3]2020_Envelope'!$BH$6:$CR$128,14),"")</f>
        <v>87.804870190091535</v>
      </c>
      <c r="Z104" s="23">
        <f>IF(Z74&gt;0,VLOOKUP(Z74,'[3]2020_Envelope'!$BH$6:$CR$128,14),"")</f>
        <v>38.700836954524007</v>
      </c>
      <c r="AA104" s="23">
        <f>IF(AA74&gt;0,VLOOKUP(AA74,'[3]2020_Envelope'!$BH$6:$CR$128,14),"")</f>
        <v>69.432847791443379</v>
      </c>
      <c r="AB104" s="23" t="str">
        <f>IF(AB74&gt;0,VLOOKUP(AB74,'[3]2020_Envelope'!$BH$6:$CR$128,14),"")</f>
        <v/>
      </c>
      <c r="AC104" s="23" t="str">
        <f>IF(AC74&gt;0,VLOOKUP(AC74,'[3]2020_Envelope'!$BH$6:$CR$128,14),"")</f>
        <v/>
      </c>
      <c r="AD104" s="22">
        <f>IF(AD74&gt;0,VLOOKUP(AD74,'[3]2020_HVAC'!$EY$7:$KA$83,62),"")</f>
        <v>6.8624999999999998</v>
      </c>
      <c r="AE104" s="22">
        <f>IF(AE74&gt;0,VLOOKUP(AE74,'[3]2020_HVAC'!$EY$7:$KA$83,62),"")</f>
        <v>11.80655</v>
      </c>
      <c r="AF104" s="22" t="str">
        <f>IF(AF74&gt;0,VLOOKUP(AF74,'[3]2020_HVAC'!$EY$7:$KA$83,62),"")</f>
        <v/>
      </c>
      <c r="AG104" s="61">
        <f>VLOOKUP($C104,[2]Performance!$A$3:$K$36,2)</f>
        <v>2</v>
      </c>
      <c r="AH104" s="61">
        <f t="shared" si="108"/>
        <v>64</v>
      </c>
      <c r="AI104" s="22">
        <f>IF(AI74&gt;0,VLOOKUP(AI74,'[3]2020_HVAC'!$EY$7:$KA$83,AH104),"")</f>
        <v>84.395973047621382</v>
      </c>
      <c r="AJ104" s="22" t="str">
        <f>IF(AJ74&gt;0,VLOOKUP(AJ74,'[3]2020_HVAC'!$EY$7:$KA$83,62),"")</f>
        <v/>
      </c>
      <c r="AK104" s="22">
        <f>IF(AK74&gt;0,VLOOKUP(AK74,'[3]2020_HVAC'!$EY$7:$KA$83,62),"")</f>
        <v>107.36</v>
      </c>
      <c r="AL104" s="22">
        <f>IF(AL74&gt;0,VLOOKUP(AL74,'[3]2020_HVAC'!$EY$7:$KA$83,62),"")</f>
        <v>8.7142857142857135</v>
      </c>
      <c r="AM104" s="22" t="str">
        <f>IF(AM74&gt;0,VLOOKUP(AM74,'[3]2020_HVAC'!$EY$7:$KA$83,62),"")</f>
        <v/>
      </c>
      <c r="AN104" s="22" t="str">
        <f>IF(AN74&gt;0,VLOOKUP(AN74,'[3]2020_HVAC'!$EY$7:$KA$83,62),"")</f>
        <v/>
      </c>
      <c r="AO104" s="14">
        <f t="shared" si="109"/>
        <v>61586.960675341012</v>
      </c>
      <c r="AP104" s="23">
        <f>IF(AP74&gt;0,VLOOKUP(AP74,'[3]2020_Envelope'!$BH$6:$CR$128,15),"")</f>
        <v>12.014714000818898</v>
      </c>
      <c r="AQ104" s="23">
        <f>IF(AQ74&gt;0,VLOOKUP(AQ74,'[3]2020_Envelope'!$BH$6:$CR$128,15),"")</f>
        <v>28.86445936874361</v>
      </c>
      <c r="AR104" s="23">
        <f>IF(AR74&gt;0,VLOOKUP(AR74,'[3]2020_Envelope'!$BH$6:$CR$128,15),"")</f>
        <v>18.72727536438931</v>
      </c>
      <c r="AS104" s="23">
        <f>IF(AS74&gt;0,VLOOKUP(AS74,'[3]2020_Envelope'!$BH$6:$CR$128,15),"")</f>
        <v>63.95723353229053</v>
      </c>
      <c r="AT104" s="23" t="str">
        <f>IF(AT74&gt;0,VLOOKUP(AT74,'[3]2020_Envelope'!$BH$6:$CR$128,15),"")</f>
        <v/>
      </c>
      <c r="AU104" s="23" t="str">
        <f>IF(AU74&gt;0,VLOOKUP(AU74,'[3]2020_Envelope'!$BH$6:$CR$128,15),"")</f>
        <v/>
      </c>
      <c r="AV104" s="22">
        <f>IF(AV74&gt;0,VLOOKUP(AV74,'[3]2020_HVAC'!$EY$7:$KA$83,65),"")</f>
        <v>8.3908888888888882</v>
      </c>
      <c r="AW104" s="22">
        <f>IF(AW74&gt;0,VLOOKUP(AW74,'[3]2020_HVAC'!$EY$7:$KA$83,65),"")</f>
        <v>13.306424161616162</v>
      </c>
      <c r="AX104" s="22" t="str">
        <f>IF(AX74&gt;0,VLOOKUP(AX74,'[3]2020_HVAC'!$EY$7:$KA$83,65),"")</f>
        <v/>
      </c>
      <c r="AY104" s="61">
        <f>VLOOKUP($C104,[1]Performance!$A$3:$K$36,2)</f>
        <v>2</v>
      </c>
      <c r="AZ104" s="61">
        <f t="shared" si="110"/>
        <v>67</v>
      </c>
      <c r="BA104" s="22">
        <f>IF(BA74&gt;0,VLOOKUP(BA74,'[3]2020_HVAC'!$EY$7:$KA$83,AZ104),"")</f>
        <v>51.512954997986093</v>
      </c>
      <c r="BB104" s="22" t="str">
        <f>IF(BB74&gt;0,VLOOKUP(BB74,'[3]2020_HVAC'!$EY$7:$KA$83,65),"")</f>
        <v/>
      </c>
      <c r="BC104" s="22">
        <f>IF(BC74&gt;0,VLOOKUP(BC74,'[3]2020_HVAC'!$EY$7:$KA$83,65),"")</f>
        <v>100.04</v>
      </c>
      <c r="BD104" s="22">
        <f>IF(BD74&gt;0,VLOOKUP(BD74,'[3]2020_HVAC'!$EY$7:$KA$83,65),"")</f>
        <v>1.2323232323232323</v>
      </c>
      <c r="BE104" s="22" t="str">
        <f>IF(BE74&gt;0,VLOOKUP(BE74,'[3]2020_HVAC'!$EY$7:$KA$83,65),"")</f>
        <v/>
      </c>
      <c r="BF104" s="22" t="str">
        <f>IF(BF74&gt;0,VLOOKUP(BF74,'[3]2020_HVAC'!$EY$7:$KA$83,65),"")</f>
        <v/>
      </c>
      <c r="BG104" s="14">
        <f t="shared" si="111"/>
        <v>295065.81081158615</v>
      </c>
      <c r="BH104" s="21">
        <f>IF($N104&gt;0,VLOOKUP($C104,[2]Vienna!$AB$7:$AN$40,$N104))/((IF($P104=1,'3 PlantsCodes'!$D$26,IF($P104=2,'3 PlantsCodes'!$D$27,IF($P104=3,'3 PlantsCodes'!$D$28,IF($P104=4,'3 PlantsCodes'!#REF!)))))*IF($R104=1,'3 PlantsCodes'!$D$31,IF($R104=2,'3 PlantsCodes'!$D$32)))</f>
        <v>10.399484711606419</v>
      </c>
      <c r="BI104" s="21">
        <f>IF($O104&gt;0,VLOOKUP($C104,[2]Vienna!$AB$7:$AN$40,$O104),0)/(IF($Q104=1,'3 PlantsCodes'!$E$26,IF($Q104=3,'3 PlantsCodes'!$E$28,IF($Q104=4,'3 PlantsCodes'!$E$29,1)))*IF($R104=1,'3 PlantsCodes'!$E$31,IF($R104=2,'3 PlantsCodes'!$E$32)))</f>
        <v>4.3946327103530303</v>
      </c>
      <c r="BJ104" s="21">
        <f>VLOOKUP($C104,[2]Vienna!$AB$6:$AZ$40,$T104)</f>
        <v>4.6518159433086392</v>
      </c>
      <c r="BK104" s="21">
        <f>VLOOKUP($C104,[2]Vienna!$B$7:$Y$40,18)</f>
        <v>11.353794285713454</v>
      </c>
      <c r="BL104" s="21">
        <f>VLOOKUP($C104,[2]Vienna!$B$7:$AA$40,26)</f>
        <v>4.8964336868883285</v>
      </c>
      <c r="BM104" s="22">
        <f>IF($V104=1,-[4]SFH!$E$4,0)</f>
        <v>0</v>
      </c>
      <c r="BN104" s="63" t="s">
        <v>38</v>
      </c>
      <c r="BO104" s="21">
        <f>IF($N104&gt;0,VLOOKUP($C104,[1]Vienna!$AB$7:$AN$40,$N104))/((IF($P104=1,'3 PlantsCodes'!$D$26,IF($P104=2,'3 PlantsCodes'!$D$27,IF($P104=3,'3 PlantsCodes'!$D$28,IF($P104=4,'3 PlantsCodes'!D100)))))*IF($R104=1,'3 PlantsCodes'!$D$31,IF($R104=2,'3 PlantsCodes'!$D$32)))</f>
        <v>13.67875073003419</v>
      </c>
      <c r="BP104" s="21">
        <f>IF($O104&gt;0,VLOOKUP($C104,[1]Vienna!$AB$7:$AN$40,$O104),0)/(IF($Q104=1,'3 PlantsCodes'!$E$26,IF($Q104=3,'3 PlantsCodes'!$E$28,IF($Q104=4,'3 PlantsCodes'!$E$29,1)))*IF($R104=1,'3 PlantsCodes'!$E$31,IF($R104=2,'3 PlantsCodes'!$E$32)))</f>
        <v>3.52002935017489</v>
      </c>
      <c r="BQ104" s="21">
        <f>VLOOKUP($C104,[1]Vienna!$AB$6:$AZ$40,$T104)</f>
        <v>7.4285901659067539</v>
      </c>
      <c r="BR104" s="21">
        <f>VLOOKUP($C104,[1]Vienna!$B$7:$Y$40,18)</f>
        <v>11.676460606061633</v>
      </c>
      <c r="BS104" s="21">
        <f>VLOOKUP($C104,[1]Vienna!$B$7:$AA$40,26)</f>
        <v>4.7147462636966049</v>
      </c>
      <c r="BT104" s="22">
        <f>IF($V104=1,-[4]AB!$E$4,0)</f>
        <v>0</v>
      </c>
      <c r="BU104" s="63" t="s">
        <v>38</v>
      </c>
    </row>
    <row r="105" spans="1:73" x14ac:dyDescent="0.25">
      <c r="A105" s="188"/>
      <c r="B105" s="100">
        <v>8</v>
      </c>
      <c r="C105" s="26">
        <f t="shared" ref="C105:W105" si="117">IF(C75="","",C75)</f>
        <v>9</v>
      </c>
      <c r="D105" s="55" t="str">
        <f t="shared" si="117"/>
        <v>o</v>
      </c>
      <c r="E105" s="55" t="str">
        <f t="shared" si="117"/>
        <v>o+</v>
      </c>
      <c r="F105" s="54" t="str">
        <f t="shared" si="117"/>
        <v>o</v>
      </c>
      <c r="G105" s="54" t="str">
        <f t="shared" si="117"/>
        <v>o</v>
      </c>
      <c r="H105" s="54">
        <f t="shared" si="117"/>
        <v>0</v>
      </c>
      <c r="I105" s="54">
        <f t="shared" si="117"/>
        <v>2</v>
      </c>
      <c r="J105" s="54">
        <f t="shared" si="117"/>
        <v>2</v>
      </c>
      <c r="K105" s="54">
        <f t="shared" si="117"/>
        <v>1</v>
      </c>
      <c r="L105" s="54">
        <f t="shared" si="117"/>
        <v>1</v>
      </c>
      <c r="M105" s="54">
        <f t="shared" si="117"/>
        <v>2211</v>
      </c>
      <c r="N105" s="54">
        <f t="shared" si="117"/>
        <v>9</v>
      </c>
      <c r="O105" s="54">
        <f t="shared" si="117"/>
        <v>11</v>
      </c>
      <c r="P105" s="54">
        <f t="shared" si="117"/>
        <v>1</v>
      </c>
      <c r="Q105" s="54">
        <f t="shared" si="117"/>
        <v>1</v>
      </c>
      <c r="R105" s="54">
        <f t="shared" si="117"/>
        <v>1</v>
      </c>
      <c r="S105" s="54" t="str">
        <f t="shared" si="117"/>
        <v>o</v>
      </c>
      <c r="T105" s="26">
        <f t="shared" si="117"/>
        <v>24</v>
      </c>
      <c r="U105" s="54">
        <f t="shared" si="117"/>
        <v>1</v>
      </c>
      <c r="V105" s="54">
        <f t="shared" si="117"/>
        <v>0</v>
      </c>
      <c r="W105" s="19" t="str">
        <f t="shared" si="117"/>
        <v/>
      </c>
      <c r="X105" s="23">
        <f>IF(X75&gt;0,VLOOKUP(X75,'[3]2020_Envelope'!$BH$6:$CR$128,14),"")</f>
        <v>20.966709649171282</v>
      </c>
      <c r="Y105" s="23">
        <f>IF(Y75&gt;0,VLOOKUP(Y75,'[3]2020_Envelope'!$BH$6:$CR$128,14),"")</f>
        <v>75.261317305792772</v>
      </c>
      <c r="Z105" s="23">
        <f>IF(Z75&gt;0,VLOOKUP(Z75,'[3]2020_Envelope'!$BH$6:$CR$128,14),"")</f>
        <v>24.129149421187979</v>
      </c>
      <c r="AA105" s="23">
        <f>IF(AA75&gt;0,VLOOKUP(AA75,'[3]2020_Envelope'!$BH$6:$CR$128,14),"")</f>
        <v>61.718086925727427</v>
      </c>
      <c r="AB105" s="23" t="str">
        <f>IF(AB75&gt;0,VLOOKUP(AB75,'[3]2020_Envelope'!$BH$6:$CR$128,14),"")</f>
        <v/>
      </c>
      <c r="AC105" s="23" t="str">
        <f>IF(AC75&gt;0,VLOOKUP(AC75,'[3]2020_Envelope'!$BH$6:$CR$128,14),"")</f>
        <v/>
      </c>
      <c r="AD105" s="22" t="str">
        <f>IF(AD75&gt;0,VLOOKUP(AD75,'[3]2020_HVAC'!$EY$7:$KA$83,62),"")</f>
        <v/>
      </c>
      <c r="AE105" s="22" t="str">
        <f>IF(AE75&gt;0,VLOOKUP(AE75,'[3]2020_HVAC'!$EY$7:$KA$83,62),"")</f>
        <v/>
      </c>
      <c r="AF105" s="22" t="str">
        <f>IF(AF75&gt;0,VLOOKUP(AF75,'[3]2020_HVAC'!$EY$7:$KA$83,62),"")</f>
        <v/>
      </c>
      <c r="AG105" s="61">
        <f>VLOOKUP($C105,[2]Performance!$A$3:$K$36,2)</f>
        <v>2</v>
      </c>
      <c r="AH105" s="61">
        <f t="shared" si="108"/>
        <v>64</v>
      </c>
      <c r="AI105" s="22">
        <f>IF(AI75&gt;0,VLOOKUP(AI75,'[3]2020_HVAC'!$EY$7:$KA$83,AH105),"")</f>
        <v>33.114285714285721</v>
      </c>
      <c r="AJ105" s="22" t="str">
        <f>IF(AJ75&gt;0,VLOOKUP(AJ75,'[3]2020_HVAC'!$EY$7:$KA$83,62),"")</f>
        <v/>
      </c>
      <c r="AK105" s="22">
        <f>IF(AK75&gt;0,VLOOKUP(AK75,'[3]2020_HVAC'!$EY$7:$KA$83,62),"")</f>
        <v>107.36</v>
      </c>
      <c r="AL105" s="22">
        <f>IF(AL75&gt;0,VLOOKUP(AL75,'[3]2020_HVAC'!$EY$7:$KA$83,62),"")</f>
        <v>8.7142857142857135</v>
      </c>
      <c r="AM105" s="22">
        <f>IF(AM75&gt;0,VLOOKUP(AM75,'[3]2020_HVAC'!$EY$7:$KA$83,62),"")</f>
        <v>10.306559999999992</v>
      </c>
      <c r="AN105" s="22" t="str">
        <f>IF(AN75&gt;0,VLOOKUP(AN75,'[3]2020_HVAC'!$EY$7:$KA$83,62),"")</f>
        <v/>
      </c>
      <c r="AO105" s="14">
        <f t="shared" si="109"/>
        <v>47819.855262263118</v>
      </c>
      <c r="AP105" s="23">
        <f>IF(AP75&gt;0,VLOOKUP(AP75,'[3]2020_Envelope'!$BH$6:$CR$128,15),"")</f>
        <v>10.145758489580404</v>
      </c>
      <c r="AQ105" s="23">
        <f>IF(AQ75&gt;0,VLOOKUP(AQ75,'[3]2020_Envelope'!$BH$6:$CR$128,15),"")</f>
        <v>24.74096517320881</v>
      </c>
      <c r="AR105" s="23">
        <f>IF(AR75&gt;0,VLOOKUP(AR75,'[3]2020_Envelope'!$BH$6:$CR$128,15),"")</f>
        <v>11.67605822194653</v>
      </c>
      <c r="AS105" s="23">
        <f>IF(AS75&gt;0,VLOOKUP(AS75,'[3]2020_Envelope'!$BH$6:$CR$128,15),"")</f>
        <v>56.850874250924903</v>
      </c>
      <c r="AT105" s="23" t="str">
        <f>IF(AT75&gt;0,VLOOKUP(AT75,'[3]2020_Envelope'!$BH$6:$CR$128,15),"")</f>
        <v/>
      </c>
      <c r="AU105" s="23" t="str">
        <f>IF(AU75&gt;0,VLOOKUP(AU75,'[3]2020_Envelope'!$BH$6:$CR$128,15),"")</f>
        <v/>
      </c>
      <c r="AV105" s="22" t="str">
        <f>IF(AV75&gt;0,VLOOKUP(AV75,'[3]2020_HVAC'!$EY$7:$KA$83,65),"")</f>
        <v/>
      </c>
      <c r="AW105" s="22" t="str">
        <f>IF(AW75&gt;0,VLOOKUP(AW75,'[3]2020_HVAC'!$EY$7:$KA$83,65),"")</f>
        <v/>
      </c>
      <c r="AX105" s="22" t="str">
        <f>IF(AX75&gt;0,VLOOKUP(AX75,'[3]2020_HVAC'!$EY$7:$KA$83,65),"")</f>
        <v/>
      </c>
      <c r="AY105" s="61">
        <f>VLOOKUP($C105,[1]Performance!$A$3:$K$36,2)</f>
        <v>2</v>
      </c>
      <c r="AZ105" s="61">
        <f t="shared" si="110"/>
        <v>67</v>
      </c>
      <c r="BA105" s="22">
        <f>IF(BA75&gt;0,VLOOKUP(BA75,'[3]2020_HVAC'!$EY$7:$KA$83,AZ105),"")</f>
        <v>5.7672727272727276</v>
      </c>
      <c r="BB105" s="22" t="str">
        <f>IF(BB75&gt;0,VLOOKUP(BB75,'[3]2020_HVAC'!$EY$7:$KA$83,65),"")</f>
        <v/>
      </c>
      <c r="BC105" s="22">
        <f>IF(BC75&gt;0,VLOOKUP(BC75,'[3]2020_HVAC'!$EY$7:$KA$83,65),"")</f>
        <v>100.04</v>
      </c>
      <c r="BD105" s="22">
        <f>IF(BD75&gt;0,VLOOKUP(BD75,'[3]2020_HVAC'!$EY$7:$KA$83,65),"")</f>
        <v>1.2323232323232323</v>
      </c>
      <c r="BE105" s="22">
        <f>IF(BE75&gt;0,VLOOKUP(BE75,'[3]2020_HVAC'!$EY$7:$KA$83,65),"")</f>
        <v>13.013333333333321</v>
      </c>
      <c r="BF105" s="22" t="str">
        <f>IF(BF75&gt;0,VLOOKUP(BF75,'[3]2020_HVAC'!$EY$7:$KA$83,65),"")</f>
        <v/>
      </c>
      <c r="BG105" s="14">
        <f t="shared" si="111"/>
        <v>221231.91957430405</v>
      </c>
      <c r="BH105" s="21">
        <f>IF($N105&gt;0,VLOOKUP($C105,[2]Vienna!$AB$7:$AN$40,$N105))/((IF($P105=1,'3 PlantsCodes'!$D$26,IF($P105=2,'3 PlantsCodes'!$D$27,IF($P105=3,'3 PlantsCodes'!$D$28,IF($P105=4,'3 PlantsCodes'!#REF!)))))*IF($R105=1,'3 PlantsCodes'!$D$31,IF($R105=2,'3 PlantsCodes'!$D$32)))</f>
        <v>75.488759478825159</v>
      </c>
      <c r="BI105" s="21">
        <f>IF($O105&gt;0,VLOOKUP($C105,[2]Vienna!$AB$7:$AN$40,$O105),0)/(IF($Q105=1,'3 PlantsCodes'!$E$26,IF($Q105=3,'3 PlantsCodes'!$E$28,IF($Q105=4,'3 PlantsCodes'!$E$29,1)))*IF($R105=1,'3 PlantsCodes'!$E$31,IF($R105=2,'3 PlantsCodes'!$E$32)))</f>
        <v>5.0293035070175254</v>
      </c>
      <c r="BJ105" s="21">
        <f>VLOOKUP($C105,[2]Vienna!$AB$6:$AZ$40,$T105)</f>
        <v>9.3271428571428565</v>
      </c>
      <c r="BK105" s="21">
        <f>VLOOKUP($C105,[2]Vienna!$B$7:$Y$40,18)</f>
        <v>11.353794285713454</v>
      </c>
      <c r="BL105" s="21">
        <f>VLOOKUP($C105,[2]Vienna!$B$7:$AA$40,26)</f>
        <v>0.5046386497810873</v>
      </c>
      <c r="BM105" s="22">
        <f>IF($V105=1,-[4]SFH!$E$4,0)</f>
        <v>0</v>
      </c>
      <c r="BN105" s="63" t="s">
        <v>38</v>
      </c>
      <c r="BO105" s="21">
        <f>IF($N105&gt;0,VLOOKUP($C105,[1]Vienna!$AB$7:$AN$40,$N105))/((IF($P105=1,'3 PlantsCodes'!$D$26,IF($P105=2,'3 PlantsCodes'!$D$27,IF($P105=3,'3 PlantsCodes'!$D$28,IF($P105=4,'3 PlantsCodes'!D101)))))*IF($R105=1,'3 PlantsCodes'!$D$31,IF($R105=2,'3 PlantsCodes'!$D$32)))</f>
        <v>75.897918272800851</v>
      </c>
      <c r="BP105" s="21">
        <f>IF($O105&gt;0,VLOOKUP($C105,[1]Vienna!$AB$7:$AN$40,$O105),0)/(IF($Q105=1,'3 PlantsCodes'!$E$26,IF($Q105=3,'3 PlantsCodes'!$E$28,IF($Q105=4,'3 PlantsCodes'!$E$29,1)))*IF($R105=1,'3 PlantsCodes'!$E$31,IF($R105=2,'3 PlantsCodes'!$E$32)))</f>
        <v>4.4212983069342426</v>
      </c>
      <c r="BQ105" s="21">
        <f>VLOOKUP($C105,[1]Vienna!$AB$6:$AZ$40,$T105)</f>
        <v>14.82151515151515</v>
      </c>
      <c r="BR105" s="21">
        <f>VLOOKUP($C105,[1]Vienna!$B$7:$Y$40,18)</f>
        <v>11.676460606061633</v>
      </c>
      <c r="BS105" s="21">
        <f>VLOOKUP($C105,[1]Vienna!$B$7:$AA$40,26)</f>
        <v>0.44313664395477786</v>
      </c>
      <c r="BT105" s="22">
        <f>IF($V105=1,-[4]AB!$E$4,0)</f>
        <v>0</v>
      </c>
      <c r="BU105" s="63" t="s">
        <v>38</v>
      </c>
    </row>
    <row r="106" spans="1:73" x14ac:dyDescent="0.25">
      <c r="A106" s="188"/>
      <c r="B106" s="100">
        <v>9</v>
      </c>
      <c r="C106" s="26">
        <f t="shared" ref="C106:W106" si="118">IF(C76="","",C76)</f>
        <v>19</v>
      </c>
      <c r="D106" s="55" t="str">
        <f t="shared" si="118"/>
        <v>o+</v>
      </c>
      <c r="E106" s="55" t="str">
        <f t="shared" si="118"/>
        <v>o+</v>
      </c>
      <c r="F106" s="54" t="str">
        <f t="shared" si="118"/>
        <v>o</v>
      </c>
      <c r="G106" s="54" t="str">
        <f t="shared" si="118"/>
        <v>o</v>
      </c>
      <c r="H106" s="54">
        <f t="shared" si="118"/>
        <v>0</v>
      </c>
      <c r="I106" s="54">
        <f t="shared" si="118"/>
        <v>3</v>
      </c>
      <c r="J106" s="54">
        <f t="shared" si="118"/>
        <v>2</v>
      </c>
      <c r="K106" s="54">
        <f t="shared" si="118"/>
        <v>1</v>
      </c>
      <c r="L106" s="54">
        <f t="shared" si="118"/>
        <v>1</v>
      </c>
      <c r="M106" s="54">
        <f t="shared" si="118"/>
        <v>3211</v>
      </c>
      <c r="N106" s="54">
        <f t="shared" si="118"/>
        <v>9</v>
      </c>
      <c r="O106" s="54">
        <f t="shared" si="118"/>
        <v>11</v>
      </c>
      <c r="P106" s="54">
        <f t="shared" si="118"/>
        <v>1</v>
      </c>
      <c r="Q106" s="54">
        <f t="shared" si="118"/>
        <v>1</v>
      </c>
      <c r="R106" s="54">
        <f t="shared" si="118"/>
        <v>1</v>
      </c>
      <c r="S106" s="54" t="str">
        <f t="shared" si="118"/>
        <v>o</v>
      </c>
      <c r="T106" s="26">
        <f t="shared" si="118"/>
        <v>24</v>
      </c>
      <c r="U106" s="54">
        <f t="shared" si="118"/>
        <v>1</v>
      </c>
      <c r="V106" s="54">
        <f t="shared" si="118"/>
        <v>0</v>
      </c>
      <c r="W106" s="19" t="str">
        <f t="shared" si="118"/>
        <v/>
      </c>
      <c r="X106" s="23">
        <f>IF(X76&gt;0,VLOOKUP(X76,'[3]2020_Envelope'!$BH$6:$CR$128,14),"")</f>
        <v>22.897853958963374</v>
      </c>
      <c r="Y106" s="23">
        <f>IF(Y76&gt;0,VLOOKUP(Y76,'[3]2020_Envelope'!$BH$6:$CR$128,14),"")</f>
        <v>81.533093747942146</v>
      </c>
      <c r="Z106" s="23">
        <f>IF(Z76&gt;0,VLOOKUP(Z76,'[3]2020_Envelope'!$BH$6:$CR$128,14),"")</f>
        <v>27.643454967517155</v>
      </c>
      <c r="AA106" s="23">
        <f>IF(AA76&gt;0,VLOOKUP(AA76,'[3]2020_Envelope'!$BH$6:$CR$128,14),"")</f>
        <v>61.718086925727427</v>
      </c>
      <c r="AB106" s="23" t="str">
        <f>IF(AB76&gt;0,VLOOKUP(AB76,'[3]2020_Envelope'!$BH$6:$CR$128,14),"")</f>
        <v/>
      </c>
      <c r="AC106" s="23" t="str">
        <f>IF(AC76&gt;0,VLOOKUP(AC76,'[3]2020_Envelope'!$BH$6:$CR$128,14),"")</f>
        <v/>
      </c>
      <c r="AD106" s="22" t="str">
        <f>IF(AD76&gt;0,VLOOKUP(AD76,'[3]2020_HVAC'!$EY$7:$KA$83,62),"")</f>
        <v/>
      </c>
      <c r="AE106" s="22" t="str">
        <f>IF(AE76&gt;0,VLOOKUP(AE76,'[3]2020_HVAC'!$EY$7:$KA$83,62),"")</f>
        <v/>
      </c>
      <c r="AF106" s="22" t="str">
        <f>IF(AF76&gt;0,VLOOKUP(AF76,'[3]2020_HVAC'!$EY$7:$KA$83,62),"")</f>
        <v/>
      </c>
      <c r="AG106" s="61">
        <f>VLOOKUP($C106,[2]Performance!$A$3:$K$36,2)</f>
        <v>2</v>
      </c>
      <c r="AH106" s="61">
        <f t="shared" si="108"/>
        <v>64</v>
      </c>
      <c r="AI106" s="22">
        <f>IF(AI76&gt;0,VLOOKUP(AI76,'[3]2020_HVAC'!$EY$7:$KA$83,AH106),"")</f>
        <v>33.114285714285721</v>
      </c>
      <c r="AJ106" s="22" t="str">
        <f>IF(AJ76&gt;0,VLOOKUP(AJ76,'[3]2020_HVAC'!$EY$7:$KA$83,62),"")</f>
        <v/>
      </c>
      <c r="AK106" s="22">
        <f>IF(AK76&gt;0,VLOOKUP(AK76,'[3]2020_HVAC'!$EY$7:$KA$83,62),"")</f>
        <v>107.36</v>
      </c>
      <c r="AL106" s="22">
        <f>IF(AL76&gt;0,VLOOKUP(AL76,'[3]2020_HVAC'!$EY$7:$KA$83,62),"")</f>
        <v>8.7142857142857135</v>
      </c>
      <c r="AM106" s="22">
        <f>IF(AM76&gt;0,VLOOKUP(AM76,'[3]2020_HVAC'!$EY$7:$KA$83,62),"")</f>
        <v>10.306559999999992</v>
      </c>
      <c r="AN106" s="22" t="str">
        <f>IF(AN76&gt;0,VLOOKUP(AN76,'[3]2020_HVAC'!$EY$7:$KA$83,62),"")</f>
        <v/>
      </c>
      <c r="AO106" s="14">
        <f t="shared" si="109"/>
        <v>49460.266944021016</v>
      </c>
      <c r="AP106" s="23">
        <f>IF(AP76&gt;0,VLOOKUP(AP76,'[3]2020_Envelope'!$BH$6:$CR$128,15),"")</f>
        <v>11.080236245199652</v>
      </c>
      <c r="AQ106" s="23">
        <f>IF(AQ76&gt;0,VLOOKUP(AQ76,'[3]2020_Envelope'!$BH$6:$CR$128,15),"")</f>
        <v>26.802712270976212</v>
      </c>
      <c r="AR106" s="23">
        <f>IF(AR76&gt;0,VLOOKUP(AR76,'[3]2020_Envelope'!$BH$6:$CR$128,15),"")</f>
        <v>13.376625260278079</v>
      </c>
      <c r="AS106" s="23">
        <f>IF(AS76&gt;0,VLOOKUP(AS76,'[3]2020_Envelope'!$BH$6:$CR$128,15),"")</f>
        <v>56.850874250924903</v>
      </c>
      <c r="AT106" s="23" t="str">
        <f>IF(AT76&gt;0,VLOOKUP(AT76,'[3]2020_Envelope'!$BH$6:$CR$128,15),"")</f>
        <v/>
      </c>
      <c r="AU106" s="23" t="str">
        <f>IF(AU76&gt;0,VLOOKUP(AU76,'[3]2020_Envelope'!$BH$6:$CR$128,15),"")</f>
        <v/>
      </c>
      <c r="AV106" s="22" t="str">
        <f>IF(AV76&gt;0,VLOOKUP(AV76,'[3]2020_HVAC'!$EY$7:$KA$83,65),"")</f>
        <v/>
      </c>
      <c r="AW106" s="22" t="str">
        <f>IF(AW76&gt;0,VLOOKUP(AW76,'[3]2020_HVAC'!$EY$7:$KA$83,65),"")</f>
        <v/>
      </c>
      <c r="AX106" s="22" t="str">
        <f>IF(AX76&gt;0,VLOOKUP(AX76,'[3]2020_HVAC'!$EY$7:$KA$83,65),"")</f>
        <v/>
      </c>
      <c r="AY106" s="61">
        <f>VLOOKUP($C106,[1]Performance!$A$3:$K$36,2)</f>
        <v>2</v>
      </c>
      <c r="AZ106" s="61">
        <f t="shared" si="110"/>
        <v>67</v>
      </c>
      <c r="BA106" s="22">
        <f>IF(BA76&gt;0,VLOOKUP(BA76,'[3]2020_HVAC'!$EY$7:$KA$83,AZ106),"")</f>
        <v>5.7672727272727276</v>
      </c>
      <c r="BB106" s="22" t="str">
        <f>IF(BB76&gt;0,VLOOKUP(BB76,'[3]2020_HVAC'!$EY$7:$KA$83,65),"")</f>
        <v/>
      </c>
      <c r="BC106" s="22">
        <f>IF(BC76&gt;0,VLOOKUP(BC76,'[3]2020_HVAC'!$EY$7:$KA$83,65),"")</f>
        <v>100.04</v>
      </c>
      <c r="BD106" s="22">
        <f>IF(BD76&gt;0,VLOOKUP(BD76,'[3]2020_HVAC'!$EY$7:$KA$83,65),"")</f>
        <v>1.2323232323232323</v>
      </c>
      <c r="BE106" s="22">
        <f>IF(BE76&gt;0,VLOOKUP(BE76,'[3]2020_HVAC'!$EY$7:$KA$83,65),"")</f>
        <v>13.013333333333321</v>
      </c>
      <c r="BF106" s="22" t="str">
        <f>IF(BF76&gt;0,VLOOKUP(BF76,'[3]2020_HVAC'!$EY$7:$KA$83,65),"")</f>
        <v/>
      </c>
      <c r="BG106" s="14">
        <f t="shared" si="111"/>
        <v>225881.74354710506</v>
      </c>
      <c r="BH106" s="21">
        <f>IF($N106&gt;0,VLOOKUP($C106,[2]Vienna!$AB$7:$AN$40,$N106))/((IF($P106=1,'3 PlantsCodes'!$D$26,IF($P106=2,'3 PlantsCodes'!$D$27,IF($P106=3,'3 PlantsCodes'!$D$28,IF($P106=4,'3 PlantsCodes'!#REF!)))))*IF($R106=1,'3 PlantsCodes'!$D$31,IF($R106=2,'3 PlantsCodes'!$D$32)))</f>
        <v>64.527631765783781</v>
      </c>
      <c r="BI106" s="21">
        <f>IF($O106&gt;0,VLOOKUP($C106,[2]Vienna!$AB$7:$AN$40,$O106),0)/(IF($Q106=1,'3 PlantsCodes'!$E$26,IF($Q106=3,'3 PlantsCodes'!$E$28,IF($Q106=4,'3 PlantsCodes'!$E$29,1)))*IF($R106=1,'3 PlantsCodes'!$E$31,IF($R106=2,'3 PlantsCodes'!$E$32)))</f>
        <v>5.3484280407464464</v>
      </c>
      <c r="BJ106" s="21">
        <f>VLOOKUP($C106,[2]Vienna!$AB$6:$AZ$40,$T106)</f>
        <v>9.3271428571428565</v>
      </c>
      <c r="BK106" s="21">
        <f>VLOOKUP($C106,[2]Vienna!$B$7:$Y$40,18)</f>
        <v>11.353794285713454</v>
      </c>
      <c r="BL106" s="21">
        <f>VLOOKUP($C106,[2]Vienna!$B$7:$AA$40,26)</f>
        <v>0.4921481750629762</v>
      </c>
      <c r="BM106" s="22">
        <f>IF($V106=1,-[4]SFH!$E$4,0)</f>
        <v>0</v>
      </c>
      <c r="BN106" s="63" t="s">
        <v>38</v>
      </c>
      <c r="BO106" s="21">
        <f>IF($N106&gt;0,VLOOKUP($C106,[1]Vienna!$AB$7:$AN$40,$N106))/((IF($P106=1,'3 PlantsCodes'!$D$26,IF($P106=2,'3 PlantsCodes'!$D$27,IF($P106=3,'3 PlantsCodes'!$D$28,IF($P106=4,'3 PlantsCodes'!D102)))))*IF($R106=1,'3 PlantsCodes'!$D$31,IF($R106=2,'3 PlantsCodes'!$D$32)))</f>
        <v>69.953782400637266</v>
      </c>
      <c r="BP106" s="21">
        <f>IF($O106&gt;0,VLOOKUP($C106,[1]Vienna!$AB$7:$AN$40,$O106),0)/(IF($Q106=1,'3 PlantsCodes'!$E$26,IF($Q106=3,'3 PlantsCodes'!$E$28,IF($Q106=4,'3 PlantsCodes'!$E$29,1)))*IF($R106=1,'3 PlantsCodes'!$E$31,IF($R106=2,'3 PlantsCodes'!$E$32)))</f>
        <v>4.6832616155084548</v>
      </c>
      <c r="BQ106" s="21">
        <f>VLOOKUP($C106,[1]Vienna!$AB$6:$AZ$40,$T106)</f>
        <v>14.82151515151515</v>
      </c>
      <c r="BR106" s="21">
        <f>VLOOKUP($C106,[1]Vienna!$B$7:$Y$40,18)</f>
        <v>11.676460606061633</v>
      </c>
      <c r="BS106" s="21">
        <f>VLOOKUP($C106,[1]Vienna!$B$7:$AA$40,26)</f>
        <v>0.43894809992325928</v>
      </c>
      <c r="BT106" s="22">
        <f>IF($V106=1,-[4]AB!$E$4,0)</f>
        <v>0</v>
      </c>
      <c r="BU106" s="63" t="s">
        <v>38</v>
      </c>
    </row>
    <row r="107" spans="1:73" x14ac:dyDescent="0.25">
      <c r="A107" s="188"/>
      <c r="B107" s="100">
        <v>10</v>
      </c>
      <c r="C107" s="26">
        <f t="shared" ref="C107:W116" si="119">IF(C77="","",C77)</f>
        <v>23</v>
      </c>
      <c r="D107" s="55" t="str">
        <f t="shared" si="119"/>
        <v>o+</v>
      </c>
      <c r="E107" s="55" t="str">
        <f t="shared" si="119"/>
        <v>+</v>
      </c>
      <c r="F107" s="54" t="str">
        <f t="shared" si="119"/>
        <v>o</v>
      </c>
      <c r="G107" s="54" t="str">
        <f t="shared" si="119"/>
        <v>o</v>
      </c>
      <c r="H107" s="54">
        <f t="shared" si="119"/>
        <v>0</v>
      </c>
      <c r="I107" s="54">
        <f t="shared" si="119"/>
        <v>3</v>
      </c>
      <c r="J107" s="54">
        <f t="shared" si="119"/>
        <v>3</v>
      </c>
      <c r="K107" s="54">
        <f t="shared" si="119"/>
        <v>1</v>
      </c>
      <c r="L107" s="54">
        <f t="shared" si="119"/>
        <v>1</v>
      </c>
      <c r="M107" s="54">
        <f t="shared" si="119"/>
        <v>3311</v>
      </c>
      <c r="N107" s="54">
        <f t="shared" si="119"/>
        <v>8</v>
      </c>
      <c r="O107" s="54">
        <f t="shared" si="119"/>
        <v>13</v>
      </c>
      <c r="P107" s="54">
        <f t="shared" si="119"/>
        <v>1</v>
      </c>
      <c r="Q107" s="54">
        <f t="shared" si="119"/>
        <v>1</v>
      </c>
      <c r="R107" s="54">
        <f t="shared" si="119"/>
        <v>1</v>
      </c>
      <c r="S107" s="54" t="str">
        <f t="shared" si="119"/>
        <v>o</v>
      </c>
      <c r="T107" s="26">
        <f t="shared" si="119"/>
        <v>23</v>
      </c>
      <c r="U107" s="54">
        <f t="shared" si="119"/>
        <v>1</v>
      </c>
      <c r="V107" s="54">
        <f t="shared" si="119"/>
        <v>0</v>
      </c>
      <c r="W107" s="19" t="str">
        <f t="shared" si="119"/>
        <v/>
      </c>
      <c r="X107" s="23">
        <f>IF(X77&gt;0,VLOOKUP(X77,'[3]2020_Envelope'!$BH$6:$CR$128,14),"")</f>
        <v>22.897853958963374</v>
      </c>
      <c r="Y107" s="23">
        <f>IF(Y77&gt;0,VLOOKUP(Y77,'[3]2020_Envelope'!$BH$6:$CR$128,14),"")</f>
        <v>81.533093747942146</v>
      </c>
      <c r="Z107" s="23">
        <f>IF(Z77&gt;0,VLOOKUP(Z77,'[3]2020_Envelope'!$BH$6:$CR$128,14),"")</f>
        <v>27.643454967517155</v>
      </c>
      <c r="AA107" s="23">
        <f>IF(AA77&gt;0,VLOOKUP(AA77,'[3]2020_Envelope'!$BH$6:$CR$128,14),"")</f>
        <v>69.432847791443379</v>
      </c>
      <c r="AB107" s="23" t="str">
        <f>IF(AB77&gt;0,VLOOKUP(AB77,'[3]2020_Envelope'!$BH$6:$CR$128,14),"")</f>
        <v/>
      </c>
      <c r="AC107" s="23" t="str">
        <f>IF(AC77&gt;0,VLOOKUP(AC77,'[3]2020_Envelope'!$BH$6:$CR$128,14),"")</f>
        <v/>
      </c>
      <c r="AD107" s="22" t="str">
        <f>IF(AD77&gt;0,VLOOKUP(AD77,'[3]2020_HVAC'!$EY$7:$KA$83,62),"")</f>
        <v/>
      </c>
      <c r="AE107" s="22" t="str">
        <f>IF(AE77&gt;0,VLOOKUP(AE77,'[3]2020_HVAC'!$EY$7:$KA$83,62),"")</f>
        <v/>
      </c>
      <c r="AF107" s="22" t="str">
        <f>IF(AF77&gt;0,VLOOKUP(AF77,'[3]2020_HVAC'!$EY$7:$KA$83,62),"")</f>
        <v/>
      </c>
      <c r="AG107" s="61">
        <f>VLOOKUP($C107,[2]Performance!$A$3:$K$36,2)</f>
        <v>2</v>
      </c>
      <c r="AH107" s="61">
        <f t="shared" si="108"/>
        <v>64</v>
      </c>
      <c r="AI107" s="22">
        <f>IF(AI77&gt;0,VLOOKUP(AI77,'[3]2020_HVAC'!$EY$7:$KA$83,AH107),"")</f>
        <v>84.395973047621382</v>
      </c>
      <c r="AJ107" s="22" t="str">
        <f>IF(AJ77&gt;0,VLOOKUP(AJ77,'[3]2020_HVAC'!$EY$7:$KA$83,62),"")</f>
        <v/>
      </c>
      <c r="AK107" s="22">
        <f>IF(AK77&gt;0,VLOOKUP(AK77,'[3]2020_HVAC'!$EY$7:$KA$83,62),"")</f>
        <v>107.36</v>
      </c>
      <c r="AL107" s="22">
        <f>IF(AL77&gt;0,VLOOKUP(AL77,'[3]2020_HVAC'!$EY$7:$KA$83,62),"")</f>
        <v>8.7142857142857135</v>
      </c>
      <c r="AM107" s="22">
        <f>IF(AM77&gt;0,VLOOKUP(AM77,'[3]2020_HVAC'!$EY$7:$KA$83,62),"")</f>
        <v>10.306559999999992</v>
      </c>
      <c r="AN107" s="22" t="str">
        <f>IF(AN77&gt;0,VLOOKUP(AN77,'[3]2020_HVAC'!$EY$7:$KA$83,62),"")</f>
        <v/>
      </c>
      <c r="AO107" s="14">
        <f t="shared" si="109"/>
        <v>57719.769691888243</v>
      </c>
      <c r="AP107" s="23">
        <f>IF(AP77&gt;0,VLOOKUP(AP77,'[3]2020_Envelope'!$BH$6:$CR$128,15),"")</f>
        <v>11.080236245199652</v>
      </c>
      <c r="AQ107" s="23">
        <f>IF(AQ77&gt;0,VLOOKUP(AQ77,'[3]2020_Envelope'!$BH$6:$CR$128,15),"")</f>
        <v>26.802712270976212</v>
      </c>
      <c r="AR107" s="23">
        <f>IF(AR77&gt;0,VLOOKUP(AR77,'[3]2020_Envelope'!$BH$6:$CR$128,15),"")</f>
        <v>13.376625260278079</v>
      </c>
      <c r="AS107" s="23">
        <f>IF(AS77&gt;0,VLOOKUP(AS77,'[3]2020_Envelope'!$BH$6:$CR$128,15),"")</f>
        <v>63.95723353229053</v>
      </c>
      <c r="AT107" s="23" t="str">
        <f>IF(AT77&gt;0,VLOOKUP(AT77,'[3]2020_Envelope'!$BH$6:$CR$128,15),"")</f>
        <v/>
      </c>
      <c r="AU107" s="23" t="str">
        <f>IF(AU77&gt;0,VLOOKUP(AU77,'[3]2020_Envelope'!$BH$6:$CR$128,15),"")</f>
        <v/>
      </c>
      <c r="AV107" s="22" t="str">
        <f>IF(AV77&gt;0,VLOOKUP(AV77,'[3]2020_HVAC'!$EY$7:$KA$83,65),"")</f>
        <v/>
      </c>
      <c r="AW107" s="22" t="str">
        <f>IF(AW77&gt;0,VLOOKUP(AW77,'[3]2020_HVAC'!$EY$7:$KA$83,65),"")</f>
        <v/>
      </c>
      <c r="AX107" s="22" t="str">
        <f>IF(AX77&gt;0,VLOOKUP(AX77,'[3]2020_HVAC'!$EY$7:$KA$83,65),"")</f>
        <v/>
      </c>
      <c r="AY107" s="61">
        <f>VLOOKUP($C107,[1]Performance!$A$3:$K$36,2)</f>
        <v>2</v>
      </c>
      <c r="AZ107" s="61">
        <f t="shared" si="110"/>
        <v>67</v>
      </c>
      <c r="BA107" s="22">
        <f>IF(BA77&gt;0,VLOOKUP(BA77,'[3]2020_HVAC'!$EY$7:$KA$83,AZ107),"")</f>
        <v>51.512954997986093</v>
      </c>
      <c r="BB107" s="22" t="str">
        <f>IF(BB77&gt;0,VLOOKUP(BB77,'[3]2020_HVAC'!$EY$7:$KA$83,65),"")</f>
        <v/>
      </c>
      <c r="BC107" s="22">
        <f>IF(BC77&gt;0,VLOOKUP(BC77,'[3]2020_HVAC'!$EY$7:$KA$83,65),"")</f>
        <v>100.04</v>
      </c>
      <c r="BD107" s="22">
        <f>IF(BD77&gt;0,VLOOKUP(BD77,'[3]2020_HVAC'!$EY$7:$KA$83,65),"")</f>
        <v>1.2323232323232323</v>
      </c>
      <c r="BE107" s="22">
        <f>IF(BE77&gt;0,VLOOKUP(BE77,'[3]2020_HVAC'!$EY$7:$KA$83,65),"")</f>
        <v>13.013333333333321</v>
      </c>
      <c r="BF107" s="22" t="str">
        <f>IF(BF77&gt;0,VLOOKUP(BF77,'[3]2020_HVAC'!$EY$7:$KA$83,65),"")</f>
        <v/>
      </c>
      <c r="BG107" s="14">
        <f t="shared" si="111"/>
        <v>278205.26468366326</v>
      </c>
      <c r="BH107" s="21">
        <f>IF($N107&gt;0,VLOOKUP($C107,[2]Vienna!$AB$7:$AN$40,$N107))/((IF($P107=1,'3 PlantsCodes'!$D$26,IF($P107=2,'3 PlantsCodes'!$D$27,IF($P107=3,'3 PlantsCodes'!$D$28,IF($P107=4,'3 PlantsCodes'!#REF!)))))*IF($R107=1,'3 PlantsCodes'!$D$31,IF($R107=2,'3 PlantsCodes'!$D$32)))</f>
        <v>16.889471309709961</v>
      </c>
      <c r="BI107" s="21">
        <f>IF($O107&gt;0,VLOOKUP($C107,[2]Vienna!$AB$7:$AN$40,$O107),0)/(IF($Q107=1,'3 PlantsCodes'!$E$26,IF($Q107=3,'3 PlantsCodes'!$E$28,IF($Q107=4,'3 PlantsCodes'!$E$29,1)))*IF($R107=1,'3 PlantsCodes'!$E$31,IF($R107=2,'3 PlantsCodes'!$E$32)))</f>
        <v>4.1944033198872503</v>
      </c>
      <c r="BJ107" s="21">
        <f>VLOOKUP($C107,[2]Vienna!$AB$6:$AZ$40,$T107)</f>
        <v>2.6680910950215666</v>
      </c>
      <c r="BK107" s="21">
        <f>VLOOKUP($C107,[2]Vienna!$B$7:$Y$40,18)</f>
        <v>11.353794285713454</v>
      </c>
      <c r="BL107" s="21">
        <f>VLOOKUP($C107,[2]Vienna!$B$7:$AA$40,26)</f>
        <v>0.47001839686027785</v>
      </c>
      <c r="BM107" s="22">
        <f>IF($V107=1,-[4]SFH!$E$4,0)</f>
        <v>0</v>
      </c>
      <c r="BN107" s="63" t="s">
        <v>38</v>
      </c>
      <c r="BO107" s="21">
        <f>IF($N107&gt;0,VLOOKUP($C107,[1]Vienna!$AB$7:$AN$40,$N107))/((IF($P107=1,'3 PlantsCodes'!$D$26,IF($P107=2,'3 PlantsCodes'!$D$27,IF($P107=3,'3 PlantsCodes'!$D$28,IF($P107=4,'3 PlantsCodes'!D103)))))*IF($R107=1,'3 PlantsCodes'!$D$31,IF($R107=2,'3 PlantsCodes'!$D$32)))</f>
        <v>18.751957135579339</v>
      </c>
      <c r="BP107" s="21">
        <f>IF($O107&gt;0,VLOOKUP($C107,[1]Vienna!$AB$7:$AN$40,$O107),0)/(IF($Q107=1,'3 PlantsCodes'!$E$26,IF($Q107=3,'3 PlantsCodes'!$E$28,IF($Q107=4,'3 PlantsCodes'!$E$29,1)))*IF($R107=1,'3 PlantsCodes'!$E$31,IF($R107=2,'3 PlantsCodes'!$E$32)))</f>
        <v>3.4081078722729177</v>
      </c>
      <c r="BQ107" s="21">
        <f>VLOOKUP($C107,[1]Vienna!$AB$6:$AZ$40,$T107)</f>
        <v>4.2884467725486939</v>
      </c>
      <c r="BR107" s="21">
        <f>VLOOKUP($C107,[1]Vienna!$B$7:$Y$40,18)</f>
        <v>11.676460606061633</v>
      </c>
      <c r="BS107" s="21">
        <f>VLOOKUP($C107,[1]Vienna!$B$7:$AA$40,26)</f>
        <v>0.4230876852885555</v>
      </c>
      <c r="BT107" s="22">
        <f>IF($V107=1,-[4]AB!$E$4,0)</f>
        <v>0</v>
      </c>
      <c r="BU107" s="63" t="s">
        <v>38</v>
      </c>
    </row>
    <row r="108" spans="1:73" x14ac:dyDescent="0.25">
      <c r="A108" s="188"/>
      <c r="B108" s="100">
        <v>11</v>
      </c>
      <c r="C108" s="26">
        <f t="shared" ref="C108:N108" si="120">IF(C78="","",C78)</f>
        <v>25</v>
      </c>
      <c r="D108" s="55" t="str">
        <f t="shared" si="120"/>
        <v>o+</v>
      </c>
      <c r="E108" s="55" t="str">
        <f t="shared" si="120"/>
        <v>+</v>
      </c>
      <c r="F108" s="54" t="str">
        <f t="shared" si="120"/>
        <v>o</v>
      </c>
      <c r="G108" s="54" t="str">
        <f t="shared" si="120"/>
        <v>o</v>
      </c>
      <c r="H108" s="54">
        <f t="shared" si="120"/>
        <v>1</v>
      </c>
      <c r="I108" s="54">
        <f t="shared" si="120"/>
        <v>3</v>
      </c>
      <c r="J108" s="54">
        <f t="shared" si="120"/>
        <v>3</v>
      </c>
      <c r="K108" s="54">
        <f t="shared" si="120"/>
        <v>1</v>
      </c>
      <c r="L108" s="54">
        <f t="shared" si="120"/>
        <v>2</v>
      </c>
      <c r="M108" s="54">
        <f t="shared" si="120"/>
        <v>3312</v>
      </c>
      <c r="N108" s="54">
        <f t="shared" si="120"/>
        <v>8</v>
      </c>
      <c r="O108" s="54">
        <f t="shared" si="119"/>
        <v>13</v>
      </c>
      <c r="P108" s="54">
        <f t="shared" si="119"/>
        <v>1</v>
      </c>
      <c r="Q108" s="54">
        <f t="shared" si="119"/>
        <v>1</v>
      </c>
      <c r="R108" s="54">
        <f t="shared" si="119"/>
        <v>1</v>
      </c>
      <c r="S108" s="54" t="str">
        <f t="shared" si="119"/>
        <v>o</v>
      </c>
      <c r="T108" s="26">
        <f t="shared" si="119"/>
        <v>23</v>
      </c>
      <c r="U108" s="54">
        <f t="shared" si="119"/>
        <v>1</v>
      </c>
      <c r="V108" s="54">
        <f t="shared" si="119"/>
        <v>0</v>
      </c>
      <c r="W108" s="19" t="str">
        <f t="shared" si="119"/>
        <v/>
      </c>
      <c r="X108" s="23">
        <f>IF(X78&gt;0,VLOOKUP(X78,'[3]2020_Envelope'!$BH$6:$CR$128,14),"")</f>
        <v>22.897853958963374</v>
      </c>
      <c r="Y108" s="23">
        <f>IF(Y78&gt;0,VLOOKUP(Y78,'[3]2020_Envelope'!$BH$6:$CR$128,14),"")</f>
        <v>81.533093747942146</v>
      </c>
      <c r="Z108" s="23">
        <f>IF(Z78&gt;0,VLOOKUP(Z78,'[3]2020_Envelope'!$BH$6:$CR$128,14),"")</f>
        <v>27.643454967517155</v>
      </c>
      <c r="AA108" s="23">
        <f>IF(AA78&gt;0,VLOOKUP(AA78,'[3]2020_Envelope'!$BH$6:$CR$128,14),"")</f>
        <v>69.432847791443379</v>
      </c>
      <c r="AB108" s="23" t="str">
        <f>IF(AB78&gt;0,VLOOKUP(AB78,'[3]2020_Envelope'!$BH$6:$CR$128,14),"")</f>
        <v/>
      </c>
      <c r="AC108" s="23" t="str">
        <f>IF(AC78&gt;0,VLOOKUP(AC78,'[3]2020_Envelope'!$BH$6:$CR$128,14),"")</f>
        <v/>
      </c>
      <c r="AD108" s="22">
        <f>IF(AD78&gt;0,VLOOKUP(AD78,'[3]2020_HVAC'!$EY$7:$KA$83,62),"")</f>
        <v>6.8624999999999998</v>
      </c>
      <c r="AE108" s="22">
        <f>IF(AE78&gt;0,VLOOKUP(AE78,'[3]2020_HVAC'!$EY$7:$KA$83,62),"")</f>
        <v>11.80655</v>
      </c>
      <c r="AF108" s="22" t="str">
        <f>IF(AF78&gt;0,VLOOKUP(AF78,'[3]2020_HVAC'!$EY$7:$KA$83,62),"")</f>
        <v/>
      </c>
      <c r="AG108" s="61">
        <f>VLOOKUP($C108,[2]Performance!$A$3:$K$36,2)</f>
        <v>2</v>
      </c>
      <c r="AH108" s="61">
        <f t="shared" si="108"/>
        <v>64</v>
      </c>
      <c r="AI108" s="22">
        <f>IF(AI78&gt;0,VLOOKUP(AI78,'[3]2020_HVAC'!$EY$7:$KA$83,AH108),"")</f>
        <v>84.395973047621382</v>
      </c>
      <c r="AJ108" s="22" t="str">
        <f>IF(AJ78&gt;0,VLOOKUP(AJ78,'[3]2020_HVAC'!$EY$7:$KA$83,62),"")</f>
        <v/>
      </c>
      <c r="AK108" s="22">
        <f>IF(AK78&gt;0,VLOOKUP(AK78,'[3]2020_HVAC'!$EY$7:$KA$83,62),"")</f>
        <v>107.36</v>
      </c>
      <c r="AL108" s="22">
        <f>IF(AL78&gt;0,VLOOKUP(AL78,'[3]2020_HVAC'!$EY$7:$KA$83,62),"")</f>
        <v>8.7142857142857135</v>
      </c>
      <c r="AM108" s="22">
        <f>IF(AM78&gt;0,VLOOKUP(AM78,'[3]2020_HVAC'!$EY$7:$KA$83,62),"")</f>
        <v>10.306559999999992</v>
      </c>
      <c r="AN108" s="22" t="str">
        <f>IF(AN78&gt;0,VLOOKUP(AN78,'[3]2020_HVAC'!$EY$7:$KA$83,62),"")</f>
        <v/>
      </c>
      <c r="AO108" s="14">
        <f t="shared" si="109"/>
        <v>60333.436691888244</v>
      </c>
      <c r="AP108" s="23">
        <f>IF(AP78&gt;0,VLOOKUP(AP78,'[3]2020_Envelope'!$BH$6:$CR$128,15),"")</f>
        <v>11.080236245199652</v>
      </c>
      <c r="AQ108" s="23">
        <f>IF(AQ78&gt;0,VLOOKUP(AQ78,'[3]2020_Envelope'!$BH$6:$CR$128,15),"")</f>
        <v>26.802712270976212</v>
      </c>
      <c r="AR108" s="23">
        <f>IF(AR78&gt;0,VLOOKUP(AR78,'[3]2020_Envelope'!$BH$6:$CR$128,15),"")</f>
        <v>13.376625260278079</v>
      </c>
      <c r="AS108" s="23">
        <f>IF(AS78&gt;0,VLOOKUP(AS78,'[3]2020_Envelope'!$BH$6:$CR$128,15),"")</f>
        <v>63.95723353229053</v>
      </c>
      <c r="AT108" s="23" t="str">
        <f>IF(AT78&gt;0,VLOOKUP(AT78,'[3]2020_Envelope'!$BH$6:$CR$128,15),"")</f>
        <v/>
      </c>
      <c r="AU108" s="23" t="str">
        <f>IF(AU78&gt;0,VLOOKUP(AU78,'[3]2020_Envelope'!$BH$6:$CR$128,15),"")</f>
        <v/>
      </c>
      <c r="AV108" s="22">
        <f>IF(AV78&gt;0,VLOOKUP(AV78,'[3]2020_HVAC'!$EY$7:$KA$83,65),"")</f>
        <v>8.3908888888888882</v>
      </c>
      <c r="AW108" s="22">
        <f>IF(AW78&gt;0,VLOOKUP(AW78,'[3]2020_HVAC'!$EY$7:$KA$83,65),"")</f>
        <v>13.306424161616162</v>
      </c>
      <c r="AX108" s="22" t="str">
        <f>IF(AX78&gt;0,VLOOKUP(AX78,'[3]2020_HVAC'!$EY$7:$KA$83,65),"")</f>
        <v/>
      </c>
      <c r="AY108" s="61">
        <f>VLOOKUP($C108,[1]Performance!$A$3:$K$36,2)</f>
        <v>2</v>
      </c>
      <c r="AZ108" s="61">
        <f t="shared" si="110"/>
        <v>67</v>
      </c>
      <c r="BA108" s="22">
        <f>IF(BA78&gt;0,VLOOKUP(BA78,'[3]2020_HVAC'!$EY$7:$KA$83,AZ108),"")</f>
        <v>51.512954997986093</v>
      </c>
      <c r="BB108" s="22" t="str">
        <f>IF(BB78&gt;0,VLOOKUP(BB78,'[3]2020_HVAC'!$EY$7:$KA$83,65),"")</f>
        <v/>
      </c>
      <c r="BC108" s="22">
        <f>IF(BC78&gt;0,VLOOKUP(BC78,'[3]2020_HVAC'!$EY$7:$KA$83,65),"")</f>
        <v>100.04</v>
      </c>
      <c r="BD108" s="22">
        <f>IF(BD78&gt;0,VLOOKUP(BD78,'[3]2020_HVAC'!$EY$7:$KA$83,65),"")</f>
        <v>1.2323232323232323</v>
      </c>
      <c r="BE108" s="22">
        <f>IF(BE78&gt;0,VLOOKUP(BE78,'[3]2020_HVAC'!$EY$7:$KA$83,65),"")</f>
        <v>13.013333333333321</v>
      </c>
      <c r="BF108" s="22" t="str">
        <f>IF(BF78&gt;0,VLOOKUP(BF78,'[3]2020_HVAC'!$EY$7:$KA$83,65),"")</f>
        <v/>
      </c>
      <c r="BG108" s="14">
        <f>(SUM(AP108:AX108)+SUM(BA108:BF108))*$BG$5</f>
        <v>299685.60460366326</v>
      </c>
      <c r="BH108" s="21">
        <f>IF($N108&gt;0,VLOOKUP($C108,[2]Vienna!$AB$7:$AN$40,$N108))/((IF($P108=1,'3 PlantsCodes'!$D$26,IF($P108=2,'3 PlantsCodes'!$D$27,IF($P108=3,'3 PlantsCodes'!$D$28,IF($P108=4,'3 PlantsCodes'!#REF!)))))*IF($R108=1,'3 PlantsCodes'!$D$31,IF($R108=2,'3 PlantsCodes'!$D$32)))</f>
        <v>11.973937643699372</v>
      </c>
      <c r="BI108" s="21">
        <f>IF($O108&gt;0,VLOOKUP($C108,[2]Vienna!$AB$7:$AN$40,$O108),0)/(IF($Q108=1,'3 PlantsCodes'!$E$26,IF($Q108=3,'3 PlantsCodes'!$E$28,IF($Q108=4,'3 PlantsCodes'!$E$29,1)))*IF($R108=1,'3 PlantsCodes'!$E$31,IF($R108=2,'3 PlantsCodes'!$E$32)))</f>
        <v>4.1756643583325666</v>
      </c>
      <c r="BJ108" s="21">
        <f>VLOOKUP($C108,[2]Vienna!$AB$6:$AZ$40,$T108)</f>
        <v>2.7383093487427628</v>
      </c>
      <c r="BK108" s="21">
        <f>VLOOKUP($C108,[2]Vienna!$B$7:$Y$40,18)</f>
        <v>11.353794285713454</v>
      </c>
      <c r="BL108" s="21">
        <f>VLOOKUP($C108,[2]Vienna!$B$7:$AA$40,26)</f>
        <v>4.9040945756452254</v>
      </c>
      <c r="BM108" s="22">
        <f>IF($V108=1,-[4]SFH!$E$4,0)</f>
        <v>0</v>
      </c>
      <c r="BN108" s="63" t="s">
        <v>38</v>
      </c>
      <c r="BO108" s="21">
        <f>IF($N108&gt;0,VLOOKUP($C108,[1]Vienna!$AB$7:$AN$40,$N108))/((IF($P108=1,'3 PlantsCodes'!$D$26,IF($P108=2,'3 PlantsCodes'!$D$27,IF($P108=3,'3 PlantsCodes'!$D$28,IF($P108=4,'3 PlantsCodes'!D104)))))*IF($R108=1,'3 PlantsCodes'!$D$31,IF($R108=2,'3 PlantsCodes'!$D$32)))</f>
        <v>14.4558315915148</v>
      </c>
      <c r="BP108" s="21">
        <f>IF($O108&gt;0,VLOOKUP($C108,[1]Vienna!$AB$7:$AN$40,$O108),0)/(IF($Q108=1,'3 PlantsCodes'!$E$26,IF($Q108=3,'3 PlantsCodes'!$E$28,IF($Q108=4,'3 PlantsCodes'!$E$29,1)))*IF($R108=1,'3 PlantsCodes'!$E$31,IF($R108=2,'3 PlantsCodes'!$E$32)))</f>
        <v>3.3734184081836309</v>
      </c>
      <c r="BQ108" s="21">
        <f>VLOOKUP($C108,[1]Vienna!$AB$6:$AZ$40,$T108)</f>
        <v>4.5027186850604375</v>
      </c>
      <c r="BR108" s="21">
        <f>VLOOKUP($C108,[1]Vienna!$B$7:$Y$40,18)</f>
        <v>11.676460606061633</v>
      </c>
      <c r="BS108" s="21">
        <f>VLOOKUP($C108,[1]Vienna!$B$7:$AA$40,26)</f>
        <v>4.7168179752896515</v>
      </c>
      <c r="BT108" s="22">
        <f>IF($V108=1,-[4]AB!$E$4,0)</f>
        <v>0</v>
      </c>
      <c r="BU108" s="63" t="s">
        <v>38</v>
      </c>
    </row>
    <row r="109" spans="1:73" x14ac:dyDescent="0.25">
      <c r="A109" s="188"/>
      <c r="B109" s="100">
        <v>12</v>
      </c>
      <c r="C109" s="26">
        <f t="shared" ref="C109:N109" si="121">IF(C79="","",C79)</f>
        <v>31</v>
      </c>
      <c r="D109" s="55" t="str">
        <f t="shared" si="121"/>
        <v>+</v>
      </c>
      <c r="E109" s="55" t="str">
        <f t="shared" si="121"/>
        <v>+</v>
      </c>
      <c r="F109" s="54" t="str">
        <f t="shared" si="121"/>
        <v>o</v>
      </c>
      <c r="G109" s="54" t="str">
        <f t="shared" si="121"/>
        <v>o</v>
      </c>
      <c r="H109" s="54">
        <f t="shared" si="121"/>
        <v>0</v>
      </c>
      <c r="I109" s="54">
        <f t="shared" si="121"/>
        <v>4</v>
      </c>
      <c r="J109" s="54">
        <f t="shared" si="121"/>
        <v>3</v>
      </c>
      <c r="K109" s="54">
        <f t="shared" si="121"/>
        <v>1</v>
      </c>
      <c r="L109" s="54">
        <f t="shared" si="121"/>
        <v>1</v>
      </c>
      <c r="M109" s="54">
        <f t="shared" si="121"/>
        <v>4311</v>
      </c>
      <c r="N109" s="54">
        <f t="shared" si="121"/>
        <v>8</v>
      </c>
      <c r="O109" s="54">
        <f t="shared" si="119"/>
        <v>13</v>
      </c>
      <c r="P109" s="54">
        <f t="shared" si="119"/>
        <v>1</v>
      </c>
      <c r="Q109" s="54">
        <f t="shared" si="119"/>
        <v>1</v>
      </c>
      <c r="R109" s="54">
        <f t="shared" si="119"/>
        <v>1</v>
      </c>
      <c r="S109" s="54" t="str">
        <f t="shared" si="119"/>
        <v>o</v>
      </c>
      <c r="T109" s="26">
        <f t="shared" si="119"/>
        <v>23</v>
      </c>
      <c r="U109" s="54">
        <f t="shared" si="119"/>
        <v>1</v>
      </c>
      <c r="V109" s="54">
        <f t="shared" si="119"/>
        <v>0</v>
      </c>
      <c r="W109" s="19" t="str">
        <f t="shared" si="119"/>
        <v/>
      </c>
      <c r="X109" s="23">
        <f>IF(X79&gt;0,VLOOKUP(X79,'[3]2020_Envelope'!$BH$6:$CR$128,14),"")</f>
        <v>24.828998268755466</v>
      </c>
      <c r="Y109" s="23">
        <f>IF(Y79&gt;0,VLOOKUP(Y79,'[3]2020_Envelope'!$BH$6:$CR$128,14),"")</f>
        <v>87.804870190091535</v>
      </c>
      <c r="Z109" s="23">
        <f>IF(Z79&gt;0,VLOOKUP(Z79,'[3]2020_Envelope'!$BH$6:$CR$128,14),"")</f>
        <v>38.700836954524007</v>
      </c>
      <c r="AA109" s="23">
        <f>IF(AA79&gt;0,VLOOKUP(AA79,'[3]2020_Envelope'!$BH$6:$CR$128,14),"")</f>
        <v>69.432847791443379</v>
      </c>
      <c r="AB109" s="23" t="str">
        <f>IF(AB79&gt;0,VLOOKUP(AB79,'[3]2020_Envelope'!$BH$6:$CR$128,14),"")</f>
        <v/>
      </c>
      <c r="AC109" s="23" t="str">
        <f>IF(AC79&gt;0,VLOOKUP(AC79,'[3]2020_Envelope'!$BH$6:$CR$128,14),"")</f>
        <v/>
      </c>
      <c r="AD109" s="22" t="str">
        <f>IF(AD79&gt;0,VLOOKUP(AD79,'[3]2020_HVAC'!$EY$7:$KA$83,62),"")</f>
        <v/>
      </c>
      <c r="AE109" s="22" t="str">
        <f>IF(AE79&gt;0,VLOOKUP(AE79,'[3]2020_HVAC'!$EY$7:$KA$83,62),"")</f>
        <v/>
      </c>
      <c r="AF109" s="22" t="str">
        <f>IF(AF79&gt;0,VLOOKUP(AF79,'[3]2020_HVAC'!$EY$7:$KA$83,62),"")</f>
        <v/>
      </c>
      <c r="AG109" s="61">
        <f>VLOOKUP($C109,[2]Performance!$A$3:$K$36,2)</f>
        <v>2</v>
      </c>
      <c r="AH109" s="61">
        <f t="shared" si="108"/>
        <v>64</v>
      </c>
      <c r="AI109" s="22">
        <f>IF(AI79&gt;0,VLOOKUP(AI79,'[3]2020_HVAC'!$EY$7:$KA$83,AH109),"")</f>
        <v>84.395973047621382</v>
      </c>
      <c r="AJ109" s="22" t="str">
        <f>IF(AJ79&gt;0,VLOOKUP(AJ79,'[3]2020_HVAC'!$EY$7:$KA$83,62),"")</f>
        <v/>
      </c>
      <c r="AK109" s="22">
        <f>IF(AK79&gt;0,VLOOKUP(AK79,'[3]2020_HVAC'!$EY$7:$KA$83,62),"")</f>
        <v>107.36</v>
      </c>
      <c r="AL109" s="22">
        <f>IF(AL79&gt;0,VLOOKUP(AL79,'[3]2020_HVAC'!$EY$7:$KA$83,62),"")</f>
        <v>8.7142857142857135</v>
      </c>
      <c r="AM109" s="22">
        <f>IF(AM79&gt;0,VLOOKUP(AM79,'[3]2020_HVAC'!$EY$7:$KA$83,62),"")</f>
        <v>10.306559999999992</v>
      </c>
      <c r="AN109" s="22" t="str">
        <f>IF(AN79&gt;0,VLOOKUP(AN79,'[3]2020_HVAC'!$EY$7:$KA$83,62),"")</f>
        <v/>
      </c>
      <c r="AO109" s="14">
        <f t="shared" si="109"/>
        <v>60416.212075341005</v>
      </c>
      <c r="AP109" s="23">
        <f>IF(AP79&gt;0,VLOOKUP(AP79,'[3]2020_Envelope'!$BH$6:$CR$128,15),"")</f>
        <v>12.014714000818898</v>
      </c>
      <c r="AQ109" s="23">
        <f>IF(AQ79&gt;0,VLOOKUP(AQ79,'[3]2020_Envelope'!$BH$6:$CR$128,15),"")</f>
        <v>28.86445936874361</v>
      </c>
      <c r="AR109" s="23">
        <f>IF(AR79&gt;0,VLOOKUP(AR79,'[3]2020_Envelope'!$BH$6:$CR$128,15),"")</f>
        <v>18.72727536438931</v>
      </c>
      <c r="AS109" s="23">
        <f>IF(AS79&gt;0,VLOOKUP(AS79,'[3]2020_Envelope'!$BH$6:$CR$128,15),"")</f>
        <v>63.95723353229053</v>
      </c>
      <c r="AT109" s="23" t="str">
        <f>IF(AT79&gt;0,VLOOKUP(AT79,'[3]2020_Envelope'!$BH$6:$CR$128,15),"")</f>
        <v/>
      </c>
      <c r="AU109" s="23" t="str">
        <f>IF(AU79&gt;0,VLOOKUP(AU79,'[3]2020_Envelope'!$BH$6:$CR$128,15),"")</f>
        <v/>
      </c>
      <c r="AV109" s="22" t="str">
        <f>IF(AV79&gt;0,VLOOKUP(AV79,'[3]2020_HVAC'!$EY$7:$KA$83,65),"")</f>
        <v/>
      </c>
      <c r="AW109" s="22" t="str">
        <f>IF(AW79&gt;0,VLOOKUP(AW79,'[3]2020_HVAC'!$EY$7:$KA$83,65),"")</f>
        <v/>
      </c>
      <c r="AX109" s="22" t="str">
        <f>IF(AX79&gt;0,VLOOKUP(AX79,'[3]2020_HVAC'!$EY$7:$KA$83,65),"")</f>
        <v/>
      </c>
      <c r="AY109" s="61">
        <f>VLOOKUP($C109,[1]Performance!$A$3:$K$36,2)</f>
        <v>2</v>
      </c>
      <c r="AZ109" s="61">
        <f t="shared" si="110"/>
        <v>67</v>
      </c>
      <c r="BA109" s="22">
        <f>IF(BA79&gt;0,VLOOKUP(BA79,'[3]2020_HVAC'!$EY$7:$KA$83,AZ109),"")</f>
        <v>51.512954997986093</v>
      </c>
      <c r="BB109" s="22" t="str">
        <f>IF(BB79&gt;0,VLOOKUP(BB79,'[3]2020_HVAC'!$EY$7:$KA$83,65),"")</f>
        <v/>
      </c>
      <c r="BC109" s="22">
        <f>IF(BC79&gt;0,VLOOKUP(BC79,'[3]2020_HVAC'!$EY$7:$KA$83,65),"")</f>
        <v>100.04</v>
      </c>
      <c r="BD109" s="22">
        <f>IF(BD79&gt;0,VLOOKUP(BD79,'[3]2020_HVAC'!$EY$7:$KA$83,65),"")</f>
        <v>1.2323232323232323</v>
      </c>
      <c r="BE109" s="22">
        <f>IF(BE79&gt;0,VLOOKUP(BE79,'[3]2020_HVAC'!$EY$7:$KA$83,65),"")</f>
        <v>13.013333333333321</v>
      </c>
      <c r="BF109" s="22" t="str">
        <f>IF(BF79&gt;0,VLOOKUP(BF79,'[3]2020_HVAC'!$EY$7:$KA$83,65),"")</f>
        <v/>
      </c>
      <c r="BG109" s="14">
        <f t="shared" ref="BG109:BG117" si="122">(SUM(AP109:AX109)+SUM(BA109:BF109))*$BG$5</f>
        <v>286468.67089158617</v>
      </c>
      <c r="BH109" s="21">
        <f>IF($N109&gt;0,VLOOKUP($C109,[2]Vienna!$AB$7:$AN$40,$N109))/((IF($P109=1,'3 PlantsCodes'!$D$26,IF($P109=2,'3 PlantsCodes'!$D$27,IF($P109=3,'3 PlantsCodes'!$D$28,IF($P109=4,'3 PlantsCodes'!#REF!)))))*IF($R109=1,'3 PlantsCodes'!$D$31,IF($R109=2,'3 PlantsCodes'!$D$32)))</f>
        <v>14.999116477107471</v>
      </c>
      <c r="BI109" s="21">
        <f>IF($O109&gt;0,VLOOKUP($C109,[2]Vienna!$AB$7:$AN$40,$O109),0)/(IF($Q109=1,'3 PlantsCodes'!$E$26,IF($Q109=3,'3 PlantsCodes'!$E$28,IF($Q109=4,'3 PlantsCodes'!$E$29,1)))*IF($R109=1,'3 PlantsCodes'!$E$31,IF($R109=2,'3 PlantsCodes'!$E$32)))</f>
        <v>4.4128825810875245</v>
      </c>
      <c r="BJ109" s="21">
        <f>VLOOKUP($C109,[2]Vienna!$AB$6:$AZ$40,$T109)</f>
        <v>2.6832231584642332</v>
      </c>
      <c r="BK109" s="21">
        <f>VLOOKUP($C109,[2]Vienna!$B$7:$Y$40,18)</f>
        <v>11.353794285713454</v>
      </c>
      <c r="BL109" s="21">
        <f>VLOOKUP($C109,[2]Vienna!$B$7:$AA$40,26)</f>
        <v>0.46269433447530151</v>
      </c>
      <c r="BM109" s="22">
        <f>IF($V109=1,-[4]SFH!$E$4,0)</f>
        <v>0</v>
      </c>
      <c r="BN109" s="63" t="s">
        <v>38</v>
      </c>
      <c r="BO109" s="21">
        <f>IF($N109&gt;0,VLOOKUP($C109,[1]Vienna!$AB$7:$AN$40,$N109))/((IF($P109=1,'3 PlantsCodes'!$D$26,IF($P109=2,'3 PlantsCodes'!$D$27,IF($P109=3,'3 PlantsCodes'!$D$28,IF($P109=4,'3 PlantsCodes'!D105)))))*IF($R109=1,'3 PlantsCodes'!$D$31,IF($R109=2,'3 PlantsCodes'!$D$32)))</f>
        <v>17.760827641486422</v>
      </c>
      <c r="BP109" s="21">
        <f>IF($O109&gt;0,VLOOKUP($C109,[1]Vienna!$AB$7:$AN$40,$O109),0)/(IF($Q109=1,'3 PlantsCodes'!$E$26,IF($Q109=3,'3 PlantsCodes'!$E$28,IF($Q109=4,'3 PlantsCodes'!$E$29,1)))*IF($R109=1,'3 PlantsCodes'!$E$31,IF($R109=2,'3 PlantsCodes'!$E$32)))</f>
        <v>3.5552543095254343</v>
      </c>
      <c r="BQ109" s="21">
        <f>VLOOKUP($C109,[1]Vienna!$AB$6:$AZ$40,$T109)</f>
        <v>4.306503721740631</v>
      </c>
      <c r="BR109" s="21">
        <f>VLOOKUP($C109,[1]Vienna!$B$7:$Y$40,18)</f>
        <v>11.676460606061633</v>
      </c>
      <c r="BS109" s="21">
        <f>VLOOKUP($C109,[1]Vienna!$B$7:$AA$40,26)</f>
        <v>0.42054864348482385</v>
      </c>
      <c r="BT109" s="22">
        <f>IF($V109=1,-[4]AB!$E$4,0)</f>
        <v>0</v>
      </c>
      <c r="BU109" s="63" t="s">
        <v>38</v>
      </c>
    </row>
    <row r="110" spans="1:73" x14ac:dyDescent="0.25">
      <c r="A110" s="188"/>
      <c r="B110" s="100">
        <v>13</v>
      </c>
      <c r="C110" s="26">
        <f t="shared" ref="C110:N110" si="123">IF(C80="","",C80)</f>
        <v>33</v>
      </c>
      <c r="D110" s="55" t="str">
        <f t="shared" si="123"/>
        <v>+</v>
      </c>
      <c r="E110" s="55" t="str">
        <f t="shared" si="123"/>
        <v>+</v>
      </c>
      <c r="F110" s="54" t="str">
        <f t="shared" si="123"/>
        <v>o</v>
      </c>
      <c r="G110" s="54" t="str">
        <f t="shared" si="123"/>
        <v>o</v>
      </c>
      <c r="H110" s="54">
        <f t="shared" si="123"/>
        <v>1</v>
      </c>
      <c r="I110" s="54">
        <f t="shared" si="123"/>
        <v>4</v>
      </c>
      <c r="J110" s="54">
        <f t="shared" si="123"/>
        <v>3</v>
      </c>
      <c r="K110" s="54">
        <f t="shared" si="123"/>
        <v>1</v>
      </c>
      <c r="L110" s="54">
        <f t="shared" si="123"/>
        <v>2</v>
      </c>
      <c r="M110" s="54">
        <f t="shared" si="123"/>
        <v>4312</v>
      </c>
      <c r="N110" s="54">
        <f t="shared" si="123"/>
        <v>8</v>
      </c>
      <c r="O110" s="54">
        <f t="shared" si="119"/>
        <v>13</v>
      </c>
      <c r="P110" s="54">
        <f t="shared" si="119"/>
        <v>1</v>
      </c>
      <c r="Q110" s="54">
        <f t="shared" si="119"/>
        <v>1</v>
      </c>
      <c r="R110" s="54">
        <f t="shared" si="119"/>
        <v>1</v>
      </c>
      <c r="S110" s="54" t="str">
        <f t="shared" si="119"/>
        <v>o</v>
      </c>
      <c r="T110" s="26">
        <f t="shared" si="119"/>
        <v>23</v>
      </c>
      <c r="U110" s="54">
        <f t="shared" si="119"/>
        <v>1</v>
      </c>
      <c r="V110" s="54">
        <f t="shared" si="119"/>
        <v>0</v>
      </c>
      <c r="W110" s="19" t="str">
        <f t="shared" si="119"/>
        <v/>
      </c>
      <c r="X110" s="23">
        <f>IF(X80&gt;0,VLOOKUP(X80,'[3]2020_Envelope'!$BH$6:$CR$128,14),"")</f>
        <v>24.828998268755466</v>
      </c>
      <c r="Y110" s="23">
        <f>IF(Y80&gt;0,VLOOKUP(Y80,'[3]2020_Envelope'!$BH$6:$CR$128,14),"")</f>
        <v>87.804870190091535</v>
      </c>
      <c r="Z110" s="23">
        <f>IF(Z80&gt;0,VLOOKUP(Z80,'[3]2020_Envelope'!$BH$6:$CR$128,14),"")</f>
        <v>38.700836954524007</v>
      </c>
      <c r="AA110" s="23">
        <f>IF(AA80&gt;0,VLOOKUP(AA80,'[3]2020_Envelope'!$BH$6:$CR$128,14),"")</f>
        <v>69.432847791443379</v>
      </c>
      <c r="AB110" s="23" t="str">
        <f>IF(AB80&gt;0,VLOOKUP(AB80,'[3]2020_Envelope'!$BH$6:$CR$128,14),"")</f>
        <v/>
      </c>
      <c r="AC110" s="23" t="str">
        <f>IF(AC80&gt;0,VLOOKUP(AC80,'[3]2020_Envelope'!$BH$6:$CR$128,14),"")</f>
        <v/>
      </c>
      <c r="AD110" s="22">
        <f>IF(AD80&gt;0,VLOOKUP(AD80,'[3]2020_HVAC'!$EY$7:$KA$83,62),"")</f>
        <v>6.8624999999999998</v>
      </c>
      <c r="AE110" s="22">
        <f>IF(AE80&gt;0,VLOOKUP(AE80,'[3]2020_HVAC'!$EY$7:$KA$83,62),"")</f>
        <v>11.80655</v>
      </c>
      <c r="AF110" s="22" t="str">
        <f>IF(AF80&gt;0,VLOOKUP(AF80,'[3]2020_HVAC'!$EY$7:$KA$83,62),"")</f>
        <v/>
      </c>
      <c r="AG110" s="61">
        <f>VLOOKUP($C110,[2]Performance!$A$3:$K$36,2)</f>
        <v>2</v>
      </c>
      <c r="AH110" s="61">
        <f t="shared" si="108"/>
        <v>64</v>
      </c>
      <c r="AI110" s="22">
        <f>IF(AI80&gt;0,VLOOKUP(AI80,'[3]2020_HVAC'!$EY$7:$KA$83,AH110),"")</f>
        <v>84.395973047621382</v>
      </c>
      <c r="AJ110" s="22" t="str">
        <f>IF(AJ80&gt;0,VLOOKUP(AJ80,'[3]2020_HVAC'!$EY$7:$KA$83,62),"")</f>
        <v/>
      </c>
      <c r="AK110" s="22">
        <f>IF(AK80&gt;0,VLOOKUP(AK80,'[3]2020_HVAC'!$EY$7:$KA$83,62),"")</f>
        <v>107.36</v>
      </c>
      <c r="AL110" s="22">
        <f>IF(AL80&gt;0,VLOOKUP(AL80,'[3]2020_HVAC'!$EY$7:$KA$83,62),"")</f>
        <v>8.7142857142857135</v>
      </c>
      <c r="AM110" s="22">
        <f>IF(AM80&gt;0,VLOOKUP(AM80,'[3]2020_HVAC'!$EY$7:$KA$83,62),"")</f>
        <v>10.306559999999992</v>
      </c>
      <c r="AN110" s="22" t="str">
        <f>IF(AN80&gt;0,VLOOKUP(AN80,'[3]2020_HVAC'!$EY$7:$KA$83,62),"")</f>
        <v/>
      </c>
      <c r="AO110" s="14">
        <f t="shared" si="109"/>
        <v>63029.879075341014</v>
      </c>
      <c r="AP110" s="23">
        <f>IF(AP80&gt;0,VLOOKUP(AP80,'[3]2020_Envelope'!$BH$6:$CR$128,15),"")</f>
        <v>12.014714000818898</v>
      </c>
      <c r="AQ110" s="23">
        <f>IF(AQ80&gt;0,VLOOKUP(AQ80,'[3]2020_Envelope'!$BH$6:$CR$128,15),"")</f>
        <v>28.86445936874361</v>
      </c>
      <c r="AR110" s="23">
        <f>IF(AR80&gt;0,VLOOKUP(AR80,'[3]2020_Envelope'!$BH$6:$CR$128,15),"")</f>
        <v>18.72727536438931</v>
      </c>
      <c r="AS110" s="23">
        <f>IF(AS80&gt;0,VLOOKUP(AS80,'[3]2020_Envelope'!$BH$6:$CR$128,15),"")</f>
        <v>63.95723353229053</v>
      </c>
      <c r="AT110" s="23" t="str">
        <f>IF(AT80&gt;0,VLOOKUP(AT80,'[3]2020_Envelope'!$BH$6:$CR$128,15),"")</f>
        <v/>
      </c>
      <c r="AU110" s="23" t="str">
        <f>IF(AU80&gt;0,VLOOKUP(AU80,'[3]2020_Envelope'!$BH$6:$CR$128,15),"")</f>
        <v/>
      </c>
      <c r="AV110" s="22">
        <f>IF(AV80&gt;0,VLOOKUP(AV80,'[3]2020_HVAC'!$EY$7:$KA$83,65),"")</f>
        <v>8.3908888888888882</v>
      </c>
      <c r="AW110" s="22">
        <f>IF(AW80&gt;0,VLOOKUP(AW80,'[3]2020_HVAC'!$EY$7:$KA$83,65),"")</f>
        <v>13.306424161616162</v>
      </c>
      <c r="AX110" s="22" t="str">
        <f>IF(AX80&gt;0,VLOOKUP(AX80,'[3]2020_HVAC'!$EY$7:$KA$83,65),"")</f>
        <v/>
      </c>
      <c r="AY110" s="61">
        <f>VLOOKUP($C110,[1]Performance!$A$3:$K$36,2)</f>
        <v>2</v>
      </c>
      <c r="AZ110" s="61">
        <f t="shared" si="110"/>
        <v>67</v>
      </c>
      <c r="BA110" s="22">
        <f>IF(BA80&gt;0,VLOOKUP(BA80,'[3]2020_HVAC'!$EY$7:$KA$83,AZ110),"")</f>
        <v>51.512954997986093</v>
      </c>
      <c r="BB110" s="22" t="str">
        <f>IF(BB80&gt;0,VLOOKUP(BB80,'[3]2020_HVAC'!$EY$7:$KA$83,65),"")</f>
        <v/>
      </c>
      <c r="BC110" s="22">
        <f>IF(BC80&gt;0,VLOOKUP(BC80,'[3]2020_HVAC'!$EY$7:$KA$83,65),"")</f>
        <v>100.04</v>
      </c>
      <c r="BD110" s="22">
        <f>IF(BD80&gt;0,VLOOKUP(BD80,'[3]2020_HVAC'!$EY$7:$KA$83,65),"")</f>
        <v>1.2323232323232323</v>
      </c>
      <c r="BE110" s="22">
        <f>IF(BE80&gt;0,VLOOKUP(BE80,'[3]2020_HVAC'!$EY$7:$KA$83,65),"")</f>
        <v>13.013333333333321</v>
      </c>
      <c r="BF110" s="22" t="str">
        <f>IF(BF80&gt;0,VLOOKUP(BF80,'[3]2020_HVAC'!$EY$7:$KA$83,65),"")</f>
        <v/>
      </c>
      <c r="BG110" s="14">
        <f t="shared" si="122"/>
        <v>307949.01081158617</v>
      </c>
      <c r="BH110" s="21">
        <f>IF($N110&gt;0,VLOOKUP($C110,[2]Vienna!$AB$7:$AN$40,$N110))/((IF($P110=1,'3 PlantsCodes'!$D$26,IF($P110=2,'3 PlantsCodes'!$D$27,IF($P110=3,'3 PlantsCodes'!$D$28,IF($P110=4,'3 PlantsCodes'!#REF!)))))*IF($R110=1,'3 PlantsCodes'!$D$31,IF($R110=2,'3 PlantsCodes'!$D$32)))</f>
        <v>10.399484711606419</v>
      </c>
      <c r="BI110" s="21">
        <f>IF($O110&gt;0,VLOOKUP($C110,[2]Vienna!$AB$7:$AN$40,$O110),0)/(IF($Q110=1,'3 PlantsCodes'!$E$26,IF($Q110=3,'3 PlantsCodes'!$E$28,IF($Q110=4,'3 PlantsCodes'!$E$29,1)))*IF($R110=1,'3 PlantsCodes'!$E$31,IF($R110=2,'3 PlantsCodes'!$E$32)))</f>
        <v>4.3946327103530303</v>
      </c>
      <c r="BJ110" s="21">
        <f>VLOOKUP($C110,[2]Vienna!$AB$6:$AZ$40,$T110)</f>
        <v>2.7600605501510453</v>
      </c>
      <c r="BK110" s="21">
        <f>VLOOKUP($C110,[2]Vienna!$B$7:$Y$40,18)</f>
        <v>11.353794285713454</v>
      </c>
      <c r="BL110" s="21">
        <f>VLOOKUP($C110,[2]Vienna!$B$7:$AA$40,26)</f>
        <v>4.8964336868883285</v>
      </c>
      <c r="BM110" s="22">
        <f>IF($V110=1,-[4]SFH!$E$4,0)</f>
        <v>0</v>
      </c>
      <c r="BN110" s="63" t="s">
        <v>38</v>
      </c>
      <c r="BO110" s="21">
        <f>IF($N110&gt;0,VLOOKUP($C110,[1]Vienna!$AB$7:$AN$40,$N110))/((IF($P110=1,'3 PlantsCodes'!$D$26,IF($P110=2,'3 PlantsCodes'!$D$27,IF($P110=3,'3 PlantsCodes'!$D$28,IF($P110=4,'3 PlantsCodes'!D106)))))*IF($R110=1,'3 PlantsCodes'!$D$31,IF($R110=2,'3 PlantsCodes'!$D$32)))</f>
        <v>13.67875073003419</v>
      </c>
      <c r="BP110" s="21">
        <f>IF($O110&gt;0,VLOOKUP($C110,[1]Vienna!$AB$7:$AN$40,$O110),0)/(IF($Q110=1,'3 PlantsCodes'!$E$26,IF($Q110=3,'3 PlantsCodes'!$E$28,IF($Q110=4,'3 PlantsCodes'!$E$29,1)))*IF($R110=1,'3 PlantsCodes'!$E$31,IF($R110=2,'3 PlantsCodes'!$E$32)))</f>
        <v>3.52002935017489</v>
      </c>
      <c r="BQ110" s="21">
        <f>VLOOKUP($C110,[1]Vienna!$AB$6:$AZ$40,$T110)</f>
        <v>4.5365868025703913</v>
      </c>
      <c r="BR110" s="21">
        <f>VLOOKUP($C110,[1]Vienna!$B$7:$Y$40,18)</f>
        <v>11.676460606061633</v>
      </c>
      <c r="BS110" s="21">
        <f>VLOOKUP($C110,[1]Vienna!$B$7:$AA$40,26)</f>
        <v>4.7147462636966049</v>
      </c>
      <c r="BT110" s="22">
        <f>IF($V110=1,-[4]AB!$E$4,0)</f>
        <v>0</v>
      </c>
      <c r="BU110" s="63" t="s">
        <v>38</v>
      </c>
    </row>
    <row r="111" spans="1:73" x14ac:dyDescent="0.25">
      <c r="A111" s="188"/>
      <c r="B111" s="100">
        <v>14</v>
      </c>
      <c r="C111" s="26">
        <f t="shared" ref="C111:N111" si="124">IF(C81="","",C81)</f>
        <v>9</v>
      </c>
      <c r="D111" s="55" t="str">
        <f t="shared" si="124"/>
        <v>o</v>
      </c>
      <c r="E111" s="55" t="str">
        <f t="shared" si="124"/>
        <v>o+</v>
      </c>
      <c r="F111" s="54" t="str">
        <f t="shared" si="124"/>
        <v>o</v>
      </c>
      <c r="G111" s="54" t="str">
        <f t="shared" si="124"/>
        <v>o</v>
      </c>
      <c r="H111" s="54">
        <f t="shared" si="124"/>
        <v>0</v>
      </c>
      <c r="I111" s="54">
        <f t="shared" si="124"/>
        <v>2</v>
      </c>
      <c r="J111" s="54">
        <f t="shared" si="124"/>
        <v>2</v>
      </c>
      <c r="K111" s="54">
        <f t="shared" si="124"/>
        <v>1</v>
      </c>
      <c r="L111" s="54">
        <f t="shared" si="124"/>
        <v>1</v>
      </c>
      <c r="M111" s="54">
        <f t="shared" si="124"/>
        <v>2211</v>
      </c>
      <c r="N111" s="54">
        <f t="shared" si="124"/>
        <v>9</v>
      </c>
      <c r="O111" s="54">
        <f t="shared" si="119"/>
        <v>11</v>
      </c>
      <c r="P111" s="54">
        <f t="shared" si="119"/>
        <v>1</v>
      </c>
      <c r="Q111" s="54">
        <f t="shared" si="119"/>
        <v>1</v>
      </c>
      <c r="R111" s="54">
        <f t="shared" si="119"/>
        <v>1</v>
      </c>
      <c r="S111" s="54" t="str">
        <f t="shared" si="119"/>
        <v>o</v>
      </c>
      <c r="T111" s="26">
        <f t="shared" si="119"/>
        <v>24</v>
      </c>
      <c r="U111" s="54">
        <f t="shared" si="119"/>
        <v>1</v>
      </c>
      <c r="V111" s="54">
        <f t="shared" si="119"/>
        <v>1</v>
      </c>
      <c r="W111" s="19" t="str">
        <f t="shared" si="119"/>
        <v/>
      </c>
      <c r="X111" s="23">
        <f>IF(X81&gt;0,VLOOKUP(X81,'[3]2020_Envelope'!$BH$6:$CR$128,14),"")</f>
        <v>20.966709649171282</v>
      </c>
      <c r="Y111" s="23">
        <f>IF(Y81&gt;0,VLOOKUP(Y81,'[3]2020_Envelope'!$BH$6:$CR$128,14),"")</f>
        <v>75.261317305792772</v>
      </c>
      <c r="Z111" s="23">
        <f>IF(Z81&gt;0,VLOOKUP(Z81,'[3]2020_Envelope'!$BH$6:$CR$128,14),"")</f>
        <v>24.129149421187979</v>
      </c>
      <c r="AA111" s="23">
        <f>IF(AA81&gt;0,VLOOKUP(AA81,'[3]2020_Envelope'!$BH$6:$CR$128,14),"")</f>
        <v>61.718086925727427</v>
      </c>
      <c r="AB111" s="23" t="str">
        <f>IF(AB81&gt;0,VLOOKUP(AB81,'[3]2020_Envelope'!$BH$6:$CR$128,14),"")</f>
        <v/>
      </c>
      <c r="AC111" s="23" t="str">
        <f>IF(AC81&gt;0,VLOOKUP(AC81,'[3]2020_Envelope'!$BH$6:$CR$128,14),"")</f>
        <v/>
      </c>
      <c r="AD111" s="22" t="str">
        <f>IF(AD81&gt;0,VLOOKUP(AD81,'[3]2020_HVAC'!$EY$7:$KA$83,62),"")</f>
        <v/>
      </c>
      <c r="AE111" s="22" t="str">
        <f>IF(AE81&gt;0,VLOOKUP(AE81,'[3]2020_HVAC'!$EY$7:$KA$83,62),"")</f>
        <v/>
      </c>
      <c r="AF111" s="22" t="str">
        <f>IF(AF81&gt;0,VLOOKUP(AF81,'[3]2020_HVAC'!$EY$7:$KA$83,62),"")</f>
        <v/>
      </c>
      <c r="AG111" s="61">
        <f>VLOOKUP($C111,[2]Performance!$A$3:$K$36,2)</f>
        <v>2</v>
      </c>
      <c r="AH111" s="61">
        <f t="shared" si="108"/>
        <v>64</v>
      </c>
      <c r="AI111" s="22">
        <f>IF(AI81&gt;0,VLOOKUP(AI81,'[3]2020_HVAC'!$EY$7:$KA$83,AH111),"")</f>
        <v>33.114285714285721</v>
      </c>
      <c r="AJ111" s="22" t="str">
        <f>IF(AJ81&gt;0,VLOOKUP(AJ81,'[3]2020_HVAC'!$EY$7:$KA$83,62),"")</f>
        <v/>
      </c>
      <c r="AK111" s="22">
        <f>IF(AK81&gt;0,VLOOKUP(AK81,'[3]2020_HVAC'!$EY$7:$KA$83,62),"")</f>
        <v>107.36</v>
      </c>
      <c r="AL111" s="22">
        <f>IF(AL81&gt;0,VLOOKUP(AL81,'[3]2020_HVAC'!$EY$7:$KA$83,62),"")</f>
        <v>8.7142857142857135</v>
      </c>
      <c r="AM111" s="22">
        <f>IF(AM81&gt;0,VLOOKUP(AM81,'[3]2020_HVAC'!$EY$7:$KA$83,62),"")</f>
        <v>10.306559999999992</v>
      </c>
      <c r="AN111" s="22">
        <f>IF(AN81&gt;0,VLOOKUP(AN81,'[3]2020_HVAC'!$EY$7:$KA$83,62),"")</f>
        <v>28.725215517241377</v>
      </c>
      <c r="AO111" s="14">
        <f t="shared" si="109"/>
        <v>51841.385434676915</v>
      </c>
      <c r="AP111" s="23">
        <f>IF(AP81&gt;0,VLOOKUP(AP81,'[3]2020_Envelope'!$BH$6:$CR$128,15),"")</f>
        <v>10.145758489580404</v>
      </c>
      <c r="AQ111" s="23">
        <f>IF(AQ81&gt;0,VLOOKUP(AQ81,'[3]2020_Envelope'!$BH$6:$CR$128,15),"")</f>
        <v>24.74096517320881</v>
      </c>
      <c r="AR111" s="23">
        <f>IF(AR81&gt;0,VLOOKUP(AR81,'[3]2020_Envelope'!$BH$6:$CR$128,15),"")</f>
        <v>11.67605822194653</v>
      </c>
      <c r="AS111" s="23">
        <f>IF(AS81&gt;0,VLOOKUP(AS81,'[3]2020_Envelope'!$BH$6:$CR$128,15),"")</f>
        <v>56.850874250924903</v>
      </c>
      <c r="AT111" s="23" t="str">
        <f>IF(AT81&gt;0,VLOOKUP(AT81,'[3]2020_Envelope'!$BH$6:$CR$128,15),"")</f>
        <v/>
      </c>
      <c r="AU111" s="23" t="str">
        <f>IF(AU81&gt;0,VLOOKUP(AU81,'[3]2020_Envelope'!$BH$6:$CR$128,15),"")</f>
        <v/>
      </c>
      <c r="AV111" s="22" t="str">
        <f>IF(AV81&gt;0,VLOOKUP(AV81,'[3]2020_HVAC'!$EY$7:$KA$83,65),"")</f>
        <v/>
      </c>
      <c r="AW111" s="22" t="str">
        <f>IF(AW81&gt;0,VLOOKUP(AW81,'[3]2020_HVAC'!$EY$7:$KA$83,65),"")</f>
        <v/>
      </c>
      <c r="AX111" s="22" t="str">
        <f>IF(AX81&gt;0,VLOOKUP(AX81,'[3]2020_HVAC'!$EY$7:$KA$83,65),"")</f>
        <v/>
      </c>
      <c r="AY111" s="61">
        <f>VLOOKUP($C111,[1]Performance!$A$3:$K$36,2)</f>
        <v>2</v>
      </c>
      <c r="AZ111" s="61">
        <f t="shared" si="110"/>
        <v>67</v>
      </c>
      <c r="BA111" s="22">
        <f>IF(BA81&gt;0,VLOOKUP(BA81,'[3]2020_HVAC'!$EY$7:$KA$83,AZ111),"")</f>
        <v>5.7672727272727276</v>
      </c>
      <c r="BB111" s="22" t="str">
        <f>IF(BB81&gt;0,VLOOKUP(BB81,'[3]2020_HVAC'!$EY$7:$KA$83,65),"")</f>
        <v/>
      </c>
      <c r="BC111" s="22">
        <f>IF(BC81&gt;0,VLOOKUP(BC81,'[3]2020_HVAC'!$EY$7:$KA$83,65),"")</f>
        <v>100.04</v>
      </c>
      <c r="BD111" s="22">
        <f>IF(BD81&gt;0,VLOOKUP(BD81,'[3]2020_HVAC'!$EY$7:$KA$83,65),"")</f>
        <v>1.2323232323232323</v>
      </c>
      <c r="BE111" s="22">
        <f>IF(BE81&gt;0,VLOOKUP(BE81,'[3]2020_HVAC'!$EY$7:$KA$83,65),"")</f>
        <v>13.013333333333321</v>
      </c>
      <c r="BF111" s="22">
        <f>IF(BF81&gt;0,VLOOKUP(BF81,'[3]2020_HVAC'!$EY$7:$KA$83,65),"")</f>
        <v>17.873467432950189</v>
      </c>
      <c r="BG111" s="14">
        <f t="shared" si="122"/>
        <v>238926.65233292474</v>
      </c>
      <c r="BH111" s="21">
        <f>IF($N111&gt;0,VLOOKUP($C111,[2]Vienna!$AB$7:$AN$40,$N111))/((IF($P111=1,'3 PlantsCodes'!$D$26,IF($P111=2,'3 PlantsCodes'!$D$27,IF($P111=3,'3 PlantsCodes'!$D$28,IF($P111=4,'3 PlantsCodes'!#REF!)))))*IF($R111=1,'3 PlantsCodes'!$D$31,IF($R111=2,'3 PlantsCodes'!$D$32)))</f>
        <v>75.488759478825159</v>
      </c>
      <c r="BI111" s="21">
        <f>IF($O111&gt;0,VLOOKUP($C111,[2]Vienna!$AB$7:$AN$40,$O111),0)/(IF($Q111=1,'3 PlantsCodes'!$E$26,IF($Q111=3,'3 PlantsCodes'!$E$28,IF($Q111=4,'3 PlantsCodes'!$E$29,1)))*IF($R111=1,'3 PlantsCodes'!$E$31,IF($R111=2,'3 PlantsCodes'!$E$32)))</f>
        <v>5.0293035070175254</v>
      </c>
      <c r="BJ111" s="21">
        <f>VLOOKUP($C111,[2]Vienna!$AB$6:$AZ$40,$T111)</f>
        <v>9.3271428571428565</v>
      </c>
      <c r="BK111" s="21">
        <f>VLOOKUP($C111,[2]Vienna!$B$7:$Y$40,18)</f>
        <v>11.353794285713454</v>
      </c>
      <c r="BL111" s="21">
        <f>VLOOKUP($C111,[2]Vienna!$B$7:$AA$40,26)</f>
        <v>0.5046386497810873</v>
      </c>
      <c r="BM111" s="22">
        <f>IF($V111=1,-[4]SFH!$E$4,0)</f>
        <v>-17.085714285714285</v>
      </c>
      <c r="BN111" s="63" t="s">
        <v>38</v>
      </c>
      <c r="BO111" s="21">
        <f>IF($N111&gt;0,VLOOKUP($C111,[1]Vienna!$AB$7:$AN$40,$N111))/((IF($P111=1,'3 PlantsCodes'!$D$26,IF($P111=2,'3 PlantsCodes'!$D$27,IF($P111=3,'3 PlantsCodes'!$D$28,IF($P111=4,'3 PlantsCodes'!D107)))))*IF($R111=1,'3 PlantsCodes'!$D$31,IF($R111=2,'3 PlantsCodes'!$D$32)))</f>
        <v>75.897918272800851</v>
      </c>
      <c r="BP111" s="21">
        <f>IF($O111&gt;0,VLOOKUP($C111,[1]Vienna!$AB$7:$AN$40,$O111),0)/(IF($Q111=1,'3 PlantsCodes'!$E$26,IF($Q111=3,'3 PlantsCodes'!$E$28,IF($Q111=4,'3 PlantsCodes'!$E$29,1)))*IF($R111=1,'3 PlantsCodes'!$E$31,IF($R111=2,'3 PlantsCodes'!$E$32)))</f>
        <v>4.4212983069342426</v>
      </c>
      <c r="BQ111" s="21">
        <f>VLOOKUP($C111,[1]Vienna!$AB$6:$AZ$40,$T111)</f>
        <v>14.82151515151515</v>
      </c>
      <c r="BR111" s="21">
        <f>VLOOKUP($C111,[1]Vienna!$B$7:$Y$40,18)</f>
        <v>11.676460606061633</v>
      </c>
      <c r="BS111" s="21">
        <f>VLOOKUP($C111,[1]Vienna!$B$7:$AA$40,26)</f>
        <v>0.44313664395477786</v>
      </c>
      <c r="BT111" s="22">
        <f>IF($V111=1,-[4]AB!$E$4,0)</f>
        <v>-10.775757575757575</v>
      </c>
      <c r="BU111" s="63" t="s">
        <v>38</v>
      </c>
    </row>
    <row r="112" spans="1:73" x14ac:dyDescent="0.25">
      <c r="A112" s="188"/>
      <c r="B112" s="100">
        <v>15</v>
      </c>
      <c r="C112" s="26">
        <f t="shared" ref="C112:N112" si="125">IF(C82="","",C82)</f>
        <v>19</v>
      </c>
      <c r="D112" s="55" t="str">
        <f t="shared" si="125"/>
        <v>o+</v>
      </c>
      <c r="E112" s="55" t="str">
        <f t="shared" si="125"/>
        <v>o+</v>
      </c>
      <c r="F112" s="54" t="str">
        <f t="shared" si="125"/>
        <v>o</v>
      </c>
      <c r="G112" s="54" t="str">
        <f t="shared" si="125"/>
        <v>o</v>
      </c>
      <c r="H112" s="54">
        <f t="shared" si="125"/>
        <v>0</v>
      </c>
      <c r="I112" s="54">
        <f t="shared" si="125"/>
        <v>3</v>
      </c>
      <c r="J112" s="54">
        <f t="shared" si="125"/>
        <v>2</v>
      </c>
      <c r="K112" s="54">
        <f t="shared" si="125"/>
        <v>1</v>
      </c>
      <c r="L112" s="54">
        <f t="shared" si="125"/>
        <v>1</v>
      </c>
      <c r="M112" s="54">
        <f t="shared" si="125"/>
        <v>3211</v>
      </c>
      <c r="N112" s="54">
        <f t="shared" si="125"/>
        <v>9</v>
      </c>
      <c r="O112" s="54">
        <f t="shared" si="119"/>
        <v>11</v>
      </c>
      <c r="P112" s="54">
        <f t="shared" si="119"/>
        <v>1</v>
      </c>
      <c r="Q112" s="54">
        <f t="shared" si="119"/>
        <v>1</v>
      </c>
      <c r="R112" s="54">
        <f t="shared" si="119"/>
        <v>1</v>
      </c>
      <c r="S112" s="54" t="str">
        <f t="shared" si="119"/>
        <v>o</v>
      </c>
      <c r="T112" s="26">
        <f t="shared" si="119"/>
        <v>24</v>
      </c>
      <c r="U112" s="54">
        <f t="shared" si="119"/>
        <v>1</v>
      </c>
      <c r="V112" s="54">
        <f t="shared" si="119"/>
        <v>1</v>
      </c>
      <c r="W112" s="19" t="str">
        <f t="shared" si="119"/>
        <v/>
      </c>
      <c r="X112" s="23">
        <f>IF(X82&gt;0,VLOOKUP(X82,'[3]2020_Envelope'!$BH$6:$CR$128,14),"")</f>
        <v>22.897853958963374</v>
      </c>
      <c r="Y112" s="23">
        <f>IF(Y82&gt;0,VLOOKUP(Y82,'[3]2020_Envelope'!$BH$6:$CR$128,14),"")</f>
        <v>81.533093747942146</v>
      </c>
      <c r="Z112" s="23">
        <f>IF(Z82&gt;0,VLOOKUP(Z82,'[3]2020_Envelope'!$BH$6:$CR$128,14),"")</f>
        <v>27.643454967517155</v>
      </c>
      <c r="AA112" s="23">
        <f>IF(AA82&gt;0,VLOOKUP(AA82,'[3]2020_Envelope'!$BH$6:$CR$128,14),"")</f>
        <v>61.718086925727427</v>
      </c>
      <c r="AB112" s="23" t="str">
        <f>IF(AB82&gt;0,VLOOKUP(AB82,'[3]2020_Envelope'!$BH$6:$CR$128,14),"")</f>
        <v/>
      </c>
      <c r="AC112" s="23" t="str">
        <f>IF(AC82&gt;0,VLOOKUP(AC82,'[3]2020_Envelope'!$BH$6:$CR$128,14),"")</f>
        <v/>
      </c>
      <c r="AD112" s="22" t="str">
        <f>IF(AD82&gt;0,VLOOKUP(AD82,'[3]2020_HVAC'!$EY$7:$KA$83,62),"")</f>
        <v/>
      </c>
      <c r="AE112" s="22" t="str">
        <f>IF(AE82&gt;0,VLOOKUP(AE82,'[3]2020_HVAC'!$EY$7:$KA$83,62),"")</f>
        <v/>
      </c>
      <c r="AF112" s="22" t="str">
        <f>IF(AF82&gt;0,VLOOKUP(AF82,'[3]2020_HVAC'!$EY$7:$KA$83,62),"")</f>
        <v/>
      </c>
      <c r="AG112" s="61">
        <f>VLOOKUP($C112,[2]Performance!$A$3:$K$36,2)</f>
        <v>2</v>
      </c>
      <c r="AH112" s="61">
        <f t="shared" si="108"/>
        <v>64</v>
      </c>
      <c r="AI112" s="22">
        <f>IF(AI82&gt;0,VLOOKUP(AI82,'[3]2020_HVAC'!$EY$7:$KA$83,AH112),"")</f>
        <v>33.114285714285721</v>
      </c>
      <c r="AJ112" s="22" t="str">
        <f>IF(AJ82&gt;0,VLOOKUP(AJ82,'[3]2020_HVAC'!$EY$7:$KA$83,62),"")</f>
        <v/>
      </c>
      <c r="AK112" s="22">
        <f>IF(AK82&gt;0,VLOOKUP(AK82,'[3]2020_HVAC'!$EY$7:$KA$83,62),"")</f>
        <v>107.36</v>
      </c>
      <c r="AL112" s="22">
        <f>IF(AL82&gt;0,VLOOKUP(AL82,'[3]2020_HVAC'!$EY$7:$KA$83,62),"")</f>
        <v>8.7142857142857135</v>
      </c>
      <c r="AM112" s="22">
        <f>IF(AM82&gt;0,VLOOKUP(AM82,'[3]2020_HVAC'!$EY$7:$KA$83,62),"")</f>
        <v>10.306559999999992</v>
      </c>
      <c r="AN112" s="22">
        <f>IF(AN82&gt;0,VLOOKUP(AN82,'[3]2020_HVAC'!$EY$7:$KA$83,62),"")</f>
        <v>28.725215517241377</v>
      </c>
      <c r="AO112" s="14">
        <f t="shared" si="109"/>
        <v>53481.797116434806</v>
      </c>
      <c r="AP112" s="23">
        <f>IF(AP82&gt;0,VLOOKUP(AP82,'[3]2020_Envelope'!$BH$6:$CR$128,15),"")</f>
        <v>11.080236245199652</v>
      </c>
      <c r="AQ112" s="23">
        <f>IF(AQ82&gt;0,VLOOKUP(AQ82,'[3]2020_Envelope'!$BH$6:$CR$128,15),"")</f>
        <v>26.802712270976212</v>
      </c>
      <c r="AR112" s="23">
        <f>IF(AR82&gt;0,VLOOKUP(AR82,'[3]2020_Envelope'!$BH$6:$CR$128,15),"")</f>
        <v>13.376625260278079</v>
      </c>
      <c r="AS112" s="23">
        <f>IF(AS82&gt;0,VLOOKUP(AS82,'[3]2020_Envelope'!$BH$6:$CR$128,15),"")</f>
        <v>56.850874250924903</v>
      </c>
      <c r="AT112" s="23" t="str">
        <f>IF(AT82&gt;0,VLOOKUP(AT82,'[3]2020_Envelope'!$BH$6:$CR$128,15),"")</f>
        <v/>
      </c>
      <c r="AU112" s="23" t="str">
        <f>IF(AU82&gt;0,VLOOKUP(AU82,'[3]2020_Envelope'!$BH$6:$CR$128,15),"")</f>
        <v/>
      </c>
      <c r="AV112" s="22" t="str">
        <f>IF(AV82&gt;0,VLOOKUP(AV82,'[3]2020_HVAC'!$EY$7:$KA$83,65),"")</f>
        <v/>
      </c>
      <c r="AW112" s="22" t="str">
        <f>IF(AW82&gt;0,VLOOKUP(AW82,'[3]2020_HVAC'!$EY$7:$KA$83,65),"")</f>
        <v/>
      </c>
      <c r="AX112" s="22" t="str">
        <f>IF(AX82&gt;0,VLOOKUP(AX82,'[3]2020_HVAC'!$EY$7:$KA$83,65),"")</f>
        <v/>
      </c>
      <c r="AY112" s="61">
        <f>VLOOKUP($C112,[1]Performance!$A$3:$K$36,2)</f>
        <v>2</v>
      </c>
      <c r="AZ112" s="61">
        <f t="shared" si="110"/>
        <v>67</v>
      </c>
      <c r="BA112" s="22">
        <f>IF(BA82&gt;0,VLOOKUP(BA82,'[3]2020_HVAC'!$EY$7:$KA$83,AZ112),"")</f>
        <v>5.7672727272727276</v>
      </c>
      <c r="BB112" s="22" t="str">
        <f>IF(BB82&gt;0,VLOOKUP(BB82,'[3]2020_HVAC'!$EY$7:$KA$83,65),"")</f>
        <v/>
      </c>
      <c r="BC112" s="22">
        <f>IF(BC82&gt;0,VLOOKUP(BC82,'[3]2020_HVAC'!$EY$7:$KA$83,65),"")</f>
        <v>100.04</v>
      </c>
      <c r="BD112" s="22">
        <f>IF(BD82&gt;0,VLOOKUP(BD82,'[3]2020_HVAC'!$EY$7:$KA$83,65),"")</f>
        <v>1.2323232323232323</v>
      </c>
      <c r="BE112" s="22">
        <f>IF(BE82&gt;0,VLOOKUP(BE82,'[3]2020_HVAC'!$EY$7:$KA$83,65),"")</f>
        <v>13.013333333333321</v>
      </c>
      <c r="BF112" s="22">
        <f>IF(BF82&gt;0,VLOOKUP(BF82,'[3]2020_HVAC'!$EY$7:$KA$83,65),"")</f>
        <v>17.873467432950189</v>
      </c>
      <c r="BG112" s="14">
        <f t="shared" si="122"/>
        <v>243576.47630572575</v>
      </c>
      <c r="BH112" s="21">
        <f>IF($N112&gt;0,VLOOKUP($C112,[2]Vienna!$AB$7:$AN$40,$N112))/((IF($P112=1,'3 PlantsCodes'!$D$26,IF($P112=2,'3 PlantsCodes'!$D$27,IF($P112=3,'3 PlantsCodes'!$D$28,IF($P112=4,'3 PlantsCodes'!#REF!)))))*IF($R112=1,'3 PlantsCodes'!$D$31,IF($R112=2,'3 PlantsCodes'!$D$32)))</f>
        <v>64.527631765783781</v>
      </c>
      <c r="BI112" s="21">
        <f>IF($O112&gt;0,VLOOKUP($C112,[2]Vienna!$AB$7:$AN$40,$O112),0)/(IF($Q112=1,'3 PlantsCodes'!$E$26,IF($Q112=3,'3 PlantsCodes'!$E$28,IF($Q112=4,'3 PlantsCodes'!$E$29,1)))*IF($R112=1,'3 PlantsCodes'!$E$31,IF($R112=2,'3 PlantsCodes'!$E$32)))</f>
        <v>5.3484280407464464</v>
      </c>
      <c r="BJ112" s="21">
        <f>VLOOKUP($C112,[2]Vienna!$AB$6:$AZ$40,$T112)</f>
        <v>9.3271428571428565</v>
      </c>
      <c r="BK112" s="21">
        <f>VLOOKUP($C112,[2]Vienna!$B$7:$Y$40,18)</f>
        <v>11.353794285713454</v>
      </c>
      <c r="BL112" s="21">
        <f>VLOOKUP($C112,[2]Vienna!$B$7:$AA$40,26)</f>
        <v>0.4921481750629762</v>
      </c>
      <c r="BM112" s="22">
        <f>IF($V112=1,-[4]SFH!$E$4,0)</f>
        <v>-17.085714285714285</v>
      </c>
      <c r="BN112" s="63" t="s">
        <v>38</v>
      </c>
      <c r="BO112" s="21">
        <f>IF($N112&gt;0,VLOOKUP($C112,[1]Vienna!$AB$7:$AN$40,$N112))/((IF($P112=1,'3 PlantsCodes'!$D$26,IF($P112=2,'3 PlantsCodes'!$D$27,IF($P112=3,'3 PlantsCodes'!$D$28,IF($P112=4,'3 PlantsCodes'!D108)))))*IF($R112=1,'3 PlantsCodes'!$D$31,IF($R112=2,'3 PlantsCodes'!$D$32)))</f>
        <v>69.953782400637266</v>
      </c>
      <c r="BP112" s="21">
        <f>IF($O112&gt;0,VLOOKUP($C112,[1]Vienna!$AB$7:$AN$40,$O112),0)/(IF($Q112=1,'3 PlantsCodes'!$E$26,IF($Q112=3,'3 PlantsCodes'!$E$28,IF($Q112=4,'3 PlantsCodes'!$E$29,1)))*IF($R112=1,'3 PlantsCodes'!$E$31,IF($R112=2,'3 PlantsCodes'!$E$32)))</f>
        <v>4.6832616155084548</v>
      </c>
      <c r="BQ112" s="21">
        <f>VLOOKUP($C112,[1]Vienna!$AB$6:$AZ$40,$T112)</f>
        <v>14.82151515151515</v>
      </c>
      <c r="BR112" s="21">
        <f>VLOOKUP($C112,[1]Vienna!$B$7:$Y$40,18)</f>
        <v>11.676460606061633</v>
      </c>
      <c r="BS112" s="21">
        <f>VLOOKUP($C112,[1]Vienna!$B$7:$AA$40,26)</f>
        <v>0.43894809992325928</v>
      </c>
      <c r="BT112" s="22">
        <f>IF($V112=1,-[4]AB!$E$4,0)</f>
        <v>-10.775757575757575</v>
      </c>
      <c r="BU112" s="63" t="s">
        <v>38</v>
      </c>
    </row>
    <row r="113" spans="1:73" x14ac:dyDescent="0.25">
      <c r="A113" s="188"/>
      <c r="B113" s="100">
        <v>16</v>
      </c>
      <c r="C113" s="26">
        <f t="shared" ref="C113:N113" si="126">IF(C83="","",C83)</f>
        <v>23</v>
      </c>
      <c r="D113" s="55" t="str">
        <f t="shared" si="126"/>
        <v>o+</v>
      </c>
      <c r="E113" s="55" t="str">
        <f t="shared" si="126"/>
        <v>+</v>
      </c>
      <c r="F113" s="54" t="str">
        <f t="shared" si="126"/>
        <v>o</v>
      </c>
      <c r="G113" s="54" t="str">
        <f t="shared" si="126"/>
        <v>o</v>
      </c>
      <c r="H113" s="54">
        <f t="shared" si="126"/>
        <v>0</v>
      </c>
      <c r="I113" s="54">
        <f t="shared" si="126"/>
        <v>3</v>
      </c>
      <c r="J113" s="54">
        <f t="shared" si="126"/>
        <v>3</v>
      </c>
      <c r="K113" s="54">
        <f t="shared" si="126"/>
        <v>1</v>
      </c>
      <c r="L113" s="54">
        <f t="shared" si="126"/>
        <v>1</v>
      </c>
      <c r="M113" s="54">
        <f t="shared" si="126"/>
        <v>3311</v>
      </c>
      <c r="N113" s="54">
        <f t="shared" si="126"/>
        <v>8</v>
      </c>
      <c r="O113" s="54">
        <f t="shared" si="119"/>
        <v>13</v>
      </c>
      <c r="P113" s="54">
        <f t="shared" si="119"/>
        <v>1</v>
      </c>
      <c r="Q113" s="54">
        <f t="shared" si="119"/>
        <v>1</v>
      </c>
      <c r="R113" s="54">
        <f t="shared" si="119"/>
        <v>1</v>
      </c>
      <c r="S113" s="54" t="str">
        <f t="shared" si="119"/>
        <v>o</v>
      </c>
      <c r="T113" s="26">
        <f t="shared" si="119"/>
        <v>23</v>
      </c>
      <c r="U113" s="54">
        <f t="shared" si="119"/>
        <v>1</v>
      </c>
      <c r="V113" s="54">
        <f t="shared" si="119"/>
        <v>1</v>
      </c>
      <c r="W113" s="19" t="str">
        <f t="shared" si="119"/>
        <v/>
      </c>
      <c r="X113" s="23">
        <f>IF(X83&gt;0,VLOOKUP(X83,'[3]2020_Envelope'!$BH$6:$CR$128,14),"")</f>
        <v>22.897853958963374</v>
      </c>
      <c r="Y113" s="23">
        <f>IF(Y83&gt;0,VLOOKUP(Y83,'[3]2020_Envelope'!$BH$6:$CR$128,14),"")</f>
        <v>81.533093747942146</v>
      </c>
      <c r="Z113" s="23">
        <f>IF(Z83&gt;0,VLOOKUP(Z83,'[3]2020_Envelope'!$BH$6:$CR$128,14),"")</f>
        <v>27.643454967517155</v>
      </c>
      <c r="AA113" s="23">
        <f>IF(AA83&gt;0,VLOOKUP(AA83,'[3]2020_Envelope'!$BH$6:$CR$128,14),"")</f>
        <v>69.432847791443379</v>
      </c>
      <c r="AB113" s="23" t="str">
        <f>IF(AB83&gt;0,VLOOKUP(AB83,'[3]2020_Envelope'!$BH$6:$CR$128,14),"")</f>
        <v/>
      </c>
      <c r="AC113" s="23" t="str">
        <f>IF(AC83&gt;0,VLOOKUP(AC83,'[3]2020_Envelope'!$BH$6:$CR$128,14),"")</f>
        <v/>
      </c>
      <c r="AD113" s="22" t="str">
        <f>IF(AD83&gt;0,VLOOKUP(AD83,'[3]2020_HVAC'!$EY$7:$KA$83,62),"")</f>
        <v/>
      </c>
      <c r="AE113" s="22" t="str">
        <f>IF(AE83&gt;0,VLOOKUP(AE83,'[3]2020_HVAC'!$EY$7:$KA$83,62),"")</f>
        <v/>
      </c>
      <c r="AF113" s="22" t="str">
        <f>IF(AF83&gt;0,VLOOKUP(AF83,'[3]2020_HVAC'!$EY$7:$KA$83,62),"")</f>
        <v/>
      </c>
      <c r="AG113" s="61">
        <f>VLOOKUP($C113,[2]Performance!$A$3:$K$36,2)</f>
        <v>2</v>
      </c>
      <c r="AH113" s="61">
        <f t="shared" si="108"/>
        <v>64</v>
      </c>
      <c r="AI113" s="22">
        <f>IF(AI83&gt;0,VLOOKUP(AI83,'[3]2020_HVAC'!$EY$7:$KA$83,AH113),"")</f>
        <v>84.395973047621382</v>
      </c>
      <c r="AJ113" s="22" t="str">
        <f>IF(AJ83&gt;0,VLOOKUP(AJ83,'[3]2020_HVAC'!$EY$7:$KA$83,62),"")</f>
        <v/>
      </c>
      <c r="AK113" s="22">
        <f>IF(AK83&gt;0,VLOOKUP(AK83,'[3]2020_HVAC'!$EY$7:$KA$83,62),"")</f>
        <v>107.36</v>
      </c>
      <c r="AL113" s="22">
        <f>IF(AL83&gt;0,VLOOKUP(AL83,'[3]2020_HVAC'!$EY$7:$KA$83,62),"")</f>
        <v>8.7142857142857135</v>
      </c>
      <c r="AM113" s="22">
        <f>IF(AM83&gt;0,VLOOKUP(AM83,'[3]2020_HVAC'!$EY$7:$KA$83,62),"")</f>
        <v>10.306559999999992</v>
      </c>
      <c r="AN113" s="22">
        <f>IF(AN83&gt;0,VLOOKUP(AN83,'[3]2020_HVAC'!$EY$7:$KA$83,62),"")</f>
        <v>28.725215517241377</v>
      </c>
      <c r="AO113" s="14">
        <f t="shared" si="109"/>
        <v>61741.299864302033</v>
      </c>
      <c r="AP113" s="23">
        <f>IF(AP83&gt;0,VLOOKUP(AP83,'[3]2020_Envelope'!$BH$6:$CR$128,15),"")</f>
        <v>11.080236245199652</v>
      </c>
      <c r="AQ113" s="23">
        <f>IF(AQ83&gt;0,VLOOKUP(AQ83,'[3]2020_Envelope'!$BH$6:$CR$128,15),"")</f>
        <v>26.802712270976212</v>
      </c>
      <c r="AR113" s="23">
        <f>IF(AR83&gt;0,VLOOKUP(AR83,'[3]2020_Envelope'!$BH$6:$CR$128,15),"")</f>
        <v>13.376625260278079</v>
      </c>
      <c r="AS113" s="23">
        <f>IF(AS83&gt;0,VLOOKUP(AS83,'[3]2020_Envelope'!$BH$6:$CR$128,15),"")</f>
        <v>63.95723353229053</v>
      </c>
      <c r="AT113" s="23" t="str">
        <f>IF(AT83&gt;0,VLOOKUP(AT83,'[3]2020_Envelope'!$BH$6:$CR$128,15),"")</f>
        <v/>
      </c>
      <c r="AU113" s="23" t="str">
        <f>IF(AU83&gt;0,VLOOKUP(AU83,'[3]2020_Envelope'!$BH$6:$CR$128,15),"")</f>
        <v/>
      </c>
      <c r="AV113" s="22" t="str">
        <f>IF(AV83&gt;0,VLOOKUP(AV83,'[3]2020_HVAC'!$EY$7:$KA$83,65),"")</f>
        <v/>
      </c>
      <c r="AW113" s="22" t="str">
        <f>IF(AW83&gt;0,VLOOKUP(AW83,'[3]2020_HVAC'!$EY$7:$KA$83,65),"")</f>
        <v/>
      </c>
      <c r="AX113" s="22" t="str">
        <f>IF(AX83&gt;0,VLOOKUP(AX83,'[3]2020_HVAC'!$EY$7:$KA$83,65),"")</f>
        <v/>
      </c>
      <c r="AY113" s="61">
        <f>VLOOKUP($C113,[1]Performance!$A$3:$K$36,2)</f>
        <v>2</v>
      </c>
      <c r="AZ113" s="61">
        <f t="shared" si="110"/>
        <v>67</v>
      </c>
      <c r="BA113" s="22">
        <f>IF(BA83&gt;0,VLOOKUP(BA83,'[3]2020_HVAC'!$EY$7:$KA$83,AZ113),"")</f>
        <v>51.512954997986093</v>
      </c>
      <c r="BB113" s="22" t="str">
        <f>IF(BB83&gt;0,VLOOKUP(BB83,'[3]2020_HVAC'!$EY$7:$KA$83,65),"")</f>
        <v/>
      </c>
      <c r="BC113" s="22">
        <f>IF(BC83&gt;0,VLOOKUP(BC83,'[3]2020_HVAC'!$EY$7:$KA$83,65),"")</f>
        <v>100.04</v>
      </c>
      <c r="BD113" s="22">
        <f>IF(BD83&gt;0,VLOOKUP(BD83,'[3]2020_HVAC'!$EY$7:$KA$83,65),"")</f>
        <v>1.2323232323232323</v>
      </c>
      <c r="BE113" s="22">
        <f>IF(BE83&gt;0,VLOOKUP(BE83,'[3]2020_HVAC'!$EY$7:$KA$83,65),"")</f>
        <v>13.013333333333321</v>
      </c>
      <c r="BF113" s="22">
        <f>IF(BF83&gt;0,VLOOKUP(BF83,'[3]2020_HVAC'!$EY$7:$KA$83,65),"")</f>
        <v>17.873467432950189</v>
      </c>
      <c r="BG113" s="14">
        <f t="shared" si="122"/>
        <v>295899.99744228396</v>
      </c>
      <c r="BH113" s="21">
        <f>IF($N113&gt;0,VLOOKUP($C113,[2]Vienna!$AB$7:$AN$40,$N113))/((IF($P113=1,'3 PlantsCodes'!$D$26,IF($P113=2,'3 PlantsCodes'!$D$27,IF($P113=3,'3 PlantsCodes'!$D$28,IF($P113=4,'3 PlantsCodes'!#REF!)))))*IF($R113=1,'3 PlantsCodes'!$D$31,IF($R113=2,'3 PlantsCodes'!$D$32)))</f>
        <v>16.889471309709961</v>
      </c>
      <c r="BI113" s="21">
        <f>IF($O113&gt;0,VLOOKUP($C113,[2]Vienna!$AB$7:$AN$40,$O113),0)/(IF($Q113=1,'3 PlantsCodes'!$E$26,IF($Q113=3,'3 PlantsCodes'!$E$28,IF($Q113=4,'3 PlantsCodes'!$E$29,1)))*IF($R113=1,'3 PlantsCodes'!$E$31,IF($R113=2,'3 PlantsCodes'!$E$32)))</f>
        <v>4.1944033198872503</v>
      </c>
      <c r="BJ113" s="21">
        <f>VLOOKUP($C113,[2]Vienna!$AB$6:$AZ$40,$T113)</f>
        <v>2.6680910950215666</v>
      </c>
      <c r="BK113" s="21">
        <f>VLOOKUP($C113,[2]Vienna!$B$7:$Y$40,18)</f>
        <v>11.353794285713454</v>
      </c>
      <c r="BL113" s="21">
        <f>VLOOKUP($C113,[2]Vienna!$B$7:$AA$40,26)</f>
        <v>0.47001839686027785</v>
      </c>
      <c r="BM113" s="22">
        <f>IF($V113=1,-[4]SFH!$E$4,0)</f>
        <v>-17.085714285714285</v>
      </c>
      <c r="BN113" s="63" t="s">
        <v>38</v>
      </c>
      <c r="BO113" s="21">
        <f>IF($N113&gt;0,VLOOKUP($C113,[1]Vienna!$AB$7:$AN$40,$N113))/((IF($P113=1,'3 PlantsCodes'!$D$26,IF($P113=2,'3 PlantsCodes'!$D$27,IF($P113=3,'3 PlantsCodes'!$D$28,IF($P113=4,'3 PlantsCodes'!D109)))))*IF($R113=1,'3 PlantsCodes'!$D$31,IF($R113=2,'3 PlantsCodes'!$D$32)))</f>
        <v>18.751957135579339</v>
      </c>
      <c r="BP113" s="21">
        <f>IF($O113&gt;0,VLOOKUP($C113,[1]Vienna!$AB$7:$AN$40,$O113),0)/(IF($Q113=1,'3 PlantsCodes'!$E$26,IF($Q113=3,'3 PlantsCodes'!$E$28,IF($Q113=4,'3 PlantsCodes'!$E$29,1)))*IF($R113=1,'3 PlantsCodes'!$E$31,IF($R113=2,'3 PlantsCodes'!$E$32)))</f>
        <v>3.4081078722729177</v>
      </c>
      <c r="BQ113" s="21">
        <f>VLOOKUP($C113,[1]Vienna!$AB$6:$AZ$40,$T113)</f>
        <v>4.2884467725486939</v>
      </c>
      <c r="BR113" s="21">
        <f>VLOOKUP($C113,[1]Vienna!$B$7:$Y$40,18)</f>
        <v>11.676460606061633</v>
      </c>
      <c r="BS113" s="21">
        <f>VLOOKUP($C113,[1]Vienna!$B$7:$AA$40,26)</f>
        <v>0.4230876852885555</v>
      </c>
      <c r="BT113" s="22">
        <f>IF($V113=1,-[4]AB!$E$4,0)</f>
        <v>-10.775757575757575</v>
      </c>
      <c r="BU113" s="63" t="s">
        <v>38</v>
      </c>
    </row>
    <row r="114" spans="1:73" x14ac:dyDescent="0.25">
      <c r="A114" s="188"/>
      <c r="B114" s="100">
        <v>17</v>
      </c>
      <c r="C114" s="26">
        <f t="shared" ref="C114:N114" si="127">IF(C84="","",C84)</f>
        <v>25</v>
      </c>
      <c r="D114" s="55" t="str">
        <f t="shared" si="127"/>
        <v>o+</v>
      </c>
      <c r="E114" s="55" t="str">
        <f t="shared" si="127"/>
        <v>+</v>
      </c>
      <c r="F114" s="54" t="str">
        <f t="shared" si="127"/>
        <v>o</v>
      </c>
      <c r="G114" s="54" t="str">
        <f t="shared" si="127"/>
        <v>o</v>
      </c>
      <c r="H114" s="54">
        <f t="shared" si="127"/>
        <v>1</v>
      </c>
      <c r="I114" s="54">
        <f t="shared" si="127"/>
        <v>3</v>
      </c>
      <c r="J114" s="54">
        <f t="shared" si="127"/>
        <v>3</v>
      </c>
      <c r="K114" s="54">
        <f t="shared" si="127"/>
        <v>1</v>
      </c>
      <c r="L114" s="54">
        <f t="shared" si="127"/>
        <v>2</v>
      </c>
      <c r="M114" s="54">
        <f t="shared" si="127"/>
        <v>3312</v>
      </c>
      <c r="N114" s="54">
        <f t="shared" si="127"/>
        <v>8</v>
      </c>
      <c r="O114" s="54">
        <f t="shared" si="119"/>
        <v>13</v>
      </c>
      <c r="P114" s="54">
        <f t="shared" si="119"/>
        <v>1</v>
      </c>
      <c r="Q114" s="54">
        <f t="shared" si="119"/>
        <v>1</v>
      </c>
      <c r="R114" s="54">
        <f t="shared" si="119"/>
        <v>1</v>
      </c>
      <c r="S114" s="54" t="str">
        <f t="shared" si="119"/>
        <v>o</v>
      </c>
      <c r="T114" s="26">
        <f t="shared" si="119"/>
        <v>23</v>
      </c>
      <c r="U114" s="54">
        <f t="shared" si="119"/>
        <v>1</v>
      </c>
      <c r="V114" s="54">
        <f t="shared" si="119"/>
        <v>1</v>
      </c>
      <c r="W114" s="19" t="str">
        <f t="shared" si="119"/>
        <v/>
      </c>
      <c r="X114" s="23">
        <f>IF(X84&gt;0,VLOOKUP(X84,'[3]2020_Envelope'!$BH$6:$CR$128,14),"")</f>
        <v>22.897853958963374</v>
      </c>
      <c r="Y114" s="23">
        <f>IF(Y84&gt;0,VLOOKUP(Y84,'[3]2020_Envelope'!$BH$6:$CR$128,14),"")</f>
        <v>81.533093747942146</v>
      </c>
      <c r="Z114" s="23">
        <f>IF(Z84&gt;0,VLOOKUP(Z84,'[3]2020_Envelope'!$BH$6:$CR$128,14),"")</f>
        <v>27.643454967517155</v>
      </c>
      <c r="AA114" s="23">
        <f>IF(AA84&gt;0,VLOOKUP(AA84,'[3]2020_Envelope'!$BH$6:$CR$128,14),"")</f>
        <v>69.432847791443379</v>
      </c>
      <c r="AB114" s="23" t="str">
        <f>IF(AB84&gt;0,VLOOKUP(AB84,'[3]2020_Envelope'!$BH$6:$CR$128,14),"")</f>
        <v/>
      </c>
      <c r="AC114" s="23" t="str">
        <f>IF(AC84&gt;0,VLOOKUP(AC84,'[3]2020_Envelope'!$BH$6:$CR$128,14),"")</f>
        <v/>
      </c>
      <c r="AD114" s="22">
        <f>IF(AD84&gt;0,VLOOKUP(AD84,'[3]2020_HVAC'!$EY$7:$KA$83,62),"")</f>
        <v>6.8624999999999998</v>
      </c>
      <c r="AE114" s="22">
        <f>IF(AE84&gt;0,VLOOKUP(AE84,'[3]2020_HVAC'!$EY$7:$KA$83,62),"")</f>
        <v>11.80655</v>
      </c>
      <c r="AF114" s="22" t="str">
        <f>IF(AF84&gt;0,VLOOKUP(AF84,'[3]2020_HVAC'!$EY$7:$KA$83,62),"")</f>
        <v/>
      </c>
      <c r="AG114" s="61">
        <f>VLOOKUP($C114,[2]Performance!$A$3:$K$36,2)</f>
        <v>2</v>
      </c>
      <c r="AH114" s="61">
        <f t="shared" si="108"/>
        <v>64</v>
      </c>
      <c r="AI114" s="22">
        <f>IF(AI84&gt;0,VLOOKUP(AI84,'[3]2020_HVAC'!$EY$7:$KA$83,AH114),"")</f>
        <v>84.395973047621382</v>
      </c>
      <c r="AJ114" s="22" t="str">
        <f>IF(AJ84&gt;0,VLOOKUP(AJ84,'[3]2020_HVAC'!$EY$7:$KA$83,62),"")</f>
        <v/>
      </c>
      <c r="AK114" s="22">
        <f>IF(AK84&gt;0,VLOOKUP(AK84,'[3]2020_HVAC'!$EY$7:$KA$83,62),"")</f>
        <v>107.36</v>
      </c>
      <c r="AL114" s="22">
        <f>IF(AL84&gt;0,VLOOKUP(AL84,'[3]2020_HVAC'!$EY$7:$KA$83,62),"")</f>
        <v>8.7142857142857135</v>
      </c>
      <c r="AM114" s="22">
        <f>IF(AM84&gt;0,VLOOKUP(AM84,'[3]2020_HVAC'!$EY$7:$KA$83,62),"")</f>
        <v>10.306559999999992</v>
      </c>
      <c r="AN114" s="22">
        <f>IF(AN84&gt;0,VLOOKUP(AN84,'[3]2020_HVAC'!$EY$7:$KA$83,62),"")</f>
        <v>28.725215517241377</v>
      </c>
      <c r="AO114" s="14">
        <f t="shared" si="109"/>
        <v>64354.966864302034</v>
      </c>
      <c r="AP114" s="23">
        <f>IF(AP84&gt;0,VLOOKUP(AP84,'[3]2020_Envelope'!$BH$6:$CR$128,15),"")</f>
        <v>11.080236245199652</v>
      </c>
      <c r="AQ114" s="23">
        <f>IF(AQ84&gt;0,VLOOKUP(AQ84,'[3]2020_Envelope'!$BH$6:$CR$128,15),"")</f>
        <v>26.802712270976212</v>
      </c>
      <c r="AR114" s="23">
        <f>IF(AR84&gt;0,VLOOKUP(AR84,'[3]2020_Envelope'!$BH$6:$CR$128,15),"")</f>
        <v>13.376625260278079</v>
      </c>
      <c r="AS114" s="23">
        <f>IF(AS84&gt;0,VLOOKUP(AS84,'[3]2020_Envelope'!$BH$6:$CR$128,15),"")</f>
        <v>63.95723353229053</v>
      </c>
      <c r="AT114" s="23" t="str">
        <f>IF(AT84&gt;0,VLOOKUP(AT84,'[3]2020_Envelope'!$BH$6:$CR$128,15),"")</f>
        <v/>
      </c>
      <c r="AU114" s="23" t="str">
        <f>IF(AU84&gt;0,VLOOKUP(AU84,'[3]2020_Envelope'!$BH$6:$CR$128,15),"")</f>
        <v/>
      </c>
      <c r="AV114" s="22">
        <f>IF(AV84&gt;0,VLOOKUP(AV84,'[3]2020_HVAC'!$EY$7:$KA$83,65),"")</f>
        <v>8.3908888888888882</v>
      </c>
      <c r="AW114" s="22">
        <f>IF(AW84&gt;0,VLOOKUP(AW84,'[3]2020_HVAC'!$EY$7:$KA$83,65),"")</f>
        <v>13.306424161616162</v>
      </c>
      <c r="AX114" s="22" t="str">
        <f>IF(AX84&gt;0,VLOOKUP(AX84,'[3]2020_HVAC'!$EY$7:$KA$83,65),"")</f>
        <v/>
      </c>
      <c r="AY114" s="61">
        <f>VLOOKUP($C114,[1]Performance!$A$3:$K$36,2)</f>
        <v>2</v>
      </c>
      <c r="AZ114" s="61">
        <f t="shared" si="110"/>
        <v>67</v>
      </c>
      <c r="BA114" s="22">
        <f>IF(BA84&gt;0,VLOOKUP(BA84,'[3]2020_HVAC'!$EY$7:$KA$83,AZ114),"")</f>
        <v>51.512954997986093</v>
      </c>
      <c r="BB114" s="22" t="str">
        <f>IF(BB84&gt;0,VLOOKUP(BB84,'[3]2020_HVAC'!$EY$7:$KA$83,65),"")</f>
        <v/>
      </c>
      <c r="BC114" s="22">
        <f>IF(BC84&gt;0,VLOOKUP(BC84,'[3]2020_HVAC'!$EY$7:$KA$83,65),"")</f>
        <v>100.04</v>
      </c>
      <c r="BD114" s="22">
        <f>IF(BD84&gt;0,VLOOKUP(BD84,'[3]2020_HVAC'!$EY$7:$KA$83,65),"")</f>
        <v>1.2323232323232323</v>
      </c>
      <c r="BE114" s="22">
        <f>IF(BE84&gt;0,VLOOKUP(BE84,'[3]2020_HVAC'!$EY$7:$KA$83,65),"")</f>
        <v>13.013333333333321</v>
      </c>
      <c r="BF114" s="22">
        <f>IF(BF84&gt;0,VLOOKUP(BF84,'[3]2020_HVAC'!$EY$7:$KA$83,65),"")</f>
        <v>17.873467432950189</v>
      </c>
      <c r="BG114" s="14">
        <f t="shared" si="122"/>
        <v>317380.33736228396</v>
      </c>
      <c r="BH114" s="21">
        <f>IF($N114&gt;0,VLOOKUP($C114,[2]Vienna!$AB$7:$AN$40,$N114))/((IF($P114=1,'3 PlantsCodes'!$D$26,IF($P114=2,'3 PlantsCodes'!$D$27,IF($P114=3,'3 PlantsCodes'!$D$28,IF($P114=4,'3 PlantsCodes'!#REF!)))))*IF($R114=1,'3 PlantsCodes'!$D$31,IF($R114=2,'3 PlantsCodes'!$D$32)))</f>
        <v>11.973937643699372</v>
      </c>
      <c r="BI114" s="21">
        <f>IF($O114&gt;0,VLOOKUP($C114,[2]Vienna!$AB$7:$AN$40,$O114),0)/(IF($Q114=1,'3 PlantsCodes'!$E$26,IF($Q114=3,'3 PlantsCodes'!$E$28,IF($Q114=4,'3 PlantsCodes'!$E$29,1)))*IF($R114=1,'3 PlantsCodes'!$E$31,IF($R114=2,'3 PlantsCodes'!$E$32)))</f>
        <v>4.1756643583325666</v>
      </c>
      <c r="BJ114" s="21">
        <f>VLOOKUP($C114,[2]Vienna!$AB$6:$AZ$40,$T114)</f>
        <v>2.7383093487427628</v>
      </c>
      <c r="BK114" s="21">
        <f>VLOOKUP($C114,[2]Vienna!$B$7:$Y$40,18)</f>
        <v>11.353794285713454</v>
      </c>
      <c r="BL114" s="21">
        <f>VLOOKUP($C114,[2]Vienna!$B$7:$AA$40,26)</f>
        <v>4.9040945756452254</v>
      </c>
      <c r="BM114" s="22">
        <f>IF($V114=1,-[4]SFH!$E$4,0)</f>
        <v>-17.085714285714285</v>
      </c>
      <c r="BN114" s="63" t="s">
        <v>38</v>
      </c>
      <c r="BO114" s="21">
        <f>IF($N114&gt;0,VLOOKUP($C114,[1]Vienna!$AB$7:$AN$40,$N114))/((IF($P114=1,'3 PlantsCodes'!$D$26,IF($P114=2,'3 PlantsCodes'!$D$27,IF($P114=3,'3 PlantsCodes'!$D$28,IF($P114=4,'3 PlantsCodes'!D110)))))*IF($R114=1,'3 PlantsCodes'!$D$31,IF($R114=2,'3 PlantsCodes'!$D$32)))</f>
        <v>14.4558315915148</v>
      </c>
      <c r="BP114" s="21">
        <f>IF($O114&gt;0,VLOOKUP($C114,[1]Vienna!$AB$7:$AN$40,$O114),0)/(IF($Q114=1,'3 PlantsCodes'!$E$26,IF($Q114=3,'3 PlantsCodes'!$E$28,IF($Q114=4,'3 PlantsCodes'!$E$29,1)))*IF($R114=1,'3 PlantsCodes'!$E$31,IF($R114=2,'3 PlantsCodes'!$E$32)))</f>
        <v>3.3734184081836309</v>
      </c>
      <c r="BQ114" s="21">
        <f>VLOOKUP($C114,[1]Vienna!$AB$6:$AZ$40,$T114)</f>
        <v>4.5027186850604375</v>
      </c>
      <c r="BR114" s="21">
        <f>VLOOKUP($C114,[1]Vienna!$B$7:$Y$40,18)</f>
        <v>11.676460606061633</v>
      </c>
      <c r="BS114" s="21">
        <f>VLOOKUP($C114,[1]Vienna!$B$7:$AA$40,26)</f>
        <v>4.7168179752896515</v>
      </c>
      <c r="BT114" s="22">
        <f>IF($V114=1,-[4]AB!$E$4,0)</f>
        <v>-10.775757575757575</v>
      </c>
      <c r="BU114" s="63" t="s">
        <v>38</v>
      </c>
    </row>
    <row r="115" spans="1:73" x14ac:dyDescent="0.25">
      <c r="A115" s="188"/>
      <c r="B115" s="100">
        <v>18</v>
      </c>
      <c r="C115" s="26">
        <f t="shared" ref="C115:N115" si="128">IF(C85="","",C85)</f>
        <v>31</v>
      </c>
      <c r="D115" s="55" t="str">
        <f t="shared" si="128"/>
        <v>+</v>
      </c>
      <c r="E115" s="55" t="str">
        <f t="shared" si="128"/>
        <v>+</v>
      </c>
      <c r="F115" s="54" t="str">
        <f t="shared" si="128"/>
        <v>o</v>
      </c>
      <c r="G115" s="54" t="str">
        <f t="shared" si="128"/>
        <v>o</v>
      </c>
      <c r="H115" s="54">
        <f t="shared" si="128"/>
        <v>0</v>
      </c>
      <c r="I115" s="54">
        <f t="shared" si="128"/>
        <v>4</v>
      </c>
      <c r="J115" s="54">
        <f t="shared" si="128"/>
        <v>3</v>
      </c>
      <c r="K115" s="54">
        <f t="shared" si="128"/>
        <v>1</v>
      </c>
      <c r="L115" s="54">
        <f t="shared" si="128"/>
        <v>1</v>
      </c>
      <c r="M115" s="54">
        <f t="shared" si="128"/>
        <v>4311</v>
      </c>
      <c r="N115" s="54">
        <f t="shared" si="128"/>
        <v>8</v>
      </c>
      <c r="O115" s="54">
        <f t="shared" si="119"/>
        <v>13</v>
      </c>
      <c r="P115" s="54">
        <f t="shared" si="119"/>
        <v>1</v>
      </c>
      <c r="Q115" s="54">
        <f t="shared" si="119"/>
        <v>1</v>
      </c>
      <c r="R115" s="54">
        <f t="shared" si="119"/>
        <v>1</v>
      </c>
      <c r="S115" s="54" t="str">
        <f t="shared" si="119"/>
        <v>o</v>
      </c>
      <c r="T115" s="26">
        <f t="shared" si="119"/>
        <v>23</v>
      </c>
      <c r="U115" s="54">
        <f t="shared" si="119"/>
        <v>1</v>
      </c>
      <c r="V115" s="54">
        <f t="shared" si="119"/>
        <v>1</v>
      </c>
      <c r="W115" s="19" t="str">
        <f t="shared" si="119"/>
        <v/>
      </c>
      <c r="X115" s="23">
        <f>IF(X85&gt;0,VLOOKUP(X85,'[3]2020_Envelope'!$BH$6:$CR$128,14),"")</f>
        <v>24.828998268755466</v>
      </c>
      <c r="Y115" s="23">
        <f>IF(Y85&gt;0,VLOOKUP(Y85,'[3]2020_Envelope'!$BH$6:$CR$128,14),"")</f>
        <v>87.804870190091535</v>
      </c>
      <c r="Z115" s="23">
        <f>IF(Z85&gt;0,VLOOKUP(Z85,'[3]2020_Envelope'!$BH$6:$CR$128,14),"")</f>
        <v>38.700836954524007</v>
      </c>
      <c r="AA115" s="23">
        <f>IF(AA85&gt;0,VLOOKUP(AA85,'[3]2020_Envelope'!$BH$6:$CR$128,14),"")</f>
        <v>69.432847791443379</v>
      </c>
      <c r="AB115" s="23" t="str">
        <f>IF(AB85&gt;0,VLOOKUP(AB85,'[3]2020_Envelope'!$BH$6:$CR$128,14),"")</f>
        <v/>
      </c>
      <c r="AC115" s="23" t="str">
        <f>IF(AC85&gt;0,VLOOKUP(AC85,'[3]2020_Envelope'!$BH$6:$CR$128,14),"")</f>
        <v/>
      </c>
      <c r="AD115" s="22" t="str">
        <f>IF(AD85&gt;0,VLOOKUP(AD85,'[3]2020_HVAC'!$EY$7:$KA$83,62),"")</f>
        <v/>
      </c>
      <c r="AE115" s="22" t="str">
        <f>IF(AE85&gt;0,VLOOKUP(AE85,'[3]2020_HVAC'!$EY$7:$KA$83,62),"")</f>
        <v/>
      </c>
      <c r="AF115" s="22" t="str">
        <f>IF(AF85&gt;0,VLOOKUP(AF85,'[3]2020_HVAC'!$EY$7:$KA$83,62),"")</f>
        <v/>
      </c>
      <c r="AG115" s="61">
        <f>VLOOKUP($C115,[2]Performance!$A$3:$K$36,2)</f>
        <v>2</v>
      </c>
      <c r="AH115" s="61">
        <f t="shared" si="108"/>
        <v>64</v>
      </c>
      <c r="AI115" s="22">
        <f>IF(AI85&gt;0,VLOOKUP(AI85,'[3]2020_HVAC'!$EY$7:$KA$83,AH115),"")</f>
        <v>84.395973047621382</v>
      </c>
      <c r="AJ115" s="22" t="str">
        <f>IF(AJ85&gt;0,VLOOKUP(AJ85,'[3]2020_HVAC'!$EY$7:$KA$83,62),"")</f>
        <v/>
      </c>
      <c r="AK115" s="22">
        <f>IF(AK85&gt;0,VLOOKUP(AK85,'[3]2020_HVAC'!$EY$7:$KA$83,62),"")</f>
        <v>107.36</v>
      </c>
      <c r="AL115" s="22">
        <f>IF(AL85&gt;0,VLOOKUP(AL85,'[3]2020_HVAC'!$EY$7:$KA$83,62),"")</f>
        <v>8.7142857142857135</v>
      </c>
      <c r="AM115" s="22">
        <f>IF(AM85&gt;0,VLOOKUP(AM85,'[3]2020_HVAC'!$EY$7:$KA$83,62),"")</f>
        <v>10.306559999999992</v>
      </c>
      <c r="AN115" s="22">
        <f>IF(AN85&gt;0,VLOOKUP(AN85,'[3]2020_HVAC'!$EY$7:$KA$83,62),"")</f>
        <v>28.725215517241377</v>
      </c>
      <c r="AO115" s="14">
        <f t="shared" si="109"/>
        <v>64437.742247754795</v>
      </c>
      <c r="AP115" s="23">
        <f>IF(AP85&gt;0,VLOOKUP(AP85,'[3]2020_Envelope'!$BH$6:$CR$128,15),"")</f>
        <v>12.014714000818898</v>
      </c>
      <c r="AQ115" s="23">
        <f>IF(AQ85&gt;0,VLOOKUP(AQ85,'[3]2020_Envelope'!$BH$6:$CR$128,15),"")</f>
        <v>28.86445936874361</v>
      </c>
      <c r="AR115" s="23">
        <f>IF(AR85&gt;0,VLOOKUP(AR85,'[3]2020_Envelope'!$BH$6:$CR$128,15),"")</f>
        <v>18.72727536438931</v>
      </c>
      <c r="AS115" s="23">
        <f>IF(AS85&gt;0,VLOOKUP(AS85,'[3]2020_Envelope'!$BH$6:$CR$128,15),"")</f>
        <v>63.95723353229053</v>
      </c>
      <c r="AT115" s="23" t="str">
        <f>IF(AT85&gt;0,VLOOKUP(AT85,'[3]2020_Envelope'!$BH$6:$CR$128,15),"")</f>
        <v/>
      </c>
      <c r="AU115" s="23" t="str">
        <f>IF(AU85&gt;0,VLOOKUP(AU85,'[3]2020_Envelope'!$BH$6:$CR$128,15),"")</f>
        <v/>
      </c>
      <c r="AV115" s="22" t="str">
        <f>IF(AV85&gt;0,VLOOKUP(AV85,'[3]2020_HVAC'!$EY$7:$KA$83,65),"")</f>
        <v/>
      </c>
      <c r="AW115" s="22" t="str">
        <f>IF(AW85&gt;0,VLOOKUP(AW85,'[3]2020_HVAC'!$EY$7:$KA$83,65),"")</f>
        <v/>
      </c>
      <c r="AX115" s="22" t="str">
        <f>IF(AX85&gt;0,VLOOKUP(AX85,'[3]2020_HVAC'!$EY$7:$KA$83,65),"")</f>
        <v/>
      </c>
      <c r="AY115" s="61">
        <f>VLOOKUP($C115,[1]Performance!$A$3:$K$36,2)</f>
        <v>2</v>
      </c>
      <c r="AZ115" s="61">
        <f t="shared" si="110"/>
        <v>67</v>
      </c>
      <c r="BA115" s="22">
        <f>IF(BA85&gt;0,VLOOKUP(BA85,'[3]2020_HVAC'!$EY$7:$KA$83,AZ115),"")</f>
        <v>51.512954997986093</v>
      </c>
      <c r="BB115" s="22" t="str">
        <f>IF(BB85&gt;0,VLOOKUP(BB85,'[3]2020_HVAC'!$EY$7:$KA$83,65),"")</f>
        <v/>
      </c>
      <c r="BC115" s="22">
        <f>IF(BC85&gt;0,VLOOKUP(BC85,'[3]2020_HVAC'!$EY$7:$KA$83,65),"")</f>
        <v>100.04</v>
      </c>
      <c r="BD115" s="22">
        <f>IF(BD85&gt;0,VLOOKUP(BD85,'[3]2020_HVAC'!$EY$7:$KA$83,65),"")</f>
        <v>1.2323232323232323</v>
      </c>
      <c r="BE115" s="22">
        <f>IF(BE85&gt;0,VLOOKUP(BE85,'[3]2020_HVAC'!$EY$7:$KA$83,65),"")</f>
        <v>13.013333333333321</v>
      </c>
      <c r="BF115" s="22">
        <f>IF(BF85&gt;0,VLOOKUP(BF85,'[3]2020_HVAC'!$EY$7:$KA$83,65),"")</f>
        <v>17.873467432950189</v>
      </c>
      <c r="BG115" s="14">
        <f t="shared" si="122"/>
        <v>304163.4036502068</v>
      </c>
      <c r="BH115" s="21">
        <f>IF($N115&gt;0,VLOOKUP($C115,[2]Vienna!$AB$7:$AN$40,$N115))/((IF($P115=1,'3 PlantsCodes'!$D$26,IF($P115=2,'3 PlantsCodes'!$D$27,IF($P115=3,'3 PlantsCodes'!$D$28,IF($P115=4,'3 PlantsCodes'!#REF!)))))*IF($R115=1,'3 PlantsCodes'!$D$31,IF($R115=2,'3 PlantsCodes'!$D$32)))</f>
        <v>14.999116477107471</v>
      </c>
      <c r="BI115" s="21">
        <f>IF($O115&gt;0,VLOOKUP($C115,[2]Vienna!$AB$7:$AN$40,$O115),0)/(IF($Q115=1,'3 PlantsCodes'!$E$26,IF($Q115=3,'3 PlantsCodes'!$E$28,IF($Q115=4,'3 PlantsCodes'!$E$29,1)))*IF($R115=1,'3 PlantsCodes'!$E$31,IF($R115=2,'3 PlantsCodes'!$E$32)))</f>
        <v>4.4128825810875245</v>
      </c>
      <c r="BJ115" s="21">
        <f>VLOOKUP($C115,[2]Vienna!$AB$6:$AZ$40,$T115)</f>
        <v>2.6832231584642332</v>
      </c>
      <c r="BK115" s="21">
        <f>VLOOKUP($C115,[2]Vienna!$B$7:$Y$40,18)</f>
        <v>11.353794285713454</v>
      </c>
      <c r="BL115" s="21">
        <f>VLOOKUP($C115,[2]Vienna!$B$7:$AA$40,26)</f>
        <v>0.46269433447530151</v>
      </c>
      <c r="BM115" s="22">
        <f>IF($V115=1,-[4]SFH!$E$4,0)</f>
        <v>-17.085714285714285</v>
      </c>
      <c r="BN115" s="63" t="s">
        <v>38</v>
      </c>
      <c r="BO115" s="21">
        <f>IF($N115&gt;0,VLOOKUP($C115,[1]Vienna!$AB$7:$AN$40,$N115))/((IF($P115=1,'3 PlantsCodes'!$D$26,IF($P115=2,'3 PlantsCodes'!$D$27,IF($P115=3,'3 PlantsCodes'!$D$28,IF($P115=4,'3 PlantsCodes'!D111)))))*IF($R115=1,'3 PlantsCodes'!$D$31,IF($R115=2,'3 PlantsCodes'!$D$32)))</f>
        <v>17.760827641486422</v>
      </c>
      <c r="BP115" s="21">
        <f>IF($O115&gt;0,VLOOKUP($C115,[1]Vienna!$AB$7:$AN$40,$O115),0)/(IF($Q115=1,'3 PlantsCodes'!$E$26,IF($Q115=3,'3 PlantsCodes'!$E$28,IF($Q115=4,'3 PlantsCodes'!$E$29,1)))*IF($R115=1,'3 PlantsCodes'!$E$31,IF($R115=2,'3 PlantsCodes'!$E$32)))</f>
        <v>3.5552543095254343</v>
      </c>
      <c r="BQ115" s="21">
        <f>VLOOKUP($C115,[1]Vienna!$AB$6:$AZ$40,$T115)</f>
        <v>4.306503721740631</v>
      </c>
      <c r="BR115" s="21">
        <f>VLOOKUP($C115,[1]Vienna!$B$7:$Y$40,18)</f>
        <v>11.676460606061633</v>
      </c>
      <c r="BS115" s="21">
        <f>VLOOKUP($C115,[1]Vienna!$B$7:$AA$40,26)</f>
        <v>0.42054864348482385</v>
      </c>
      <c r="BT115" s="22">
        <f>IF($V115=1,-[4]AB!$E$4,0)</f>
        <v>-10.775757575757575</v>
      </c>
      <c r="BU115" s="63" t="s">
        <v>38</v>
      </c>
    </row>
    <row r="116" spans="1:73" x14ac:dyDescent="0.25">
      <c r="A116" s="188"/>
      <c r="B116" s="100">
        <v>19</v>
      </c>
      <c r="C116" s="26">
        <f t="shared" ref="C116:N116" si="129">IF(C86="","",C86)</f>
        <v>33</v>
      </c>
      <c r="D116" s="55" t="str">
        <f t="shared" si="129"/>
        <v>+</v>
      </c>
      <c r="E116" s="55" t="str">
        <f t="shared" si="129"/>
        <v>+</v>
      </c>
      <c r="F116" s="54" t="str">
        <f t="shared" si="129"/>
        <v>o</v>
      </c>
      <c r="G116" s="54" t="str">
        <f t="shared" si="129"/>
        <v>o</v>
      </c>
      <c r="H116" s="54">
        <f t="shared" si="129"/>
        <v>1</v>
      </c>
      <c r="I116" s="54">
        <f t="shared" si="129"/>
        <v>4</v>
      </c>
      <c r="J116" s="54">
        <f t="shared" si="129"/>
        <v>3</v>
      </c>
      <c r="K116" s="54">
        <f t="shared" si="129"/>
        <v>1</v>
      </c>
      <c r="L116" s="54">
        <f t="shared" si="129"/>
        <v>2</v>
      </c>
      <c r="M116" s="54">
        <f t="shared" si="129"/>
        <v>4312</v>
      </c>
      <c r="N116" s="54">
        <f t="shared" si="129"/>
        <v>8</v>
      </c>
      <c r="O116" s="54">
        <f t="shared" si="119"/>
        <v>13</v>
      </c>
      <c r="P116" s="54">
        <f t="shared" si="119"/>
        <v>1</v>
      </c>
      <c r="Q116" s="54">
        <f t="shared" si="119"/>
        <v>1</v>
      </c>
      <c r="R116" s="54">
        <f t="shared" si="119"/>
        <v>1</v>
      </c>
      <c r="S116" s="54" t="str">
        <f t="shared" si="119"/>
        <v>o</v>
      </c>
      <c r="T116" s="26">
        <f t="shared" si="119"/>
        <v>23</v>
      </c>
      <c r="U116" s="54">
        <f t="shared" si="119"/>
        <v>1</v>
      </c>
      <c r="V116" s="54">
        <f t="shared" si="119"/>
        <v>1</v>
      </c>
      <c r="W116" s="19" t="str">
        <f t="shared" si="119"/>
        <v/>
      </c>
      <c r="X116" s="23">
        <f>IF(X86&gt;0,VLOOKUP(X86,'[3]2020_Envelope'!$BH$6:$CR$128,14),"")</f>
        <v>24.828998268755466</v>
      </c>
      <c r="Y116" s="23">
        <f>IF(Y86&gt;0,VLOOKUP(Y86,'[3]2020_Envelope'!$BH$6:$CR$128,14),"")</f>
        <v>87.804870190091535</v>
      </c>
      <c r="Z116" s="23">
        <f>IF(Z86&gt;0,VLOOKUP(Z86,'[3]2020_Envelope'!$BH$6:$CR$128,14),"")</f>
        <v>38.700836954524007</v>
      </c>
      <c r="AA116" s="23">
        <f>IF(AA86&gt;0,VLOOKUP(AA86,'[3]2020_Envelope'!$BH$6:$CR$128,14),"")</f>
        <v>69.432847791443379</v>
      </c>
      <c r="AB116" s="23" t="str">
        <f>IF(AB86&gt;0,VLOOKUP(AB86,'[3]2020_Envelope'!$BH$6:$CR$128,14),"")</f>
        <v/>
      </c>
      <c r="AC116" s="23" t="str">
        <f>IF(AC86&gt;0,VLOOKUP(AC86,'[3]2020_Envelope'!$BH$6:$CR$128,14),"")</f>
        <v/>
      </c>
      <c r="AD116" s="22">
        <f>IF(AD86&gt;0,VLOOKUP(AD86,'[3]2020_HVAC'!$EY$7:$KA$83,62),"")</f>
        <v>6.8624999999999998</v>
      </c>
      <c r="AE116" s="22">
        <f>IF(AE86&gt;0,VLOOKUP(AE86,'[3]2020_HVAC'!$EY$7:$KA$83,62),"")</f>
        <v>11.80655</v>
      </c>
      <c r="AF116" s="22" t="str">
        <f>IF(AF86&gt;0,VLOOKUP(AF86,'[3]2020_HVAC'!$EY$7:$KA$83,62),"")</f>
        <v/>
      </c>
      <c r="AG116" s="61">
        <f>VLOOKUP($C116,[2]Performance!$A$3:$K$36,2)</f>
        <v>2</v>
      </c>
      <c r="AH116" s="61">
        <f t="shared" si="108"/>
        <v>64</v>
      </c>
      <c r="AI116" s="22">
        <f>IF(AI86&gt;0,VLOOKUP(AI86,'[3]2020_HVAC'!$EY$7:$KA$83,AH116),"")</f>
        <v>84.395973047621382</v>
      </c>
      <c r="AJ116" s="22" t="str">
        <f>IF(AJ86&gt;0,VLOOKUP(AJ86,'[3]2020_HVAC'!$EY$7:$KA$83,62),"")</f>
        <v/>
      </c>
      <c r="AK116" s="22">
        <f>IF(AK86&gt;0,VLOOKUP(AK86,'[3]2020_HVAC'!$EY$7:$KA$83,62),"")</f>
        <v>107.36</v>
      </c>
      <c r="AL116" s="22">
        <f>IF(AL86&gt;0,VLOOKUP(AL86,'[3]2020_HVAC'!$EY$7:$KA$83,62),"")</f>
        <v>8.7142857142857135</v>
      </c>
      <c r="AM116" s="22">
        <f>IF(AM86&gt;0,VLOOKUP(AM86,'[3]2020_HVAC'!$EY$7:$KA$83,62),"")</f>
        <v>10.306559999999992</v>
      </c>
      <c r="AN116" s="22">
        <f>IF(AN86&gt;0,VLOOKUP(AN86,'[3]2020_HVAC'!$EY$7:$KA$83,62),"")</f>
        <v>28.725215517241377</v>
      </c>
      <c r="AO116" s="14">
        <f t="shared" si="109"/>
        <v>67051.409247754797</v>
      </c>
      <c r="AP116" s="23">
        <f>IF(AP86&gt;0,VLOOKUP(AP86,'[3]2020_Envelope'!$BH$6:$CR$128,15),"")</f>
        <v>12.014714000818898</v>
      </c>
      <c r="AQ116" s="23">
        <f>IF(AQ86&gt;0,VLOOKUP(AQ86,'[3]2020_Envelope'!$BH$6:$CR$128,15),"")</f>
        <v>28.86445936874361</v>
      </c>
      <c r="AR116" s="23">
        <f>IF(AR86&gt;0,VLOOKUP(AR86,'[3]2020_Envelope'!$BH$6:$CR$128,15),"")</f>
        <v>18.72727536438931</v>
      </c>
      <c r="AS116" s="23">
        <f>IF(AS86&gt;0,VLOOKUP(AS86,'[3]2020_Envelope'!$BH$6:$CR$128,15),"")</f>
        <v>63.95723353229053</v>
      </c>
      <c r="AT116" s="23" t="str">
        <f>IF(AT86&gt;0,VLOOKUP(AT86,'[3]2020_Envelope'!$BH$6:$CR$128,15),"")</f>
        <v/>
      </c>
      <c r="AU116" s="23" t="str">
        <f>IF(AU86&gt;0,VLOOKUP(AU86,'[3]2020_Envelope'!$BH$6:$CR$128,15),"")</f>
        <v/>
      </c>
      <c r="AV116" s="22">
        <f>IF(AV86&gt;0,VLOOKUP(AV86,'[3]2020_HVAC'!$EY$7:$KA$83,65),"")</f>
        <v>8.3908888888888882</v>
      </c>
      <c r="AW116" s="22">
        <f>IF(AW86&gt;0,VLOOKUP(AW86,'[3]2020_HVAC'!$EY$7:$KA$83,65),"")</f>
        <v>13.306424161616162</v>
      </c>
      <c r="AX116" s="22" t="str">
        <f>IF(AX86&gt;0,VLOOKUP(AX86,'[3]2020_HVAC'!$EY$7:$KA$83,65),"")</f>
        <v/>
      </c>
      <c r="AY116" s="61">
        <f>VLOOKUP($C116,[1]Performance!$A$3:$K$36,2)</f>
        <v>2</v>
      </c>
      <c r="AZ116" s="61">
        <f t="shared" si="110"/>
        <v>67</v>
      </c>
      <c r="BA116" s="22">
        <f>IF(BA86&gt;0,VLOOKUP(BA86,'[3]2020_HVAC'!$EY$7:$KA$83,AZ116),"")</f>
        <v>51.512954997986093</v>
      </c>
      <c r="BB116" s="22" t="str">
        <f>IF(BB86&gt;0,VLOOKUP(BB86,'[3]2020_HVAC'!$EY$7:$KA$83,65),"")</f>
        <v/>
      </c>
      <c r="BC116" s="22">
        <f>IF(BC86&gt;0,VLOOKUP(BC86,'[3]2020_HVAC'!$EY$7:$KA$83,65),"")</f>
        <v>100.04</v>
      </c>
      <c r="BD116" s="22">
        <f>IF(BD86&gt;0,VLOOKUP(BD86,'[3]2020_HVAC'!$EY$7:$KA$83,65),"")</f>
        <v>1.2323232323232323</v>
      </c>
      <c r="BE116" s="22">
        <f>IF(BE86&gt;0,VLOOKUP(BE86,'[3]2020_HVAC'!$EY$7:$KA$83,65),"")</f>
        <v>13.013333333333321</v>
      </c>
      <c r="BF116" s="22">
        <f>IF(BF86&gt;0,VLOOKUP(BF86,'[3]2020_HVAC'!$EY$7:$KA$83,65),"")</f>
        <v>17.873467432950189</v>
      </c>
      <c r="BG116" s="14">
        <f t="shared" si="122"/>
        <v>325643.7435702068</v>
      </c>
      <c r="BH116" s="21">
        <f>IF($N116&gt;0,VLOOKUP($C116,[2]Vienna!$AB$7:$AN$40,$N116))/((IF($P116=1,'3 PlantsCodes'!$D$26,IF($P116=2,'3 PlantsCodes'!$D$27,IF($P116=3,'3 PlantsCodes'!$D$28,IF($P116=4,'3 PlantsCodes'!#REF!)))))*IF($R116=1,'3 PlantsCodes'!$D$31,IF($R116=2,'3 PlantsCodes'!$D$32)))</f>
        <v>10.399484711606419</v>
      </c>
      <c r="BI116" s="21">
        <f>IF($O116&gt;0,VLOOKUP($C116,[2]Vienna!$AB$7:$AN$40,$O116),0)/(IF($Q116=1,'3 PlantsCodes'!$E$26,IF($Q116=3,'3 PlantsCodes'!$E$28,IF($Q116=4,'3 PlantsCodes'!$E$29,1)))*IF($R116=1,'3 PlantsCodes'!$E$31,IF($R116=2,'3 PlantsCodes'!$E$32)))</f>
        <v>4.3946327103530303</v>
      </c>
      <c r="BJ116" s="21">
        <f>VLOOKUP($C116,[2]Vienna!$AB$6:$AZ$40,$T116)</f>
        <v>2.7600605501510453</v>
      </c>
      <c r="BK116" s="21">
        <f>VLOOKUP($C116,[2]Vienna!$B$7:$Y$40,18)</f>
        <v>11.353794285713454</v>
      </c>
      <c r="BL116" s="21">
        <f>VLOOKUP($C116,[2]Vienna!$B$7:$AA$40,26)</f>
        <v>4.8964336868883285</v>
      </c>
      <c r="BM116" s="22">
        <f>IF($V116=1,-[4]SFH!$E$4,0)</f>
        <v>-17.085714285714285</v>
      </c>
      <c r="BN116" s="63" t="s">
        <v>38</v>
      </c>
      <c r="BO116" s="21">
        <f>IF($N116&gt;0,VLOOKUP($C116,[1]Vienna!$AB$7:$AN$40,$N116))/((IF($P116=1,'3 PlantsCodes'!$D$26,IF($P116=2,'3 PlantsCodes'!$D$27,IF($P116=3,'3 PlantsCodes'!$D$28,IF($P116=4,'3 PlantsCodes'!D112)))))*IF($R116=1,'3 PlantsCodes'!$D$31,IF($R116=2,'3 PlantsCodes'!$D$32)))</f>
        <v>13.67875073003419</v>
      </c>
      <c r="BP116" s="21">
        <f>IF($O116&gt;0,VLOOKUP($C116,[1]Vienna!$AB$7:$AN$40,$O116),0)/(IF($Q116=1,'3 PlantsCodes'!$E$26,IF($Q116=3,'3 PlantsCodes'!$E$28,IF($Q116=4,'3 PlantsCodes'!$E$29,1)))*IF($R116=1,'3 PlantsCodes'!$E$31,IF($R116=2,'3 PlantsCodes'!$E$32)))</f>
        <v>3.52002935017489</v>
      </c>
      <c r="BQ116" s="21">
        <f>VLOOKUP($C116,[1]Vienna!$AB$6:$AZ$40,$T116)</f>
        <v>4.5365868025703913</v>
      </c>
      <c r="BR116" s="21">
        <f>VLOOKUP($C116,[1]Vienna!$B$7:$Y$40,18)</f>
        <v>11.676460606061633</v>
      </c>
      <c r="BS116" s="21">
        <f>VLOOKUP($C116,[1]Vienna!$B$7:$AA$40,26)</f>
        <v>4.7147462636966049</v>
      </c>
      <c r="BT116" s="22">
        <f>IF($V116=1,-[4]AB!$E$4,0)</f>
        <v>-10.775757575757575</v>
      </c>
      <c r="BU116" s="63" t="s">
        <v>38</v>
      </c>
    </row>
    <row r="117" spans="1:73" x14ac:dyDescent="0.25">
      <c r="A117" s="188"/>
      <c r="B117" s="100">
        <v>20</v>
      </c>
      <c r="C117" s="96">
        <f t="shared" ref="C117:V117" si="130">IF(C87="","",C87)</f>
        <v>21</v>
      </c>
      <c r="D117" s="55" t="str">
        <f t="shared" si="130"/>
        <v/>
      </c>
      <c r="E117" s="55" t="str">
        <f t="shared" si="130"/>
        <v/>
      </c>
      <c r="F117" s="54" t="str">
        <f t="shared" si="130"/>
        <v/>
      </c>
      <c r="G117" s="54" t="str">
        <f t="shared" si="130"/>
        <v/>
      </c>
      <c r="H117" s="54">
        <f t="shared" si="130"/>
        <v>1</v>
      </c>
      <c r="I117" s="54">
        <f t="shared" si="130"/>
        <v>3</v>
      </c>
      <c r="J117" s="54">
        <f t="shared" si="130"/>
        <v>2</v>
      </c>
      <c r="K117" s="54">
        <f t="shared" si="130"/>
        <v>1</v>
      </c>
      <c r="L117" s="54">
        <f t="shared" si="130"/>
        <v>2</v>
      </c>
      <c r="M117" s="54">
        <f t="shared" si="130"/>
        <v>3212</v>
      </c>
      <c r="N117" s="54">
        <f t="shared" si="130"/>
        <v>9</v>
      </c>
      <c r="O117" s="54">
        <f t="shared" si="130"/>
        <v>0</v>
      </c>
      <c r="P117" s="54">
        <f t="shared" si="130"/>
        <v>2</v>
      </c>
      <c r="Q117" s="54">
        <f t="shared" si="130"/>
        <v>0</v>
      </c>
      <c r="R117" s="54">
        <f t="shared" si="130"/>
        <v>1</v>
      </c>
      <c r="S117" s="54" t="str">
        <f t="shared" si="130"/>
        <v>o</v>
      </c>
      <c r="T117" s="26">
        <f t="shared" si="130"/>
        <v>18</v>
      </c>
      <c r="U117" s="54">
        <f t="shared" si="130"/>
        <v>0</v>
      </c>
      <c r="V117" s="54">
        <f t="shared" si="130"/>
        <v>0</v>
      </c>
      <c r="W117" s="8"/>
      <c r="X117" s="23">
        <f>IF(X87&gt;0,VLOOKUP(X87,'[3]2020_Envelope'!$BH$6:$CR$128,14),"")</f>
        <v>22.897853958963374</v>
      </c>
      <c r="Y117" s="23">
        <f>IF(Y87&gt;0,VLOOKUP(Y87,'[3]2020_Envelope'!$BH$6:$CR$128,14),"")</f>
        <v>81.533093747942146</v>
      </c>
      <c r="Z117" s="23">
        <f>IF(Z87&gt;0,VLOOKUP(Z87,'[3]2020_Envelope'!$BH$6:$CR$128,14),"")</f>
        <v>27.643454967517155</v>
      </c>
      <c r="AA117" s="23">
        <f>IF(AA87&gt;0,VLOOKUP(AA87,'[3]2020_Envelope'!$BH$6:$CR$128,14),"")</f>
        <v>61.718086925727427</v>
      </c>
      <c r="AB117" s="23" t="str">
        <f>IF(AB87&gt;0,VLOOKUP(AB87,'[3]2020_Envelope'!$BH$6:$CR$128,14),"")</f>
        <v/>
      </c>
      <c r="AC117" s="23" t="str">
        <f>IF(AC87&gt;0,VLOOKUP(AC87,'[3]2020_Envelope'!$BH$6:$CR$128,14),"")</f>
        <v/>
      </c>
      <c r="AD117" s="22">
        <f>IF(AD87&gt;0,VLOOKUP(AD87,'[3]2020_HVAC'!$EY$7:$KA$83,62),"")</f>
        <v>6.8624999999999998</v>
      </c>
      <c r="AE117" s="22">
        <f>IF(AE87&gt;0,VLOOKUP(AE87,'[3]2020_HVAC'!$EY$7:$KA$83,62),"")</f>
        <v>11.80655</v>
      </c>
      <c r="AF117" s="22" t="str">
        <f>IF(AF87&gt;0,VLOOKUP(AF87,'[3]2020_HVAC'!$EY$7:$KA$83,62),"")</f>
        <v/>
      </c>
      <c r="AG117" s="61">
        <f>VLOOKUP($C117,[2]Performance!$A$3:$K$36,2)</f>
        <v>2</v>
      </c>
      <c r="AH117" s="61">
        <f t="shared" si="108"/>
        <v>64</v>
      </c>
      <c r="AI117" s="22">
        <f>IF(AI87&gt;0,VLOOKUP(AI87,'[3]2020_HVAC'!$EY$7:$KA$83,AH117),"")</f>
        <v>33.114285714285721</v>
      </c>
      <c r="AJ117" s="22" t="str">
        <f>IF(AJ87&gt;0,VLOOKUP(AJ87,'[3]2020_HVAC'!$EY$7:$KA$83,62),"")</f>
        <v/>
      </c>
      <c r="AK117" s="22">
        <f>IF(AK87&gt;0,VLOOKUP(AK87,'[3]2020_HVAC'!$EY$7:$KA$83,62),"")</f>
        <v>85.4</v>
      </c>
      <c r="AL117" s="22">
        <f>IF(AL87&gt;0,VLOOKUP(AL87,'[3]2020_HVAC'!$EY$7:$KA$83,62),"")</f>
        <v>8.7142857142857135</v>
      </c>
      <c r="AM117" s="22" t="str">
        <f>IF(AM87&gt;0,VLOOKUP(AM87,'[3]2020_HVAC'!$EY$7:$KA$83,62),"")</f>
        <v/>
      </c>
      <c r="AN117" s="22" t="str">
        <f>IF(AN87&gt;0,VLOOKUP(AN87,'[3]2020_HVAC'!$EY$7:$KA$83,62),"")</f>
        <v/>
      </c>
      <c r="AO117" s="14">
        <f t="shared" si="109"/>
        <v>47556.61554402102</v>
      </c>
      <c r="AP117" s="23">
        <f>IF(AP87&gt;0,VLOOKUP(AP87,'[3]2020_Envelope'!$BH$6:$CR$128,15),"")</f>
        <v>11.080236245199652</v>
      </c>
      <c r="AQ117" s="23">
        <f>IF(AQ87&gt;0,VLOOKUP(AQ87,'[3]2020_Envelope'!$BH$6:$CR$128,15),"")</f>
        <v>26.802712270976212</v>
      </c>
      <c r="AR117" s="23">
        <f>IF(AR87&gt;0,VLOOKUP(AR87,'[3]2020_Envelope'!$BH$6:$CR$128,15),"")</f>
        <v>13.376625260278079</v>
      </c>
      <c r="AS117" s="23">
        <f>IF(AS87&gt;0,VLOOKUP(AS87,'[3]2020_Envelope'!$BH$6:$CR$128,15),"")</f>
        <v>56.850874250924903</v>
      </c>
      <c r="AT117" s="23" t="str">
        <f>IF(AT87&gt;0,VLOOKUP(AT87,'[3]2020_Envelope'!$BH$6:$CR$128,15),"")</f>
        <v/>
      </c>
      <c r="AU117" s="23" t="str">
        <f>IF(AU87&gt;0,VLOOKUP(AU87,'[3]2020_Envelope'!$BH$6:$CR$128,15),"")</f>
        <v/>
      </c>
      <c r="AV117" s="22">
        <f>IF(AV87&gt;0,VLOOKUP(AV87,'[3]2020_HVAC'!$EY$7:$KA$83,65),"")</f>
        <v>8.3908888888888882</v>
      </c>
      <c r="AW117" s="22">
        <f>IF(AW87&gt;0,VLOOKUP(AW87,'[3]2020_HVAC'!$EY$7:$KA$83,65),"")</f>
        <v>13.306424161616162</v>
      </c>
      <c r="AX117" s="22" t="str">
        <f>IF(AX87&gt;0,VLOOKUP(AX87,'[3]2020_HVAC'!$EY$7:$KA$83,65),"")</f>
        <v/>
      </c>
      <c r="AY117" s="61">
        <f>VLOOKUP($C117,[1]Performance!$A$3:$K$36,2)</f>
        <v>2</v>
      </c>
      <c r="AZ117" s="61">
        <f t="shared" si="110"/>
        <v>67</v>
      </c>
      <c r="BA117" s="22">
        <f>IF(BA87&gt;0,VLOOKUP(BA87,'[3]2020_HVAC'!$EY$7:$KA$83,AZ117),"")</f>
        <v>5.7672727272727276</v>
      </c>
      <c r="BB117" s="22" t="str">
        <f>IF(BB87&gt;0,VLOOKUP(BB87,'[3]2020_HVAC'!$EY$7:$KA$83,65),"")</f>
        <v/>
      </c>
      <c r="BC117" s="22">
        <f>IF(BC87&gt;0,VLOOKUP(BC87,'[3]2020_HVAC'!$EY$7:$KA$83,65),"")</f>
        <v>75.64</v>
      </c>
      <c r="BD117" s="22">
        <f>IF(BD87&gt;0,VLOOKUP(BD87,'[3]2020_HVAC'!$EY$7:$KA$83,65),"")</f>
        <v>1.2323232323232323</v>
      </c>
      <c r="BE117" s="22" t="str">
        <f>IF(BE87&gt;0,VLOOKUP(BE87,'[3]2020_HVAC'!$EY$7:$KA$83,65),"")</f>
        <v/>
      </c>
      <c r="BF117" s="22" t="str">
        <f>IF(BF87&gt;0,VLOOKUP(BF87,'[3]2020_HVAC'!$EY$7:$KA$83,65),"")</f>
        <v/>
      </c>
      <c r="BG117" s="14">
        <f t="shared" si="122"/>
        <v>210322.88346710507</v>
      </c>
      <c r="BH117" s="21">
        <f>IF($N117&gt;0,VLOOKUP($C117,[2]Vienna!$AB$7:$AN$40,$N117))/((IF($P117=1,'3 PlantsCodes'!$D$26,IF($P117=2,'3 PlantsCodes'!$D$27,IF($P117=3,'3 PlantsCodes'!$D$28,IF($P117=4,'3 PlantsCodes'!#REF!)))))*IF($R117=1,'3 PlantsCodes'!$D$31,IF($R117=2,'3 PlantsCodes'!$D$32)))</f>
        <v>47.971056872787166</v>
      </c>
      <c r="BI117" s="21">
        <f>IF($O117&gt;0,VLOOKUP($C117,[2]Vienna!$AB$7:$AN$40,$O117),0)/(IF($Q117=1,'3 PlantsCodes'!$E$26,IF($Q117=3,'3 PlantsCodes'!$E$28,IF($Q117=4,'3 PlantsCodes'!$E$29,1)))*IF($R117=1,'3 PlantsCodes'!$E$31,IF($R117=2,'3 PlantsCodes'!$E$32)))</f>
        <v>0</v>
      </c>
      <c r="BJ117" s="21">
        <f>VLOOKUP($C117,[2]Vienna!$AB$6:$AZ$40,$T117)</f>
        <v>15.72</v>
      </c>
      <c r="BK117" s="21">
        <f>VLOOKUP($C117,[2]Vienna!$B$7:$Y$40,18)</f>
        <v>11.353794285713454</v>
      </c>
      <c r="BL117" s="21">
        <f>VLOOKUP($C117,[2]Vienna!$B$7:$AA$40,26)</f>
        <v>4.9268440402650269</v>
      </c>
      <c r="BM117" s="22">
        <f>IF($V117=1,-[4]SFH!$E$4,0)</f>
        <v>0</v>
      </c>
      <c r="BN117" s="63" t="s">
        <v>38</v>
      </c>
      <c r="BO117" s="21">
        <f>IF($N117&gt;0,VLOOKUP($C117,[1]Vienna!$AB$7:$AN$40,$N117))/((IF($P117=1,'3 PlantsCodes'!$D$26,IF($P117=2,'3 PlantsCodes'!$D$27,IF($P117=3,'3 PlantsCodes'!$D$28,IF($P117=4,'3 PlantsCodes'!D113)))))*IF($R117=1,'3 PlantsCodes'!$D$31,IF($R117=2,'3 PlantsCodes'!$D$32)))</f>
        <v>54.596345920382582</v>
      </c>
      <c r="BP117" s="21">
        <f>IF($O117&gt;0,VLOOKUP($C117,[1]Vienna!$AB$7:$AN$40,$O117),0)/(IF($Q117=1,'3 PlantsCodes'!$E$26,IF($Q117=3,'3 PlantsCodes'!$E$28,IF($Q117=4,'3 PlantsCodes'!$E$29,1)))*IF($R117=1,'3 PlantsCodes'!$E$31,IF($R117=2,'3 PlantsCodes'!$E$32)))</f>
        <v>0</v>
      </c>
      <c r="BQ117" s="21">
        <f>VLOOKUP($C117,[1]Vienna!$AB$6:$AZ$40,$T117)</f>
        <v>24.27</v>
      </c>
      <c r="BR117" s="21">
        <f>VLOOKUP($C117,[1]Vienna!$B$7:$Y$40,18)</f>
        <v>11.676460606061633</v>
      </c>
      <c r="BS117" s="21">
        <f>VLOOKUP($C117,[1]Vienna!$B$7:$AA$40,26)</f>
        <v>4.7335088943457739</v>
      </c>
      <c r="BT117" s="22">
        <f>IF($V117=1,-[4]AB!$E$4,0)</f>
        <v>0</v>
      </c>
      <c r="BU117" s="63" t="s">
        <v>38</v>
      </c>
    </row>
    <row r="118" spans="1:73" x14ac:dyDescent="0.25">
      <c r="A118" s="190"/>
      <c r="B118" s="100">
        <v>21</v>
      </c>
      <c r="C118" s="96">
        <f t="shared" ref="C118:V118" si="131">IF(C88="","",C88)</f>
        <v>27</v>
      </c>
      <c r="D118" s="55" t="str">
        <f t="shared" si="131"/>
        <v/>
      </c>
      <c r="E118" s="55" t="str">
        <f t="shared" si="131"/>
        <v/>
      </c>
      <c r="F118" s="54" t="str">
        <f t="shared" si="131"/>
        <v/>
      </c>
      <c r="G118" s="54" t="str">
        <f t="shared" si="131"/>
        <v/>
      </c>
      <c r="H118" s="54">
        <f t="shared" si="131"/>
        <v>0</v>
      </c>
      <c r="I118" s="54">
        <f t="shared" si="131"/>
        <v>4</v>
      </c>
      <c r="J118" s="54">
        <f t="shared" si="131"/>
        <v>2</v>
      </c>
      <c r="K118" s="54">
        <f t="shared" si="131"/>
        <v>1</v>
      </c>
      <c r="L118" s="54">
        <f t="shared" si="131"/>
        <v>1</v>
      </c>
      <c r="M118" s="54">
        <f t="shared" si="131"/>
        <v>4211</v>
      </c>
      <c r="N118" s="54">
        <f t="shared" si="131"/>
        <v>9</v>
      </c>
      <c r="O118" s="54">
        <f t="shared" si="131"/>
        <v>0</v>
      </c>
      <c r="P118" s="54">
        <f t="shared" si="131"/>
        <v>2</v>
      </c>
      <c r="Q118" s="54">
        <f t="shared" si="131"/>
        <v>0</v>
      </c>
      <c r="R118" s="54">
        <f t="shared" si="131"/>
        <v>1</v>
      </c>
      <c r="S118" s="54" t="str">
        <f t="shared" si="131"/>
        <v>o</v>
      </c>
      <c r="T118" s="26">
        <f t="shared" si="131"/>
        <v>18</v>
      </c>
      <c r="U118" s="54">
        <f t="shared" si="131"/>
        <v>0</v>
      </c>
      <c r="V118" s="54">
        <f t="shared" si="131"/>
        <v>0</v>
      </c>
      <c r="W118" s="19" t="str">
        <f>IF(W88="","",W88)</f>
        <v/>
      </c>
      <c r="X118" s="23">
        <f>IF(X88&gt;0,VLOOKUP(X88,'[3]2020_Envelope'!$BH$6:$CR$128,14),"")</f>
        <v>24.828998268755466</v>
      </c>
      <c r="Y118" s="23">
        <f>IF(Y88&gt;0,VLOOKUP(Y88,'[3]2020_Envelope'!$BH$6:$CR$128,14),"")</f>
        <v>87.804870190091535</v>
      </c>
      <c r="Z118" s="23">
        <f>IF(Z88&gt;0,VLOOKUP(Z88,'[3]2020_Envelope'!$BH$6:$CR$128,14),"")</f>
        <v>38.700836954524007</v>
      </c>
      <c r="AA118" s="23">
        <f>IF(AA88&gt;0,VLOOKUP(AA88,'[3]2020_Envelope'!$BH$6:$CR$128,14),"")</f>
        <v>61.718086925727427</v>
      </c>
      <c r="AB118" s="23" t="str">
        <f>IF(AB88&gt;0,VLOOKUP(AB88,'[3]2020_Envelope'!$BH$6:$CR$128,14),"")</f>
        <v/>
      </c>
      <c r="AC118" s="23" t="str">
        <f>IF(AC88&gt;0,VLOOKUP(AC88,'[3]2020_Envelope'!$BH$6:$CR$128,14),"")</f>
        <v/>
      </c>
      <c r="AD118" s="22" t="str">
        <f>IF(AD88&gt;0,VLOOKUP(AD88,'[3]2020_HVAC'!$EY$7:$KA$83,62),"")</f>
        <v/>
      </c>
      <c r="AE118" s="22" t="str">
        <f>IF(AE88&gt;0,VLOOKUP(AE88,'[3]2020_HVAC'!$EY$7:$KA$83,62),"")</f>
        <v/>
      </c>
      <c r="AF118" s="22" t="str">
        <f>IF(AF88&gt;0,VLOOKUP(AF88,'[3]2020_HVAC'!$EY$7:$KA$83,62),"")</f>
        <v/>
      </c>
      <c r="AG118" s="61">
        <f>VLOOKUP($C118,[2]Performance!$A$3:$K$36,2)</f>
        <v>2</v>
      </c>
      <c r="AH118" s="61">
        <f t="shared" si="108"/>
        <v>64</v>
      </c>
      <c r="AI118" s="22">
        <f>IF(AI88&gt;0,VLOOKUP(AI88,'[3]2020_HVAC'!$EY$7:$KA$83,AH118),"")</f>
        <v>33.114285714285721</v>
      </c>
      <c r="AJ118" s="22" t="str">
        <f>IF(AJ88&gt;0,VLOOKUP(AJ88,'[3]2020_HVAC'!$EY$7:$KA$83,62),"")</f>
        <v/>
      </c>
      <c r="AK118" s="22">
        <f>IF(AK88&gt;0,VLOOKUP(AK88,'[3]2020_HVAC'!$EY$7:$KA$83,62),"")</f>
        <v>85.4</v>
      </c>
      <c r="AL118" s="22">
        <f>IF(AL88&gt;0,VLOOKUP(AL88,'[3]2020_HVAC'!$EY$7:$KA$83,62),"")</f>
        <v>8.7142857142857135</v>
      </c>
      <c r="AM118" s="22" t="str">
        <f>IF(AM88&gt;0,VLOOKUP(AM88,'[3]2020_HVAC'!$EY$7:$KA$83,62),"")</f>
        <v/>
      </c>
      <c r="AN118" s="22" t="str">
        <f>IF(AN88&gt;0,VLOOKUP(AN88,'[3]2020_HVAC'!$EY$7:$KA$83,62),"")</f>
        <v/>
      </c>
      <c r="AO118" s="14">
        <f t="shared" si="109"/>
        <v>47639.390927473782</v>
      </c>
      <c r="AP118" s="23">
        <f>IF(AP88&gt;0,VLOOKUP(AP88,'[3]2020_Envelope'!$BH$6:$CR$128,15),"")</f>
        <v>12.014714000818898</v>
      </c>
      <c r="AQ118" s="23">
        <f>IF(AQ88&gt;0,VLOOKUP(AQ88,'[3]2020_Envelope'!$BH$6:$CR$128,15),"")</f>
        <v>28.86445936874361</v>
      </c>
      <c r="AR118" s="23">
        <f>IF(AR88&gt;0,VLOOKUP(AR88,'[3]2020_Envelope'!$BH$6:$CR$128,15),"")</f>
        <v>18.72727536438931</v>
      </c>
      <c r="AS118" s="23">
        <f>IF(AS88&gt;0,VLOOKUP(AS88,'[3]2020_Envelope'!$BH$6:$CR$128,15),"")</f>
        <v>56.850874250924903</v>
      </c>
      <c r="AT118" s="23" t="str">
        <f>IF(AT88&gt;0,VLOOKUP(AT88,'[3]2020_Envelope'!$BH$6:$CR$128,15),"")</f>
        <v/>
      </c>
      <c r="AU118" s="23" t="str">
        <f>IF(AU88&gt;0,VLOOKUP(AU88,'[3]2020_Envelope'!$BH$6:$CR$128,15),"")</f>
        <v/>
      </c>
      <c r="AV118" s="22" t="str">
        <f>IF(AV88&gt;0,VLOOKUP(AV88,'[3]2020_HVAC'!$EY$7:$KA$83,65),"")</f>
        <v/>
      </c>
      <c r="AW118" s="22" t="str">
        <f>IF(AW88&gt;0,VLOOKUP(AW88,'[3]2020_HVAC'!$EY$7:$KA$83,65),"")</f>
        <v/>
      </c>
      <c r="AX118" s="22" t="str">
        <f>IF(AX88&gt;0,VLOOKUP(AX88,'[3]2020_HVAC'!$EY$7:$KA$83,65),"")</f>
        <v/>
      </c>
      <c r="AY118" s="61">
        <f>VLOOKUP($C118,[1]Performance!$A$3:$K$36,2)</f>
        <v>2</v>
      </c>
      <c r="AZ118" s="61">
        <f t="shared" si="110"/>
        <v>67</v>
      </c>
      <c r="BA118" s="22">
        <f>IF(BA88&gt;0,VLOOKUP(BA88,'[3]2020_HVAC'!$EY$7:$KA$83,AZ118),"")</f>
        <v>5.7672727272727276</v>
      </c>
      <c r="BB118" s="22" t="str">
        <f>IF(BB88&gt;0,VLOOKUP(BB88,'[3]2020_HVAC'!$EY$7:$KA$83,65),"")</f>
        <v/>
      </c>
      <c r="BC118" s="22">
        <f>IF(BC88&gt;0,VLOOKUP(BC88,'[3]2020_HVAC'!$EY$7:$KA$83,65),"")</f>
        <v>75.64</v>
      </c>
      <c r="BD118" s="22">
        <f>IF(BD88&gt;0,VLOOKUP(BD88,'[3]2020_HVAC'!$EY$7:$KA$83,65),"")</f>
        <v>1.2323232323232323</v>
      </c>
      <c r="BE118" s="22" t="str">
        <f>IF(BE88&gt;0,VLOOKUP(BE88,'[3]2020_HVAC'!$EY$7:$KA$83,65),"")</f>
        <v/>
      </c>
      <c r="BF118" s="22" t="str">
        <f>IF(BF88&gt;0,VLOOKUP(BF88,'[3]2020_HVAC'!$EY$7:$KA$83,65),"")</f>
        <v/>
      </c>
      <c r="BG118" s="14">
        <f>(SUM(AP118:AX118)+SUM(BA118:BF118))*$BG$5</f>
        <v>197105.94975502798</v>
      </c>
      <c r="BH118" s="21">
        <f>IF($N118&gt;0,VLOOKUP($C118,[2]Vienna!$AB$7:$AN$40,$N118))/((IF($P118=1,'3 PlantsCodes'!$D$26,IF($P118=2,'3 PlantsCodes'!$D$27,IF($P118=3,'3 PlantsCodes'!$D$28,IF($P118=4,'3 PlantsCodes'!#REF!)))))*IF($R118=1,'3 PlantsCodes'!$D$31,IF($R118=2,'3 PlantsCodes'!$D$32)))</f>
        <v>60.690872556635021</v>
      </c>
      <c r="BI118" s="21">
        <f>IF($O118&gt;0,VLOOKUP($C118,[2]Vienna!$AB$7:$AN$40,$O118),0)/(IF($Q118=1,'3 PlantsCodes'!$E$26,IF($Q118=3,'3 PlantsCodes'!$E$28,IF($Q118=4,'3 PlantsCodes'!$E$29,1)))*IF($R118=1,'3 PlantsCodes'!$E$31,IF($R118=2,'3 PlantsCodes'!$E$32)))</f>
        <v>0</v>
      </c>
      <c r="BJ118" s="21">
        <f>VLOOKUP($C118,[2]Vienna!$AB$6:$AZ$40,$T118)</f>
        <v>15.72</v>
      </c>
      <c r="BK118" s="21">
        <f>VLOOKUP($C118,[2]Vienna!$B$7:$Y$40,18)</f>
        <v>11.353794285713454</v>
      </c>
      <c r="BL118" s="21">
        <f>VLOOKUP($C118,[2]Vienna!$B$7:$AA$40,26)</f>
        <v>0.48413464338677781</v>
      </c>
      <c r="BM118" s="22">
        <f>IF($V118=1,-[4]SFH!$E$4,0)</f>
        <v>0</v>
      </c>
      <c r="BN118" s="63" t="s">
        <v>38</v>
      </c>
      <c r="BO118" s="21">
        <f>IF($N118&gt;0,VLOOKUP($C118,[1]Vienna!$AB$7:$AN$40,$N118))/((IF($P118=1,'3 PlantsCodes'!$D$26,IF($P118=2,'3 PlantsCodes'!$D$27,IF($P118=3,'3 PlantsCodes'!$D$28,IF($P118=4,'3 PlantsCodes'!D114)))))*IF($R118=1,'3 PlantsCodes'!$D$31,IF($R118=2,'3 PlantsCodes'!$D$32)))</f>
        <v>69.833367765738757</v>
      </c>
      <c r="BP118" s="21">
        <f>IF($O118&gt;0,VLOOKUP($C118,[1]Vienna!$AB$7:$AN$40,$O118),0)/(IF($Q118=1,'3 PlantsCodes'!$E$26,IF($Q118=3,'3 PlantsCodes'!$E$28,IF($Q118=4,'3 PlantsCodes'!$E$29,1)))*IF($R118=1,'3 PlantsCodes'!$E$31,IF($R118=2,'3 PlantsCodes'!$E$32)))</f>
        <v>0</v>
      </c>
      <c r="BQ118" s="21">
        <f>VLOOKUP($C118,[1]Vienna!$AB$6:$AZ$40,$T118)</f>
        <v>24.27</v>
      </c>
      <c r="BR118" s="21">
        <f>VLOOKUP($C118,[1]Vienna!$B$7:$Y$40,18)</f>
        <v>11.676460606061633</v>
      </c>
      <c r="BS118" s="21">
        <f>VLOOKUP($C118,[1]Vienna!$B$7:$AA$40,26)</f>
        <v>0.43663106775525923</v>
      </c>
      <c r="BT118" s="22">
        <f>IF($V118=1,-[4]AB!$E$4,0)</f>
        <v>0</v>
      </c>
      <c r="BU118" s="63" t="s">
        <v>38</v>
      </c>
    </row>
    <row r="119" spans="1:73" x14ac:dyDescent="0.25">
      <c r="A119" s="190"/>
      <c r="B119" s="100">
        <v>22</v>
      </c>
      <c r="C119" s="96">
        <f t="shared" ref="C119:V119" si="132">IF(C89="","",C89)</f>
        <v>33</v>
      </c>
      <c r="D119" s="55" t="str">
        <f t="shared" si="132"/>
        <v/>
      </c>
      <c r="E119" s="55" t="str">
        <f t="shared" si="132"/>
        <v/>
      </c>
      <c r="F119" s="54" t="str">
        <f t="shared" si="132"/>
        <v/>
      </c>
      <c r="G119" s="54" t="str">
        <f t="shared" si="132"/>
        <v/>
      </c>
      <c r="H119" s="54">
        <f t="shared" si="132"/>
        <v>1</v>
      </c>
      <c r="I119" s="54">
        <f t="shared" si="132"/>
        <v>4</v>
      </c>
      <c r="J119" s="54">
        <f t="shared" si="132"/>
        <v>3</v>
      </c>
      <c r="K119" s="54">
        <f t="shared" si="132"/>
        <v>1</v>
      </c>
      <c r="L119" s="54">
        <f t="shared" si="132"/>
        <v>2</v>
      </c>
      <c r="M119" s="54">
        <f t="shared" si="132"/>
        <v>4312</v>
      </c>
      <c r="N119" s="54">
        <f t="shared" si="132"/>
        <v>9</v>
      </c>
      <c r="O119" s="54">
        <f t="shared" si="132"/>
        <v>0</v>
      </c>
      <c r="P119" s="54">
        <f t="shared" si="132"/>
        <v>2</v>
      </c>
      <c r="Q119" s="54">
        <f t="shared" si="132"/>
        <v>0</v>
      </c>
      <c r="R119" s="54">
        <f t="shared" si="132"/>
        <v>1</v>
      </c>
      <c r="S119" s="54" t="str">
        <f t="shared" si="132"/>
        <v>o</v>
      </c>
      <c r="T119" s="26">
        <f t="shared" si="132"/>
        <v>24</v>
      </c>
      <c r="U119" s="54">
        <f t="shared" si="132"/>
        <v>1</v>
      </c>
      <c r="V119" s="54">
        <f t="shared" si="132"/>
        <v>1</v>
      </c>
      <c r="W119" s="8"/>
      <c r="X119" s="23">
        <f>IF(X89&gt;0,VLOOKUP(X89,'[3]2020_Envelope'!$BH$6:$CR$128,14),"")</f>
        <v>24.828998268755466</v>
      </c>
      <c r="Y119" s="23">
        <f>IF(Y89&gt;0,VLOOKUP(Y89,'[3]2020_Envelope'!$BH$6:$CR$128,14),"")</f>
        <v>87.804870190091535</v>
      </c>
      <c r="Z119" s="23">
        <f>IF(Z89&gt;0,VLOOKUP(Z89,'[3]2020_Envelope'!$BH$6:$CR$128,14),"")</f>
        <v>38.700836954524007</v>
      </c>
      <c r="AA119" s="23">
        <f>IF(AA89&gt;0,VLOOKUP(AA89,'[3]2020_Envelope'!$BH$6:$CR$128,14),"")</f>
        <v>69.432847791443379</v>
      </c>
      <c r="AB119" s="23" t="str">
        <f>IF(AB89&gt;0,VLOOKUP(AB89,'[3]2020_Envelope'!$BH$6:$CR$128,14),"")</f>
        <v/>
      </c>
      <c r="AC119" s="23" t="str">
        <f>IF(AC89&gt;0,VLOOKUP(AC89,'[3]2020_Envelope'!$BH$6:$CR$128,14),"")</f>
        <v/>
      </c>
      <c r="AD119" s="22">
        <f>IF(AD89&gt;0,VLOOKUP(AD89,'[3]2020_HVAC'!$EY$7:$KA$83,62),"")</f>
        <v>6.8624999999999998</v>
      </c>
      <c r="AE119" s="22">
        <f>IF(AE89&gt;0,VLOOKUP(AE89,'[3]2020_HVAC'!$EY$7:$KA$83,62),"")</f>
        <v>11.80655</v>
      </c>
      <c r="AF119" s="22" t="str">
        <f>IF(AF89&gt;0,VLOOKUP(AF89,'[3]2020_HVAC'!$EY$7:$KA$83,62),"")</f>
        <v/>
      </c>
      <c r="AG119" s="61">
        <f>VLOOKUP($C119,[2]Performance!$A$3:$K$36,2)</f>
        <v>2</v>
      </c>
      <c r="AH119" s="61">
        <f t="shared" si="108"/>
        <v>64</v>
      </c>
      <c r="AI119" s="22">
        <f>IF(AI89&gt;0,VLOOKUP(AI89,'[3]2020_HVAC'!$EY$7:$KA$83,AH119),"")</f>
        <v>33.114285714285721</v>
      </c>
      <c r="AJ119" s="22" t="str">
        <f>IF(AJ89&gt;0,VLOOKUP(AJ89,'[3]2020_HVAC'!$EY$7:$KA$83,62),"")</f>
        <v/>
      </c>
      <c r="AK119" s="22">
        <f>IF(AK89&gt;0,VLOOKUP(AK89,'[3]2020_HVAC'!$EY$7:$KA$83,62),"")</f>
        <v>85.4</v>
      </c>
      <c r="AL119" s="22">
        <f>IF(AL89&gt;0,VLOOKUP(AL89,'[3]2020_HVAC'!$EY$7:$KA$83,62),"")</f>
        <v>8.7142857142857135</v>
      </c>
      <c r="AM119" s="22">
        <f>IF(AM89&gt;0,VLOOKUP(AM89,'[3]2020_HVAC'!$EY$7:$KA$83,62),"")</f>
        <v>10.306559999999992</v>
      </c>
      <c r="AN119" s="22">
        <f>IF(AN89&gt;0,VLOOKUP(AN89,'[3]2020_HVAC'!$EY$7:$KA$83,62),"")</f>
        <v>28.725215517241377</v>
      </c>
      <c r="AO119" s="14">
        <f t="shared" si="109"/>
        <v>56797.57302108781</v>
      </c>
      <c r="AP119" s="23">
        <f>IF(AP89&gt;0,VLOOKUP(AP89,'[3]2020_Envelope'!$BH$6:$CR$128,15),"")</f>
        <v>12.014714000818898</v>
      </c>
      <c r="AQ119" s="23">
        <f>IF(AQ89&gt;0,VLOOKUP(AQ89,'[3]2020_Envelope'!$BH$6:$CR$128,15),"")</f>
        <v>28.86445936874361</v>
      </c>
      <c r="AR119" s="23">
        <f>IF(AR89&gt;0,VLOOKUP(AR89,'[3]2020_Envelope'!$BH$6:$CR$128,15),"")</f>
        <v>18.72727536438931</v>
      </c>
      <c r="AS119" s="23">
        <f>IF(AS89&gt;0,VLOOKUP(AS89,'[3]2020_Envelope'!$BH$6:$CR$128,15),"")</f>
        <v>63.95723353229053</v>
      </c>
      <c r="AT119" s="23" t="str">
        <f>IF(AT89&gt;0,VLOOKUP(AT89,'[3]2020_Envelope'!$BH$6:$CR$128,15),"")</f>
        <v/>
      </c>
      <c r="AU119" s="23" t="str">
        <f>IF(AU89&gt;0,VLOOKUP(AU89,'[3]2020_Envelope'!$BH$6:$CR$128,15),"")</f>
        <v/>
      </c>
      <c r="AV119" s="22">
        <f>IF(AV89&gt;0,VLOOKUP(AV89,'[3]2020_HVAC'!$EY$7:$KA$83,65),"")</f>
        <v>8.3908888888888882</v>
      </c>
      <c r="AW119" s="22">
        <f>IF(AW89&gt;0,VLOOKUP(AW89,'[3]2020_HVAC'!$EY$7:$KA$83,65),"")</f>
        <v>13.306424161616162</v>
      </c>
      <c r="AX119" s="22" t="str">
        <f>IF(AX89&gt;0,VLOOKUP(AX89,'[3]2020_HVAC'!$EY$7:$KA$83,65),"")</f>
        <v/>
      </c>
      <c r="AY119" s="61">
        <f>VLOOKUP($C119,[1]Performance!$A$3:$K$36,2)</f>
        <v>2</v>
      </c>
      <c r="AZ119" s="61">
        <f t="shared" si="110"/>
        <v>67</v>
      </c>
      <c r="BA119" s="22">
        <f>IF(BA89&gt;0,VLOOKUP(BA89,'[3]2020_HVAC'!$EY$7:$KA$83,AZ119),"")</f>
        <v>5.7672727272727276</v>
      </c>
      <c r="BB119" s="22" t="str">
        <f>IF(BB89&gt;0,VLOOKUP(BB89,'[3]2020_HVAC'!$EY$7:$KA$83,65),"")</f>
        <v/>
      </c>
      <c r="BC119" s="22">
        <f>IF(BC89&gt;0,VLOOKUP(BC89,'[3]2020_HVAC'!$EY$7:$KA$83,65),"")</f>
        <v>75.64</v>
      </c>
      <c r="BD119" s="22">
        <f>IF(BD89&gt;0,VLOOKUP(BD89,'[3]2020_HVAC'!$EY$7:$KA$83,65),"")</f>
        <v>1.2323232323232323</v>
      </c>
      <c r="BE119" s="22">
        <f>IF(BE89&gt;0,VLOOKUP(BE89,'[3]2020_HVAC'!$EY$7:$KA$83,65),"")</f>
        <v>13.013333333333321</v>
      </c>
      <c r="BF119" s="22">
        <f>IF(BF89&gt;0,VLOOKUP(BF89,'[3]2020_HVAC'!$EY$7:$KA$83,65),"")</f>
        <v>17.873467432950189</v>
      </c>
      <c r="BG119" s="14">
        <f t="shared" ref="BG119:BG124" si="133">(SUM(AP119:AX119)+SUM(BA119:BF119))*$BG$5</f>
        <v>256199.51812220062</v>
      </c>
      <c r="BH119" s="21">
        <f>IF($N119&gt;0,VLOOKUP($C119,[2]Vienna!$AB$7:$AN$40,$N119))/((IF($P119=1,'3 PlantsCodes'!$D$26,IF($P119=2,'3 PlantsCodes'!$D$27,IF($P119=3,'3 PlantsCodes'!$D$28,IF($P119=4,'3 PlantsCodes'!#REF!)))))*IF($R119=1,'3 PlantsCodes'!$D$31,IF($R119=2,'3 PlantsCodes'!$D$32)))</f>
        <v>37.032665024462773</v>
      </c>
      <c r="BI119" s="21">
        <f>IF($O119&gt;0,VLOOKUP($C119,[2]Vienna!$AB$7:$AN$40,$O119),0)/(IF($Q119=1,'3 PlantsCodes'!$E$26,IF($Q119=3,'3 PlantsCodes'!$E$28,IF($Q119=4,'3 PlantsCodes'!$E$29,1)))*IF($R119=1,'3 PlantsCodes'!$E$31,IF($R119=2,'3 PlantsCodes'!$E$32)))</f>
        <v>0</v>
      </c>
      <c r="BJ119" s="21">
        <f>VLOOKUP($C119,[2]Vienna!$AB$6:$AZ$40,$T119)</f>
        <v>9.3271428571428565</v>
      </c>
      <c r="BK119" s="21">
        <f>VLOOKUP($C119,[2]Vienna!$B$7:$Y$40,18)</f>
        <v>11.353794285713454</v>
      </c>
      <c r="BL119" s="21">
        <f>VLOOKUP($C119,[2]Vienna!$B$7:$AA$40,26)</f>
        <v>4.8964336868883285</v>
      </c>
      <c r="BM119" s="22">
        <f>IF($V119=1,-[4]SFH!$E$4,0)</f>
        <v>-17.085714285714285</v>
      </c>
      <c r="BN119" s="63" t="s">
        <v>38</v>
      </c>
      <c r="BO119" s="21">
        <f>IF($N119&gt;0,VLOOKUP($C119,[1]Vienna!$AB$7:$AN$40,$N119))/((IF($P119=1,'3 PlantsCodes'!$D$26,IF($P119=2,'3 PlantsCodes'!$D$27,IF($P119=3,'3 PlantsCodes'!$D$28,IF($P119=4,'3 PlantsCodes'!D115)))))*IF($R119=1,'3 PlantsCodes'!$D$31,IF($R119=2,'3 PlantsCodes'!$D$32)))</f>
        <v>47.092629403092829</v>
      </c>
      <c r="BP119" s="21">
        <f>IF($O119&gt;0,VLOOKUP($C119,[1]Vienna!$AB$7:$AN$40,$O119),0)/(IF($Q119=1,'3 PlantsCodes'!$E$26,IF($Q119=3,'3 PlantsCodes'!$E$28,IF($Q119=4,'3 PlantsCodes'!$E$29,1)))*IF($R119=1,'3 PlantsCodes'!$E$31,IF($R119=2,'3 PlantsCodes'!$E$32)))</f>
        <v>0</v>
      </c>
      <c r="BQ119" s="21">
        <f>VLOOKUP($C119,[1]Vienna!$AB$6:$AZ$40,$T119)</f>
        <v>14.82151515151515</v>
      </c>
      <c r="BR119" s="21">
        <f>VLOOKUP($C119,[1]Vienna!$B$7:$Y$40,18)</f>
        <v>11.676460606061633</v>
      </c>
      <c r="BS119" s="21">
        <f>VLOOKUP($C119,[1]Vienna!$B$7:$AA$40,26)</f>
        <v>4.7147462636966049</v>
      </c>
      <c r="BT119" s="22">
        <f>IF($V119=1,-[4]AB!$E$4,0)</f>
        <v>-10.775757575757575</v>
      </c>
      <c r="BU119" s="63" t="s">
        <v>38</v>
      </c>
    </row>
    <row r="120" spans="1:73" x14ac:dyDescent="0.25">
      <c r="A120" s="190"/>
      <c r="B120" s="100">
        <v>23</v>
      </c>
      <c r="C120" s="96">
        <f t="shared" ref="C120:V120" si="134">IF(C90="","",C90)</f>
        <v>33</v>
      </c>
      <c r="D120" s="55" t="str">
        <f t="shared" si="134"/>
        <v/>
      </c>
      <c r="E120" s="55" t="str">
        <f t="shared" si="134"/>
        <v/>
      </c>
      <c r="F120" s="54" t="str">
        <f t="shared" si="134"/>
        <v/>
      </c>
      <c r="G120" s="54" t="str">
        <f t="shared" si="134"/>
        <v/>
      </c>
      <c r="H120" s="54">
        <f t="shared" si="134"/>
        <v>1</v>
      </c>
      <c r="I120" s="54">
        <f t="shared" si="134"/>
        <v>4</v>
      </c>
      <c r="J120" s="54">
        <f t="shared" si="134"/>
        <v>3</v>
      </c>
      <c r="K120" s="54">
        <f t="shared" si="134"/>
        <v>1</v>
      </c>
      <c r="L120" s="54">
        <f t="shared" si="134"/>
        <v>2</v>
      </c>
      <c r="M120" s="54">
        <f t="shared" si="134"/>
        <v>4312</v>
      </c>
      <c r="N120" s="54">
        <f t="shared" si="134"/>
        <v>8</v>
      </c>
      <c r="O120" s="54">
        <f t="shared" si="134"/>
        <v>0</v>
      </c>
      <c r="P120" s="54">
        <f t="shared" si="134"/>
        <v>1</v>
      </c>
      <c r="Q120" s="54">
        <f t="shared" si="134"/>
        <v>0</v>
      </c>
      <c r="R120" s="54">
        <f t="shared" si="134"/>
        <v>1</v>
      </c>
      <c r="S120" s="54" t="str">
        <f t="shared" si="134"/>
        <v>o</v>
      </c>
      <c r="T120" s="26">
        <f t="shared" si="134"/>
        <v>23</v>
      </c>
      <c r="U120" s="54">
        <f t="shared" si="134"/>
        <v>1</v>
      </c>
      <c r="V120" s="54">
        <f t="shared" si="134"/>
        <v>1</v>
      </c>
      <c r="W120" s="19" t="str">
        <f>IF(W90="","",W90)</f>
        <v/>
      </c>
      <c r="X120" s="23">
        <f>IF(X90&gt;0,VLOOKUP(X90,'[3]2020_Envelope'!$BH$6:$CR$128,14),"")</f>
        <v>24.828998268755466</v>
      </c>
      <c r="Y120" s="23">
        <f>IF(Y90&gt;0,VLOOKUP(Y90,'[3]2020_Envelope'!$BH$6:$CR$128,14),"")</f>
        <v>87.804870190091535</v>
      </c>
      <c r="Z120" s="23">
        <f>IF(Z90&gt;0,VLOOKUP(Z90,'[3]2020_Envelope'!$BH$6:$CR$128,14),"")</f>
        <v>38.700836954524007</v>
      </c>
      <c r="AA120" s="23">
        <f>IF(AA90&gt;0,VLOOKUP(AA90,'[3]2020_Envelope'!$BH$6:$CR$128,14),"")</f>
        <v>69.432847791443379</v>
      </c>
      <c r="AB120" s="23" t="str">
        <f>IF(AB90&gt;0,VLOOKUP(AB90,'[3]2020_Envelope'!$BH$6:$CR$128,14),"")</f>
        <v/>
      </c>
      <c r="AC120" s="23" t="str">
        <f>IF(AC90&gt;0,VLOOKUP(AC90,'[3]2020_Envelope'!$BH$6:$CR$128,14),"")</f>
        <v/>
      </c>
      <c r="AD120" s="22">
        <f>IF(AD90&gt;0,VLOOKUP(AD90,'[3]2020_HVAC'!$EY$7:$KA$83,62),"")</f>
        <v>6.8624999999999998</v>
      </c>
      <c r="AE120" s="22">
        <f>IF(AE90&gt;0,VLOOKUP(AE90,'[3]2020_HVAC'!$EY$7:$KA$83,62),"")</f>
        <v>11.80655</v>
      </c>
      <c r="AF120" s="22" t="str">
        <f>IF(AF90&gt;0,VLOOKUP(AF90,'[3]2020_HVAC'!$EY$7:$KA$83,62),"")</f>
        <v/>
      </c>
      <c r="AG120" s="61">
        <f>VLOOKUP($C120,[2]Performance!$A$3:$K$36,2)</f>
        <v>2</v>
      </c>
      <c r="AH120" s="61">
        <f t="shared" si="108"/>
        <v>64</v>
      </c>
      <c r="AI120" s="22">
        <f>IF(AI90&gt;0,VLOOKUP(AI90,'[3]2020_HVAC'!$EY$7:$KA$83,AH120),"")</f>
        <v>84.395973047621382</v>
      </c>
      <c r="AJ120" s="22" t="str">
        <f>IF(AJ90&gt;0,VLOOKUP(AJ90,'[3]2020_HVAC'!$EY$7:$KA$83,62),"")</f>
        <v/>
      </c>
      <c r="AK120" s="22">
        <f>IF(AK90&gt;0,VLOOKUP(AK90,'[3]2020_HVAC'!$EY$7:$KA$83,62),"")</f>
        <v>107.36</v>
      </c>
      <c r="AL120" s="22">
        <f>IF(AL90&gt;0,VLOOKUP(AL90,'[3]2020_HVAC'!$EY$7:$KA$83,62),"")</f>
        <v>8.7142857142857135</v>
      </c>
      <c r="AM120" s="22">
        <f>IF(AM90&gt;0,VLOOKUP(AM90,'[3]2020_HVAC'!$EY$7:$KA$83,62),"")</f>
        <v>10.306559999999992</v>
      </c>
      <c r="AN120" s="22">
        <f>IF(AN90&gt;0,VLOOKUP(AN90,'[3]2020_HVAC'!$EY$7:$KA$83,62),"")</f>
        <v>28.725215517241377</v>
      </c>
      <c r="AO120" s="14">
        <f t="shared" si="109"/>
        <v>67051.409247754797</v>
      </c>
      <c r="AP120" s="23">
        <f>IF(AP90&gt;0,VLOOKUP(AP90,'[3]2020_Envelope'!$BH$6:$CR$128,15),"")</f>
        <v>12.014714000818898</v>
      </c>
      <c r="AQ120" s="23">
        <f>IF(AQ90&gt;0,VLOOKUP(AQ90,'[3]2020_Envelope'!$BH$6:$CR$128,15),"")</f>
        <v>28.86445936874361</v>
      </c>
      <c r="AR120" s="23">
        <f>IF(AR90&gt;0,VLOOKUP(AR90,'[3]2020_Envelope'!$BH$6:$CR$128,15),"")</f>
        <v>18.72727536438931</v>
      </c>
      <c r="AS120" s="23">
        <f>IF(AS90&gt;0,VLOOKUP(AS90,'[3]2020_Envelope'!$BH$6:$CR$128,15),"")</f>
        <v>63.95723353229053</v>
      </c>
      <c r="AT120" s="23" t="str">
        <f>IF(AT90&gt;0,VLOOKUP(AT90,'[3]2020_Envelope'!$BH$6:$CR$128,15),"")</f>
        <v/>
      </c>
      <c r="AU120" s="23" t="str">
        <f>IF(AU90&gt;0,VLOOKUP(AU90,'[3]2020_Envelope'!$BH$6:$CR$128,15),"")</f>
        <v/>
      </c>
      <c r="AV120" s="22">
        <f>IF(AV90&gt;0,VLOOKUP(AV90,'[3]2020_HVAC'!$EY$7:$KA$83,65),"")</f>
        <v>8.3908888888888882</v>
      </c>
      <c r="AW120" s="22">
        <f>IF(AW90&gt;0,VLOOKUP(AW90,'[3]2020_HVAC'!$EY$7:$KA$83,65),"")</f>
        <v>13.306424161616162</v>
      </c>
      <c r="AX120" s="22" t="str">
        <f>IF(AX90&gt;0,VLOOKUP(AX90,'[3]2020_HVAC'!$EY$7:$KA$83,65),"")</f>
        <v/>
      </c>
      <c r="AY120" s="61">
        <f>VLOOKUP($C120,[1]Performance!$A$3:$K$36,2)</f>
        <v>2</v>
      </c>
      <c r="AZ120" s="61">
        <f t="shared" si="110"/>
        <v>67</v>
      </c>
      <c r="BA120" s="22">
        <f>IF(BA90&gt;0,VLOOKUP(BA90,'[3]2020_HVAC'!$EY$7:$KA$83,AZ120),"")</f>
        <v>51.512954997986093</v>
      </c>
      <c r="BB120" s="22" t="str">
        <f>IF(BB90&gt;0,VLOOKUP(BB90,'[3]2020_HVAC'!$EY$7:$KA$83,65),"")</f>
        <v/>
      </c>
      <c r="BC120" s="22">
        <f>IF(BC90&gt;0,VLOOKUP(BC90,'[3]2020_HVAC'!$EY$7:$KA$83,65),"")</f>
        <v>100.04</v>
      </c>
      <c r="BD120" s="22">
        <f>IF(BD90&gt;0,VLOOKUP(BD90,'[3]2020_HVAC'!$EY$7:$KA$83,65),"")</f>
        <v>1.2323232323232323</v>
      </c>
      <c r="BE120" s="22">
        <f>IF(BE90&gt;0,VLOOKUP(BE90,'[3]2020_HVAC'!$EY$7:$KA$83,65),"")</f>
        <v>13.013333333333321</v>
      </c>
      <c r="BF120" s="22">
        <f>IF(BF90&gt;0,VLOOKUP(BF90,'[3]2020_HVAC'!$EY$7:$KA$83,65),"")</f>
        <v>17.873467432950189</v>
      </c>
      <c r="BG120" s="14">
        <f t="shared" si="133"/>
        <v>325643.7435702068</v>
      </c>
      <c r="BH120" s="21">
        <f>IF($N120&gt;0,VLOOKUP($C120,[2]Vienna!$AB$7:$AN$40,$N120))/((IF($P120=1,'3 PlantsCodes'!$D$26,IF($P120=2,'3 PlantsCodes'!$D$27,IF($P120=3,'3 PlantsCodes'!$D$28,IF($P120=4,'3 PlantsCodes'!#REF!)))))*IF($R120=1,'3 PlantsCodes'!$D$31,IF($R120=2,'3 PlantsCodes'!$D$32)))</f>
        <v>10.399484711606419</v>
      </c>
      <c r="BI120" s="21">
        <f>IF($O120&gt;0,VLOOKUP($C120,[2]Vienna!$AB$7:$AN$40,$O120),0)/(IF($Q120=1,'3 PlantsCodes'!$E$26,IF($Q120=3,'3 PlantsCodes'!$E$28,IF($Q120=4,'3 PlantsCodes'!$E$29,1)))*IF($R120=1,'3 PlantsCodes'!$E$31,IF($R120=2,'3 PlantsCodes'!$E$32)))</f>
        <v>0</v>
      </c>
      <c r="BJ120" s="21">
        <f>VLOOKUP($C120,[2]Vienna!$AB$6:$AZ$40,$T120)</f>
        <v>2.7600605501510453</v>
      </c>
      <c r="BK120" s="21">
        <f>VLOOKUP($C120,[2]Vienna!$B$7:$Y$40,18)</f>
        <v>11.353794285713454</v>
      </c>
      <c r="BL120" s="21">
        <f>VLOOKUP($C120,[2]Vienna!$B$7:$AA$40,26)</f>
        <v>4.8964336868883285</v>
      </c>
      <c r="BM120" s="22">
        <f>IF($V120=1,-[4]SFH!$E$4,0)</f>
        <v>-17.085714285714285</v>
      </c>
      <c r="BN120" s="63" t="s">
        <v>38</v>
      </c>
      <c r="BO120" s="21">
        <f>IF($N120&gt;0,VLOOKUP($C120,[1]Vienna!$AB$7:$AN$40,$N120))/((IF($P120=1,'3 PlantsCodes'!$D$26,IF($P120=2,'3 PlantsCodes'!$D$27,IF($P120=3,'3 PlantsCodes'!$D$28,IF($P120=4,'3 PlantsCodes'!D116)))))*IF($R120=1,'3 PlantsCodes'!$D$31,IF($R120=2,'3 PlantsCodes'!$D$32)))</f>
        <v>13.67875073003419</v>
      </c>
      <c r="BP120" s="21">
        <f>IF($O120&gt;0,VLOOKUP($C120,[1]Vienna!$AB$7:$AN$40,$O120),0)/(IF($Q120=1,'3 PlantsCodes'!$E$26,IF($Q120=3,'3 PlantsCodes'!$E$28,IF($Q120=4,'3 PlantsCodes'!$E$29,1)))*IF($R120=1,'3 PlantsCodes'!$E$31,IF($R120=2,'3 PlantsCodes'!$E$32)))</f>
        <v>0</v>
      </c>
      <c r="BQ120" s="21">
        <f>VLOOKUP($C120,[1]Vienna!$AB$6:$AZ$40,$T120)</f>
        <v>4.5365868025703913</v>
      </c>
      <c r="BR120" s="21">
        <f>VLOOKUP($C120,[1]Vienna!$B$7:$Y$40,18)</f>
        <v>11.676460606061633</v>
      </c>
      <c r="BS120" s="21">
        <f>VLOOKUP($C120,[1]Vienna!$B$7:$AA$40,26)</f>
        <v>4.7147462636966049</v>
      </c>
      <c r="BT120" s="22">
        <f>IF($V120=1,-[4]AB!$E$4,0)</f>
        <v>-10.775757575757575</v>
      </c>
      <c r="BU120" s="63" t="s">
        <v>38</v>
      </c>
    </row>
    <row r="121" spans="1:73" x14ac:dyDescent="0.25">
      <c r="A121" s="190"/>
      <c r="B121" s="100">
        <v>24</v>
      </c>
      <c r="C121" s="96">
        <f t="shared" ref="C121:W121" si="135">IF(C91="","",C91)</f>
        <v>31</v>
      </c>
      <c r="D121" s="55" t="str">
        <f t="shared" si="135"/>
        <v/>
      </c>
      <c r="E121" s="55" t="str">
        <f t="shared" si="135"/>
        <v/>
      </c>
      <c r="F121" s="54" t="str">
        <f t="shared" si="135"/>
        <v/>
      </c>
      <c r="G121" s="54" t="str">
        <f t="shared" si="135"/>
        <v/>
      </c>
      <c r="H121" s="54">
        <f t="shared" si="135"/>
        <v>0</v>
      </c>
      <c r="I121" s="54">
        <f t="shared" si="135"/>
        <v>4</v>
      </c>
      <c r="J121" s="54">
        <f t="shared" si="135"/>
        <v>3</v>
      </c>
      <c r="K121" s="54">
        <f t="shared" si="135"/>
        <v>1</v>
      </c>
      <c r="L121" s="54">
        <f t="shared" si="135"/>
        <v>1</v>
      </c>
      <c r="M121" s="54">
        <f t="shared" si="135"/>
        <v>4311</v>
      </c>
      <c r="N121" s="54">
        <f t="shared" si="135"/>
        <v>9</v>
      </c>
      <c r="O121" s="54">
        <f t="shared" si="135"/>
        <v>0</v>
      </c>
      <c r="P121" s="54">
        <f t="shared" si="135"/>
        <v>2</v>
      </c>
      <c r="Q121" s="54">
        <f t="shared" si="135"/>
        <v>0</v>
      </c>
      <c r="R121" s="54">
        <f t="shared" si="135"/>
        <v>1</v>
      </c>
      <c r="S121" s="54" t="str">
        <f t="shared" si="135"/>
        <v>o</v>
      </c>
      <c r="T121" s="26">
        <f t="shared" si="135"/>
        <v>24</v>
      </c>
      <c r="U121" s="54">
        <f t="shared" si="135"/>
        <v>1</v>
      </c>
      <c r="V121" s="54">
        <f t="shared" si="135"/>
        <v>0</v>
      </c>
      <c r="W121" s="19" t="str">
        <f t="shared" si="135"/>
        <v/>
      </c>
      <c r="X121" s="23">
        <f>IF(X91&gt;0,VLOOKUP(X91,'[3]2020_Envelope'!$BH$6:$CR$128,14),"")</f>
        <v>24.828998268755466</v>
      </c>
      <c r="Y121" s="23">
        <f>IF(Y91&gt;0,VLOOKUP(Y91,'[3]2020_Envelope'!$BH$6:$CR$128,14),"")</f>
        <v>87.804870190091535</v>
      </c>
      <c r="Z121" s="23">
        <f>IF(Z91&gt;0,VLOOKUP(Z91,'[3]2020_Envelope'!$BH$6:$CR$128,14),"")</f>
        <v>38.700836954524007</v>
      </c>
      <c r="AA121" s="23">
        <f>IF(AA91&gt;0,VLOOKUP(AA91,'[3]2020_Envelope'!$BH$6:$CR$128,14),"")</f>
        <v>69.432847791443379</v>
      </c>
      <c r="AB121" s="23" t="str">
        <f>IF(AB91&gt;0,VLOOKUP(AB91,'[3]2020_Envelope'!$BH$6:$CR$128,14),"")</f>
        <v/>
      </c>
      <c r="AC121" s="23" t="str">
        <f>IF(AC91&gt;0,VLOOKUP(AC91,'[3]2020_Envelope'!$BH$6:$CR$128,14),"")</f>
        <v/>
      </c>
      <c r="AD121" s="22" t="str">
        <f>IF(AD91&gt;0,VLOOKUP(AD91,'[3]2020_HVAC'!$EY$7:$KA$83,62),"")</f>
        <v/>
      </c>
      <c r="AE121" s="22" t="str">
        <f>IF(AE91&gt;0,VLOOKUP(AE91,'[3]2020_HVAC'!$EY$7:$KA$83,62),"")</f>
        <v/>
      </c>
      <c r="AF121" s="22" t="str">
        <f>IF(AF91&gt;0,VLOOKUP(AF91,'[3]2020_HVAC'!$EY$7:$KA$83,62),"")</f>
        <v/>
      </c>
      <c r="AG121" s="61">
        <f>VLOOKUP($C121,[2]Performance!$A$3:$K$36,2)</f>
        <v>2</v>
      </c>
      <c r="AH121" s="61">
        <f t="shared" si="108"/>
        <v>64</v>
      </c>
      <c r="AI121" s="22">
        <f>IF(AI91&gt;0,VLOOKUP(AI91,'[3]2020_HVAC'!$EY$7:$KA$83,AH121),"")</f>
        <v>33.114285714285721</v>
      </c>
      <c r="AJ121" s="22" t="str">
        <f>IF(AJ91&gt;0,VLOOKUP(AJ91,'[3]2020_HVAC'!$EY$7:$KA$83,62),"")</f>
        <v/>
      </c>
      <c r="AK121" s="22">
        <f>IF(AK91&gt;0,VLOOKUP(AK91,'[3]2020_HVAC'!$EY$7:$KA$83,62),"")</f>
        <v>85.4</v>
      </c>
      <c r="AL121" s="22">
        <f>IF(AL91&gt;0,VLOOKUP(AL91,'[3]2020_HVAC'!$EY$7:$KA$83,62),"")</f>
        <v>8.7142857142857135</v>
      </c>
      <c r="AM121" s="22">
        <f>IF(AM91&gt;0,VLOOKUP(AM91,'[3]2020_HVAC'!$EY$7:$KA$83,62),"")</f>
        <v>10.306559999999992</v>
      </c>
      <c r="AN121" s="22" t="str">
        <f>IF(AN91&gt;0,VLOOKUP(AN91,'[3]2020_HVAC'!$EY$7:$KA$83,62),"")</f>
        <v/>
      </c>
      <c r="AO121" s="14">
        <f t="shared" si="109"/>
        <v>50162.375848674019</v>
      </c>
      <c r="AP121" s="23">
        <f>IF(AP91&gt;0,VLOOKUP(AP91,'[3]2020_Envelope'!$BH$6:$CR$128,15),"")</f>
        <v>12.014714000818898</v>
      </c>
      <c r="AQ121" s="23">
        <f>IF(AQ91&gt;0,VLOOKUP(AQ91,'[3]2020_Envelope'!$BH$6:$CR$128,15),"")</f>
        <v>28.86445936874361</v>
      </c>
      <c r="AR121" s="23">
        <f>IF(AR91&gt;0,VLOOKUP(AR91,'[3]2020_Envelope'!$BH$6:$CR$128,15),"")</f>
        <v>18.72727536438931</v>
      </c>
      <c r="AS121" s="23">
        <f>IF(AS91&gt;0,VLOOKUP(AS91,'[3]2020_Envelope'!$BH$6:$CR$128,15),"")</f>
        <v>63.95723353229053</v>
      </c>
      <c r="AT121" s="23" t="str">
        <f>IF(AT91&gt;0,VLOOKUP(AT91,'[3]2020_Envelope'!$BH$6:$CR$128,15),"")</f>
        <v/>
      </c>
      <c r="AU121" s="23" t="str">
        <f>IF(AU91&gt;0,VLOOKUP(AU91,'[3]2020_Envelope'!$BH$6:$CR$128,15),"")</f>
        <v/>
      </c>
      <c r="AV121" s="22" t="str">
        <f>IF(AV91&gt;0,VLOOKUP(AV91,'[3]2020_HVAC'!$EY$7:$KA$83,65),"")</f>
        <v/>
      </c>
      <c r="AW121" s="22" t="str">
        <f>IF(AW91&gt;0,VLOOKUP(AW91,'[3]2020_HVAC'!$EY$7:$KA$83,65),"")</f>
        <v/>
      </c>
      <c r="AX121" s="22" t="str">
        <f>IF(AX91&gt;0,VLOOKUP(AX91,'[3]2020_HVAC'!$EY$7:$KA$83,65),"")</f>
        <v/>
      </c>
      <c r="AY121" s="61">
        <f>VLOOKUP($C121,[1]Performance!$A$3:$K$36,2)</f>
        <v>2</v>
      </c>
      <c r="AZ121" s="61">
        <f t="shared" si="110"/>
        <v>67</v>
      </c>
      <c r="BA121" s="22">
        <f>IF(BA91&gt;0,VLOOKUP(BA91,'[3]2020_HVAC'!$EY$7:$KA$83,AZ121),"")</f>
        <v>5.7672727272727276</v>
      </c>
      <c r="BB121" s="22" t="str">
        <f>IF(BB91&gt;0,VLOOKUP(BB91,'[3]2020_HVAC'!$EY$7:$KA$83,65),"")</f>
        <v/>
      </c>
      <c r="BC121" s="22">
        <f>IF(BC91&gt;0,VLOOKUP(BC91,'[3]2020_HVAC'!$EY$7:$KA$83,65),"")</f>
        <v>75.64</v>
      </c>
      <c r="BD121" s="22">
        <f>IF(BD91&gt;0,VLOOKUP(BD91,'[3]2020_HVAC'!$EY$7:$KA$83,65),"")</f>
        <v>1.2323232323232323</v>
      </c>
      <c r="BE121" s="22">
        <f>IF(BE91&gt;0,VLOOKUP(BE91,'[3]2020_HVAC'!$EY$7:$KA$83,65),"")</f>
        <v>13.013333333333321</v>
      </c>
      <c r="BF121" s="22" t="str">
        <f>IF(BF91&gt;0,VLOOKUP(BF91,'[3]2020_HVAC'!$EY$7:$KA$83,65),"")</f>
        <v/>
      </c>
      <c r="BG121" s="14">
        <f t="shared" si="133"/>
        <v>217024.44544357993</v>
      </c>
      <c r="BH121" s="21">
        <f>IF($N121&gt;0,VLOOKUP($C121,[2]Vienna!$AB$7:$AN$40,$N121))/((IF($P121=1,'3 PlantsCodes'!$D$26,IF($P121=2,'3 PlantsCodes'!$D$27,IF($P121=3,'3 PlantsCodes'!$D$28,IF($P121=4,'3 PlantsCodes'!#REF!)))))*IF($R121=1,'3 PlantsCodes'!$D$31,IF($R121=2,'3 PlantsCodes'!$D$32)))</f>
        <v>54.941516138165817</v>
      </c>
      <c r="BI121" s="21">
        <f>IF($O121&gt;0,VLOOKUP($C121,[2]Vienna!$AB$7:$AN$40,$O121),0)/(IF($Q121=1,'3 PlantsCodes'!$E$26,IF($Q121=3,'3 PlantsCodes'!$E$28,IF($Q121=4,'3 PlantsCodes'!$E$29,1)))*IF($R121=1,'3 PlantsCodes'!$E$31,IF($R121=2,'3 PlantsCodes'!$E$32)))</f>
        <v>0</v>
      </c>
      <c r="BJ121" s="21">
        <f>VLOOKUP($C121,[2]Vienna!$AB$6:$AZ$40,$T121)</f>
        <v>9.3271428571428565</v>
      </c>
      <c r="BK121" s="21">
        <f>VLOOKUP($C121,[2]Vienna!$B$7:$Y$40,18)</f>
        <v>11.353794285713454</v>
      </c>
      <c r="BL121" s="21">
        <f>VLOOKUP($C121,[2]Vienna!$B$7:$AA$40,26)</f>
        <v>0.46269433447530151</v>
      </c>
      <c r="BM121" s="22">
        <f>IF($V121=1,-[4]SFH!$E$4,0)</f>
        <v>0</v>
      </c>
      <c r="BN121" s="63" t="s">
        <v>38</v>
      </c>
      <c r="BO121" s="21">
        <f>IF($N121&gt;0,VLOOKUP($C121,[1]Vienna!$AB$7:$AN$40,$N121))/((IF($P121=1,'3 PlantsCodes'!$D$26,IF($P121=2,'3 PlantsCodes'!$D$27,IF($P121=3,'3 PlantsCodes'!$D$28,IF($P121=4,'3 PlantsCodes'!D117)))))*IF($R121=1,'3 PlantsCodes'!$D$31,IF($R121=2,'3 PlantsCodes'!$D$32)))</f>
        <v>64.413085377099151</v>
      </c>
      <c r="BP121" s="21">
        <f>IF($O121&gt;0,VLOOKUP($C121,[1]Vienna!$AB$7:$AN$40,$O121),0)/(IF($Q121=1,'3 PlantsCodes'!$E$26,IF($Q121=3,'3 PlantsCodes'!$E$28,IF($Q121=4,'3 PlantsCodes'!$E$29,1)))*IF($R121=1,'3 PlantsCodes'!$E$31,IF($R121=2,'3 PlantsCodes'!$E$32)))</f>
        <v>0</v>
      </c>
      <c r="BQ121" s="21">
        <f>VLOOKUP($C121,[1]Vienna!$AB$6:$AZ$40,$T121)</f>
        <v>14.82151515151515</v>
      </c>
      <c r="BR121" s="21">
        <f>VLOOKUP($C121,[1]Vienna!$B$7:$Y$40,18)</f>
        <v>11.676460606061633</v>
      </c>
      <c r="BS121" s="21">
        <f>VLOOKUP($C121,[1]Vienna!$B$7:$AA$40,26)</f>
        <v>0.42054864348482385</v>
      </c>
      <c r="BT121" s="22">
        <f>IF($V121=1,-[4]AB!$E$4,0)</f>
        <v>0</v>
      </c>
      <c r="BU121" s="63" t="s">
        <v>38</v>
      </c>
    </row>
    <row r="122" spans="1:73" x14ac:dyDescent="0.25">
      <c r="A122" s="190"/>
      <c r="B122" s="100">
        <v>25</v>
      </c>
      <c r="C122" s="96">
        <f t="shared" ref="C122:W122" si="136">IF(C92="","",C92)</f>
        <v>27</v>
      </c>
      <c r="D122" s="55" t="str">
        <f t="shared" si="136"/>
        <v/>
      </c>
      <c r="E122" s="55" t="str">
        <f t="shared" si="136"/>
        <v/>
      </c>
      <c r="F122" s="54" t="str">
        <f t="shared" si="136"/>
        <v/>
      </c>
      <c r="G122" s="54" t="str">
        <f t="shared" si="136"/>
        <v/>
      </c>
      <c r="H122" s="54">
        <f t="shared" si="136"/>
        <v>0</v>
      </c>
      <c r="I122" s="54">
        <f t="shared" si="136"/>
        <v>4</v>
      </c>
      <c r="J122" s="54">
        <f t="shared" si="136"/>
        <v>2</v>
      </c>
      <c r="K122" s="54">
        <f t="shared" si="136"/>
        <v>1</v>
      </c>
      <c r="L122" s="54">
        <f t="shared" si="136"/>
        <v>1</v>
      </c>
      <c r="M122" s="54">
        <f t="shared" si="136"/>
        <v>4211</v>
      </c>
      <c r="N122" s="54">
        <f t="shared" si="136"/>
        <v>9</v>
      </c>
      <c r="O122" s="54">
        <f t="shared" si="136"/>
        <v>0</v>
      </c>
      <c r="P122" s="54">
        <f t="shared" si="136"/>
        <v>1</v>
      </c>
      <c r="Q122" s="54">
        <f t="shared" si="136"/>
        <v>0</v>
      </c>
      <c r="R122" s="54">
        <f t="shared" si="136"/>
        <v>1</v>
      </c>
      <c r="S122" s="54" t="str">
        <f t="shared" si="136"/>
        <v>o</v>
      </c>
      <c r="T122" s="26">
        <f t="shared" si="136"/>
        <v>24</v>
      </c>
      <c r="U122" s="54">
        <f t="shared" si="136"/>
        <v>1</v>
      </c>
      <c r="V122" s="54">
        <f t="shared" si="136"/>
        <v>1</v>
      </c>
      <c r="W122" s="19" t="str">
        <f t="shared" si="136"/>
        <v/>
      </c>
      <c r="X122" s="23">
        <f>IF(X92&gt;0,VLOOKUP(X92,'[3]2020_Envelope'!$BH$6:$CR$128,14),"")</f>
        <v>24.828998268755466</v>
      </c>
      <c r="Y122" s="23">
        <f>IF(Y92&gt;0,VLOOKUP(Y92,'[3]2020_Envelope'!$BH$6:$CR$128,14),"")</f>
        <v>87.804870190091535</v>
      </c>
      <c r="Z122" s="23">
        <f>IF(Z92&gt;0,VLOOKUP(Z92,'[3]2020_Envelope'!$BH$6:$CR$128,14),"")</f>
        <v>38.700836954524007</v>
      </c>
      <c r="AA122" s="23">
        <f>IF(AA92&gt;0,VLOOKUP(AA92,'[3]2020_Envelope'!$BH$6:$CR$128,14),"")</f>
        <v>61.718086925727427</v>
      </c>
      <c r="AB122" s="23" t="str">
        <f>IF(AB92&gt;0,VLOOKUP(AB92,'[3]2020_Envelope'!$BH$6:$CR$128,14),"")</f>
        <v/>
      </c>
      <c r="AC122" s="23" t="str">
        <f>IF(AC92&gt;0,VLOOKUP(AC92,'[3]2020_Envelope'!$BH$6:$CR$128,14),"")</f>
        <v/>
      </c>
      <c r="AD122" s="22" t="str">
        <f>IF(AD92&gt;0,VLOOKUP(AD92,'[3]2020_HVAC'!$EY$7:$KA$83,62),"")</f>
        <v/>
      </c>
      <c r="AE122" s="22" t="str">
        <f>IF(AE92&gt;0,VLOOKUP(AE92,'[3]2020_HVAC'!$EY$7:$KA$83,62),"")</f>
        <v/>
      </c>
      <c r="AF122" s="22" t="str">
        <f>IF(AF92&gt;0,VLOOKUP(AF92,'[3]2020_HVAC'!$EY$7:$KA$83,62),"")</f>
        <v/>
      </c>
      <c r="AG122" s="61">
        <f>VLOOKUP($C122,[2]Performance!$A$3:$K$36,2)</f>
        <v>2</v>
      </c>
      <c r="AH122" s="61">
        <f t="shared" si="108"/>
        <v>64</v>
      </c>
      <c r="AI122" s="22">
        <f>IF(AI92&gt;0,VLOOKUP(AI92,'[3]2020_HVAC'!$EY$7:$KA$83,AH122),"")</f>
        <v>33.114285714285721</v>
      </c>
      <c r="AJ122" s="22" t="str">
        <f>IF(AJ92&gt;0,VLOOKUP(AJ92,'[3]2020_HVAC'!$EY$7:$KA$83,62),"")</f>
        <v/>
      </c>
      <c r="AK122" s="22">
        <f>IF(AK92&gt;0,VLOOKUP(AK92,'[3]2020_HVAC'!$EY$7:$KA$83,62),"")</f>
        <v>107.36</v>
      </c>
      <c r="AL122" s="22">
        <f>IF(AL92&gt;0,VLOOKUP(AL92,'[3]2020_HVAC'!$EY$7:$KA$83,62),"")</f>
        <v>8.7142857142857135</v>
      </c>
      <c r="AM122" s="22">
        <f>IF(AM92&gt;0,VLOOKUP(AM92,'[3]2020_HVAC'!$EY$7:$KA$83,62),"")</f>
        <v>10.306559999999992</v>
      </c>
      <c r="AN122" s="22">
        <f>IF(AN92&gt;0,VLOOKUP(AN92,'[3]2020_HVAC'!$EY$7:$KA$83,62),"")</f>
        <v>28.725215517241377</v>
      </c>
      <c r="AO122" s="14">
        <f t="shared" si="109"/>
        <v>56178.239499887568</v>
      </c>
      <c r="AP122" s="23">
        <f>IF(AP92&gt;0,VLOOKUP(AP92,'[3]2020_Envelope'!$BH$6:$CR$128,15),"")</f>
        <v>12.014714000818898</v>
      </c>
      <c r="AQ122" s="23">
        <f>IF(AQ92&gt;0,VLOOKUP(AQ92,'[3]2020_Envelope'!$BH$6:$CR$128,15),"")</f>
        <v>28.86445936874361</v>
      </c>
      <c r="AR122" s="23">
        <f>IF(AR92&gt;0,VLOOKUP(AR92,'[3]2020_Envelope'!$BH$6:$CR$128,15),"")</f>
        <v>18.72727536438931</v>
      </c>
      <c r="AS122" s="23">
        <f>IF(AS92&gt;0,VLOOKUP(AS92,'[3]2020_Envelope'!$BH$6:$CR$128,15),"")</f>
        <v>56.850874250924903</v>
      </c>
      <c r="AT122" s="23" t="str">
        <f>IF(AT92&gt;0,VLOOKUP(AT92,'[3]2020_Envelope'!$BH$6:$CR$128,15),"")</f>
        <v/>
      </c>
      <c r="AU122" s="23" t="str">
        <f>IF(AU92&gt;0,VLOOKUP(AU92,'[3]2020_Envelope'!$BH$6:$CR$128,15),"")</f>
        <v/>
      </c>
      <c r="AV122" s="22" t="str">
        <f>IF(AV92&gt;0,VLOOKUP(AV92,'[3]2020_HVAC'!$EY$7:$KA$83,65),"")</f>
        <v/>
      </c>
      <c r="AW122" s="22" t="str">
        <f>IF(AW92&gt;0,VLOOKUP(AW92,'[3]2020_HVAC'!$EY$7:$KA$83,65),"")</f>
        <v/>
      </c>
      <c r="AX122" s="22" t="str">
        <f>IF(AX92&gt;0,VLOOKUP(AX92,'[3]2020_HVAC'!$EY$7:$KA$83,65),"")</f>
        <v/>
      </c>
      <c r="AY122" s="61">
        <f>VLOOKUP($C122,[1]Performance!$A$3:$K$36,2)</f>
        <v>2</v>
      </c>
      <c r="AZ122" s="61">
        <f t="shared" si="110"/>
        <v>67</v>
      </c>
      <c r="BA122" s="22">
        <f>IF(BA92&gt;0,VLOOKUP(BA92,'[3]2020_HVAC'!$EY$7:$KA$83,AZ122),"")</f>
        <v>5.7672727272727276</v>
      </c>
      <c r="BB122" s="22" t="str">
        <f>IF(BB92&gt;0,VLOOKUP(BB92,'[3]2020_HVAC'!$EY$7:$KA$83,65),"")</f>
        <v/>
      </c>
      <c r="BC122" s="22">
        <f>IF(BC92&gt;0,VLOOKUP(BC92,'[3]2020_HVAC'!$EY$7:$KA$83,65),"")</f>
        <v>100.04</v>
      </c>
      <c r="BD122" s="22">
        <f>IF(BD92&gt;0,VLOOKUP(BD92,'[3]2020_HVAC'!$EY$7:$KA$83,65),"")</f>
        <v>1.2323232323232323</v>
      </c>
      <c r="BE122" s="22">
        <f>IF(BE92&gt;0,VLOOKUP(BE92,'[3]2020_HVAC'!$EY$7:$KA$83,65),"")</f>
        <v>13.013333333333321</v>
      </c>
      <c r="BF122" s="22">
        <f>IF(BF92&gt;0,VLOOKUP(BF92,'[3]2020_HVAC'!$EY$7:$KA$83,65),"")</f>
        <v>17.873467432950189</v>
      </c>
      <c r="BG122" s="14">
        <f t="shared" si="133"/>
        <v>251839.88251364863</v>
      </c>
      <c r="BH122" s="21">
        <f>IF($N122&gt;0,VLOOKUP($C122,[2]Vienna!$AB$7:$AN$40,$N122))/((IF($P122=1,'3 PlantsCodes'!$D$26,IF($P122=2,'3 PlantsCodes'!$D$27,IF($P122=3,'3 PlantsCodes'!$D$28,IF($P122=4,'3 PlantsCodes'!#REF!)))))*IF($R122=1,'3 PlantsCodes'!$D$31,IF($R122=2,'3 PlantsCodes'!$D$32)))</f>
        <v>57.594399467010788</v>
      </c>
      <c r="BI122" s="21">
        <f>IF($O122&gt;0,VLOOKUP($C122,[2]Vienna!$AB$7:$AN$40,$O122),0)/(IF($Q122=1,'3 PlantsCodes'!$E$26,IF($Q122=3,'3 PlantsCodes'!$E$28,IF($Q122=4,'3 PlantsCodes'!$E$29,1)))*IF($R122=1,'3 PlantsCodes'!$E$31,IF($R122=2,'3 PlantsCodes'!$E$32)))</f>
        <v>0</v>
      </c>
      <c r="BJ122" s="21">
        <f>VLOOKUP($C122,[2]Vienna!$AB$6:$AZ$40,$T122)</f>
        <v>9.3271428571428565</v>
      </c>
      <c r="BK122" s="21">
        <f>VLOOKUP($C122,[2]Vienna!$B$7:$Y$40,18)</f>
        <v>11.353794285713454</v>
      </c>
      <c r="BL122" s="21">
        <f>VLOOKUP($C122,[2]Vienna!$B$7:$AA$40,26)</f>
        <v>0.48413464338677781</v>
      </c>
      <c r="BM122" s="22">
        <f>IF($V122=1,-[4]SFH!$E$4,0)</f>
        <v>-17.085714285714285</v>
      </c>
      <c r="BN122" s="63" t="s">
        <v>38</v>
      </c>
      <c r="BO122" s="21">
        <f>IF($N122&gt;0,VLOOKUP($C122,[1]Vienna!$AB$7:$AN$40,$N122))/((IF($P122=1,'3 PlantsCodes'!$D$26,IF($P122=2,'3 PlantsCodes'!$D$27,IF($P122=3,'3 PlantsCodes'!$D$28,IF($P122=4,'3 PlantsCodes'!D118)))))*IF($R122=1,'3 PlantsCodes'!$D$31,IF($R122=2,'3 PlantsCodes'!$D$32)))</f>
        <v>66.270440838915363</v>
      </c>
      <c r="BP122" s="21">
        <f>IF($O122&gt;0,VLOOKUP($C122,[1]Vienna!$AB$7:$AN$40,$O122),0)/(IF($Q122=1,'3 PlantsCodes'!$E$26,IF($Q122=3,'3 PlantsCodes'!$E$28,IF($Q122=4,'3 PlantsCodes'!$E$29,1)))*IF($R122=1,'3 PlantsCodes'!$E$31,IF($R122=2,'3 PlantsCodes'!$E$32)))</f>
        <v>0</v>
      </c>
      <c r="BQ122" s="21">
        <f>VLOOKUP($C122,[1]Vienna!$AB$6:$AZ$40,$T122)</f>
        <v>14.82151515151515</v>
      </c>
      <c r="BR122" s="21">
        <f>VLOOKUP($C122,[1]Vienna!$B$7:$Y$40,18)</f>
        <v>11.676460606061633</v>
      </c>
      <c r="BS122" s="21">
        <f>VLOOKUP($C122,[1]Vienna!$B$7:$AA$40,26)</f>
        <v>0.43663106775525923</v>
      </c>
      <c r="BT122" s="22">
        <f>IF($V122=1,-[4]AB!$E$4,0)</f>
        <v>-10.775757575757575</v>
      </c>
      <c r="BU122" s="63" t="s">
        <v>38</v>
      </c>
    </row>
    <row r="123" spans="1:73" x14ac:dyDescent="0.25">
      <c r="A123" s="190"/>
      <c r="B123" s="100">
        <v>26</v>
      </c>
      <c r="C123" s="96">
        <f t="shared" ref="C123:W123" si="137">IF(C93="","",C93)</f>
        <v>33</v>
      </c>
      <c r="D123" s="55" t="str">
        <f t="shared" si="137"/>
        <v/>
      </c>
      <c r="E123" s="55" t="str">
        <f t="shared" si="137"/>
        <v/>
      </c>
      <c r="F123" s="54" t="str">
        <f t="shared" si="137"/>
        <v/>
      </c>
      <c r="G123" s="54" t="str">
        <f t="shared" si="137"/>
        <v/>
      </c>
      <c r="H123" s="54">
        <f t="shared" si="137"/>
        <v>1</v>
      </c>
      <c r="I123" s="54">
        <f t="shared" si="137"/>
        <v>4</v>
      </c>
      <c r="J123" s="54">
        <f t="shared" si="137"/>
        <v>3</v>
      </c>
      <c r="K123" s="54">
        <f t="shared" si="137"/>
        <v>1</v>
      </c>
      <c r="L123" s="54">
        <f t="shared" si="137"/>
        <v>2</v>
      </c>
      <c r="M123" s="54">
        <f t="shared" si="137"/>
        <v>4312</v>
      </c>
      <c r="N123" s="54">
        <f t="shared" si="137"/>
        <v>8</v>
      </c>
      <c r="O123" s="54">
        <f t="shared" si="137"/>
        <v>0</v>
      </c>
      <c r="P123" s="54">
        <f t="shared" si="137"/>
        <v>1</v>
      </c>
      <c r="Q123" s="54">
        <f t="shared" si="137"/>
        <v>0</v>
      </c>
      <c r="R123" s="54">
        <f t="shared" si="137"/>
        <v>1</v>
      </c>
      <c r="S123" s="54" t="str">
        <f t="shared" si="137"/>
        <v>o</v>
      </c>
      <c r="T123" s="26">
        <f t="shared" si="137"/>
        <v>23</v>
      </c>
      <c r="U123" s="54">
        <f t="shared" si="137"/>
        <v>1</v>
      </c>
      <c r="V123" s="54">
        <f t="shared" si="137"/>
        <v>1</v>
      </c>
      <c r="W123" s="19" t="str">
        <f t="shared" si="137"/>
        <v/>
      </c>
      <c r="X123" s="23">
        <f>IF(X93&gt;0,VLOOKUP(X93,'[3]2020_Envelope'!$BH$6:$CR$128,14),"")</f>
        <v>24.828998268755466</v>
      </c>
      <c r="Y123" s="23">
        <f>IF(Y93&gt;0,VLOOKUP(Y93,'[3]2020_Envelope'!$BH$6:$CR$128,14),"")</f>
        <v>87.804870190091535</v>
      </c>
      <c r="Z123" s="23">
        <f>IF(Z93&gt;0,VLOOKUP(Z93,'[3]2020_Envelope'!$BH$6:$CR$128,14),"")</f>
        <v>38.700836954524007</v>
      </c>
      <c r="AA123" s="23">
        <f>IF(AA93&gt;0,VLOOKUP(AA93,'[3]2020_Envelope'!$BH$6:$CR$128,14),"")</f>
        <v>69.432847791443379</v>
      </c>
      <c r="AB123" s="23" t="str">
        <f>IF(AB93&gt;0,VLOOKUP(AB93,'[3]2020_Envelope'!$BH$6:$CR$128,14),"")</f>
        <v/>
      </c>
      <c r="AC123" s="23" t="str">
        <f>IF(AC93&gt;0,VLOOKUP(AC93,'[3]2020_Envelope'!$BH$6:$CR$128,14),"")</f>
        <v/>
      </c>
      <c r="AD123" s="22">
        <f>IF(AD93&gt;0,VLOOKUP(AD93,'[3]2020_HVAC'!$EY$7:$KA$83,62),"")</f>
        <v>6.8624999999999998</v>
      </c>
      <c r="AE123" s="22">
        <f>IF(AE93&gt;0,VLOOKUP(AE93,'[3]2020_HVAC'!$EY$7:$KA$83,62),"")</f>
        <v>11.80655</v>
      </c>
      <c r="AF123" s="22" t="str">
        <f>IF(AF93&gt;0,VLOOKUP(AF93,'[3]2020_HVAC'!$EY$7:$KA$83,62),"")</f>
        <v/>
      </c>
      <c r="AG123" s="61">
        <f>VLOOKUP($C123,[2]Performance!$A$3:$K$36,2)</f>
        <v>2</v>
      </c>
      <c r="AH123" s="61">
        <f t="shared" si="108"/>
        <v>64</v>
      </c>
      <c r="AI123" s="22">
        <f>IF(AI93&gt;0,VLOOKUP(AI93,'[3]2020_HVAC'!$EY$7:$KA$83,AH123),"")</f>
        <v>84.395973047621382</v>
      </c>
      <c r="AJ123" s="22" t="str">
        <f>IF(AJ93&gt;0,VLOOKUP(AJ93,'[3]2020_HVAC'!$EY$7:$KA$83,62),"")</f>
        <v/>
      </c>
      <c r="AK123" s="22">
        <f>IF(AK93&gt;0,VLOOKUP(AK93,'[3]2020_HVAC'!$EY$7:$KA$83,62),"")</f>
        <v>107.36</v>
      </c>
      <c r="AL123" s="22">
        <f>IF(AL93&gt;0,VLOOKUP(AL93,'[3]2020_HVAC'!$EY$7:$KA$83,62),"")</f>
        <v>8.7142857142857135</v>
      </c>
      <c r="AM123" s="22">
        <f>IF(AM93&gt;0,VLOOKUP(AM93,'[3]2020_HVAC'!$EY$7:$KA$83,62),"")</f>
        <v>10.306559999999992</v>
      </c>
      <c r="AN123" s="22">
        <f>IF(AN93&gt;0,VLOOKUP(AN93,'[3]2020_HVAC'!$EY$7:$KA$83,62),"")</f>
        <v>28.725215517241377</v>
      </c>
      <c r="AO123" s="14">
        <f t="shared" si="109"/>
        <v>67051.409247754797</v>
      </c>
      <c r="AP123" s="23">
        <f>IF(AP93&gt;0,VLOOKUP(AP93,'[3]2020_Envelope'!$BH$6:$CR$128,15),"")</f>
        <v>12.014714000818898</v>
      </c>
      <c r="AQ123" s="23">
        <f>IF(AQ93&gt;0,VLOOKUP(AQ93,'[3]2020_Envelope'!$BH$6:$CR$128,15),"")</f>
        <v>28.86445936874361</v>
      </c>
      <c r="AR123" s="23">
        <f>IF(AR93&gt;0,VLOOKUP(AR93,'[3]2020_Envelope'!$BH$6:$CR$128,15),"")</f>
        <v>18.72727536438931</v>
      </c>
      <c r="AS123" s="23">
        <f>IF(AS93&gt;0,VLOOKUP(AS93,'[3]2020_Envelope'!$BH$6:$CR$128,15),"")</f>
        <v>63.95723353229053</v>
      </c>
      <c r="AT123" s="23" t="str">
        <f>IF(AT93&gt;0,VLOOKUP(AT93,'[3]2020_Envelope'!$BH$6:$CR$128,15),"")</f>
        <v/>
      </c>
      <c r="AU123" s="23" t="str">
        <f>IF(AU93&gt;0,VLOOKUP(AU93,'[3]2020_Envelope'!$BH$6:$CR$128,15),"")</f>
        <v/>
      </c>
      <c r="AV123" s="22">
        <f>IF(AV93&gt;0,VLOOKUP(AV93,'[3]2020_HVAC'!$EY$7:$KA$83,65),"")</f>
        <v>8.3908888888888882</v>
      </c>
      <c r="AW123" s="22">
        <f>IF(AW93&gt;0,VLOOKUP(AW93,'[3]2020_HVAC'!$EY$7:$KA$83,65),"")</f>
        <v>13.306424161616162</v>
      </c>
      <c r="AX123" s="22" t="str">
        <f>IF(AX93&gt;0,VLOOKUP(AX93,'[3]2020_HVAC'!$EY$7:$KA$83,65),"")</f>
        <v/>
      </c>
      <c r="AY123" s="61">
        <f>VLOOKUP($C123,[1]Performance!$A$3:$K$36,2)</f>
        <v>2</v>
      </c>
      <c r="AZ123" s="61">
        <f t="shared" si="110"/>
        <v>67</v>
      </c>
      <c r="BA123" s="22">
        <f>IF(BA93&gt;0,VLOOKUP(BA93,'[3]2020_HVAC'!$EY$7:$KA$83,AZ123),"")</f>
        <v>51.512954997986093</v>
      </c>
      <c r="BB123" s="22" t="str">
        <f>IF(BB93&gt;0,VLOOKUP(BB93,'[3]2020_HVAC'!$EY$7:$KA$83,65),"")</f>
        <v/>
      </c>
      <c r="BC123" s="22">
        <f>IF(BC93&gt;0,VLOOKUP(BC93,'[3]2020_HVAC'!$EY$7:$KA$83,65),"")</f>
        <v>100.04</v>
      </c>
      <c r="BD123" s="22">
        <f>IF(BD93&gt;0,VLOOKUP(BD93,'[3]2020_HVAC'!$EY$7:$KA$83,65),"")</f>
        <v>1.2323232323232323</v>
      </c>
      <c r="BE123" s="22">
        <f>IF(BE93&gt;0,VLOOKUP(BE93,'[3]2020_HVAC'!$EY$7:$KA$83,65),"")</f>
        <v>13.013333333333321</v>
      </c>
      <c r="BF123" s="22">
        <f>IF(BF93&gt;0,VLOOKUP(BF93,'[3]2020_HVAC'!$EY$7:$KA$83,65),"")</f>
        <v>17.873467432950189</v>
      </c>
      <c r="BG123" s="14">
        <f t="shared" si="133"/>
        <v>325643.7435702068</v>
      </c>
      <c r="BH123" s="21">
        <f>IF($N123&gt;0,VLOOKUP($C123,[2]Vienna!$AB$7:$AN$40,$N123))/((IF($P123=1,'3 PlantsCodes'!$D$26,IF($P123=2,'3 PlantsCodes'!$D$27,IF($P123=3,'3 PlantsCodes'!$D$28,IF($P123=4,'3 PlantsCodes'!#REF!)))))*IF($R123=1,'3 PlantsCodes'!$D$31,IF($R123=2,'3 PlantsCodes'!$D$32)))</f>
        <v>10.399484711606419</v>
      </c>
      <c r="BI123" s="21">
        <f>IF($O123&gt;0,VLOOKUP($C123,[2]Vienna!$AB$7:$AN$40,$O123),0)/(IF($Q123=1,'3 PlantsCodes'!$E$26,IF($Q123=3,'3 PlantsCodes'!$E$28,IF($Q123=4,'3 PlantsCodes'!$E$29,1)))*IF($R123=1,'3 PlantsCodes'!$E$31,IF($R123=2,'3 PlantsCodes'!$E$32)))</f>
        <v>0</v>
      </c>
      <c r="BJ123" s="21">
        <f>VLOOKUP($C123,[2]Vienna!$AB$6:$AZ$40,$T123)</f>
        <v>2.7600605501510453</v>
      </c>
      <c r="BK123" s="21">
        <f>VLOOKUP($C123,[2]Vienna!$B$7:$Y$40,18)</f>
        <v>11.353794285713454</v>
      </c>
      <c r="BL123" s="21">
        <f>VLOOKUP($C123,[2]Vienna!$B$7:$AA$40,26)</f>
        <v>4.8964336868883285</v>
      </c>
      <c r="BM123" s="22">
        <f>IF($V123=1,-[4]SFH!$E$4,0)</f>
        <v>-17.085714285714285</v>
      </c>
      <c r="BN123" s="63" t="s">
        <v>38</v>
      </c>
      <c r="BO123" s="21">
        <f>IF($N123&gt;0,VLOOKUP($C123,[1]Vienna!$AB$7:$AN$40,$N123))/((IF($P123=1,'3 PlantsCodes'!$D$26,IF($P123=2,'3 PlantsCodes'!$D$27,IF($P123=3,'3 PlantsCodes'!$D$28,IF($P123=4,'3 PlantsCodes'!D119)))))*IF($R123=1,'3 PlantsCodes'!$D$31,IF($R123=2,'3 PlantsCodes'!$D$32)))</f>
        <v>13.67875073003419</v>
      </c>
      <c r="BP123" s="21">
        <f>IF($O123&gt;0,VLOOKUP($C123,[1]Vienna!$AB$7:$AN$40,$O123),0)/(IF($Q123=1,'3 PlantsCodes'!$E$26,IF($Q123=3,'3 PlantsCodes'!$E$28,IF($Q123=4,'3 PlantsCodes'!$E$29,1)))*IF($R123=1,'3 PlantsCodes'!$E$31,IF($R123=2,'3 PlantsCodes'!$E$32)))</f>
        <v>0</v>
      </c>
      <c r="BQ123" s="21">
        <f>VLOOKUP($C123,[1]Vienna!$AB$6:$AZ$40,$T123)</f>
        <v>4.5365868025703913</v>
      </c>
      <c r="BR123" s="21">
        <f>VLOOKUP($C123,[1]Vienna!$B$7:$Y$40,18)</f>
        <v>11.676460606061633</v>
      </c>
      <c r="BS123" s="21">
        <f>VLOOKUP($C123,[1]Vienna!$B$7:$AA$40,26)</f>
        <v>4.7147462636966049</v>
      </c>
      <c r="BT123" s="22">
        <f>IF($V123=1,-[4]AB!$E$4,0)</f>
        <v>-10.775757575757575</v>
      </c>
      <c r="BU123" s="63" t="s">
        <v>38</v>
      </c>
    </row>
    <row r="124" spans="1:73" x14ac:dyDescent="0.25">
      <c r="A124" s="190"/>
      <c r="B124" s="100">
        <v>27</v>
      </c>
      <c r="C124" s="96">
        <f t="shared" ref="C124:W124" si="138">IF(C94="","",C94)</f>
        <v>31</v>
      </c>
      <c r="D124" s="55" t="str">
        <f t="shared" si="138"/>
        <v/>
      </c>
      <c r="E124" s="55" t="str">
        <f t="shared" si="138"/>
        <v/>
      </c>
      <c r="F124" s="54" t="str">
        <f t="shared" si="138"/>
        <v/>
      </c>
      <c r="G124" s="54" t="str">
        <f t="shared" si="138"/>
        <v/>
      </c>
      <c r="H124" s="54">
        <f t="shared" si="138"/>
        <v>0</v>
      </c>
      <c r="I124" s="54">
        <f t="shared" si="138"/>
        <v>4</v>
      </c>
      <c r="J124" s="54">
        <f t="shared" si="138"/>
        <v>3</v>
      </c>
      <c r="K124" s="54">
        <f t="shared" si="138"/>
        <v>1</v>
      </c>
      <c r="L124" s="54">
        <f t="shared" si="138"/>
        <v>1</v>
      </c>
      <c r="M124" s="54">
        <f t="shared" si="138"/>
        <v>4311</v>
      </c>
      <c r="N124" s="54">
        <f t="shared" si="138"/>
        <v>8</v>
      </c>
      <c r="O124" s="54">
        <f t="shared" si="138"/>
        <v>0</v>
      </c>
      <c r="P124" s="54">
        <f t="shared" si="138"/>
        <v>1</v>
      </c>
      <c r="Q124" s="54">
        <f t="shared" si="138"/>
        <v>0</v>
      </c>
      <c r="R124" s="54">
        <f t="shared" si="138"/>
        <v>1</v>
      </c>
      <c r="S124" s="54" t="str">
        <f t="shared" si="138"/>
        <v>o</v>
      </c>
      <c r="T124" s="26">
        <f t="shared" si="138"/>
        <v>23</v>
      </c>
      <c r="U124" s="54">
        <f t="shared" si="138"/>
        <v>1</v>
      </c>
      <c r="V124" s="54">
        <f t="shared" si="138"/>
        <v>1</v>
      </c>
      <c r="W124" s="19" t="str">
        <f t="shared" si="138"/>
        <v/>
      </c>
      <c r="X124" s="23">
        <f>IF(X94&gt;0,VLOOKUP(X94,'[3]2020_Envelope'!$BH$6:$CR$128,14),"")</f>
        <v>24.828998268755466</v>
      </c>
      <c r="Y124" s="23">
        <f>IF(Y94&gt;0,VLOOKUP(Y94,'[3]2020_Envelope'!$BH$6:$CR$128,14),"")</f>
        <v>87.804870190091535</v>
      </c>
      <c r="Z124" s="23">
        <f>IF(Z94&gt;0,VLOOKUP(Z94,'[3]2020_Envelope'!$BH$6:$CR$128,14),"")</f>
        <v>38.700836954524007</v>
      </c>
      <c r="AA124" s="23">
        <f>IF(AA94&gt;0,VLOOKUP(AA94,'[3]2020_Envelope'!$BH$6:$CR$128,14),"")</f>
        <v>69.432847791443379</v>
      </c>
      <c r="AB124" s="23" t="str">
        <f>IF(AB94&gt;0,VLOOKUP(AB94,'[3]2020_Envelope'!$BH$6:$CR$128,14),"")</f>
        <v/>
      </c>
      <c r="AC124" s="23" t="str">
        <f>IF(AC94&gt;0,VLOOKUP(AC94,'[3]2020_Envelope'!$BH$6:$CR$128,14),"")</f>
        <v/>
      </c>
      <c r="AD124" s="22" t="str">
        <f>IF(AD94&gt;0,VLOOKUP(AD94,'[3]2020_HVAC'!$EY$7:$KA$83,62),"")</f>
        <v/>
      </c>
      <c r="AE124" s="22" t="str">
        <f>IF(AE94&gt;0,VLOOKUP(AE94,'[3]2020_HVAC'!$EY$7:$KA$83,62),"")</f>
        <v/>
      </c>
      <c r="AF124" s="22" t="str">
        <f>IF(AF94&gt;0,VLOOKUP(AF94,'[3]2020_HVAC'!$EY$7:$KA$83,62),"")</f>
        <v/>
      </c>
      <c r="AG124" s="61">
        <f>VLOOKUP($C124,[2]Performance!$A$3:$K$36,2)</f>
        <v>2</v>
      </c>
      <c r="AH124" s="61">
        <f t="shared" si="108"/>
        <v>64</v>
      </c>
      <c r="AI124" s="22">
        <f>IF(AI94&gt;0,VLOOKUP(AI94,'[3]2020_HVAC'!$EY$7:$KA$83,AH124),"")</f>
        <v>84.395973047621382</v>
      </c>
      <c r="AJ124" s="22" t="str">
        <f>IF(AJ94&gt;0,VLOOKUP(AJ94,'[3]2020_HVAC'!$EY$7:$KA$83,62),"")</f>
        <v/>
      </c>
      <c r="AK124" s="22">
        <f>IF(AK94&gt;0,VLOOKUP(AK94,'[3]2020_HVAC'!$EY$7:$KA$83,62),"")</f>
        <v>107.36</v>
      </c>
      <c r="AL124" s="22">
        <f>IF(AL94&gt;0,VLOOKUP(AL94,'[3]2020_HVAC'!$EY$7:$KA$83,62),"")</f>
        <v>8.7142857142857135</v>
      </c>
      <c r="AM124" s="22">
        <f>IF(AM94&gt;0,VLOOKUP(AM94,'[3]2020_HVAC'!$EY$7:$KA$83,62),"")</f>
        <v>10.306559999999992</v>
      </c>
      <c r="AN124" s="22">
        <f>IF(AN94&gt;0,VLOOKUP(AN94,'[3]2020_HVAC'!$EY$7:$KA$83,62),"")</f>
        <v>28.725215517241377</v>
      </c>
      <c r="AO124" s="14">
        <f t="shared" si="109"/>
        <v>64437.742247754795</v>
      </c>
      <c r="AP124" s="23">
        <f>IF(AP94&gt;0,VLOOKUP(AP94,'[3]2020_Envelope'!$BH$6:$CR$128,15),"")</f>
        <v>12.014714000818898</v>
      </c>
      <c r="AQ124" s="23">
        <f>IF(AQ94&gt;0,VLOOKUP(AQ94,'[3]2020_Envelope'!$BH$6:$CR$128,15),"")</f>
        <v>28.86445936874361</v>
      </c>
      <c r="AR124" s="23">
        <f>IF(AR94&gt;0,VLOOKUP(AR94,'[3]2020_Envelope'!$BH$6:$CR$128,15),"")</f>
        <v>18.72727536438931</v>
      </c>
      <c r="AS124" s="23">
        <f>IF(AS94&gt;0,VLOOKUP(AS94,'[3]2020_Envelope'!$BH$6:$CR$128,15),"")</f>
        <v>63.95723353229053</v>
      </c>
      <c r="AT124" s="23" t="str">
        <f>IF(AT94&gt;0,VLOOKUP(AT94,'[3]2020_Envelope'!$BH$6:$CR$128,15),"")</f>
        <v/>
      </c>
      <c r="AU124" s="23" t="str">
        <f>IF(AU94&gt;0,VLOOKUP(AU94,'[3]2020_Envelope'!$BH$6:$CR$128,15),"")</f>
        <v/>
      </c>
      <c r="AV124" s="22" t="str">
        <f>IF(AV94&gt;0,VLOOKUP(AV94,'[3]2020_HVAC'!$EY$7:$KA$83,65),"")</f>
        <v/>
      </c>
      <c r="AW124" s="22" t="str">
        <f>IF(AW94&gt;0,VLOOKUP(AW94,'[3]2020_HVAC'!$EY$7:$KA$83,65),"")</f>
        <v/>
      </c>
      <c r="AX124" s="22" t="str">
        <f>IF(AX94&gt;0,VLOOKUP(AX94,'[3]2020_HVAC'!$EY$7:$KA$83,65),"")</f>
        <v/>
      </c>
      <c r="AY124" s="61">
        <f>VLOOKUP($C124,[1]Performance!$A$3:$K$36,2)</f>
        <v>2</v>
      </c>
      <c r="AZ124" s="61">
        <f t="shared" si="110"/>
        <v>67</v>
      </c>
      <c r="BA124" s="22">
        <f>IF(BA94&gt;0,VLOOKUP(BA94,'[3]2020_HVAC'!$EY$7:$KA$83,AZ124),"")</f>
        <v>51.512954997986093</v>
      </c>
      <c r="BB124" s="22" t="str">
        <f>IF(BB94&gt;0,VLOOKUP(BB94,'[3]2020_HVAC'!$EY$7:$KA$83,65),"")</f>
        <v/>
      </c>
      <c r="BC124" s="22">
        <f>IF(BC94&gt;0,VLOOKUP(BC94,'[3]2020_HVAC'!$EY$7:$KA$83,65),"")</f>
        <v>100.04</v>
      </c>
      <c r="BD124" s="22">
        <f>IF(BD94&gt;0,VLOOKUP(BD94,'[3]2020_HVAC'!$EY$7:$KA$83,65),"")</f>
        <v>1.2323232323232323</v>
      </c>
      <c r="BE124" s="22">
        <f>IF(BE94&gt;0,VLOOKUP(BE94,'[3]2020_HVAC'!$EY$7:$KA$83,65),"")</f>
        <v>13.013333333333321</v>
      </c>
      <c r="BF124" s="22">
        <f>IF(BF94&gt;0,VLOOKUP(BF94,'[3]2020_HVAC'!$EY$7:$KA$83,65),"")</f>
        <v>17.873467432950189</v>
      </c>
      <c r="BG124" s="14">
        <f t="shared" si="133"/>
        <v>304163.4036502068</v>
      </c>
      <c r="BH124" s="21">
        <f>IF($N124&gt;0,VLOOKUP($C124,[2]Vienna!$AB$7:$AN$40,$N124))/((IF($P124=1,'3 PlantsCodes'!$D$26,IF($P124=2,'3 PlantsCodes'!$D$27,IF($P124=3,'3 PlantsCodes'!$D$28,IF($P124=4,'3 PlantsCodes'!#REF!)))))*IF($R124=1,'3 PlantsCodes'!$D$31,IF($R124=2,'3 PlantsCodes'!$D$32)))</f>
        <v>14.999116477107471</v>
      </c>
      <c r="BI124" s="21">
        <f>IF($O124&gt;0,VLOOKUP($C124,[2]Vienna!$AB$7:$AN$40,$O124),0)/(IF($Q124=1,'3 PlantsCodes'!$E$26,IF($Q124=3,'3 PlantsCodes'!$E$28,IF($Q124=4,'3 PlantsCodes'!$E$29,1)))*IF($R124=1,'3 PlantsCodes'!$E$31,IF($R124=2,'3 PlantsCodes'!$E$32)))</f>
        <v>0</v>
      </c>
      <c r="BJ124" s="21">
        <f>VLOOKUP($C124,[2]Vienna!$AB$6:$AZ$40,$T124)</f>
        <v>2.6832231584642332</v>
      </c>
      <c r="BK124" s="21">
        <f>VLOOKUP($C124,[2]Vienna!$B$7:$Y$40,18)</f>
        <v>11.353794285713454</v>
      </c>
      <c r="BL124" s="21">
        <f>VLOOKUP($C124,[2]Vienna!$B$7:$AA$40,26)</f>
        <v>0.46269433447530151</v>
      </c>
      <c r="BM124" s="22">
        <f>IF($V124=1,-[4]SFH!$E$4,0)</f>
        <v>-17.085714285714285</v>
      </c>
      <c r="BN124" s="63" t="s">
        <v>38</v>
      </c>
      <c r="BO124" s="21">
        <f>IF($N124&gt;0,VLOOKUP($C124,[1]Vienna!$AB$7:$AN$40,$N124))/((IF($P124=1,'3 PlantsCodes'!$D$26,IF($P124=2,'3 PlantsCodes'!$D$27,IF($P124=3,'3 PlantsCodes'!$D$28,IF($P124=4,'3 PlantsCodes'!D120)))))*IF($R124=1,'3 PlantsCodes'!$D$31,IF($R124=2,'3 PlantsCodes'!$D$32)))</f>
        <v>17.760827641486422</v>
      </c>
      <c r="BP124" s="21">
        <f>IF($O124&gt;0,VLOOKUP($C124,[1]Vienna!$AB$7:$AN$40,$O124),0)/(IF($Q124=1,'3 PlantsCodes'!$E$26,IF($Q124=3,'3 PlantsCodes'!$E$28,IF($Q124=4,'3 PlantsCodes'!$E$29,1)))*IF($R124=1,'3 PlantsCodes'!$E$31,IF($R124=2,'3 PlantsCodes'!$E$32)))</f>
        <v>0</v>
      </c>
      <c r="BQ124" s="21">
        <f>VLOOKUP($C124,[1]Vienna!$AB$6:$AZ$40,$T124)</f>
        <v>4.306503721740631</v>
      </c>
      <c r="BR124" s="21">
        <f>VLOOKUP($C124,[1]Vienna!$B$7:$Y$40,18)</f>
        <v>11.676460606061633</v>
      </c>
      <c r="BS124" s="21">
        <f>VLOOKUP($C124,[1]Vienna!$B$7:$AA$40,26)</f>
        <v>0.42054864348482385</v>
      </c>
      <c r="BT124" s="22">
        <f>IF($V124=1,-[4]AB!$E$4,0)</f>
        <v>-10.775757575757575</v>
      </c>
      <c r="BU124" s="63" t="s">
        <v>38</v>
      </c>
    </row>
  </sheetData>
  <sheetProtection password="CC1A" sheet="1" objects="1" scenarios="1"/>
  <mergeCells count="27">
    <mergeCell ref="A68:A94"/>
    <mergeCell ref="BH96:BN96"/>
    <mergeCell ref="BO96:BU96"/>
    <mergeCell ref="A98:A124"/>
    <mergeCell ref="B65:W65"/>
    <mergeCell ref="X65:BG65"/>
    <mergeCell ref="BH65:BU65"/>
    <mergeCell ref="A66:A67"/>
    <mergeCell ref="D66:V66"/>
    <mergeCell ref="X66:AN66"/>
    <mergeCell ref="AP66:BF66"/>
    <mergeCell ref="BH66:BM66"/>
    <mergeCell ref="BO66:BT66"/>
    <mergeCell ref="BO34:BU34"/>
    <mergeCell ref="BH34:BN34"/>
    <mergeCell ref="A4:A5"/>
    <mergeCell ref="A6:A32"/>
    <mergeCell ref="A36:A62"/>
    <mergeCell ref="X2:BU2"/>
    <mergeCell ref="B3:W3"/>
    <mergeCell ref="X3:BG3"/>
    <mergeCell ref="X4:AN4"/>
    <mergeCell ref="AP4:BF4"/>
    <mergeCell ref="D4:V4"/>
    <mergeCell ref="BH3:BU3"/>
    <mergeCell ref="BH4:BM4"/>
    <mergeCell ref="BO4:BT4"/>
  </mergeCells>
  <conditionalFormatting sqref="I6:M32">
    <cfRule type="cellIs" dxfId="351" priority="37" operator="equal">
      <formula>4</formula>
    </cfRule>
    <cfRule type="cellIs" dxfId="350" priority="38" operator="equal">
      <formula>3</formula>
    </cfRule>
    <cfRule type="cellIs" dxfId="349" priority="39" operator="equal">
      <formula>2</formula>
    </cfRule>
    <cfRule type="cellIs" dxfId="348" priority="40" operator="equal">
      <formula>1</formula>
    </cfRule>
  </conditionalFormatting>
  <conditionalFormatting sqref="I36:M62">
    <cfRule type="cellIs" dxfId="347" priority="33" operator="equal">
      <formula>4</formula>
    </cfRule>
    <cfRule type="cellIs" dxfId="346" priority="34" operator="equal">
      <formula>3</formula>
    </cfRule>
    <cfRule type="cellIs" dxfId="345" priority="35" operator="equal">
      <formula>2</formula>
    </cfRule>
    <cfRule type="cellIs" dxfId="344" priority="36" operator="equal">
      <formula>1</formula>
    </cfRule>
  </conditionalFormatting>
  <conditionalFormatting sqref="I68:M94">
    <cfRule type="cellIs" dxfId="343" priority="5" operator="equal">
      <formula>4</formula>
    </cfRule>
    <cfRule type="cellIs" dxfId="342" priority="6" operator="equal">
      <formula>3</formula>
    </cfRule>
    <cfRule type="cellIs" dxfId="341" priority="7" operator="equal">
      <formula>2</formula>
    </cfRule>
    <cfRule type="cellIs" dxfId="340" priority="8" operator="equal">
      <formula>1</formula>
    </cfRule>
  </conditionalFormatting>
  <conditionalFormatting sqref="I98:M124">
    <cfRule type="cellIs" dxfId="339" priority="1" operator="equal">
      <formula>4</formula>
    </cfRule>
    <cfRule type="cellIs" dxfId="338" priority="2" operator="equal">
      <formula>3</formula>
    </cfRule>
    <cfRule type="cellIs" dxfId="337" priority="3" operator="equal">
      <formula>2</formula>
    </cfRule>
    <cfRule type="cellIs" dxfId="336" priority="4" operator="equal">
      <formula>1</formula>
    </cfRule>
  </conditionalFormatting>
  <pageMargins left="0.7" right="0.7" top="0.75" bottom="0.75" header="0.3" footer="0.3"/>
  <pageSetup paperSize="8"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1"/>
  <sheetViews>
    <sheetView showGridLines="0" zoomScale="60" zoomScaleNormal="60" workbookViewId="0">
      <pane xSplit="23" ySplit="5" topLeftCell="X6" activePane="bottomRight" state="frozenSplit"/>
      <selection activeCell="AD52" sqref="AD52"/>
      <selection pane="topRight" activeCell="AD52" sqref="AD52"/>
      <selection pane="bottomLeft" activeCell="AD52" sqref="AD52"/>
      <selection pane="bottomRight" activeCell="BW34" sqref="BW34"/>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12.4257812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58</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59"/>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87">
        <v>2010</v>
      </c>
      <c r="B6" s="100">
        <v>1</v>
      </c>
      <c r="C6" s="58">
        <f>VLOOKUP(M6,[1]aux!$A$2:$B$35,2)</f>
        <v>1</v>
      </c>
      <c r="D6" s="54" t="s">
        <v>38</v>
      </c>
      <c r="E6" s="54" t="s">
        <v>42</v>
      </c>
      <c r="F6" s="54" t="s">
        <v>42</v>
      </c>
      <c r="G6" s="54" t="s">
        <v>42</v>
      </c>
      <c r="H6" s="54">
        <v>0</v>
      </c>
      <c r="I6" s="54">
        <f>IF(D6="-",1,IF(D6="o",2,IF(D6="o+",3,IF(D6="+",4))))</f>
        <v>1</v>
      </c>
      <c r="J6" s="54">
        <f>IF(E6="o",1,IF(E6="o+",2,IF(E6="+",3)))</f>
        <v>1</v>
      </c>
      <c r="K6" s="54">
        <f>IF(F6="o",1,IF(F6="+",2))</f>
        <v>1</v>
      </c>
      <c r="L6" s="54">
        <f>IF(H6=0,1,IF(H6=1,2))</f>
        <v>1</v>
      </c>
      <c r="M6" s="54">
        <f>I6*1000+J6*100+K6*10+L6*1</f>
        <v>1111</v>
      </c>
      <c r="N6" s="54">
        <v>2</v>
      </c>
      <c r="O6" s="54">
        <v>0</v>
      </c>
      <c r="P6" s="54">
        <v>2</v>
      </c>
      <c r="Q6" s="54">
        <v>0</v>
      </c>
      <c r="R6" s="54">
        <v>1</v>
      </c>
      <c r="S6" s="54" t="s">
        <v>42</v>
      </c>
      <c r="T6" s="26">
        <f>IF(U6=0,IF(OR(N6=2,N6=3),14,IF(N6=7,16,IF(N6=8,17,IF(N6=9,18,IF(N6=10,19,15))))),IF(U6=1,IF(OR(N6=2,N6=3),20,IF(N6=7,22,IF(N6=8,23,IF(N6=9,24,IF(N6=10,25,21)))))))</f>
        <v>14</v>
      </c>
      <c r="U6" s="54">
        <v>0</v>
      </c>
      <c r="V6" s="54">
        <v>0</v>
      </c>
      <c r="W6" s="7"/>
      <c r="X6" s="11">
        <f>VLOOKUP($C6,[2]Prague!$BB$7:$BK$40,5)</f>
        <v>1</v>
      </c>
      <c r="Y6" s="11">
        <f>VLOOKUP($C6,[2]Prague!$BB$7:$BK$40,6)</f>
        <v>23</v>
      </c>
      <c r="Z6" s="11">
        <f>VLOOKUP($C6,[2]Prague!$BB$7:$BK$40,7)</f>
        <v>0</v>
      </c>
      <c r="AA6" s="11">
        <f>VLOOKUP($C6,[2]Prague!$BB$7:$BK$40,8)</f>
        <v>80</v>
      </c>
      <c r="AB6" s="11">
        <f>VLOOKUP($C6,[2]Prague!$BB$7:$BK$40,9)</f>
        <v>0</v>
      </c>
      <c r="AC6" s="11">
        <f>VLOOKUP($C6,[2]Prague!$BB$7:$BK$40,10)</f>
        <v>102</v>
      </c>
      <c r="AD6" s="12">
        <f>IF($H6=1,169,0)</f>
        <v>0</v>
      </c>
      <c r="AE6" s="12">
        <f>IF($H6=1,167,0)</f>
        <v>0</v>
      </c>
      <c r="AF6" s="12">
        <v>0</v>
      </c>
      <c r="AG6" s="12" t="s">
        <v>38</v>
      </c>
      <c r="AH6" s="12" t="s">
        <v>38</v>
      </c>
      <c r="AI6" s="12">
        <f>IF($N6=2,145,IF($N6=3,118,IF(OR($N6=4,$N6=5,$N6=6),121,IF($N6=7,127,IF($N6=8,133,IF($N6=9,136,IF($N6=10,189,0)))))))</f>
        <v>145</v>
      </c>
      <c r="AJ6" s="12">
        <v>0</v>
      </c>
      <c r="AK6" s="12">
        <f>IF($P6=1,148,IF($P6=2,152,IF($P6=3,154,IF($P6=4,156,0))))</f>
        <v>152</v>
      </c>
      <c r="AL6" s="12">
        <f>IF($R6=1,160,IF($R6=2,162))</f>
        <v>160</v>
      </c>
      <c r="AM6" s="12">
        <f>IF($U6=1,185,0)</f>
        <v>0</v>
      </c>
      <c r="AN6" s="12">
        <f>IF($V6=1,184,0)</f>
        <v>0</v>
      </c>
      <c r="AO6" s="14">
        <f t="shared" ref="AO6:AO31" si="0">AO35/$AO$5</f>
        <v>124.70518223756463</v>
      </c>
      <c r="AP6" s="11">
        <f>VLOOKUP($C6,[1]Prague!$BB$7:$BK$40,5)</f>
        <v>1</v>
      </c>
      <c r="AQ6" s="11">
        <f>VLOOKUP($C6,[1]Prague!$BB$7:$BK$40,6)</f>
        <v>23</v>
      </c>
      <c r="AR6" s="11">
        <f>VLOOKUP($C6,[1]Prague!$BB$7:$BK$40,7)</f>
        <v>0</v>
      </c>
      <c r="AS6" s="11">
        <f>VLOOKUP($C6,[1]Prague!$BB$7:$BK$40,8)</f>
        <v>81</v>
      </c>
      <c r="AT6" s="11">
        <f>VLOOKUP($C6,[1]Prague!$BB$7:$BK$40,9)</f>
        <v>0</v>
      </c>
      <c r="AU6" s="11">
        <f>VLOOKUP($C6,[1]Prague!$BB$7:$BK$40,10)</f>
        <v>103</v>
      </c>
      <c r="AV6" s="12">
        <f>IF($H6=1,170,0)</f>
        <v>0</v>
      </c>
      <c r="AW6" s="12">
        <f>IF($H6=1,168,0)</f>
        <v>0</v>
      </c>
      <c r="AX6" s="12">
        <v>0</v>
      </c>
      <c r="AY6" s="12" t="s">
        <v>38</v>
      </c>
      <c r="AZ6" s="12" t="s">
        <v>38</v>
      </c>
      <c r="BA6" s="12">
        <f>IF($N6=2,146,IF($N6=3,119,IF(OR($N6=4,$N6=5,$N6=6),122,IF($N6=7,128,IF($N6=8,134,IF($N6=9,138,IF($N6=10,190,0)))))))</f>
        <v>146</v>
      </c>
      <c r="BB6" s="12">
        <v>0</v>
      </c>
      <c r="BC6" s="12">
        <f>IF($P6=1,149,IF($P6=2,153,IF($P6=3,155,IF($P6=4,157,0))))</f>
        <v>153</v>
      </c>
      <c r="BD6" s="12">
        <f>IF($R6=1,160,IF($R6=2,162))</f>
        <v>160</v>
      </c>
      <c r="BE6" s="12">
        <f>IF($U6=1,186,0)</f>
        <v>0</v>
      </c>
      <c r="BF6" s="12">
        <f>IF($V6=1,184,0)</f>
        <v>0</v>
      </c>
      <c r="BG6" s="14">
        <f t="shared" ref="BG6:BG31" si="1">BG35/$BG$5</f>
        <v>74.442799451544403</v>
      </c>
      <c r="BH6" s="21">
        <f>IF($N6=2,BH35*'4 PEF'!$C$4,IF(OR($N6=3,$N6=4,$N6=5,$N6=6),BH35*'4 PEF'!$C$5,IF(OR($N6=7,$N6=8),BH35*'4 PEF'!$C$8,IF($N6=9,BH35*'4 PEF'!$C$7,IF($N6=10,BH35*'4 PEF'!$C$6)))))</f>
        <v>419.09353309999557</v>
      </c>
      <c r="BI6" s="21">
        <f>BI35*'4 PEF'!$C$8</f>
        <v>0</v>
      </c>
      <c r="BJ6" s="21">
        <f>IF($N6=2,BJ35*'4 PEF'!$C$4,IF(OR($N6=3,$N6=4,$N6=5,$N6=6),BJ35*'4 PEF'!$C$5,IF(OR($N6=7,$N6=8),BJ35*'4 PEF'!$C$8,IF($N6=9,BJ35*'4 PEF'!$C$7,IF($N6=10,BJ35*'4 PEF'!$C$6)))))</f>
        <v>22.007999999999999</v>
      </c>
      <c r="BK6" s="21">
        <f>BK35*'4 PEF'!$C$8</f>
        <v>36.445679657140182</v>
      </c>
      <c r="BL6" s="21">
        <f>BL35*'4 PEF'!$C$8</f>
        <v>3.0970030794620071</v>
      </c>
      <c r="BM6" s="39">
        <f>BM35*'4 PEF'!$C$8</f>
        <v>0</v>
      </c>
      <c r="BN6" s="40">
        <f>SUM(BH6:BM6)</f>
        <v>480.64421583659777</v>
      </c>
      <c r="BO6" s="21">
        <f>IF($N6=2,BO35*'4 PEF'!$C$4,IF(OR($N6=3,$N6=4,$N6=5,$N6=6),BO35*'4 PEF'!$C$5,IF(OR($N6=7,$N6=8),BO35*'4 PEF'!$C$8,IF($N6=9,BO35*'4 PEF'!$C$7,IF($N6=10,BO35*'4 PEF'!$C$6)))))</f>
        <v>213.3787991657411</v>
      </c>
      <c r="BP6" s="21">
        <f>BP35*'4 PEF'!$C$8</f>
        <v>0</v>
      </c>
      <c r="BQ6" s="21">
        <f>IF($N6=2,BQ35*'4 PEF'!$C$4,IF(OR($N6=3,$N6=4,$N6=5,$N6=6),BQ35*'4 PEF'!$C$5,IF(OR($N6=7,$N6=8),BQ35*'4 PEF'!$C$8,IF($N6=9,BQ35*'4 PEF'!$C$7,IF($N6=10,BQ35*'4 PEF'!$C$6)))))</f>
        <v>33.977999999999994</v>
      </c>
      <c r="BR6" s="21">
        <f>BR35*'4 PEF'!$C$8</f>
        <v>37.481438545457841</v>
      </c>
      <c r="BS6" s="21">
        <f>BS35*'4 PEF'!$C$8</f>
        <v>1.7443224879865031</v>
      </c>
      <c r="BT6" s="39">
        <f>BT35*'4 PEF'!$C$8</f>
        <v>0</v>
      </c>
      <c r="BU6" s="40">
        <f>SUM(BO6:BT6)</f>
        <v>286.58256019918542</v>
      </c>
    </row>
    <row r="7" spans="1:73" ht="15" customHeight="1" x14ac:dyDescent="0.25">
      <c r="A7" s="188"/>
      <c r="B7" s="100">
        <v>2</v>
      </c>
      <c r="C7" s="26">
        <f>VLOOKUP(M7,[1]aux!$A$2:$B$35,2)</f>
        <v>8</v>
      </c>
      <c r="D7" s="55" t="s">
        <v>42</v>
      </c>
      <c r="E7" s="55" t="s">
        <v>42</v>
      </c>
      <c r="F7" s="54" t="s">
        <v>41</v>
      </c>
      <c r="G7" s="54" t="s">
        <v>42</v>
      </c>
      <c r="H7" s="54">
        <v>0</v>
      </c>
      <c r="I7" s="54">
        <f t="shared" ref="I7:I24" si="2">IF(D7="-",1,IF(D7="o",2,IF(D7="o+",3,IF(D7="+",4))))</f>
        <v>2</v>
      </c>
      <c r="J7" s="54">
        <f t="shared" ref="J7:J24" si="3">IF(E7="o",1,IF(E7="o+",2,IF(E7="+",3)))</f>
        <v>1</v>
      </c>
      <c r="K7" s="54">
        <f t="shared" ref="K7:K24" si="4">IF(F7="o",1,IF(F7="+",2))</f>
        <v>2</v>
      </c>
      <c r="L7" s="54">
        <f t="shared" ref="L7:L24" si="5">IF(H7=0,1,IF(H7=1,2))</f>
        <v>1</v>
      </c>
      <c r="M7" s="54">
        <f t="shared" ref="M7:M31" si="6">I7*1000+J7*100+K7*10+L7*1</f>
        <v>2121</v>
      </c>
      <c r="N7" s="54">
        <v>6</v>
      </c>
      <c r="O7" s="54">
        <v>0</v>
      </c>
      <c r="P7" s="54">
        <v>1</v>
      </c>
      <c r="Q7" s="54">
        <v>0</v>
      </c>
      <c r="R7" s="54">
        <v>2</v>
      </c>
      <c r="S7" s="54" t="s">
        <v>42</v>
      </c>
      <c r="T7" s="26">
        <f t="shared" ref="T7:T31" si="7">IF(U7=0,IF(OR(N7=2,N7=3),14,IF(N7=7,16,IF(N7=8,17,IF(N7=9,18,IF(N7=10,19,15))))),IF(U7=1,IF(OR(N7=2,N7=3),20,IF(N7=7,22,IF(N7=8,23,IF(N7=9,24,IF(N7=10,25,21)))))))</f>
        <v>15</v>
      </c>
      <c r="U7" s="54">
        <v>0</v>
      </c>
      <c r="V7" s="54">
        <v>0</v>
      </c>
      <c r="W7" s="19"/>
      <c r="X7" s="11">
        <f>VLOOKUP($C7,[2]Prague!$BB$7:$BK$40,5)</f>
        <v>13</v>
      </c>
      <c r="Y7" s="11">
        <f>VLOOKUP($C7,[2]Prague!$BB$7:$BK$40,6)</f>
        <v>33</v>
      </c>
      <c r="Z7" s="11">
        <f>VLOOKUP($C7,[2]Prague!$BB$7:$BK$40,7)</f>
        <v>63</v>
      </c>
      <c r="AA7" s="11">
        <f>VLOOKUP($C7,[2]Prague!$BB$7:$BK$40,8)</f>
        <v>80</v>
      </c>
      <c r="AB7" s="11">
        <f>VLOOKUP($C7,[2]Prague!$BB$7:$BK$40,9)</f>
        <v>116</v>
      </c>
      <c r="AC7" s="11">
        <f>VLOOKUP($C7,[2]Prague!$BB$7:$BK$40,10)</f>
        <v>108</v>
      </c>
      <c r="AD7" s="12">
        <f t="shared" ref="AD7:AD31" si="8">IF($H7=1,169,0)</f>
        <v>0</v>
      </c>
      <c r="AE7" s="12">
        <f t="shared" ref="AE7:AE31" si="9">IF($H7=1,167,0)</f>
        <v>0</v>
      </c>
      <c r="AF7" s="12">
        <v>0</v>
      </c>
      <c r="AG7" s="12" t="s">
        <v>38</v>
      </c>
      <c r="AH7" s="12" t="s">
        <v>38</v>
      </c>
      <c r="AI7" s="12">
        <f t="shared" ref="AI7:AI31" si="10">IF($N7=2,145,IF($N7=3,118,IF(OR($N7=4,$N7=5,$N7=6),121,IF($N7=7,127,IF($N7=8,133,IF($N7=9,136,IF($N7=10,189,0)))))))</f>
        <v>121</v>
      </c>
      <c r="AJ7" s="12">
        <v>0</v>
      </c>
      <c r="AK7" s="12">
        <f t="shared" ref="AK7:AK31" si="11">IF($P7=1,148,IF($P7=2,152,IF($P7=3,154,IF($P7=4,156,0))))</f>
        <v>148</v>
      </c>
      <c r="AL7" s="12">
        <f t="shared" ref="AL7:AL31" si="12">IF($R7=1,160,IF($R7=2,162))</f>
        <v>162</v>
      </c>
      <c r="AM7" s="12">
        <f t="shared" ref="AM7:AM31" si="13">IF($U7=1,185,0)</f>
        <v>0</v>
      </c>
      <c r="AN7" s="12">
        <f t="shared" ref="AN7:AN31" si="14">IF($V7=1,184,0)</f>
        <v>0</v>
      </c>
      <c r="AO7" s="14">
        <f t="shared" si="0"/>
        <v>234.79345159916542</v>
      </c>
      <c r="AP7" s="11">
        <f>VLOOKUP($C7,[1]Prague!$BB$7:$BK$40,5)</f>
        <v>13</v>
      </c>
      <c r="AQ7" s="11">
        <f>VLOOKUP($C7,[1]Prague!$BB$7:$BK$40,6)</f>
        <v>33</v>
      </c>
      <c r="AR7" s="11">
        <f>VLOOKUP($C7,[1]Prague!$BB$7:$BK$40,7)</f>
        <v>63</v>
      </c>
      <c r="AS7" s="11">
        <f>VLOOKUP($C7,[1]Prague!$BB$7:$BK$40,8)</f>
        <v>81</v>
      </c>
      <c r="AT7" s="11">
        <f>VLOOKUP($C7,[1]Prague!$BB$7:$BK$40,9)</f>
        <v>117</v>
      </c>
      <c r="AU7" s="11">
        <f>VLOOKUP($C7,[1]Prague!$BB$7:$BK$40,10)</f>
        <v>109</v>
      </c>
      <c r="AV7" s="12">
        <f t="shared" ref="AV7:AV31" si="15">IF($H7=1,170,0)</f>
        <v>0</v>
      </c>
      <c r="AW7" s="12">
        <f t="shared" ref="AW7:AW31" si="16">IF($H7=1,168,0)</f>
        <v>0</v>
      </c>
      <c r="AX7" s="12">
        <v>0</v>
      </c>
      <c r="AY7" s="12" t="s">
        <v>38</v>
      </c>
      <c r="AZ7" s="12" t="s">
        <v>38</v>
      </c>
      <c r="BA7" s="12">
        <f t="shared" ref="BA7:BA31" si="17">IF($N7=2,146,IF($N7=3,119,IF(OR($N7=4,$N7=5,$N7=6),122,IF($N7=7,128,IF($N7=8,134,IF($N7=9,138,IF($N7=10,190,0)))))))</f>
        <v>122</v>
      </c>
      <c r="BB7" s="12">
        <v>0</v>
      </c>
      <c r="BC7" s="12">
        <f t="shared" ref="BC7:BC31" si="18">IF($P7=1,149,IF($P7=2,153,IF($P7=3,155,IF($P7=4,157,0))))</f>
        <v>149</v>
      </c>
      <c r="BD7" s="12">
        <f t="shared" ref="BD7:BD31" si="19">IF($R7=1,160,IF($R7=2,162))</f>
        <v>162</v>
      </c>
      <c r="BE7" s="12">
        <f t="shared" ref="BE7:BE31" si="20">IF($U7=1,186,0)</f>
        <v>0</v>
      </c>
      <c r="BF7" s="12">
        <f t="shared" ref="BF7:BF31" si="21">IF($V7=1,184,0)</f>
        <v>0</v>
      </c>
      <c r="BG7" s="14">
        <f t="shared" si="1"/>
        <v>158.01856517734774</v>
      </c>
      <c r="BH7" s="21">
        <f>IF(N7=2,BH36*'4 PEF'!$C$4,IF(OR($N7=3,$N7=4,$N7=5,$N7=6),BH36*'4 PEF'!$C$5,IF(OR($N7=7,$N7=8),BH36*'4 PEF'!$C$8,IF($N7=9,BH36*'4 PEF'!$C$7,IF($N7=10,BH36*'4 PEF'!$C$6)))))</f>
        <v>110.57773246542719</v>
      </c>
      <c r="BI7" s="21">
        <f>BI36*'4 PEF'!$C$8</f>
        <v>0</v>
      </c>
      <c r="BJ7" s="21">
        <f>IF($N7=2,BJ36*'4 PEF'!$C$4,IF(OR($N7=3,$N7=4,$N7=5,$N7=6),BJ36*'4 PEF'!$C$5,IF(OR($N7=7,$N7=8),BJ36*'4 PEF'!$C$8,IF($N7=9,BJ36*'4 PEF'!$C$7,IF($N7=10,BJ36*'4 PEF'!$C$6)))))</f>
        <v>16.547368421052632</v>
      </c>
      <c r="BK7" s="21">
        <f>BK36*'4 PEF'!$C$8</f>
        <v>36.445679657140182</v>
      </c>
      <c r="BL7" s="21">
        <f>BL36*'4 PEF'!$C$8</f>
        <v>1.679374382696311</v>
      </c>
      <c r="BM7" s="39">
        <f>BM36*'4 PEF'!$C$8</f>
        <v>0</v>
      </c>
      <c r="BN7" s="40">
        <f t="shared" ref="BN7:BN24" si="22">SUM(BH7:BM7)</f>
        <v>165.25015492631633</v>
      </c>
      <c r="BO7" s="21">
        <f>IF(OR($N7=3,$N7=4,$N7=5,$N7=6),BO36*'4 PEF'!$C$5,IF(OR($N7=7,$N7=8),BO36*'4 PEF'!$C$8,IF($N7=9,BO36*'4 PEF'!$C$7,IF($N7=10,BO36*'4 PEF'!$C$6))))</f>
        <v>92.117773420343937</v>
      </c>
      <c r="BP7" s="21">
        <f>BP36*'4 PEF'!$C$8</f>
        <v>0</v>
      </c>
      <c r="BQ7" s="21">
        <f>IF(OR($N7=3,$N7=4,$N7=5,$N7=6),BQ36*'4 PEF'!$C$5,IF(OR($N7=7,$N7=8),BQ36*'4 PEF'!$C$8,IF($N7=9,BQ36*'4 PEF'!$C$7,IF($N7=10,BQ36*'4 PEF'!$C$6))))</f>
        <v>25.547368421052632</v>
      </c>
      <c r="BR7" s="21">
        <f>BR36*'4 PEF'!$C$8</f>
        <v>37.481438545457841</v>
      </c>
      <c r="BS7" s="21">
        <f>BS36*'4 PEF'!$C$8</f>
        <v>1.4395002414861158</v>
      </c>
      <c r="BT7" s="39">
        <f>BT36*'4 PEF'!$C$8</f>
        <v>0</v>
      </c>
      <c r="BU7" s="40">
        <f t="shared" ref="BU7:BU24" si="23">SUM(BO7:BT7)</f>
        <v>156.58608062834054</v>
      </c>
    </row>
    <row r="8" spans="1:73" ht="15" customHeight="1" x14ac:dyDescent="0.25">
      <c r="A8" s="188"/>
      <c r="B8" s="100">
        <v>3</v>
      </c>
      <c r="C8" s="26">
        <f>VLOOKUP(M8,[1]aux!$A$2:$B$35,2)</f>
        <v>18</v>
      </c>
      <c r="D8" s="55" t="s">
        <v>40</v>
      </c>
      <c r="E8" s="55" t="s">
        <v>42</v>
      </c>
      <c r="F8" s="54" t="s">
        <v>41</v>
      </c>
      <c r="G8" s="54" t="s">
        <v>42</v>
      </c>
      <c r="H8" s="54">
        <v>0</v>
      </c>
      <c r="I8" s="54">
        <f t="shared" si="2"/>
        <v>3</v>
      </c>
      <c r="J8" s="54">
        <f t="shared" si="3"/>
        <v>1</v>
      </c>
      <c r="K8" s="54">
        <f t="shared" si="4"/>
        <v>2</v>
      </c>
      <c r="L8" s="54">
        <f t="shared" si="5"/>
        <v>1</v>
      </c>
      <c r="M8" s="54">
        <f t="shared" si="6"/>
        <v>3121</v>
      </c>
      <c r="N8" s="54">
        <v>6</v>
      </c>
      <c r="O8" s="54">
        <v>0</v>
      </c>
      <c r="P8" s="54">
        <v>1</v>
      </c>
      <c r="Q8" s="54">
        <v>0</v>
      </c>
      <c r="R8" s="54">
        <v>2</v>
      </c>
      <c r="S8" s="54" t="s">
        <v>42</v>
      </c>
      <c r="T8" s="26">
        <f t="shared" si="7"/>
        <v>15</v>
      </c>
      <c r="U8" s="54">
        <v>0</v>
      </c>
      <c r="V8" s="54">
        <v>0</v>
      </c>
      <c r="W8" s="19"/>
      <c r="X8" s="11">
        <f>VLOOKUP($C8,[2]Prague!$BB$7:$BK$40,5)</f>
        <v>15</v>
      </c>
      <c r="Y8" s="11">
        <f>VLOOKUP($C8,[2]Prague!$BB$7:$BK$40,6)</f>
        <v>35</v>
      </c>
      <c r="Z8" s="11">
        <f>VLOOKUP($C8,[2]Prague!$BB$7:$BK$40,7)</f>
        <v>65</v>
      </c>
      <c r="AA8" s="11">
        <f>VLOOKUP($C8,[2]Prague!$BB$7:$BK$40,8)</f>
        <v>80</v>
      </c>
      <c r="AB8" s="11">
        <f>VLOOKUP($C8,[2]Prague!$BB$7:$BK$40,9)</f>
        <v>116</v>
      </c>
      <c r="AC8" s="11">
        <f>VLOOKUP($C8,[2]Prague!$BB$7:$BK$40,10)</f>
        <v>108</v>
      </c>
      <c r="AD8" s="12">
        <f t="shared" si="8"/>
        <v>0</v>
      </c>
      <c r="AE8" s="12">
        <f t="shared" si="9"/>
        <v>0</v>
      </c>
      <c r="AF8" s="12">
        <v>0</v>
      </c>
      <c r="AG8" s="12" t="s">
        <v>38</v>
      </c>
      <c r="AH8" s="12" t="s">
        <v>38</v>
      </c>
      <c r="AI8" s="12">
        <f t="shared" si="10"/>
        <v>121</v>
      </c>
      <c r="AJ8" s="12">
        <v>0</v>
      </c>
      <c r="AK8" s="12">
        <f t="shared" si="11"/>
        <v>148</v>
      </c>
      <c r="AL8" s="12">
        <f t="shared" si="12"/>
        <v>162</v>
      </c>
      <c r="AM8" s="12">
        <f t="shared" si="13"/>
        <v>0</v>
      </c>
      <c r="AN8" s="12">
        <f t="shared" si="14"/>
        <v>0</v>
      </c>
      <c r="AO8" s="14">
        <f t="shared" si="0"/>
        <v>239.90834340338125</v>
      </c>
      <c r="AP8" s="11">
        <f>VLOOKUP($C8,[1]Prague!$BB$7:$BK$40,5)</f>
        <v>15</v>
      </c>
      <c r="AQ8" s="11">
        <f>VLOOKUP($C8,[1]Prague!$BB$7:$BK$40,6)</f>
        <v>35</v>
      </c>
      <c r="AR8" s="11">
        <f>VLOOKUP($C8,[1]Prague!$BB$7:$BK$40,7)</f>
        <v>65</v>
      </c>
      <c r="AS8" s="11">
        <f>VLOOKUP($C8,[1]Prague!$BB$7:$BK$40,8)</f>
        <v>81</v>
      </c>
      <c r="AT8" s="11">
        <f>VLOOKUP($C8,[1]Prague!$BB$7:$BK$40,9)</f>
        <v>117</v>
      </c>
      <c r="AU8" s="11">
        <f>VLOOKUP($C8,[1]Prague!$BB$7:$BK$40,10)</f>
        <v>109</v>
      </c>
      <c r="AV8" s="12">
        <f t="shared" si="15"/>
        <v>0</v>
      </c>
      <c r="AW8" s="12">
        <f t="shared" si="16"/>
        <v>0</v>
      </c>
      <c r="AX8" s="12">
        <v>0</v>
      </c>
      <c r="AY8" s="12" t="s">
        <v>38</v>
      </c>
      <c r="AZ8" s="12" t="s">
        <v>38</v>
      </c>
      <c r="BA8" s="12">
        <f t="shared" si="17"/>
        <v>122</v>
      </c>
      <c r="BB8" s="12">
        <v>0</v>
      </c>
      <c r="BC8" s="12">
        <f t="shared" si="18"/>
        <v>149</v>
      </c>
      <c r="BD8" s="12">
        <f t="shared" si="19"/>
        <v>162</v>
      </c>
      <c r="BE8" s="12">
        <f t="shared" si="20"/>
        <v>0</v>
      </c>
      <c r="BF8" s="12">
        <f t="shared" si="21"/>
        <v>0</v>
      </c>
      <c r="BG8" s="14">
        <f t="shared" si="1"/>
        <v>163.7041611369437</v>
      </c>
      <c r="BH8" s="21">
        <f>IF(N8=2,BH37*'4 PEF'!$C$4,IF(OR($N8=3,$N8=4,$N8=5,$N8=6),BH37*'4 PEF'!$C$5,IF(OR($N8=7,$N8=8),BH37*'4 PEF'!$C$8,IF($N8=9,BH37*'4 PEF'!$C$7,IF($N8=10,BH37*'4 PEF'!$C$6)))))</f>
        <v>98.933177280011748</v>
      </c>
      <c r="BI8" s="21">
        <f>BI37*'4 PEF'!$C$8</f>
        <v>0</v>
      </c>
      <c r="BJ8" s="21">
        <f>IF($N8=2,BJ37*'4 PEF'!$C$4,IF(OR($N8=3,$N8=4,$N8=5,$N8=6),BJ37*'4 PEF'!$C$5,IF(OR($N8=7,$N8=8),BJ37*'4 PEF'!$C$8,IF($N8=9,BJ37*'4 PEF'!$C$7,IF($N8=10,BJ37*'4 PEF'!$C$6)))))</f>
        <v>16.547368421052632</v>
      </c>
      <c r="BK8" s="21">
        <f>BK37*'4 PEF'!$C$8</f>
        <v>36.445679657140182</v>
      </c>
      <c r="BL8" s="21">
        <f>BL37*'4 PEF'!$C$8</f>
        <v>1.5952491382748002</v>
      </c>
      <c r="BM8" s="39">
        <f>BM37*'4 PEF'!$C$8</f>
        <v>0</v>
      </c>
      <c r="BN8" s="40">
        <f t="shared" si="22"/>
        <v>153.52147449647936</v>
      </c>
      <c r="BO8" s="21">
        <f>IF(OR($N8=3,$N8=4,$N8=5,$N8=6),BO37*'4 PEF'!$C$5,IF(OR($N8=7,$N8=8),BO37*'4 PEF'!$C$8,IF($N8=9,BO37*'4 PEF'!$C$7,IF($N8=10,BO37*'4 PEF'!$C$6))))</f>
        <v>87.468323422933281</v>
      </c>
      <c r="BP8" s="21">
        <f>BP37*'4 PEF'!$C$8</f>
        <v>0</v>
      </c>
      <c r="BQ8" s="21">
        <f>IF(OR($N8=3,$N8=4,$N8=5,$N8=6),BQ37*'4 PEF'!$C$5,IF(OR($N8=7,$N8=8),BQ37*'4 PEF'!$C$8,IF($N8=9,BQ37*'4 PEF'!$C$7,IF($N8=10,BQ37*'4 PEF'!$C$6))))</f>
        <v>25.547368421052632</v>
      </c>
      <c r="BR8" s="21">
        <f>BR37*'4 PEF'!$C$8</f>
        <v>37.481438545457841</v>
      </c>
      <c r="BS8" s="21">
        <f>BS37*'4 PEF'!$C$8</f>
        <v>1.4097450564609846</v>
      </c>
      <c r="BT8" s="39">
        <f>BT37*'4 PEF'!$C$8</f>
        <v>0</v>
      </c>
      <c r="BU8" s="40">
        <f t="shared" si="23"/>
        <v>151.90687544590475</v>
      </c>
    </row>
    <row r="9" spans="1:73" ht="15" customHeight="1" x14ac:dyDescent="0.25">
      <c r="A9" s="188"/>
      <c r="B9" s="100">
        <v>4</v>
      </c>
      <c r="C9" s="26">
        <f>VLOOKUP(M9,[1]aux!$A$2:$B$35,2)</f>
        <v>24</v>
      </c>
      <c r="D9" s="55" t="s">
        <v>40</v>
      </c>
      <c r="E9" s="55" t="s">
        <v>41</v>
      </c>
      <c r="F9" s="54" t="s">
        <v>41</v>
      </c>
      <c r="G9" s="54" t="s">
        <v>42</v>
      </c>
      <c r="H9" s="54">
        <v>0</v>
      </c>
      <c r="I9" s="54">
        <f t="shared" si="2"/>
        <v>3</v>
      </c>
      <c r="J9" s="54">
        <f t="shared" si="3"/>
        <v>3</v>
      </c>
      <c r="K9" s="54">
        <f t="shared" si="4"/>
        <v>2</v>
      </c>
      <c r="L9" s="54">
        <f t="shared" si="5"/>
        <v>1</v>
      </c>
      <c r="M9" s="54">
        <f t="shared" si="6"/>
        <v>3321</v>
      </c>
      <c r="N9" s="54">
        <v>6</v>
      </c>
      <c r="O9" s="54">
        <v>0</v>
      </c>
      <c r="P9" s="54">
        <v>1</v>
      </c>
      <c r="Q9" s="54">
        <v>0</v>
      </c>
      <c r="R9" s="54">
        <v>2</v>
      </c>
      <c r="S9" s="54" t="s">
        <v>42</v>
      </c>
      <c r="T9" s="26">
        <f t="shared" si="7"/>
        <v>15</v>
      </c>
      <c r="U9" s="54">
        <v>0</v>
      </c>
      <c r="V9" s="54">
        <v>0</v>
      </c>
      <c r="W9" s="19"/>
      <c r="X9" s="11">
        <f>VLOOKUP($C9,[2]Prague!$BB$7:$BK$40,5)</f>
        <v>15</v>
      </c>
      <c r="Y9" s="11">
        <f>VLOOKUP($C9,[2]Prague!$BB$7:$BK$40,6)</f>
        <v>35</v>
      </c>
      <c r="Z9" s="11">
        <f>VLOOKUP($C9,[2]Prague!$BB$7:$BK$40,7)</f>
        <v>65</v>
      </c>
      <c r="AA9" s="11">
        <f>VLOOKUP($C9,[2]Prague!$BB$7:$BK$40,8)</f>
        <v>92</v>
      </c>
      <c r="AB9" s="11">
        <f>VLOOKUP($C9,[2]Prague!$BB$7:$BK$40,9)</f>
        <v>116</v>
      </c>
      <c r="AC9" s="11">
        <f>VLOOKUP($C9,[2]Prague!$BB$7:$BK$40,10)</f>
        <v>108</v>
      </c>
      <c r="AD9" s="12">
        <f t="shared" si="8"/>
        <v>0</v>
      </c>
      <c r="AE9" s="12">
        <f t="shared" si="9"/>
        <v>0</v>
      </c>
      <c r="AF9" s="12">
        <v>0</v>
      </c>
      <c r="AG9" s="12" t="s">
        <v>38</v>
      </c>
      <c r="AH9" s="12" t="s">
        <v>38</v>
      </c>
      <c r="AI9" s="12">
        <f t="shared" si="10"/>
        <v>121</v>
      </c>
      <c r="AJ9" s="12">
        <v>0</v>
      </c>
      <c r="AK9" s="12">
        <f t="shared" si="11"/>
        <v>148</v>
      </c>
      <c r="AL9" s="12">
        <f t="shared" si="12"/>
        <v>162</v>
      </c>
      <c r="AM9" s="12">
        <f t="shared" si="13"/>
        <v>0</v>
      </c>
      <c r="AN9" s="12">
        <f t="shared" si="14"/>
        <v>0</v>
      </c>
      <c r="AO9" s="14">
        <f t="shared" si="0"/>
        <v>297.71727197480988</v>
      </c>
      <c r="AP9" s="11">
        <f>VLOOKUP($C9,[1]Prague!$BB$7:$BK$40,5)</f>
        <v>15</v>
      </c>
      <c r="AQ9" s="11">
        <f>VLOOKUP($C9,[1]Prague!$BB$7:$BK$40,6)</f>
        <v>35</v>
      </c>
      <c r="AR9" s="11">
        <f>VLOOKUP($C9,[1]Prague!$BB$7:$BK$40,7)</f>
        <v>65</v>
      </c>
      <c r="AS9" s="11">
        <f>VLOOKUP($C9,[1]Prague!$BB$7:$BK$40,8)</f>
        <v>93</v>
      </c>
      <c r="AT9" s="11">
        <f>VLOOKUP($C9,[1]Prague!$BB$7:$BK$40,9)</f>
        <v>117</v>
      </c>
      <c r="AU9" s="11">
        <f>VLOOKUP($C9,[1]Prague!$BB$7:$BK$40,10)</f>
        <v>109</v>
      </c>
      <c r="AV9" s="12">
        <f t="shared" si="15"/>
        <v>0</v>
      </c>
      <c r="AW9" s="12">
        <f t="shared" si="16"/>
        <v>0</v>
      </c>
      <c r="AX9" s="12">
        <v>0</v>
      </c>
      <c r="AY9" s="12" t="s">
        <v>38</v>
      </c>
      <c r="AZ9" s="12" t="s">
        <v>38</v>
      </c>
      <c r="BA9" s="12">
        <f t="shared" si="17"/>
        <v>122</v>
      </c>
      <c r="BB9" s="12">
        <v>0</v>
      </c>
      <c r="BC9" s="12">
        <f t="shared" si="18"/>
        <v>149</v>
      </c>
      <c r="BD9" s="12">
        <f t="shared" si="19"/>
        <v>162</v>
      </c>
      <c r="BE9" s="12">
        <f t="shared" si="20"/>
        <v>0</v>
      </c>
      <c r="BF9" s="12">
        <f t="shared" si="21"/>
        <v>0</v>
      </c>
      <c r="BG9" s="14">
        <f t="shared" si="1"/>
        <v>210.32540712330226</v>
      </c>
      <c r="BH9" s="21">
        <f>IF(N9=2,BH38*'4 PEF'!$C$4,IF(OR($N9=3,$N9=4,$N9=5,$N9=6),BH38*'4 PEF'!$C$5,IF(OR($N9=7,$N9=8),BH38*'4 PEF'!$C$8,IF($N9=9,BH38*'4 PEF'!$C$7,IF($N9=10,BH38*'4 PEF'!$C$6)))))</f>
        <v>67.850000392559338</v>
      </c>
      <c r="BI9" s="21">
        <f>BI38*'4 PEF'!$C$8</f>
        <v>0</v>
      </c>
      <c r="BJ9" s="21">
        <f>IF($N9=2,BJ38*'4 PEF'!$C$4,IF(OR($N9=3,$N9=4,$N9=5,$N9=6),BJ38*'4 PEF'!$C$5,IF(OR($N9=7,$N9=8),BJ38*'4 PEF'!$C$8,IF($N9=9,BJ38*'4 PEF'!$C$7,IF($N9=10,BJ38*'4 PEF'!$C$6)))))</f>
        <v>16.547368421052632</v>
      </c>
      <c r="BK9" s="21">
        <f>BK38*'4 PEF'!$C$8</f>
        <v>36.445679657140182</v>
      </c>
      <c r="BL9" s="21">
        <f>BL38*'4 PEF'!$C$8</f>
        <v>1.3983559016588247</v>
      </c>
      <c r="BM9" s="39">
        <f>BM38*'4 PEF'!$C$8</f>
        <v>0</v>
      </c>
      <c r="BN9" s="40">
        <f t="shared" si="22"/>
        <v>122.24140437241097</v>
      </c>
      <c r="BO9" s="21">
        <f>IF(OR($N9=3,$N9=4,$N9=5,$N9=6),BO38*'4 PEF'!$C$5,IF(OR($N9=7,$N9=8),BO38*'4 PEF'!$C$8,IF($N9=9,BO38*'4 PEF'!$C$7,IF($N9=10,BO38*'4 PEF'!$C$6))))</f>
        <v>63.934170055932249</v>
      </c>
      <c r="BP9" s="21">
        <f>BP38*'4 PEF'!$C$8</f>
        <v>0</v>
      </c>
      <c r="BQ9" s="21">
        <f>IF(OR($N9=3,$N9=4,$N9=5,$N9=6),BQ38*'4 PEF'!$C$5,IF(OR($N9=7,$N9=8),BQ38*'4 PEF'!$C$8,IF($N9=9,BQ38*'4 PEF'!$C$7,IF($N9=10,BQ38*'4 PEF'!$C$6))))</f>
        <v>25.547368421052632</v>
      </c>
      <c r="BR9" s="21">
        <f>BR38*'4 PEF'!$C$8</f>
        <v>37.481438545457841</v>
      </c>
      <c r="BS9" s="21">
        <f>BS38*'4 PEF'!$C$8</f>
        <v>1.2543607365072689</v>
      </c>
      <c r="BT9" s="39">
        <f>BT38*'4 PEF'!$C$8</f>
        <v>0</v>
      </c>
      <c r="BU9" s="40">
        <f t="shared" si="23"/>
        <v>128.21733775894998</v>
      </c>
    </row>
    <row r="10" spans="1:73" ht="15" customHeight="1" x14ac:dyDescent="0.25">
      <c r="A10" s="188"/>
      <c r="B10" s="100">
        <v>5</v>
      </c>
      <c r="C10" s="26">
        <f>VLOOKUP(M10,[1]aux!$A$2:$B$35,2)</f>
        <v>32</v>
      </c>
      <c r="D10" s="55" t="s">
        <v>41</v>
      </c>
      <c r="E10" s="55" t="s">
        <v>41</v>
      </c>
      <c r="F10" s="54" t="s">
        <v>41</v>
      </c>
      <c r="G10" s="54" t="s">
        <v>42</v>
      </c>
      <c r="H10" s="54">
        <v>0</v>
      </c>
      <c r="I10" s="54">
        <f t="shared" si="2"/>
        <v>4</v>
      </c>
      <c r="J10" s="54">
        <f t="shared" si="3"/>
        <v>3</v>
      </c>
      <c r="K10" s="54">
        <f t="shared" si="4"/>
        <v>2</v>
      </c>
      <c r="L10" s="54">
        <f t="shared" si="5"/>
        <v>1</v>
      </c>
      <c r="M10" s="54">
        <f t="shared" si="6"/>
        <v>4321</v>
      </c>
      <c r="N10" s="54">
        <v>6</v>
      </c>
      <c r="O10" s="54">
        <v>0</v>
      </c>
      <c r="P10" s="54">
        <v>1</v>
      </c>
      <c r="Q10" s="54">
        <v>0</v>
      </c>
      <c r="R10" s="54">
        <v>2</v>
      </c>
      <c r="S10" s="54" t="s">
        <v>42</v>
      </c>
      <c r="T10" s="26">
        <f t="shared" si="7"/>
        <v>15</v>
      </c>
      <c r="U10" s="54">
        <v>0</v>
      </c>
      <c r="V10" s="54">
        <v>0</v>
      </c>
      <c r="W10" s="19"/>
      <c r="X10" s="11">
        <f>VLOOKUP($C10,[2]Prague!$BB$7:$BK$40,5)</f>
        <v>17</v>
      </c>
      <c r="Y10" s="11">
        <f>VLOOKUP($C10,[2]Prague!$BB$7:$BK$40,6)</f>
        <v>37</v>
      </c>
      <c r="Z10" s="11">
        <f>VLOOKUP($C10,[2]Prague!$BB$7:$BK$40,7)</f>
        <v>67</v>
      </c>
      <c r="AA10" s="11">
        <f>VLOOKUP($C10,[2]Prague!$BB$7:$BK$40,8)</f>
        <v>92</v>
      </c>
      <c r="AB10" s="11">
        <f>VLOOKUP($C10,[2]Prague!$BB$7:$BK$40,9)</f>
        <v>116</v>
      </c>
      <c r="AC10" s="11">
        <f>VLOOKUP($C10,[2]Prague!$BB$7:$BK$40,10)</f>
        <v>108</v>
      </c>
      <c r="AD10" s="12">
        <f t="shared" si="8"/>
        <v>0</v>
      </c>
      <c r="AE10" s="12">
        <f t="shared" si="9"/>
        <v>0</v>
      </c>
      <c r="AF10" s="12">
        <v>0</v>
      </c>
      <c r="AG10" s="12" t="s">
        <v>38</v>
      </c>
      <c r="AH10" s="12" t="s">
        <v>38</v>
      </c>
      <c r="AI10" s="12">
        <f t="shared" si="10"/>
        <v>121</v>
      </c>
      <c r="AJ10" s="12">
        <v>0</v>
      </c>
      <c r="AK10" s="12">
        <f t="shared" si="11"/>
        <v>148</v>
      </c>
      <c r="AL10" s="12">
        <f t="shared" si="12"/>
        <v>162</v>
      </c>
      <c r="AM10" s="12">
        <f t="shared" si="13"/>
        <v>0</v>
      </c>
      <c r="AN10" s="12">
        <f t="shared" si="14"/>
        <v>0</v>
      </c>
      <c r="AO10" s="14">
        <f t="shared" si="0"/>
        <v>314.84616483195271</v>
      </c>
      <c r="AP10" s="11">
        <f>VLOOKUP($C10,[1]Prague!$BB$7:$BK$40,5)</f>
        <v>17</v>
      </c>
      <c r="AQ10" s="11">
        <f>VLOOKUP($C10,[1]Prague!$BB$7:$BK$40,6)</f>
        <v>37</v>
      </c>
      <c r="AR10" s="11">
        <f>VLOOKUP($C10,[1]Prague!$BB$7:$BK$40,7)</f>
        <v>67</v>
      </c>
      <c r="AS10" s="11">
        <f>VLOOKUP($C10,[1]Prague!$BB$7:$BK$40,8)</f>
        <v>93</v>
      </c>
      <c r="AT10" s="11">
        <f>VLOOKUP($C10,[1]Prague!$BB$7:$BK$40,9)</f>
        <v>117</v>
      </c>
      <c r="AU10" s="11">
        <f>VLOOKUP($C10,[1]Prague!$BB$7:$BK$40,10)</f>
        <v>109</v>
      </c>
      <c r="AV10" s="12">
        <f t="shared" si="15"/>
        <v>0</v>
      </c>
      <c r="AW10" s="12">
        <f t="shared" si="16"/>
        <v>0</v>
      </c>
      <c r="AX10" s="12">
        <v>0</v>
      </c>
      <c r="AY10" s="12" t="s">
        <v>38</v>
      </c>
      <c r="AZ10" s="12" t="s">
        <v>38</v>
      </c>
      <c r="BA10" s="12">
        <f t="shared" si="17"/>
        <v>122</v>
      </c>
      <c r="BB10" s="12">
        <v>0</v>
      </c>
      <c r="BC10" s="12">
        <f t="shared" si="18"/>
        <v>149</v>
      </c>
      <c r="BD10" s="12">
        <f t="shared" si="19"/>
        <v>162</v>
      </c>
      <c r="BE10" s="12">
        <f t="shared" si="20"/>
        <v>0</v>
      </c>
      <c r="BF10" s="12">
        <f t="shared" si="21"/>
        <v>0</v>
      </c>
      <c r="BG10" s="14">
        <f t="shared" si="1"/>
        <v>217.31047783037297</v>
      </c>
      <c r="BH10" s="21">
        <f>IF(N10=2,BH39*'4 PEF'!$C$4,IF(OR($N10=3,$N10=4,$N10=5,$N10=6),BH39*'4 PEF'!$C$5,IF(OR($N10=7,$N10=8),BH39*'4 PEF'!$C$8,IF($N10=9,BH39*'4 PEF'!$C$7,IF($N10=10,BH39*'4 PEF'!$C$6)))))</f>
        <v>60.69786235006984</v>
      </c>
      <c r="BI10" s="21">
        <f>BI39*'4 PEF'!$C$8</f>
        <v>0</v>
      </c>
      <c r="BJ10" s="21">
        <f>IF($N10=2,BJ39*'4 PEF'!$C$4,IF(OR($N10=3,$N10=4,$N10=5,$N10=6),BJ39*'4 PEF'!$C$5,IF(OR($N10=7,$N10=8),BJ39*'4 PEF'!$C$8,IF($N10=9,BJ39*'4 PEF'!$C$7,IF($N10=10,BJ39*'4 PEF'!$C$6)))))</f>
        <v>16.547368421052632</v>
      </c>
      <c r="BK10" s="21">
        <f>BK39*'4 PEF'!$C$8</f>
        <v>36.445679657140182</v>
      </c>
      <c r="BL10" s="21">
        <f>BL39*'4 PEF'!$C$8</f>
        <v>1.3572104069517705</v>
      </c>
      <c r="BM10" s="39">
        <f>BM39*'4 PEF'!$C$8</f>
        <v>0</v>
      </c>
      <c r="BN10" s="40">
        <f t="shared" si="22"/>
        <v>115.04812083521441</v>
      </c>
      <c r="BO10" s="21">
        <f>IF(OR($N10=3,$N10=4,$N10=5,$N10=6),BO39*'4 PEF'!$C$5,IF(OR($N10=7,$N10=8),BO39*'4 PEF'!$C$8,IF($N10=9,BO39*'4 PEF'!$C$7,IF($N10=10,BO39*'4 PEF'!$C$6))))</f>
        <v>60.801455330619135</v>
      </c>
      <c r="BP10" s="21">
        <f>BP39*'4 PEF'!$C$8</f>
        <v>0</v>
      </c>
      <c r="BQ10" s="21">
        <f>IF(OR($N10=3,$N10=4,$N10=5,$N10=6),BQ39*'4 PEF'!$C$5,IF(OR($N10=7,$N10=8),BQ39*'4 PEF'!$C$8,IF($N10=9,BQ39*'4 PEF'!$C$7,IF($N10=10,BQ39*'4 PEF'!$C$6))))</f>
        <v>25.547368421052632</v>
      </c>
      <c r="BR10" s="21">
        <f>BR39*'4 PEF'!$C$8</f>
        <v>37.481438545457841</v>
      </c>
      <c r="BS10" s="21">
        <f>BS39*'4 PEF'!$C$8</f>
        <v>1.2397917130903757</v>
      </c>
      <c r="BT10" s="39">
        <f>BT39*'4 PEF'!$C$8</f>
        <v>0</v>
      </c>
      <c r="BU10" s="40">
        <f t="shared" si="23"/>
        <v>125.07005401021999</v>
      </c>
    </row>
    <row r="11" spans="1:73" ht="15" customHeight="1" x14ac:dyDescent="0.25">
      <c r="A11" s="188"/>
      <c r="B11" s="100">
        <v>6</v>
      </c>
      <c r="C11" s="26">
        <f>VLOOKUP(M11,[1]aux!$A$2:$B$35,2)</f>
        <v>26</v>
      </c>
      <c r="D11" s="55" t="s">
        <v>40</v>
      </c>
      <c r="E11" s="55" t="s">
        <v>41</v>
      </c>
      <c r="F11" s="54" t="s">
        <v>41</v>
      </c>
      <c r="G11" s="54" t="s">
        <v>42</v>
      </c>
      <c r="H11" s="54">
        <v>1</v>
      </c>
      <c r="I11" s="54">
        <f t="shared" si="2"/>
        <v>3</v>
      </c>
      <c r="J11" s="54">
        <f t="shared" si="3"/>
        <v>3</v>
      </c>
      <c r="K11" s="54">
        <f t="shared" si="4"/>
        <v>2</v>
      </c>
      <c r="L11" s="54">
        <f t="shared" si="5"/>
        <v>2</v>
      </c>
      <c r="M11" s="54">
        <f t="shared" si="6"/>
        <v>3322</v>
      </c>
      <c r="N11" s="54">
        <v>6</v>
      </c>
      <c r="O11" s="54">
        <v>0</v>
      </c>
      <c r="P11" s="54">
        <v>1</v>
      </c>
      <c r="Q11" s="54">
        <v>0</v>
      </c>
      <c r="R11" s="54">
        <v>2</v>
      </c>
      <c r="S11" s="54" t="s">
        <v>42</v>
      </c>
      <c r="T11" s="26">
        <f t="shared" si="7"/>
        <v>15</v>
      </c>
      <c r="U11" s="54">
        <v>0</v>
      </c>
      <c r="V11" s="54">
        <v>0</v>
      </c>
      <c r="W11" s="19"/>
      <c r="X11" s="11">
        <f>VLOOKUP($C11,[2]Prague!$BB$7:$BK$40,5)</f>
        <v>15</v>
      </c>
      <c r="Y11" s="11">
        <f>VLOOKUP($C11,[2]Prague!$BB$7:$BK$40,6)</f>
        <v>35</v>
      </c>
      <c r="Z11" s="11">
        <f>VLOOKUP($C11,[2]Prague!$BB$7:$BK$40,7)</f>
        <v>65</v>
      </c>
      <c r="AA11" s="11">
        <f>VLOOKUP($C11,[2]Prague!$BB$7:$BK$40,8)</f>
        <v>92</v>
      </c>
      <c r="AB11" s="11">
        <f>VLOOKUP($C11,[2]Prague!$BB$7:$BK$40,9)</f>
        <v>116</v>
      </c>
      <c r="AC11" s="11">
        <f>VLOOKUP($C11,[2]Prague!$BB$7:$BK$40,10)</f>
        <v>108</v>
      </c>
      <c r="AD11" s="12">
        <f t="shared" si="8"/>
        <v>169</v>
      </c>
      <c r="AE11" s="12">
        <f t="shared" si="9"/>
        <v>167</v>
      </c>
      <c r="AF11" s="12">
        <v>0</v>
      </c>
      <c r="AG11" s="12" t="s">
        <v>38</v>
      </c>
      <c r="AH11" s="12" t="s">
        <v>38</v>
      </c>
      <c r="AI11" s="12">
        <f t="shared" si="10"/>
        <v>121</v>
      </c>
      <c r="AJ11" s="12">
        <v>0</v>
      </c>
      <c r="AK11" s="12">
        <f t="shared" si="11"/>
        <v>148</v>
      </c>
      <c r="AL11" s="12">
        <f t="shared" si="12"/>
        <v>162</v>
      </c>
      <c r="AM11" s="12">
        <f t="shared" si="13"/>
        <v>0</v>
      </c>
      <c r="AN11" s="12">
        <f t="shared" si="14"/>
        <v>0</v>
      </c>
      <c r="AO11" s="14">
        <f t="shared" si="0"/>
        <v>317.9997719748099</v>
      </c>
      <c r="AP11" s="11">
        <f>VLOOKUP($C11,[1]Prague!$BB$7:$BK$40,5)</f>
        <v>15</v>
      </c>
      <c r="AQ11" s="11">
        <f>VLOOKUP($C11,[1]Prague!$BB$7:$BK$40,6)</f>
        <v>35</v>
      </c>
      <c r="AR11" s="11">
        <f>VLOOKUP($C11,[1]Prague!$BB$7:$BK$40,7)</f>
        <v>65</v>
      </c>
      <c r="AS11" s="11">
        <f>VLOOKUP($C11,[1]Prague!$BB$7:$BK$40,8)</f>
        <v>93</v>
      </c>
      <c r="AT11" s="11">
        <f>VLOOKUP($C11,[1]Prague!$BB$7:$BK$40,9)</f>
        <v>117</v>
      </c>
      <c r="AU11" s="11">
        <f>VLOOKUP($C11,[1]Prague!$BB$7:$BK$40,10)</f>
        <v>109</v>
      </c>
      <c r="AV11" s="12">
        <f t="shared" si="15"/>
        <v>170</v>
      </c>
      <c r="AW11" s="12">
        <f t="shared" si="16"/>
        <v>168</v>
      </c>
      <c r="AX11" s="12">
        <v>0</v>
      </c>
      <c r="AY11" s="12" t="s">
        <v>38</v>
      </c>
      <c r="AZ11" s="12" t="s">
        <v>38</v>
      </c>
      <c r="BA11" s="12">
        <f t="shared" si="17"/>
        <v>122</v>
      </c>
      <c r="BB11" s="12">
        <v>0</v>
      </c>
      <c r="BC11" s="12">
        <f t="shared" si="18"/>
        <v>149</v>
      </c>
      <c r="BD11" s="12">
        <f t="shared" si="19"/>
        <v>162</v>
      </c>
      <c r="BE11" s="12">
        <f t="shared" si="20"/>
        <v>0</v>
      </c>
      <c r="BF11" s="12">
        <f t="shared" si="21"/>
        <v>0</v>
      </c>
      <c r="BG11" s="14">
        <f t="shared" si="1"/>
        <v>226.38189197178713</v>
      </c>
      <c r="BH11" s="21">
        <f>IF(N11=2,BH40*'4 PEF'!$C$4,IF(OR($N11=3,$N11=4,$N11=5,$N11=6),BH40*'4 PEF'!$C$5,IF(OR($N11=7,$N11=8),BH40*'4 PEF'!$C$8,IF($N11=9,BH40*'4 PEF'!$C$7,IF($N11=10,BH40*'4 PEF'!$C$6)))))</f>
        <v>48.051558503694316</v>
      </c>
      <c r="BI11" s="21">
        <f>BI40*'4 PEF'!$C$8</f>
        <v>0</v>
      </c>
      <c r="BJ11" s="21">
        <f>IF($N11=2,BJ40*'4 PEF'!$C$4,IF(OR($N11=3,$N11=4,$N11=5,$N11=6),BJ40*'4 PEF'!$C$5,IF(OR($N11=7,$N11=8),BJ40*'4 PEF'!$C$8,IF($N11=9,BJ40*'4 PEF'!$C$7,IF($N11=10,BJ40*'4 PEF'!$C$6)))))</f>
        <v>16.547368421052632</v>
      </c>
      <c r="BK11" s="21">
        <f>BK40*'4 PEF'!$C$8</f>
        <v>36.445679657140182</v>
      </c>
      <c r="BL11" s="21">
        <f>BL40*'4 PEF'!$C$8</f>
        <v>15.702440058226189</v>
      </c>
      <c r="BM11" s="39">
        <f>BM40*'4 PEF'!$C$8</f>
        <v>0</v>
      </c>
      <c r="BN11" s="40">
        <f t="shared" si="22"/>
        <v>116.74704664011333</v>
      </c>
      <c r="BO11" s="21">
        <f>IF(OR($N11=3,$N11=4,$N11=5,$N11=6),BO40*'4 PEF'!$C$5,IF(OR($N11=7,$N11=8),BO40*'4 PEF'!$C$8,IF($N11=9,BO40*'4 PEF'!$C$7,IF($N11=10,BO40*'4 PEF'!$C$6))))</f>
        <v>45.069312967291545</v>
      </c>
      <c r="BP11" s="21">
        <f>BP40*'4 PEF'!$C$8</f>
        <v>0</v>
      </c>
      <c r="BQ11" s="21">
        <f>IF(OR($N11=3,$N11=4,$N11=5,$N11=6),BQ40*'4 PEF'!$C$5,IF(OR($N11=7,$N11=8),BQ40*'4 PEF'!$C$8,IF($N11=9,BQ40*'4 PEF'!$C$7,IF($N11=10,BQ40*'4 PEF'!$C$6))))</f>
        <v>25.547368421052632</v>
      </c>
      <c r="BR11" s="21">
        <f>BR40*'4 PEF'!$C$8</f>
        <v>37.481438545457841</v>
      </c>
      <c r="BS11" s="21">
        <f>BS40*'4 PEF'!$C$8</f>
        <v>15.105970066915654</v>
      </c>
      <c r="BT11" s="39">
        <f>BT40*'4 PEF'!$C$8</f>
        <v>0</v>
      </c>
      <c r="BU11" s="40">
        <f t="shared" si="23"/>
        <v>123.20409000071768</v>
      </c>
    </row>
    <row r="12" spans="1:73" ht="15" customHeight="1" x14ac:dyDescent="0.25">
      <c r="A12" s="188"/>
      <c r="B12" s="100">
        <v>7</v>
      </c>
      <c r="C12" s="26">
        <f>VLOOKUP(M12,[1]aux!$A$2:$B$35,2)</f>
        <v>34</v>
      </c>
      <c r="D12" s="55" t="s">
        <v>41</v>
      </c>
      <c r="E12" s="55" t="s">
        <v>41</v>
      </c>
      <c r="F12" s="54" t="s">
        <v>41</v>
      </c>
      <c r="G12" s="54" t="s">
        <v>42</v>
      </c>
      <c r="H12" s="54">
        <v>1</v>
      </c>
      <c r="I12" s="54">
        <f t="shared" si="2"/>
        <v>4</v>
      </c>
      <c r="J12" s="54">
        <f t="shared" si="3"/>
        <v>3</v>
      </c>
      <c r="K12" s="54">
        <f t="shared" si="4"/>
        <v>2</v>
      </c>
      <c r="L12" s="54">
        <f t="shared" si="5"/>
        <v>2</v>
      </c>
      <c r="M12" s="54">
        <f t="shared" si="6"/>
        <v>4322</v>
      </c>
      <c r="N12" s="54">
        <v>6</v>
      </c>
      <c r="O12" s="54">
        <v>0</v>
      </c>
      <c r="P12" s="54">
        <v>1</v>
      </c>
      <c r="Q12" s="54">
        <v>0</v>
      </c>
      <c r="R12" s="54">
        <v>2</v>
      </c>
      <c r="S12" s="54" t="s">
        <v>42</v>
      </c>
      <c r="T12" s="26">
        <f t="shared" si="7"/>
        <v>15</v>
      </c>
      <c r="U12" s="54">
        <v>0</v>
      </c>
      <c r="V12" s="54">
        <v>0</v>
      </c>
      <c r="W12" s="19"/>
      <c r="X12" s="11">
        <f>VLOOKUP($C12,[2]Prague!$BB$7:$BK$40,5)</f>
        <v>17</v>
      </c>
      <c r="Y12" s="11">
        <f>VLOOKUP($C12,[2]Prague!$BB$7:$BK$40,6)</f>
        <v>37</v>
      </c>
      <c r="Z12" s="11">
        <f>VLOOKUP($C12,[2]Prague!$BB$7:$BK$40,7)</f>
        <v>67</v>
      </c>
      <c r="AA12" s="11">
        <f>VLOOKUP($C12,[2]Prague!$BB$7:$BK$40,8)</f>
        <v>92</v>
      </c>
      <c r="AB12" s="11">
        <f>VLOOKUP($C12,[2]Prague!$BB$7:$BK$40,9)</f>
        <v>116</v>
      </c>
      <c r="AC12" s="11">
        <f>VLOOKUP($C12,[2]Prague!$BB$7:$BK$40,10)</f>
        <v>108</v>
      </c>
      <c r="AD12" s="12">
        <f t="shared" si="8"/>
        <v>169</v>
      </c>
      <c r="AE12" s="12">
        <f t="shared" si="9"/>
        <v>167</v>
      </c>
      <c r="AF12" s="12">
        <v>0</v>
      </c>
      <c r="AG12" s="12" t="s">
        <v>38</v>
      </c>
      <c r="AH12" s="12" t="s">
        <v>38</v>
      </c>
      <c r="AI12" s="12">
        <f t="shared" si="10"/>
        <v>121</v>
      </c>
      <c r="AJ12" s="12">
        <v>0</v>
      </c>
      <c r="AK12" s="12">
        <f t="shared" si="11"/>
        <v>148</v>
      </c>
      <c r="AL12" s="12">
        <f t="shared" si="12"/>
        <v>162</v>
      </c>
      <c r="AM12" s="12">
        <f t="shared" si="13"/>
        <v>0</v>
      </c>
      <c r="AN12" s="12">
        <f t="shared" si="14"/>
        <v>0</v>
      </c>
      <c r="AO12" s="14">
        <f t="shared" si="0"/>
        <v>335.12866483195268</v>
      </c>
      <c r="AP12" s="11">
        <f>VLOOKUP($C12,[1]Prague!$BB$7:$BK$40,5)</f>
        <v>17</v>
      </c>
      <c r="AQ12" s="11">
        <f>VLOOKUP($C12,[1]Prague!$BB$7:$BK$40,6)</f>
        <v>37</v>
      </c>
      <c r="AR12" s="11">
        <f>VLOOKUP($C12,[1]Prague!$BB$7:$BK$40,7)</f>
        <v>67</v>
      </c>
      <c r="AS12" s="11">
        <f>VLOOKUP($C12,[1]Prague!$BB$7:$BK$40,8)</f>
        <v>93</v>
      </c>
      <c r="AT12" s="11">
        <f>VLOOKUP($C12,[1]Prague!$BB$7:$BK$40,9)</f>
        <v>117</v>
      </c>
      <c r="AU12" s="11">
        <f>VLOOKUP($C12,[1]Prague!$BB$7:$BK$40,10)</f>
        <v>109</v>
      </c>
      <c r="AV12" s="12">
        <f t="shared" si="15"/>
        <v>170</v>
      </c>
      <c r="AW12" s="12">
        <f t="shared" si="16"/>
        <v>168</v>
      </c>
      <c r="AX12" s="12">
        <v>0</v>
      </c>
      <c r="AY12" s="12" t="s">
        <v>38</v>
      </c>
      <c r="AZ12" s="12" t="s">
        <v>38</v>
      </c>
      <c r="BA12" s="12">
        <f t="shared" si="17"/>
        <v>122</v>
      </c>
      <c r="BB12" s="12">
        <v>0</v>
      </c>
      <c r="BC12" s="12">
        <f t="shared" si="18"/>
        <v>149</v>
      </c>
      <c r="BD12" s="12">
        <f t="shared" si="19"/>
        <v>162</v>
      </c>
      <c r="BE12" s="12">
        <f t="shared" si="20"/>
        <v>0</v>
      </c>
      <c r="BF12" s="12">
        <f t="shared" si="21"/>
        <v>0</v>
      </c>
      <c r="BG12" s="14">
        <f t="shared" si="1"/>
        <v>233.36696267885782</v>
      </c>
      <c r="BH12" s="21">
        <f>IF(N12=2,BH41*'4 PEF'!$C$4,IF(OR($N12=3,$N12=4,$N12=5,$N12=6),BH41*'4 PEF'!$C$5,IF(OR($N12=7,$N12=8),BH41*'4 PEF'!$C$8,IF($N12=9,BH41*'4 PEF'!$C$7,IF($N12=10,BH41*'4 PEF'!$C$6)))))</f>
        <v>42.089555010020298</v>
      </c>
      <c r="BI12" s="21">
        <f>BI41*'4 PEF'!$C$8</f>
        <v>0</v>
      </c>
      <c r="BJ12" s="21">
        <f>IF($N12=2,BJ41*'4 PEF'!$C$4,IF(OR($N12=3,$N12=4,$N12=5,$N12=6),BJ41*'4 PEF'!$C$5,IF(OR($N12=7,$N12=8),BJ41*'4 PEF'!$C$8,IF($N12=9,BJ41*'4 PEF'!$C$7,IF($N12=10,BJ41*'4 PEF'!$C$6)))))</f>
        <v>16.547368421052632</v>
      </c>
      <c r="BK12" s="21">
        <f>BK41*'4 PEF'!$C$8</f>
        <v>36.445679657140182</v>
      </c>
      <c r="BL12" s="21">
        <f>BL41*'4 PEF'!$C$8</f>
        <v>15.65906510901387</v>
      </c>
      <c r="BM12" s="39">
        <f>BM41*'4 PEF'!$C$8</f>
        <v>0</v>
      </c>
      <c r="BN12" s="40">
        <f t="shared" si="22"/>
        <v>110.74166819722699</v>
      </c>
      <c r="BO12" s="21">
        <f>IF(OR($N12=3,$N12=4,$N12=5,$N12=6),BO41*'4 PEF'!$C$5,IF(OR($N12=7,$N12=8),BO41*'4 PEF'!$C$8,IF($N12=9,BO41*'4 PEF'!$C$7,IF($N12=10,BO41*'4 PEF'!$C$6))))</f>
        <v>42.536871311451989</v>
      </c>
      <c r="BP12" s="21">
        <f>BP41*'4 PEF'!$C$8</f>
        <v>0</v>
      </c>
      <c r="BQ12" s="21">
        <f>IF(OR($N12=3,$N12=4,$N12=5,$N12=6),BQ41*'4 PEF'!$C$5,IF(OR($N12=7,$N12=8),BQ41*'4 PEF'!$C$8,IF($N12=9,BQ41*'4 PEF'!$C$7,IF($N12=10,BQ41*'4 PEF'!$C$6))))</f>
        <v>25.547368421052632</v>
      </c>
      <c r="BR12" s="21">
        <f>BR41*'4 PEF'!$C$8</f>
        <v>37.481438545457841</v>
      </c>
      <c r="BS12" s="21">
        <f>BS41*'4 PEF'!$C$8</f>
        <v>15.09089166858147</v>
      </c>
      <c r="BT12" s="39">
        <f>BT41*'4 PEF'!$C$8</f>
        <v>0</v>
      </c>
      <c r="BU12" s="40">
        <f t="shared" si="23"/>
        <v>120.65656994654393</v>
      </c>
    </row>
    <row r="13" spans="1:73" ht="15" customHeight="1" x14ac:dyDescent="0.25">
      <c r="A13" s="188"/>
      <c r="B13" s="100">
        <v>8</v>
      </c>
      <c r="C13" s="26">
        <f>VLOOKUP(M13,[1]aux!$A$2:$B$35,2)</f>
        <v>8</v>
      </c>
      <c r="D13" s="55" t="s">
        <v>42</v>
      </c>
      <c r="E13" s="55" t="s">
        <v>42</v>
      </c>
      <c r="F13" s="54" t="s">
        <v>41</v>
      </c>
      <c r="G13" s="54" t="s">
        <v>42</v>
      </c>
      <c r="H13" s="54">
        <v>0</v>
      </c>
      <c r="I13" s="54">
        <f t="shared" si="2"/>
        <v>2</v>
      </c>
      <c r="J13" s="54">
        <f t="shared" si="3"/>
        <v>1</v>
      </c>
      <c r="K13" s="54">
        <f t="shared" si="4"/>
        <v>2</v>
      </c>
      <c r="L13" s="54">
        <f t="shared" si="5"/>
        <v>1</v>
      </c>
      <c r="M13" s="54">
        <f t="shared" si="6"/>
        <v>2121</v>
      </c>
      <c r="N13" s="54">
        <v>8</v>
      </c>
      <c r="O13" s="54">
        <v>13</v>
      </c>
      <c r="P13" s="54">
        <v>1</v>
      </c>
      <c r="Q13" s="54">
        <v>1</v>
      </c>
      <c r="R13" s="54">
        <v>2</v>
      </c>
      <c r="S13" s="54" t="s">
        <v>42</v>
      </c>
      <c r="T13" s="26">
        <f t="shared" si="7"/>
        <v>17</v>
      </c>
      <c r="U13" s="54">
        <v>0</v>
      </c>
      <c r="V13" s="54">
        <v>0</v>
      </c>
      <c r="W13" s="19"/>
      <c r="X13" s="11">
        <f>VLOOKUP($C13,[2]Prague!$BB$7:$BK$40,5)</f>
        <v>13</v>
      </c>
      <c r="Y13" s="11">
        <f>VLOOKUP($C13,[2]Prague!$BB$7:$BK$40,6)</f>
        <v>33</v>
      </c>
      <c r="Z13" s="11">
        <f>VLOOKUP($C13,[2]Prague!$BB$7:$BK$40,7)</f>
        <v>63</v>
      </c>
      <c r="AA13" s="11">
        <f>VLOOKUP($C13,[2]Prague!$BB$7:$BK$40,8)</f>
        <v>80</v>
      </c>
      <c r="AB13" s="11">
        <f>VLOOKUP($C13,[2]Prague!$BB$7:$BK$40,9)</f>
        <v>116</v>
      </c>
      <c r="AC13" s="11">
        <f>VLOOKUP($C13,[2]Prague!$BB$7:$BK$40,10)</f>
        <v>108</v>
      </c>
      <c r="AD13" s="12">
        <f t="shared" si="8"/>
        <v>0</v>
      </c>
      <c r="AE13" s="12">
        <f t="shared" si="9"/>
        <v>0</v>
      </c>
      <c r="AF13" s="12">
        <v>0</v>
      </c>
      <c r="AG13" s="12" t="s">
        <v>38</v>
      </c>
      <c r="AH13" s="12" t="s">
        <v>38</v>
      </c>
      <c r="AI13" s="12">
        <f t="shared" si="10"/>
        <v>133</v>
      </c>
      <c r="AJ13" s="12">
        <v>0</v>
      </c>
      <c r="AK13" s="12">
        <f t="shared" si="11"/>
        <v>148</v>
      </c>
      <c r="AL13" s="12">
        <f t="shared" si="12"/>
        <v>162</v>
      </c>
      <c r="AM13" s="12">
        <f t="shared" si="13"/>
        <v>0</v>
      </c>
      <c r="AN13" s="12">
        <f t="shared" si="14"/>
        <v>0</v>
      </c>
      <c r="AO13" s="14">
        <f t="shared" si="0"/>
        <v>381.55863987679521</v>
      </c>
      <c r="AP13" s="11">
        <f>VLOOKUP($C13,[1]Prague!$BB$7:$BK$40,5)</f>
        <v>13</v>
      </c>
      <c r="AQ13" s="11">
        <f>VLOOKUP($C13,[1]Prague!$BB$7:$BK$40,6)</f>
        <v>33</v>
      </c>
      <c r="AR13" s="11">
        <f>VLOOKUP($C13,[1]Prague!$BB$7:$BK$40,7)</f>
        <v>63</v>
      </c>
      <c r="AS13" s="11">
        <f>VLOOKUP($C13,[1]Prague!$BB$7:$BK$40,8)</f>
        <v>81</v>
      </c>
      <c r="AT13" s="11">
        <f>VLOOKUP($C13,[1]Prague!$BB$7:$BK$40,9)</f>
        <v>117</v>
      </c>
      <c r="AU13" s="11">
        <f>VLOOKUP($C13,[1]Prague!$BB$7:$BK$40,10)</f>
        <v>109</v>
      </c>
      <c r="AV13" s="12">
        <f t="shared" si="15"/>
        <v>0</v>
      </c>
      <c r="AW13" s="12">
        <f t="shared" si="16"/>
        <v>0</v>
      </c>
      <c r="AX13" s="12">
        <v>0</v>
      </c>
      <c r="AY13" s="12" t="s">
        <v>38</v>
      </c>
      <c r="AZ13" s="12" t="s">
        <v>38</v>
      </c>
      <c r="BA13" s="12">
        <f t="shared" si="17"/>
        <v>134</v>
      </c>
      <c r="BB13" s="12">
        <v>0</v>
      </c>
      <c r="BC13" s="12">
        <f t="shared" si="18"/>
        <v>149</v>
      </c>
      <c r="BD13" s="12">
        <f t="shared" si="19"/>
        <v>162</v>
      </c>
      <c r="BE13" s="12">
        <f t="shared" si="20"/>
        <v>0</v>
      </c>
      <c r="BF13" s="12">
        <f t="shared" si="21"/>
        <v>0</v>
      </c>
      <c r="BG13" s="14">
        <f t="shared" si="1"/>
        <v>237.68887461005443</v>
      </c>
      <c r="BH13" s="21">
        <f>IF(N13=2,BH42*'4 PEF'!$C$4,IF(OR($N13=3,$N13=4,$N13=5,$N13=6),BH42*'4 PEF'!$C$5,IF(OR($N13=7,$N13=8),BH42*'4 PEF'!$C$8,IF($N13=9,BH42*'4 PEF'!$C$7,IF($N13=10,BH42*'4 PEF'!$C$6)))))</f>
        <v>98.183017200796073</v>
      </c>
      <c r="BI13" s="21">
        <f>BI42*'4 PEF'!$C$8</f>
        <v>0.83601484310292118</v>
      </c>
      <c r="BJ13" s="21">
        <f>IF($N13=2,BJ42*'4 PEF'!$C$4,IF(OR($N13=3,$N13=4,$N13=5,$N13=6),BJ42*'4 PEF'!$C$5,IF(OR($N13=7,$N13=8),BJ42*'4 PEF'!$C$8,IF($N13=9,BJ42*'4 PEF'!$C$7,IF($N13=10,BJ42*'4 PEF'!$C$6)))))</f>
        <v>14.098926326946176</v>
      </c>
      <c r="BK13" s="21">
        <f>BK42*'4 PEF'!$C$8</f>
        <v>36.445679657140182</v>
      </c>
      <c r="BL13" s="21">
        <f>BL42*'4 PEF'!$C$8</f>
        <v>1.679374382696311</v>
      </c>
      <c r="BM13" s="39">
        <f>BM42*'4 PEF'!$C$8</f>
        <v>0</v>
      </c>
      <c r="BN13" s="40">
        <f t="shared" si="22"/>
        <v>151.24301241068167</v>
      </c>
      <c r="BO13" s="21">
        <f>IF(OR($N13=3,$N13=4,$N13=5,$N13=6),BO42*'4 PEF'!$C$5,IF(OR($N13=7,$N13=8),BO42*'4 PEF'!$C$8,IF($N13=9,BO42*'4 PEF'!$C$7,IF($N13=10,BO42*'4 PEF'!$C$6))))</f>
        <v>80.594963477162878</v>
      </c>
      <c r="BP13" s="21">
        <f>BP42*'4 PEF'!$C$8</f>
        <v>0.18693116309176502</v>
      </c>
      <c r="BQ13" s="21">
        <f>IF(OR($N13=3,$N13=4,$N13=5,$N13=6),BQ42*'4 PEF'!$C$5,IF(OR($N13=7,$N13=8),BQ42*'4 PEF'!$C$8,IF($N13=9,BQ42*'4 PEF'!$C$7,IF($N13=10,BQ42*'4 PEF'!$C$6))))</f>
        <v>21.448605058927765</v>
      </c>
      <c r="BR13" s="21">
        <f>BR42*'4 PEF'!$C$8</f>
        <v>37.481438545457841</v>
      </c>
      <c r="BS13" s="21">
        <f>BS42*'4 PEF'!$C$8</f>
        <v>1.4395002414861158</v>
      </c>
      <c r="BT13" s="39">
        <f>BT42*'4 PEF'!$C$8</f>
        <v>0</v>
      </c>
      <c r="BU13" s="40">
        <f t="shared" si="23"/>
        <v>141.15143848612638</v>
      </c>
    </row>
    <row r="14" spans="1:73" ht="15" customHeight="1" x14ac:dyDescent="0.25">
      <c r="A14" s="188"/>
      <c r="B14" s="100">
        <v>9</v>
      </c>
      <c r="C14" s="26">
        <f>VLOOKUP(M14,[1]aux!$A$2:$B$35,2)</f>
        <v>18</v>
      </c>
      <c r="D14" s="55" t="s">
        <v>40</v>
      </c>
      <c r="E14" s="55" t="s">
        <v>42</v>
      </c>
      <c r="F14" s="54" t="s">
        <v>41</v>
      </c>
      <c r="G14" s="54" t="s">
        <v>42</v>
      </c>
      <c r="H14" s="54">
        <v>0</v>
      </c>
      <c r="I14" s="54">
        <f t="shared" si="2"/>
        <v>3</v>
      </c>
      <c r="J14" s="54">
        <f t="shared" si="3"/>
        <v>1</v>
      </c>
      <c r="K14" s="54">
        <f t="shared" si="4"/>
        <v>2</v>
      </c>
      <c r="L14" s="54">
        <f t="shared" si="5"/>
        <v>1</v>
      </c>
      <c r="M14" s="54">
        <f t="shared" si="6"/>
        <v>3121</v>
      </c>
      <c r="N14" s="54">
        <v>8</v>
      </c>
      <c r="O14" s="54">
        <v>13</v>
      </c>
      <c r="P14" s="54">
        <v>1</v>
      </c>
      <c r="Q14" s="54">
        <v>1</v>
      </c>
      <c r="R14" s="54">
        <v>2</v>
      </c>
      <c r="S14" s="54" t="s">
        <v>42</v>
      </c>
      <c r="T14" s="26">
        <f t="shared" si="7"/>
        <v>17</v>
      </c>
      <c r="U14" s="54">
        <v>0</v>
      </c>
      <c r="V14" s="54">
        <v>0</v>
      </c>
      <c r="W14" s="19"/>
      <c r="X14" s="11">
        <f>VLOOKUP($C14,[2]Prague!$BB$7:$BK$40,5)</f>
        <v>15</v>
      </c>
      <c r="Y14" s="11">
        <f>VLOOKUP($C14,[2]Prague!$BB$7:$BK$40,6)</f>
        <v>35</v>
      </c>
      <c r="Z14" s="11">
        <f>VLOOKUP($C14,[2]Prague!$BB$7:$BK$40,7)</f>
        <v>65</v>
      </c>
      <c r="AA14" s="11">
        <f>VLOOKUP($C14,[2]Prague!$BB$7:$BK$40,8)</f>
        <v>80</v>
      </c>
      <c r="AB14" s="11">
        <f>VLOOKUP($C14,[2]Prague!$BB$7:$BK$40,9)</f>
        <v>116</v>
      </c>
      <c r="AC14" s="11">
        <f>VLOOKUP($C14,[2]Prague!$BB$7:$BK$40,10)</f>
        <v>108</v>
      </c>
      <c r="AD14" s="12">
        <f t="shared" si="8"/>
        <v>0</v>
      </c>
      <c r="AE14" s="12">
        <f t="shared" si="9"/>
        <v>0</v>
      </c>
      <c r="AF14" s="12">
        <v>0</v>
      </c>
      <c r="AG14" s="12" t="s">
        <v>38</v>
      </c>
      <c r="AH14" s="12" t="s">
        <v>38</v>
      </c>
      <c r="AI14" s="12">
        <f t="shared" si="10"/>
        <v>133</v>
      </c>
      <c r="AJ14" s="12">
        <v>0</v>
      </c>
      <c r="AK14" s="12">
        <f t="shared" si="11"/>
        <v>148</v>
      </c>
      <c r="AL14" s="12">
        <f t="shared" si="12"/>
        <v>162</v>
      </c>
      <c r="AM14" s="12">
        <f t="shared" si="13"/>
        <v>0</v>
      </c>
      <c r="AN14" s="12">
        <f t="shared" si="14"/>
        <v>0</v>
      </c>
      <c r="AO14" s="14">
        <f t="shared" si="0"/>
        <v>323.78089785413454</v>
      </c>
      <c r="AP14" s="11">
        <f>VLOOKUP($C14,[1]Prague!$BB$7:$BK$40,5)</f>
        <v>15</v>
      </c>
      <c r="AQ14" s="11">
        <f>VLOOKUP($C14,[1]Prague!$BB$7:$BK$40,6)</f>
        <v>35</v>
      </c>
      <c r="AR14" s="11">
        <f>VLOOKUP($C14,[1]Prague!$BB$7:$BK$40,7)</f>
        <v>65</v>
      </c>
      <c r="AS14" s="11">
        <f>VLOOKUP($C14,[1]Prague!$BB$7:$BK$40,8)</f>
        <v>81</v>
      </c>
      <c r="AT14" s="11">
        <f>VLOOKUP($C14,[1]Prague!$BB$7:$BK$40,9)</f>
        <v>117</v>
      </c>
      <c r="AU14" s="11">
        <f>VLOOKUP($C14,[1]Prague!$BB$7:$BK$40,10)</f>
        <v>109</v>
      </c>
      <c r="AV14" s="12">
        <f t="shared" si="15"/>
        <v>0</v>
      </c>
      <c r="AW14" s="12">
        <f t="shared" si="16"/>
        <v>0</v>
      </c>
      <c r="AX14" s="12">
        <v>0</v>
      </c>
      <c r="AY14" s="12" t="s">
        <v>38</v>
      </c>
      <c r="AZ14" s="12" t="s">
        <v>38</v>
      </c>
      <c r="BA14" s="12">
        <f t="shared" si="17"/>
        <v>134</v>
      </c>
      <c r="BB14" s="12">
        <v>0</v>
      </c>
      <c r="BC14" s="12">
        <f t="shared" si="18"/>
        <v>149</v>
      </c>
      <c r="BD14" s="12">
        <f t="shared" si="19"/>
        <v>162</v>
      </c>
      <c r="BE14" s="12">
        <f t="shared" si="20"/>
        <v>0</v>
      </c>
      <c r="BF14" s="12">
        <f t="shared" si="21"/>
        <v>0</v>
      </c>
      <c r="BG14" s="14">
        <f t="shared" si="1"/>
        <v>243.37447056965038</v>
      </c>
      <c r="BH14" s="21">
        <f>IF(N14=2,BH43*'4 PEF'!$C$4,IF(OR($N14=3,$N14=4,$N14=5,$N14=6),BH43*'4 PEF'!$C$5,IF(OR($N14=7,$N14=8),BH43*'4 PEF'!$C$8,IF($N14=9,BH43*'4 PEF'!$C$7,IF($N14=10,BH43*'4 PEF'!$C$6)))))</f>
        <v>88.08597689199226</v>
      </c>
      <c r="BI14" s="21">
        <f>BI43*'4 PEF'!$C$8</f>
        <v>0.84346487363349087</v>
      </c>
      <c r="BJ14" s="21">
        <f>IF($N14=2,BJ43*'4 PEF'!$C$4,IF(OR($N14=3,$N14=4,$N14=5,$N14=6),BJ43*'4 PEF'!$C$5,IF(OR($N14=7,$N14=8),BJ43*'4 PEF'!$C$8,IF($N14=9,BJ43*'4 PEF'!$C$7,IF($N14=10,BJ43*'4 PEF'!$C$6)))))</f>
        <v>14.137810799354021</v>
      </c>
      <c r="BK14" s="21">
        <f>BK43*'4 PEF'!$C$8</f>
        <v>36.445679657140182</v>
      </c>
      <c r="BL14" s="21">
        <f>BL43*'4 PEF'!$C$8</f>
        <v>1.5952491382748002</v>
      </c>
      <c r="BM14" s="39">
        <f>BM43*'4 PEF'!$C$8</f>
        <v>0</v>
      </c>
      <c r="BN14" s="40">
        <f t="shared" si="22"/>
        <v>141.10818136039475</v>
      </c>
      <c r="BO14" s="21">
        <f>IF(OR($N14=3,$N14=4,$N14=5,$N14=6),BO43*'4 PEF'!$C$5,IF(OR($N14=7,$N14=8),BO43*'4 PEF'!$C$8,IF($N14=9,BO43*'4 PEF'!$C$7,IF($N14=10,BO43*'4 PEF'!$C$6))))</f>
        <v>76.599975142984107</v>
      </c>
      <c r="BP14" s="21">
        <f>BP43*'4 PEF'!$C$8</f>
        <v>0.18426218432969155</v>
      </c>
      <c r="BQ14" s="21">
        <f>IF(OR($N14=3,$N14=4,$N14=5,$N14=6),BQ43*'4 PEF'!$C$5,IF(OR($N14=7,$N14=8),BQ43*'4 PEF'!$C$8,IF($N14=9,BQ43*'4 PEF'!$C$7,IF($N14=10,BQ43*'4 PEF'!$C$6))))</f>
        <v>21.46902928054455</v>
      </c>
      <c r="BR14" s="21">
        <f>BR43*'4 PEF'!$C$8</f>
        <v>37.481438545457841</v>
      </c>
      <c r="BS14" s="21">
        <f>BS43*'4 PEF'!$C$8</f>
        <v>1.4097450564609846</v>
      </c>
      <c r="BT14" s="39">
        <f>BT43*'4 PEF'!$C$8</f>
        <v>0</v>
      </c>
      <c r="BU14" s="40">
        <f t="shared" si="23"/>
        <v>137.14445020977718</v>
      </c>
    </row>
    <row r="15" spans="1:73" ht="15" customHeight="1" x14ac:dyDescent="0.25">
      <c r="A15" s="188"/>
      <c r="B15" s="100">
        <v>10</v>
      </c>
      <c r="C15" s="26">
        <f>VLOOKUP(M15,[1]aux!$A$2:$B$35,2)</f>
        <v>24</v>
      </c>
      <c r="D15" s="55" t="s">
        <v>40</v>
      </c>
      <c r="E15" s="55" t="s">
        <v>41</v>
      </c>
      <c r="F15" s="54" t="s">
        <v>41</v>
      </c>
      <c r="G15" s="54" t="s">
        <v>42</v>
      </c>
      <c r="H15" s="54">
        <v>0</v>
      </c>
      <c r="I15" s="54">
        <f t="shared" si="2"/>
        <v>3</v>
      </c>
      <c r="J15" s="54">
        <f t="shared" si="3"/>
        <v>3</v>
      </c>
      <c r="K15" s="54">
        <f t="shared" si="4"/>
        <v>2</v>
      </c>
      <c r="L15" s="54">
        <f t="shared" si="5"/>
        <v>1</v>
      </c>
      <c r="M15" s="54">
        <f t="shared" si="6"/>
        <v>3321</v>
      </c>
      <c r="N15" s="54">
        <v>8</v>
      </c>
      <c r="O15" s="54">
        <v>13</v>
      </c>
      <c r="P15" s="54">
        <v>1</v>
      </c>
      <c r="Q15" s="54">
        <v>1</v>
      </c>
      <c r="R15" s="54">
        <v>2</v>
      </c>
      <c r="S15" s="54" t="s">
        <v>42</v>
      </c>
      <c r="T15" s="26">
        <f t="shared" si="7"/>
        <v>17</v>
      </c>
      <c r="U15" s="54">
        <v>0</v>
      </c>
      <c r="V15" s="54">
        <v>0</v>
      </c>
      <c r="W15" s="19"/>
      <c r="X15" s="11">
        <f>VLOOKUP($C15,[2]Prague!$BB$7:$BK$40,5)</f>
        <v>15</v>
      </c>
      <c r="Y15" s="11">
        <f>VLOOKUP($C15,[2]Prague!$BB$7:$BK$40,6)</f>
        <v>35</v>
      </c>
      <c r="Z15" s="11">
        <f>VLOOKUP($C15,[2]Prague!$BB$7:$BK$40,7)</f>
        <v>65</v>
      </c>
      <c r="AA15" s="11">
        <f>VLOOKUP($C15,[2]Prague!$BB$7:$BK$40,8)</f>
        <v>92</v>
      </c>
      <c r="AB15" s="11">
        <f>VLOOKUP($C15,[2]Prague!$BB$7:$BK$40,9)</f>
        <v>116</v>
      </c>
      <c r="AC15" s="11">
        <f>VLOOKUP($C15,[2]Prague!$BB$7:$BK$40,10)</f>
        <v>108</v>
      </c>
      <c r="AD15" s="12">
        <f t="shared" si="8"/>
        <v>0</v>
      </c>
      <c r="AE15" s="12">
        <f t="shared" si="9"/>
        <v>0</v>
      </c>
      <c r="AF15" s="12">
        <v>0</v>
      </c>
      <c r="AG15" s="12" t="s">
        <v>38</v>
      </c>
      <c r="AH15" s="12" t="s">
        <v>38</v>
      </c>
      <c r="AI15" s="12">
        <f t="shared" si="10"/>
        <v>133</v>
      </c>
      <c r="AJ15" s="12">
        <v>0</v>
      </c>
      <c r="AK15" s="12">
        <f t="shared" si="11"/>
        <v>148</v>
      </c>
      <c r="AL15" s="12">
        <f t="shared" si="12"/>
        <v>162</v>
      </c>
      <c r="AM15" s="12">
        <f t="shared" si="13"/>
        <v>0</v>
      </c>
      <c r="AN15" s="12">
        <f t="shared" si="14"/>
        <v>0</v>
      </c>
      <c r="AO15" s="14">
        <f t="shared" si="0"/>
        <v>381.58982642556316</v>
      </c>
      <c r="AP15" s="11">
        <f>VLOOKUP($C15,[1]Prague!$BB$7:$BK$40,5)</f>
        <v>15</v>
      </c>
      <c r="AQ15" s="11">
        <f>VLOOKUP($C15,[1]Prague!$BB$7:$BK$40,6)</f>
        <v>35</v>
      </c>
      <c r="AR15" s="11">
        <f>VLOOKUP($C15,[1]Prague!$BB$7:$BK$40,7)</f>
        <v>65</v>
      </c>
      <c r="AS15" s="11">
        <f>VLOOKUP($C15,[1]Prague!$BB$7:$BK$40,8)</f>
        <v>93</v>
      </c>
      <c r="AT15" s="11">
        <f>VLOOKUP($C15,[1]Prague!$BB$7:$BK$40,9)</f>
        <v>117</v>
      </c>
      <c r="AU15" s="11">
        <f>VLOOKUP($C15,[1]Prague!$BB$7:$BK$40,10)</f>
        <v>109</v>
      </c>
      <c r="AV15" s="12">
        <f t="shared" si="15"/>
        <v>0</v>
      </c>
      <c r="AW15" s="12">
        <f t="shared" si="16"/>
        <v>0</v>
      </c>
      <c r="AX15" s="12">
        <v>0</v>
      </c>
      <c r="AY15" s="12" t="s">
        <v>38</v>
      </c>
      <c r="AZ15" s="12" t="s">
        <v>38</v>
      </c>
      <c r="BA15" s="12">
        <f t="shared" si="17"/>
        <v>134</v>
      </c>
      <c r="BB15" s="12">
        <v>0</v>
      </c>
      <c r="BC15" s="12">
        <f t="shared" si="18"/>
        <v>149</v>
      </c>
      <c r="BD15" s="12">
        <f t="shared" si="19"/>
        <v>162</v>
      </c>
      <c r="BE15" s="12">
        <f t="shared" si="20"/>
        <v>0</v>
      </c>
      <c r="BF15" s="12">
        <f t="shared" si="21"/>
        <v>0</v>
      </c>
      <c r="BG15" s="14">
        <f t="shared" si="1"/>
        <v>267.73503484536872</v>
      </c>
      <c r="BH15" s="21">
        <f>IF(N15=2,BH44*'4 PEF'!$C$4,IF(OR($N15=3,$N15=4,$N15=5,$N15=6),BH44*'4 PEF'!$C$5,IF(OR($N15=7,$N15=8),BH44*'4 PEF'!$C$8,IF($N15=9,BH44*'4 PEF'!$C$7,IF($N15=10,BH44*'4 PEF'!$C$6)))))</f>
        <v>61.221438762531783</v>
      </c>
      <c r="BI15" s="21">
        <f>BI44*'4 PEF'!$C$8</f>
        <v>0.91854466404953861</v>
      </c>
      <c r="BJ15" s="21">
        <f>IF($N15=2,BJ44*'4 PEF'!$C$4,IF(OR($N15=3,$N15=4,$N15=5,$N15=6),BJ44*'4 PEF'!$C$5,IF(OR($N15=7,$N15=8),BJ44*'4 PEF'!$C$8,IF($N15=9,BJ44*'4 PEF'!$C$7,IF($N15=10,BJ44*'4 PEF'!$C$6)))))</f>
        <v>14.327520031246017</v>
      </c>
      <c r="BK15" s="21">
        <f>BK44*'4 PEF'!$C$8</f>
        <v>36.445679657140182</v>
      </c>
      <c r="BL15" s="21">
        <f>BL44*'4 PEF'!$C$8</f>
        <v>1.3983559016588247</v>
      </c>
      <c r="BM15" s="39">
        <f>BM44*'4 PEF'!$C$8</f>
        <v>0</v>
      </c>
      <c r="BN15" s="40">
        <f t="shared" si="22"/>
        <v>114.31153901662636</v>
      </c>
      <c r="BO15" s="21">
        <f>IF(OR($N15=3,$N15=4,$N15=5,$N15=6),BO44*'4 PEF'!$C$5,IF(OR($N15=7,$N15=8),BO44*'4 PEF'!$C$8,IF($N15=9,BO44*'4 PEF'!$C$7,IF($N15=10,BO44*'4 PEF'!$C$6))))</f>
        <v>57.19917703665957</v>
      </c>
      <c r="BP15" s="21">
        <f>BP44*'4 PEF'!$C$8</f>
        <v>0.15551732613437338</v>
      </c>
      <c r="BQ15" s="21">
        <f>IF(OR($N15=3,$N15=4,$N15=5,$N15=6),BQ44*'4 PEF'!$C$5,IF(OR($N15=7,$N15=8),BQ44*'4 PEF'!$C$8,IF($N15=9,BQ44*'4 PEF'!$C$7,IF($N15=10,BQ44*'4 PEF'!$C$6))))</f>
        <v>21.932661210256448</v>
      </c>
      <c r="BR15" s="21">
        <f>BR44*'4 PEF'!$C$8</f>
        <v>37.481438545457841</v>
      </c>
      <c r="BS15" s="21">
        <f>BS44*'4 PEF'!$C$8</f>
        <v>1.2543607365072689</v>
      </c>
      <c r="BT15" s="39">
        <f>BT44*'4 PEF'!$C$8</f>
        <v>0</v>
      </c>
      <c r="BU15" s="40">
        <f t="shared" si="23"/>
        <v>118.02315485501549</v>
      </c>
    </row>
    <row r="16" spans="1:73" ht="15" customHeight="1" x14ac:dyDescent="0.25">
      <c r="A16" s="188"/>
      <c r="B16" s="100">
        <v>11</v>
      </c>
      <c r="C16" s="26">
        <f>VLOOKUP(M16,[1]aux!$A$2:$B$35,2)</f>
        <v>32</v>
      </c>
      <c r="D16" s="55" t="s">
        <v>41</v>
      </c>
      <c r="E16" s="55" t="s">
        <v>41</v>
      </c>
      <c r="F16" s="54" t="s">
        <v>41</v>
      </c>
      <c r="G16" s="54" t="s">
        <v>42</v>
      </c>
      <c r="H16" s="54">
        <v>0</v>
      </c>
      <c r="I16" s="54">
        <f t="shared" si="2"/>
        <v>4</v>
      </c>
      <c r="J16" s="54">
        <f t="shared" si="3"/>
        <v>3</v>
      </c>
      <c r="K16" s="54">
        <f t="shared" si="4"/>
        <v>2</v>
      </c>
      <c r="L16" s="54">
        <f t="shared" si="5"/>
        <v>1</v>
      </c>
      <c r="M16" s="54">
        <f t="shared" si="6"/>
        <v>4321</v>
      </c>
      <c r="N16" s="54">
        <v>8</v>
      </c>
      <c r="O16" s="54">
        <v>13</v>
      </c>
      <c r="P16" s="54">
        <v>1</v>
      </c>
      <c r="Q16" s="54">
        <v>1</v>
      </c>
      <c r="R16" s="54">
        <v>2</v>
      </c>
      <c r="S16" s="54" t="s">
        <v>42</v>
      </c>
      <c r="T16" s="26">
        <f t="shared" si="7"/>
        <v>17</v>
      </c>
      <c r="U16" s="54">
        <v>0</v>
      </c>
      <c r="V16" s="54">
        <v>0</v>
      </c>
      <c r="W16" s="19"/>
      <c r="X16" s="11">
        <f>VLOOKUP($C16,[2]Prague!$BB$7:$BK$40,5)</f>
        <v>17</v>
      </c>
      <c r="Y16" s="11">
        <f>VLOOKUP($C16,[2]Prague!$BB$7:$BK$40,6)</f>
        <v>37</v>
      </c>
      <c r="Z16" s="11">
        <f>VLOOKUP($C16,[2]Prague!$BB$7:$BK$40,7)</f>
        <v>67</v>
      </c>
      <c r="AA16" s="11">
        <f>VLOOKUP($C16,[2]Prague!$BB$7:$BK$40,8)</f>
        <v>92</v>
      </c>
      <c r="AB16" s="11">
        <f>VLOOKUP($C16,[2]Prague!$BB$7:$BK$40,9)</f>
        <v>116</v>
      </c>
      <c r="AC16" s="11">
        <f>VLOOKUP($C16,[2]Prague!$BB$7:$BK$40,10)</f>
        <v>108</v>
      </c>
      <c r="AD16" s="12">
        <f t="shared" si="8"/>
        <v>0</v>
      </c>
      <c r="AE16" s="12">
        <f t="shared" si="9"/>
        <v>0</v>
      </c>
      <c r="AF16" s="12">
        <v>0</v>
      </c>
      <c r="AG16" s="12" t="s">
        <v>38</v>
      </c>
      <c r="AH16" s="12" t="s">
        <v>38</v>
      </c>
      <c r="AI16" s="12">
        <f t="shared" si="10"/>
        <v>133</v>
      </c>
      <c r="AJ16" s="12">
        <v>0</v>
      </c>
      <c r="AK16" s="12">
        <f t="shared" si="11"/>
        <v>148</v>
      </c>
      <c r="AL16" s="12">
        <f t="shared" si="12"/>
        <v>162</v>
      </c>
      <c r="AM16" s="12">
        <f t="shared" si="13"/>
        <v>0</v>
      </c>
      <c r="AN16" s="12">
        <f t="shared" si="14"/>
        <v>0</v>
      </c>
      <c r="AO16" s="14">
        <f t="shared" si="0"/>
        <v>398.71871928270593</v>
      </c>
      <c r="AP16" s="11">
        <f>VLOOKUP($C16,[1]Prague!$BB$7:$BK$40,5)</f>
        <v>17</v>
      </c>
      <c r="AQ16" s="11">
        <f>VLOOKUP($C16,[1]Prague!$BB$7:$BK$40,6)</f>
        <v>37</v>
      </c>
      <c r="AR16" s="11">
        <f>VLOOKUP($C16,[1]Prague!$BB$7:$BK$40,7)</f>
        <v>67</v>
      </c>
      <c r="AS16" s="11">
        <f>VLOOKUP($C16,[1]Prague!$BB$7:$BK$40,8)</f>
        <v>93</v>
      </c>
      <c r="AT16" s="11">
        <f>VLOOKUP($C16,[1]Prague!$BB$7:$BK$40,9)</f>
        <v>117</v>
      </c>
      <c r="AU16" s="11">
        <f>VLOOKUP($C16,[1]Prague!$BB$7:$BK$40,10)</f>
        <v>109</v>
      </c>
      <c r="AV16" s="12">
        <f t="shared" si="15"/>
        <v>0</v>
      </c>
      <c r="AW16" s="12">
        <f t="shared" si="16"/>
        <v>0</v>
      </c>
      <c r="AX16" s="12">
        <v>0</v>
      </c>
      <c r="AY16" s="12" t="s">
        <v>38</v>
      </c>
      <c r="AZ16" s="12" t="s">
        <v>38</v>
      </c>
      <c r="BA16" s="12">
        <f t="shared" si="17"/>
        <v>134</v>
      </c>
      <c r="BB16" s="12">
        <v>0</v>
      </c>
      <c r="BC16" s="12">
        <f t="shared" si="18"/>
        <v>149</v>
      </c>
      <c r="BD16" s="12">
        <f t="shared" si="19"/>
        <v>162</v>
      </c>
      <c r="BE16" s="12">
        <f t="shared" si="20"/>
        <v>0</v>
      </c>
      <c r="BF16" s="12">
        <f t="shared" si="21"/>
        <v>0</v>
      </c>
      <c r="BG16" s="14">
        <f t="shared" si="1"/>
        <v>274.72010555243941</v>
      </c>
      <c r="BH16" s="21">
        <f>IF(N16=2,BH45*'4 PEF'!$C$4,IF(OR($N16=3,$N16=4,$N16=5,$N16=6),BH45*'4 PEF'!$C$5,IF(OR($N16=7,$N16=8),BH45*'4 PEF'!$C$8,IF($N16=9,BH45*'4 PEF'!$C$7,IF($N16=10,BH45*'4 PEF'!$C$6)))))</f>
        <v>54.949119780455192</v>
      </c>
      <c r="BI16" s="21">
        <f>BI45*'4 PEF'!$C$8</f>
        <v>0.92795906106751336</v>
      </c>
      <c r="BJ16" s="21">
        <f>IF($N16=2,BJ45*'4 PEF'!$C$4,IF(OR($N16=3,$N16=4,$N16=5,$N16=6),BJ45*'4 PEF'!$C$5,IF(OR($N16=7,$N16=8),BJ45*'4 PEF'!$C$8,IF($N16=9,BJ45*'4 PEF'!$C$7,IF($N16=10,BJ45*'4 PEF'!$C$6)))))</f>
        <v>14.374895314891615</v>
      </c>
      <c r="BK16" s="21">
        <f>BK45*'4 PEF'!$C$8</f>
        <v>36.445679657140182</v>
      </c>
      <c r="BL16" s="21">
        <f>BL45*'4 PEF'!$C$8</f>
        <v>1.3572104069517705</v>
      </c>
      <c r="BM16" s="39">
        <f>BM45*'4 PEF'!$C$8</f>
        <v>0</v>
      </c>
      <c r="BN16" s="40">
        <f t="shared" si="22"/>
        <v>108.05486422050626</v>
      </c>
      <c r="BO16" s="21">
        <f>IF(OR($N16=3,$N16=4,$N16=5,$N16=6),BO45*'4 PEF'!$C$5,IF(OR($N16=7,$N16=8),BO45*'4 PEF'!$C$8,IF($N16=9,BO45*'4 PEF'!$C$7,IF($N16=10,BO45*'4 PEF'!$C$6))))</f>
        <v>54.520632441025995</v>
      </c>
      <c r="BP16" s="21">
        <f>BP45*'4 PEF'!$C$8</f>
        <v>0.15421943540926275</v>
      </c>
      <c r="BQ16" s="21">
        <f>IF(OR($N16=3,$N16=4,$N16=5,$N16=6),BQ45*'4 PEF'!$C$5,IF(OR($N16=7,$N16=8),BQ45*'4 PEF'!$C$8,IF($N16=9,BQ45*'4 PEF'!$C$7,IF($N16=10,BQ45*'4 PEF'!$C$6))))</f>
        <v>21.982723237885146</v>
      </c>
      <c r="BR16" s="21">
        <f>BR45*'4 PEF'!$C$8</f>
        <v>37.481438545457841</v>
      </c>
      <c r="BS16" s="21">
        <f>BS45*'4 PEF'!$C$8</f>
        <v>1.2397917130903757</v>
      </c>
      <c r="BT16" s="39">
        <f>BT45*'4 PEF'!$C$8</f>
        <v>0</v>
      </c>
      <c r="BU16" s="40">
        <f t="shared" si="23"/>
        <v>115.37880537286861</v>
      </c>
    </row>
    <row r="17" spans="1:73" ht="15" customHeight="1" x14ac:dyDescent="0.25">
      <c r="A17" s="188"/>
      <c r="B17" s="100">
        <v>12</v>
      </c>
      <c r="C17" s="26">
        <f>VLOOKUP(M17,[1]aux!$A$2:$B$35,2)</f>
        <v>26</v>
      </c>
      <c r="D17" s="55" t="s">
        <v>40</v>
      </c>
      <c r="E17" s="55" t="s">
        <v>41</v>
      </c>
      <c r="F17" s="54" t="s">
        <v>41</v>
      </c>
      <c r="G17" s="54" t="s">
        <v>42</v>
      </c>
      <c r="H17" s="54">
        <v>1</v>
      </c>
      <c r="I17" s="54">
        <f t="shared" si="2"/>
        <v>3</v>
      </c>
      <c r="J17" s="54">
        <f t="shared" si="3"/>
        <v>3</v>
      </c>
      <c r="K17" s="54">
        <f t="shared" si="4"/>
        <v>2</v>
      </c>
      <c r="L17" s="54">
        <f t="shared" si="5"/>
        <v>2</v>
      </c>
      <c r="M17" s="54">
        <f t="shared" si="6"/>
        <v>3322</v>
      </c>
      <c r="N17" s="54">
        <v>8</v>
      </c>
      <c r="O17" s="54">
        <v>13</v>
      </c>
      <c r="P17" s="54">
        <v>1</v>
      </c>
      <c r="Q17" s="54">
        <v>1</v>
      </c>
      <c r="R17" s="54">
        <v>2</v>
      </c>
      <c r="S17" s="54" t="s">
        <v>42</v>
      </c>
      <c r="T17" s="26">
        <f t="shared" si="7"/>
        <v>17</v>
      </c>
      <c r="U17" s="54">
        <v>0</v>
      </c>
      <c r="V17" s="54">
        <v>0</v>
      </c>
      <c r="W17" s="19"/>
      <c r="X17" s="11">
        <f>VLOOKUP($C17,[2]Prague!$BB$7:$BK$40,5)</f>
        <v>15</v>
      </c>
      <c r="Y17" s="11">
        <f>VLOOKUP($C17,[2]Prague!$BB$7:$BK$40,6)</f>
        <v>35</v>
      </c>
      <c r="Z17" s="11">
        <f>VLOOKUP($C17,[2]Prague!$BB$7:$BK$40,7)</f>
        <v>65</v>
      </c>
      <c r="AA17" s="11">
        <f>VLOOKUP($C17,[2]Prague!$BB$7:$BK$40,8)</f>
        <v>92</v>
      </c>
      <c r="AB17" s="11">
        <f>VLOOKUP($C17,[2]Prague!$BB$7:$BK$40,9)</f>
        <v>116</v>
      </c>
      <c r="AC17" s="11">
        <f>VLOOKUP($C17,[2]Prague!$BB$7:$BK$40,10)</f>
        <v>108</v>
      </c>
      <c r="AD17" s="12">
        <f t="shared" si="8"/>
        <v>169</v>
      </c>
      <c r="AE17" s="12">
        <f t="shared" si="9"/>
        <v>167</v>
      </c>
      <c r="AF17" s="12">
        <v>0</v>
      </c>
      <c r="AG17" s="12" t="s">
        <v>38</v>
      </c>
      <c r="AH17" s="12" t="s">
        <v>38</v>
      </c>
      <c r="AI17" s="12">
        <f t="shared" si="10"/>
        <v>133</v>
      </c>
      <c r="AJ17" s="12">
        <v>0</v>
      </c>
      <c r="AK17" s="12">
        <f t="shared" si="11"/>
        <v>148</v>
      </c>
      <c r="AL17" s="12">
        <f t="shared" si="12"/>
        <v>162</v>
      </c>
      <c r="AM17" s="12">
        <f t="shared" si="13"/>
        <v>0</v>
      </c>
      <c r="AN17" s="12">
        <f t="shared" si="14"/>
        <v>0</v>
      </c>
      <c r="AO17" s="14">
        <f t="shared" si="0"/>
        <v>401.87232642556319</v>
      </c>
      <c r="AP17" s="11">
        <f>VLOOKUP($C17,[1]Prague!$BB$7:$BK$40,5)</f>
        <v>15</v>
      </c>
      <c r="AQ17" s="11">
        <f>VLOOKUP($C17,[1]Prague!$BB$7:$BK$40,6)</f>
        <v>35</v>
      </c>
      <c r="AR17" s="11">
        <f>VLOOKUP($C17,[1]Prague!$BB$7:$BK$40,7)</f>
        <v>65</v>
      </c>
      <c r="AS17" s="11">
        <f>VLOOKUP($C17,[1]Prague!$BB$7:$BK$40,8)</f>
        <v>93</v>
      </c>
      <c r="AT17" s="11">
        <f>VLOOKUP($C17,[1]Prague!$BB$7:$BK$40,9)</f>
        <v>117</v>
      </c>
      <c r="AU17" s="11">
        <f>VLOOKUP($C17,[1]Prague!$BB$7:$BK$40,10)</f>
        <v>109</v>
      </c>
      <c r="AV17" s="12">
        <f t="shared" si="15"/>
        <v>170</v>
      </c>
      <c r="AW17" s="12">
        <f t="shared" si="16"/>
        <v>168</v>
      </c>
      <c r="AX17" s="12">
        <v>0</v>
      </c>
      <c r="AY17" s="12" t="s">
        <v>38</v>
      </c>
      <c r="AZ17" s="12" t="s">
        <v>38</v>
      </c>
      <c r="BA17" s="12">
        <f t="shared" si="17"/>
        <v>134</v>
      </c>
      <c r="BB17" s="12">
        <v>0</v>
      </c>
      <c r="BC17" s="12">
        <f t="shared" si="18"/>
        <v>149</v>
      </c>
      <c r="BD17" s="12">
        <f t="shared" si="19"/>
        <v>162</v>
      </c>
      <c r="BE17" s="12">
        <f t="shared" si="20"/>
        <v>0</v>
      </c>
      <c r="BF17" s="12">
        <f t="shared" si="21"/>
        <v>0</v>
      </c>
      <c r="BG17" s="14">
        <f t="shared" si="1"/>
        <v>283.79151969385356</v>
      </c>
      <c r="BH17" s="21">
        <f>IF(N17=2,BH46*'4 PEF'!$C$4,IF(OR($N17=3,$N17=4,$N17=5,$N17=6),BH46*'4 PEF'!$C$5,IF(OR($N17=7,$N17=8),BH46*'4 PEF'!$C$8,IF($N17=9,BH46*'4 PEF'!$C$7,IF($N17=10,BH46*'4 PEF'!$C$6)))))</f>
        <v>44.238719940236372</v>
      </c>
      <c r="BI17" s="21">
        <f>BI46*'4 PEF'!$C$8</f>
        <v>0.95454321696166378</v>
      </c>
      <c r="BJ17" s="21">
        <f>IF($N17=2,BJ46*'4 PEF'!$C$4,IF(OR($N17=3,$N17=4,$N17=5,$N17=6),BJ46*'4 PEF'!$C$5,IF(OR($N17=7,$N17=8),BJ46*'4 PEF'!$C$8,IF($N17=9,BJ46*'4 PEF'!$C$7,IF($N17=10,BJ46*'4 PEF'!$C$6)))))</f>
        <v>14.618823443699762</v>
      </c>
      <c r="BK17" s="21">
        <f>BK46*'4 PEF'!$C$8</f>
        <v>36.445679657140182</v>
      </c>
      <c r="BL17" s="21">
        <f>BL46*'4 PEF'!$C$8</f>
        <v>15.702440058226189</v>
      </c>
      <c r="BM17" s="39">
        <f>BM46*'4 PEF'!$C$8</f>
        <v>0</v>
      </c>
      <c r="BN17" s="40">
        <f t="shared" si="22"/>
        <v>111.96020631626416</v>
      </c>
      <c r="BO17" s="21">
        <f>IF(OR($N17=3,$N17=4,$N17=5,$N17=6),BO46*'4 PEF'!$C$5,IF(OR($N17=7,$N17=8),BO46*'4 PEF'!$C$8,IF($N17=9,BO46*'4 PEF'!$C$7,IF($N17=10,BO46*'4 PEF'!$C$6))))</f>
        <v>41.586921167238735</v>
      </c>
      <c r="BP17" s="21">
        <f>BP46*'4 PEF'!$C$8</f>
        <v>0.14012356417702773</v>
      </c>
      <c r="BQ17" s="21">
        <f>IF(OR($N17=3,$N17=4,$N17=5,$N17=6),BQ46*'4 PEF'!$C$5,IF(OR($N17=7,$N17=8),BQ46*'4 PEF'!$C$8,IF($N17=9,BQ46*'4 PEF'!$C$7,IF($N17=10,BQ46*'4 PEF'!$C$6))))</f>
        <v>22.620927774146786</v>
      </c>
      <c r="BR17" s="21">
        <f>BR46*'4 PEF'!$C$8</f>
        <v>37.481438545457841</v>
      </c>
      <c r="BS17" s="21">
        <f>BS46*'4 PEF'!$C$8</f>
        <v>15.105970066915654</v>
      </c>
      <c r="BT17" s="39">
        <f>BT46*'4 PEF'!$C$8</f>
        <v>0</v>
      </c>
      <c r="BU17" s="40">
        <f t="shared" si="23"/>
        <v>116.93538111793606</v>
      </c>
    </row>
    <row r="18" spans="1:73" ht="15" customHeight="1" x14ac:dyDescent="0.25">
      <c r="A18" s="188"/>
      <c r="B18" s="100">
        <v>13</v>
      </c>
      <c r="C18" s="26">
        <f>VLOOKUP(M18,[1]aux!$A$2:$B$35,2)</f>
        <v>34</v>
      </c>
      <c r="D18" s="55" t="s">
        <v>41</v>
      </c>
      <c r="E18" s="55" t="s">
        <v>41</v>
      </c>
      <c r="F18" s="54" t="s">
        <v>41</v>
      </c>
      <c r="G18" s="54" t="s">
        <v>42</v>
      </c>
      <c r="H18" s="54">
        <v>1</v>
      </c>
      <c r="I18" s="54">
        <f t="shared" si="2"/>
        <v>4</v>
      </c>
      <c r="J18" s="54">
        <f t="shared" si="3"/>
        <v>3</v>
      </c>
      <c r="K18" s="54">
        <f t="shared" si="4"/>
        <v>2</v>
      </c>
      <c r="L18" s="54">
        <f t="shared" si="5"/>
        <v>2</v>
      </c>
      <c r="M18" s="54">
        <f t="shared" si="6"/>
        <v>4322</v>
      </c>
      <c r="N18" s="54">
        <v>8</v>
      </c>
      <c r="O18" s="54">
        <v>13</v>
      </c>
      <c r="P18" s="54">
        <v>1</v>
      </c>
      <c r="Q18" s="54">
        <v>1</v>
      </c>
      <c r="R18" s="54">
        <v>2</v>
      </c>
      <c r="S18" s="54" t="s">
        <v>42</v>
      </c>
      <c r="T18" s="26">
        <f t="shared" si="7"/>
        <v>17</v>
      </c>
      <c r="U18" s="54">
        <v>0</v>
      </c>
      <c r="V18" s="54">
        <v>0</v>
      </c>
      <c r="W18" s="19"/>
      <c r="X18" s="11">
        <f>VLOOKUP($C18,[2]Prague!$BB$7:$BK$40,5)</f>
        <v>17</v>
      </c>
      <c r="Y18" s="11">
        <f>VLOOKUP($C18,[2]Prague!$BB$7:$BK$40,6)</f>
        <v>37</v>
      </c>
      <c r="Z18" s="11">
        <f>VLOOKUP($C18,[2]Prague!$BB$7:$BK$40,7)</f>
        <v>67</v>
      </c>
      <c r="AA18" s="11">
        <f>VLOOKUP($C18,[2]Prague!$BB$7:$BK$40,8)</f>
        <v>92</v>
      </c>
      <c r="AB18" s="11">
        <f>VLOOKUP($C18,[2]Prague!$BB$7:$BK$40,9)</f>
        <v>116</v>
      </c>
      <c r="AC18" s="11">
        <f>VLOOKUP($C18,[2]Prague!$BB$7:$BK$40,10)</f>
        <v>108</v>
      </c>
      <c r="AD18" s="12">
        <f t="shared" si="8"/>
        <v>169</v>
      </c>
      <c r="AE18" s="12">
        <f t="shared" si="9"/>
        <v>167</v>
      </c>
      <c r="AF18" s="12">
        <v>0</v>
      </c>
      <c r="AG18" s="12" t="s">
        <v>38</v>
      </c>
      <c r="AH18" s="12" t="s">
        <v>38</v>
      </c>
      <c r="AI18" s="12">
        <f t="shared" si="10"/>
        <v>133</v>
      </c>
      <c r="AJ18" s="12">
        <v>0</v>
      </c>
      <c r="AK18" s="12">
        <f t="shared" si="11"/>
        <v>148</v>
      </c>
      <c r="AL18" s="12">
        <f t="shared" si="12"/>
        <v>162</v>
      </c>
      <c r="AM18" s="12">
        <f t="shared" si="13"/>
        <v>0</v>
      </c>
      <c r="AN18" s="12">
        <f t="shared" si="14"/>
        <v>0</v>
      </c>
      <c r="AO18" s="14">
        <f t="shared" si="0"/>
        <v>419.00121928270596</v>
      </c>
      <c r="AP18" s="11">
        <f>VLOOKUP($C18,[1]Prague!$BB$7:$BK$40,5)</f>
        <v>17</v>
      </c>
      <c r="AQ18" s="11">
        <f>VLOOKUP($C18,[1]Prague!$BB$7:$BK$40,6)</f>
        <v>37</v>
      </c>
      <c r="AR18" s="11">
        <f>VLOOKUP($C18,[1]Prague!$BB$7:$BK$40,7)</f>
        <v>67</v>
      </c>
      <c r="AS18" s="11">
        <f>VLOOKUP($C18,[1]Prague!$BB$7:$BK$40,8)</f>
        <v>93</v>
      </c>
      <c r="AT18" s="11">
        <f>VLOOKUP($C18,[1]Prague!$BB$7:$BK$40,9)</f>
        <v>117</v>
      </c>
      <c r="AU18" s="11">
        <f>VLOOKUP($C18,[1]Prague!$BB$7:$BK$40,10)</f>
        <v>109</v>
      </c>
      <c r="AV18" s="12">
        <f t="shared" si="15"/>
        <v>170</v>
      </c>
      <c r="AW18" s="12">
        <f t="shared" si="16"/>
        <v>168</v>
      </c>
      <c r="AX18" s="12">
        <v>0</v>
      </c>
      <c r="AY18" s="12" t="s">
        <v>38</v>
      </c>
      <c r="AZ18" s="12" t="s">
        <v>38</v>
      </c>
      <c r="BA18" s="12">
        <f t="shared" si="17"/>
        <v>134</v>
      </c>
      <c r="BB18" s="12">
        <v>0</v>
      </c>
      <c r="BC18" s="12">
        <f t="shared" si="18"/>
        <v>149</v>
      </c>
      <c r="BD18" s="12">
        <f t="shared" si="19"/>
        <v>162</v>
      </c>
      <c r="BE18" s="12">
        <f t="shared" si="20"/>
        <v>0</v>
      </c>
      <c r="BF18" s="12">
        <f t="shared" si="21"/>
        <v>0</v>
      </c>
      <c r="BG18" s="14">
        <f t="shared" si="1"/>
        <v>290.77659040092425</v>
      </c>
      <c r="BH18" s="21">
        <f>IF(N18=2,BH47*'4 PEF'!$C$4,IF(OR($N18=3,$N18=4,$N18=5,$N18=6),BH47*'4 PEF'!$C$5,IF(OR($N18=7,$N18=8),BH47*'4 PEF'!$C$8,IF($N18=9,BH47*'4 PEF'!$C$7,IF($N18=10,BH47*'4 PEF'!$C$6)))))</f>
        <v>38.97213814021049</v>
      </c>
      <c r="BI18" s="21">
        <f>BI47*'4 PEF'!$C$8</f>
        <v>0.96873874868814835</v>
      </c>
      <c r="BJ18" s="21">
        <f>IF($N18=2,BJ47*'4 PEF'!$C$4,IF(OR($N18=3,$N18=4,$N18=5,$N18=6),BJ47*'4 PEF'!$C$5,IF(OR($N18=7,$N18=8),BJ47*'4 PEF'!$C$8,IF($N18=9,BJ47*'4 PEF'!$C$7,IF($N18=10,BJ47*'4 PEF'!$C$6)))))</f>
        <v>14.702705090702331</v>
      </c>
      <c r="BK18" s="21">
        <f>BK47*'4 PEF'!$C$8</f>
        <v>36.445679657140182</v>
      </c>
      <c r="BL18" s="21">
        <f>BL47*'4 PEF'!$C$8</f>
        <v>15.65906510901387</v>
      </c>
      <c r="BM18" s="39">
        <f>BM47*'4 PEF'!$C$8</f>
        <v>0</v>
      </c>
      <c r="BN18" s="40">
        <f t="shared" si="22"/>
        <v>106.74832674575502</v>
      </c>
      <c r="BO18" s="21">
        <f>IF(OR($N18=3,$N18=4,$N18=5,$N18=6),BO47*'4 PEF'!$C$5,IF(OR($N18=7,$N18=8),BO47*'4 PEF'!$C$8,IF($N18=9,BO47*'4 PEF'!$C$7,IF($N18=10,BO47*'4 PEF'!$C$6))))</f>
        <v>39.413922365862838</v>
      </c>
      <c r="BP18" s="21">
        <f>BP47*'4 PEF'!$C$8</f>
        <v>0.13860375416147749</v>
      </c>
      <c r="BQ18" s="21">
        <f>IF(OR($N18=3,$N18=4,$N18=5,$N18=6),BQ47*'4 PEF'!$C$5,IF(OR($N18=7,$N18=8),BQ47*'4 PEF'!$C$8,IF($N18=9,BQ47*'4 PEF'!$C$7,IF($N18=10,BQ47*'4 PEF'!$C$6))))</f>
        <v>22.715311418435494</v>
      </c>
      <c r="BR18" s="21">
        <f>BR47*'4 PEF'!$C$8</f>
        <v>37.481438545457841</v>
      </c>
      <c r="BS18" s="21">
        <f>BS47*'4 PEF'!$C$8</f>
        <v>15.09089166858147</v>
      </c>
      <c r="BT18" s="39">
        <f>BT47*'4 PEF'!$C$8</f>
        <v>0</v>
      </c>
      <c r="BU18" s="40">
        <f t="shared" si="23"/>
        <v>114.84016775249913</v>
      </c>
    </row>
    <row r="19" spans="1:73" ht="15" customHeight="1" x14ac:dyDescent="0.25">
      <c r="A19" s="188"/>
      <c r="B19" s="100">
        <v>14</v>
      </c>
      <c r="C19" s="26">
        <f>VLOOKUP(M19,[1]aux!$A$2:$B$35,2)</f>
        <v>32</v>
      </c>
      <c r="D19" s="55" t="s">
        <v>41</v>
      </c>
      <c r="E19" s="55" t="s">
        <v>41</v>
      </c>
      <c r="F19" s="54" t="s">
        <v>41</v>
      </c>
      <c r="G19" s="54" t="s">
        <v>42</v>
      </c>
      <c r="H19" s="54">
        <v>0</v>
      </c>
      <c r="I19" s="54">
        <f t="shared" si="2"/>
        <v>4</v>
      </c>
      <c r="J19" s="54">
        <f t="shared" si="3"/>
        <v>3</v>
      </c>
      <c r="K19" s="54">
        <f t="shared" si="4"/>
        <v>2</v>
      </c>
      <c r="L19" s="54">
        <f t="shared" si="5"/>
        <v>1</v>
      </c>
      <c r="M19" s="54">
        <f t="shared" si="6"/>
        <v>4321</v>
      </c>
      <c r="N19" s="54">
        <v>6</v>
      </c>
      <c r="O19" s="54">
        <v>0</v>
      </c>
      <c r="P19" s="54">
        <v>1</v>
      </c>
      <c r="Q19" s="54">
        <v>0</v>
      </c>
      <c r="R19" s="54">
        <v>2</v>
      </c>
      <c r="S19" s="54" t="s">
        <v>42</v>
      </c>
      <c r="T19" s="26">
        <f t="shared" si="7"/>
        <v>21</v>
      </c>
      <c r="U19" s="54">
        <v>1</v>
      </c>
      <c r="V19" s="54">
        <v>1</v>
      </c>
      <c r="W19" s="19"/>
      <c r="X19" s="11">
        <f>VLOOKUP($C19,[2]Prague!$BB$7:$BK$40,5)</f>
        <v>17</v>
      </c>
      <c r="Y19" s="11">
        <f>VLOOKUP($C19,[2]Prague!$BB$7:$BK$40,6)</f>
        <v>37</v>
      </c>
      <c r="Z19" s="11">
        <f>VLOOKUP($C19,[2]Prague!$BB$7:$BK$40,7)</f>
        <v>67</v>
      </c>
      <c r="AA19" s="11">
        <f>VLOOKUP($C19,[2]Prague!$BB$7:$BK$40,8)</f>
        <v>92</v>
      </c>
      <c r="AB19" s="11">
        <f>VLOOKUP($C19,[2]Prague!$BB$7:$BK$40,9)</f>
        <v>116</v>
      </c>
      <c r="AC19" s="11">
        <f>VLOOKUP($C19,[2]Prague!$BB$7:$BK$40,10)</f>
        <v>108</v>
      </c>
      <c r="AD19" s="12">
        <f t="shared" si="8"/>
        <v>0</v>
      </c>
      <c r="AE19" s="12">
        <f t="shared" si="9"/>
        <v>0</v>
      </c>
      <c r="AF19" s="12">
        <v>0</v>
      </c>
      <c r="AG19" s="12" t="s">
        <v>38</v>
      </c>
      <c r="AH19" s="12" t="s">
        <v>38</v>
      </c>
      <c r="AI19" s="12">
        <f t="shared" si="10"/>
        <v>121</v>
      </c>
      <c r="AJ19" s="12">
        <v>0</v>
      </c>
      <c r="AK19" s="12">
        <f t="shared" si="11"/>
        <v>148</v>
      </c>
      <c r="AL19" s="12">
        <f t="shared" si="12"/>
        <v>162</v>
      </c>
      <c r="AM19" s="12">
        <f t="shared" si="13"/>
        <v>185</v>
      </c>
      <c r="AN19" s="12">
        <f t="shared" si="14"/>
        <v>184</v>
      </c>
      <c r="AO19" s="14">
        <f t="shared" si="0"/>
        <v>371.36402197480982</v>
      </c>
      <c r="AP19" s="11">
        <f>VLOOKUP($C19,[1]Prague!$BB$7:$BK$40,5)</f>
        <v>17</v>
      </c>
      <c r="AQ19" s="11">
        <f>VLOOKUP($C19,[1]Prague!$BB$7:$BK$40,6)</f>
        <v>37</v>
      </c>
      <c r="AR19" s="11">
        <f>VLOOKUP($C19,[1]Prague!$BB$7:$BK$40,7)</f>
        <v>67</v>
      </c>
      <c r="AS19" s="11">
        <f>VLOOKUP($C19,[1]Prague!$BB$7:$BK$40,8)</f>
        <v>93</v>
      </c>
      <c r="AT19" s="11">
        <f>VLOOKUP($C19,[1]Prague!$BB$7:$BK$40,9)</f>
        <v>117</v>
      </c>
      <c r="AU19" s="11">
        <f>VLOOKUP($C19,[1]Prague!$BB$7:$BK$40,10)</f>
        <v>109</v>
      </c>
      <c r="AV19" s="12">
        <f t="shared" si="15"/>
        <v>0</v>
      </c>
      <c r="AW19" s="12">
        <f t="shared" si="16"/>
        <v>0</v>
      </c>
      <c r="AX19" s="12">
        <v>0</v>
      </c>
      <c r="AY19" s="12" t="s">
        <v>38</v>
      </c>
      <c r="AZ19" s="12" t="s">
        <v>38</v>
      </c>
      <c r="BA19" s="12">
        <f t="shared" si="17"/>
        <v>122</v>
      </c>
      <c r="BB19" s="12">
        <v>0</v>
      </c>
      <c r="BC19" s="12">
        <f t="shared" si="18"/>
        <v>149</v>
      </c>
      <c r="BD19" s="12">
        <f t="shared" si="19"/>
        <v>162</v>
      </c>
      <c r="BE19" s="12">
        <f t="shared" si="20"/>
        <v>186</v>
      </c>
      <c r="BF19" s="12">
        <f t="shared" si="21"/>
        <v>184</v>
      </c>
      <c r="BG19" s="14">
        <f t="shared" si="1"/>
        <v>258.55795257784769</v>
      </c>
      <c r="BH19" s="21">
        <f>IF(N19=2,BH48*'4 PEF'!$C$4,IF(OR($N19=3,$N19=4,$N19=5,$N19=6),BH48*'4 PEF'!$C$5,IF(OR($N19=7,$N19=8),BH48*'4 PEF'!$C$8,IF($N19=9,BH48*'4 PEF'!$C$7,IF($N19=10,BH48*'4 PEF'!$C$6)))))</f>
        <v>60.69786235006984</v>
      </c>
      <c r="BI19" s="21">
        <f>BI48*'4 PEF'!$C$8</f>
        <v>0</v>
      </c>
      <c r="BJ19" s="21">
        <f>IF($N19=2,BJ48*'4 PEF'!$C$4,IF(OR($N19=3,$N19=4,$N19=5,$N19=6),BJ48*'4 PEF'!$C$5,IF(OR($N19=7,$N19=8),BJ48*'4 PEF'!$C$8,IF($N19=9,BJ48*'4 PEF'!$C$7,IF($N19=10,BJ48*'4 PEF'!$C$6)))))</f>
        <v>10.464661654135339</v>
      </c>
      <c r="BK19" s="21">
        <f>BK48*'4 PEF'!$C$8</f>
        <v>36.445679657140182</v>
      </c>
      <c r="BL19" s="21">
        <f>BL48*'4 PEF'!$C$8</f>
        <v>1.3572104069517705</v>
      </c>
      <c r="BM19" s="39">
        <f>BM48*'4 PEF'!$C$8</f>
        <v>-47.370428571428576</v>
      </c>
      <c r="BN19" s="40">
        <f t="shared" si="22"/>
        <v>61.594985496868546</v>
      </c>
      <c r="BO19" s="21">
        <f>IF(OR($N19=3,$N19=4,$N19=5,$N19=6),BO48*'4 PEF'!$C$5,IF(OR($N19=7,$N19=8),BO48*'4 PEF'!$C$8,IF($N19=9,BO48*'4 PEF'!$C$7,IF($N19=10,BO48*'4 PEF'!$C$6))))</f>
        <v>60.801455330619135</v>
      </c>
      <c r="BP19" s="21">
        <f>BP48*'4 PEF'!$C$8</f>
        <v>0</v>
      </c>
      <c r="BQ19" s="21">
        <f>IF(OR($N19=3,$N19=4,$N19=5,$N19=6),BQ48*'4 PEF'!$C$5,IF(OR($N19=7,$N19=8),BQ48*'4 PEF'!$C$8,IF($N19=9,BQ48*'4 PEF'!$C$7,IF($N19=10,BQ48*'4 PEF'!$C$6))))</f>
        <v>16.641467304625198</v>
      </c>
      <c r="BR19" s="21">
        <f>BR48*'4 PEF'!$C$8</f>
        <v>37.481438545457841</v>
      </c>
      <c r="BS19" s="21">
        <f>BS48*'4 PEF'!$C$8</f>
        <v>1.2397917130903757</v>
      </c>
      <c r="BT19" s="39">
        <f>BT48*'4 PEF'!$C$8</f>
        <v>-29.882181818181817</v>
      </c>
      <c r="BU19" s="40">
        <f t="shared" si="23"/>
        <v>86.281971075610713</v>
      </c>
    </row>
    <row r="20" spans="1:73" ht="15" customHeight="1" x14ac:dyDescent="0.25">
      <c r="A20" s="188"/>
      <c r="B20" s="100">
        <v>15</v>
      </c>
      <c r="C20" s="26">
        <f>VLOOKUP(M20,[1]aux!$A$2:$B$35,2)</f>
        <v>26</v>
      </c>
      <c r="D20" s="55" t="s">
        <v>40</v>
      </c>
      <c r="E20" s="55" t="s">
        <v>41</v>
      </c>
      <c r="F20" s="54" t="s">
        <v>41</v>
      </c>
      <c r="G20" s="54" t="s">
        <v>42</v>
      </c>
      <c r="H20" s="54">
        <v>1</v>
      </c>
      <c r="I20" s="54">
        <f t="shared" si="2"/>
        <v>3</v>
      </c>
      <c r="J20" s="54">
        <f t="shared" si="3"/>
        <v>3</v>
      </c>
      <c r="K20" s="54">
        <f t="shared" si="4"/>
        <v>2</v>
      </c>
      <c r="L20" s="54">
        <f t="shared" si="5"/>
        <v>2</v>
      </c>
      <c r="M20" s="54">
        <f t="shared" si="6"/>
        <v>3322</v>
      </c>
      <c r="N20" s="54">
        <v>6</v>
      </c>
      <c r="O20" s="54">
        <v>0</v>
      </c>
      <c r="P20" s="54">
        <v>1</v>
      </c>
      <c r="Q20" s="54">
        <v>0</v>
      </c>
      <c r="R20" s="54">
        <v>2</v>
      </c>
      <c r="S20" s="54" t="s">
        <v>42</v>
      </c>
      <c r="T20" s="26">
        <f t="shared" si="7"/>
        <v>21</v>
      </c>
      <c r="U20" s="54">
        <v>1</v>
      </c>
      <c r="V20" s="54">
        <v>1</v>
      </c>
      <c r="W20" s="19"/>
      <c r="X20" s="11">
        <f>VLOOKUP($C20,[2]Prague!$BB$7:$BK$40,5)</f>
        <v>15</v>
      </c>
      <c r="Y20" s="11">
        <f>VLOOKUP($C20,[2]Prague!$BB$7:$BK$40,6)</f>
        <v>35</v>
      </c>
      <c r="Z20" s="11">
        <f>VLOOKUP($C20,[2]Prague!$BB$7:$BK$40,7)</f>
        <v>65</v>
      </c>
      <c r="AA20" s="11">
        <f>VLOOKUP($C20,[2]Prague!$BB$7:$BK$40,8)</f>
        <v>92</v>
      </c>
      <c r="AB20" s="11">
        <f>VLOOKUP($C20,[2]Prague!$BB$7:$BK$40,9)</f>
        <v>116</v>
      </c>
      <c r="AC20" s="11">
        <f>VLOOKUP($C20,[2]Prague!$BB$7:$BK$40,10)</f>
        <v>108</v>
      </c>
      <c r="AD20" s="12">
        <f t="shared" si="8"/>
        <v>169</v>
      </c>
      <c r="AE20" s="12">
        <f t="shared" si="9"/>
        <v>167</v>
      </c>
      <c r="AF20" s="12">
        <v>0</v>
      </c>
      <c r="AG20" s="12" t="s">
        <v>38</v>
      </c>
      <c r="AH20" s="12" t="s">
        <v>38</v>
      </c>
      <c r="AI20" s="12">
        <f t="shared" si="10"/>
        <v>121</v>
      </c>
      <c r="AJ20" s="12">
        <v>0</v>
      </c>
      <c r="AK20" s="12">
        <f t="shared" si="11"/>
        <v>148</v>
      </c>
      <c r="AL20" s="12">
        <f t="shared" si="12"/>
        <v>162</v>
      </c>
      <c r="AM20" s="12">
        <f t="shared" si="13"/>
        <v>185</v>
      </c>
      <c r="AN20" s="12">
        <f t="shared" si="14"/>
        <v>184</v>
      </c>
      <c r="AO20" s="14">
        <f t="shared" si="0"/>
        <v>374.51762911766701</v>
      </c>
      <c r="AP20" s="11">
        <f>VLOOKUP($C20,[1]Prague!$BB$7:$BK$40,5)</f>
        <v>15</v>
      </c>
      <c r="AQ20" s="11">
        <f>VLOOKUP($C20,[1]Prague!$BB$7:$BK$40,6)</f>
        <v>35</v>
      </c>
      <c r="AR20" s="11">
        <f>VLOOKUP($C20,[1]Prague!$BB$7:$BK$40,7)</f>
        <v>65</v>
      </c>
      <c r="AS20" s="11">
        <f>VLOOKUP($C20,[1]Prague!$BB$7:$BK$40,8)</f>
        <v>93</v>
      </c>
      <c r="AT20" s="11">
        <f>VLOOKUP($C20,[1]Prague!$BB$7:$BK$40,9)</f>
        <v>117</v>
      </c>
      <c r="AU20" s="11">
        <f>VLOOKUP($C20,[1]Prague!$BB$7:$BK$40,10)</f>
        <v>109</v>
      </c>
      <c r="AV20" s="12">
        <f t="shared" si="15"/>
        <v>170</v>
      </c>
      <c r="AW20" s="12">
        <f t="shared" si="16"/>
        <v>168</v>
      </c>
      <c r="AX20" s="12">
        <v>0</v>
      </c>
      <c r="AY20" s="12" t="s">
        <v>38</v>
      </c>
      <c r="AZ20" s="12" t="s">
        <v>38</v>
      </c>
      <c r="BA20" s="12">
        <f t="shared" si="17"/>
        <v>122</v>
      </c>
      <c r="BB20" s="12">
        <v>0</v>
      </c>
      <c r="BC20" s="12">
        <f t="shared" si="18"/>
        <v>149</v>
      </c>
      <c r="BD20" s="12">
        <f t="shared" si="19"/>
        <v>162</v>
      </c>
      <c r="BE20" s="12">
        <f t="shared" si="20"/>
        <v>186</v>
      </c>
      <c r="BF20" s="12">
        <f t="shared" si="21"/>
        <v>184</v>
      </c>
      <c r="BG20" s="14">
        <f t="shared" si="1"/>
        <v>267.62936671926184</v>
      </c>
      <c r="BH20" s="21">
        <f>IF(N20=2,BH49*'4 PEF'!$C$4,IF(OR($N20=3,$N20=4,$N20=5,$N20=6),BH49*'4 PEF'!$C$5,IF(OR($N20=7,$N20=8),BH49*'4 PEF'!$C$8,IF($N20=9,BH49*'4 PEF'!$C$7,IF($N20=10,BH49*'4 PEF'!$C$6)))))</f>
        <v>48.051558503694316</v>
      </c>
      <c r="BI20" s="21">
        <f>BI49*'4 PEF'!$C$8</f>
        <v>0</v>
      </c>
      <c r="BJ20" s="21">
        <f>IF($N20=2,BJ49*'4 PEF'!$C$4,IF(OR($N20=3,$N20=4,$N20=5,$N20=6),BJ49*'4 PEF'!$C$5,IF(OR($N20=7,$N20=8),BJ49*'4 PEF'!$C$8,IF($N20=9,BJ49*'4 PEF'!$C$7,IF($N20=10,BJ49*'4 PEF'!$C$6)))))</f>
        <v>10.464661654135339</v>
      </c>
      <c r="BK20" s="21">
        <f>BK49*'4 PEF'!$C$8</f>
        <v>36.445679657140182</v>
      </c>
      <c r="BL20" s="21">
        <f>BL49*'4 PEF'!$C$8</f>
        <v>15.702440058226189</v>
      </c>
      <c r="BM20" s="39">
        <f>BM49*'4 PEF'!$C$8</f>
        <v>-47.370428571428576</v>
      </c>
      <c r="BN20" s="40">
        <f t="shared" si="22"/>
        <v>63.293911301767452</v>
      </c>
      <c r="BO20" s="21">
        <f>IF(OR($N20=3,$N20=4,$N20=5,$N20=6),BO49*'4 PEF'!$C$5,IF(OR($N20=7,$N20=8),BO49*'4 PEF'!$C$8,IF($N20=9,BO49*'4 PEF'!$C$7,IF($N20=10,BO49*'4 PEF'!$C$6))))</f>
        <v>45.069312967291545</v>
      </c>
      <c r="BP20" s="21">
        <f>BP49*'4 PEF'!$C$8</f>
        <v>0</v>
      </c>
      <c r="BQ20" s="21">
        <f>IF(OR($N20=3,$N20=4,$N20=5,$N20=6),BQ49*'4 PEF'!$C$5,IF(OR($N20=7,$N20=8),BQ49*'4 PEF'!$C$8,IF($N20=9,BQ49*'4 PEF'!$C$7,IF($N20=10,BQ49*'4 PEF'!$C$6))))</f>
        <v>16.641467304625198</v>
      </c>
      <c r="BR20" s="21">
        <f>BR49*'4 PEF'!$C$8</f>
        <v>37.481438545457841</v>
      </c>
      <c r="BS20" s="21">
        <f>BS49*'4 PEF'!$C$8</f>
        <v>15.105970066915654</v>
      </c>
      <c r="BT20" s="39">
        <f>BT49*'4 PEF'!$C$8</f>
        <v>-29.882181818181817</v>
      </c>
      <c r="BU20" s="40">
        <f t="shared" si="23"/>
        <v>84.416007066108435</v>
      </c>
    </row>
    <row r="21" spans="1:73" ht="15" customHeight="1" x14ac:dyDescent="0.25">
      <c r="A21" s="188"/>
      <c r="B21" s="100">
        <v>16</v>
      </c>
      <c r="C21" s="26">
        <f>VLOOKUP(M21,[1]aux!$A$2:$B$35,2)</f>
        <v>34</v>
      </c>
      <c r="D21" s="55" t="s">
        <v>41</v>
      </c>
      <c r="E21" s="55" t="s">
        <v>41</v>
      </c>
      <c r="F21" s="54" t="s">
        <v>41</v>
      </c>
      <c r="G21" s="54" t="s">
        <v>42</v>
      </c>
      <c r="H21" s="54">
        <v>1</v>
      </c>
      <c r="I21" s="54">
        <f t="shared" si="2"/>
        <v>4</v>
      </c>
      <c r="J21" s="54">
        <f t="shared" si="3"/>
        <v>3</v>
      </c>
      <c r="K21" s="54">
        <f t="shared" si="4"/>
        <v>2</v>
      </c>
      <c r="L21" s="54">
        <f t="shared" si="5"/>
        <v>2</v>
      </c>
      <c r="M21" s="54">
        <f t="shared" si="6"/>
        <v>4322</v>
      </c>
      <c r="N21" s="54">
        <v>6</v>
      </c>
      <c r="O21" s="54">
        <v>0</v>
      </c>
      <c r="P21" s="54">
        <v>1</v>
      </c>
      <c r="Q21" s="54">
        <v>0</v>
      </c>
      <c r="R21" s="54">
        <v>2</v>
      </c>
      <c r="S21" s="54" t="s">
        <v>42</v>
      </c>
      <c r="T21" s="26">
        <f t="shared" si="7"/>
        <v>21</v>
      </c>
      <c r="U21" s="54">
        <v>1</v>
      </c>
      <c r="V21" s="54">
        <v>1</v>
      </c>
      <c r="W21" s="19"/>
      <c r="X21" s="11">
        <f>VLOOKUP($C21,[2]Prague!$BB$7:$BK$40,5)</f>
        <v>17</v>
      </c>
      <c r="Y21" s="11">
        <f>VLOOKUP($C21,[2]Prague!$BB$7:$BK$40,6)</f>
        <v>37</v>
      </c>
      <c r="Z21" s="11">
        <f>VLOOKUP($C21,[2]Prague!$BB$7:$BK$40,7)</f>
        <v>67</v>
      </c>
      <c r="AA21" s="11">
        <f>VLOOKUP($C21,[2]Prague!$BB$7:$BK$40,8)</f>
        <v>92</v>
      </c>
      <c r="AB21" s="11">
        <f>VLOOKUP($C21,[2]Prague!$BB$7:$BK$40,9)</f>
        <v>116</v>
      </c>
      <c r="AC21" s="11">
        <f>VLOOKUP($C21,[2]Prague!$BB$7:$BK$40,10)</f>
        <v>108</v>
      </c>
      <c r="AD21" s="12">
        <f t="shared" si="8"/>
        <v>169</v>
      </c>
      <c r="AE21" s="12">
        <f t="shared" si="9"/>
        <v>167</v>
      </c>
      <c r="AF21" s="12">
        <v>0</v>
      </c>
      <c r="AG21" s="12" t="s">
        <v>38</v>
      </c>
      <c r="AH21" s="12" t="s">
        <v>38</v>
      </c>
      <c r="AI21" s="12">
        <f t="shared" si="10"/>
        <v>121</v>
      </c>
      <c r="AJ21" s="12">
        <v>0</v>
      </c>
      <c r="AK21" s="12">
        <f t="shared" si="11"/>
        <v>148</v>
      </c>
      <c r="AL21" s="12">
        <f t="shared" si="12"/>
        <v>162</v>
      </c>
      <c r="AM21" s="12">
        <f t="shared" si="13"/>
        <v>185</v>
      </c>
      <c r="AN21" s="12">
        <f t="shared" si="14"/>
        <v>184</v>
      </c>
      <c r="AO21" s="14">
        <f t="shared" si="0"/>
        <v>391.64652197480979</v>
      </c>
      <c r="AP21" s="11">
        <f>VLOOKUP($C21,[1]Prague!$BB$7:$BK$40,5)</f>
        <v>17</v>
      </c>
      <c r="AQ21" s="11">
        <f>VLOOKUP($C21,[1]Prague!$BB$7:$BK$40,6)</f>
        <v>37</v>
      </c>
      <c r="AR21" s="11">
        <f>VLOOKUP($C21,[1]Prague!$BB$7:$BK$40,7)</f>
        <v>67</v>
      </c>
      <c r="AS21" s="11">
        <f>VLOOKUP($C21,[1]Prague!$BB$7:$BK$40,8)</f>
        <v>93</v>
      </c>
      <c r="AT21" s="11">
        <f>VLOOKUP($C21,[1]Prague!$BB$7:$BK$40,9)</f>
        <v>117</v>
      </c>
      <c r="AU21" s="11">
        <f>VLOOKUP($C21,[1]Prague!$BB$7:$BK$40,10)</f>
        <v>109</v>
      </c>
      <c r="AV21" s="12">
        <f t="shared" si="15"/>
        <v>170</v>
      </c>
      <c r="AW21" s="12">
        <f t="shared" si="16"/>
        <v>168</v>
      </c>
      <c r="AX21" s="12">
        <v>0</v>
      </c>
      <c r="AY21" s="12" t="s">
        <v>38</v>
      </c>
      <c r="AZ21" s="12" t="s">
        <v>38</v>
      </c>
      <c r="BA21" s="12">
        <f t="shared" si="17"/>
        <v>122</v>
      </c>
      <c r="BB21" s="12">
        <v>0</v>
      </c>
      <c r="BC21" s="12">
        <f t="shared" si="18"/>
        <v>149</v>
      </c>
      <c r="BD21" s="12">
        <f t="shared" si="19"/>
        <v>162</v>
      </c>
      <c r="BE21" s="12">
        <f t="shared" si="20"/>
        <v>186</v>
      </c>
      <c r="BF21" s="12">
        <f t="shared" si="21"/>
        <v>184</v>
      </c>
      <c r="BG21" s="14">
        <f t="shared" si="1"/>
        <v>274.61443742633253</v>
      </c>
      <c r="BH21" s="21">
        <f>IF(N21=2,BH50*'4 PEF'!$C$4,IF(OR($N21=3,$N21=4,$N21=5,$N21=6),BH50*'4 PEF'!$C$5,IF(OR($N21=7,$N21=8),BH50*'4 PEF'!$C$8,IF($N21=9,BH50*'4 PEF'!$C$7,IF($N21=10,BH50*'4 PEF'!$C$6)))))</f>
        <v>42.089555010020298</v>
      </c>
      <c r="BI21" s="21">
        <f>BI50*'4 PEF'!$C$8</f>
        <v>0</v>
      </c>
      <c r="BJ21" s="21">
        <f>IF($N21=2,BJ50*'4 PEF'!$C$4,IF(OR($N21=3,$N21=4,$N21=5,$N21=6),BJ50*'4 PEF'!$C$5,IF(OR($N21=7,$N21=8),BJ50*'4 PEF'!$C$8,IF($N21=9,BJ50*'4 PEF'!$C$7,IF($N21=10,BJ50*'4 PEF'!$C$6)))))</f>
        <v>10.464661654135339</v>
      </c>
      <c r="BK21" s="21">
        <f>BK50*'4 PEF'!$C$8</f>
        <v>36.445679657140182</v>
      </c>
      <c r="BL21" s="21">
        <f>BL50*'4 PEF'!$C$8</f>
        <v>15.65906510901387</v>
      </c>
      <c r="BM21" s="39">
        <f>BM50*'4 PEF'!$C$8</f>
        <v>-47.370428571428576</v>
      </c>
      <c r="BN21" s="40">
        <f t="shared" si="22"/>
        <v>57.288532858881112</v>
      </c>
      <c r="BO21" s="21">
        <f>IF(OR($N21=3,$N21=4,$N21=5,$N21=6),BO50*'4 PEF'!$C$5,IF(OR($N21=7,$N21=8),BO50*'4 PEF'!$C$8,IF($N21=9,BO50*'4 PEF'!$C$7,IF($N21=10,BO50*'4 PEF'!$C$6))))</f>
        <v>42.536871311451989</v>
      </c>
      <c r="BP21" s="21">
        <f>BP50*'4 PEF'!$C$8</f>
        <v>0</v>
      </c>
      <c r="BQ21" s="21">
        <f>IF(OR($N21=3,$N21=4,$N21=5,$N21=6),BQ50*'4 PEF'!$C$5,IF(OR($N21=7,$N21=8),BQ50*'4 PEF'!$C$8,IF($N21=9,BQ50*'4 PEF'!$C$7,IF($N21=10,BQ50*'4 PEF'!$C$6))))</f>
        <v>16.641467304625198</v>
      </c>
      <c r="BR21" s="21">
        <f>BR50*'4 PEF'!$C$8</f>
        <v>37.481438545457841</v>
      </c>
      <c r="BS21" s="21">
        <f>BS50*'4 PEF'!$C$8</f>
        <v>15.09089166858147</v>
      </c>
      <c r="BT21" s="39">
        <f>BT50*'4 PEF'!$C$8</f>
        <v>-29.882181818181817</v>
      </c>
      <c r="BU21" s="40">
        <f t="shared" si="23"/>
        <v>81.868487011934675</v>
      </c>
    </row>
    <row r="22" spans="1:73" ht="15" customHeight="1" x14ac:dyDescent="0.25">
      <c r="A22" s="188"/>
      <c r="B22" s="100">
        <v>17</v>
      </c>
      <c r="C22" s="26">
        <f>VLOOKUP(M22,[1]aux!$A$2:$B$35,2)</f>
        <v>32</v>
      </c>
      <c r="D22" s="55" t="s">
        <v>41</v>
      </c>
      <c r="E22" s="55" t="s">
        <v>41</v>
      </c>
      <c r="F22" s="54" t="s">
        <v>41</v>
      </c>
      <c r="G22" s="54" t="s">
        <v>42</v>
      </c>
      <c r="H22" s="54">
        <v>0</v>
      </c>
      <c r="I22" s="54">
        <f t="shared" si="2"/>
        <v>4</v>
      </c>
      <c r="J22" s="54">
        <f t="shared" si="3"/>
        <v>3</v>
      </c>
      <c r="K22" s="54">
        <f t="shared" si="4"/>
        <v>2</v>
      </c>
      <c r="L22" s="54">
        <f t="shared" si="5"/>
        <v>1</v>
      </c>
      <c r="M22" s="54">
        <f t="shared" si="6"/>
        <v>4321</v>
      </c>
      <c r="N22" s="54">
        <v>8</v>
      </c>
      <c r="O22" s="54">
        <v>13</v>
      </c>
      <c r="P22" s="54">
        <v>1</v>
      </c>
      <c r="Q22" s="54">
        <v>1</v>
      </c>
      <c r="R22" s="54">
        <v>2</v>
      </c>
      <c r="S22" s="54" t="s">
        <v>42</v>
      </c>
      <c r="T22" s="26">
        <f t="shared" si="7"/>
        <v>23</v>
      </c>
      <c r="U22" s="54">
        <v>1</v>
      </c>
      <c r="V22" s="54">
        <v>1</v>
      </c>
      <c r="W22" s="19"/>
      <c r="X22" s="11">
        <f>VLOOKUP($C22,[2]Prague!$BB$7:$BK$40,5)</f>
        <v>17</v>
      </c>
      <c r="Y22" s="11">
        <f>VLOOKUP($C22,[2]Prague!$BB$7:$BK$40,6)</f>
        <v>37</v>
      </c>
      <c r="Z22" s="11">
        <f>VLOOKUP($C22,[2]Prague!$BB$7:$BK$40,7)</f>
        <v>67</v>
      </c>
      <c r="AA22" s="11">
        <f>VLOOKUP($C22,[2]Prague!$BB$7:$BK$40,8)</f>
        <v>92</v>
      </c>
      <c r="AB22" s="11">
        <f>VLOOKUP($C22,[2]Prague!$BB$7:$BK$40,9)</f>
        <v>116</v>
      </c>
      <c r="AC22" s="11">
        <f>VLOOKUP($C22,[2]Prague!$BB$7:$BK$40,10)</f>
        <v>108</v>
      </c>
      <c r="AD22" s="12">
        <f t="shared" si="8"/>
        <v>0</v>
      </c>
      <c r="AE22" s="12">
        <f t="shared" si="9"/>
        <v>0</v>
      </c>
      <c r="AF22" s="12">
        <v>0</v>
      </c>
      <c r="AG22" s="12" t="s">
        <v>38</v>
      </c>
      <c r="AH22" s="12" t="s">
        <v>38</v>
      </c>
      <c r="AI22" s="12">
        <f t="shared" si="10"/>
        <v>133</v>
      </c>
      <c r="AJ22" s="12">
        <v>0</v>
      </c>
      <c r="AK22" s="12">
        <f t="shared" si="11"/>
        <v>148</v>
      </c>
      <c r="AL22" s="12">
        <f t="shared" si="12"/>
        <v>162</v>
      </c>
      <c r="AM22" s="12">
        <f t="shared" si="13"/>
        <v>185</v>
      </c>
      <c r="AN22" s="12">
        <f t="shared" si="14"/>
        <v>184</v>
      </c>
      <c r="AO22" s="14">
        <f t="shared" si="0"/>
        <v>455.2365764255631</v>
      </c>
      <c r="AP22" s="11">
        <f>VLOOKUP($C22,[1]Prague!$BB$7:$BK$40,5)</f>
        <v>17</v>
      </c>
      <c r="AQ22" s="11">
        <f>VLOOKUP($C22,[1]Prague!$BB$7:$BK$40,6)</f>
        <v>37</v>
      </c>
      <c r="AR22" s="11">
        <f>VLOOKUP($C22,[1]Prague!$BB$7:$BK$40,7)</f>
        <v>67</v>
      </c>
      <c r="AS22" s="11">
        <f>VLOOKUP($C22,[1]Prague!$BB$7:$BK$40,8)</f>
        <v>93</v>
      </c>
      <c r="AT22" s="11">
        <f>VLOOKUP($C22,[1]Prague!$BB$7:$BK$40,9)</f>
        <v>117</v>
      </c>
      <c r="AU22" s="11">
        <f>VLOOKUP($C22,[1]Prague!$BB$7:$BK$40,10)</f>
        <v>109</v>
      </c>
      <c r="AV22" s="12">
        <f t="shared" si="15"/>
        <v>0</v>
      </c>
      <c r="AW22" s="12">
        <f t="shared" si="16"/>
        <v>0</v>
      </c>
      <c r="AX22" s="12">
        <v>0</v>
      </c>
      <c r="AY22" s="12" t="s">
        <v>38</v>
      </c>
      <c r="AZ22" s="12" t="s">
        <v>38</v>
      </c>
      <c r="BA22" s="12">
        <f t="shared" si="17"/>
        <v>134</v>
      </c>
      <c r="BB22" s="12">
        <v>0</v>
      </c>
      <c r="BC22" s="12">
        <f t="shared" si="18"/>
        <v>149</v>
      </c>
      <c r="BD22" s="12">
        <f t="shared" si="19"/>
        <v>162</v>
      </c>
      <c r="BE22" s="12">
        <f t="shared" si="20"/>
        <v>186</v>
      </c>
      <c r="BF22" s="12">
        <f t="shared" si="21"/>
        <v>184</v>
      </c>
      <c r="BG22" s="14">
        <f t="shared" si="1"/>
        <v>315.96758029991418</v>
      </c>
      <c r="BH22" s="21">
        <f>IF(N22=2,BH51*'4 PEF'!$C$4,IF(OR($N22=3,$N22=4,$N22=5,$N22=6),BH51*'4 PEF'!$C$5,IF(OR($N22=7,$N22=8),BH51*'4 PEF'!$C$8,IF($N22=9,BH51*'4 PEF'!$C$7,IF($N22=10,BH51*'4 PEF'!$C$6)))))</f>
        <v>54.949119780455192</v>
      </c>
      <c r="BI22" s="21">
        <f>BI51*'4 PEF'!$C$8</f>
        <v>0.92795906106751336</v>
      </c>
      <c r="BJ22" s="21">
        <f>IF($N22=2,BJ51*'4 PEF'!$C$4,IF(OR($N22=3,$N22=4,$N22=5,$N22=6),BJ51*'4 PEF'!$C$5,IF(OR($N22=7,$N22=8),BJ51*'4 PEF'!$C$8,IF($N22=9,BJ51*'4 PEF'!$C$7,IF($N22=10,BJ51*'4 PEF'!$C$6)))))</f>
        <v>9.0907757630253325</v>
      </c>
      <c r="BK22" s="21">
        <f>BK51*'4 PEF'!$C$8</f>
        <v>36.445679657140182</v>
      </c>
      <c r="BL22" s="21">
        <f>BL51*'4 PEF'!$C$8</f>
        <v>1.3572104069517705</v>
      </c>
      <c r="BM22" s="39">
        <f>BM51*'4 PEF'!$C$8</f>
        <v>-47.370428571428576</v>
      </c>
      <c r="BN22" s="40">
        <f t="shared" si="22"/>
        <v>55.400316097211416</v>
      </c>
      <c r="BO22" s="21">
        <f>IF(OR($N22=3,$N22=4,$N22=5,$N22=6),BO51*'4 PEF'!$C$5,IF(OR($N22=7,$N22=8),BO51*'4 PEF'!$C$8,IF($N22=9,BO51*'4 PEF'!$C$7,IF($N22=10,BO51*'4 PEF'!$C$6))))</f>
        <v>54.520632441025995</v>
      </c>
      <c r="BP22" s="21">
        <f>BP51*'4 PEF'!$C$8</f>
        <v>0.15421943540926275</v>
      </c>
      <c r="BQ22" s="21">
        <f>IF(OR($N22=3,$N22=4,$N22=5,$N22=6),BQ51*'4 PEF'!$C$5,IF(OR($N22=7,$N22=8),BQ51*'4 PEF'!$C$8,IF($N22=9,BQ51*'4 PEF'!$C$7,IF($N22=10,BQ51*'4 PEF'!$C$6))))</f>
        <v>14.319469778673083</v>
      </c>
      <c r="BR22" s="21">
        <f>BR51*'4 PEF'!$C$8</f>
        <v>37.481438545457841</v>
      </c>
      <c r="BS22" s="21">
        <f>BS51*'4 PEF'!$C$8</f>
        <v>1.2397917130903757</v>
      </c>
      <c r="BT22" s="39">
        <f>BT51*'4 PEF'!$C$8</f>
        <v>-29.882181818181817</v>
      </c>
      <c r="BU22" s="40">
        <f t="shared" si="23"/>
        <v>77.833370095474734</v>
      </c>
    </row>
    <row r="23" spans="1:73" ht="15" customHeight="1" x14ac:dyDescent="0.25">
      <c r="A23" s="188"/>
      <c r="B23" s="100">
        <v>18</v>
      </c>
      <c r="C23" s="26">
        <f>VLOOKUP(M23,[1]aux!$A$2:$B$35,2)</f>
        <v>26</v>
      </c>
      <c r="D23" s="55" t="s">
        <v>40</v>
      </c>
      <c r="E23" s="55" t="s">
        <v>41</v>
      </c>
      <c r="F23" s="54" t="s">
        <v>41</v>
      </c>
      <c r="G23" s="54" t="s">
        <v>42</v>
      </c>
      <c r="H23" s="54">
        <v>1</v>
      </c>
      <c r="I23" s="54">
        <f t="shared" si="2"/>
        <v>3</v>
      </c>
      <c r="J23" s="54">
        <f t="shared" si="3"/>
        <v>3</v>
      </c>
      <c r="K23" s="54">
        <f t="shared" si="4"/>
        <v>2</v>
      </c>
      <c r="L23" s="54">
        <f t="shared" si="5"/>
        <v>2</v>
      </c>
      <c r="M23" s="54">
        <f t="shared" si="6"/>
        <v>3322</v>
      </c>
      <c r="N23" s="54">
        <v>8</v>
      </c>
      <c r="O23" s="54">
        <v>13</v>
      </c>
      <c r="P23" s="54">
        <v>1</v>
      </c>
      <c r="Q23" s="54">
        <v>1</v>
      </c>
      <c r="R23" s="54">
        <v>2</v>
      </c>
      <c r="S23" s="54" t="s">
        <v>42</v>
      </c>
      <c r="T23" s="26">
        <f>IF(U23=0,IF(OR(N23=2,N23=3),14,IF(N23=7,16,IF(N23=8,17,IF(N23=9,18,IF(N23=10,19,15))))),IF(U23=1,IF(OR(N23=2,N23=3),20,IF(N23=7,22,IF(N23=8,23,IF(N23=9,24,IF(N23=10,25,21)))))))</f>
        <v>23</v>
      </c>
      <c r="U23" s="54">
        <v>1</v>
      </c>
      <c r="V23" s="54">
        <v>1</v>
      </c>
      <c r="W23" s="19"/>
      <c r="X23" s="11">
        <f>VLOOKUP($C23,[2]Prague!$BB$7:$BK$40,5)</f>
        <v>15</v>
      </c>
      <c r="Y23" s="11">
        <f>VLOOKUP($C23,[2]Prague!$BB$7:$BK$40,6)</f>
        <v>35</v>
      </c>
      <c r="Z23" s="11">
        <f>VLOOKUP($C23,[2]Prague!$BB$7:$BK$40,7)</f>
        <v>65</v>
      </c>
      <c r="AA23" s="11">
        <f>VLOOKUP($C23,[2]Prague!$BB$7:$BK$40,8)</f>
        <v>92</v>
      </c>
      <c r="AB23" s="11">
        <f>VLOOKUP($C23,[2]Prague!$BB$7:$BK$40,9)</f>
        <v>116</v>
      </c>
      <c r="AC23" s="11">
        <f>VLOOKUP($C23,[2]Prague!$BB$7:$BK$40,10)</f>
        <v>108</v>
      </c>
      <c r="AD23" s="12">
        <f t="shared" si="8"/>
        <v>169</v>
      </c>
      <c r="AE23" s="12">
        <f t="shared" si="9"/>
        <v>167</v>
      </c>
      <c r="AF23" s="12">
        <v>0</v>
      </c>
      <c r="AG23" s="12" t="s">
        <v>38</v>
      </c>
      <c r="AH23" s="12" t="s">
        <v>38</v>
      </c>
      <c r="AI23" s="12">
        <f t="shared" si="10"/>
        <v>133</v>
      </c>
      <c r="AJ23" s="12">
        <v>0</v>
      </c>
      <c r="AK23" s="12">
        <f t="shared" si="11"/>
        <v>148</v>
      </c>
      <c r="AL23" s="12">
        <f t="shared" si="12"/>
        <v>162</v>
      </c>
      <c r="AM23" s="12">
        <f t="shared" si="13"/>
        <v>185</v>
      </c>
      <c r="AN23" s="12">
        <f t="shared" si="14"/>
        <v>184</v>
      </c>
      <c r="AO23" s="14">
        <f t="shared" si="0"/>
        <v>458.3901835684203</v>
      </c>
      <c r="AP23" s="11">
        <f>VLOOKUP($C23,[1]Prague!$BB$7:$BK$40,5)</f>
        <v>15</v>
      </c>
      <c r="AQ23" s="11">
        <f>VLOOKUP($C23,[1]Prague!$BB$7:$BK$40,6)</f>
        <v>35</v>
      </c>
      <c r="AR23" s="11">
        <f>VLOOKUP($C23,[1]Prague!$BB$7:$BK$40,7)</f>
        <v>65</v>
      </c>
      <c r="AS23" s="11">
        <f>VLOOKUP($C23,[1]Prague!$BB$7:$BK$40,8)</f>
        <v>93</v>
      </c>
      <c r="AT23" s="11">
        <f>VLOOKUP($C23,[1]Prague!$BB$7:$BK$40,9)</f>
        <v>117</v>
      </c>
      <c r="AU23" s="11">
        <f>VLOOKUP($C23,[1]Prague!$BB$7:$BK$40,10)</f>
        <v>109</v>
      </c>
      <c r="AV23" s="12">
        <f t="shared" si="15"/>
        <v>170</v>
      </c>
      <c r="AW23" s="12">
        <f t="shared" si="16"/>
        <v>168</v>
      </c>
      <c r="AX23" s="12">
        <v>0</v>
      </c>
      <c r="AY23" s="12" t="s">
        <v>38</v>
      </c>
      <c r="AZ23" s="12" t="s">
        <v>38</v>
      </c>
      <c r="BA23" s="12">
        <f t="shared" si="17"/>
        <v>134</v>
      </c>
      <c r="BB23" s="12">
        <v>0</v>
      </c>
      <c r="BC23" s="12">
        <f t="shared" si="18"/>
        <v>149</v>
      </c>
      <c r="BD23" s="12">
        <f t="shared" si="19"/>
        <v>162</v>
      </c>
      <c r="BE23" s="12">
        <f t="shared" si="20"/>
        <v>186</v>
      </c>
      <c r="BF23" s="12">
        <f t="shared" si="21"/>
        <v>184</v>
      </c>
      <c r="BG23" s="14">
        <f t="shared" si="1"/>
        <v>325.03899444132833</v>
      </c>
      <c r="BH23" s="21">
        <f>IF(N23=2,BH52*'4 PEF'!$C$4,IF(OR($N23=3,$N23=4,$N23=5,$N23=6),BH52*'4 PEF'!$C$5,IF(OR($N23=7,$N23=8),BH52*'4 PEF'!$C$8,IF($N23=9,BH52*'4 PEF'!$C$7,IF($N23=10,BH52*'4 PEF'!$C$6)))))</f>
        <v>44.238719940236372</v>
      </c>
      <c r="BI23" s="21">
        <f>BI52*'4 PEF'!$C$8</f>
        <v>0.95454321696166378</v>
      </c>
      <c r="BJ23" s="21">
        <f>IF($N23=2,BJ52*'4 PEF'!$C$4,IF(OR($N23=3,$N23=4,$N23=5,$N23=6),BJ52*'4 PEF'!$C$5,IF(OR($N23=7,$N23=8),BJ52*'4 PEF'!$C$8,IF($N23=9,BJ52*'4 PEF'!$C$7,IF($N23=10,BJ52*'4 PEF'!$C$6)))))</f>
        <v>9.245037472256147</v>
      </c>
      <c r="BK23" s="21">
        <f>BK52*'4 PEF'!$C$8</f>
        <v>36.445679657140182</v>
      </c>
      <c r="BL23" s="21">
        <f>BL52*'4 PEF'!$C$8</f>
        <v>15.702440058226189</v>
      </c>
      <c r="BM23" s="39">
        <f>BM52*'4 PEF'!$C$8</f>
        <v>-47.370428571428576</v>
      </c>
      <c r="BN23" s="40">
        <f t="shared" si="22"/>
        <v>59.215991773391963</v>
      </c>
      <c r="BO23" s="21">
        <f>IF(OR($N23=3,$N23=4,$N23=5,$N23=6),BO52*'4 PEF'!$C$5,IF(OR($N23=7,$N23=8),BO52*'4 PEF'!$C$8,IF($N23=9,BO52*'4 PEF'!$C$7,IF($N23=10,BO52*'4 PEF'!$C$6))))</f>
        <v>41.586921167238735</v>
      </c>
      <c r="BP23" s="21">
        <f>BP52*'4 PEF'!$C$8</f>
        <v>0.14012356417702773</v>
      </c>
      <c r="BQ23" s="21">
        <f>IF(OR($N23=3,$N23=4,$N23=5,$N23=6),BQ52*'4 PEF'!$C$5,IF(OR($N23=7,$N23=8),BQ52*'4 PEF'!$C$8,IF($N23=9,BQ52*'4 PEF'!$C$7,IF($N23=10,BQ52*'4 PEF'!$C$6))))</f>
        <v>14.735194003134083</v>
      </c>
      <c r="BR23" s="21">
        <f>BR52*'4 PEF'!$C$8</f>
        <v>37.481438545457841</v>
      </c>
      <c r="BS23" s="21">
        <f>BS52*'4 PEF'!$C$8</f>
        <v>15.105970066915654</v>
      </c>
      <c r="BT23" s="39">
        <f>BT52*'4 PEF'!$C$8</f>
        <v>-29.882181818181817</v>
      </c>
      <c r="BU23" s="40">
        <f t="shared" si="23"/>
        <v>79.167465528741516</v>
      </c>
    </row>
    <row r="24" spans="1:73" ht="15" customHeight="1" x14ac:dyDescent="0.25">
      <c r="A24" s="188"/>
      <c r="B24" s="100">
        <v>19</v>
      </c>
      <c r="C24" s="26">
        <f>VLOOKUP(M24,[1]aux!$A$2:$B$35,2)</f>
        <v>34</v>
      </c>
      <c r="D24" s="55" t="s">
        <v>41</v>
      </c>
      <c r="E24" s="55" t="s">
        <v>41</v>
      </c>
      <c r="F24" s="54" t="s">
        <v>41</v>
      </c>
      <c r="G24" s="54" t="s">
        <v>42</v>
      </c>
      <c r="H24" s="54">
        <v>1</v>
      </c>
      <c r="I24" s="54">
        <f t="shared" si="2"/>
        <v>4</v>
      </c>
      <c r="J24" s="54">
        <f t="shared" si="3"/>
        <v>3</v>
      </c>
      <c r="K24" s="54">
        <f t="shared" si="4"/>
        <v>2</v>
      </c>
      <c r="L24" s="54">
        <f t="shared" si="5"/>
        <v>2</v>
      </c>
      <c r="M24" s="54">
        <f t="shared" si="6"/>
        <v>4322</v>
      </c>
      <c r="N24" s="54">
        <v>8</v>
      </c>
      <c r="O24" s="54">
        <v>13</v>
      </c>
      <c r="P24" s="54">
        <v>1</v>
      </c>
      <c r="Q24" s="54">
        <v>1</v>
      </c>
      <c r="R24" s="54">
        <v>2</v>
      </c>
      <c r="S24" s="54" t="s">
        <v>42</v>
      </c>
      <c r="T24" s="26">
        <f t="shared" si="7"/>
        <v>23</v>
      </c>
      <c r="U24" s="54">
        <v>1</v>
      </c>
      <c r="V24" s="54">
        <v>1</v>
      </c>
      <c r="W24" s="19"/>
      <c r="X24" s="11">
        <f>VLOOKUP($C24,[2]Prague!$BB$7:$BK$40,5)</f>
        <v>17</v>
      </c>
      <c r="Y24" s="11">
        <f>VLOOKUP($C24,[2]Prague!$BB$7:$BK$40,6)</f>
        <v>37</v>
      </c>
      <c r="Z24" s="11">
        <f>VLOOKUP($C24,[2]Prague!$BB$7:$BK$40,7)</f>
        <v>67</v>
      </c>
      <c r="AA24" s="11">
        <f>VLOOKUP($C24,[2]Prague!$BB$7:$BK$40,8)</f>
        <v>92</v>
      </c>
      <c r="AB24" s="11">
        <f>VLOOKUP($C24,[2]Prague!$BB$7:$BK$40,9)</f>
        <v>116</v>
      </c>
      <c r="AC24" s="11">
        <f>VLOOKUP($C24,[2]Prague!$BB$7:$BK$40,10)</f>
        <v>108</v>
      </c>
      <c r="AD24" s="12">
        <f t="shared" si="8"/>
        <v>169</v>
      </c>
      <c r="AE24" s="12">
        <f t="shared" si="9"/>
        <v>167</v>
      </c>
      <c r="AF24" s="12">
        <v>0</v>
      </c>
      <c r="AG24" s="12" t="s">
        <v>38</v>
      </c>
      <c r="AH24" s="12" t="s">
        <v>38</v>
      </c>
      <c r="AI24" s="12">
        <f t="shared" si="10"/>
        <v>133</v>
      </c>
      <c r="AJ24" s="12">
        <v>0</v>
      </c>
      <c r="AK24" s="12">
        <f t="shared" si="11"/>
        <v>148</v>
      </c>
      <c r="AL24" s="12">
        <f t="shared" si="12"/>
        <v>162</v>
      </c>
      <c r="AM24" s="12">
        <f t="shared" si="13"/>
        <v>185</v>
      </c>
      <c r="AN24" s="12">
        <f t="shared" si="14"/>
        <v>184</v>
      </c>
      <c r="AO24" s="14">
        <f t="shared" si="0"/>
        <v>475.51907642556307</v>
      </c>
      <c r="AP24" s="11">
        <f>VLOOKUP($C24,[1]Prague!$BB$7:$BK$40,5)</f>
        <v>17</v>
      </c>
      <c r="AQ24" s="11">
        <f>VLOOKUP($C24,[1]Prague!$BB$7:$BK$40,6)</f>
        <v>37</v>
      </c>
      <c r="AR24" s="11">
        <f>VLOOKUP($C24,[1]Prague!$BB$7:$BK$40,7)</f>
        <v>67</v>
      </c>
      <c r="AS24" s="11">
        <f>VLOOKUP($C24,[1]Prague!$BB$7:$BK$40,8)</f>
        <v>93</v>
      </c>
      <c r="AT24" s="11">
        <f>VLOOKUP($C24,[1]Prague!$BB$7:$BK$40,9)</f>
        <v>117</v>
      </c>
      <c r="AU24" s="11">
        <f>VLOOKUP($C24,[1]Prague!$BB$7:$BK$40,10)</f>
        <v>109</v>
      </c>
      <c r="AV24" s="12">
        <f t="shared" si="15"/>
        <v>170</v>
      </c>
      <c r="AW24" s="12">
        <f t="shared" si="16"/>
        <v>168</v>
      </c>
      <c r="AX24" s="12">
        <v>0</v>
      </c>
      <c r="AY24" s="12" t="s">
        <v>38</v>
      </c>
      <c r="AZ24" s="12" t="s">
        <v>38</v>
      </c>
      <c r="BA24" s="12">
        <f t="shared" si="17"/>
        <v>134</v>
      </c>
      <c r="BB24" s="12">
        <v>0</v>
      </c>
      <c r="BC24" s="12">
        <f t="shared" si="18"/>
        <v>149</v>
      </c>
      <c r="BD24" s="12">
        <f t="shared" si="19"/>
        <v>162</v>
      </c>
      <c r="BE24" s="12">
        <f t="shared" si="20"/>
        <v>186</v>
      </c>
      <c r="BF24" s="12">
        <f t="shared" si="21"/>
        <v>184</v>
      </c>
      <c r="BG24" s="14">
        <f t="shared" si="1"/>
        <v>332.02406514839902</v>
      </c>
      <c r="BH24" s="21">
        <f>IF(N24=2,BH53*'4 PEF'!$C$4,IF(OR($N24=3,$N24=4,$N24=5,$N24=6),BH53*'4 PEF'!$C$5,IF(OR($N24=7,$N24=8),BH53*'4 PEF'!$C$8,IF($N24=9,BH53*'4 PEF'!$C$7,IF($N24=10,BH53*'4 PEF'!$C$6)))))</f>
        <v>38.97213814021049</v>
      </c>
      <c r="BI24" s="21">
        <f>BI53*'4 PEF'!$C$8</f>
        <v>0.96873874868814835</v>
      </c>
      <c r="BJ24" s="21">
        <f>IF($N24=2,BJ53*'4 PEF'!$C$4,IF(OR($N24=3,$N24=4,$N24=5,$N24=6),BJ53*'4 PEF'!$C$5,IF(OR($N24=7,$N24=8),BJ53*'4 PEF'!$C$8,IF($N24=9,BJ53*'4 PEF'!$C$7,IF($N24=10,BJ53*'4 PEF'!$C$6)))))</f>
        <v>9.2980847624679708</v>
      </c>
      <c r="BK24" s="21">
        <f>BK53*'4 PEF'!$C$8</f>
        <v>36.445679657140182</v>
      </c>
      <c r="BL24" s="21">
        <f>BL53*'4 PEF'!$C$8</f>
        <v>15.65906510901387</v>
      </c>
      <c r="BM24" s="39">
        <f>BM53*'4 PEF'!$C$8</f>
        <v>-47.370428571428576</v>
      </c>
      <c r="BN24" s="40">
        <f t="shared" si="22"/>
        <v>53.973277846092088</v>
      </c>
      <c r="BO24" s="21">
        <f>IF(OR($N24=3,$N24=4,$N24=5,$N24=6),BO53*'4 PEF'!$C$5,IF(OR($N24=7,$N24=8),BO53*'4 PEF'!$C$8,IF($N24=9,BO53*'4 PEF'!$C$7,IF($N24=10,BO53*'4 PEF'!$C$6))))</f>
        <v>39.413922365862838</v>
      </c>
      <c r="BP24" s="21">
        <f>BP53*'4 PEF'!$C$8</f>
        <v>0.13860375416147749</v>
      </c>
      <c r="BQ24" s="21">
        <f>IF(OR($N24=3,$N24=4,$N24=5,$N24=6),BQ53*'4 PEF'!$C$5,IF(OR($N24=7,$N24=8),BQ53*'4 PEF'!$C$8,IF($N24=9,BQ53*'4 PEF'!$C$7,IF($N24=10,BQ53*'4 PEF'!$C$6))))</f>
        <v>14.796675182120316</v>
      </c>
      <c r="BR24" s="21">
        <f>BR53*'4 PEF'!$C$8</f>
        <v>37.481438545457841</v>
      </c>
      <c r="BS24" s="21">
        <f>BS53*'4 PEF'!$C$8</f>
        <v>15.09089166858147</v>
      </c>
      <c r="BT24" s="39">
        <f>BT53*'4 PEF'!$C$8</f>
        <v>-29.882181818181817</v>
      </c>
      <c r="BU24" s="40">
        <f t="shared" si="23"/>
        <v>77.039349698002113</v>
      </c>
    </row>
    <row r="25" spans="1:73" ht="15" customHeight="1" x14ac:dyDescent="0.25">
      <c r="A25" s="188"/>
      <c r="B25" s="100">
        <v>20</v>
      </c>
      <c r="C25" s="26">
        <f>VLOOKUP(M25,[1]aux!$A$2:$B$35,2)</f>
        <v>24</v>
      </c>
      <c r="D25" s="27"/>
      <c r="E25" s="27"/>
      <c r="F25" s="27"/>
      <c r="G25" s="27"/>
      <c r="H25" s="27">
        <f>IF(L25=1,0,IF(L25=2,1))</f>
        <v>0</v>
      </c>
      <c r="I25" s="27">
        <v>3</v>
      </c>
      <c r="J25" s="27">
        <v>3</v>
      </c>
      <c r="K25" s="54">
        <v>2</v>
      </c>
      <c r="L25" s="27">
        <v>1</v>
      </c>
      <c r="M25" s="54">
        <f t="shared" si="6"/>
        <v>3321</v>
      </c>
      <c r="N25" s="55">
        <v>9</v>
      </c>
      <c r="O25" s="55">
        <v>0</v>
      </c>
      <c r="P25" s="55">
        <v>1</v>
      </c>
      <c r="Q25" s="55">
        <v>0</v>
      </c>
      <c r="R25" s="55">
        <v>2</v>
      </c>
      <c r="S25" s="54" t="s">
        <v>42</v>
      </c>
      <c r="T25" s="27">
        <f t="shared" si="7"/>
        <v>18</v>
      </c>
      <c r="U25" s="55">
        <v>0</v>
      </c>
      <c r="V25" s="55">
        <v>0</v>
      </c>
      <c r="W25" s="8"/>
      <c r="X25" s="11">
        <f>VLOOKUP($C25,[2]Prague!$BB$7:$BK$40,5)</f>
        <v>15</v>
      </c>
      <c r="Y25" s="11">
        <f>VLOOKUP($C25,[2]Prague!$BB$7:$BK$40,6)</f>
        <v>35</v>
      </c>
      <c r="Z25" s="11">
        <f>VLOOKUP($C25,[2]Prague!$BB$7:$BK$40,7)</f>
        <v>65</v>
      </c>
      <c r="AA25" s="11">
        <f>VLOOKUP($C25,[2]Prague!$BB$7:$BK$40,8)</f>
        <v>92</v>
      </c>
      <c r="AB25" s="11">
        <f>VLOOKUP($C25,[2]Prague!$BB$7:$BK$40,9)</f>
        <v>116</v>
      </c>
      <c r="AC25" s="11">
        <f>VLOOKUP($C25,[2]Prague!$BB$7:$BK$40,10)</f>
        <v>108</v>
      </c>
      <c r="AD25" s="12">
        <f t="shared" si="8"/>
        <v>0</v>
      </c>
      <c r="AE25" s="12">
        <f t="shared" si="9"/>
        <v>0</v>
      </c>
      <c r="AF25" s="12">
        <v>0</v>
      </c>
      <c r="AG25" s="12" t="s">
        <v>38</v>
      </c>
      <c r="AH25" s="12" t="s">
        <v>38</v>
      </c>
      <c r="AI25" s="12">
        <f t="shared" si="10"/>
        <v>136</v>
      </c>
      <c r="AJ25" s="12">
        <v>0</v>
      </c>
      <c r="AK25" s="12">
        <f t="shared" si="11"/>
        <v>148</v>
      </c>
      <c r="AL25" s="12">
        <f t="shared" si="12"/>
        <v>162</v>
      </c>
      <c r="AM25" s="12">
        <f t="shared" si="13"/>
        <v>0</v>
      </c>
      <c r="AN25" s="12">
        <f t="shared" si="14"/>
        <v>0</v>
      </c>
      <c r="AO25" s="14">
        <f t="shared" si="0"/>
        <v>294.14060315477172</v>
      </c>
      <c r="AP25" s="11">
        <f>VLOOKUP($C25,[1]Prague!$BB$7:$BK$40,5)</f>
        <v>15</v>
      </c>
      <c r="AQ25" s="11">
        <f>VLOOKUP($C25,[1]Prague!$BB$7:$BK$40,6)</f>
        <v>35</v>
      </c>
      <c r="AR25" s="11">
        <f>VLOOKUP($C25,[1]Prague!$BB$7:$BK$40,7)</f>
        <v>65</v>
      </c>
      <c r="AS25" s="11">
        <f>VLOOKUP($C25,[1]Prague!$BB$7:$BK$40,8)</f>
        <v>93</v>
      </c>
      <c r="AT25" s="11">
        <f>VLOOKUP($C25,[1]Prague!$BB$7:$BK$40,9)</f>
        <v>117</v>
      </c>
      <c r="AU25" s="11">
        <f>VLOOKUP($C25,[1]Prague!$BB$7:$BK$40,10)</f>
        <v>109</v>
      </c>
      <c r="AV25" s="12">
        <f t="shared" si="15"/>
        <v>0</v>
      </c>
      <c r="AW25" s="12">
        <f t="shared" si="16"/>
        <v>0</v>
      </c>
      <c r="AX25" s="12">
        <v>0</v>
      </c>
      <c r="AY25" s="12" t="s">
        <v>38</v>
      </c>
      <c r="AZ25" s="12" t="s">
        <v>38</v>
      </c>
      <c r="BA25" s="12">
        <f t="shared" si="17"/>
        <v>138</v>
      </c>
      <c r="BB25" s="12">
        <v>0</v>
      </c>
      <c r="BC25" s="12">
        <f t="shared" si="18"/>
        <v>149</v>
      </c>
      <c r="BD25" s="12">
        <f t="shared" si="19"/>
        <v>162</v>
      </c>
      <c r="BE25" s="12">
        <f t="shared" si="20"/>
        <v>0</v>
      </c>
      <c r="BF25" s="12">
        <f t="shared" si="21"/>
        <v>0</v>
      </c>
      <c r="BG25" s="14">
        <f t="shared" si="1"/>
        <v>208.17503703703707</v>
      </c>
      <c r="BH25" s="21">
        <f>IF(N25=2,BH54*'4 PEF'!$C$4,IF(OR($N25=3,$N25=4,$N25=5,$N25=6),BH54*'4 PEF'!$C$5,IF(OR($N25=7,$N25=8),BH54*'4 PEF'!$C$8,IF($N25=9,BH54*'4 PEF'!$C$7,IF($N25=10,BH54*'4 PEF'!$C$6)))))</f>
        <v>94.040100544087238</v>
      </c>
      <c r="BI25" s="21">
        <f>BI54*'4 PEF'!$C$8</f>
        <v>0</v>
      </c>
      <c r="BJ25" s="21">
        <f>IF($N25=2,BJ54*'4 PEF'!$C$4,IF(OR($N25=3,$N25=4,$N25=5,$N25=6),BJ54*'4 PEF'!$C$5,IF(OR($N25=7,$N25=8),BJ54*'4 PEF'!$C$8,IF($N25=9,BJ54*'4 PEF'!$C$7,IF($N25=10,BJ54*'4 PEF'!$C$6)))))</f>
        <v>22.007999999999999</v>
      </c>
      <c r="BK25" s="21">
        <f>BK54*'4 PEF'!$C$8</f>
        <v>36.445679657140182</v>
      </c>
      <c r="BL25" s="21">
        <f>BL54*'4 PEF'!$C$8</f>
        <v>1.3983559016588247</v>
      </c>
      <c r="BM25" s="39">
        <f>BM54*'4 PEF'!$C$8</f>
        <v>0</v>
      </c>
      <c r="BN25" s="95">
        <f t="shared" ref="BN25:BN31" si="24">SUM(BH25:BM25)</f>
        <v>153.89213610288624</v>
      </c>
      <c r="BO25" s="21">
        <f>IF(OR($N25=3,$N25=4,$N25=5,$N25=6),BO54*'4 PEF'!$C$5,IF(OR($N25=7,$N25=8),BO54*'4 PEF'!$C$8,IF($N25=9,BO54*'4 PEF'!$C$7,IF($N25=10,BO54*'4 PEF'!$C$6))))</f>
        <v>88.61275969752208</v>
      </c>
      <c r="BP25" s="21">
        <f>BP54*'4 PEF'!$C$8</f>
        <v>0</v>
      </c>
      <c r="BQ25" s="21">
        <f>IF(OR($N25=3,$N25=4,$N25=5,$N25=6),BQ54*'4 PEF'!$C$5,IF(OR($N25=7,$N25=8),BQ54*'4 PEF'!$C$8,IF($N25=9,BQ54*'4 PEF'!$C$7,IF($N25=10,BQ54*'4 PEF'!$C$6))))</f>
        <v>33.977999999999994</v>
      </c>
      <c r="BR25" s="21">
        <f>BR54*'4 PEF'!$C$8</f>
        <v>37.481438545457841</v>
      </c>
      <c r="BS25" s="21">
        <f>BS54*'4 PEF'!$C$8</f>
        <v>1.2543607365072689</v>
      </c>
      <c r="BT25" s="39">
        <f>BT54*'4 PEF'!$C$8</f>
        <v>0</v>
      </c>
      <c r="BU25" s="40">
        <f t="shared" ref="BU25:BU31" si="25">SUM(BO25:BT25)</f>
        <v>161.32655897948717</v>
      </c>
    </row>
    <row r="26" spans="1:73" ht="15" customHeight="1" x14ac:dyDescent="0.25">
      <c r="A26" s="189"/>
      <c r="B26" s="100">
        <v>21</v>
      </c>
      <c r="C26" s="26">
        <f>VLOOKUP(M26,[1]aux!$A$2:$B$35,2)</f>
        <v>16</v>
      </c>
      <c r="D26" s="27"/>
      <c r="E26" s="27"/>
      <c r="F26" s="27"/>
      <c r="G26" s="27"/>
      <c r="H26" s="27">
        <f t="shared" ref="H26:H31" si="26">IF(L26=1,0,IF(L26=2,1))</f>
        <v>1</v>
      </c>
      <c r="I26" s="27">
        <v>2</v>
      </c>
      <c r="J26" s="27">
        <v>3</v>
      </c>
      <c r="K26" s="54">
        <v>2</v>
      </c>
      <c r="L26" s="27">
        <v>2</v>
      </c>
      <c r="M26" s="54">
        <f t="shared" si="6"/>
        <v>2322</v>
      </c>
      <c r="N26" s="55">
        <v>4</v>
      </c>
      <c r="O26" s="55">
        <v>0</v>
      </c>
      <c r="P26" s="55">
        <v>2</v>
      </c>
      <c r="Q26" s="55">
        <v>0</v>
      </c>
      <c r="R26" s="55">
        <v>2</v>
      </c>
      <c r="S26" s="54" t="s">
        <v>42</v>
      </c>
      <c r="T26" s="27">
        <f t="shared" si="7"/>
        <v>15</v>
      </c>
      <c r="U26" s="55">
        <v>0</v>
      </c>
      <c r="V26" s="55">
        <v>1</v>
      </c>
      <c r="W26" s="8"/>
      <c r="X26" s="11">
        <f>VLOOKUP($C26,[2]Prague!$BB$7:$BK$40,5)</f>
        <v>13</v>
      </c>
      <c r="Y26" s="11">
        <f>VLOOKUP($C26,[2]Prague!$BB$7:$BK$40,6)</f>
        <v>33</v>
      </c>
      <c r="Z26" s="11">
        <f>VLOOKUP($C26,[2]Prague!$BB$7:$BK$40,7)</f>
        <v>63</v>
      </c>
      <c r="AA26" s="11">
        <f>VLOOKUP($C26,[2]Prague!$BB$7:$BK$40,8)</f>
        <v>92</v>
      </c>
      <c r="AB26" s="11">
        <f>VLOOKUP($C26,[2]Prague!$BB$7:$BK$40,9)</f>
        <v>116</v>
      </c>
      <c r="AC26" s="11">
        <f>VLOOKUP($C26,[2]Prague!$BB$7:$BK$40,10)</f>
        <v>108</v>
      </c>
      <c r="AD26" s="12">
        <f t="shared" si="8"/>
        <v>169</v>
      </c>
      <c r="AE26" s="12">
        <f t="shared" si="9"/>
        <v>167</v>
      </c>
      <c r="AF26" s="12">
        <v>0</v>
      </c>
      <c r="AG26" s="12" t="s">
        <v>38</v>
      </c>
      <c r="AH26" s="12" t="s">
        <v>38</v>
      </c>
      <c r="AI26" s="12">
        <f t="shared" si="10"/>
        <v>121</v>
      </c>
      <c r="AJ26" s="12">
        <v>0</v>
      </c>
      <c r="AK26" s="12">
        <f t="shared" si="11"/>
        <v>152</v>
      </c>
      <c r="AL26" s="12">
        <f t="shared" si="12"/>
        <v>162</v>
      </c>
      <c r="AM26" s="12">
        <f t="shared" si="13"/>
        <v>0</v>
      </c>
      <c r="AN26" s="12">
        <f t="shared" si="14"/>
        <v>184</v>
      </c>
      <c r="AO26" s="14">
        <f t="shared" si="0"/>
        <v>344.43130768909555</v>
      </c>
      <c r="AP26" s="11">
        <f>VLOOKUP($C26,[1]Prague!$BB$7:$BK$40,5)</f>
        <v>13</v>
      </c>
      <c r="AQ26" s="11">
        <f>VLOOKUP($C26,[1]Prague!$BB$7:$BK$40,6)</f>
        <v>33</v>
      </c>
      <c r="AR26" s="11">
        <f>VLOOKUP($C26,[1]Prague!$BB$7:$BK$40,7)</f>
        <v>63</v>
      </c>
      <c r="AS26" s="11">
        <f>VLOOKUP($C26,[1]Prague!$BB$7:$BK$40,8)</f>
        <v>93</v>
      </c>
      <c r="AT26" s="11">
        <f>VLOOKUP($C26,[1]Prague!$BB$7:$BK$40,9)</f>
        <v>117</v>
      </c>
      <c r="AU26" s="11">
        <f>VLOOKUP($C26,[1]Prague!$BB$7:$BK$40,10)</f>
        <v>109</v>
      </c>
      <c r="AV26" s="12">
        <f t="shared" si="15"/>
        <v>170</v>
      </c>
      <c r="AW26" s="12">
        <f t="shared" si="16"/>
        <v>168</v>
      </c>
      <c r="AX26" s="12">
        <v>0</v>
      </c>
      <c r="AY26" s="12" t="s">
        <v>38</v>
      </c>
      <c r="AZ26" s="12" t="s">
        <v>38</v>
      </c>
      <c r="BA26" s="12">
        <f t="shared" si="17"/>
        <v>122</v>
      </c>
      <c r="BB26" s="12">
        <v>0</v>
      </c>
      <c r="BC26" s="12">
        <f t="shared" si="18"/>
        <v>153</v>
      </c>
      <c r="BD26" s="12">
        <f t="shared" si="19"/>
        <v>162</v>
      </c>
      <c r="BE26" s="12">
        <f t="shared" si="20"/>
        <v>0</v>
      </c>
      <c r="BF26" s="12">
        <f t="shared" si="21"/>
        <v>184</v>
      </c>
      <c r="BG26" s="14">
        <f t="shared" si="1"/>
        <v>245.06296267885784</v>
      </c>
      <c r="BH26" s="21">
        <f>IF(N26=2,BH55*'4 PEF'!$C$4,IF(OR($N26=3,$N26=4,$N26=5,$N26=6),BH55*'4 PEF'!$C$5,IF(OR($N26=7,$N26=8),BH55*'4 PEF'!$C$8,IF($N26=9,BH55*'4 PEF'!$C$7,IF($N26=10,BH55*'4 PEF'!$C$6)))))</f>
        <v>63.240899823338957</v>
      </c>
      <c r="BI26" s="21">
        <f>BI55*'4 PEF'!$C$8</f>
        <v>0</v>
      </c>
      <c r="BJ26" s="21">
        <f>IF($N26=2,BJ55*'4 PEF'!$C$4,IF(OR($N26=3,$N26=4,$N26=5,$N26=6),BJ55*'4 PEF'!$C$5,IF(OR($N26=7,$N26=8),BJ55*'4 PEF'!$C$8,IF($N26=9,BJ55*'4 PEF'!$C$7,IF($N26=10,BJ55*'4 PEF'!$C$6)))))</f>
        <v>16.547368421052632</v>
      </c>
      <c r="BK26" s="21">
        <f>BK55*'4 PEF'!$C$8</f>
        <v>36.445679657140182</v>
      </c>
      <c r="BL26" s="21">
        <f>BL55*'4 PEF'!$C$8</f>
        <v>15.773274112958889</v>
      </c>
      <c r="BM26" s="39">
        <f>BM55*'4 PEF'!$C$8</f>
        <v>-47.370428571428576</v>
      </c>
      <c r="BN26" s="95">
        <f t="shared" si="24"/>
        <v>84.636793443062075</v>
      </c>
      <c r="BO26" s="21">
        <f>IF(OR($N26=3,$N26=4,$N26=5,$N26=6),BO55*'4 PEF'!$C$5,IF(OR($N26=7,$N26=8),BO55*'4 PEF'!$C$8,IF($N26=9,BO55*'4 PEF'!$C$7,IF($N26=10,BO55*'4 PEF'!$C$6))))</f>
        <v>53.692707365699292</v>
      </c>
      <c r="BP26" s="21">
        <f>BP55*'4 PEF'!$C$8</f>
        <v>0</v>
      </c>
      <c r="BQ26" s="21">
        <f>IF(OR($N26=3,$N26=4,$N26=5,$N26=6),BQ55*'4 PEF'!$C$5,IF(OR($N26=7,$N26=8),BQ55*'4 PEF'!$C$8,IF($N26=9,BQ55*'4 PEF'!$C$7,IF($N26=10,BQ55*'4 PEF'!$C$6))))</f>
        <v>25.547368421052632</v>
      </c>
      <c r="BR26" s="21">
        <f>BR55*'4 PEF'!$C$8</f>
        <v>37.481438545457841</v>
      </c>
      <c r="BS26" s="21">
        <f>BS55*'4 PEF'!$C$8</f>
        <v>15.127904784856387</v>
      </c>
      <c r="BT26" s="39">
        <f>BT55*'4 PEF'!$C$8</f>
        <v>-29.882181818181817</v>
      </c>
      <c r="BU26" s="40">
        <f t="shared" si="25"/>
        <v>101.96723729888434</v>
      </c>
    </row>
    <row r="27" spans="1:73" ht="15" customHeight="1" x14ac:dyDescent="0.25">
      <c r="A27" s="189"/>
      <c r="B27" s="100">
        <v>22</v>
      </c>
      <c r="C27" s="26">
        <f>VLOOKUP(M27,[1]aux!$A$2:$B$35,2)</f>
        <v>32</v>
      </c>
      <c r="D27" s="27"/>
      <c r="E27" s="27"/>
      <c r="F27" s="27"/>
      <c r="G27" s="27"/>
      <c r="H27" s="27">
        <f t="shared" si="26"/>
        <v>0</v>
      </c>
      <c r="I27" s="27">
        <v>4</v>
      </c>
      <c r="J27" s="27">
        <v>3</v>
      </c>
      <c r="K27" s="54">
        <v>2</v>
      </c>
      <c r="L27" s="27">
        <v>1</v>
      </c>
      <c r="M27" s="54">
        <f t="shared" si="6"/>
        <v>4321</v>
      </c>
      <c r="N27" s="55">
        <v>8</v>
      </c>
      <c r="O27" s="55">
        <v>0</v>
      </c>
      <c r="P27" s="55">
        <v>1</v>
      </c>
      <c r="Q27" s="55">
        <v>0</v>
      </c>
      <c r="R27" s="55">
        <v>2</v>
      </c>
      <c r="S27" s="54" t="s">
        <v>42</v>
      </c>
      <c r="T27" s="27">
        <f t="shared" si="7"/>
        <v>23</v>
      </c>
      <c r="U27" s="55">
        <v>1</v>
      </c>
      <c r="V27" s="55">
        <v>1</v>
      </c>
      <c r="W27" s="8"/>
      <c r="X27" s="11">
        <f>VLOOKUP($C27,[2]Prague!$BB$7:$BK$40,5)</f>
        <v>17</v>
      </c>
      <c r="Y27" s="11">
        <f>VLOOKUP($C27,[2]Prague!$BB$7:$BK$40,6)</f>
        <v>37</v>
      </c>
      <c r="Z27" s="11">
        <f>VLOOKUP($C27,[2]Prague!$BB$7:$BK$40,7)</f>
        <v>67</v>
      </c>
      <c r="AA27" s="11">
        <f>VLOOKUP($C27,[2]Prague!$BB$7:$BK$40,8)</f>
        <v>92</v>
      </c>
      <c r="AB27" s="11">
        <f>VLOOKUP($C27,[2]Prague!$BB$7:$BK$40,9)</f>
        <v>116</v>
      </c>
      <c r="AC27" s="11">
        <f>VLOOKUP($C27,[2]Prague!$BB$7:$BK$40,10)</f>
        <v>108</v>
      </c>
      <c r="AD27" s="12">
        <f t="shared" si="8"/>
        <v>0</v>
      </c>
      <c r="AE27" s="12">
        <f t="shared" si="9"/>
        <v>0</v>
      </c>
      <c r="AF27" s="12">
        <v>0</v>
      </c>
      <c r="AG27" s="12" t="s">
        <v>38</v>
      </c>
      <c r="AH27" s="12" t="s">
        <v>38</v>
      </c>
      <c r="AI27" s="12">
        <f t="shared" si="10"/>
        <v>133</v>
      </c>
      <c r="AJ27" s="12">
        <v>0</v>
      </c>
      <c r="AK27" s="12">
        <f t="shared" si="11"/>
        <v>148</v>
      </c>
      <c r="AL27" s="12">
        <f t="shared" si="12"/>
        <v>162</v>
      </c>
      <c r="AM27" s="12">
        <f t="shared" si="13"/>
        <v>185</v>
      </c>
      <c r="AN27" s="12">
        <f t="shared" si="14"/>
        <v>184</v>
      </c>
      <c r="AO27" s="14">
        <f t="shared" si="0"/>
        <v>455.2365764255631</v>
      </c>
      <c r="AP27" s="11">
        <f>VLOOKUP($C27,[1]Prague!$BB$7:$BK$40,5)</f>
        <v>17</v>
      </c>
      <c r="AQ27" s="11">
        <f>VLOOKUP($C27,[1]Prague!$BB$7:$BK$40,6)</f>
        <v>37</v>
      </c>
      <c r="AR27" s="11">
        <f>VLOOKUP($C27,[1]Prague!$BB$7:$BK$40,7)</f>
        <v>67</v>
      </c>
      <c r="AS27" s="11">
        <f>VLOOKUP($C27,[1]Prague!$BB$7:$BK$40,8)</f>
        <v>93</v>
      </c>
      <c r="AT27" s="11">
        <f>VLOOKUP($C27,[1]Prague!$BB$7:$BK$40,9)</f>
        <v>117</v>
      </c>
      <c r="AU27" s="11">
        <f>VLOOKUP($C27,[1]Prague!$BB$7:$BK$40,10)</f>
        <v>109</v>
      </c>
      <c r="AV27" s="12">
        <f t="shared" si="15"/>
        <v>0</v>
      </c>
      <c r="AW27" s="12">
        <f t="shared" si="16"/>
        <v>0</v>
      </c>
      <c r="AX27" s="12">
        <v>0</v>
      </c>
      <c r="AY27" s="12" t="s">
        <v>38</v>
      </c>
      <c r="AZ27" s="12" t="s">
        <v>38</v>
      </c>
      <c r="BA27" s="12">
        <f t="shared" si="17"/>
        <v>134</v>
      </c>
      <c r="BB27" s="12">
        <v>0</v>
      </c>
      <c r="BC27" s="12">
        <f t="shared" si="18"/>
        <v>149</v>
      </c>
      <c r="BD27" s="12">
        <f t="shared" si="19"/>
        <v>162</v>
      </c>
      <c r="BE27" s="12">
        <f t="shared" si="20"/>
        <v>186</v>
      </c>
      <c r="BF27" s="12">
        <f t="shared" si="21"/>
        <v>184</v>
      </c>
      <c r="BG27" s="14">
        <f t="shared" si="1"/>
        <v>315.96758029991418</v>
      </c>
      <c r="BH27" s="21">
        <f>IF(N27=2,BH56*'4 PEF'!$C$4,IF(OR($N27=3,$N27=4,$N27=5,$N27=6),BH56*'4 PEF'!$C$5,IF(OR($N27=7,$N27=8),BH56*'4 PEF'!$C$8,IF($N27=9,BH56*'4 PEF'!$C$7,IF($N27=10,BH56*'4 PEF'!$C$6)))))</f>
        <v>54.949119780455192</v>
      </c>
      <c r="BI27" s="21">
        <f>BI56*'4 PEF'!$C$8</f>
        <v>0</v>
      </c>
      <c r="BJ27" s="21">
        <f>IF($N27=2,BJ56*'4 PEF'!$C$4,IF(OR($N27=3,$N27=4,$N27=5,$N27=6),BJ56*'4 PEF'!$C$5,IF(OR($N27=7,$N27=8),BJ56*'4 PEF'!$C$8,IF($N27=9,BJ56*'4 PEF'!$C$7,IF($N27=10,BJ56*'4 PEF'!$C$6)))))</f>
        <v>9.0907757630253325</v>
      </c>
      <c r="BK27" s="21">
        <f>BK56*'4 PEF'!$C$8</f>
        <v>36.445679657140182</v>
      </c>
      <c r="BL27" s="21">
        <f>BL56*'4 PEF'!$C$8</f>
        <v>1.3572104069517705</v>
      </c>
      <c r="BM27" s="39">
        <f>BM56*'4 PEF'!$C$8</f>
        <v>-47.370428571428576</v>
      </c>
      <c r="BN27" s="95">
        <f t="shared" si="24"/>
        <v>54.47235703614389</v>
      </c>
      <c r="BO27" s="21">
        <f>IF(OR($N27=3,$N27=4,$N27=5,$N27=6),BO56*'4 PEF'!$C$5,IF(OR($N27=7,$N27=8),BO56*'4 PEF'!$C$8,IF($N27=9,BO56*'4 PEF'!$C$7,IF($N27=10,BO56*'4 PEF'!$C$6))))</f>
        <v>54.520632441025995</v>
      </c>
      <c r="BP27" s="21">
        <f>BP56*'4 PEF'!$C$8</f>
        <v>0</v>
      </c>
      <c r="BQ27" s="21">
        <f>IF(OR($N27=3,$N27=4,$N27=5,$N27=6),BQ56*'4 PEF'!$C$5,IF(OR($N27=7,$N27=8),BQ56*'4 PEF'!$C$8,IF($N27=9,BQ56*'4 PEF'!$C$7,IF($N27=10,BQ56*'4 PEF'!$C$6))))</f>
        <v>14.319469778673083</v>
      </c>
      <c r="BR27" s="21">
        <f>BR56*'4 PEF'!$C$8</f>
        <v>37.481438545457841</v>
      </c>
      <c r="BS27" s="21">
        <f>BS56*'4 PEF'!$C$8</f>
        <v>1.2397917130903757</v>
      </c>
      <c r="BT27" s="39">
        <f>BT56*'4 PEF'!$C$8</f>
        <v>-29.882181818181817</v>
      </c>
      <c r="BU27" s="40">
        <f t="shared" si="25"/>
        <v>77.679150660065474</v>
      </c>
    </row>
    <row r="28" spans="1:73" ht="15" customHeight="1" x14ac:dyDescent="0.25">
      <c r="A28" s="189"/>
      <c r="B28" s="100">
        <v>23</v>
      </c>
      <c r="C28" s="26">
        <f>VLOOKUP(M28,[1]aux!$A$2:$B$35,2)</f>
        <v>32</v>
      </c>
      <c r="D28" s="27"/>
      <c r="E28" s="27"/>
      <c r="F28" s="27"/>
      <c r="G28" s="27"/>
      <c r="H28" s="27">
        <f t="shared" si="26"/>
        <v>0</v>
      </c>
      <c r="I28" s="27">
        <v>4</v>
      </c>
      <c r="J28" s="27">
        <v>3</v>
      </c>
      <c r="K28" s="54">
        <v>2</v>
      </c>
      <c r="L28" s="27">
        <v>1</v>
      </c>
      <c r="M28" s="54">
        <f t="shared" si="6"/>
        <v>4321</v>
      </c>
      <c r="N28" s="55">
        <v>8</v>
      </c>
      <c r="O28" s="55">
        <v>0</v>
      </c>
      <c r="P28" s="55">
        <v>1</v>
      </c>
      <c r="Q28" s="55">
        <v>0</v>
      </c>
      <c r="R28" s="55">
        <v>2</v>
      </c>
      <c r="S28" s="54" t="s">
        <v>42</v>
      </c>
      <c r="T28" s="27">
        <f t="shared" si="7"/>
        <v>23</v>
      </c>
      <c r="U28" s="55">
        <v>1</v>
      </c>
      <c r="V28" s="55">
        <v>1</v>
      </c>
      <c r="W28" s="8"/>
      <c r="X28" s="11">
        <f>VLOOKUP($C28,[2]Prague!$BB$7:$BK$40,5)</f>
        <v>17</v>
      </c>
      <c r="Y28" s="11">
        <f>VLOOKUP($C28,[2]Prague!$BB$7:$BK$40,6)</f>
        <v>37</v>
      </c>
      <c r="Z28" s="11">
        <f>VLOOKUP($C28,[2]Prague!$BB$7:$BK$40,7)</f>
        <v>67</v>
      </c>
      <c r="AA28" s="11">
        <f>VLOOKUP($C28,[2]Prague!$BB$7:$BK$40,8)</f>
        <v>92</v>
      </c>
      <c r="AB28" s="11">
        <f>VLOOKUP($C28,[2]Prague!$BB$7:$BK$40,9)</f>
        <v>116</v>
      </c>
      <c r="AC28" s="11">
        <f>VLOOKUP($C28,[2]Prague!$BB$7:$BK$40,10)</f>
        <v>108</v>
      </c>
      <c r="AD28" s="12">
        <f t="shared" si="8"/>
        <v>0</v>
      </c>
      <c r="AE28" s="12">
        <f t="shared" si="9"/>
        <v>0</v>
      </c>
      <c r="AF28" s="12">
        <v>0</v>
      </c>
      <c r="AG28" s="12" t="s">
        <v>38</v>
      </c>
      <c r="AH28" s="12" t="s">
        <v>38</v>
      </c>
      <c r="AI28" s="12">
        <f t="shared" si="10"/>
        <v>133</v>
      </c>
      <c r="AJ28" s="12">
        <v>0</v>
      </c>
      <c r="AK28" s="12">
        <f t="shared" si="11"/>
        <v>148</v>
      </c>
      <c r="AL28" s="12">
        <f t="shared" si="12"/>
        <v>162</v>
      </c>
      <c r="AM28" s="12">
        <f t="shared" si="13"/>
        <v>185</v>
      </c>
      <c r="AN28" s="12">
        <f t="shared" si="14"/>
        <v>184</v>
      </c>
      <c r="AO28" s="14">
        <f t="shared" si="0"/>
        <v>455.2365764255631</v>
      </c>
      <c r="AP28" s="11">
        <f>VLOOKUP($C28,[1]Prague!$BB$7:$BK$40,5)</f>
        <v>17</v>
      </c>
      <c r="AQ28" s="11">
        <f>VLOOKUP($C28,[1]Prague!$BB$7:$BK$40,6)</f>
        <v>37</v>
      </c>
      <c r="AR28" s="11">
        <f>VLOOKUP($C28,[1]Prague!$BB$7:$BK$40,7)</f>
        <v>67</v>
      </c>
      <c r="AS28" s="11">
        <f>VLOOKUP($C28,[1]Prague!$BB$7:$BK$40,8)</f>
        <v>93</v>
      </c>
      <c r="AT28" s="11">
        <f>VLOOKUP($C28,[1]Prague!$BB$7:$BK$40,9)</f>
        <v>117</v>
      </c>
      <c r="AU28" s="11">
        <f>VLOOKUP($C28,[1]Prague!$BB$7:$BK$40,10)</f>
        <v>109</v>
      </c>
      <c r="AV28" s="12">
        <f t="shared" si="15"/>
        <v>0</v>
      </c>
      <c r="AW28" s="12">
        <f t="shared" si="16"/>
        <v>0</v>
      </c>
      <c r="AX28" s="12">
        <v>0</v>
      </c>
      <c r="AY28" s="12" t="s">
        <v>38</v>
      </c>
      <c r="AZ28" s="12" t="s">
        <v>38</v>
      </c>
      <c r="BA28" s="12">
        <f t="shared" si="17"/>
        <v>134</v>
      </c>
      <c r="BB28" s="12">
        <v>0</v>
      </c>
      <c r="BC28" s="12">
        <f t="shared" si="18"/>
        <v>149</v>
      </c>
      <c r="BD28" s="12">
        <f t="shared" si="19"/>
        <v>162</v>
      </c>
      <c r="BE28" s="12">
        <f t="shared" si="20"/>
        <v>186</v>
      </c>
      <c r="BF28" s="12">
        <f t="shared" si="21"/>
        <v>184</v>
      </c>
      <c r="BG28" s="14">
        <f t="shared" si="1"/>
        <v>315.96758029991418</v>
      </c>
      <c r="BH28" s="21">
        <f>IF(N28=2,BH57*'4 PEF'!$C$4,IF(OR($N28=3,$N28=4,$N28=5,$N28=6),BH57*'4 PEF'!$C$5,IF(OR($N28=7,$N28=8),BH57*'4 PEF'!$C$8,IF($N28=9,BH57*'4 PEF'!$C$7,IF($N28=10,BH57*'4 PEF'!$C$6)))))</f>
        <v>54.949119780455192</v>
      </c>
      <c r="BI28" s="21">
        <f>BI57*'4 PEF'!$C$8</f>
        <v>0</v>
      </c>
      <c r="BJ28" s="21">
        <f>IF($N28=2,BJ57*'4 PEF'!$C$4,IF(OR($N28=3,$N28=4,$N28=5,$N28=6),BJ57*'4 PEF'!$C$5,IF(OR($N28=7,$N28=8),BJ57*'4 PEF'!$C$8,IF($N28=9,BJ57*'4 PEF'!$C$7,IF($N28=10,BJ57*'4 PEF'!$C$6)))))</f>
        <v>9.0907757630253325</v>
      </c>
      <c r="BK28" s="21">
        <f>BK57*'4 PEF'!$C$8</f>
        <v>36.445679657140182</v>
      </c>
      <c r="BL28" s="21">
        <f>BL57*'4 PEF'!$C$8</f>
        <v>1.3572104069517705</v>
      </c>
      <c r="BM28" s="39">
        <f>BM57*'4 PEF'!$C$8</f>
        <v>-47.370428571428576</v>
      </c>
      <c r="BN28" s="95">
        <f t="shared" si="24"/>
        <v>54.47235703614389</v>
      </c>
      <c r="BO28" s="21">
        <f>IF(OR($N28=3,$N28=4,$N28=5,$N28=6),BO57*'4 PEF'!$C$5,IF(OR($N28=7,$N28=8),BO57*'4 PEF'!$C$8,IF($N28=9,BO57*'4 PEF'!$C$7,IF($N28=10,BO57*'4 PEF'!$C$6))))</f>
        <v>54.520632441025995</v>
      </c>
      <c r="BP28" s="21">
        <f>BP57*'4 PEF'!$C$8</f>
        <v>0</v>
      </c>
      <c r="BQ28" s="21">
        <f>IF(OR($N28=3,$N28=4,$N28=5,$N28=6),BQ57*'4 PEF'!$C$5,IF(OR($N28=7,$N28=8),BQ57*'4 PEF'!$C$8,IF($N28=9,BQ57*'4 PEF'!$C$7,IF($N28=10,BQ57*'4 PEF'!$C$6))))</f>
        <v>14.319469778673083</v>
      </c>
      <c r="BR28" s="21">
        <f>BR57*'4 PEF'!$C$8</f>
        <v>37.481438545457841</v>
      </c>
      <c r="BS28" s="21">
        <f>BS57*'4 PEF'!$C$8</f>
        <v>1.2397917130903757</v>
      </c>
      <c r="BT28" s="39">
        <f>BT57*'4 PEF'!$C$8</f>
        <v>-29.882181818181817</v>
      </c>
      <c r="BU28" s="40">
        <f t="shared" si="25"/>
        <v>77.679150660065474</v>
      </c>
    </row>
    <row r="29" spans="1:73" ht="15" customHeight="1" x14ac:dyDescent="0.25">
      <c r="A29" s="189"/>
      <c r="B29" s="100">
        <v>24</v>
      </c>
      <c r="C29" s="26">
        <f>VLOOKUP(M29,[1]aux!$A$2:$B$35,2)</f>
        <v>1</v>
      </c>
      <c r="D29" s="27"/>
      <c r="E29" s="27"/>
      <c r="F29" s="27"/>
      <c r="G29" s="27"/>
      <c r="H29" s="27">
        <f t="shared" si="26"/>
        <v>0</v>
      </c>
      <c r="I29" s="27">
        <v>1</v>
      </c>
      <c r="J29" s="27">
        <v>1</v>
      </c>
      <c r="K29" s="54">
        <v>1</v>
      </c>
      <c r="L29" s="27">
        <v>1</v>
      </c>
      <c r="M29" s="54">
        <f t="shared" si="6"/>
        <v>1111</v>
      </c>
      <c r="N29" s="55">
        <v>6</v>
      </c>
      <c r="O29" s="55">
        <v>0</v>
      </c>
      <c r="P29" s="55">
        <v>1</v>
      </c>
      <c r="Q29" s="55">
        <v>0</v>
      </c>
      <c r="R29" s="55">
        <v>2</v>
      </c>
      <c r="S29" s="54" t="s">
        <v>42</v>
      </c>
      <c r="T29" s="27">
        <f t="shared" si="7"/>
        <v>21</v>
      </c>
      <c r="U29" s="55">
        <v>1</v>
      </c>
      <c r="V29" s="55">
        <v>1</v>
      </c>
      <c r="W29" s="8"/>
      <c r="X29" s="11">
        <f>VLOOKUP($C29,[2]Prague!$BB$7:$BK$40,5)</f>
        <v>1</v>
      </c>
      <c r="Y29" s="11">
        <f>VLOOKUP($C29,[2]Prague!$BB$7:$BK$40,6)</f>
        <v>23</v>
      </c>
      <c r="Z29" s="11">
        <f>VLOOKUP($C29,[2]Prague!$BB$7:$BK$40,7)</f>
        <v>0</v>
      </c>
      <c r="AA29" s="11">
        <f>VLOOKUP($C29,[2]Prague!$BB$7:$BK$40,8)</f>
        <v>80</v>
      </c>
      <c r="AB29" s="11">
        <f>VLOOKUP($C29,[2]Prague!$BB$7:$BK$40,9)</f>
        <v>0</v>
      </c>
      <c r="AC29" s="11">
        <f>VLOOKUP($C29,[2]Prague!$BB$7:$BK$40,10)</f>
        <v>102</v>
      </c>
      <c r="AD29" s="12">
        <f t="shared" si="8"/>
        <v>0</v>
      </c>
      <c r="AE29" s="12">
        <f t="shared" si="9"/>
        <v>0</v>
      </c>
      <c r="AF29" s="12">
        <v>0</v>
      </c>
      <c r="AG29" s="12" t="s">
        <v>38</v>
      </c>
      <c r="AH29" s="12" t="s">
        <v>38</v>
      </c>
      <c r="AI29" s="12">
        <f t="shared" si="10"/>
        <v>121</v>
      </c>
      <c r="AJ29" s="12">
        <v>0</v>
      </c>
      <c r="AK29" s="12">
        <f t="shared" si="11"/>
        <v>148</v>
      </c>
      <c r="AL29" s="12">
        <f t="shared" si="12"/>
        <v>162</v>
      </c>
      <c r="AM29" s="12">
        <f t="shared" si="13"/>
        <v>185</v>
      </c>
      <c r="AN29" s="12">
        <f t="shared" si="14"/>
        <v>184</v>
      </c>
      <c r="AO29" s="14">
        <f t="shared" si="0"/>
        <v>192.61650027114004</v>
      </c>
      <c r="AP29" s="11">
        <f>VLOOKUP($C29,[1]Prague!$BB$7:$BK$40,5)</f>
        <v>1</v>
      </c>
      <c r="AQ29" s="11">
        <f>VLOOKUP($C29,[1]Prague!$BB$7:$BK$40,6)</f>
        <v>23</v>
      </c>
      <c r="AR29" s="11">
        <f>VLOOKUP($C29,[1]Prague!$BB$7:$BK$40,7)</f>
        <v>0</v>
      </c>
      <c r="AS29" s="11">
        <f>VLOOKUP($C29,[1]Prague!$BB$7:$BK$40,8)</f>
        <v>81</v>
      </c>
      <c r="AT29" s="11">
        <f>VLOOKUP($C29,[1]Prague!$BB$7:$BK$40,9)</f>
        <v>0</v>
      </c>
      <c r="AU29" s="11">
        <f>VLOOKUP($C29,[1]Prague!$BB$7:$BK$40,10)</f>
        <v>103</v>
      </c>
      <c r="AV29" s="12">
        <f t="shared" si="15"/>
        <v>0</v>
      </c>
      <c r="AW29" s="12">
        <f t="shared" si="16"/>
        <v>0</v>
      </c>
      <c r="AX29" s="12">
        <v>0</v>
      </c>
      <c r="AY29" s="12" t="s">
        <v>38</v>
      </c>
      <c r="AZ29" s="12" t="s">
        <v>38</v>
      </c>
      <c r="BA29" s="12">
        <f t="shared" si="17"/>
        <v>122</v>
      </c>
      <c r="BB29" s="12">
        <v>0</v>
      </c>
      <c r="BC29" s="12">
        <f t="shared" si="18"/>
        <v>149</v>
      </c>
      <c r="BD29" s="12">
        <f t="shared" si="19"/>
        <v>162</v>
      </c>
      <c r="BE29" s="12">
        <f t="shared" si="20"/>
        <v>186</v>
      </c>
      <c r="BF29" s="12">
        <f t="shared" si="21"/>
        <v>184</v>
      </c>
      <c r="BG29" s="14">
        <f t="shared" si="1"/>
        <v>122.93622154789156</v>
      </c>
      <c r="BH29" s="21">
        <f>IF(N29=2,BH58*'4 PEF'!$C$4,IF(OR($N29=3,$N29=4,$N29=5,$N29=6),BH58*'4 PEF'!$C$5,IF(OR($N29=7,$N29=8),BH58*'4 PEF'!$C$8,IF($N29=9,BH58*'4 PEF'!$C$7,IF($N29=10,BH58*'4 PEF'!$C$6)))))</f>
        <v>251.81232189613195</v>
      </c>
      <c r="BI29" s="21">
        <f>BI58*'4 PEF'!$C$8</f>
        <v>0</v>
      </c>
      <c r="BJ29" s="21">
        <f>IF($N29=2,BJ58*'4 PEF'!$C$4,IF(OR($N29=3,$N29=4,$N29=5,$N29=6),BJ58*'4 PEF'!$C$5,IF(OR($N29=7,$N29=8),BJ58*'4 PEF'!$C$8,IF($N29=9,BJ58*'4 PEF'!$C$7,IF($N29=10,BJ58*'4 PEF'!$C$6)))))</f>
        <v>10.464661654135339</v>
      </c>
      <c r="BK29" s="21">
        <f>BK58*'4 PEF'!$C$8</f>
        <v>36.445679657140182</v>
      </c>
      <c r="BL29" s="21">
        <f>BL58*'4 PEF'!$C$8</f>
        <v>3.0970030794620071</v>
      </c>
      <c r="BM29" s="39">
        <f>BM58*'4 PEF'!$C$8</f>
        <v>-47.370428571428576</v>
      </c>
      <c r="BN29" s="40">
        <f t="shared" si="24"/>
        <v>254.44923771544092</v>
      </c>
      <c r="BO29" s="21">
        <f>IF(OR($N29=3,$N29=4,$N29=5,$N29=6),BO58*'4 PEF'!$C$5,IF(OR($N29=7,$N29=8),BO58*'4 PEF'!$C$8,IF($N29=9,BO58*'4 PEF'!$C$7,IF($N29=10,BO58*'4 PEF'!$C$6))))</f>
        <v>128.2086374940875</v>
      </c>
      <c r="BP29" s="21">
        <f>BP58*'4 PEF'!$C$8</f>
        <v>0</v>
      </c>
      <c r="BQ29" s="21">
        <f>IF(OR($N29=3,$N29=4,$N29=5,$N29=6),BQ58*'4 PEF'!$C$5,IF(OR($N29=7,$N29=8),BQ58*'4 PEF'!$C$8,IF($N29=9,BQ58*'4 PEF'!$C$7,IF($N29=10,BQ58*'4 PEF'!$C$6))))</f>
        <v>16.641467304625198</v>
      </c>
      <c r="BR29" s="21">
        <f>BR58*'4 PEF'!$C$8</f>
        <v>37.481438545457841</v>
      </c>
      <c r="BS29" s="21">
        <f>BS58*'4 PEF'!$C$8</f>
        <v>1.7443224879865031</v>
      </c>
      <c r="BT29" s="39">
        <f>BT58*'4 PEF'!$C$8</f>
        <v>-29.882181818181817</v>
      </c>
      <c r="BU29" s="95">
        <f t="shared" si="25"/>
        <v>154.19368401397523</v>
      </c>
    </row>
    <row r="30" spans="1:73" ht="15" customHeight="1" x14ac:dyDescent="0.25">
      <c r="A30" s="189"/>
      <c r="B30" s="100">
        <v>25</v>
      </c>
      <c r="C30" s="26">
        <f>VLOOKUP(M30,[1]aux!$A$2:$B$35,2)</f>
        <v>32</v>
      </c>
      <c r="D30" s="27"/>
      <c r="E30" s="27"/>
      <c r="F30" s="27"/>
      <c r="G30" s="27"/>
      <c r="H30" s="27">
        <f t="shared" si="26"/>
        <v>0</v>
      </c>
      <c r="I30" s="27">
        <v>4</v>
      </c>
      <c r="J30" s="27">
        <v>3</v>
      </c>
      <c r="K30" s="54">
        <v>2</v>
      </c>
      <c r="L30" s="27">
        <v>1</v>
      </c>
      <c r="M30" s="54">
        <f t="shared" si="6"/>
        <v>4321</v>
      </c>
      <c r="N30" s="55">
        <v>6</v>
      </c>
      <c r="O30" s="55">
        <v>0</v>
      </c>
      <c r="P30" s="55">
        <v>1</v>
      </c>
      <c r="Q30" s="55">
        <v>0</v>
      </c>
      <c r="R30" s="55">
        <v>2</v>
      </c>
      <c r="S30" s="54" t="s">
        <v>42</v>
      </c>
      <c r="T30" s="27">
        <f t="shared" si="7"/>
        <v>21</v>
      </c>
      <c r="U30" s="55">
        <v>1</v>
      </c>
      <c r="V30" s="55">
        <v>1</v>
      </c>
      <c r="W30" s="8"/>
      <c r="X30" s="11">
        <f>VLOOKUP($C30,[2]Prague!$BB$7:$BK$40,5)</f>
        <v>17</v>
      </c>
      <c r="Y30" s="11">
        <f>VLOOKUP($C30,[2]Prague!$BB$7:$BK$40,6)</f>
        <v>37</v>
      </c>
      <c r="Z30" s="11">
        <f>VLOOKUP($C30,[2]Prague!$BB$7:$BK$40,7)</f>
        <v>67</v>
      </c>
      <c r="AA30" s="11">
        <f>VLOOKUP($C30,[2]Prague!$BB$7:$BK$40,8)</f>
        <v>92</v>
      </c>
      <c r="AB30" s="11">
        <f>VLOOKUP($C30,[2]Prague!$BB$7:$BK$40,9)</f>
        <v>116</v>
      </c>
      <c r="AC30" s="11">
        <f>VLOOKUP($C30,[2]Prague!$BB$7:$BK$40,10)</f>
        <v>108</v>
      </c>
      <c r="AD30" s="12">
        <f t="shared" si="8"/>
        <v>0</v>
      </c>
      <c r="AE30" s="12">
        <f t="shared" si="9"/>
        <v>0</v>
      </c>
      <c r="AF30" s="12">
        <v>0</v>
      </c>
      <c r="AG30" s="12" t="s">
        <v>38</v>
      </c>
      <c r="AH30" s="12" t="s">
        <v>38</v>
      </c>
      <c r="AI30" s="12">
        <f t="shared" si="10"/>
        <v>121</v>
      </c>
      <c r="AJ30" s="12">
        <v>0</v>
      </c>
      <c r="AK30" s="12">
        <f t="shared" si="11"/>
        <v>148</v>
      </c>
      <c r="AL30" s="12">
        <f t="shared" si="12"/>
        <v>162</v>
      </c>
      <c r="AM30" s="12">
        <f t="shared" si="13"/>
        <v>185</v>
      </c>
      <c r="AN30" s="12">
        <f t="shared" si="14"/>
        <v>184</v>
      </c>
      <c r="AO30" s="14">
        <f t="shared" si="0"/>
        <v>371.36402197480982</v>
      </c>
      <c r="AP30" s="11">
        <f>VLOOKUP($C30,[1]Prague!$BB$7:$BK$40,5)</f>
        <v>17</v>
      </c>
      <c r="AQ30" s="11">
        <f>VLOOKUP($C30,[1]Prague!$BB$7:$BK$40,6)</f>
        <v>37</v>
      </c>
      <c r="AR30" s="11">
        <f>VLOOKUP($C30,[1]Prague!$BB$7:$BK$40,7)</f>
        <v>67</v>
      </c>
      <c r="AS30" s="11">
        <f>VLOOKUP($C30,[1]Prague!$BB$7:$BK$40,8)</f>
        <v>93</v>
      </c>
      <c r="AT30" s="11">
        <f>VLOOKUP($C30,[1]Prague!$BB$7:$BK$40,9)</f>
        <v>117</v>
      </c>
      <c r="AU30" s="11">
        <f>VLOOKUP($C30,[1]Prague!$BB$7:$BK$40,10)</f>
        <v>109</v>
      </c>
      <c r="AV30" s="12">
        <f t="shared" si="15"/>
        <v>0</v>
      </c>
      <c r="AW30" s="12">
        <f t="shared" si="16"/>
        <v>0</v>
      </c>
      <c r="AX30" s="12">
        <v>0</v>
      </c>
      <c r="AY30" s="12" t="s">
        <v>38</v>
      </c>
      <c r="AZ30" s="12" t="s">
        <v>38</v>
      </c>
      <c r="BA30" s="12">
        <f t="shared" si="17"/>
        <v>122</v>
      </c>
      <c r="BB30" s="12">
        <v>0</v>
      </c>
      <c r="BC30" s="12">
        <f t="shared" si="18"/>
        <v>149</v>
      </c>
      <c r="BD30" s="12">
        <f t="shared" si="19"/>
        <v>162</v>
      </c>
      <c r="BE30" s="12">
        <f t="shared" si="20"/>
        <v>186</v>
      </c>
      <c r="BF30" s="12">
        <f t="shared" si="21"/>
        <v>184</v>
      </c>
      <c r="BG30" s="14">
        <f t="shared" si="1"/>
        <v>258.55795257784769</v>
      </c>
      <c r="BH30" s="21">
        <f>IF(N30=2,BH59*'4 PEF'!$C$4,IF(OR($N30=3,$N30=4,$N30=5,$N30=6),BH59*'4 PEF'!$C$5,IF(OR($N30=7,$N30=8),BH59*'4 PEF'!$C$8,IF($N30=9,BH59*'4 PEF'!$C$7,IF($N30=10,BH59*'4 PEF'!$C$6)))))</f>
        <v>60.69786235006984</v>
      </c>
      <c r="BI30" s="21">
        <f>BI59*'4 PEF'!$C$8</f>
        <v>0</v>
      </c>
      <c r="BJ30" s="21">
        <f>IF($N30=2,BJ59*'4 PEF'!$C$4,IF(OR($N30=3,$N30=4,$N30=5,$N30=6),BJ59*'4 PEF'!$C$5,IF(OR($N30=7,$N30=8),BJ59*'4 PEF'!$C$8,IF($N30=9,BJ59*'4 PEF'!$C$7,IF($N30=10,BJ59*'4 PEF'!$C$6)))))</f>
        <v>10.464661654135339</v>
      </c>
      <c r="BK30" s="21">
        <f>BK59*'4 PEF'!$C$8</f>
        <v>36.445679657140182</v>
      </c>
      <c r="BL30" s="21">
        <f>BL59*'4 PEF'!$C$8</f>
        <v>1.3572104069517705</v>
      </c>
      <c r="BM30" s="39">
        <f>BM59*'4 PEF'!$C$8</f>
        <v>-47.370428571428576</v>
      </c>
      <c r="BN30" s="40">
        <f t="shared" si="24"/>
        <v>61.594985496868546</v>
      </c>
      <c r="BO30" s="21">
        <f>IF(OR($N30=3,$N30=4,$N30=5,$N30=6),BO59*'4 PEF'!$C$5,IF(OR($N30=7,$N30=8),BO59*'4 PEF'!$C$8,IF($N30=9,BO59*'4 PEF'!$C$7,IF($N30=10,BO59*'4 PEF'!$C$6))))</f>
        <v>60.801455330619135</v>
      </c>
      <c r="BP30" s="21">
        <f>BP59*'4 PEF'!$C$8</f>
        <v>0</v>
      </c>
      <c r="BQ30" s="21">
        <f>IF(OR($N30=3,$N30=4,$N30=5,$N30=6),BQ59*'4 PEF'!$C$5,IF(OR($N30=7,$N30=8),BQ59*'4 PEF'!$C$8,IF($N30=9,BQ59*'4 PEF'!$C$7,IF($N30=10,BQ59*'4 PEF'!$C$6))))</f>
        <v>16.641467304625198</v>
      </c>
      <c r="BR30" s="21">
        <f>BR59*'4 PEF'!$C$8</f>
        <v>37.481438545457841</v>
      </c>
      <c r="BS30" s="21">
        <f>BS59*'4 PEF'!$C$8</f>
        <v>1.2397917130903757</v>
      </c>
      <c r="BT30" s="39">
        <f>BT59*'4 PEF'!$C$8</f>
        <v>-29.882181818181817</v>
      </c>
      <c r="BU30" s="95">
        <f t="shared" si="25"/>
        <v>86.281971075610713</v>
      </c>
    </row>
    <row r="31" spans="1:73" ht="15" customHeight="1" x14ac:dyDescent="0.25">
      <c r="A31" s="189"/>
      <c r="B31" s="100">
        <v>26</v>
      </c>
      <c r="C31" s="26">
        <f>VLOOKUP(M31,[1]aux!$A$2:$B$35,2)</f>
        <v>34</v>
      </c>
      <c r="D31" s="27"/>
      <c r="E31" s="27"/>
      <c r="F31" s="27"/>
      <c r="G31" s="27"/>
      <c r="H31" s="27">
        <f t="shared" si="26"/>
        <v>1</v>
      </c>
      <c r="I31" s="27">
        <v>4</v>
      </c>
      <c r="J31" s="27">
        <v>3</v>
      </c>
      <c r="K31" s="54">
        <v>2</v>
      </c>
      <c r="L31" s="27">
        <v>2</v>
      </c>
      <c r="M31" s="54">
        <f t="shared" si="6"/>
        <v>4322</v>
      </c>
      <c r="N31" s="55">
        <v>6</v>
      </c>
      <c r="O31" s="55">
        <v>0</v>
      </c>
      <c r="P31" s="55">
        <v>1</v>
      </c>
      <c r="Q31" s="55">
        <v>0</v>
      </c>
      <c r="R31" s="55">
        <v>2</v>
      </c>
      <c r="S31" s="54" t="s">
        <v>42</v>
      </c>
      <c r="T31" s="27">
        <f t="shared" si="7"/>
        <v>21</v>
      </c>
      <c r="U31" s="55">
        <v>1</v>
      </c>
      <c r="V31" s="55">
        <v>1</v>
      </c>
      <c r="W31" s="8"/>
      <c r="X31" s="11">
        <f>VLOOKUP($C31,[2]Prague!$BB$7:$BK$40,5)</f>
        <v>17</v>
      </c>
      <c r="Y31" s="11">
        <f>VLOOKUP($C31,[2]Prague!$BB$7:$BK$40,6)</f>
        <v>37</v>
      </c>
      <c r="Z31" s="11">
        <f>VLOOKUP($C31,[2]Prague!$BB$7:$BK$40,7)</f>
        <v>67</v>
      </c>
      <c r="AA31" s="11">
        <f>VLOOKUP($C31,[2]Prague!$BB$7:$BK$40,8)</f>
        <v>92</v>
      </c>
      <c r="AB31" s="11">
        <f>VLOOKUP($C31,[2]Prague!$BB$7:$BK$40,9)</f>
        <v>116</v>
      </c>
      <c r="AC31" s="11">
        <f>VLOOKUP($C31,[2]Prague!$BB$7:$BK$40,10)</f>
        <v>108</v>
      </c>
      <c r="AD31" s="12">
        <f t="shared" si="8"/>
        <v>169</v>
      </c>
      <c r="AE31" s="12">
        <f t="shared" si="9"/>
        <v>167</v>
      </c>
      <c r="AF31" s="12">
        <v>0</v>
      </c>
      <c r="AG31" s="12" t="s">
        <v>38</v>
      </c>
      <c r="AH31" s="12" t="s">
        <v>38</v>
      </c>
      <c r="AI31" s="12">
        <f t="shared" si="10"/>
        <v>121</v>
      </c>
      <c r="AJ31" s="12">
        <v>0</v>
      </c>
      <c r="AK31" s="12">
        <f t="shared" si="11"/>
        <v>148</v>
      </c>
      <c r="AL31" s="12">
        <f t="shared" si="12"/>
        <v>162</v>
      </c>
      <c r="AM31" s="12">
        <f t="shared" si="13"/>
        <v>185</v>
      </c>
      <c r="AN31" s="12">
        <f t="shared" si="14"/>
        <v>184</v>
      </c>
      <c r="AO31" s="14">
        <f t="shared" si="0"/>
        <v>391.64652197480979</v>
      </c>
      <c r="AP31" s="11">
        <f>VLOOKUP($C31,[1]Prague!$BB$7:$BK$40,5)</f>
        <v>17</v>
      </c>
      <c r="AQ31" s="11">
        <f>VLOOKUP($C31,[1]Prague!$BB$7:$BK$40,6)</f>
        <v>37</v>
      </c>
      <c r="AR31" s="11">
        <f>VLOOKUP($C31,[1]Prague!$BB$7:$BK$40,7)</f>
        <v>67</v>
      </c>
      <c r="AS31" s="11">
        <f>VLOOKUP($C31,[1]Prague!$BB$7:$BK$40,8)</f>
        <v>93</v>
      </c>
      <c r="AT31" s="11">
        <f>VLOOKUP($C31,[1]Prague!$BB$7:$BK$40,9)</f>
        <v>117</v>
      </c>
      <c r="AU31" s="11">
        <f>VLOOKUP($C31,[1]Prague!$BB$7:$BK$40,10)</f>
        <v>109</v>
      </c>
      <c r="AV31" s="12">
        <f t="shared" si="15"/>
        <v>170</v>
      </c>
      <c r="AW31" s="12">
        <f t="shared" si="16"/>
        <v>168</v>
      </c>
      <c r="AX31" s="12">
        <v>0</v>
      </c>
      <c r="AY31" s="12" t="s">
        <v>38</v>
      </c>
      <c r="AZ31" s="12" t="s">
        <v>38</v>
      </c>
      <c r="BA31" s="12">
        <f t="shared" si="17"/>
        <v>122</v>
      </c>
      <c r="BB31" s="12">
        <v>0</v>
      </c>
      <c r="BC31" s="12">
        <f t="shared" si="18"/>
        <v>149</v>
      </c>
      <c r="BD31" s="12">
        <f t="shared" si="19"/>
        <v>162</v>
      </c>
      <c r="BE31" s="12">
        <f t="shared" si="20"/>
        <v>186</v>
      </c>
      <c r="BF31" s="12">
        <f t="shared" si="21"/>
        <v>184</v>
      </c>
      <c r="BG31" s="14">
        <f t="shared" si="1"/>
        <v>274.61443742633253</v>
      </c>
      <c r="BH31" s="21">
        <f>IF(N31=2,BH60*'4 PEF'!$C$4,IF(OR($N31=3,$N31=4,$N31=5,$N31=6),BH60*'4 PEF'!$C$5,IF(OR($N31=7,$N31=8),BH60*'4 PEF'!$C$8,IF($N31=9,BH60*'4 PEF'!$C$7,IF($N31=10,BH60*'4 PEF'!$C$6)))))</f>
        <v>42.089555010020298</v>
      </c>
      <c r="BI31" s="21">
        <f>BI60*'4 PEF'!$C$8</f>
        <v>0</v>
      </c>
      <c r="BJ31" s="21">
        <f>IF($N31=2,BJ60*'4 PEF'!$C$4,IF(OR($N31=3,$N31=4,$N31=5,$N31=6),BJ60*'4 PEF'!$C$5,IF(OR($N31=7,$N31=8),BJ60*'4 PEF'!$C$8,IF($N31=9,BJ60*'4 PEF'!$C$7,IF($N31=10,BJ60*'4 PEF'!$C$6)))))</f>
        <v>10.464661654135339</v>
      </c>
      <c r="BK31" s="21">
        <f>BK60*'4 PEF'!$C$8</f>
        <v>36.445679657140182</v>
      </c>
      <c r="BL31" s="21">
        <f>BL60*'4 PEF'!$C$8</f>
        <v>15.65906510901387</v>
      </c>
      <c r="BM31" s="39">
        <f>BM60*'4 PEF'!$C$8</f>
        <v>-47.370428571428576</v>
      </c>
      <c r="BN31" s="40">
        <f t="shared" si="24"/>
        <v>57.288532858881112</v>
      </c>
      <c r="BO31" s="21">
        <f>IF(OR($N31=3,$N31=4,$N31=5,$N31=6),BO60*'4 PEF'!$C$5,IF(OR($N31=7,$N31=8),BO60*'4 PEF'!$C$8,IF($N31=9,BO60*'4 PEF'!$C$7,IF($N31=10,BO60*'4 PEF'!$C$6))))</f>
        <v>42.536871311451989</v>
      </c>
      <c r="BP31" s="21">
        <f>BP60*'4 PEF'!$C$8</f>
        <v>0</v>
      </c>
      <c r="BQ31" s="21">
        <f>IF(OR($N31=3,$N31=4,$N31=5,$N31=6),BQ60*'4 PEF'!$C$5,IF(OR($N31=7,$N31=8),BQ60*'4 PEF'!$C$8,IF($N31=9,BQ60*'4 PEF'!$C$7,IF($N31=10,BQ60*'4 PEF'!$C$6))))</f>
        <v>16.641467304625198</v>
      </c>
      <c r="BR31" s="21">
        <f>BR60*'4 PEF'!$C$8</f>
        <v>37.481438545457841</v>
      </c>
      <c r="BS31" s="21">
        <f>BS60*'4 PEF'!$C$8</f>
        <v>15.09089166858147</v>
      </c>
      <c r="BT31" s="39">
        <f>BT60*'4 PEF'!$C$8</f>
        <v>-29.882181818181817</v>
      </c>
      <c r="BU31" s="95">
        <f t="shared" si="25"/>
        <v>81.868487011934675</v>
      </c>
    </row>
    <row r="32" spans="1:73" ht="27" customHeight="1" x14ac:dyDescent="0.25">
      <c r="A32" s="30"/>
      <c r="B32" s="31"/>
      <c r="C32" s="31"/>
      <c r="D32" s="31"/>
      <c r="E32" s="31"/>
      <c r="F32" s="31"/>
      <c r="G32" s="31"/>
      <c r="H32" s="31"/>
      <c r="I32" s="31"/>
      <c r="J32" s="31"/>
      <c r="K32" s="31"/>
      <c r="L32" s="31"/>
      <c r="M32" s="31"/>
      <c r="N32" s="31"/>
      <c r="O32" s="31"/>
      <c r="P32" s="31"/>
      <c r="Q32" s="31"/>
      <c r="R32" s="31"/>
      <c r="S32" s="31"/>
      <c r="T32" s="31"/>
      <c r="U32" s="31"/>
      <c r="V32" s="31"/>
      <c r="W32" s="32"/>
      <c r="X32" s="31"/>
      <c r="Y32" s="31"/>
      <c r="Z32" s="31"/>
      <c r="AA32" s="31"/>
      <c r="AB32" s="31"/>
      <c r="AC32" s="31"/>
      <c r="AD32" s="31"/>
      <c r="AE32" s="31"/>
      <c r="AF32" s="31"/>
      <c r="AG32" s="31"/>
      <c r="AH32" s="31"/>
      <c r="AI32" s="31"/>
      <c r="AJ32" s="31"/>
      <c r="AK32" s="31"/>
      <c r="AL32" s="31"/>
      <c r="AM32" s="31"/>
      <c r="AN32" s="31"/>
      <c r="AO32" s="33"/>
      <c r="AP32" s="31"/>
      <c r="AQ32" s="31"/>
      <c r="AR32" s="31"/>
      <c r="AS32" s="31"/>
      <c r="AT32" s="31"/>
      <c r="AU32" s="31"/>
      <c r="AV32" s="31"/>
      <c r="AW32" s="31"/>
      <c r="AX32" s="31"/>
      <c r="AY32" s="31"/>
      <c r="AZ32" s="31"/>
      <c r="BA32" s="31"/>
      <c r="BB32" s="31"/>
      <c r="BC32" s="31"/>
      <c r="BD32" s="31"/>
      <c r="BE32" s="31"/>
      <c r="BF32" s="31"/>
      <c r="BG32" s="33"/>
      <c r="BH32" s="34"/>
      <c r="BI32" s="34"/>
      <c r="BJ32" s="34"/>
      <c r="BK32" s="34"/>
      <c r="BL32" s="34"/>
      <c r="BM32" s="34"/>
      <c r="BN32" s="34"/>
      <c r="BO32" s="34"/>
      <c r="BP32" s="34"/>
      <c r="BQ32" s="34"/>
      <c r="BR32" s="34"/>
      <c r="BS32" s="34"/>
      <c r="BT32" s="34"/>
      <c r="BU32" s="34"/>
    </row>
    <row r="33" spans="1:73" ht="15.75" thickBot="1" x14ac:dyDescent="0.3">
      <c r="BH33" s="178" t="s">
        <v>106</v>
      </c>
      <c r="BI33" s="179"/>
      <c r="BJ33" s="179"/>
      <c r="BK33" s="179"/>
      <c r="BL33" s="179"/>
      <c r="BM33" s="179"/>
      <c r="BN33" s="184"/>
      <c r="BO33" s="178" t="s">
        <v>107</v>
      </c>
      <c r="BP33" s="179"/>
      <c r="BQ33" s="179"/>
      <c r="BR33" s="179"/>
      <c r="BS33" s="179"/>
      <c r="BT33" s="179"/>
      <c r="BU33" s="184"/>
    </row>
    <row r="34" spans="1:73" ht="32.25" customHeight="1" thickTop="1" thickBot="1" x14ac:dyDescent="0.3">
      <c r="B34" s="28" t="s">
        <v>1</v>
      </c>
      <c r="C34" s="28" t="s">
        <v>51</v>
      </c>
      <c r="D34" s="29" t="s">
        <v>47</v>
      </c>
      <c r="E34" s="29" t="s">
        <v>48</v>
      </c>
      <c r="F34" s="29" t="s">
        <v>49</v>
      </c>
      <c r="G34" s="29" t="s">
        <v>24</v>
      </c>
      <c r="H34" s="29" t="s">
        <v>13</v>
      </c>
      <c r="I34" s="29" t="str">
        <f>I5</f>
        <v>E</v>
      </c>
      <c r="J34" s="29" t="str">
        <f t="shared" ref="J34:L34" si="27">J5</f>
        <v>W</v>
      </c>
      <c r="K34" s="29" t="str">
        <f t="shared" si="27"/>
        <v>C</v>
      </c>
      <c r="L34" s="29" t="str">
        <f t="shared" si="27"/>
        <v>HR</v>
      </c>
      <c r="M34" s="29"/>
      <c r="N34" s="29" t="s">
        <v>17</v>
      </c>
      <c r="O34" s="29" t="s">
        <v>18</v>
      </c>
      <c r="P34" s="29" t="s">
        <v>53</v>
      </c>
      <c r="Q34" s="29" t="s">
        <v>54</v>
      </c>
      <c r="R34" s="29" t="s">
        <v>34</v>
      </c>
      <c r="S34" s="29" t="s">
        <v>24</v>
      </c>
      <c r="T34" s="57" t="s">
        <v>20</v>
      </c>
      <c r="U34" s="57" t="s">
        <v>92</v>
      </c>
      <c r="V34" s="57" t="s">
        <v>93</v>
      </c>
      <c r="W34" s="10"/>
      <c r="X34" s="13" t="s">
        <v>11</v>
      </c>
      <c r="Y34" s="13" t="s">
        <v>12</v>
      </c>
      <c r="Z34" s="13" t="s">
        <v>14</v>
      </c>
      <c r="AA34" s="13" t="s">
        <v>15</v>
      </c>
      <c r="AB34" s="13" t="s">
        <v>21</v>
      </c>
      <c r="AC34" s="13" t="s">
        <v>23</v>
      </c>
      <c r="AD34" s="13" t="s">
        <v>100</v>
      </c>
      <c r="AE34" s="13" t="s">
        <v>101</v>
      </c>
      <c r="AF34" s="13" t="s">
        <v>24</v>
      </c>
      <c r="AG34" s="13" t="s">
        <v>108</v>
      </c>
      <c r="AH34" s="13" t="s">
        <v>109</v>
      </c>
      <c r="AI34" s="13" t="s">
        <v>17</v>
      </c>
      <c r="AJ34" s="13" t="s">
        <v>18</v>
      </c>
      <c r="AK34" s="13" t="s">
        <v>19</v>
      </c>
      <c r="AL34" s="13" t="s">
        <v>102</v>
      </c>
      <c r="AM34" s="13" t="s">
        <v>99</v>
      </c>
      <c r="AN34" s="13" t="s">
        <v>16</v>
      </c>
      <c r="AO34" s="16" t="s">
        <v>191</v>
      </c>
      <c r="AP34" s="13" t="s">
        <v>25</v>
      </c>
      <c r="AQ34" s="13" t="s">
        <v>26</v>
      </c>
      <c r="AR34" s="13" t="s">
        <v>27</v>
      </c>
      <c r="AS34" s="13" t="s">
        <v>28</v>
      </c>
      <c r="AT34" s="13" t="s">
        <v>21</v>
      </c>
      <c r="AU34" s="13" t="s">
        <v>23</v>
      </c>
      <c r="AV34" s="13" t="s">
        <v>116</v>
      </c>
      <c r="AW34" s="13" t="s">
        <v>117</v>
      </c>
      <c r="AX34" s="13" t="s">
        <v>24</v>
      </c>
      <c r="AY34" s="13"/>
      <c r="AZ34" s="13"/>
      <c r="BA34" s="13" t="s">
        <v>118</v>
      </c>
      <c r="BB34" s="13" t="s">
        <v>18</v>
      </c>
      <c r="BC34" s="13" t="s">
        <v>31</v>
      </c>
      <c r="BD34" s="13" t="s">
        <v>102</v>
      </c>
      <c r="BE34" s="13" t="s">
        <v>119</v>
      </c>
      <c r="BF34" s="13" t="s">
        <v>16</v>
      </c>
      <c r="BG34" s="16" t="s">
        <v>192</v>
      </c>
      <c r="BH34" s="62" t="s">
        <v>33</v>
      </c>
      <c r="BI34" s="62" t="s">
        <v>34</v>
      </c>
      <c r="BJ34" s="62" t="s">
        <v>20</v>
      </c>
      <c r="BK34" s="62" t="s">
        <v>24</v>
      </c>
      <c r="BL34" s="62" t="s">
        <v>35</v>
      </c>
      <c r="BM34" s="62" t="s">
        <v>36</v>
      </c>
      <c r="BN34" s="62" t="s">
        <v>38</v>
      </c>
      <c r="BO34" s="62" t="s">
        <v>33</v>
      </c>
      <c r="BP34" s="62" t="s">
        <v>34</v>
      </c>
      <c r="BQ34" s="62" t="s">
        <v>20</v>
      </c>
      <c r="BR34" s="62" t="s">
        <v>24</v>
      </c>
      <c r="BS34" s="62" t="s">
        <v>35</v>
      </c>
      <c r="BT34" s="62" t="s">
        <v>36</v>
      </c>
      <c r="BU34" s="62" t="s">
        <v>38</v>
      </c>
    </row>
    <row r="35" spans="1:73" ht="15" customHeight="1" x14ac:dyDescent="0.25">
      <c r="A35" s="187">
        <v>2010</v>
      </c>
      <c r="B35" s="100">
        <v>1</v>
      </c>
      <c r="C35" s="26">
        <f t="shared" ref="C35:W35" si="28">IF(C6="","",C6)</f>
        <v>1</v>
      </c>
      <c r="D35" s="54" t="str">
        <f t="shared" si="28"/>
        <v>-</v>
      </c>
      <c r="E35" s="54" t="str">
        <f t="shared" si="28"/>
        <v>o</v>
      </c>
      <c r="F35" s="54" t="str">
        <f t="shared" si="28"/>
        <v>o</v>
      </c>
      <c r="G35" s="54" t="str">
        <f t="shared" si="28"/>
        <v>o</v>
      </c>
      <c r="H35" s="54">
        <f t="shared" si="28"/>
        <v>0</v>
      </c>
      <c r="I35" s="54">
        <f t="shared" si="28"/>
        <v>1</v>
      </c>
      <c r="J35" s="54">
        <f t="shared" si="28"/>
        <v>1</v>
      </c>
      <c r="K35" s="54">
        <f t="shared" si="28"/>
        <v>1</v>
      </c>
      <c r="L35" s="54">
        <f t="shared" si="28"/>
        <v>1</v>
      </c>
      <c r="M35" s="54">
        <f t="shared" si="28"/>
        <v>1111</v>
      </c>
      <c r="N35" s="54">
        <f t="shared" si="28"/>
        <v>2</v>
      </c>
      <c r="O35" s="54">
        <f t="shared" si="28"/>
        <v>0</v>
      </c>
      <c r="P35" s="54">
        <f t="shared" si="28"/>
        <v>2</v>
      </c>
      <c r="Q35" s="54">
        <f t="shared" si="28"/>
        <v>0</v>
      </c>
      <c r="R35" s="54">
        <f t="shared" si="28"/>
        <v>1</v>
      </c>
      <c r="S35" s="54" t="str">
        <f t="shared" si="28"/>
        <v>o</v>
      </c>
      <c r="T35" s="26">
        <f t="shared" si="28"/>
        <v>14</v>
      </c>
      <c r="U35" s="54">
        <f t="shared" si="28"/>
        <v>0</v>
      </c>
      <c r="V35" s="54">
        <f t="shared" si="28"/>
        <v>0</v>
      </c>
      <c r="W35" s="7" t="str">
        <f t="shared" si="28"/>
        <v/>
      </c>
      <c r="X35" s="23">
        <f>IF(X6&gt;0,VLOOKUP(X6,'[3]2010_Envelope'!$BH$6:$CR$128,18),"")</f>
        <v>26.854285714285712</v>
      </c>
      <c r="Y35" s="23">
        <f>IF(Y6&gt;0,VLOOKUP(Y6,'[3]2010_Envelope'!$BH$6:$CR$128,18),"")</f>
        <v>27.495000000000001</v>
      </c>
      <c r="Z35" s="23" t="str">
        <f>IF(Z6&gt;0,VLOOKUP(Z6,'[3]2010_Envelope'!$BH$6:$CR$128,18),"")</f>
        <v/>
      </c>
      <c r="AA35" s="23">
        <f>IF(AA6&gt;0,VLOOKUP(AA6,'[3]2010_Envelope'!$BH$6:$CR$128,18),"")</f>
        <v>6.4232142857142867</v>
      </c>
      <c r="AB35" s="23" t="str">
        <f>IF(AB6&gt;0,VLOOKUP(AB6,'[3]2010_Envelope'!$BH$6:$CR$128,18),"")</f>
        <v/>
      </c>
      <c r="AC35" s="23" t="str">
        <f>IF(AC6&gt;0,VLOOKUP(AC6,'[3]2010_Envelope'!$BH$6:$CR$128,18),"")</f>
        <v/>
      </c>
      <c r="AD35" s="22" t="str">
        <f>IF(AD6&gt;0,VLOOKUP(AD6,'[3]2010_HVAC'!$EY$7:$KA$83,74),"")</f>
        <v/>
      </c>
      <c r="AE35" s="22" t="str">
        <f>IF(AE6&gt;0,VLOOKUP(AE6,'[3]2010_HVAC'!$EY$7:$KA$83,74),"")</f>
        <v/>
      </c>
      <c r="AF35" s="22" t="str">
        <f>IF(AF6&gt;0,VLOOKUP(AF6,'[3]2010_HVAC'!$EY$7:$KA$83,74),"")</f>
        <v/>
      </c>
      <c r="AG35" s="61">
        <f>VLOOKUP($C35,[2]Performance!$A$3:$K$36,3)</f>
        <v>0</v>
      </c>
      <c r="AH35" s="61">
        <f>IF(AG35=0,74,IF(AG35=1,75,76))</f>
        <v>74</v>
      </c>
      <c r="AI35" s="22">
        <f>IF(AI6&gt;0,VLOOKUP(AI6,'[3]2010_HVAC'!$EY$7:$KA$83,AH35),"")</f>
        <v>24.07553938042178</v>
      </c>
      <c r="AJ35" s="22" t="str">
        <f>IF(AJ6&gt;0,VLOOKUP(AJ6,'[3]2010_HVAC'!$EY$7:$KA$83,74),"")</f>
        <v/>
      </c>
      <c r="AK35" s="22">
        <f>IF(AK6&gt;0,VLOOKUP(AK6,'[3]2010_HVAC'!$EY$7:$KA$83,74),"")</f>
        <v>36</v>
      </c>
      <c r="AL35" s="22">
        <f>IF(AL6&gt;0,VLOOKUP(AL6,'[3]2010_HVAC'!$EY$7:$KA$83,74),"")</f>
        <v>3.8571428571428572</v>
      </c>
      <c r="AM35" s="22" t="str">
        <f>IF(AM6&gt;0,VLOOKUP(AM6,'[3]2010_HVAC'!$EY$7:$KA$83,74),"")</f>
        <v/>
      </c>
      <c r="AN35" s="22" t="str">
        <f>IF(AN6&gt;0,VLOOKUP(AN6,'[3]2010_HVAC'!$EY$7:$KA$83,74),"")</f>
        <v/>
      </c>
      <c r="AO35" s="14">
        <f>(SUM(X35:AF35)+SUM(AI35:AN35))*$AO$5</f>
        <v>17458.725513259047</v>
      </c>
      <c r="AP35" s="23">
        <f>IF(AP6&gt;0,VLOOKUP(AP6,'[3]2010_Envelope'!$BH$6:$CR$128,19),"")</f>
        <v>12.994747474747475</v>
      </c>
      <c r="AQ35" s="23">
        <f>IF(AQ6&gt;0,VLOOKUP(AQ6,'[3]2010_Envelope'!$BH$6:$CR$128,19),"")</f>
        <v>9.0385454545454547</v>
      </c>
      <c r="AR35" s="23" t="str">
        <f>IF(AR6&gt;0,VLOOKUP(AR6,'[3]2010_Envelope'!$BH$6:$CR$128,19),"")</f>
        <v/>
      </c>
      <c r="AS35" s="23">
        <f>IF(AS6&gt;0,VLOOKUP(AS6,'[3]2010_Envelope'!$BH$6:$CR$128,19),"")</f>
        <v>5.916666666666667</v>
      </c>
      <c r="AT35" s="23" t="str">
        <f>IF(AT6&gt;0,VLOOKUP(AT6,'[3]2010_Envelope'!$BH$6:$CR$128,19),"")</f>
        <v/>
      </c>
      <c r="AU35" s="23" t="str">
        <f>IF(AU6&gt;0,VLOOKUP(AU6,'[3]2010_Envelope'!$BH$6:$CR$128,19),"")</f>
        <v/>
      </c>
      <c r="AV35" s="22" t="str">
        <f>IF(AV6&gt;0,VLOOKUP(AV6,'[3]2010_HVAC'!$EY$7:$KA$83,77),"")</f>
        <v/>
      </c>
      <c r="AW35" s="22" t="str">
        <f>IF(AW6&gt;0,VLOOKUP(AW6,'[3]2010_HVAC'!$EY$7:$KA$83,77),"")</f>
        <v/>
      </c>
      <c r="AX35" s="22" t="str">
        <f>IF(AX6&gt;0,VLOOKUP(AX6,'[3]2010_HVAC'!$EY$7:$KA$83,77),"")</f>
        <v/>
      </c>
      <c r="AY35" s="61">
        <f>VLOOKUP($C35,[1]Performance!$A$3:$K$36,3)</f>
        <v>0</v>
      </c>
      <c r="AZ35" s="61">
        <f>IF(AY35=0,77,IF(AY35=1,78,79))</f>
        <v>77</v>
      </c>
      <c r="BA35" s="22">
        <f>IF(BA6&gt;0,VLOOKUP(BA6,'[3]2010_HVAC'!$EY$7:$KA$83,AZ35),"")</f>
        <v>12.347385310130248</v>
      </c>
      <c r="BB35" s="22" t="str">
        <f>IF(BB6&gt;0,VLOOKUP(BB6,'[3]2010_HVAC'!$EY$7:$KA$83,77),"")</f>
        <v/>
      </c>
      <c r="BC35" s="22">
        <f>IF(BC6&gt;0,VLOOKUP(BC6,'[3]2010_HVAC'!$EY$7:$KA$83,77),"")</f>
        <v>33.6</v>
      </c>
      <c r="BD35" s="22">
        <f>IF(BD6&gt;0,VLOOKUP(BD6,'[3]2010_HVAC'!$EY$7:$KA$83,77),"")</f>
        <v>0.54545454545454541</v>
      </c>
      <c r="BE35" s="22" t="str">
        <f>IF(BE6&gt;0,VLOOKUP(BE6,'[3]2010_HVAC'!$EY$7:$KA$83,77),"")</f>
        <v/>
      </c>
      <c r="BF35" s="22" t="str">
        <f>IF(BF6&gt;0,VLOOKUP(BF6,'[3]2010_HVAC'!$EY$7:$KA$83,77),"")</f>
        <v/>
      </c>
      <c r="BG35" s="14">
        <f>(SUM(AP35:AX35)+SUM(BA35:BF35))*$BG$5</f>
        <v>73698.371457028959</v>
      </c>
      <c r="BH35" s="21">
        <f>IF($N35&gt;0,VLOOKUP($C35,[2]Prague!$AB$7:$AN$40,$N35))/((IF($P35=1,'3 PlantsCodes'!$D$26,IF($P35=2,'3 PlantsCodes'!$D$27,IF($P35=3,'3 PlantsCodes'!$D$28,IF($P35=4,'3 PlantsCodes'!#REF!)))))*IF($R35=1,'3 PlantsCodes'!$D$31,IF(CZ_Prague!$R35=2,'3 PlantsCodes'!$D$32)))</f>
        <v>299.35252364285401</v>
      </c>
      <c r="BI35" s="21">
        <f>IF($O35&gt;0,VLOOKUP($C35,[2]Prague!$AB$7:$AN$40,$O35),0)/(IF($Q35=1,'3 PlantsCodes'!$E$26,IF($Q35=3,'3 PlantsCodes'!$E$28,IF($Q35=4,'3 PlantsCodes'!$E$29,1)))*IF($R35=1,'3 PlantsCodes'!$E$31,IF($R35=2,'3 PlantsCodes'!$E$32)))</f>
        <v>0</v>
      </c>
      <c r="BJ35" s="21">
        <f>VLOOKUP($C35,[2]Prague!$AB$6:$AZ$40,$T35)</f>
        <v>15.72</v>
      </c>
      <c r="BK35" s="21">
        <f>VLOOKUP($C35,[2]Prague!$B$7:$Y$40,18)</f>
        <v>11.353794285713454</v>
      </c>
      <c r="BL35" s="21">
        <f>VLOOKUP($C35,[2]Prague!$B$7:$AA$40,26)</f>
        <v>0.96479846712212058</v>
      </c>
      <c r="BM35" s="22">
        <f>IF($V35=1,-[4]SFH!$E$5,0)</f>
        <v>0</v>
      </c>
      <c r="BN35" s="63" t="s">
        <v>38</v>
      </c>
      <c r="BO35" s="21">
        <f>IF($N35&gt;0,VLOOKUP($C35,[1]Prague!$AB$7:$AN$40,$N35))/((IF($P35=1,'3 PlantsCodes'!$D$26,IF($P35=2,'3 PlantsCodes'!$D$27,IF($P35=3,'3 PlantsCodes'!$D$28,IF($P35=4,'3 PlantsCodes'!D29)))))*IF($R35=1,'3 PlantsCodes'!$D$31,IF(CZ_Prague!$R35=2,'3 PlantsCodes'!$D$32)))</f>
        <v>152.41342797552937</v>
      </c>
      <c r="BP35" s="21">
        <f>IF($O35&gt;0,VLOOKUP($C35,[1]Prague!$AB$7:$AN$40,$O35),0)/(IF($Q35=1,'3 PlantsCodes'!$E$26,IF($Q35=3,'3 PlantsCodes'!$E$28,IF($Q35=4,'3 PlantsCodes'!$E$29,1)))*IF($R35=1,'3 PlantsCodes'!$E$31,IF($R35=2,'3 PlantsCodes'!$E$32)))</f>
        <v>0</v>
      </c>
      <c r="BQ35" s="21">
        <f>VLOOKUP($C35,[1]Prague!$AB$6:$AZ$40,$T35)</f>
        <v>24.27</v>
      </c>
      <c r="BR35" s="21">
        <f>VLOOKUP($C35,[1]Prague!$B$7:$Y$40,18)</f>
        <v>11.676460606061633</v>
      </c>
      <c r="BS35" s="21">
        <f>VLOOKUP($C35,[1]Prague!$B$7:$AA$40,26)</f>
        <v>0.54340264423255547</v>
      </c>
      <c r="BT35" s="22">
        <f>IF($V35=1,-[4]AB!$E$5,0)</f>
        <v>0</v>
      </c>
      <c r="BU35" s="63" t="s">
        <v>38</v>
      </c>
    </row>
    <row r="36" spans="1:73" ht="15" customHeight="1" x14ac:dyDescent="0.25">
      <c r="A36" s="188"/>
      <c r="B36" s="100">
        <v>2</v>
      </c>
      <c r="C36" s="26">
        <f t="shared" ref="C36:W36" si="29">IF(C7="","",C7)</f>
        <v>8</v>
      </c>
      <c r="D36" s="55" t="str">
        <f t="shared" si="29"/>
        <v>o</v>
      </c>
      <c r="E36" s="55" t="str">
        <f t="shared" si="29"/>
        <v>o</v>
      </c>
      <c r="F36" s="54" t="str">
        <f t="shared" si="29"/>
        <v>+</v>
      </c>
      <c r="G36" s="54" t="str">
        <f t="shared" si="29"/>
        <v>o</v>
      </c>
      <c r="H36" s="54">
        <f t="shared" si="29"/>
        <v>0</v>
      </c>
      <c r="I36" s="54">
        <f t="shared" si="29"/>
        <v>2</v>
      </c>
      <c r="J36" s="54">
        <f t="shared" si="29"/>
        <v>1</v>
      </c>
      <c r="K36" s="54">
        <f t="shared" si="29"/>
        <v>2</v>
      </c>
      <c r="L36" s="54">
        <f t="shared" si="29"/>
        <v>1</v>
      </c>
      <c r="M36" s="54">
        <f t="shared" si="29"/>
        <v>2121</v>
      </c>
      <c r="N36" s="54">
        <f t="shared" si="29"/>
        <v>6</v>
      </c>
      <c r="O36" s="54">
        <f t="shared" si="29"/>
        <v>0</v>
      </c>
      <c r="P36" s="54">
        <f t="shared" si="29"/>
        <v>1</v>
      </c>
      <c r="Q36" s="54">
        <f t="shared" si="29"/>
        <v>0</v>
      </c>
      <c r="R36" s="54">
        <f t="shared" si="29"/>
        <v>2</v>
      </c>
      <c r="S36" s="54" t="str">
        <f t="shared" si="29"/>
        <v>o</v>
      </c>
      <c r="T36" s="26">
        <f t="shared" si="29"/>
        <v>15</v>
      </c>
      <c r="U36" s="54">
        <f t="shared" si="29"/>
        <v>0</v>
      </c>
      <c r="V36" s="54">
        <f t="shared" si="29"/>
        <v>0</v>
      </c>
      <c r="W36" s="19" t="str">
        <f t="shared" si="29"/>
        <v/>
      </c>
      <c r="X36" s="23">
        <f>IF(X7&gt;0,VLOOKUP(X7,'[3]2010_Envelope'!$BH$6:$CR$128,18),"")</f>
        <v>9.3989999999999991</v>
      </c>
      <c r="Y36" s="23">
        <f>IF(Y7&gt;0,VLOOKUP(Y7,'[3]2010_Envelope'!$BH$6:$CR$128,18),"")</f>
        <v>58.045000000000002</v>
      </c>
      <c r="Z36" s="23">
        <f>IF(Z7&gt;0,VLOOKUP(Z7,'[3]2010_Envelope'!$BH$6:$CR$128,18),"")</f>
        <v>21.483428571428572</v>
      </c>
      <c r="AA36" s="23">
        <f>IF(AA7&gt;0,VLOOKUP(AA7,'[3]2010_Envelope'!$BH$6:$CR$128,18),"")</f>
        <v>6.4232142857142867</v>
      </c>
      <c r="AB36" s="23">
        <f>IF(AB7&gt;0,VLOOKUP(AB7,'[3]2010_Envelope'!$BH$6:$CR$128,18),"")</f>
        <v>50.088095238095235</v>
      </c>
      <c r="AC36" s="23">
        <f>IF(AC7&gt;0,VLOOKUP(AC7,'[3]2010_Envelope'!$BH$6:$CR$128,18),"")</f>
        <v>23.357142857142861</v>
      </c>
      <c r="AD36" s="22" t="str">
        <f>IF(AD7&gt;0,VLOOKUP(AD7,'[3]2010_HVAC'!$EY$7:$KA$83,74),"")</f>
        <v/>
      </c>
      <c r="AE36" s="22" t="str">
        <f>IF(AE7&gt;0,VLOOKUP(AE7,'[3]2010_HVAC'!$EY$7:$KA$83,74),"")</f>
        <v/>
      </c>
      <c r="AF36" s="22" t="str">
        <f>IF(AF7&gt;0,VLOOKUP(AF7,'[3]2010_HVAC'!$EY$7:$KA$83,74),"")</f>
        <v/>
      </c>
      <c r="AG36" s="61">
        <f>VLOOKUP($C36,[2]Performance!$A$3:$K$36,3)</f>
        <v>1</v>
      </c>
      <c r="AH36" s="61">
        <f t="shared" ref="AH36:AH53" si="30">IF(AG36=0,74,IF(AG36=1,75,76))</f>
        <v>75</v>
      </c>
      <c r="AI36" s="22">
        <f>IF(AI7&gt;0,VLOOKUP(AI7,'[3]2010_HVAC'!$EY$7:$KA$83,AH36),"")</f>
        <v>21.768999218213036</v>
      </c>
      <c r="AJ36" s="22" t="str">
        <f>IF(AJ7&gt;0,VLOOKUP(AJ7,'[3]2010_HVAC'!$EY$7:$KA$83,74),"")</f>
        <v/>
      </c>
      <c r="AK36" s="22">
        <f>IF(AK7&gt;0,VLOOKUP(AK7,'[3]2010_HVAC'!$EY$7:$KA$83,74),"")</f>
        <v>42</v>
      </c>
      <c r="AL36" s="22">
        <f>IF(AL7&gt;0,VLOOKUP(AL7,'[3]2010_HVAC'!$EY$7:$KA$83,74),"")</f>
        <v>2.2285714285714286</v>
      </c>
      <c r="AM36" s="22" t="str">
        <f>IF(AM7&gt;0,VLOOKUP(AM7,'[3]2010_HVAC'!$EY$7:$KA$83,74),"")</f>
        <v/>
      </c>
      <c r="AN36" s="22" t="str">
        <f>IF(AN7&gt;0,VLOOKUP(AN7,'[3]2010_HVAC'!$EY$7:$KA$83,74),"")</f>
        <v/>
      </c>
      <c r="AO36" s="14">
        <f t="shared" ref="AO36:AO54" si="31">(SUM(X36:AF36)+SUM(AI36:AN36))*$AO$5</f>
        <v>32871.083223883157</v>
      </c>
      <c r="AP36" s="23">
        <f>IF(AP7&gt;0,VLOOKUP(AP7,'[3]2010_Envelope'!$BH$6:$CR$128,19),"")</f>
        <v>4.5481616161616163</v>
      </c>
      <c r="AQ36" s="23">
        <f>IF(AQ7&gt;0,VLOOKUP(AQ7,'[3]2010_Envelope'!$BH$6:$CR$128,19),"")</f>
        <v>19.081373737373735</v>
      </c>
      <c r="AR36" s="23">
        <f>IF(AR7&gt;0,VLOOKUP(AR7,'[3]2010_Envelope'!$BH$6:$CR$128,19),"")</f>
        <v>10.395797979797981</v>
      </c>
      <c r="AS36" s="23">
        <f>IF(AS7&gt;0,VLOOKUP(AS7,'[3]2010_Envelope'!$BH$6:$CR$128,19),"")</f>
        <v>5.916666666666667</v>
      </c>
      <c r="AT36" s="23">
        <f>IF(AT7&gt;0,VLOOKUP(AT7,'[3]2010_Envelope'!$BH$6:$CR$128,19),"")</f>
        <v>46.138047138047135</v>
      </c>
      <c r="AU36" s="23">
        <f>IF(AU7&gt;0,VLOOKUP(AU7,'[3]2010_Envelope'!$BH$6:$CR$128,19),"")</f>
        <v>21.515151515151516</v>
      </c>
      <c r="AV36" s="22" t="str">
        <f>IF(AV7&gt;0,VLOOKUP(AV7,'[3]2010_HVAC'!$EY$7:$KA$83,77),"")</f>
        <v/>
      </c>
      <c r="AW36" s="22" t="str">
        <f>IF(AW7&gt;0,VLOOKUP(AW7,'[3]2010_HVAC'!$EY$7:$KA$83,77),"")</f>
        <v/>
      </c>
      <c r="AX36" s="22" t="str">
        <f>IF(AX7&gt;0,VLOOKUP(AX7,'[3]2010_HVAC'!$EY$7:$KA$83,77),"")</f>
        <v/>
      </c>
      <c r="AY36" s="61">
        <f>VLOOKUP($C36,[1]Performance!$A$3:$K$36,3)</f>
        <v>1</v>
      </c>
      <c r="AZ36" s="61">
        <f t="shared" ref="AZ36:AZ53" si="32">IF(AY36=0,77,IF(AY36=1,78,79))</f>
        <v>78</v>
      </c>
      <c r="BA36" s="22">
        <f>IF(BA7&gt;0,VLOOKUP(BA7,'[3]2010_HVAC'!$EY$7:$KA$83,AZ36),"")</f>
        <v>11.865790766573333</v>
      </c>
      <c r="BB36" s="22" t="str">
        <f>IF(BB7&gt;0,VLOOKUP(BB7,'[3]2010_HVAC'!$EY$7:$KA$83,77),"")</f>
        <v/>
      </c>
      <c r="BC36" s="22">
        <f>IF(BC7&gt;0,VLOOKUP(BC7,'[3]2010_HVAC'!$EY$7:$KA$83,77),"")</f>
        <v>38.400000000000006</v>
      </c>
      <c r="BD36" s="22">
        <f>IF(BD7&gt;0,VLOOKUP(BD7,'[3]2010_HVAC'!$EY$7:$KA$83,77),"")</f>
        <v>0.15757575757575756</v>
      </c>
      <c r="BE36" s="22" t="str">
        <f>IF(BE7&gt;0,VLOOKUP(BE7,'[3]2010_HVAC'!$EY$7:$KA$83,77),"")</f>
        <v/>
      </c>
      <c r="BF36" s="22" t="str">
        <f>IF(BF7&gt;0,VLOOKUP(BF7,'[3]2010_HVAC'!$EY$7:$KA$83,77),"")</f>
        <v/>
      </c>
      <c r="BG36" s="14">
        <f t="shared" ref="BG36:BG53" si="33">(SUM(AP36:AX36)+SUM(BA36:BF36))*$BG$5</f>
        <v>156438.37952557427</v>
      </c>
      <c r="BH36" s="21">
        <f>IF($N36&gt;0,VLOOKUP($C36,[2]Prague!$AB$7:$AN$40,$N36))/((IF($P36=1,'3 PlantsCodes'!$D$26,IF($P36=2,'3 PlantsCodes'!$D$27,IF($P36=3,'3 PlantsCodes'!$D$28,IF($P36=4,'3 PlantsCodes'!#REF!)))))*IF($R36=1,'3 PlantsCodes'!$D$31,IF(CZ_Prague!$R36=2,'3 PlantsCodes'!$D$32)))</f>
        <v>110.57773246542719</v>
      </c>
      <c r="BI36" s="21">
        <f>IF($O36&gt;0,VLOOKUP($C36,[2]Prague!$AB$7:$AN$40,$O36),0)/(IF($Q36=1,'3 PlantsCodes'!$E$26,IF($Q36=3,'3 PlantsCodes'!$E$28,IF($Q36=4,'3 PlantsCodes'!$E$29,1)))*IF($R36=1,'3 PlantsCodes'!$E$31,IF($R36=2,'3 PlantsCodes'!$E$32)))</f>
        <v>0</v>
      </c>
      <c r="BJ36" s="21">
        <f>VLOOKUP($C36,[2]Prague!$AB$6:$AZ$40,$T36)</f>
        <v>16.547368421052632</v>
      </c>
      <c r="BK36" s="21">
        <f>VLOOKUP($C36,[2]Prague!$B$7:$Y$40,18)</f>
        <v>11.353794285713454</v>
      </c>
      <c r="BL36" s="21">
        <f>VLOOKUP($C36,[2]Prague!$B$7:$AA$40,26)</f>
        <v>0.52316958962501903</v>
      </c>
      <c r="BM36" s="22">
        <f>IF($V36=1,-[4]SFH!$E$5,0)</f>
        <v>0</v>
      </c>
      <c r="BN36" s="63" t="s">
        <v>38</v>
      </c>
      <c r="BO36" s="21">
        <f>IF($N36&gt;0,VLOOKUP($C36,[1]Prague!$AB$7:$AN$40,$N36))/((IF($P36=1,'3 PlantsCodes'!$D$26,IF($P36=2,'3 PlantsCodes'!$D$27,IF($P36=3,'3 PlantsCodes'!$D$28,IF($P36=4,'3 PlantsCodes'!D30)))))*IF($R36=1,'3 PlantsCodes'!$D$31,IF(CZ_Prague!$R36=2,'3 PlantsCodes'!$D$32)))</f>
        <v>92.117773420343937</v>
      </c>
      <c r="BP36" s="21">
        <f>IF($O36&gt;0,VLOOKUP($C36,[1]Prague!$AB$7:$AN$40,$O36),0)/(IF($Q36=1,'3 PlantsCodes'!$E$26,IF($Q36=3,'3 PlantsCodes'!$E$28,IF($Q36=4,'3 PlantsCodes'!$E$29,1)))*IF($R36=1,'3 PlantsCodes'!$E$31,IF($R36=2,'3 PlantsCodes'!$E$32)))</f>
        <v>0</v>
      </c>
      <c r="BQ36" s="21">
        <f>VLOOKUP($C36,[1]Prague!$AB$6:$AZ$40,$T36)</f>
        <v>25.547368421052632</v>
      </c>
      <c r="BR36" s="21">
        <f>VLOOKUP($C36,[1]Prague!$B$7:$Y$40,18)</f>
        <v>11.676460606061633</v>
      </c>
      <c r="BS36" s="21">
        <f>VLOOKUP($C36,[1]Prague!$B$7:$AA$40,26)</f>
        <v>0.44844244283056567</v>
      </c>
      <c r="BT36" s="22">
        <f>IF($V36=1,-[4]AB!$E$5,0)</f>
        <v>0</v>
      </c>
      <c r="BU36" s="63" t="s">
        <v>38</v>
      </c>
    </row>
    <row r="37" spans="1:73" ht="15" customHeight="1" x14ac:dyDescent="0.25">
      <c r="A37" s="188"/>
      <c r="B37" s="100">
        <v>3</v>
      </c>
      <c r="C37" s="26">
        <f t="shared" ref="C37:W37" si="34">IF(C8="","",C8)</f>
        <v>18</v>
      </c>
      <c r="D37" s="55" t="str">
        <f t="shared" si="34"/>
        <v>o+</v>
      </c>
      <c r="E37" s="55" t="str">
        <f t="shared" si="34"/>
        <v>o</v>
      </c>
      <c r="F37" s="54" t="str">
        <f t="shared" si="34"/>
        <v>+</v>
      </c>
      <c r="G37" s="54" t="str">
        <f t="shared" si="34"/>
        <v>o</v>
      </c>
      <c r="H37" s="54">
        <f t="shared" si="34"/>
        <v>0</v>
      </c>
      <c r="I37" s="54">
        <f t="shared" si="34"/>
        <v>3</v>
      </c>
      <c r="J37" s="54">
        <f t="shared" si="34"/>
        <v>1</v>
      </c>
      <c r="K37" s="54">
        <f t="shared" si="34"/>
        <v>2</v>
      </c>
      <c r="L37" s="54">
        <f t="shared" si="34"/>
        <v>1</v>
      </c>
      <c r="M37" s="54">
        <f t="shared" si="34"/>
        <v>3121</v>
      </c>
      <c r="N37" s="54">
        <f t="shared" si="34"/>
        <v>6</v>
      </c>
      <c r="O37" s="54">
        <f t="shared" si="34"/>
        <v>0</v>
      </c>
      <c r="P37" s="54">
        <f t="shared" si="34"/>
        <v>1</v>
      </c>
      <c r="Q37" s="54">
        <f t="shared" si="34"/>
        <v>0</v>
      </c>
      <c r="R37" s="54">
        <f t="shared" si="34"/>
        <v>2</v>
      </c>
      <c r="S37" s="54" t="str">
        <f t="shared" si="34"/>
        <v>o</v>
      </c>
      <c r="T37" s="26">
        <f t="shared" si="34"/>
        <v>15</v>
      </c>
      <c r="U37" s="54">
        <f t="shared" si="34"/>
        <v>0</v>
      </c>
      <c r="V37" s="54">
        <f t="shared" si="34"/>
        <v>0</v>
      </c>
      <c r="W37" s="19" t="str">
        <f t="shared" si="34"/>
        <v/>
      </c>
      <c r="X37" s="23">
        <f>IF(X8&gt;0,VLOOKUP(X8,'[3]2010_Envelope'!$BH$6:$CR$128,18),"")</f>
        <v>12.755785714285716</v>
      </c>
      <c r="Y37" s="23">
        <f>IF(Y8&gt;0,VLOOKUP(Y8,'[3]2010_Envelope'!$BH$6:$CR$128,18),"")</f>
        <v>66.446250000000006</v>
      </c>
      <c r="Z37" s="23">
        <f>IF(Z8&gt;0,VLOOKUP(Z8,'[3]2010_Envelope'!$BH$6:$CR$128,18),"")</f>
        <v>24.168857142857146</v>
      </c>
      <c r="AA37" s="23">
        <f>IF(AA8&gt;0,VLOOKUP(AA8,'[3]2010_Envelope'!$BH$6:$CR$128,18),"")</f>
        <v>6.4232142857142867</v>
      </c>
      <c r="AB37" s="23">
        <f>IF(AB8&gt;0,VLOOKUP(AB8,'[3]2010_Envelope'!$BH$6:$CR$128,18),"")</f>
        <v>50.088095238095235</v>
      </c>
      <c r="AC37" s="23">
        <f>IF(AC8&gt;0,VLOOKUP(AC8,'[3]2010_Envelope'!$BH$6:$CR$128,18),"")</f>
        <v>23.357142857142861</v>
      </c>
      <c r="AD37" s="22" t="str">
        <f>IF(AD8&gt;0,VLOOKUP(AD8,'[3]2010_HVAC'!$EY$7:$KA$83,74),"")</f>
        <v/>
      </c>
      <c r="AE37" s="22" t="str">
        <f>IF(AE8&gt;0,VLOOKUP(AE8,'[3]2010_HVAC'!$EY$7:$KA$83,74),"")</f>
        <v/>
      </c>
      <c r="AF37" s="22" t="str">
        <f>IF(AF8&gt;0,VLOOKUP(AF8,'[3]2010_HVAC'!$EY$7:$KA$83,74),"")</f>
        <v/>
      </c>
      <c r="AG37" s="61">
        <f>VLOOKUP($C37,[2]Performance!$A$3:$K$36,3)</f>
        <v>2</v>
      </c>
      <c r="AH37" s="61">
        <f t="shared" si="30"/>
        <v>76</v>
      </c>
      <c r="AI37" s="22">
        <f>IF(AI8&gt;0,VLOOKUP(AI8,'[3]2010_HVAC'!$EY$7:$KA$83,AH37),"")</f>
        <v>12.440426736714599</v>
      </c>
      <c r="AJ37" s="22" t="str">
        <f>IF(AJ8&gt;0,VLOOKUP(AJ8,'[3]2010_HVAC'!$EY$7:$KA$83,74),"")</f>
        <v/>
      </c>
      <c r="AK37" s="22">
        <f>IF(AK8&gt;0,VLOOKUP(AK8,'[3]2010_HVAC'!$EY$7:$KA$83,74),"")</f>
        <v>42</v>
      </c>
      <c r="AL37" s="22">
        <f>IF(AL8&gt;0,VLOOKUP(AL8,'[3]2010_HVAC'!$EY$7:$KA$83,74),"")</f>
        <v>2.2285714285714286</v>
      </c>
      <c r="AM37" s="22" t="str">
        <f>IF(AM8&gt;0,VLOOKUP(AM8,'[3]2010_HVAC'!$EY$7:$KA$83,74),"")</f>
        <v/>
      </c>
      <c r="AN37" s="22" t="str">
        <f>IF(AN8&gt;0,VLOOKUP(AN8,'[3]2010_HVAC'!$EY$7:$KA$83,74),"")</f>
        <v/>
      </c>
      <c r="AO37" s="14">
        <f t="shared" si="31"/>
        <v>33587.168076473376</v>
      </c>
      <c r="AP37" s="23">
        <f>IF(AP8&gt;0,VLOOKUP(AP8,'[3]2010_Envelope'!$BH$6:$CR$128,19),"")</f>
        <v>6.1725050505050509</v>
      </c>
      <c r="AQ37" s="23">
        <f>IF(AQ8&gt;0,VLOOKUP(AQ8,'[3]2010_Envelope'!$BH$6:$CR$128,19),"")</f>
        <v>21.843151515151511</v>
      </c>
      <c r="AR37" s="23">
        <f>IF(AR8&gt;0,VLOOKUP(AR8,'[3]2010_Envelope'!$BH$6:$CR$128,19),"")</f>
        <v>11.695272727272728</v>
      </c>
      <c r="AS37" s="23">
        <f>IF(AS8&gt;0,VLOOKUP(AS8,'[3]2010_Envelope'!$BH$6:$CR$128,19),"")</f>
        <v>5.916666666666667</v>
      </c>
      <c r="AT37" s="23">
        <f>IF(AT8&gt;0,VLOOKUP(AT8,'[3]2010_Envelope'!$BH$6:$CR$128,19),"")</f>
        <v>46.138047138047135</v>
      </c>
      <c r="AU37" s="23">
        <f>IF(AU8&gt;0,VLOOKUP(AU8,'[3]2010_Envelope'!$BH$6:$CR$128,19),"")</f>
        <v>21.515151515151516</v>
      </c>
      <c r="AV37" s="22" t="str">
        <f>IF(AV8&gt;0,VLOOKUP(AV8,'[3]2010_HVAC'!$EY$7:$KA$83,77),"")</f>
        <v/>
      </c>
      <c r="AW37" s="22" t="str">
        <f>IF(AW8&gt;0,VLOOKUP(AW8,'[3]2010_HVAC'!$EY$7:$KA$83,77),"")</f>
        <v/>
      </c>
      <c r="AX37" s="22" t="str">
        <f>IF(AX8&gt;0,VLOOKUP(AX8,'[3]2010_HVAC'!$EY$7:$KA$83,77),"")</f>
        <v/>
      </c>
      <c r="AY37" s="61">
        <f>VLOOKUP($C37,[1]Performance!$A$3:$K$36,3)</f>
        <v>1</v>
      </c>
      <c r="AZ37" s="61">
        <f t="shared" si="32"/>
        <v>78</v>
      </c>
      <c r="BA37" s="22">
        <f>IF(BA8&gt;0,VLOOKUP(BA8,'[3]2010_HVAC'!$EY$7:$KA$83,AZ37),"")</f>
        <v>11.865790766573333</v>
      </c>
      <c r="BB37" s="22" t="str">
        <f>IF(BB8&gt;0,VLOOKUP(BB8,'[3]2010_HVAC'!$EY$7:$KA$83,77),"")</f>
        <v/>
      </c>
      <c r="BC37" s="22">
        <f>IF(BC8&gt;0,VLOOKUP(BC8,'[3]2010_HVAC'!$EY$7:$KA$83,77),"")</f>
        <v>38.400000000000006</v>
      </c>
      <c r="BD37" s="22">
        <f>IF(BD8&gt;0,VLOOKUP(BD8,'[3]2010_HVAC'!$EY$7:$KA$83,77),"")</f>
        <v>0.15757575757575756</v>
      </c>
      <c r="BE37" s="22" t="str">
        <f>IF(BE8&gt;0,VLOOKUP(BE8,'[3]2010_HVAC'!$EY$7:$KA$83,77),"")</f>
        <v/>
      </c>
      <c r="BF37" s="22" t="str">
        <f>IF(BF8&gt;0,VLOOKUP(BF8,'[3]2010_HVAC'!$EY$7:$KA$83,77),"")</f>
        <v/>
      </c>
      <c r="BG37" s="14">
        <f t="shared" si="33"/>
        <v>162067.11952557426</v>
      </c>
      <c r="BH37" s="21">
        <f>IF($N37&gt;0,VLOOKUP($C37,[2]Prague!$AB$7:$AN$40,$N37))/((IF($P37=1,'3 PlantsCodes'!$D$26,IF($P37=2,'3 PlantsCodes'!$D$27,IF($P37=3,'3 PlantsCodes'!$D$28,IF($P37=4,'3 PlantsCodes'!#REF!)))))*IF($R37=1,'3 PlantsCodes'!$D$31,IF(CZ_Prague!$R37=2,'3 PlantsCodes'!$D$32)))</f>
        <v>98.933177280011748</v>
      </c>
      <c r="BI37" s="21">
        <f>IF($O37&gt;0,VLOOKUP($C37,[2]Prague!$AB$7:$AN$40,$O37),0)/(IF($Q37=1,'3 PlantsCodes'!$E$26,IF($Q37=3,'3 PlantsCodes'!$E$28,IF($Q37=4,'3 PlantsCodes'!$E$29,1)))*IF($R37=1,'3 PlantsCodes'!$E$31,IF($R37=2,'3 PlantsCodes'!$E$32)))</f>
        <v>0</v>
      </c>
      <c r="BJ37" s="21">
        <f>VLOOKUP($C37,[2]Prague!$AB$6:$AZ$40,$T37)</f>
        <v>16.547368421052632</v>
      </c>
      <c r="BK37" s="21">
        <f>VLOOKUP($C37,[2]Prague!$B$7:$Y$40,18)</f>
        <v>11.353794285713454</v>
      </c>
      <c r="BL37" s="21">
        <f>VLOOKUP($C37,[2]Prague!$B$7:$AA$40,26)</f>
        <v>0.49696234837221187</v>
      </c>
      <c r="BM37" s="22">
        <f>IF($V37=1,-[4]SFH!$E$5,0)</f>
        <v>0</v>
      </c>
      <c r="BN37" s="63" t="s">
        <v>38</v>
      </c>
      <c r="BO37" s="21">
        <f>IF($N37&gt;0,VLOOKUP($C37,[1]Prague!$AB$7:$AN$40,$N37))/((IF($P37=1,'3 PlantsCodes'!$D$26,IF($P37=2,'3 PlantsCodes'!$D$27,IF($P37=3,'3 PlantsCodes'!$D$28,IF($P37=4,'3 PlantsCodes'!D31)))))*IF($R37=1,'3 PlantsCodes'!$D$31,IF(CZ_Prague!$R37=2,'3 PlantsCodes'!$D$32)))</f>
        <v>87.468323422933281</v>
      </c>
      <c r="BP37" s="21">
        <f>IF($O37&gt;0,VLOOKUP($C37,[1]Prague!$AB$7:$AN$40,$O37),0)/(IF($Q37=1,'3 PlantsCodes'!$E$26,IF($Q37=3,'3 PlantsCodes'!$E$28,IF($Q37=4,'3 PlantsCodes'!$E$29,1)))*IF($R37=1,'3 PlantsCodes'!$E$31,IF($R37=2,'3 PlantsCodes'!$E$32)))</f>
        <v>0</v>
      </c>
      <c r="BQ37" s="21">
        <f>VLOOKUP($C37,[1]Prague!$AB$6:$AZ$40,$T37)</f>
        <v>25.547368421052632</v>
      </c>
      <c r="BR37" s="21">
        <f>VLOOKUP($C37,[1]Prague!$B$7:$Y$40,18)</f>
        <v>11.676460606061633</v>
      </c>
      <c r="BS37" s="21">
        <f>VLOOKUP($C37,[1]Prague!$B$7:$AA$40,26)</f>
        <v>0.43917291478535347</v>
      </c>
      <c r="BT37" s="22">
        <f>IF($V37=1,-[4]AB!$E$5,0)</f>
        <v>0</v>
      </c>
      <c r="BU37" s="63" t="s">
        <v>38</v>
      </c>
    </row>
    <row r="38" spans="1:73" ht="15" customHeight="1" x14ac:dyDescent="0.25">
      <c r="A38" s="188"/>
      <c r="B38" s="100">
        <v>4</v>
      </c>
      <c r="C38" s="26">
        <f t="shared" ref="C38:W38" si="35">IF(C9="","",C9)</f>
        <v>24</v>
      </c>
      <c r="D38" s="55" t="str">
        <f t="shared" si="35"/>
        <v>o+</v>
      </c>
      <c r="E38" s="55" t="str">
        <f t="shared" si="35"/>
        <v>+</v>
      </c>
      <c r="F38" s="54" t="str">
        <f t="shared" si="35"/>
        <v>+</v>
      </c>
      <c r="G38" s="54" t="str">
        <f t="shared" si="35"/>
        <v>o</v>
      </c>
      <c r="H38" s="54">
        <f t="shared" si="35"/>
        <v>0</v>
      </c>
      <c r="I38" s="54">
        <f t="shared" si="35"/>
        <v>3</v>
      </c>
      <c r="J38" s="54">
        <f t="shared" si="35"/>
        <v>3</v>
      </c>
      <c r="K38" s="54">
        <f t="shared" si="35"/>
        <v>2</v>
      </c>
      <c r="L38" s="54">
        <f t="shared" si="35"/>
        <v>1</v>
      </c>
      <c r="M38" s="54">
        <f t="shared" si="35"/>
        <v>3321</v>
      </c>
      <c r="N38" s="54">
        <f t="shared" si="35"/>
        <v>6</v>
      </c>
      <c r="O38" s="54">
        <f t="shared" si="35"/>
        <v>0</v>
      </c>
      <c r="P38" s="54">
        <f t="shared" si="35"/>
        <v>1</v>
      </c>
      <c r="Q38" s="54">
        <f t="shared" si="35"/>
        <v>0</v>
      </c>
      <c r="R38" s="54">
        <f t="shared" si="35"/>
        <v>2</v>
      </c>
      <c r="S38" s="54" t="str">
        <f t="shared" si="35"/>
        <v>o</v>
      </c>
      <c r="T38" s="26">
        <f t="shared" si="35"/>
        <v>15</v>
      </c>
      <c r="U38" s="54">
        <f t="shared" si="35"/>
        <v>0</v>
      </c>
      <c r="V38" s="54">
        <f t="shared" si="35"/>
        <v>0</v>
      </c>
      <c r="W38" s="19" t="str">
        <f t="shared" si="35"/>
        <v/>
      </c>
      <c r="X38" s="23">
        <f>IF(X9&gt;0,VLOOKUP(X9,'[3]2010_Envelope'!$BH$6:$CR$128,18),"")</f>
        <v>12.755785714285716</v>
      </c>
      <c r="Y38" s="23">
        <f>IF(Y9&gt;0,VLOOKUP(Y9,'[3]2010_Envelope'!$BH$6:$CR$128,18),"")</f>
        <v>66.446250000000006</v>
      </c>
      <c r="Z38" s="23">
        <f>IF(Z9&gt;0,VLOOKUP(Z9,'[3]2010_Envelope'!$BH$6:$CR$128,18),"")</f>
        <v>24.168857142857146</v>
      </c>
      <c r="AA38" s="23">
        <f>IF(AA9&gt;0,VLOOKUP(AA9,'[3]2010_Envelope'!$BH$6:$CR$128,18),"")</f>
        <v>64.232142857142861</v>
      </c>
      <c r="AB38" s="23">
        <f>IF(AB9&gt;0,VLOOKUP(AB9,'[3]2010_Envelope'!$BH$6:$CR$128,18),"")</f>
        <v>50.088095238095235</v>
      </c>
      <c r="AC38" s="23">
        <f>IF(AC9&gt;0,VLOOKUP(AC9,'[3]2010_Envelope'!$BH$6:$CR$128,18),"")</f>
        <v>23.357142857142861</v>
      </c>
      <c r="AD38" s="22" t="str">
        <f>IF(AD9&gt;0,VLOOKUP(AD9,'[3]2010_HVAC'!$EY$7:$KA$83,74),"")</f>
        <v/>
      </c>
      <c r="AE38" s="22" t="str">
        <f>IF(AE9&gt;0,VLOOKUP(AE9,'[3]2010_HVAC'!$EY$7:$KA$83,74),"")</f>
        <v/>
      </c>
      <c r="AF38" s="22" t="str">
        <f>IF(AF9&gt;0,VLOOKUP(AF9,'[3]2010_HVAC'!$EY$7:$KA$83,74),"")</f>
        <v/>
      </c>
      <c r="AG38" s="61">
        <f>VLOOKUP($C38,[2]Performance!$A$3:$K$36,3)</f>
        <v>2</v>
      </c>
      <c r="AH38" s="61">
        <f t="shared" si="30"/>
        <v>76</v>
      </c>
      <c r="AI38" s="22">
        <f>IF(AI9&gt;0,VLOOKUP(AI9,'[3]2010_HVAC'!$EY$7:$KA$83,AH38),"")</f>
        <v>12.440426736714599</v>
      </c>
      <c r="AJ38" s="22" t="str">
        <f>IF(AJ9&gt;0,VLOOKUP(AJ9,'[3]2010_HVAC'!$EY$7:$KA$83,74),"")</f>
        <v/>
      </c>
      <c r="AK38" s="22">
        <f>IF(AK9&gt;0,VLOOKUP(AK9,'[3]2010_HVAC'!$EY$7:$KA$83,74),"")</f>
        <v>42</v>
      </c>
      <c r="AL38" s="22">
        <f>IF(AL9&gt;0,VLOOKUP(AL9,'[3]2010_HVAC'!$EY$7:$KA$83,74),"")</f>
        <v>2.2285714285714286</v>
      </c>
      <c r="AM38" s="22" t="str">
        <f>IF(AM9&gt;0,VLOOKUP(AM9,'[3]2010_HVAC'!$EY$7:$KA$83,74),"")</f>
        <v/>
      </c>
      <c r="AN38" s="22" t="str">
        <f>IF(AN9&gt;0,VLOOKUP(AN9,'[3]2010_HVAC'!$EY$7:$KA$83,74),"")</f>
        <v/>
      </c>
      <c r="AO38" s="14">
        <f t="shared" si="31"/>
        <v>41680.418076473383</v>
      </c>
      <c r="AP38" s="23">
        <f>IF(AP9&gt;0,VLOOKUP(AP9,'[3]2010_Envelope'!$BH$6:$CR$128,19),"")</f>
        <v>6.1725050505050509</v>
      </c>
      <c r="AQ38" s="23">
        <f>IF(AQ9&gt;0,VLOOKUP(AQ9,'[3]2010_Envelope'!$BH$6:$CR$128,19),"")</f>
        <v>21.843151515151511</v>
      </c>
      <c r="AR38" s="23">
        <f>IF(AR9&gt;0,VLOOKUP(AR9,'[3]2010_Envelope'!$BH$6:$CR$128,19),"")</f>
        <v>11.695272727272728</v>
      </c>
      <c r="AS38" s="23">
        <f>IF(AS9&gt;0,VLOOKUP(AS9,'[3]2010_Envelope'!$BH$6:$CR$128,19),"")</f>
        <v>55.853333333333339</v>
      </c>
      <c r="AT38" s="23">
        <f>IF(AT9&gt;0,VLOOKUP(AT9,'[3]2010_Envelope'!$BH$6:$CR$128,19),"")</f>
        <v>46.138047138047135</v>
      </c>
      <c r="AU38" s="23">
        <f>IF(AU9&gt;0,VLOOKUP(AU9,'[3]2010_Envelope'!$BH$6:$CR$128,19),"")</f>
        <v>21.515151515151516</v>
      </c>
      <c r="AV38" s="22" t="str">
        <f>IF(AV9&gt;0,VLOOKUP(AV9,'[3]2010_HVAC'!$EY$7:$KA$83,77),"")</f>
        <v/>
      </c>
      <c r="AW38" s="22" t="str">
        <f>IF(AW9&gt;0,VLOOKUP(AW9,'[3]2010_HVAC'!$EY$7:$KA$83,77),"")</f>
        <v/>
      </c>
      <c r="AX38" s="22" t="str">
        <f>IF(AX9&gt;0,VLOOKUP(AX9,'[3]2010_HVAC'!$EY$7:$KA$83,77),"")</f>
        <v/>
      </c>
      <c r="AY38" s="61">
        <f>VLOOKUP($C38,[1]Performance!$A$3:$K$36,3)</f>
        <v>2</v>
      </c>
      <c r="AZ38" s="61">
        <f t="shared" si="32"/>
        <v>79</v>
      </c>
      <c r="BA38" s="22">
        <f>IF(BA9&gt;0,VLOOKUP(BA9,'[3]2010_HVAC'!$EY$7:$KA$83,AZ38),"")</f>
        <v>8.5503700862652128</v>
      </c>
      <c r="BB38" s="22" t="str">
        <f>IF(BB9&gt;0,VLOOKUP(BB9,'[3]2010_HVAC'!$EY$7:$KA$83,77),"")</f>
        <v/>
      </c>
      <c r="BC38" s="22">
        <f>IF(BC9&gt;0,VLOOKUP(BC9,'[3]2010_HVAC'!$EY$7:$KA$83,77),"")</f>
        <v>38.400000000000006</v>
      </c>
      <c r="BD38" s="22">
        <f>IF(BD9&gt;0,VLOOKUP(BD9,'[3]2010_HVAC'!$EY$7:$KA$83,77),"")</f>
        <v>0.15757575757575756</v>
      </c>
      <c r="BE38" s="22" t="str">
        <f>IF(BE9&gt;0,VLOOKUP(BE9,'[3]2010_HVAC'!$EY$7:$KA$83,77),"")</f>
        <v/>
      </c>
      <c r="BF38" s="22" t="str">
        <f>IF(BF9&gt;0,VLOOKUP(BF9,'[3]2010_HVAC'!$EY$7:$KA$83,77),"")</f>
        <v/>
      </c>
      <c r="BG38" s="14">
        <f t="shared" si="33"/>
        <v>208222.15305206925</v>
      </c>
      <c r="BH38" s="21">
        <f>IF($N38&gt;0,VLOOKUP($C38,[2]Prague!$AB$7:$AN$40,$N38))/((IF($P38=1,'3 PlantsCodes'!$D$26,IF($P38=2,'3 PlantsCodes'!$D$27,IF($P38=3,'3 PlantsCodes'!$D$28,IF($P38=4,'3 PlantsCodes'!#REF!)))))*IF($R38=1,'3 PlantsCodes'!$D$31,IF(CZ_Prague!$R38=2,'3 PlantsCodes'!$D$32)))</f>
        <v>67.850000392559338</v>
      </c>
      <c r="BI38" s="21">
        <f>IF($O38&gt;0,VLOOKUP($C38,[2]Prague!$AB$7:$AN$40,$O38),0)/(IF($Q38=1,'3 PlantsCodes'!$E$26,IF($Q38=3,'3 PlantsCodes'!$E$28,IF($Q38=4,'3 PlantsCodes'!$E$29,1)))*IF($R38=1,'3 PlantsCodes'!$E$31,IF($R38=2,'3 PlantsCodes'!$E$32)))</f>
        <v>0</v>
      </c>
      <c r="BJ38" s="21">
        <f>VLOOKUP($C38,[2]Prague!$AB$6:$AZ$40,$T38)</f>
        <v>16.547368421052632</v>
      </c>
      <c r="BK38" s="21">
        <f>VLOOKUP($C38,[2]Prague!$B$7:$Y$40,18)</f>
        <v>11.353794285713454</v>
      </c>
      <c r="BL38" s="21">
        <f>VLOOKUP($C38,[2]Prague!$B$7:$AA$40,26)</f>
        <v>0.43562489148249994</v>
      </c>
      <c r="BM38" s="22">
        <f>IF($V38=1,-[4]SFH!$E$5,0)</f>
        <v>0</v>
      </c>
      <c r="BN38" s="63" t="s">
        <v>38</v>
      </c>
      <c r="BO38" s="21">
        <f>IF($N38&gt;0,VLOOKUP($C38,[1]Prague!$AB$7:$AN$40,$N38))/((IF($P38=1,'3 PlantsCodes'!$D$26,IF($P38=2,'3 PlantsCodes'!$D$27,IF($P38=3,'3 PlantsCodes'!$D$28,IF($P38=4,'3 PlantsCodes'!D32)))))*IF($R38=1,'3 PlantsCodes'!$D$31,IF(CZ_Prague!$R38=2,'3 PlantsCodes'!$D$32)))</f>
        <v>63.934170055932249</v>
      </c>
      <c r="BP38" s="21">
        <f>IF($O38&gt;0,VLOOKUP($C38,[1]Prague!$AB$7:$AN$40,$O38),0)/(IF($Q38=1,'3 PlantsCodes'!$E$26,IF($Q38=3,'3 PlantsCodes'!$E$28,IF($Q38=4,'3 PlantsCodes'!$E$29,1)))*IF($R38=1,'3 PlantsCodes'!$E$31,IF($R38=2,'3 PlantsCodes'!$E$32)))</f>
        <v>0</v>
      </c>
      <c r="BQ38" s="21">
        <f>VLOOKUP($C38,[1]Prague!$AB$6:$AZ$40,$T38)</f>
        <v>25.547368421052632</v>
      </c>
      <c r="BR38" s="21">
        <f>VLOOKUP($C38,[1]Prague!$B$7:$Y$40,18)</f>
        <v>11.676460606061633</v>
      </c>
      <c r="BS38" s="21">
        <f>VLOOKUP($C38,[1]Prague!$B$7:$AA$40,26)</f>
        <v>0.39076658458170371</v>
      </c>
      <c r="BT38" s="22">
        <f>IF($V38=1,-[4]AB!$E$5,0)</f>
        <v>0</v>
      </c>
      <c r="BU38" s="63" t="s">
        <v>38</v>
      </c>
    </row>
    <row r="39" spans="1:73" ht="15" customHeight="1" x14ac:dyDescent="0.25">
      <c r="A39" s="188"/>
      <c r="B39" s="100">
        <v>5</v>
      </c>
      <c r="C39" s="26">
        <f t="shared" ref="C39:W39" si="36">IF(C10="","",C10)</f>
        <v>32</v>
      </c>
      <c r="D39" s="55" t="str">
        <f t="shared" si="36"/>
        <v>+</v>
      </c>
      <c r="E39" s="55" t="str">
        <f t="shared" si="36"/>
        <v>+</v>
      </c>
      <c r="F39" s="54" t="str">
        <f t="shared" si="36"/>
        <v>+</v>
      </c>
      <c r="G39" s="54" t="str">
        <f t="shared" si="36"/>
        <v>o</v>
      </c>
      <c r="H39" s="54">
        <f t="shared" si="36"/>
        <v>0</v>
      </c>
      <c r="I39" s="54">
        <f t="shared" si="36"/>
        <v>4</v>
      </c>
      <c r="J39" s="54">
        <f t="shared" si="36"/>
        <v>3</v>
      </c>
      <c r="K39" s="54">
        <f t="shared" si="36"/>
        <v>2</v>
      </c>
      <c r="L39" s="54">
        <f t="shared" si="36"/>
        <v>1</v>
      </c>
      <c r="M39" s="54">
        <f t="shared" si="36"/>
        <v>4321</v>
      </c>
      <c r="N39" s="54">
        <f t="shared" si="36"/>
        <v>6</v>
      </c>
      <c r="O39" s="54">
        <f t="shared" si="36"/>
        <v>0</v>
      </c>
      <c r="P39" s="54">
        <f t="shared" si="36"/>
        <v>1</v>
      </c>
      <c r="Q39" s="54">
        <f t="shared" si="36"/>
        <v>0</v>
      </c>
      <c r="R39" s="54">
        <f t="shared" si="36"/>
        <v>2</v>
      </c>
      <c r="S39" s="54" t="str">
        <f t="shared" si="36"/>
        <v>o</v>
      </c>
      <c r="T39" s="26">
        <f t="shared" si="36"/>
        <v>15</v>
      </c>
      <c r="U39" s="54">
        <f t="shared" si="36"/>
        <v>0</v>
      </c>
      <c r="V39" s="54">
        <f t="shared" si="36"/>
        <v>0</v>
      </c>
      <c r="W39" s="19" t="str">
        <f t="shared" si="36"/>
        <v/>
      </c>
      <c r="X39" s="23">
        <f>IF(X10&gt;0,VLOOKUP(X10,'[3]2010_Envelope'!$BH$6:$CR$128,18),"")</f>
        <v>16.112571428571432</v>
      </c>
      <c r="Y39" s="23">
        <f>IF(Y10&gt;0,VLOOKUP(Y10,'[3]2010_Envelope'!$BH$6:$CR$128,18),"")</f>
        <v>74.847499999999997</v>
      </c>
      <c r="Z39" s="23">
        <f>IF(Z10&gt;0,VLOOKUP(Z10,'[3]2010_Envelope'!$BH$6:$CR$128,18),"")</f>
        <v>29.539714285714282</v>
      </c>
      <c r="AA39" s="23">
        <f>IF(AA10&gt;0,VLOOKUP(AA10,'[3]2010_Envelope'!$BH$6:$CR$128,18),"")</f>
        <v>64.232142857142861</v>
      </c>
      <c r="AB39" s="23">
        <f>IF(AB10&gt;0,VLOOKUP(AB10,'[3]2010_Envelope'!$BH$6:$CR$128,18),"")</f>
        <v>50.088095238095235</v>
      </c>
      <c r="AC39" s="23">
        <f>IF(AC10&gt;0,VLOOKUP(AC10,'[3]2010_Envelope'!$BH$6:$CR$128,18),"")</f>
        <v>23.357142857142861</v>
      </c>
      <c r="AD39" s="22" t="str">
        <f>IF(AD10&gt;0,VLOOKUP(AD10,'[3]2010_HVAC'!$EY$7:$KA$83,74),"")</f>
        <v/>
      </c>
      <c r="AE39" s="22" t="str">
        <f>IF(AE10&gt;0,VLOOKUP(AE10,'[3]2010_HVAC'!$EY$7:$KA$83,74),"")</f>
        <v/>
      </c>
      <c r="AF39" s="22" t="str">
        <f>IF(AF10&gt;0,VLOOKUP(AF10,'[3]2010_HVAC'!$EY$7:$KA$83,74),"")</f>
        <v/>
      </c>
      <c r="AG39" s="61">
        <f>VLOOKUP($C39,[2]Performance!$A$3:$K$36,3)</f>
        <v>2</v>
      </c>
      <c r="AH39" s="61">
        <f t="shared" si="30"/>
        <v>76</v>
      </c>
      <c r="AI39" s="22">
        <f>IF(AI10&gt;0,VLOOKUP(AI10,'[3]2010_HVAC'!$EY$7:$KA$83,AH39),"")</f>
        <v>12.440426736714599</v>
      </c>
      <c r="AJ39" s="22" t="str">
        <f>IF(AJ10&gt;0,VLOOKUP(AJ10,'[3]2010_HVAC'!$EY$7:$KA$83,74),"")</f>
        <v/>
      </c>
      <c r="AK39" s="22">
        <f>IF(AK10&gt;0,VLOOKUP(AK10,'[3]2010_HVAC'!$EY$7:$KA$83,74),"")</f>
        <v>42</v>
      </c>
      <c r="AL39" s="22">
        <f>IF(AL10&gt;0,VLOOKUP(AL10,'[3]2010_HVAC'!$EY$7:$KA$83,74),"")</f>
        <v>2.2285714285714286</v>
      </c>
      <c r="AM39" s="22" t="str">
        <f>IF(AM10&gt;0,VLOOKUP(AM10,'[3]2010_HVAC'!$EY$7:$KA$83,74),"")</f>
        <v/>
      </c>
      <c r="AN39" s="22" t="str">
        <f>IF(AN10&gt;0,VLOOKUP(AN10,'[3]2010_HVAC'!$EY$7:$KA$83,74),"")</f>
        <v/>
      </c>
      <c r="AO39" s="14">
        <f t="shared" si="31"/>
        <v>44078.463076473381</v>
      </c>
      <c r="AP39" s="23">
        <f>IF(AP10&gt;0,VLOOKUP(AP10,'[3]2010_Envelope'!$BH$6:$CR$128,19),"")</f>
        <v>7.7968484848484856</v>
      </c>
      <c r="AQ39" s="23">
        <f>IF(AQ10&gt;0,VLOOKUP(AQ10,'[3]2010_Envelope'!$BH$6:$CR$128,19),"")</f>
        <v>24.604929292929292</v>
      </c>
      <c r="AR39" s="23">
        <f>IF(AR10&gt;0,VLOOKUP(AR10,'[3]2010_Envelope'!$BH$6:$CR$128,19),"")</f>
        <v>14.294222222222221</v>
      </c>
      <c r="AS39" s="23">
        <f>IF(AS10&gt;0,VLOOKUP(AS10,'[3]2010_Envelope'!$BH$6:$CR$128,19),"")</f>
        <v>55.853333333333339</v>
      </c>
      <c r="AT39" s="23">
        <f>IF(AT10&gt;0,VLOOKUP(AT10,'[3]2010_Envelope'!$BH$6:$CR$128,19),"")</f>
        <v>46.138047138047135</v>
      </c>
      <c r="AU39" s="23">
        <f>IF(AU10&gt;0,VLOOKUP(AU10,'[3]2010_Envelope'!$BH$6:$CR$128,19),"")</f>
        <v>21.515151515151516</v>
      </c>
      <c r="AV39" s="22" t="str">
        <f>IF(AV10&gt;0,VLOOKUP(AV10,'[3]2010_HVAC'!$EY$7:$KA$83,77),"")</f>
        <v/>
      </c>
      <c r="AW39" s="22" t="str">
        <f>IF(AW10&gt;0,VLOOKUP(AW10,'[3]2010_HVAC'!$EY$7:$KA$83,77),"")</f>
        <v/>
      </c>
      <c r="AX39" s="22" t="str">
        <f>IF(AX10&gt;0,VLOOKUP(AX10,'[3]2010_HVAC'!$EY$7:$KA$83,77),"")</f>
        <v/>
      </c>
      <c r="AY39" s="61">
        <f>VLOOKUP($C39,[1]Performance!$A$3:$K$36,3)</f>
        <v>2</v>
      </c>
      <c r="AZ39" s="61">
        <f t="shared" si="32"/>
        <v>79</v>
      </c>
      <c r="BA39" s="22">
        <f>IF(BA10&gt;0,VLOOKUP(BA10,'[3]2010_HVAC'!$EY$7:$KA$83,AZ39),"")</f>
        <v>8.5503700862652128</v>
      </c>
      <c r="BB39" s="22" t="str">
        <f>IF(BB10&gt;0,VLOOKUP(BB10,'[3]2010_HVAC'!$EY$7:$KA$83,77),"")</f>
        <v/>
      </c>
      <c r="BC39" s="22">
        <f>IF(BC10&gt;0,VLOOKUP(BC10,'[3]2010_HVAC'!$EY$7:$KA$83,77),"")</f>
        <v>38.400000000000006</v>
      </c>
      <c r="BD39" s="22">
        <f>IF(BD10&gt;0,VLOOKUP(BD10,'[3]2010_HVAC'!$EY$7:$KA$83,77),"")</f>
        <v>0.15757575757575756</v>
      </c>
      <c r="BE39" s="22" t="str">
        <f>IF(BE10&gt;0,VLOOKUP(BE10,'[3]2010_HVAC'!$EY$7:$KA$83,77),"")</f>
        <v/>
      </c>
      <c r="BF39" s="22" t="str">
        <f>IF(BF10&gt;0,VLOOKUP(BF10,'[3]2010_HVAC'!$EY$7:$KA$83,77),"")</f>
        <v/>
      </c>
      <c r="BG39" s="14">
        <f t="shared" si="33"/>
        <v>215137.37305206925</v>
      </c>
      <c r="BH39" s="21">
        <f>IF($N39&gt;0,VLOOKUP($C39,[2]Prague!$AB$7:$AN$40,$N39))/((IF($P39=1,'3 PlantsCodes'!$D$26,IF($P39=2,'3 PlantsCodes'!$D$27,IF($P39=3,'3 PlantsCodes'!$D$28,IF($P39=4,'3 PlantsCodes'!#REF!)))))*IF($R39=1,'3 PlantsCodes'!$D$31,IF(CZ_Prague!$R39=2,'3 PlantsCodes'!$D$32)))</f>
        <v>60.69786235006984</v>
      </c>
      <c r="BI39" s="21">
        <f>IF($O39&gt;0,VLOOKUP($C39,[2]Prague!$AB$7:$AN$40,$O39),0)/(IF($Q39=1,'3 PlantsCodes'!$E$26,IF($Q39=3,'3 PlantsCodes'!$E$28,IF($Q39=4,'3 PlantsCodes'!$E$29,1)))*IF($R39=1,'3 PlantsCodes'!$E$31,IF($R39=2,'3 PlantsCodes'!$E$32)))</f>
        <v>0</v>
      </c>
      <c r="BJ39" s="21">
        <f>VLOOKUP($C39,[2]Prague!$AB$6:$AZ$40,$T39)</f>
        <v>16.547368421052632</v>
      </c>
      <c r="BK39" s="21">
        <f>VLOOKUP($C39,[2]Prague!$B$7:$Y$40,18)</f>
        <v>11.353794285713454</v>
      </c>
      <c r="BL39" s="21">
        <f>VLOOKUP($C39,[2]Prague!$B$7:$AA$40,26)</f>
        <v>0.42280698035880704</v>
      </c>
      <c r="BM39" s="22">
        <f>IF($V39=1,-[4]SFH!$E$5,0)</f>
        <v>0</v>
      </c>
      <c r="BN39" s="63" t="s">
        <v>38</v>
      </c>
      <c r="BO39" s="21">
        <f>IF($N39&gt;0,VLOOKUP($C39,[1]Prague!$AB$7:$AN$40,$N39))/((IF($P39=1,'3 PlantsCodes'!$D$26,IF($P39=2,'3 PlantsCodes'!$D$27,IF($P39=3,'3 PlantsCodes'!$D$28,IF($P39=4,'3 PlantsCodes'!D33)))))*IF($R39=1,'3 PlantsCodes'!$D$31,IF(CZ_Prague!$R39=2,'3 PlantsCodes'!$D$32)))</f>
        <v>60.801455330619135</v>
      </c>
      <c r="BP39" s="21">
        <f>IF($O39&gt;0,VLOOKUP($C39,[1]Prague!$AB$7:$AN$40,$O39),0)/(IF($Q39=1,'3 PlantsCodes'!$E$26,IF($Q39=3,'3 PlantsCodes'!$E$28,IF($Q39=4,'3 PlantsCodes'!$E$29,1)))*IF($R39=1,'3 PlantsCodes'!$E$31,IF($R39=2,'3 PlantsCodes'!$E$32)))</f>
        <v>0</v>
      </c>
      <c r="BQ39" s="21">
        <f>VLOOKUP($C39,[1]Prague!$AB$6:$AZ$40,$T39)</f>
        <v>25.547368421052632</v>
      </c>
      <c r="BR39" s="21">
        <f>VLOOKUP($C39,[1]Prague!$B$7:$Y$40,18)</f>
        <v>11.676460606061633</v>
      </c>
      <c r="BS39" s="21">
        <f>VLOOKUP($C39,[1]Prague!$B$7:$AA$40,26)</f>
        <v>0.38622794800323229</v>
      </c>
      <c r="BT39" s="22">
        <f>IF($V39=1,-[4]AB!$E$5,0)</f>
        <v>0</v>
      </c>
      <c r="BU39" s="63" t="s">
        <v>38</v>
      </c>
    </row>
    <row r="40" spans="1:73" ht="15" customHeight="1" x14ac:dyDescent="0.25">
      <c r="A40" s="188"/>
      <c r="B40" s="100">
        <v>6</v>
      </c>
      <c r="C40" s="26">
        <f t="shared" ref="C40:W40" si="37">IF(C11="","",C11)</f>
        <v>26</v>
      </c>
      <c r="D40" s="55" t="str">
        <f t="shared" si="37"/>
        <v>o+</v>
      </c>
      <c r="E40" s="55" t="str">
        <f t="shared" si="37"/>
        <v>+</v>
      </c>
      <c r="F40" s="54" t="str">
        <f t="shared" si="37"/>
        <v>+</v>
      </c>
      <c r="G40" s="54" t="str">
        <f t="shared" si="37"/>
        <v>o</v>
      </c>
      <c r="H40" s="54">
        <f t="shared" si="37"/>
        <v>1</v>
      </c>
      <c r="I40" s="54">
        <f t="shared" si="37"/>
        <v>3</v>
      </c>
      <c r="J40" s="54">
        <f t="shared" si="37"/>
        <v>3</v>
      </c>
      <c r="K40" s="54">
        <f t="shared" si="37"/>
        <v>2</v>
      </c>
      <c r="L40" s="54">
        <f t="shared" si="37"/>
        <v>2</v>
      </c>
      <c r="M40" s="54">
        <f t="shared" si="37"/>
        <v>3322</v>
      </c>
      <c r="N40" s="54">
        <f t="shared" si="37"/>
        <v>6</v>
      </c>
      <c r="O40" s="54">
        <f t="shared" si="37"/>
        <v>0</v>
      </c>
      <c r="P40" s="54">
        <f t="shared" si="37"/>
        <v>1</v>
      </c>
      <c r="Q40" s="54">
        <f t="shared" si="37"/>
        <v>0</v>
      </c>
      <c r="R40" s="54">
        <f t="shared" si="37"/>
        <v>2</v>
      </c>
      <c r="S40" s="54" t="str">
        <f t="shared" si="37"/>
        <v>o</v>
      </c>
      <c r="T40" s="26">
        <f t="shared" si="37"/>
        <v>15</v>
      </c>
      <c r="U40" s="54">
        <f t="shared" si="37"/>
        <v>0</v>
      </c>
      <c r="V40" s="54">
        <f t="shared" si="37"/>
        <v>0</v>
      </c>
      <c r="W40" s="19" t="str">
        <f t="shared" si="37"/>
        <v/>
      </c>
      <c r="X40" s="23">
        <f>IF(X11&gt;0,VLOOKUP(X11,'[3]2010_Envelope'!$BH$6:$CR$128,18),"")</f>
        <v>12.755785714285716</v>
      </c>
      <c r="Y40" s="23">
        <f>IF(Y11&gt;0,VLOOKUP(Y11,'[3]2010_Envelope'!$BH$6:$CR$128,18),"")</f>
        <v>66.446250000000006</v>
      </c>
      <c r="Z40" s="23">
        <f>IF(Z11&gt;0,VLOOKUP(Z11,'[3]2010_Envelope'!$BH$6:$CR$128,18),"")</f>
        <v>24.168857142857146</v>
      </c>
      <c r="AA40" s="23">
        <f>IF(AA11&gt;0,VLOOKUP(AA11,'[3]2010_Envelope'!$BH$6:$CR$128,18),"")</f>
        <v>64.232142857142861</v>
      </c>
      <c r="AB40" s="23">
        <f>IF(AB11&gt;0,VLOOKUP(AB11,'[3]2010_Envelope'!$BH$6:$CR$128,18),"")</f>
        <v>50.088095238095235</v>
      </c>
      <c r="AC40" s="23">
        <f>IF(AC11&gt;0,VLOOKUP(AC11,'[3]2010_Envelope'!$BH$6:$CR$128,18),"")</f>
        <v>23.357142857142861</v>
      </c>
      <c r="AD40" s="22">
        <f>IF(AD11&gt;0,VLOOKUP(AD11,'[3]2010_HVAC'!$EY$7:$KA$83,74),"")</f>
        <v>5.3374999999999995</v>
      </c>
      <c r="AE40" s="22">
        <f>IF(AE11&gt;0,VLOOKUP(AE11,'[3]2010_HVAC'!$EY$7:$KA$83,74),"")</f>
        <v>14.945000000000002</v>
      </c>
      <c r="AF40" s="22" t="str">
        <f>IF(AF11&gt;0,VLOOKUP(AF11,'[3]2010_HVAC'!$EY$7:$KA$83,74),"")</f>
        <v/>
      </c>
      <c r="AG40" s="61">
        <f>VLOOKUP($C40,[2]Performance!$A$3:$K$36,3)</f>
        <v>2</v>
      </c>
      <c r="AH40" s="61">
        <f t="shared" si="30"/>
        <v>76</v>
      </c>
      <c r="AI40" s="22">
        <f>IF(AI11&gt;0,VLOOKUP(AI11,'[3]2010_HVAC'!$EY$7:$KA$83,AH40),"")</f>
        <v>12.440426736714599</v>
      </c>
      <c r="AJ40" s="22" t="str">
        <f>IF(AJ11&gt;0,VLOOKUP(AJ11,'[3]2010_HVAC'!$EY$7:$KA$83,74),"")</f>
        <v/>
      </c>
      <c r="AK40" s="22">
        <f>IF(AK11&gt;0,VLOOKUP(AK11,'[3]2010_HVAC'!$EY$7:$KA$83,74),"")</f>
        <v>42</v>
      </c>
      <c r="AL40" s="22">
        <f>IF(AL11&gt;0,VLOOKUP(AL11,'[3]2010_HVAC'!$EY$7:$KA$83,74),"")</f>
        <v>2.2285714285714286</v>
      </c>
      <c r="AM40" s="22" t="str">
        <f>IF(AM11&gt;0,VLOOKUP(AM11,'[3]2010_HVAC'!$EY$7:$KA$83,74),"")</f>
        <v/>
      </c>
      <c r="AN40" s="22" t="str">
        <f>IF(AN11&gt;0,VLOOKUP(AN11,'[3]2010_HVAC'!$EY$7:$KA$83,74),"")</f>
        <v/>
      </c>
      <c r="AO40" s="14">
        <f t="shared" si="31"/>
        <v>44519.968076473386</v>
      </c>
      <c r="AP40" s="23">
        <f>IF(AP11&gt;0,VLOOKUP(AP11,'[3]2010_Envelope'!$BH$6:$CR$128,19),"")</f>
        <v>6.1725050505050509</v>
      </c>
      <c r="AQ40" s="23">
        <f>IF(AQ11&gt;0,VLOOKUP(AQ11,'[3]2010_Envelope'!$BH$6:$CR$128,19),"")</f>
        <v>21.843151515151511</v>
      </c>
      <c r="AR40" s="23">
        <f>IF(AR11&gt;0,VLOOKUP(AR11,'[3]2010_Envelope'!$BH$6:$CR$128,19),"")</f>
        <v>11.695272727272728</v>
      </c>
      <c r="AS40" s="23">
        <f>IF(AS11&gt;0,VLOOKUP(AS11,'[3]2010_Envelope'!$BH$6:$CR$128,19),"")</f>
        <v>55.853333333333339</v>
      </c>
      <c r="AT40" s="23">
        <f>IF(AT11&gt;0,VLOOKUP(AT11,'[3]2010_Envelope'!$BH$6:$CR$128,19),"")</f>
        <v>46.138047138047135</v>
      </c>
      <c r="AU40" s="23">
        <f>IF(AU11&gt;0,VLOOKUP(AU11,'[3]2010_Envelope'!$BH$6:$CR$128,19),"")</f>
        <v>21.515151515151516</v>
      </c>
      <c r="AV40" s="22">
        <f>IF(AV11&gt;0,VLOOKUP(AV11,'[3]2010_HVAC'!$EY$7:$KA$83,77),"")</f>
        <v>4.5018181818181811</v>
      </c>
      <c r="AW40" s="22">
        <f>IF(AW11&gt;0,VLOOKUP(AW11,'[3]2010_HVAC'!$EY$7:$KA$83,77),"")</f>
        <v>11.554666666666668</v>
      </c>
      <c r="AX40" s="22" t="str">
        <f>IF(AX11&gt;0,VLOOKUP(AX11,'[3]2010_HVAC'!$EY$7:$KA$83,77),"")</f>
        <v/>
      </c>
      <c r="AY40" s="61">
        <f>VLOOKUP($C40,[1]Performance!$A$3:$K$36,3)</f>
        <v>2</v>
      </c>
      <c r="AZ40" s="61">
        <f t="shared" si="32"/>
        <v>79</v>
      </c>
      <c r="BA40" s="22">
        <f>IF(BA11&gt;0,VLOOKUP(BA11,'[3]2010_HVAC'!$EY$7:$KA$83,AZ40),"")</f>
        <v>8.5503700862652128</v>
      </c>
      <c r="BB40" s="22" t="str">
        <f>IF(BB11&gt;0,VLOOKUP(BB11,'[3]2010_HVAC'!$EY$7:$KA$83,77),"")</f>
        <v/>
      </c>
      <c r="BC40" s="22">
        <f>IF(BC11&gt;0,VLOOKUP(BC11,'[3]2010_HVAC'!$EY$7:$KA$83,77),"")</f>
        <v>38.400000000000006</v>
      </c>
      <c r="BD40" s="22">
        <f>IF(BD11&gt;0,VLOOKUP(BD11,'[3]2010_HVAC'!$EY$7:$KA$83,77),"")</f>
        <v>0.15757575757575756</v>
      </c>
      <c r="BE40" s="22" t="str">
        <f>IF(BE11&gt;0,VLOOKUP(BE11,'[3]2010_HVAC'!$EY$7:$KA$83,77),"")</f>
        <v/>
      </c>
      <c r="BF40" s="22" t="str">
        <f>IF(BF11&gt;0,VLOOKUP(BF11,'[3]2010_HVAC'!$EY$7:$KA$83,77),"")</f>
        <v/>
      </c>
      <c r="BG40" s="14">
        <f t="shared" si="33"/>
        <v>224118.07305206926</v>
      </c>
      <c r="BH40" s="21">
        <f>IF($N40&gt;0,VLOOKUP($C40,[2]Prague!$AB$7:$AN$40,$N40))/((IF($P40=1,'3 PlantsCodes'!$D$26,IF($P40=2,'3 PlantsCodes'!$D$27,IF($P40=3,'3 PlantsCodes'!$D$28,IF($P40=4,'3 PlantsCodes'!#REF!)))))*IF($R40=1,'3 PlantsCodes'!$D$31,IF(CZ_Prague!$R40=2,'3 PlantsCodes'!$D$32)))</f>
        <v>48.051558503694316</v>
      </c>
      <c r="BI40" s="21">
        <f>IF($O40&gt;0,VLOOKUP($C40,[2]Prague!$AB$7:$AN$40,$O40),0)/(IF($Q40=1,'3 PlantsCodes'!$E$26,IF($Q40=3,'3 PlantsCodes'!$E$28,IF($Q40=4,'3 PlantsCodes'!$E$29,1)))*IF($R40=1,'3 PlantsCodes'!$E$31,IF($R40=2,'3 PlantsCodes'!$E$32)))</f>
        <v>0</v>
      </c>
      <c r="BJ40" s="21">
        <f>VLOOKUP($C40,[2]Prague!$AB$6:$AZ$40,$T40)</f>
        <v>16.547368421052632</v>
      </c>
      <c r="BK40" s="21">
        <f>VLOOKUP($C40,[2]Prague!$B$7:$Y$40,18)</f>
        <v>11.353794285713454</v>
      </c>
      <c r="BL40" s="21">
        <f>VLOOKUP($C40,[2]Prague!$B$7:$AA$40,26)</f>
        <v>4.8917258748368191</v>
      </c>
      <c r="BM40" s="22">
        <f>IF($V40=1,-[4]SFH!$E$5,0)</f>
        <v>0</v>
      </c>
      <c r="BN40" s="63" t="s">
        <v>38</v>
      </c>
      <c r="BO40" s="21">
        <f>IF($N40&gt;0,VLOOKUP($C40,[1]Prague!$AB$7:$AN$40,$N40))/((IF($P40=1,'3 PlantsCodes'!$D$26,IF($P40=2,'3 PlantsCodes'!$D$27,IF($P40=3,'3 PlantsCodes'!$D$28,IF($P40=4,'3 PlantsCodes'!D34)))))*IF($R40=1,'3 PlantsCodes'!$D$31,IF(CZ_Prague!$R40=2,'3 PlantsCodes'!$D$32)))</f>
        <v>45.069312967291545</v>
      </c>
      <c r="BP40" s="21">
        <f>IF($O40&gt;0,VLOOKUP($C40,[1]Prague!$AB$7:$AN$40,$O40),0)/(IF($Q40=1,'3 PlantsCodes'!$E$26,IF($Q40=3,'3 PlantsCodes'!$E$28,IF($Q40=4,'3 PlantsCodes'!$E$29,1)))*IF($R40=1,'3 PlantsCodes'!$E$31,IF($R40=2,'3 PlantsCodes'!$E$32)))</f>
        <v>0</v>
      </c>
      <c r="BQ40" s="21">
        <f>VLOOKUP($C40,[1]Prague!$AB$6:$AZ$40,$T40)</f>
        <v>25.547368421052632</v>
      </c>
      <c r="BR40" s="21">
        <f>VLOOKUP($C40,[1]Prague!$B$7:$Y$40,18)</f>
        <v>11.676460606061633</v>
      </c>
      <c r="BS40" s="21">
        <f>VLOOKUP($C40,[1]Prague!$B$7:$AA$40,26)</f>
        <v>4.7059096781668703</v>
      </c>
      <c r="BT40" s="22">
        <f>IF($V40=1,-[4]AB!$E$5,0)</f>
        <v>0</v>
      </c>
      <c r="BU40" s="63" t="s">
        <v>38</v>
      </c>
    </row>
    <row r="41" spans="1:73" ht="15" customHeight="1" x14ac:dyDescent="0.25">
      <c r="A41" s="188"/>
      <c r="B41" s="100">
        <v>7</v>
      </c>
      <c r="C41" s="26">
        <f t="shared" ref="C41:W41" si="38">IF(C12="","",C12)</f>
        <v>34</v>
      </c>
      <c r="D41" s="55" t="str">
        <f t="shared" si="38"/>
        <v>+</v>
      </c>
      <c r="E41" s="55" t="str">
        <f t="shared" si="38"/>
        <v>+</v>
      </c>
      <c r="F41" s="54" t="str">
        <f t="shared" si="38"/>
        <v>+</v>
      </c>
      <c r="G41" s="54" t="str">
        <f t="shared" si="38"/>
        <v>o</v>
      </c>
      <c r="H41" s="54">
        <f t="shared" si="38"/>
        <v>1</v>
      </c>
      <c r="I41" s="54">
        <f t="shared" si="38"/>
        <v>4</v>
      </c>
      <c r="J41" s="54">
        <f t="shared" si="38"/>
        <v>3</v>
      </c>
      <c r="K41" s="54">
        <f t="shared" si="38"/>
        <v>2</v>
      </c>
      <c r="L41" s="54">
        <f t="shared" si="38"/>
        <v>2</v>
      </c>
      <c r="M41" s="54">
        <f t="shared" si="38"/>
        <v>4322</v>
      </c>
      <c r="N41" s="54">
        <f t="shared" si="38"/>
        <v>6</v>
      </c>
      <c r="O41" s="54">
        <f t="shared" si="38"/>
        <v>0</v>
      </c>
      <c r="P41" s="54">
        <f t="shared" si="38"/>
        <v>1</v>
      </c>
      <c r="Q41" s="54">
        <f t="shared" si="38"/>
        <v>0</v>
      </c>
      <c r="R41" s="54">
        <f t="shared" si="38"/>
        <v>2</v>
      </c>
      <c r="S41" s="54" t="str">
        <f t="shared" si="38"/>
        <v>o</v>
      </c>
      <c r="T41" s="26">
        <f t="shared" si="38"/>
        <v>15</v>
      </c>
      <c r="U41" s="54">
        <f t="shared" si="38"/>
        <v>0</v>
      </c>
      <c r="V41" s="54">
        <f t="shared" si="38"/>
        <v>0</v>
      </c>
      <c r="W41" s="19" t="str">
        <f t="shared" si="38"/>
        <v/>
      </c>
      <c r="X41" s="23">
        <f>IF(X12&gt;0,VLOOKUP(X12,'[3]2010_Envelope'!$BH$6:$CR$128,18),"")</f>
        <v>16.112571428571432</v>
      </c>
      <c r="Y41" s="23">
        <f>IF(Y12&gt;0,VLOOKUP(Y12,'[3]2010_Envelope'!$BH$6:$CR$128,18),"")</f>
        <v>74.847499999999997</v>
      </c>
      <c r="Z41" s="23">
        <f>IF(Z12&gt;0,VLOOKUP(Z12,'[3]2010_Envelope'!$BH$6:$CR$128,18),"")</f>
        <v>29.539714285714282</v>
      </c>
      <c r="AA41" s="23">
        <f>IF(AA12&gt;0,VLOOKUP(AA12,'[3]2010_Envelope'!$BH$6:$CR$128,18),"")</f>
        <v>64.232142857142861</v>
      </c>
      <c r="AB41" s="23">
        <f>IF(AB12&gt;0,VLOOKUP(AB12,'[3]2010_Envelope'!$BH$6:$CR$128,18),"")</f>
        <v>50.088095238095235</v>
      </c>
      <c r="AC41" s="23">
        <f>IF(AC12&gt;0,VLOOKUP(AC12,'[3]2010_Envelope'!$BH$6:$CR$128,18),"")</f>
        <v>23.357142857142861</v>
      </c>
      <c r="AD41" s="22">
        <f>IF(AD12&gt;0,VLOOKUP(AD12,'[3]2010_HVAC'!$EY$7:$KA$83,74),"")</f>
        <v>5.3374999999999995</v>
      </c>
      <c r="AE41" s="22">
        <f>IF(AE12&gt;0,VLOOKUP(AE12,'[3]2010_HVAC'!$EY$7:$KA$83,74),"")</f>
        <v>14.945000000000002</v>
      </c>
      <c r="AF41" s="22" t="str">
        <f>IF(AF12&gt;0,VLOOKUP(AF12,'[3]2010_HVAC'!$EY$7:$KA$83,74),"")</f>
        <v/>
      </c>
      <c r="AG41" s="61">
        <f>VLOOKUP($C41,[2]Performance!$A$3:$K$36,3)</f>
        <v>2</v>
      </c>
      <c r="AH41" s="61">
        <f t="shared" si="30"/>
        <v>76</v>
      </c>
      <c r="AI41" s="22">
        <f>IF(AI12&gt;0,VLOOKUP(AI12,'[3]2010_HVAC'!$EY$7:$KA$83,AH41),"")</f>
        <v>12.440426736714599</v>
      </c>
      <c r="AJ41" s="22" t="str">
        <f>IF(AJ12&gt;0,VLOOKUP(AJ12,'[3]2010_HVAC'!$EY$7:$KA$83,74),"")</f>
        <v/>
      </c>
      <c r="AK41" s="22">
        <f>IF(AK12&gt;0,VLOOKUP(AK12,'[3]2010_HVAC'!$EY$7:$KA$83,74),"")</f>
        <v>42</v>
      </c>
      <c r="AL41" s="22">
        <f>IF(AL12&gt;0,VLOOKUP(AL12,'[3]2010_HVAC'!$EY$7:$KA$83,74),"")</f>
        <v>2.2285714285714286</v>
      </c>
      <c r="AM41" s="22" t="str">
        <f>IF(AM12&gt;0,VLOOKUP(AM12,'[3]2010_HVAC'!$EY$7:$KA$83,74),"")</f>
        <v/>
      </c>
      <c r="AN41" s="22" t="str">
        <f>IF(AN12&gt;0,VLOOKUP(AN12,'[3]2010_HVAC'!$EY$7:$KA$83,74),"")</f>
        <v/>
      </c>
      <c r="AO41" s="14">
        <f t="shared" si="31"/>
        <v>46918.013076473377</v>
      </c>
      <c r="AP41" s="23">
        <f>IF(AP12&gt;0,VLOOKUP(AP12,'[3]2010_Envelope'!$BH$6:$CR$128,19),"")</f>
        <v>7.7968484848484856</v>
      </c>
      <c r="AQ41" s="23">
        <f>IF(AQ12&gt;0,VLOOKUP(AQ12,'[3]2010_Envelope'!$BH$6:$CR$128,19),"")</f>
        <v>24.604929292929292</v>
      </c>
      <c r="AR41" s="23">
        <f>IF(AR12&gt;0,VLOOKUP(AR12,'[3]2010_Envelope'!$BH$6:$CR$128,19),"")</f>
        <v>14.294222222222221</v>
      </c>
      <c r="AS41" s="23">
        <f>IF(AS12&gt;0,VLOOKUP(AS12,'[3]2010_Envelope'!$BH$6:$CR$128,19),"")</f>
        <v>55.853333333333339</v>
      </c>
      <c r="AT41" s="23">
        <f>IF(AT12&gt;0,VLOOKUP(AT12,'[3]2010_Envelope'!$BH$6:$CR$128,19),"")</f>
        <v>46.138047138047135</v>
      </c>
      <c r="AU41" s="23">
        <f>IF(AU12&gt;0,VLOOKUP(AU12,'[3]2010_Envelope'!$BH$6:$CR$128,19),"")</f>
        <v>21.515151515151516</v>
      </c>
      <c r="AV41" s="22">
        <f>IF(AV12&gt;0,VLOOKUP(AV12,'[3]2010_HVAC'!$EY$7:$KA$83,77),"")</f>
        <v>4.5018181818181811</v>
      </c>
      <c r="AW41" s="22">
        <f>IF(AW12&gt;0,VLOOKUP(AW12,'[3]2010_HVAC'!$EY$7:$KA$83,77),"")</f>
        <v>11.554666666666668</v>
      </c>
      <c r="AX41" s="22" t="str">
        <f>IF(AX12&gt;0,VLOOKUP(AX12,'[3]2010_HVAC'!$EY$7:$KA$83,77),"")</f>
        <v/>
      </c>
      <c r="AY41" s="61">
        <f>VLOOKUP($C41,[1]Performance!$A$3:$K$36,3)</f>
        <v>2</v>
      </c>
      <c r="AZ41" s="61">
        <f t="shared" si="32"/>
        <v>79</v>
      </c>
      <c r="BA41" s="22">
        <f>IF(BA12&gt;0,VLOOKUP(BA12,'[3]2010_HVAC'!$EY$7:$KA$83,AZ41),"")</f>
        <v>8.5503700862652128</v>
      </c>
      <c r="BB41" s="22" t="str">
        <f>IF(BB12&gt;0,VLOOKUP(BB12,'[3]2010_HVAC'!$EY$7:$KA$83,77),"")</f>
        <v/>
      </c>
      <c r="BC41" s="22">
        <f>IF(BC12&gt;0,VLOOKUP(BC12,'[3]2010_HVAC'!$EY$7:$KA$83,77),"")</f>
        <v>38.400000000000006</v>
      </c>
      <c r="BD41" s="22">
        <f>IF(BD12&gt;0,VLOOKUP(BD12,'[3]2010_HVAC'!$EY$7:$KA$83,77),"")</f>
        <v>0.15757575757575756</v>
      </c>
      <c r="BE41" s="22" t="str">
        <f>IF(BE12&gt;0,VLOOKUP(BE12,'[3]2010_HVAC'!$EY$7:$KA$83,77),"")</f>
        <v/>
      </c>
      <c r="BF41" s="22" t="str">
        <f>IF(BF12&gt;0,VLOOKUP(BF12,'[3]2010_HVAC'!$EY$7:$KA$83,77),"")</f>
        <v/>
      </c>
      <c r="BG41" s="14">
        <f t="shared" si="33"/>
        <v>231033.29305206923</v>
      </c>
      <c r="BH41" s="21">
        <f>IF($N41&gt;0,VLOOKUP($C41,[2]Prague!$AB$7:$AN$40,$N41))/((IF($P41=1,'3 PlantsCodes'!$D$26,IF($P41=2,'3 PlantsCodes'!$D$27,IF($P41=3,'3 PlantsCodes'!$D$28,IF($P41=4,'3 PlantsCodes'!#REF!)))))*IF($R41=1,'3 PlantsCodes'!$D$31,IF(CZ_Prague!$R41=2,'3 PlantsCodes'!$D$32)))</f>
        <v>42.089555010020298</v>
      </c>
      <c r="BI41" s="21">
        <f>IF($O41&gt;0,VLOOKUP($C41,[2]Prague!$AB$7:$AN$40,$O41),0)/(IF($Q41=1,'3 PlantsCodes'!$E$26,IF($Q41=3,'3 PlantsCodes'!$E$28,IF($Q41=4,'3 PlantsCodes'!$E$29,1)))*IF($R41=1,'3 PlantsCodes'!$E$31,IF($R41=2,'3 PlantsCodes'!$E$32)))</f>
        <v>0</v>
      </c>
      <c r="BJ41" s="21">
        <f>VLOOKUP($C41,[2]Prague!$AB$6:$AZ$40,$T41)</f>
        <v>16.547368421052632</v>
      </c>
      <c r="BK41" s="21">
        <f>VLOOKUP($C41,[2]Prague!$B$7:$Y$40,18)</f>
        <v>11.353794285713454</v>
      </c>
      <c r="BL41" s="21">
        <f>VLOOKUP($C41,[2]Prague!$B$7:$AA$40,26)</f>
        <v>4.8782134295993362</v>
      </c>
      <c r="BM41" s="22">
        <f>IF($V41=1,-[4]SFH!$E$5,0)</f>
        <v>0</v>
      </c>
      <c r="BN41" s="63" t="s">
        <v>38</v>
      </c>
      <c r="BO41" s="21">
        <f>IF($N41&gt;0,VLOOKUP($C41,[1]Prague!$AB$7:$AN$40,$N41))/((IF($P41=1,'3 PlantsCodes'!$D$26,IF($P41=2,'3 PlantsCodes'!$D$27,IF($P41=3,'3 PlantsCodes'!$D$28,IF($P41=4,'3 PlantsCodes'!D35)))))*IF($R41=1,'3 PlantsCodes'!$D$31,IF(CZ_Prague!$R41=2,'3 PlantsCodes'!$D$32)))</f>
        <v>42.536871311451989</v>
      </c>
      <c r="BP41" s="21">
        <f>IF($O41&gt;0,VLOOKUP($C41,[1]Prague!$AB$7:$AN$40,$O41),0)/(IF($Q41=1,'3 PlantsCodes'!$E$26,IF($Q41=3,'3 PlantsCodes'!$E$28,IF($Q41=4,'3 PlantsCodes'!$E$29,1)))*IF($R41=1,'3 PlantsCodes'!$E$31,IF($R41=2,'3 PlantsCodes'!$E$32)))</f>
        <v>0</v>
      </c>
      <c r="BQ41" s="21">
        <f>VLOOKUP($C41,[1]Prague!$AB$6:$AZ$40,$T41)</f>
        <v>25.547368421052632</v>
      </c>
      <c r="BR41" s="21">
        <f>VLOOKUP($C41,[1]Prague!$B$7:$Y$40,18)</f>
        <v>11.676460606061633</v>
      </c>
      <c r="BS41" s="21">
        <f>VLOOKUP($C41,[1]Prague!$B$7:$AA$40,26)</f>
        <v>4.7012123578135423</v>
      </c>
      <c r="BT41" s="22">
        <f>IF($V41=1,-[4]AB!$E$5,0)</f>
        <v>0</v>
      </c>
      <c r="BU41" s="63" t="s">
        <v>38</v>
      </c>
    </row>
    <row r="42" spans="1:73" ht="15" customHeight="1" x14ac:dyDescent="0.25">
      <c r="A42" s="188"/>
      <c r="B42" s="100">
        <v>8</v>
      </c>
      <c r="C42" s="26">
        <f t="shared" ref="C42:W42" si="39">IF(C13="","",C13)</f>
        <v>8</v>
      </c>
      <c r="D42" s="55" t="str">
        <f t="shared" si="39"/>
        <v>o</v>
      </c>
      <c r="E42" s="55" t="str">
        <f t="shared" si="39"/>
        <v>o</v>
      </c>
      <c r="F42" s="54" t="str">
        <f t="shared" si="39"/>
        <v>+</v>
      </c>
      <c r="G42" s="54" t="str">
        <f t="shared" si="39"/>
        <v>o</v>
      </c>
      <c r="H42" s="54">
        <f t="shared" si="39"/>
        <v>0</v>
      </c>
      <c r="I42" s="54">
        <f t="shared" si="39"/>
        <v>2</v>
      </c>
      <c r="J42" s="54">
        <f t="shared" si="39"/>
        <v>1</v>
      </c>
      <c r="K42" s="54">
        <f t="shared" si="39"/>
        <v>2</v>
      </c>
      <c r="L42" s="54">
        <f t="shared" si="39"/>
        <v>1</v>
      </c>
      <c r="M42" s="54">
        <f t="shared" si="39"/>
        <v>2121</v>
      </c>
      <c r="N42" s="54">
        <f t="shared" si="39"/>
        <v>8</v>
      </c>
      <c r="O42" s="54">
        <f t="shared" si="39"/>
        <v>13</v>
      </c>
      <c r="P42" s="54">
        <f t="shared" si="39"/>
        <v>1</v>
      </c>
      <c r="Q42" s="54">
        <f t="shared" si="39"/>
        <v>1</v>
      </c>
      <c r="R42" s="54">
        <f t="shared" si="39"/>
        <v>2</v>
      </c>
      <c r="S42" s="54" t="str">
        <f t="shared" si="39"/>
        <v>o</v>
      </c>
      <c r="T42" s="26">
        <f t="shared" si="39"/>
        <v>17</v>
      </c>
      <c r="U42" s="54">
        <f t="shared" si="39"/>
        <v>0</v>
      </c>
      <c r="V42" s="54">
        <f t="shared" si="39"/>
        <v>0</v>
      </c>
      <c r="W42" s="19" t="str">
        <f t="shared" si="39"/>
        <v/>
      </c>
      <c r="X42" s="23">
        <f>IF(X13&gt;0,VLOOKUP(X13,'[3]2010_Envelope'!$BH$6:$CR$128,18),"")</f>
        <v>9.3989999999999991</v>
      </c>
      <c r="Y42" s="23">
        <f>IF(Y13&gt;0,VLOOKUP(Y13,'[3]2010_Envelope'!$BH$6:$CR$128,18),"")</f>
        <v>58.045000000000002</v>
      </c>
      <c r="Z42" s="23">
        <f>IF(Z13&gt;0,VLOOKUP(Z13,'[3]2010_Envelope'!$BH$6:$CR$128,18),"")</f>
        <v>21.483428571428572</v>
      </c>
      <c r="AA42" s="23">
        <f>IF(AA13&gt;0,VLOOKUP(AA13,'[3]2010_Envelope'!$BH$6:$CR$128,18),"")</f>
        <v>6.4232142857142867</v>
      </c>
      <c r="AB42" s="23">
        <f>IF(AB13&gt;0,VLOOKUP(AB13,'[3]2010_Envelope'!$BH$6:$CR$128,18),"")</f>
        <v>50.088095238095235</v>
      </c>
      <c r="AC42" s="23">
        <f>IF(AC13&gt;0,VLOOKUP(AC13,'[3]2010_Envelope'!$BH$6:$CR$128,18),"")</f>
        <v>23.357142857142861</v>
      </c>
      <c r="AD42" s="22" t="str">
        <f>IF(AD13&gt;0,VLOOKUP(AD13,'[3]2010_HVAC'!$EY$7:$KA$83,74),"")</f>
        <v/>
      </c>
      <c r="AE42" s="22" t="str">
        <f>IF(AE13&gt;0,VLOOKUP(AE13,'[3]2010_HVAC'!$EY$7:$KA$83,74),"")</f>
        <v/>
      </c>
      <c r="AF42" s="22" t="str">
        <f>IF(AF13&gt;0,VLOOKUP(AF13,'[3]2010_HVAC'!$EY$7:$KA$83,74),"")</f>
        <v/>
      </c>
      <c r="AG42" s="61">
        <f>VLOOKUP($C42,[2]Performance!$A$3:$K$36,3)</f>
        <v>1</v>
      </c>
      <c r="AH42" s="61">
        <f t="shared" si="30"/>
        <v>75</v>
      </c>
      <c r="AI42" s="22">
        <f>IF(AI13&gt;0,VLOOKUP(AI13,'[3]2010_HVAC'!$EY$7:$KA$83,AH42),"")</f>
        <v>168.53418749584284</v>
      </c>
      <c r="AJ42" s="22" t="str">
        <f>IF(AJ13&gt;0,VLOOKUP(AJ13,'[3]2010_HVAC'!$EY$7:$KA$83,74),"")</f>
        <v/>
      </c>
      <c r="AK42" s="22">
        <f>IF(AK13&gt;0,VLOOKUP(AK13,'[3]2010_HVAC'!$EY$7:$KA$83,74),"")</f>
        <v>42</v>
      </c>
      <c r="AL42" s="22">
        <f>IF(AL13&gt;0,VLOOKUP(AL13,'[3]2010_HVAC'!$EY$7:$KA$83,74),"")</f>
        <v>2.2285714285714286</v>
      </c>
      <c r="AM42" s="22" t="str">
        <f>IF(AM13&gt;0,VLOOKUP(AM13,'[3]2010_HVAC'!$EY$7:$KA$83,74),"")</f>
        <v/>
      </c>
      <c r="AN42" s="22" t="str">
        <f>IF(AN13&gt;0,VLOOKUP(AN13,'[3]2010_HVAC'!$EY$7:$KA$83,74),"")</f>
        <v/>
      </c>
      <c r="AO42" s="14">
        <f t="shared" si="31"/>
        <v>53418.209582751333</v>
      </c>
      <c r="AP42" s="23">
        <f>IF(AP13&gt;0,VLOOKUP(AP13,'[3]2010_Envelope'!$BH$6:$CR$128,19),"")</f>
        <v>4.5481616161616163</v>
      </c>
      <c r="AQ42" s="23">
        <f>IF(AQ13&gt;0,VLOOKUP(AQ13,'[3]2010_Envelope'!$BH$6:$CR$128,19),"")</f>
        <v>19.081373737373735</v>
      </c>
      <c r="AR42" s="23">
        <f>IF(AR13&gt;0,VLOOKUP(AR13,'[3]2010_Envelope'!$BH$6:$CR$128,19),"")</f>
        <v>10.395797979797981</v>
      </c>
      <c r="AS42" s="23">
        <f>IF(AS13&gt;0,VLOOKUP(AS13,'[3]2010_Envelope'!$BH$6:$CR$128,19),"")</f>
        <v>5.916666666666667</v>
      </c>
      <c r="AT42" s="23">
        <f>IF(AT13&gt;0,VLOOKUP(AT13,'[3]2010_Envelope'!$BH$6:$CR$128,19),"")</f>
        <v>46.138047138047135</v>
      </c>
      <c r="AU42" s="23">
        <f>IF(AU13&gt;0,VLOOKUP(AU13,'[3]2010_Envelope'!$BH$6:$CR$128,19),"")</f>
        <v>21.515151515151516</v>
      </c>
      <c r="AV42" s="22" t="str">
        <f>IF(AV13&gt;0,VLOOKUP(AV13,'[3]2010_HVAC'!$EY$7:$KA$83,77),"")</f>
        <v/>
      </c>
      <c r="AW42" s="22" t="str">
        <f>IF(AW13&gt;0,VLOOKUP(AW13,'[3]2010_HVAC'!$EY$7:$KA$83,77),"")</f>
        <v/>
      </c>
      <c r="AX42" s="22" t="str">
        <f>IF(AX13&gt;0,VLOOKUP(AX13,'[3]2010_HVAC'!$EY$7:$KA$83,77),"")</f>
        <v/>
      </c>
      <c r="AY42" s="61">
        <f>VLOOKUP($C42,[1]Performance!$A$3:$K$36,3)</f>
        <v>1</v>
      </c>
      <c r="AZ42" s="61">
        <f t="shared" si="32"/>
        <v>78</v>
      </c>
      <c r="BA42" s="22">
        <f>IF(BA13&gt;0,VLOOKUP(BA13,'[3]2010_HVAC'!$EY$7:$KA$83,AZ42),"")</f>
        <v>91.53610019928</v>
      </c>
      <c r="BB42" s="22" t="str">
        <f>IF(BB13&gt;0,VLOOKUP(BB13,'[3]2010_HVAC'!$EY$7:$KA$83,77),"")</f>
        <v/>
      </c>
      <c r="BC42" s="22">
        <f>IF(BC13&gt;0,VLOOKUP(BC13,'[3]2010_HVAC'!$EY$7:$KA$83,77),"")</f>
        <v>38.400000000000006</v>
      </c>
      <c r="BD42" s="22">
        <f>IF(BD13&gt;0,VLOOKUP(BD13,'[3]2010_HVAC'!$EY$7:$KA$83,77),"")</f>
        <v>0.15757575757575756</v>
      </c>
      <c r="BE42" s="22" t="str">
        <f>IF(BE13&gt;0,VLOOKUP(BE13,'[3]2010_HVAC'!$EY$7:$KA$83,77),"")</f>
        <v/>
      </c>
      <c r="BF42" s="22" t="str">
        <f>IF(BF13&gt;0,VLOOKUP(BF13,'[3]2010_HVAC'!$EY$7:$KA$83,77),"")</f>
        <v/>
      </c>
      <c r="BG42" s="14">
        <f t="shared" si="33"/>
        <v>235311.98586395389</v>
      </c>
      <c r="BH42" s="21">
        <f>IF($N42&gt;0,VLOOKUP($C42,[2]Prague!$AB$7:$AN$40,$N42))/((IF($P42=1,'3 PlantsCodes'!$D$26,IF($P42=2,'3 PlantsCodes'!$D$27,IF($P42=3,'3 PlantsCodes'!$D$28,IF($P42=4,'3 PlantsCodes'!#REF!)))))*IF($R42=1,'3 PlantsCodes'!$D$31,IF(CZ_Prague!$R42=2,'3 PlantsCodes'!$D$32)))</f>
        <v>30.586609719874165</v>
      </c>
      <c r="BI42" s="21">
        <f>IF($O42&gt;0,VLOOKUP($C42,[2]Prague!$AB$7:$AN$40,$O42),0)/(IF($Q42=1,'3 PlantsCodes'!$E$26,IF($Q42=3,'3 PlantsCodes'!$E$28,IF($Q42=4,'3 PlantsCodes'!$E$29,1)))*IF($R42=1,'3 PlantsCodes'!$E$31,IF($R42=2,'3 PlantsCodes'!$E$32)))</f>
        <v>0.26044076109125269</v>
      </c>
      <c r="BJ42" s="21">
        <f>VLOOKUP($C42,[2]Prague!$AB$6:$AZ$40,$T42)</f>
        <v>4.3921888868991203</v>
      </c>
      <c r="BK42" s="21">
        <f>VLOOKUP($C42,[2]Prague!$B$7:$Y$40,18)</f>
        <v>11.353794285713454</v>
      </c>
      <c r="BL42" s="21">
        <f>VLOOKUP($C42,[2]Prague!$B$7:$AA$40,26)</f>
        <v>0.52316958962501903</v>
      </c>
      <c r="BM42" s="22">
        <f>IF($V42=1,-[4]SFH!$E$5,0)</f>
        <v>0</v>
      </c>
      <c r="BN42" s="63" t="s">
        <v>38</v>
      </c>
      <c r="BO42" s="21">
        <f>IF($N42&gt;0,VLOOKUP($C42,[1]Prague!$AB$7:$AN$40,$N42))/((IF($P42=1,'3 PlantsCodes'!$D$26,IF($P42=2,'3 PlantsCodes'!$D$27,IF($P42=3,'3 PlantsCodes'!$D$28,IF($P42=4,'3 PlantsCodes'!D36)))))*IF($R42=1,'3 PlantsCodes'!$D$31,IF(CZ_Prague!$R42=2,'3 PlantsCodes'!$D$32)))</f>
        <v>25.107465257683138</v>
      </c>
      <c r="BP42" s="21">
        <f>IF($O42&gt;0,VLOOKUP($C42,[1]Prague!$AB$7:$AN$40,$O42),0)/(IF($Q42=1,'3 PlantsCodes'!$E$26,IF($Q42=3,'3 PlantsCodes'!$E$28,IF($Q42=4,'3 PlantsCodes'!$E$29,1)))*IF($R42=1,'3 PlantsCodes'!$E$31,IF($R42=2,'3 PlantsCodes'!$E$32)))</f>
        <v>5.8234007193696272E-2</v>
      </c>
      <c r="BQ42" s="21">
        <f>VLOOKUP($C42,[1]Prague!$AB$6:$AZ$40,$T42)</f>
        <v>6.681808429572512</v>
      </c>
      <c r="BR42" s="21">
        <f>VLOOKUP($C42,[1]Prague!$B$7:$Y$40,18)</f>
        <v>11.676460606061633</v>
      </c>
      <c r="BS42" s="21">
        <f>VLOOKUP($C42,[1]Prague!$B$7:$AA$40,26)</f>
        <v>0.44844244283056567</v>
      </c>
      <c r="BT42" s="22">
        <f>IF($V42=1,-[4]AB!$E$5,0)</f>
        <v>0</v>
      </c>
      <c r="BU42" s="63" t="s">
        <v>38</v>
      </c>
    </row>
    <row r="43" spans="1:73" ht="15" customHeight="1" x14ac:dyDescent="0.25">
      <c r="A43" s="188"/>
      <c r="B43" s="100">
        <v>9</v>
      </c>
      <c r="C43" s="26">
        <f t="shared" ref="C43:W43" si="40">IF(C14="","",C14)</f>
        <v>18</v>
      </c>
      <c r="D43" s="55" t="str">
        <f t="shared" si="40"/>
        <v>o+</v>
      </c>
      <c r="E43" s="55" t="str">
        <f t="shared" si="40"/>
        <v>o</v>
      </c>
      <c r="F43" s="54" t="str">
        <f t="shared" si="40"/>
        <v>+</v>
      </c>
      <c r="G43" s="54" t="str">
        <f t="shared" si="40"/>
        <v>o</v>
      </c>
      <c r="H43" s="54">
        <f t="shared" si="40"/>
        <v>0</v>
      </c>
      <c r="I43" s="54">
        <f t="shared" si="40"/>
        <v>3</v>
      </c>
      <c r="J43" s="54">
        <f t="shared" si="40"/>
        <v>1</v>
      </c>
      <c r="K43" s="54">
        <f t="shared" si="40"/>
        <v>2</v>
      </c>
      <c r="L43" s="54">
        <f t="shared" si="40"/>
        <v>1</v>
      </c>
      <c r="M43" s="54">
        <f t="shared" si="40"/>
        <v>3121</v>
      </c>
      <c r="N43" s="54">
        <f t="shared" si="40"/>
        <v>8</v>
      </c>
      <c r="O43" s="54">
        <f t="shared" si="40"/>
        <v>13</v>
      </c>
      <c r="P43" s="54">
        <f t="shared" si="40"/>
        <v>1</v>
      </c>
      <c r="Q43" s="54">
        <f t="shared" si="40"/>
        <v>1</v>
      </c>
      <c r="R43" s="54">
        <f t="shared" si="40"/>
        <v>2</v>
      </c>
      <c r="S43" s="54" t="str">
        <f t="shared" si="40"/>
        <v>o</v>
      </c>
      <c r="T43" s="26">
        <f t="shared" si="40"/>
        <v>17</v>
      </c>
      <c r="U43" s="54">
        <f t="shared" si="40"/>
        <v>0</v>
      </c>
      <c r="V43" s="54">
        <f t="shared" si="40"/>
        <v>0</v>
      </c>
      <c r="W43" s="19" t="str">
        <f t="shared" si="40"/>
        <v/>
      </c>
      <c r="X43" s="23">
        <f>IF(X14&gt;0,VLOOKUP(X14,'[3]2010_Envelope'!$BH$6:$CR$128,18),"")</f>
        <v>12.755785714285716</v>
      </c>
      <c r="Y43" s="23">
        <f>IF(Y14&gt;0,VLOOKUP(Y14,'[3]2010_Envelope'!$BH$6:$CR$128,18),"")</f>
        <v>66.446250000000006</v>
      </c>
      <c r="Z43" s="23">
        <f>IF(Z14&gt;0,VLOOKUP(Z14,'[3]2010_Envelope'!$BH$6:$CR$128,18),"")</f>
        <v>24.168857142857146</v>
      </c>
      <c r="AA43" s="23">
        <f>IF(AA14&gt;0,VLOOKUP(AA14,'[3]2010_Envelope'!$BH$6:$CR$128,18),"")</f>
        <v>6.4232142857142867</v>
      </c>
      <c r="AB43" s="23">
        <f>IF(AB14&gt;0,VLOOKUP(AB14,'[3]2010_Envelope'!$BH$6:$CR$128,18),"")</f>
        <v>50.088095238095235</v>
      </c>
      <c r="AC43" s="23">
        <f>IF(AC14&gt;0,VLOOKUP(AC14,'[3]2010_Envelope'!$BH$6:$CR$128,18),"")</f>
        <v>23.357142857142861</v>
      </c>
      <c r="AD43" s="22" t="str">
        <f>IF(AD14&gt;0,VLOOKUP(AD14,'[3]2010_HVAC'!$EY$7:$KA$83,74),"")</f>
        <v/>
      </c>
      <c r="AE43" s="22" t="str">
        <f>IF(AE14&gt;0,VLOOKUP(AE14,'[3]2010_HVAC'!$EY$7:$KA$83,74),"")</f>
        <v/>
      </c>
      <c r="AF43" s="22" t="str">
        <f>IF(AF14&gt;0,VLOOKUP(AF14,'[3]2010_HVAC'!$EY$7:$KA$83,74),"")</f>
        <v/>
      </c>
      <c r="AG43" s="61">
        <f>VLOOKUP($C43,[2]Performance!$A$3:$K$36,3)</f>
        <v>2</v>
      </c>
      <c r="AH43" s="61">
        <f t="shared" si="30"/>
        <v>76</v>
      </c>
      <c r="AI43" s="22">
        <f>IF(AI14&gt;0,VLOOKUP(AI14,'[3]2010_HVAC'!$EY$7:$KA$83,AH43),"")</f>
        <v>96.312981187467869</v>
      </c>
      <c r="AJ43" s="22" t="str">
        <f>IF(AJ14&gt;0,VLOOKUP(AJ14,'[3]2010_HVAC'!$EY$7:$KA$83,74),"")</f>
        <v/>
      </c>
      <c r="AK43" s="22">
        <f>IF(AK14&gt;0,VLOOKUP(AK14,'[3]2010_HVAC'!$EY$7:$KA$83,74),"")</f>
        <v>42</v>
      </c>
      <c r="AL43" s="22">
        <f>IF(AL14&gt;0,VLOOKUP(AL14,'[3]2010_HVAC'!$EY$7:$KA$83,74),"")</f>
        <v>2.2285714285714286</v>
      </c>
      <c r="AM43" s="22" t="str">
        <f>IF(AM14&gt;0,VLOOKUP(AM14,'[3]2010_HVAC'!$EY$7:$KA$83,74),"")</f>
        <v/>
      </c>
      <c r="AN43" s="22" t="str">
        <f>IF(AN14&gt;0,VLOOKUP(AN14,'[3]2010_HVAC'!$EY$7:$KA$83,74),"")</f>
        <v/>
      </c>
      <c r="AO43" s="14">
        <f t="shared" si="31"/>
        <v>45329.325699578832</v>
      </c>
      <c r="AP43" s="23">
        <f>IF(AP14&gt;0,VLOOKUP(AP14,'[3]2010_Envelope'!$BH$6:$CR$128,19),"")</f>
        <v>6.1725050505050509</v>
      </c>
      <c r="AQ43" s="23">
        <f>IF(AQ14&gt;0,VLOOKUP(AQ14,'[3]2010_Envelope'!$BH$6:$CR$128,19),"")</f>
        <v>21.843151515151511</v>
      </c>
      <c r="AR43" s="23">
        <f>IF(AR14&gt;0,VLOOKUP(AR14,'[3]2010_Envelope'!$BH$6:$CR$128,19),"")</f>
        <v>11.695272727272728</v>
      </c>
      <c r="AS43" s="23">
        <f>IF(AS14&gt;0,VLOOKUP(AS14,'[3]2010_Envelope'!$BH$6:$CR$128,19),"")</f>
        <v>5.916666666666667</v>
      </c>
      <c r="AT43" s="23">
        <f>IF(AT14&gt;0,VLOOKUP(AT14,'[3]2010_Envelope'!$BH$6:$CR$128,19),"")</f>
        <v>46.138047138047135</v>
      </c>
      <c r="AU43" s="23">
        <f>IF(AU14&gt;0,VLOOKUP(AU14,'[3]2010_Envelope'!$BH$6:$CR$128,19),"")</f>
        <v>21.515151515151516</v>
      </c>
      <c r="AV43" s="22" t="str">
        <f>IF(AV14&gt;0,VLOOKUP(AV14,'[3]2010_HVAC'!$EY$7:$KA$83,77),"")</f>
        <v/>
      </c>
      <c r="AW43" s="22" t="str">
        <f>IF(AW14&gt;0,VLOOKUP(AW14,'[3]2010_HVAC'!$EY$7:$KA$83,77),"")</f>
        <v/>
      </c>
      <c r="AX43" s="22" t="str">
        <f>IF(AX14&gt;0,VLOOKUP(AX14,'[3]2010_HVAC'!$EY$7:$KA$83,77),"")</f>
        <v/>
      </c>
      <c r="AY43" s="61">
        <f>VLOOKUP($C43,[1]Performance!$A$3:$K$36,3)</f>
        <v>1</v>
      </c>
      <c r="AZ43" s="61">
        <f t="shared" si="32"/>
        <v>78</v>
      </c>
      <c r="BA43" s="22">
        <f>IF(BA14&gt;0,VLOOKUP(BA14,'[3]2010_HVAC'!$EY$7:$KA$83,AZ43),"")</f>
        <v>91.53610019928</v>
      </c>
      <c r="BB43" s="22" t="str">
        <f>IF(BB14&gt;0,VLOOKUP(BB14,'[3]2010_HVAC'!$EY$7:$KA$83,77),"")</f>
        <v/>
      </c>
      <c r="BC43" s="22">
        <f>IF(BC14&gt;0,VLOOKUP(BC14,'[3]2010_HVAC'!$EY$7:$KA$83,77),"")</f>
        <v>38.400000000000006</v>
      </c>
      <c r="BD43" s="22">
        <f>IF(BD14&gt;0,VLOOKUP(BD14,'[3]2010_HVAC'!$EY$7:$KA$83,77),"")</f>
        <v>0.15757575757575756</v>
      </c>
      <c r="BE43" s="22" t="str">
        <f>IF(BE14&gt;0,VLOOKUP(BE14,'[3]2010_HVAC'!$EY$7:$KA$83,77),"")</f>
        <v/>
      </c>
      <c r="BF43" s="22" t="str">
        <f>IF(BF14&gt;0,VLOOKUP(BF14,'[3]2010_HVAC'!$EY$7:$KA$83,77),"")</f>
        <v/>
      </c>
      <c r="BG43" s="14">
        <f t="shared" si="33"/>
        <v>240940.72586395388</v>
      </c>
      <c r="BH43" s="21">
        <f>IF($N43&gt;0,VLOOKUP($C43,[2]Prague!$AB$7:$AN$40,$N43))/((IF($P43=1,'3 PlantsCodes'!$D$26,IF($P43=2,'3 PlantsCodes'!$D$27,IF($P43=3,'3 PlantsCodes'!$D$28,IF($P43=4,'3 PlantsCodes'!#REF!)))))*IF($R43=1,'3 PlantsCodes'!$D$31,IF(CZ_Prague!$R43=2,'3 PlantsCodes'!$D$32)))</f>
        <v>27.441114296570799</v>
      </c>
      <c r="BI43" s="21">
        <f>IF($O43&gt;0,VLOOKUP($C43,[2]Prague!$AB$7:$AN$40,$O43),0)/(IF($Q43=1,'3 PlantsCodes'!$E$26,IF($Q43=3,'3 PlantsCodes'!$E$28,IF($Q43=4,'3 PlantsCodes'!$E$29,1)))*IF($R43=1,'3 PlantsCodes'!$E$31,IF($R43=2,'3 PlantsCodes'!$E$32)))</f>
        <v>0.26276164287647691</v>
      </c>
      <c r="BJ43" s="21">
        <f>VLOOKUP($C43,[2]Prague!$AB$6:$AZ$40,$T43)</f>
        <v>4.4043024297053028</v>
      </c>
      <c r="BK43" s="21">
        <f>VLOOKUP($C43,[2]Prague!$B$7:$Y$40,18)</f>
        <v>11.353794285713454</v>
      </c>
      <c r="BL43" s="21">
        <f>VLOOKUP($C43,[2]Prague!$B$7:$AA$40,26)</f>
        <v>0.49696234837221187</v>
      </c>
      <c r="BM43" s="22">
        <f>IF($V43=1,-[4]SFH!$E$5,0)</f>
        <v>0</v>
      </c>
      <c r="BN43" s="63" t="s">
        <v>38</v>
      </c>
      <c r="BO43" s="21">
        <f>IF($N43&gt;0,VLOOKUP($C43,[1]Prague!$AB$7:$AN$40,$N43))/((IF($P43=1,'3 PlantsCodes'!$D$26,IF($P43=2,'3 PlantsCodes'!$D$27,IF($P43=3,'3 PlantsCodes'!$D$28,IF($P43=4,'3 PlantsCodes'!D37)))))*IF($R43=1,'3 PlantsCodes'!$D$31,IF(CZ_Prague!$R43=2,'3 PlantsCodes'!$D$32)))</f>
        <v>23.862920605290999</v>
      </c>
      <c r="BP43" s="21">
        <f>IF($O43&gt;0,VLOOKUP($C43,[1]Prague!$AB$7:$AN$40,$O43),0)/(IF($Q43=1,'3 PlantsCodes'!$E$26,IF($Q43=3,'3 PlantsCodes'!$E$28,IF($Q43=4,'3 PlantsCodes'!$E$29,1)))*IF($R43=1,'3 PlantsCodes'!$E$31,IF($R43=2,'3 PlantsCodes'!$E$32)))</f>
        <v>5.7402549635417931E-2</v>
      </c>
      <c r="BQ43" s="21">
        <f>VLOOKUP($C43,[1]Prague!$AB$6:$AZ$40,$T43)</f>
        <v>6.6881711154344394</v>
      </c>
      <c r="BR43" s="21">
        <f>VLOOKUP($C43,[1]Prague!$B$7:$Y$40,18)</f>
        <v>11.676460606061633</v>
      </c>
      <c r="BS43" s="21">
        <f>VLOOKUP($C43,[1]Prague!$B$7:$AA$40,26)</f>
        <v>0.43917291478535347</v>
      </c>
      <c r="BT43" s="22">
        <f>IF($V43=1,-[4]AB!$E$5,0)</f>
        <v>0</v>
      </c>
      <c r="BU43" s="63" t="s">
        <v>38</v>
      </c>
    </row>
    <row r="44" spans="1:73" ht="15" customHeight="1" x14ac:dyDescent="0.25">
      <c r="A44" s="188"/>
      <c r="B44" s="100">
        <v>10</v>
      </c>
      <c r="C44" s="26">
        <f t="shared" ref="C44:W44" si="41">IF(C15="","",C15)</f>
        <v>24</v>
      </c>
      <c r="D44" s="55" t="str">
        <f t="shared" si="41"/>
        <v>o+</v>
      </c>
      <c r="E44" s="55" t="str">
        <f t="shared" si="41"/>
        <v>+</v>
      </c>
      <c r="F44" s="54" t="str">
        <f t="shared" si="41"/>
        <v>+</v>
      </c>
      <c r="G44" s="54" t="str">
        <f t="shared" si="41"/>
        <v>o</v>
      </c>
      <c r="H44" s="54">
        <f t="shared" si="41"/>
        <v>0</v>
      </c>
      <c r="I44" s="54">
        <f t="shared" si="41"/>
        <v>3</v>
      </c>
      <c r="J44" s="54">
        <f t="shared" si="41"/>
        <v>3</v>
      </c>
      <c r="K44" s="54">
        <f t="shared" si="41"/>
        <v>2</v>
      </c>
      <c r="L44" s="54">
        <f t="shared" si="41"/>
        <v>1</v>
      </c>
      <c r="M44" s="54">
        <f t="shared" si="41"/>
        <v>3321</v>
      </c>
      <c r="N44" s="54">
        <f t="shared" si="41"/>
        <v>8</v>
      </c>
      <c r="O44" s="54">
        <f t="shared" si="41"/>
        <v>13</v>
      </c>
      <c r="P44" s="54">
        <f t="shared" si="41"/>
        <v>1</v>
      </c>
      <c r="Q44" s="54">
        <f t="shared" si="41"/>
        <v>1</v>
      </c>
      <c r="R44" s="54">
        <f t="shared" si="41"/>
        <v>2</v>
      </c>
      <c r="S44" s="54" t="str">
        <f t="shared" si="41"/>
        <v>o</v>
      </c>
      <c r="T44" s="26">
        <f t="shared" si="41"/>
        <v>17</v>
      </c>
      <c r="U44" s="54">
        <f t="shared" si="41"/>
        <v>0</v>
      </c>
      <c r="V44" s="54">
        <f t="shared" si="41"/>
        <v>0</v>
      </c>
      <c r="W44" s="19" t="str">
        <f t="shared" si="41"/>
        <v/>
      </c>
      <c r="X44" s="23">
        <f>IF(X15&gt;0,VLOOKUP(X15,'[3]2010_Envelope'!$BH$6:$CR$128,18),"")</f>
        <v>12.755785714285716</v>
      </c>
      <c r="Y44" s="23">
        <f>IF(Y15&gt;0,VLOOKUP(Y15,'[3]2010_Envelope'!$BH$6:$CR$128,18),"")</f>
        <v>66.446250000000006</v>
      </c>
      <c r="Z44" s="23">
        <f>IF(Z15&gt;0,VLOOKUP(Z15,'[3]2010_Envelope'!$BH$6:$CR$128,18),"")</f>
        <v>24.168857142857146</v>
      </c>
      <c r="AA44" s="23">
        <f>IF(AA15&gt;0,VLOOKUP(AA15,'[3]2010_Envelope'!$BH$6:$CR$128,18),"")</f>
        <v>64.232142857142861</v>
      </c>
      <c r="AB44" s="23">
        <f>IF(AB15&gt;0,VLOOKUP(AB15,'[3]2010_Envelope'!$BH$6:$CR$128,18),"")</f>
        <v>50.088095238095235</v>
      </c>
      <c r="AC44" s="23">
        <f>IF(AC15&gt;0,VLOOKUP(AC15,'[3]2010_Envelope'!$BH$6:$CR$128,18),"")</f>
        <v>23.357142857142861</v>
      </c>
      <c r="AD44" s="22" t="str">
        <f>IF(AD15&gt;0,VLOOKUP(AD15,'[3]2010_HVAC'!$EY$7:$KA$83,74),"")</f>
        <v/>
      </c>
      <c r="AE44" s="22" t="str">
        <f>IF(AE15&gt;0,VLOOKUP(AE15,'[3]2010_HVAC'!$EY$7:$KA$83,74),"")</f>
        <v/>
      </c>
      <c r="AF44" s="22" t="str">
        <f>IF(AF15&gt;0,VLOOKUP(AF15,'[3]2010_HVAC'!$EY$7:$KA$83,74),"")</f>
        <v/>
      </c>
      <c r="AG44" s="61">
        <f>VLOOKUP($C44,[2]Performance!$A$3:$K$36,3)</f>
        <v>2</v>
      </c>
      <c r="AH44" s="61">
        <f t="shared" si="30"/>
        <v>76</v>
      </c>
      <c r="AI44" s="22">
        <f>IF(AI15&gt;0,VLOOKUP(AI15,'[3]2010_HVAC'!$EY$7:$KA$83,AH44),"")</f>
        <v>96.312981187467869</v>
      </c>
      <c r="AJ44" s="22" t="str">
        <f>IF(AJ15&gt;0,VLOOKUP(AJ15,'[3]2010_HVAC'!$EY$7:$KA$83,74),"")</f>
        <v/>
      </c>
      <c r="AK44" s="22">
        <f>IF(AK15&gt;0,VLOOKUP(AK15,'[3]2010_HVAC'!$EY$7:$KA$83,74),"")</f>
        <v>42</v>
      </c>
      <c r="AL44" s="22">
        <f>IF(AL15&gt;0,VLOOKUP(AL15,'[3]2010_HVAC'!$EY$7:$KA$83,74),"")</f>
        <v>2.2285714285714286</v>
      </c>
      <c r="AM44" s="22" t="str">
        <f>IF(AM15&gt;0,VLOOKUP(AM15,'[3]2010_HVAC'!$EY$7:$KA$83,74),"")</f>
        <v/>
      </c>
      <c r="AN44" s="22" t="str">
        <f>IF(AN15&gt;0,VLOOKUP(AN15,'[3]2010_HVAC'!$EY$7:$KA$83,74),"")</f>
        <v/>
      </c>
      <c r="AO44" s="14">
        <f t="shared" si="31"/>
        <v>53422.57569957884</v>
      </c>
      <c r="AP44" s="23">
        <f>IF(AP15&gt;0,VLOOKUP(AP15,'[3]2010_Envelope'!$BH$6:$CR$128,19),"")</f>
        <v>6.1725050505050509</v>
      </c>
      <c r="AQ44" s="23">
        <f>IF(AQ15&gt;0,VLOOKUP(AQ15,'[3]2010_Envelope'!$BH$6:$CR$128,19),"")</f>
        <v>21.843151515151511</v>
      </c>
      <c r="AR44" s="23">
        <f>IF(AR15&gt;0,VLOOKUP(AR15,'[3]2010_Envelope'!$BH$6:$CR$128,19),"")</f>
        <v>11.695272727272728</v>
      </c>
      <c r="AS44" s="23">
        <f>IF(AS15&gt;0,VLOOKUP(AS15,'[3]2010_Envelope'!$BH$6:$CR$128,19),"")</f>
        <v>55.853333333333339</v>
      </c>
      <c r="AT44" s="23">
        <f>IF(AT15&gt;0,VLOOKUP(AT15,'[3]2010_Envelope'!$BH$6:$CR$128,19),"")</f>
        <v>46.138047138047135</v>
      </c>
      <c r="AU44" s="23">
        <f>IF(AU15&gt;0,VLOOKUP(AU15,'[3]2010_Envelope'!$BH$6:$CR$128,19),"")</f>
        <v>21.515151515151516</v>
      </c>
      <c r="AV44" s="22" t="str">
        <f>IF(AV15&gt;0,VLOOKUP(AV15,'[3]2010_HVAC'!$EY$7:$KA$83,77),"")</f>
        <v/>
      </c>
      <c r="AW44" s="22" t="str">
        <f>IF(AW15&gt;0,VLOOKUP(AW15,'[3]2010_HVAC'!$EY$7:$KA$83,77),"")</f>
        <v/>
      </c>
      <c r="AX44" s="22" t="str">
        <f>IF(AX15&gt;0,VLOOKUP(AX15,'[3]2010_HVAC'!$EY$7:$KA$83,77),"")</f>
        <v/>
      </c>
      <c r="AY44" s="61">
        <f>VLOOKUP($C44,[1]Performance!$A$3:$K$36,3)</f>
        <v>2</v>
      </c>
      <c r="AZ44" s="61">
        <f t="shared" si="32"/>
        <v>79</v>
      </c>
      <c r="BA44" s="22">
        <f>IF(BA15&gt;0,VLOOKUP(BA15,'[3]2010_HVAC'!$EY$7:$KA$83,AZ44),"")</f>
        <v>65.959997808331636</v>
      </c>
      <c r="BB44" s="22" t="str">
        <f>IF(BB15&gt;0,VLOOKUP(BB15,'[3]2010_HVAC'!$EY$7:$KA$83,77),"")</f>
        <v/>
      </c>
      <c r="BC44" s="22">
        <f>IF(BC15&gt;0,VLOOKUP(BC15,'[3]2010_HVAC'!$EY$7:$KA$83,77),"")</f>
        <v>38.400000000000006</v>
      </c>
      <c r="BD44" s="22">
        <f>IF(BD15&gt;0,VLOOKUP(BD15,'[3]2010_HVAC'!$EY$7:$KA$83,77),"")</f>
        <v>0.15757575757575756</v>
      </c>
      <c r="BE44" s="22" t="str">
        <f>IF(BE15&gt;0,VLOOKUP(BE15,'[3]2010_HVAC'!$EY$7:$KA$83,77),"")</f>
        <v/>
      </c>
      <c r="BF44" s="22" t="str">
        <f>IF(BF15&gt;0,VLOOKUP(BF15,'[3]2010_HVAC'!$EY$7:$KA$83,77),"")</f>
        <v/>
      </c>
      <c r="BG44" s="14">
        <f t="shared" si="33"/>
        <v>265057.68449691503</v>
      </c>
      <c r="BH44" s="21">
        <f>IF($N44&gt;0,VLOOKUP($C44,[2]Prague!$AB$7:$AN$40,$N44))/((IF($P44=1,'3 PlantsCodes'!$D$26,IF($P44=2,'3 PlantsCodes'!$D$27,IF($P44=3,'3 PlantsCodes'!$D$28,IF($P44=4,'3 PlantsCodes'!#REF!)))))*IF($R44=1,'3 PlantsCodes'!$D$31,IF(CZ_Prague!$R44=2,'3 PlantsCodes'!$D$32)))</f>
        <v>19.072099302969402</v>
      </c>
      <c r="BI44" s="21">
        <f>IF($O44&gt;0,VLOOKUP($C44,[2]Prague!$AB$7:$AN$40,$O44),0)/(IF($Q44=1,'3 PlantsCodes'!$E$26,IF($Q44=3,'3 PlantsCodes'!$E$28,IF($Q44=4,'3 PlantsCodes'!$E$29,1)))*IF($R44=1,'3 PlantsCodes'!$E$31,IF($R44=2,'3 PlantsCodes'!$E$32)))</f>
        <v>0.28615098568521452</v>
      </c>
      <c r="BJ44" s="21">
        <f>VLOOKUP($C44,[2]Prague!$AB$6:$AZ$40,$T44)</f>
        <v>4.4634018788928405</v>
      </c>
      <c r="BK44" s="21">
        <f>VLOOKUP($C44,[2]Prague!$B$7:$Y$40,18)</f>
        <v>11.353794285713454</v>
      </c>
      <c r="BL44" s="21">
        <f>VLOOKUP($C44,[2]Prague!$B$7:$AA$40,26)</f>
        <v>0.43562489148249994</v>
      </c>
      <c r="BM44" s="22">
        <f>IF($V44=1,-[4]SFH!$E$5,0)</f>
        <v>0</v>
      </c>
      <c r="BN44" s="63" t="s">
        <v>38</v>
      </c>
      <c r="BO44" s="21">
        <f>IF($N44&gt;0,VLOOKUP($C44,[1]Prague!$AB$7:$AN$40,$N44))/((IF($P44=1,'3 PlantsCodes'!$D$26,IF($P44=2,'3 PlantsCodes'!$D$27,IF($P44=3,'3 PlantsCodes'!$D$28,IF($P44=4,'3 PlantsCodes'!D38)))))*IF($R44=1,'3 PlantsCodes'!$D$31,IF(CZ_Prague!$R44=2,'3 PlantsCodes'!$D$32)))</f>
        <v>17.81905826687214</v>
      </c>
      <c r="BP44" s="21">
        <f>IF($O44&gt;0,VLOOKUP($C44,[1]Prague!$AB$7:$AN$40,$O44),0)/(IF($Q44=1,'3 PlantsCodes'!$E$26,IF($Q44=3,'3 PlantsCodes'!$E$28,IF($Q44=4,'3 PlantsCodes'!$E$29,1)))*IF($R44=1,'3 PlantsCodes'!$E$31,IF($R44=2,'3 PlantsCodes'!$E$32)))</f>
        <v>4.8447765150895133E-2</v>
      </c>
      <c r="BQ44" s="21">
        <f>VLOOKUP($C44,[1]Prague!$AB$6:$AZ$40,$T44)</f>
        <v>6.8326047383976478</v>
      </c>
      <c r="BR44" s="21">
        <f>VLOOKUP($C44,[1]Prague!$B$7:$Y$40,18)</f>
        <v>11.676460606061633</v>
      </c>
      <c r="BS44" s="21">
        <f>VLOOKUP($C44,[1]Prague!$B$7:$AA$40,26)</f>
        <v>0.39076658458170371</v>
      </c>
      <c r="BT44" s="22">
        <f>IF($V44=1,-[4]AB!$E$5,0)</f>
        <v>0</v>
      </c>
      <c r="BU44" s="63" t="s">
        <v>38</v>
      </c>
    </row>
    <row r="45" spans="1:73" ht="15" customHeight="1" x14ac:dyDescent="0.25">
      <c r="A45" s="188"/>
      <c r="B45" s="100">
        <v>11</v>
      </c>
      <c r="C45" s="26">
        <f t="shared" ref="C45:W45" si="42">IF(C16="","",C16)</f>
        <v>32</v>
      </c>
      <c r="D45" s="55" t="str">
        <f t="shared" si="42"/>
        <v>+</v>
      </c>
      <c r="E45" s="55" t="str">
        <f t="shared" si="42"/>
        <v>+</v>
      </c>
      <c r="F45" s="54" t="str">
        <f t="shared" si="42"/>
        <v>+</v>
      </c>
      <c r="G45" s="54" t="str">
        <f t="shared" si="42"/>
        <v>o</v>
      </c>
      <c r="H45" s="54">
        <f t="shared" si="42"/>
        <v>0</v>
      </c>
      <c r="I45" s="54">
        <f t="shared" si="42"/>
        <v>4</v>
      </c>
      <c r="J45" s="54">
        <f t="shared" si="42"/>
        <v>3</v>
      </c>
      <c r="K45" s="54">
        <f t="shared" si="42"/>
        <v>2</v>
      </c>
      <c r="L45" s="54">
        <f t="shared" si="42"/>
        <v>1</v>
      </c>
      <c r="M45" s="54">
        <f t="shared" si="42"/>
        <v>4321</v>
      </c>
      <c r="N45" s="54">
        <f t="shared" si="42"/>
        <v>8</v>
      </c>
      <c r="O45" s="54">
        <f t="shared" si="42"/>
        <v>13</v>
      </c>
      <c r="P45" s="54">
        <f t="shared" si="42"/>
        <v>1</v>
      </c>
      <c r="Q45" s="54">
        <f t="shared" si="42"/>
        <v>1</v>
      </c>
      <c r="R45" s="54">
        <f t="shared" si="42"/>
        <v>2</v>
      </c>
      <c r="S45" s="54" t="str">
        <f t="shared" si="42"/>
        <v>o</v>
      </c>
      <c r="T45" s="26">
        <f t="shared" si="42"/>
        <v>17</v>
      </c>
      <c r="U45" s="54">
        <f t="shared" si="42"/>
        <v>0</v>
      </c>
      <c r="V45" s="54">
        <f t="shared" si="42"/>
        <v>0</v>
      </c>
      <c r="W45" s="19" t="str">
        <f t="shared" si="42"/>
        <v/>
      </c>
      <c r="X45" s="23">
        <f>IF(X16&gt;0,VLOOKUP(X16,'[3]2010_Envelope'!$BH$6:$CR$128,18),"")</f>
        <v>16.112571428571432</v>
      </c>
      <c r="Y45" s="23">
        <f>IF(Y16&gt;0,VLOOKUP(Y16,'[3]2010_Envelope'!$BH$6:$CR$128,18),"")</f>
        <v>74.847499999999997</v>
      </c>
      <c r="Z45" s="23">
        <f>IF(Z16&gt;0,VLOOKUP(Z16,'[3]2010_Envelope'!$BH$6:$CR$128,18),"")</f>
        <v>29.539714285714282</v>
      </c>
      <c r="AA45" s="23">
        <f>IF(AA16&gt;0,VLOOKUP(AA16,'[3]2010_Envelope'!$BH$6:$CR$128,18),"")</f>
        <v>64.232142857142861</v>
      </c>
      <c r="AB45" s="23">
        <f>IF(AB16&gt;0,VLOOKUP(AB16,'[3]2010_Envelope'!$BH$6:$CR$128,18),"")</f>
        <v>50.088095238095235</v>
      </c>
      <c r="AC45" s="23">
        <f>IF(AC16&gt;0,VLOOKUP(AC16,'[3]2010_Envelope'!$BH$6:$CR$128,18),"")</f>
        <v>23.357142857142861</v>
      </c>
      <c r="AD45" s="22" t="str">
        <f>IF(AD16&gt;0,VLOOKUP(AD16,'[3]2010_HVAC'!$EY$7:$KA$83,74),"")</f>
        <v/>
      </c>
      <c r="AE45" s="22" t="str">
        <f>IF(AE16&gt;0,VLOOKUP(AE16,'[3]2010_HVAC'!$EY$7:$KA$83,74),"")</f>
        <v/>
      </c>
      <c r="AF45" s="22" t="str">
        <f>IF(AF16&gt;0,VLOOKUP(AF16,'[3]2010_HVAC'!$EY$7:$KA$83,74),"")</f>
        <v/>
      </c>
      <c r="AG45" s="61">
        <f>VLOOKUP($C45,[2]Performance!$A$3:$K$36,3)</f>
        <v>2</v>
      </c>
      <c r="AH45" s="61">
        <f t="shared" si="30"/>
        <v>76</v>
      </c>
      <c r="AI45" s="22">
        <f>IF(AI16&gt;0,VLOOKUP(AI16,'[3]2010_HVAC'!$EY$7:$KA$83,AH45),"")</f>
        <v>96.312981187467869</v>
      </c>
      <c r="AJ45" s="22" t="str">
        <f>IF(AJ16&gt;0,VLOOKUP(AJ16,'[3]2010_HVAC'!$EY$7:$KA$83,74),"")</f>
        <v/>
      </c>
      <c r="AK45" s="22">
        <f>IF(AK16&gt;0,VLOOKUP(AK16,'[3]2010_HVAC'!$EY$7:$KA$83,74),"")</f>
        <v>42</v>
      </c>
      <c r="AL45" s="22">
        <f>IF(AL16&gt;0,VLOOKUP(AL16,'[3]2010_HVAC'!$EY$7:$KA$83,74),"")</f>
        <v>2.2285714285714286</v>
      </c>
      <c r="AM45" s="22" t="str">
        <f>IF(AM16&gt;0,VLOOKUP(AM16,'[3]2010_HVAC'!$EY$7:$KA$83,74),"")</f>
        <v/>
      </c>
      <c r="AN45" s="22" t="str">
        <f>IF(AN16&gt;0,VLOOKUP(AN16,'[3]2010_HVAC'!$EY$7:$KA$83,74),"")</f>
        <v/>
      </c>
      <c r="AO45" s="14">
        <f t="shared" si="31"/>
        <v>55820.620699578831</v>
      </c>
      <c r="AP45" s="23">
        <f>IF(AP16&gt;0,VLOOKUP(AP16,'[3]2010_Envelope'!$BH$6:$CR$128,19),"")</f>
        <v>7.7968484848484856</v>
      </c>
      <c r="AQ45" s="23">
        <f>IF(AQ16&gt;0,VLOOKUP(AQ16,'[3]2010_Envelope'!$BH$6:$CR$128,19),"")</f>
        <v>24.604929292929292</v>
      </c>
      <c r="AR45" s="23">
        <f>IF(AR16&gt;0,VLOOKUP(AR16,'[3]2010_Envelope'!$BH$6:$CR$128,19),"")</f>
        <v>14.294222222222221</v>
      </c>
      <c r="AS45" s="23">
        <f>IF(AS16&gt;0,VLOOKUP(AS16,'[3]2010_Envelope'!$BH$6:$CR$128,19),"")</f>
        <v>55.853333333333339</v>
      </c>
      <c r="AT45" s="23">
        <f>IF(AT16&gt;0,VLOOKUP(AT16,'[3]2010_Envelope'!$BH$6:$CR$128,19),"")</f>
        <v>46.138047138047135</v>
      </c>
      <c r="AU45" s="23">
        <f>IF(AU16&gt;0,VLOOKUP(AU16,'[3]2010_Envelope'!$BH$6:$CR$128,19),"")</f>
        <v>21.515151515151516</v>
      </c>
      <c r="AV45" s="22" t="str">
        <f>IF(AV16&gt;0,VLOOKUP(AV16,'[3]2010_HVAC'!$EY$7:$KA$83,77),"")</f>
        <v/>
      </c>
      <c r="AW45" s="22" t="str">
        <f>IF(AW16&gt;0,VLOOKUP(AW16,'[3]2010_HVAC'!$EY$7:$KA$83,77),"")</f>
        <v/>
      </c>
      <c r="AX45" s="22" t="str">
        <f>IF(AX16&gt;0,VLOOKUP(AX16,'[3]2010_HVAC'!$EY$7:$KA$83,77),"")</f>
        <v/>
      </c>
      <c r="AY45" s="61">
        <f>VLOOKUP($C45,[1]Performance!$A$3:$K$36,3)</f>
        <v>2</v>
      </c>
      <c r="AZ45" s="61">
        <f t="shared" si="32"/>
        <v>79</v>
      </c>
      <c r="BA45" s="22">
        <f>IF(BA16&gt;0,VLOOKUP(BA16,'[3]2010_HVAC'!$EY$7:$KA$83,AZ45),"")</f>
        <v>65.959997808331636</v>
      </c>
      <c r="BB45" s="22" t="str">
        <f>IF(BB16&gt;0,VLOOKUP(BB16,'[3]2010_HVAC'!$EY$7:$KA$83,77),"")</f>
        <v/>
      </c>
      <c r="BC45" s="22">
        <f>IF(BC16&gt;0,VLOOKUP(BC16,'[3]2010_HVAC'!$EY$7:$KA$83,77),"")</f>
        <v>38.400000000000006</v>
      </c>
      <c r="BD45" s="22">
        <f>IF(BD16&gt;0,VLOOKUP(BD16,'[3]2010_HVAC'!$EY$7:$KA$83,77),"")</f>
        <v>0.15757575757575756</v>
      </c>
      <c r="BE45" s="22" t="str">
        <f>IF(BE16&gt;0,VLOOKUP(BE16,'[3]2010_HVAC'!$EY$7:$KA$83,77),"")</f>
        <v/>
      </c>
      <c r="BF45" s="22" t="str">
        <f>IF(BF16&gt;0,VLOOKUP(BF16,'[3]2010_HVAC'!$EY$7:$KA$83,77),"")</f>
        <v/>
      </c>
      <c r="BG45" s="14">
        <f t="shared" si="33"/>
        <v>271972.904496915</v>
      </c>
      <c r="BH45" s="21">
        <f>IF($N45&gt;0,VLOOKUP($C45,[2]Prague!$AB$7:$AN$40,$N45))/((IF($P45=1,'3 PlantsCodes'!$D$26,IF($P45=2,'3 PlantsCodes'!$D$27,IF($P45=3,'3 PlantsCodes'!$D$28,IF($P45=4,'3 PlantsCodes'!#REF!)))))*IF($R45=1,'3 PlantsCodes'!$D$31,IF(CZ_Prague!$R45=2,'3 PlantsCodes'!$D$32)))</f>
        <v>17.118105850609094</v>
      </c>
      <c r="BI45" s="21">
        <f>IF($O45&gt;0,VLOOKUP($C45,[2]Prague!$AB$7:$AN$40,$O45),0)/(IF($Q45=1,'3 PlantsCodes'!$E$26,IF($Q45=3,'3 PlantsCodes'!$E$28,IF($Q45=4,'3 PlantsCodes'!$E$29,1)))*IF($R45=1,'3 PlantsCodes'!$E$31,IF($R45=2,'3 PlantsCodes'!$E$32)))</f>
        <v>0.28908381964720042</v>
      </c>
      <c r="BJ45" s="21">
        <f>VLOOKUP($C45,[2]Prague!$AB$6:$AZ$40,$T45)</f>
        <v>4.4781605342341484</v>
      </c>
      <c r="BK45" s="21">
        <f>VLOOKUP($C45,[2]Prague!$B$7:$Y$40,18)</f>
        <v>11.353794285713454</v>
      </c>
      <c r="BL45" s="21">
        <f>VLOOKUP($C45,[2]Prague!$B$7:$AA$40,26)</f>
        <v>0.42280698035880704</v>
      </c>
      <c r="BM45" s="22">
        <f>IF($V45=1,-[4]SFH!$E$5,0)</f>
        <v>0</v>
      </c>
      <c r="BN45" s="63" t="s">
        <v>38</v>
      </c>
      <c r="BO45" s="21">
        <f>IF($N45&gt;0,VLOOKUP($C45,[1]Prague!$AB$7:$AN$40,$N45))/((IF($P45=1,'3 PlantsCodes'!$D$26,IF($P45=2,'3 PlantsCodes'!$D$27,IF($P45=3,'3 PlantsCodes'!$D$28,IF($P45=4,'3 PlantsCodes'!D39)))))*IF($R45=1,'3 PlantsCodes'!$D$31,IF(CZ_Prague!$R45=2,'3 PlantsCodes'!$D$32)))</f>
        <v>16.98462069813894</v>
      </c>
      <c r="BP45" s="21">
        <f>IF($O45&gt;0,VLOOKUP($C45,[1]Prague!$AB$7:$AN$40,$O45),0)/(IF($Q45=1,'3 PlantsCodes'!$E$26,IF($Q45=3,'3 PlantsCodes'!$E$28,IF($Q45=4,'3 PlantsCodes'!$E$29,1)))*IF($R45=1,'3 PlantsCodes'!$E$31,IF($R45=2,'3 PlantsCodes'!$E$32)))</f>
        <v>4.8043437822200233E-2</v>
      </c>
      <c r="BQ45" s="21">
        <f>VLOOKUP($C45,[1]Prague!$AB$6:$AZ$40,$T45)</f>
        <v>6.8482003856340024</v>
      </c>
      <c r="BR45" s="21">
        <f>VLOOKUP($C45,[1]Prague!$B$7:$Y$40,18)</f>
        <v>11.676460606061633</v>
      </c>
      <c r="BS45" s="21">
        <f>VLOOKUP($C45,[1]Prague!$B$7:$AA$40,26)</f>
        <v>0.38622794800323229</v>
      </c>
      <c r="BT45" s="22">
        <f>IF($V45=1,-[4]AB!$E$5,0)</f>
        <v>0</v>
      </c>
      <c r="BU45" s="63" t="s">
        <v>38</v>
      </c>
    </row>
    <row r="46" spans="1:73" ht="15" customHeight="1" x14ac:dyDescent="0.25">
      <c r="A46" s="188"/>
      <c r="B46" s="100">
        <v>12</v>
      </c>
      <c r="C46" s="26">
        <f t="shared" ref="C46:W46" si="43">IF(C17="","",C17)</f>
        <v>26</v>
      </c>
      <c r="D46" s="55" t="str">
        <f t="shared" si="43"/>
        <v>o+</v>
      </c>
      <c r="E46" s="55" t="str">
        <f t="shared" si="43"/>
        <v>+</v>
      </c>
      <c r="F46" s="54" t="str">
        <f t="shared" si="43"/>
        <v>+</v>
      </c>
      <c r="G46" s="54" t="str">
        <f t="shared" si="43"/>
        <v>o</v>
      </c>
      <c r="H46" s="54">
        <f t="shared" si="43"/>
        <v>1</v>
      </c>
      <c r="I46" s="54">
        <f t="shared" si="43"/>
        <v>3</v>
      </c>
      <c r="J46" s="54">
        <f t="shared" si="43"/>
        <v>3</v>
      </c>
      <c r="K46" s="54">
        <f t="shared" si="43"/>
        <v>2</v>
      </c>
      <c r="L46" s="54">
        <f t="shared" si="43"/>
        <v>2</v>
      </c>
      <c r="M46" s="54">
        <f t="shared" si="43"/>
        <v>3322</v>
      </c>
      <c r="N46" s="54">
        <f t="shared" si="43"/>
        <v>8</v>
      </c>
      <c r="O46" s="54">
        <f t="shared" si="43"/>
        <v>13</v>
      </c>
      <c r="P46" s="54">
        <f t="shared" si="43"/>
        <v>1</v>
      </c>
      <c r="Q46" s="54">
        <f t="shared" si="43"/>
        <v>1</v>
      </c>
      <c r="R46" s="54">
        <f t="shared" si="43"/>
        <v>2</v>
      </c>
      <c r="S46" s="54" t="str">
        <f t="shared" si="43"/>
        <v>o</v>
      </c>
      <c r="T46" s="26">
        <f t="shared" si="43"/>
        <v>17</v>
      </c>
      <c r="U46" s="54">
        <f t="shared" si="43"/>
        <v>0</v>
      </c>
      <c r="V46" s="54">
        <f t="shared" si="43"/>
        <v>0</v>
      </c>
      <c r="W46" s="19" t="str">
        <f t="shared" si="43"/>
        <v/>
      </c>
      <c r="X46" s="23">
        <f>IF(X17&gt;0,VLOOKUP(X17,'[3]2010_Envelope'!$BH$6:$CR$128,18),"")</f>
        <v>12.755785714285716</v>
      </c>
      <c r="Y46" s="23">
        <f>IF(Y17&gt;0,VLOOKUP(Y17,'[3]2010_Envelope'!$BH$6:$CR$128,18),"")</f>
        <v>66.446250000000006</v>
      </c>
      <c r="Z46" s="23">
        <f>IF(Z17&gt;0,VLOOKUP(Z17,'[3]2010_Envelope'!$BH$6:$CR$128,18),"")</f>
        <v>24.168857142857146</v>
      </c>
      <c r="AA46" s="23">
        <f>IF(AA17&gt;0,VLOOKUP(AA17,'[3]2010_Envelope'!$BH$6:$CR$128,18),"")</f>
        <v>64.232142857142861</v>
      </c>
      <c r="AB46" s="23">
        <f>IF(AB17&gt;0,VLOOKUP(AB17,'[3]2010_Envelope'!$BH$6:$CR$128,18),"")</f>
        <v>50.088095238095235</v>
      </c>
      <c r="AC46" s="23">
        <f>IF(AC17&gt;0,VLOOKUP(AC17,'[3]2010_Envelope'!$BH$6:$CR$128,18),"")</f>
        <v>23.357142857142861</v>
      </c>
      <c r="AD46" s="22">
        <f>IF(AD17&gt;0,VLOOKUP(AD17,'[3]2010_HVAC'!$EY$7:$KA$83,74),"")</f>
        <v>5.3374999999999995</v>
      </c>
      <c r="AE46" s="22">
        <f>IF(AE17&gt;0,VLOOKUP(AE17,'[3]2010_HVAC'!$EY$7:$KA$83,74),"")</f>
        <v>14.945000000000002</v>
      </c>
      <c r="AF46" s="22" t="str">
        <f>IF(AF17&gt;0,VLOOKUP(AF17,'[3]2010_HVAC'!$EY$7:$KA$83,74),"")</f>
        <v/>
      </c>
      <c r="AG46" s="61">
        <f>VLOOKUP($C46,[2]Performance!$A$3:$K$36,3)</f>
        <v>2</v>
      </c>
      <c r="AH46" s="61">
        <f t="shared" si="30"/>
        <v>76</v>
      </c>
      <c r="AI46" s="22">
        <f>IF(AI17&gt;0,VLOOKUP(AI17,'[3]2010_HVAC'!$EY$7:$KA$83,AH46),"")</f>
        <v>96.312981187467869</v>
      </c>
      <c r="AJ46" s="22" t="str">
        <f>IF(AJ17&gt;0,VLOOKUP(AJ17,'[3]2010_HVAC'!$EY$7:$KA$83,74),"")</f>
        <v/>
      </c>
      <c r="AK46" s="22">
        <f>IF(AK17&gt;0,VLOOKUP(AK17,'[3]2010_HVAC'!$EY$7:$KA$83,74),"")</f>
        <v>42</v>
      </c>
      <c r="AL46" s="22">
        <f>IF(AL17&gt;0,VLOOKUP(AL17,'[3]2010_HVAC'!$EY$7:$KA$83,74),"")</f>
        <v>2.2285714285714286</v>
      </c>
      <c r="AM46" s="22" t="str">
        <f>IF(AM17&gt;0,VLOOKUP(AM17,'[3]2010_HVAC'!$EY$7:$KA$83,74),"")</f>
        <v/>
      </c>
      <c r="AN46" s="22" t="str">
        <f>IF(AN17&gt;0,VLOOKUP(AN17,'[3]2010_HVAC'!$EY$7:$KA$83,74),"")</f>
        <v/>
      </c>
      <c r="AO46" s="14">
        <f t="shared" si="31"/>
        <v>56262.125699578843</v>
      </c>
      <c r="AP46" s="23">
        <f>IF(AP17&gt;0,VLOOKUP(AP17,'[3]2010_Envelope'!$BH$6:$CR$128,19),"")</f>
        <v>6.1725050505050509</v>
      </c>
      <c r="AQ46" s="23">
        <f>IF(AQ17&gt;0,VLOOKUP(AQ17,'[3]2010_Envelope'!$BH$6:$CR$128,19),"")</f>
        <v>21.843151515151511</v>
      </c>
      <c r="AR46" s="23">
        <f>IF(AR17&gt;0,VLOOKUP(AR17,'[3]2010_Envelope'!$BH$6:$CR$128,19),"")</f>
        <v>11.695272727272728</v>
      </c>
      <c r="AS46" s="23">
        <f>IF(AS17&gt;0,VLOOKUP(AS17,'[3]2010_Envelope'!$BH$6:$CR$128,19),"")</f>
        <v>55.853333333333339</v>
      </c>
      <c r="AT46" s="23">
        <f>IF(AT17&gt;0,VLOOKUP(AT17,'[3]2010_Envelope'!$BH$6:$CR$128,19),"")</f>
        <v>46.138047138047135</v>
      </c>
      <c r="AU46" s="23">
        <f>IF(AU17&gt;0,VLOOKUP(AU17,'[3]2010_Envelope'!$BH$6:$CR$128,19),"")</f>
        <v>21.515151515151516</v>
      </c>
      <c r="AV46" s="22">
        <f>IF(AV17&gt;0,VLOOKUP(AV17,'[3]2010_HVAC'!$EY$7:$KA$83,77),"")</f>
        <v>4.5018181818181811</v>
      </c>
      <c r="AW46" s="22">
        <f>IF(AW17&gt;0,VLOOKUP(AW17,'[3]2010_HVAC'!$EY$7:$KA$83,77),"")</f>
        <v>11.554666666666668</v>
      </c>
      <c r="AX46" s="22" t="str">
        <f>IF(AX17&gt;0,VLOOKUP(AX17,'[3]2010_HVAC'!$EY$7:$KA$83,77),"")</f>
        <v/>
      </c>
      <c r="AY46" s="61">
        <f>VLOOKUP($C46,[1]Performance!$A$3:$K$36,3)</f>
        <v>2</v>
      </c>
      <c r="AZ46" s="61">
        <f t="shared" si="32"/>
        <v>79</v>
      </c>
      <c r="BA46" s="22">
        <f>IF(BA17&gt;0,VLOOKUP(BA17,'[3]2010_HVAC'!$EY$7:$KA$83,AZ46),"")</f>
        <v>65.959997808331636</v>
      </c>
      <c r="BB46" s="22" t="str">
        <f>IF(BB17&gt;0,VLOOKUP(BB17,'[3]2010_HVAC'!$EY$7:$KA$83,77),"")</f>
        <v/>
      </c>
      <c r="BC46" s="22">
        <f>IF(BC17&gt;0,VLOOKUP(BC17,'[3]2010_HVAC'!$EY$7:$KA$83,77),"")</f>
        <v>38.400000000000006</v>
      </c>
      <c r="BD46" s="22">
        <f>IF(BD17&gt;0,VLOOKUP(BD17,'[3]2010_HVAC'!$EY$7:$KA$83,77),"")</f>
        <v>0.15757575757575756</v>
      </c>
      <c r="BE46" s="22" t="str">
        <f>IF(BE17&gt;0,VLOOKUP(BE17,'[3]2010_HVAC'!$EY$7:$KA$83,77),"")</f>
        <v/>
      </c>
      <c r="BF46" s="22" t="str">
        <f>IF(BF17&gt;0,VLOOKUP(BF17,'[3]2010_HVAC'!$EY$7:$KA$83,77),"")</f>
        <v/>
      </c>
      <c r="BG46" s="14">
        <f t="shared" si="33"/>
        <v>280953.60449691501</v>
      </c>
      <c r="BH46" s="21">
        <f>IF($N46&gt;0,VLOOKUP($C46,[2]Prague!$AB$7:$AN$40,$N46))/((IF($P46=1,'3 PlantsCodes'!$D$26,IF($P46=2,'3 PlantsCodes'!$D$27,IF($P46=3,'3 PlantsCodes'!$D$28,IF($P46=4,'3 PlantsCodes'!#REF!)))))*IF($R46=1,'3 PlantsCodes'!$D$31,IF(CZ_Prague!$R46=2,'3 PlantsCodes'!$D$32)))</f>
        <v>13.781532691662422</v>
      </c>
      <c r="BI46" s="21">
        <f>IF($O46&gt;0,VLOOKUP($C46,[2]Prague!$AB$7:$AN$40,$O46),0)/(IF($Q46=1,'3 PlantsCodes'!$E$26,IF($Q46=3,'3 PlantsCodes'!$E$28,IF($Q46=4,'3 PlantsCodes'!$E$29,1)))*IF($R46=1,'3 PlantsCodes'!$E$31,IF($R46=2,'3 PlantsCodes'!$E$32)))</f>
        <v>0.29736548815005104</v>
      </c>
      <c r="BJ46" s="21">
        <f>VLOOKUP($C46,[2]Prague!$AB$6:$AZ$40,$T46)</f>
        <v>4.5541506055139447</v>
      </c>
      <c r="BK46" s="21">
        <f>VLOOKUP($C46,[2]Prague!$B$7:$Y$40,18)</f>
        <v>11.353794285713454</v>
      </c>
      <c r="BL46" s="21">
        <f>VLOOKUP($C46,[2]Prague!$B$7:$AA$40,26)</f>
        <v>4.8917258748368191</v>
      </c>
      <c r="BM46" s="22">
        <f>IF($V46=1,-[4]SFH!$E$5,0)</f>
        <v>0</v>
      </c>
      <c r="BN46" s="63" t="s">
        <v>38</v>
      </c>
      <c r="BO46" s="21">
        <f>IF($N46&gt;0,VLOOKUP($C46,[1]Prague!$AB$7:$AN$40,$N46))/((IF($P46=1,'3 PlantsCodes'!$D$26,IF($P46=2,'3 PlantsCodes'!$D$27,IF($P46=3,'3 PlantsCodes'!$D$28,IF($P46=4,'3 PlantsCodes'!D40)))))*IF($R46=1,'3 PlantsCodes'!$D$31,IF(CZ_Prague!$R46=2,'3 PlantsCodes'!$D$32)))</f>
        <v>12.955427154903033</v>
      </c>
      <c r="BP46" s="21">
        <f>IF($O46&gt;0,VLOOKUP($C46,[1]Prague!$AB$7:$AN$40,$O46),0)/(IF($Q46=1,'3 PlantsCodes'!$E$26,IF($Q46=3,'3 PlantsCodes'!$E$28,IF($Q46=4,'3 PlantsCodes'!$E$29,1)))*IF($R46=1,'3 PlantsCodes'!$E$31,IF($R46=2,'3 PlantsCodes'!$E$32)))</f>
        <v>4.3652200678201789E-2</v>
      </c>
      <c r="BQ46" s="21">
        <f>VLOOKUP($C46,[1]Prague!$AB$6:$AZ$40,$T46)</f>
        <v>7.0470179981765693</v>
      </c>
      <c r="BR46" s="21">
        <f>VLOOKUP($C46,[1]Prague!$B$7:$Y$40,18)</f>
        <v>11.676460606061633</v>
      </c>
      <c r="BS46" s="21">
        <f>VLOOKUP($C46,[1]Prague!$B$7:$AA$40,26)</f>
        <v>4.7059096781668703</v>
      </c>
      <c r="BT46" s="22">
        <f>IF($V46=1,-[4]AB!$E$5,0)</f>
        <v>0</v>
      </c>
      <c r="BU46" s="63" t="s">
        <v>38</v>
      </c>
    </row>
    <row r="47" spans="1:73" ht="15" customHeight="1" x14ac:dyDescent="0.25">
      <c r="A47" s="188"/>
      <c r="B47" s="100">
        <v>13</v>
      </c>
      <c r="C47" s="26">
        <f t="shared" ref="C47:W47" si="44">IF(C18="","",C18)</f>
        <v>34</v>
      </c>
      <c r="D47" s="55" t="str">
        <f t="shared" si="44"/>
        <v>+</v>
      </c>
      <c r="E47" s="55" t="str">
        <f t="shared" si="44"/>
        <v>+</v>
      </c>
      <c r="F47" s="54" t="str">
        <f t="shared" si="44"/>
        <v>+</v>
      </c>
      <c r="G47" s="54" t="str">
        <f t="shared" si="44"/>
        <v>o</v>
      </c>
      <c r="H47" s="54">
        <f t="shared" si="44"/>
        <v>1</v>
      </c>
      <c r="I47" s="54">
        <f t="shared" si="44"/>
        <v>4</v>
      </c>
      <c r="J47" s="54">
        <f t="shared" si="44"/>
        <v>3</v>
      </c>
      <c r="K47" s="54">
        <f t="shared" si="44"/>
        <v>2</v>
      </c>
      <c r="L47" s="54">
        <f t="shared" si="44"/>
        <v>2</v>
      </c>
      <c r="M47" s="54">
        <f t="shared" si="44"/>
        <v>4322</v>
      </c>
      <c r="N47" s="54">
        <f t="shared" si="44"/>
        <v>8</v>
      </c>
      <c r="O47" s="54">
        <f t="shared" si="44"/>
        <v>13</v>
      </c>
      <c r="P47" s="54">
        <f t="shared" si="44"/>
        <v>1</v>
      </c>
      <c r="Q47" s="54">
        <f t="shared" si="44"/>
        <v>1</v>
      </c>
      <c r="R47" s="54">
        <f t="shared" si="44"/>
        <v>2</v>
      </c>
      <c r="S47" s="54" t="str">
        <f t="shared" si="44"/>
        <v>o</v>
      </c>
      <c r="T47" s="26">
        <f t="shared" si="44"/>
        <v>17</v>
      </c>
      <c r="U47" s="54">
        <f t="shared" si="44"/>
        <v>0</v>
      </c>
      <c r="V47" s="54">
        <f t="shared" si="44"/>
        <v>0</v>
      </c>
      <c r="W47" s="19" t="str">
        <f t="shared" si="44"/>
        <v/>
      </c>
      <c r="X47" s="23">
        <f>IF(X18&gt;0,VLOOKUP(X18,'[3]2010_Envelope'!$BH$6:$CR$128,18),"")</f>
        <v>16.112571428571432</v>
      </c>
      <c r="Y47" s="23">
        <f>IF(Y18&gt;0,VLOOKUP(Y18,'[3]2010_Envelope'!$BH$6:$CR$128,18),"")</f>
        <v>74.847499999999997</v>
      </c>
      <c r="Z47" s="23">
        <f>IF(Z18&gt;0,VLOOKUP(Z18,'[3]2010_Envelope'!$BH$6:$CR$128,18),"")</f>
        <v>29.539714285714282</v>
      </c>
      <c r="AA47" s="23">
        <f>IF(AA18&gt;0,VLOOKUP(AA18,'[3]2010_Envelope'!$BH$6:$CR$128,18),"")</f>
        <v>64.232142857142861</v>
      </c>
      <c r="AB47" s="23">
        <f>IF(AB18&gt;0,VLOOKUP(AB18,'[3]2010_Envelope'!$BH$6:$CR$128,18),"")</f>
        <v>50.088095238095235</v>
      </c>
      <c r="AC47" s="23">
        <f>IF(AC18&gt;0,VLOOKUP(AC18,'[3]2010_Envelope'!$BH$6:$CR$128,18),"")</f>
        <v>23.357142857142861</v>
      </c>
      <c r="AD47" s="22">
        <f>IF(AD18&gt;0,VLOOKUP(AD18,'[3]2010_HVAC'!$EY$7:$KA$83,74),"")</f>
        <v>5.3374999999999995</v>
      </c>
      <c r="AE47" s="22">
        <f>IF(AE18&gt;0,VLOOKUP(AE18,'[3]2010_HVAC'!$EY$7:$KA$83,74),"")</f>
        <v>14.945000000000002</v>
      </c>
      <c r="AF47" s="22" t="str">
        <f>IF(AF18&gt;0,VLOOKUP(AF18,'[3]2010_HVAC'!$EY$7:$KA$83,74),"")</f>
        <v/>
      </c>
      <c r="AG47" s="61">
        <f>VLOOKUP($C47,[2]Performance!$A$3:$K$36,3)</f>
        <v>2</v>
      </c>
      <c r="AH47" s="61">
        <f t="shared" si="30"/>
        <v>76</v>
      </c>
      <c r="AI47" s="22">
        <f>IF(AI18&gt;0,VLOOKUP(AI18,'[3]2010_HVAC'!$EY$7:$KA$83,AH47),"")</f>
        <v>96.312981187467869</v>
      </c>
      <c r="AJ47" s="22" t="str">
        <f>IF(AJ18&gt;0,VLOOKUP(AJ18,'[3]2010_HVAC'!$EY$7:$KA$83,74),"")</f>
        <v/>
      </c>
      <c r="AK47" s="22">
        <f>IF(AK18&gt;0,VLOOKUP(AK18,'[3]2010_HVAC'!$EY$7:$KA$83,74),"")</f>
        <v>42</v>
      </c>
      <c r="AL47" s="22">
        <f>IF(AL18&gt;0,VLOOKUP(AL18,'[3]2010_HVAC'!$EY$7:$KA$83,74),"")</f>
        <v>2.2285714285714286</v>
      </c>
      <c r="AM47" s="22" t="str">
        <f>IF(AM18&gt;0,VLOOKUP(AM18,'[3]2010_HVAC'!$EY$7:$KA$83,74),"")</f>
        <v/>
      </c>
      <c r="AN47" s="22" t="str">
        <f>IF(AN18&gt;0,VLOOKUP(AN18,'[3]2010_HVAC'!$EY$7:$KA$83,74),"")</f>
        <v/>
      </c>
      <c r="AO47" s="14">
        <f t="shared" si="31"/>
        <v>58660.170699578834</v>
      </c>
      <c r="AP47" s="23">
        <f>IF(AP18&gt;0,VLOOKUP(AP18,'[3]2010_Envelope'!$BH$6:$CR$128,19),"")</f>
        <v>7.7968484848484856</v>
      </c>
      <c r="AQ47" s="23">
        <f>IF(AQ18&gt;0,VLOOKUP(AQ18,'[3]2010_Envelope'!$BH$6:$CR$128,19),"")</f>
        <v>24.604929292929292</v>
      </c>
      <c r="AR47" s="23">
        <f>IF(AR18&gt;0,VLOOKUP(AR18,'[3]2010_Envelope'!$BH$6:$CR$128,19),"")</f>
        <v>14.294222222222221</v>
      </c>
      <c r="AS47" s="23">
        <f>IF(AS18&gt;0,VLOOKUP(AS18,'[3]2010_Envelope'!$BH$6:$CR$128,19),"")</f>
        <v>55.853333333333339</v>
      </c>
      <c r="AT47" s="23">
        <f>IF(AT18&gt;0,VLOOKUP(AT18,'[3]2010_Envelope'!$BH$6:$CR$128,19),"")</f>
        <v>46.138047138047135</v>
      </c>
      <c r="AU47" s="23">
        <f>IF(AU18&gt;0,VLOOKUP(AU18,'[3]2010_Envelope'!$BH$6:$CR$128,19),"")</f>
        <v>21.515151515151516</v>
      </c>
      <c r="AV47" s="22">
        <f>IF(AV18&gt;0,VLOOKUP(AV18,'[3]2010_HVAC'!$EY$7:$KA$83,77),"")</f>
        <v>4.5018181818181811</v>
      </c>
      <c r="AW47" s="22">
        <f>IF(AW18&gt;0,VLOOKUP(AW18,'[3]2010_HVAC'!$EY$7:$KA$83,77),"")</f>
        <v>11.554666666666668</v>
      </c>
      <c r="AX47" s="22" t="str">
        <f>IF(AX18&gt;0,VLOOKUP(AX18,'[3]2010_HVAC'!$EY$7:$KA$83,77),"")</f>
        <v/>
      </c>
      <c r="AY47" s="61">
        <f>VLOOKUP($C47,[1]Performance!$A$3:$K$36,3)</f>
        <v>2</v>
      </c>
      <c r="AZ47" s="61">
        <f t="shared" si="32"/>
        <v>79</v>
      </c>
      <c r="BA47" s="22">
        <f>IF(BA18&gt;0,VLOOKUP(BA18,'[3]2010_HVAC'!$EY$7:$KA$83,AZ47),"")</f>
        <v>65.959997808331636</v>
      </c>
      <c r="BB47" s="22" t="str">
        <f>IF(BB18&gt;0,VLOOKUP(BB18,'[3]2010_HVAC'!$EY$7:$KA$83,77),"")</f>
        <v/>
      </c>
      <c r="BC47" s="22">
        <f>IF(BC18&gt;0,VLOOKUP(BC18,'[3]2010_HVAC'!$EY$7:$KA$83,77),"")</f>
        <v>38.400000000000006</v>
      </c>
      <c r="BD47" s="22">
        <f>IF(BD18&gt;0,VLOOKUP(BD18,'[3]2010_HVAC'!$EY$7:$KA$83,77),"")</f>
        <v>0.15757575757575756</v>
      </c>
      <c r="BE47" s="22" t="str">
        <f>IF(BE18&gt;0,VLOOKUP(BE18,'[3]2010_HVAC'!$EY$7:$KA$83,77),"")</f>
        <v/>
      </c>
      <c r="BF47" s="22" t="str">
        <f>IF(BF18&gt;0,VLOOKUP(BF18,'[3]2010_HVAC'!$EY$7:$KA$83,77),"")</f>
        <v/>
      </c>
      <c r="BG47" s="14">
        <f t="shared" si="33"/>
        <v>287868.82449691498</v>
      </c>
      <c r="BH47" s="21">
        <f>IF($N47&gt;0,VLOOKUP($C47,[2]Prague!$AB$7:$AN$40,$N47))/((IF($P47=1,'3 PlantsCodes'!$D$26,IF($P47=2,'3 PlantsCodes'!$D$27,IF($P47=3,'3 PlantsCodes'!$D$28,IF($P47=4,'3 PlantsCodes'!#REF!)))))*IF($R47=1,'3 PlantsCodes'!$D$31,IF(CZ_Prague!$R47=2,'3 PlantsCodes'!$D$32)))</f>
        <v>12.140853003180839</v>
      </c>
      <c r="BI47" s="21">
        <f>IF($O47&gt;0,VLOOKUP($C47,[2]Prague!$AB$7:$AN$40,$O47),0)/(IF($Q47=1,'3 PlantsCodes'!$E$26,IF($Q47=3,'3 PlantsCodes'!$E$28,IF($Q47=4,'3 PlantsCodes'!$E$29,1)))*IF($R47=1,'3 PlantsCodes'!$E$31,IF($R47=2,'3 PlantsCodes'!$E$32)))</f>
        <v>0.30178777217699326</v>
      </c>
      <c r="BJ47" s="21">
        <f>VLOOKUP($C47,[2]Prague!$AB$6:$AZ$40,$T47)</f>
        <v>4.5802819597203523</v>
      </c>
      <c r="BK47" s="21">
        <f>VLOOKUP($C47,[2]Prague!$B$7:$Y$40,18)</f>
        <v>11.353794285713454</v>
      </c>
      <c r="BL47" s="21">
        <f>VLOOKUP($C47,[2]Prague!$B$7:$AA$40,26)</f>
        <v>4.8782134295993362</v>
      </c>
      <c r="BM47" s="22">
        <f>IF($V47=1,-[4]SFH!$E$5,0)</f>
        <v>0</v>
      </c>
      <c r="BN47" s="63" t="s">
        <v>38</v>
      </c>
      <c r="BO47" s="21">
        <f>IF($N47&gt;0,VLOOKUP($C47,[1]Prague!$AB$7:$AN$40,$N47))/((IF($P47=1,'3 PlantsCodes'!$D$26,IF($P47=2,'3 PlantsCodes'!$D$27,IF($P47=3,'3 PlantsCodes'!$D$28,IF($P47=4,'3 PlantsCodes'!D41)))))*IF($R47=1,'3 PlantsCodes'!$D$31,IF(CZ_Prague!$R47=2,'3 PlantsCodes'!$D$32)))</f>
        <v>12.278480487807737</v>
      </c>
      <c r="BP47" s="21">
        <f>IF($O47&gt;0,VLOOKUP($C47,[1]Prague!$AB$7:$AN$40,$O47),0)/(IF($Q47=1,'3 PlantsCodes'!$E$26,IF($Q47=3,'3 PlantsCodes'!$E$28,IF($Q47=4,'3 PlantsCodes'!$E$29,1)))*IF($R47=1,'3 PlantsCodes'!$E$31,IF($R47=2,'3 PlantsCodes'!$E$32)))</f>
        <v>4.3178739614167447E-2</v>
      </c>
      <c r="BQ47" s="21">
        <f>VLOOKUP($C47,[1]Prague!$AB$6:$AZ$40,$T47)</f>
        <v>7.07642100262788</v>
      </c>
      <c r="BR47" s="21">
        <f>VLOOKUP($C47,[1]Prague!$B$7:$Y$40,18)</f>
        <v>11.676460606061633</v>
      </c>
      <c r="BS47" s="21">
        <f>VLOOKUP($C47,[1]Prague!$B$7:$AA$40,26)</f>
        <v>4.7012123578135423</v>
      </c>
      <c r="BT47" s="22">
        <f>IF($V47=1,-[4]AB!$E$5,0)</f>
        <v>0</v>
      </c>
      <c r="BU47" s="63" t="s">
        <v>38</v>
      </c>
    </row>
    <row r="48" spans="1:73" ht="15" customHeight="1" x14ac:dyDescent="0.25">
      <c r="A48" s="188"/>
      <c r="B48" s="100">
        <v>14</v>
      </c>
      <c r="C48" s="26">
        <f t="shared" ref="C48:W48" si="45">IF(C19="","",C19)</f>
        <v>32</v>
      </c>
      <c r="D48" s="55" t="str">
        <f t="shared" si="45"/>
        <v>+</v>
      </c>
      <c r="E48" s="55" t="str">
        <f t="shared" si="45"/>
        <v>+</v>
      </c>
      <c r="F48" s="54" t="str">
        <f t="shared" si="45"/>
        <v>+</v>
      </c>
      <c r="G48" s="54" t="str">
        <f t="shared" si="45"/>
        <v>o</v>
      </c>
      <c r="H48" s="54">
        <f t="shared" si="45"/>
        <v>0</v>
      </c>
      <c r="I48" s="54">
        <f t="shared" si="45"/>
        <v>4</v>
      </c>
      <c r="J48" s="54">
        <f t="shared" si="45"/>
        <v>3</v>
      </c>
      <c r="K48" s="54">
        <f t="shared" si="45"/>
        <v>2</v>
      </c>
      <c r="L48" s="54">
        <f t="shared" si="45"/>
        <v>1</v>
      </c>
      <c r="M48" s="54">
        <f t="shared" si="45"/>
        <v>4321</v>
      </c>
      <c r="N48" s="54">
        <f t="shared" si="45"/>
        <v>6</v>
      </c>
      <c r="O48" s="54">
        <f t="shared" si="45"/>
        <v>0</v>
      </c>
      <c r="P48" s="54">
        <f t="shared" si="45"/>
        <v>1</v>
      </c>
      <c r="Q48" s="54">
        <f t="shared" si="45"/>
        <v>0</v>
      </c>
      <c r="R48" s="54">
        <f t="shared" si="45"/>
        <v>2</v>
      </c>
      <c r="S48" s="54" t="str">
        <f t="shared" si="45"/>
        <v>o</v>
      </c>
      <c r="T48" s="26">
        <f t="shared" si="45"/>
        <v>21</v>
      </c>
      <c r="U48" s="54">
        <f t="shared" si="45"/>
        <v>1</v>
      </c>
      <c r="V48" s="54">
        <f t="shared" si="45"/>
        <v>1</v>
      </c>
      <c r="W48" s="19" t="str">
        <f t="shared" si="45"/>
        <v/>
      </c>
      <c r="X48" s="23">
        <f>IF(X19&gt;0,VLOOKUP(X19,'[3]2010_Envelope'!$BH$6:$CR$128,18),"")</f>
        <v>16.112571428571432</v>
      </c>
      <c r="Y48" s="23">
        <f>IF(Y19&gt;0,VLOOKUP(Y19,'[3]2010_Envelope'!$BH$6:$CR$128,18),"")</f>
        <v>74.847499999999997</v>
      </c>
      <c r="Z48" s="23">
        <f>IF(Z19&gt;0,VLOOKUP(Z19,'[3]2010_Envelope'!$BH$6:$CR$128,18),"")</f>
        <v>29.539714285714282</v>
      </c>
      <c r="AA48" s="23">
        <f>IF(AA19&gt;0,VLOOKUP(AA19,'[3]2010_Envelope'!$BH$6:$CR$128,18),"")</f>
        <v>64.232142857142861</v>
      </c>
      <c r="AB48" s="23">
        <f>IF(AB19&gt;0,VLOOKUP(AB19,'[3]2010_Envelope'!$BH$6:$CR$128,18),"")</f>
        <v>50.088095238095235</v>
      </c>
      <c r="AC48" s="23">
        <f>IF(AC19&gt;0,VLOOKUP(AC19,'[3]2010_Envelope'!$BH$6:$CR$128,18),"")</f>
        <v>23.357142857142861</v>
      </c>
      <c r="AD48" s="22" t="str">
        <f>IF(AD19&gt;0,VLOOKUP(AD19,'[3]2010_HVAC'!$EY$7:$KA$83,74),"")</f>
        <v/>
      </c>
      <c r="AE48" s="22" t="str">
        <f>IF(AE19&gt;0,VLOOKUP(AE19,'[3]2010_HVAC'!$EY$7:$KA$83,74),"")</f>
        <v/>
      </c>
      <c r="AF48" s="22" t="str">
        <f>IF(AF19&gt;0,VLOOKUP(AF19,'[3]2010_HVAC'!$EY$7:$KA$83,74),"")</f>
        <v/>
      </c>
      <c r="AG48" s="61">
        <f>VLOOKUP($C48,[2]Performance!$A$3:$K$36,3)</f>
        <v>2</v>
      </c>
      <c r="AH48" s="61">
        <f t="shared" si="30"/>
        <v>76</v>
      </c>
      <c r="AI48" s="22">
        <f>IF(AI19&gt;0,VLOOKUP(AI19,'[3]2010_HVAC'!$EY$7:$KA$83,AH48),"")</f>
        <v>12.440426736714599</v>
      </c>
      <c r="AJ48" s="22" t="str">
        <f>IF(AJ19&gt;0,VLOOKUP(AJ19,'[3]2010_HVAC'!$EY$7:$KA$83,74),"")</f>
        <v/>
      </c>
      <c r="AK48" s="22">
        <f>IF(AK19&gt;0,VLOOKUP(AK19,'[3]2010_HVAC'!$EY$7:$KA$83,74),"")</f>
        <v>42</v>
      </c>
      <c r="AL48" s="22">
        <f>IF(AL19&gt;0,VLOOKUP(AL19,'[3]2010_HVAC'!$EY$7:$KA$83,74),"")</f>
        <v>2.2285714285714286</v>
      </c>
      <c r="AM48" s="22">
        <f>IF(AM19&gt;0,VLOOKUP(AM19,'[3]2010_HVAC'!$EY$7:$KA$83,74),"")</f>
        <v>9.6428571428571423</v>
      </c>
      <c r="AN48" s="22">
        <f>IF(AN19&gt;0,VLOOKUP(AN19,'[3]2010_HVAC'!$EY$7:$KA$83,74),"")</f>
        <v>46.875</v>
      </c>
      <c r="AO48" s="14">
        <f t="shared" si="31"/>
        <v>51990.963076473374</v>
      </c>
      <c r="AP48" s="23">
        <f>IF(AP19&gt;0,VLOOKUP(AP19,'[3]2010_Envelope'!$BH$6:$CR$128,19),"")</f>
        <v>7.7968484848484856</v>
      </c>
      <c r="AQ48" s="23">
        <f>IF(AQ19&gt;0,VLOOKUP(AQ19,'[3]2010_Envelope'!$BH$6:$CR$128,19),"")</f>
        <v>24.604929292929292</v>
      </c>
      <c r="AR48" s="23">
        <f>IF(AR19&gt;0,VLOOKUP(AR19,'[3]2010_Envelope'!$BH$6:$CR$128,19),"")</f>
        <v>14.294222222222221</v>
      </c>
      <c r="AS48" s="23">
        <f>IF(AS19&gt;0,VLOOKUP(AS19,'[3]2010_Envelope'!$BH$6:$CR$128,19),"")</f>
        <v>55.853333333333339</v>
      </c>
      <c r="AT48" s="23">
        <f>IF(AT19&gt;0,VLOOKUP(AT19,'[3]2010_Envelope'!$BH$6:$CR$128,19),"")</f>
        <v>46.138047138047135</v>
      </c>
      <c r="AU48" s="23">
        <f>IF(AU19&gt;0,VLOOKUP(AU19,'[3]2010_Envelope'!$BH$6:$CR$128,19),"")</f>
        <v>21.515151515151516</v>
      </c>
      <c r="AV48" s="22" t="str">
        <f>IF(AV19&gt;0,VLOOKUP(AV19,'[3]2010_HVAC'!$EY$7:$KA$83,77),"")</f>
        <v/>
      </c>
      <c r="AW48" s="22" t="str">
        <f>IF(AW19&gt;0,VLOOKUP(AW19,'[3]2010_HVAC'!$EY$7:$KA$83,77),"")</f>
        <v/>
      </c>
      <c r="AX48" s="22" t="str">
        <f>IF(AX19&gt;0,VLOOKUP(AX19,'[3]2010_HVAC'!$EY$7:$KA$83,77),"")</f>
        <v/>
      </c>
      <c r="AY48" s="61">
        <f>VLOOKUP($C48,[1]Performance!$A$3:$K$36,3)</f>
        <v>2</v>
      </c>
      <c r="AZ48" s="61">
        <f t="shared" si="32"/>
        <v>79</v>
      </c>
      <c r="BA48" s="22">
        <f>IF(BA19&gt;0,VLOOKUP(BA19,'[3]2010_HVAC'!$EY$7:$KA$83,AZ48),"")</f>
        <v>8.5503700862652128</v>
      </c>
      <c r="BB48" s="22" t="str">
        <f>IF(BB19&gt;0,VLOOKUP(BB19,'[3]2010_HVAC'!$EY$7:$KA$83,77),"")</f>
        <v/>
      </c>
      <c r="BC48" s="22">
        <f>IF(BC19&gt;0,VLOOKUP(BC19,'[3]2010_HVAC'!$EY$7:$KA$83,77),"")</f>
        <v>38.400000000000006</v>
      </c>
      <c r="BD48" s="22">
        <f>IF(BD19&gt;0,VLOOKUP(BD19,'[3]2010_HVAC'!$EY$7:$KA$83,77),"")</f>
        <v>0.15757575757575756</v>
      </c>
      <c r="BE48" s="22">
        <f>IF(BE19&gt;0,VLOOKUP(BE19,'[3]2010_HVAC'!$EY$7:$KA$83,77),"")</f>
        <v>12.080808080808081</v>
      </c>
      <c r="BF48" s="22">
        <f>IF(BF19&gt;0,VLOOKUP(BF19,'[3]2010_HVAC'!$EY$7:$KA$83,77),"")</f>
        <v>29.166666666666668</v>
      </c>
      <c r="BG48" s="14">
        <f t="shared" si="33"/>
        <v>255972.37305206922</v>
      </c>
      <c r="BH48" s="21">
        <f>IF($N48&gt;0,VLOOKUP($C48,[2]Prague!$AB$7:$AN$40,$N48))/((IF($P48=1,'3 PlantsCodes'!$D$26,IF($P48=2,'3 PlantsCodes'!$D$27,IF($P48=3,'3 PlantsCodes'!$D$28,IF($P48=4,'3 PlantsCodes'!#REF!)))))*IF($R48=1,'3 PlantsCodes'!$D$31,IF(CZ_Prague!$R48=2,'3 PlantsCodes'!$D$32)))</f>
        <v>60.69786235006984</v>
      </c>
      <c r="BI48" s="21">
        <f>IF($O48&gt;0,VLOOKUP($C48,[2]Prague!$AB$7:$AN$40,$O48),0)/(IF($Q48=1,'3 PlantsCodes'!$E$26,IF($Q48=3,'3 PlantsCodes'!$E$28,IF($Q48=4,'3 PlantsCodes'!$E$29,1)))*IF($R48=1,'3 PlantsCodes'!$E$31,IF($R48=2,'3 PlantsCodes'!$E$32)))</f>
        <v>0</v>
      </c>
      <c r="BJ48" s="21">
        <f>VLOOKUP($C48,[2]Prague!$AB$6:$AZ$40,$T48)</f>
        <v>10.464661654135339</v>
      </c>
      <c r="BK48" s="21">
        <f>VLOOKUP($C48,[2]Prague!$B$7:$Y$40,18)</f>
        <v>11.353794285713454</v>
      </c>
      <c r="BL48" s="21">
        <f>VLOOKUP($C48,[2]Prague!$B$7:$AA$40,26)</f>
        <v>0.42280698035880704</v>
      </c>
      <c r="BM48" s="22">
        <f>IF($V48=1,-[4]SFH!$E$5,0)</f>
        <v>-14.757142857142858</v>
      </c>
      <c r="BN48" s="63" t="s">
        <v>38</v>
      </c>
      <c r="BO48" s="21">
        <f>IF($N48&gt;0,VLOOKUP($C48,[1]Prague!$AB$7:$AN$40,$N48))/((IF($P48=1,'3 PlantsCodes'!$D$26,IF($P48=2,'3 PlantsCodes'!$D$27,IF($P48=3,'3 PlantsCodes'!$D$28,IF($P48=4,'3 PlantsCodes'!D42)))))*IF($R48=1,'3 PlantsCodes'!$D$31,IF(CZ_Prague!$R48=2,'3 PlantsCodes'!$D$32)))</f>
        <v>60.801455330619135</v>
      </c>
      <c r="BP48" s="21">
        <f>IF($O48&gt;0,VLOOKUP($C48,[1]Prague!$AB$7:$AN$40,$O48),0)/(IF($Q48=1,'3 PlantsCodes'!$E$26,IF($Q48=3,'3 PlantsCodes'!$E$28,IF($Q48=4,'3 PlantsCodes'!$E$29,1)))*IF($R48=1,'3 PlantsCodes'!$E$31,IF($R48=2,'3 PlantsCodes'!$E$32)))</f>
        <v>0</v>
      </c>
      <c r="BQ48" s="21">
        <f>VLOOKUP($C48,[1]Prague!$AB$6:$AZ$40,$T48)</f>
        <v>16.641467304625198</v>
      </c>
      <c r="BR48" s="21">
        <f>VLOOKUP($C48,[1]Prague!$B$7:$Y$40,18)</f>
        <v>11.676460606061633</v>
      </c>
      <c r="BS48" s="21">
        <f>VLOOKUP($C48,[1]Prague!$B$7:$AA$40,26)</f>
        <v>0.38622794800323229</v>
      </c>
      <c r="BT48" s="22">
        <f>IF($V48=1,-[4]AB!$E$5,0)</f>
        <v>-9.3090909090909086</v>
      </c>
      <c r="BU48" s="63" t="s">
        <v>38</v>
      </c>
    </row>
    <row r="49" spans="1:73" ht="15" customHeight="1" x14ac:dyDescent="0.25">
      <c r="A49" s="188"/>
      <c r="B49" s="100">
        <v>15</v>
      </c>
      <c r="C49" s="26">
        <f t="shared" ref="C49:W49" si="46">IF(C20="","",C20)</f>
        <v>26</v>
      </c>
      <c r="D49" s="55" t="str">
        <f t="shared" si="46"/>
        <v>o+</v>
      </c>
      <c r="E49" s="55" t="str">
        <f t="shared" si="46"/>
        <v>+</v>
      </c>
      <c r="F49" s="54" t="str">
        <f t="shared" si="46"/>
        <v>+</v>
      </c>
      <c r="G49" s="54" t="str">
        <f t="shared" si="46"/>
        <v>o</v>
      </c>
      <c r="H49" s="54">
        <f t="shared" si="46"/>
        <v>1</v>
      </c>
      <c r="I49" s="54">
        <f t="shared" si="46"/>
        <v>3</v>
      </c>
      <c r="J49" s="54">
        <f t="shared" si="46"/>
        <v>3</v>
      </c>
      <c r="K49" s="54">
        <f t="shared" si="46"/>
        <v>2</v>
      </c>
      <c r="L49" s="54">
        <f t="shared" si="46"/>
        <v>2</v>
      </c>
      <c r="M49" s="54">
        <f t="shared" si="46"/>
        <v>3322</v>
      </c>
      <c r="N49" s="54">
        <f t="shared" si="46"/>
        <v>6</v>
      </c>
      <c r="O49" s="54">
        <f t="shared" si="46"/>
        <v>0</v>
      </c>
      <c r="P49" s="54">
        <f t="shared" si="46"/>
        <v>1</v>
      </c>
      <c r="Q49" s="54">
        <f t="shared" si="46"/>
        <v>0</v>
      </c>
      <c r="R49" s="54">
        <f t="shared" si="46"/>
        <v>2</v>
      </c>
      <c r="S49" s="54" t="str">
        <f t="shared" si="46"/>
        <v>o</v>
      </c>
      <c r="T49" s="26">
        <f t="shared" si="46"/>
        <v>21</v>
      </c>
      <c r="U49" s="54">
        <f t="shared" si="46"/>
        <v>1</v>
      </c>
      <c r="V49" s="54">
        <f t="shared" si="46"/>
        <v>1</v>
      </c>
      <c r="W49" s="19" t="str">
        <f t="shared" si="46"/>
        <v/>
      </c>
      <c r="X49" s="23">
        <f>IF(X20&gt;0,VLOOKUP(X20,'[3]2010_Envelope'!$BH$6:$CR$128,18),"")</f>
        <v>12.755785714285716</v>
      </c>
      <c r="Y49" s="23">
        <f>IF(Y20&gt;0,VLOOKUP(Y20,'[3]2010_Envelope'!$BH$6:$CR$128,18),"")</f>
        <v>66.446250000000006</v>
      </c>
      <c r="Z49" s="23">
        <f>IF(Z20&gt;0,VLOOKUP(Z20,'[3]2010_Envelope'!$BH$6:$CR$128,18),"")</f>
        <v>24.168857142857146</v>
      </c>
      <c r="AA49" s="23">
        <f>IF(AA20&gt;0,VLOOKUP(AA20,'[3]2010_Envelope'!$BH$6:$CR$128,18),"")</f>
        <v>64.232142857142861</v>
      </c>
      <c r="AB49" s="23">
        <f>IF(AB20&gt;0,VLOOKUP(AB20,'[3]2010_Envelope'!$BH$6:$CR$128,18),"")</f>
        <v>50.088095238095235</v>
      </c>
      <c r="AC49" s="23">
        <f>IF(AC20&gt;0,VLOOKUP(AC20,'[3]2010_Envelope'!$BH$6:$CR$128,18),"")</f>
        <v>23.357142857142861</v>
      </c>
      <c r="AD49" s="22">
        <f>IF(AD20&gt;0,VLOOKUP(AD20,'[3]2010_HVAC'!$EY$7:$KA$83,74),"")</f>
        <v>5.3374999999999995</v>
      </c>
      <c r="AE49" s="22">
        <f>IF(AE20&gt;0,VLOOKUP(AE20,'[3]2010_HVAC'!$EY$7:$KA$83,74),"")</f>
        <v>14.945000000000002</v>
      </c>
      <c r="AF49" s="22" t="str">
        <f>IF(AF20&gt;0,VLOOKUP(AF20,'[3]2010_HVAC'!$EY$7:$KA$83,74),"")</f>
        <v/>
      </c>
      <c r="AG49" s="61">
        <f>VLOOKUP($C49,[2]Performance!$A$3:$K$36,3)</f>
        <v>2</v>
      </c>
      <c r="AH49" s="61">
        <f t="shared" si="30"/>
        <v>76</v>
      </c>
      <c r="AI49" s="22">
        <f>IF(AI20&gt;0,VLOOKUP(AI20,'[3]2010_HVAC'!$EY$7:$KA$83,AH49),"")</f>
        <v>12.440426736714599</v>
      </c>
      <c r="AJ49" s="22" t="str">
        <f>IF(AJ20&gt;0,VLOOKUP(AJ20,'[3]2010_HVAC'!$EY$7:$KA$83,74),"")</f>
        <v/>
      </c>
      <c r="AK49" s="22">
        <f>IF(AK20&gt;0,VLOOKUP(AK20,'[3]2010_HVAC'!$EY$7:$KA$83,74),"")</f>
        <v>42</v>
      </c>
      <c r="AL49" s="22">
        <f>IF(AL20&gt;0,VLOOKUP(AL20,'[3]2010_HVAC'!$EY$7:$KA$83,74),"")</f>
        <v>2.2285714285714286</v>
      </c>
      <c r="AM49" s="22">
        <f>IF(AM20&gt;0,VLOOKUP(AM20,'[3]2010_HVAC'!$EY$7:$KA$83,74),"")</f>
        <v>9.6428571428571423</v>
      </c>
      <c r="AN49" s="22">
        <f>IF(AN20&gt;0,VLOOKUP(AN20,'[3]2010_HVAC'!$EY$7:$KA$83,74),"")</f>
        <v>46.875</v>
      </c>
      <c r="AO49" s="14">
        <f t="shared" si="31"/>
        <v>52432.468076473378</v>
      </c>
      <c r="AP49" s="23">
        <f>IF(AP20&gt;0,VLOOKUP(AP20,'[3]2010_Envelope'!$BH$6:$CR$128,19),"")</f>
        <v>6.1725050505050509</v>
      </c>
      <c r="AQ49" s="23">
        <f>IF(AQ20&gt;0,VLOOKUP(AQ20,'[3]2010_Envelope'!$BH$6:$CR$128,19),"")</f>
        <v>21.843151515151511</v>
      </c>
      <c r="AR49" s="23">
        <f>IF(AR20&gt;0,VLOOKUP(AR20,'[3]2010_Envelope'!$BH$6:$CR$128,19),"")</f>
        <v>11.695272727272728</v>
      </c>
      <c r="AS49" s="23">
        <f>IF(AS20&gt;0,VLOOKUP(AS20,'[3]2010_Envelope'!$BH$6:$CR$128,19),"")</f>
        <v>55.853333333333339</v>
      </c>
      <c r="AT49" s="23">
        <f>IF(AT20&gt;0,VLOOKUP(AT20,'[3]2010_Envelope'!$BH$6:$CR$128,19),"")</f>
        <v>46.138047138047135</v>
      </c>
      <c r="AU49" s="23">
        <f>IF(AU20&gt;0,VLOOKUP(AU20,'[3]2010_Envelope'!$BH$6:$CR$128,19),"")</f>
        <v>21.515151515151516</v>
      </c>
      <c r="AV49" s="22">
        <f>IF(AV20&gt;0,VLOOKUP(AV20,'[3]2010_HVAC'!$EY$7:$KA$83,77),"")</f>
        <v>4.5018181818181811</v>
      </c>
      <c r="AW49" s="22">
        <f>IF(AW20&gt;0,VLOOKUP(AW20,'[3]2010_HVAC'!$EY$7:$KA$83,77),"")</f>
        <v>11.554666666666668</v>
      </c>
      <c r="AX49" s="22" t="str">
        <f>IF(AX20&gt;0,VLOOKUP(AX20,'[3]2010_HVAC'!$EY$7:$KA$83,77),"")</f>
        <v/>
      </c>
      <c r="AY49" s="61">
        <f>VLOOKUP($C49,[1]Performance!$A$3:$K$36,3)</f>
        <v>2</v>
      </c>
      <c r="AZ49" s="61">
        <f t="shared" si="32"/>
        <v>79</v>
      </c>
      <c r="BA49" s="22">
        <f>IF(BA20&gt;0,VLOOKUP(BA20,'[3]2010_HVAC'!$EY$7:$KA$83,AZ49),"")</f>
        <v>8.5503700862652128</v>
      </c>
      <c r="BB49" s="22" t="str">
        <f>IF(BB20&gt;0,VLOOKUP(BB20,'[3]2010_HVAC'!$EY$7:$KA$83,77),"")</f>
        <v/>
      </c>
      <c r="BC49" s="22">
        <f>IF(BC20&gt;0,VLOOKUP(BC20,'[3]2010_HVAC'!$EY$7:$KA$83,77),"")</f>
        <v>38.400000000000006</v>
      </c>
      <c r="BD49" s="22">
        <f>IF(BD20&gt;0,VLOOKUP(BD20,'[3]2010_HVAC'!$EY$7:$KA$83,77),"")</f>
        <v>0.15757575757575756</v>
      </c>
      <c r="BE49" s="22">
        <f>IF(BE20&gt;0,VLOOKUP(BE20,'[3]2010_HVAC'!$EY$7:$KA$83,77),"")</f>
        <v>12.080808080808081</v>
      </c>
      <c r="BF49" s="22">
        <f>IF(BF20&gt;0,VLOOKUP(BF20,'[3]2010_HVAC'!$EY$7:$KA$83,77),"")</f>
        <v>29.166666666666668</v>
      </c>
      <c r="BG49" s="14">
        <f t="shared" si="33"/>
        <v>264953.07305206923</v>
      </c>
      <c r="BH49" s="21">
        <f>IF($N49&gt;0,VLOOKUP($C49,[2]Prague!$AB$7:$AN$40,$N49))/((IF($P49=1,'3 PlantsCodes'!$D$26,IF($P49=2,'3 PlantsCodes'!$D$27,IF($P49=3,'3 PlantsCodes'!$D$28,IF($P49=4,'3 PlantsCodes'!#REF!)))))*IF($R49=1,'3 PlantsCodes'!$D$31,IF(CZ_Prague!$R49=2,'3 PlantsCodes'!$D$32)))</f>
        <v>48.051558503694316</v>
      </c>
      <c r="BI49" s="21">
        <f>IF($O49&gt;0,VLOOKUP($C49,[2]Prague!$AB$7:$AN$40,$O49),0)/(IF($Q49=1,'3 PlantsCodes'!$E$26,IF($Q49=3,'3 PlantsCodes'!$E$28,IF($Q49=4,'3 PlantsCodes'!$E$29,1)))*IF($R49=1,'3 PlantsCodes'!$E$31,IF($R49=2,'3 PlantsCodes'!$E$32)))</f>
        <v>0</v>
      </c>
      <c r="BJ49" s="21">
        <f>VLOOKUP($C49,[2]Prague!$AB$6:$AZ$40,$T49)</f>
        <v>10.464661654135339</v>
      </c>
      <c r="BK49" s="21">
        <f>VLOOKUP($C49,[2]Prague!$B$7:$Y$40,18)</f>
        <v>11.353794285713454</v>
      </c>
      <c r="BL49" s="21">
        <f>VLOOKUP($C49,[2]Prague!$B$7:$AA$40,26)</f>
        <v>4.8917258748368191</v>
      </c>
      <c r="BM49" s="22">
        <f>IF($V49=1,-[4]SFH!$E$5,0)</f>
        <v>-14.757142857142858</v>
      </c>
      <c r="BN49" s="63" t="s">
        <v>38</v>
      </c>
      <c r="BO49" s="21">
        <f>IF($N49&gt;0,VLOOKUP($C49,[1]Prague!$AB$7:$AN$40,$N49))/((IF($P49=1,'3 PlantsCodes'!$D$26,IF($P49=2,'3 PlantsCodes'!$D$27,IF($P49=3,'3 PlantsCodes'!$D$28,IF($P49=4,'3 PlantsCodes'!D43)))))*IF($R49=1,'3 PlantsCodes'!$D$31,IF(CZ_Prague!$R49=2,'3 PlantsCodes'!$D$32)))</f>
        <v>45.069312967291545</v>
      </c>
      <c r="BP49" s="21">
        <f>IF($O49&gt;0,VLOOKUP($C49,[1]Prague!$AB$7:$AN$40,$O49),0)/(IF($Q49=1,'3 PlantsCodes'!$E$26,IF($Q49=3,'3 PlantsCodes'!$E$28,IF($Q49=4,'3 PlantsCodes'!$E$29,1)))*IF($R49=1,'3 PlantsCodes'!$E$31,IF($R49=2,'3 PlantsCodes'!$E$32)))</f>
        <v>0</v>
      </c>
      <c r="BQ49" s="21">
        <f>VLOOKUP($C49,[1]Prague!$AB$6:$AZ$40,$T49)</f>
        <v>16.641467304625198</v>
      </c>
      <c r="BR49" s="21">
        <f>VLOOKUP($C49,[1]Prague!$B$7:$Y$40,18)</f>
        <v>11.676460606061633</v>
      </c>
      <c r="BS49" s="21">
        <f>VLOOKUP($C49,[1]Prague!$B$7:$AA$40,26)</f>
        <v>4.7059096781668703</v>
      </c>
      <c r="BT49" s="22">
        <f>IF($V49=1,-[4]AB!$E$5,0)</f>
        <v>-9.3090909090909086</v>
      </c>
      <c r="BU49" s="63" t="s">
        <v>38</v>
      </c>
    </row>
    <row r="50" spans="1:73" ht="15" customHeight="1" x14ac:dyDescent="0.25">
      <c r="A50" s="188"/>
      <c r="B50" s="100">
        <v>16</v>
      </c>
      <c r="C50" s="26">
        <f t="shared" ref="C50:W50" si="47">IF(C21="","",C21)</f>
        <v>34</v>
      </c>
      <c r="D50" s="55" t="str">
        <f t="shared" si="47"/>
        <v>+</v>
      </c>
      <c r="E50" s="55" t="str">
        <f t="shared" si="47"/>
        <v>+</v>
      </c>
      <c r="F50" s="54" t="str">
        <f t="shared" si="47"/>
        <v>+</v>
      </c>
      <c r="G50" s="54" t="str">
        <f t="shared" si="47"/>
        <v>o</v>
      </c>
      <c r="H50" s="54">
        <f t="shared" si="47"/>
        <v>1</v>
      </c>
      <c r="I50" s="54">
        <f t="shared" si="47"/>
        <v>4</v>
      </c>
      <c r="J50" s="54">
        <f t="shared" si="47"/>
        <v>3</v>
      </c>
      <c r="K50" s="54">
        <f t="shared" si="47"/>
        <v>2</v>
      </c>
      <c r="L50" s="54">
        <f t="shared" si="47"/>
        <v>2</v>
      </c>
      <c r="M50" s="54">
        <f t="shared" si="47"/>
        <v>4322</v>
      </c>
      <c r="N50" s="54">
        <f t="shared" si="47"/>
        <v>6</v>
      </c>
      <c r="O50" s="54">
        <f t="shared" si="47"/>
        <v>0</v>
      </c>
      <c r="P50" s="54">
        <f t="shared" si="47"/>
        <v>1</v>
      </c>
      <c r="Q50" s="54">
        <f t="shared" si="47"/>
        <v>0</v>
      </c>
      <c r="R50" s="54">
        <f t="shared" si="47"/>
        <v>2</v>
      </c>
      <c r="S50" s="54" t="str">
        <f t="shared" si="47"/>
        <v>o</v>
      </c>
      <c r="T50" s="26">
        <f t="shared" si="47"/>
        <v>21</v>
      </c>
      <c r="U50" s="54">
        <f t="shared" si="47"/>
        <v>1</v>
      </c>
      <c r="V50" s="54">
        <f t="shared" si="47"/>
        <v>1</v>
      </c>
      <c r="W50" s="19" t="str">
        <f t="shared" si="47"/>
        <v/>
      </c>
      <c r="X50" s="23">
        <f>IF(X21&gt;0,VLOOKUP(X21,'[3]2010_Envelope'!$BH$6:$CR$128,18),"")</f>
        <v>16.112571428571432</v>
      </c>
      <c r="Y50" s="23">
        <f>IF(Y21&gt;0,VLOOKUP(Y21,'[3]2010_Envelope'!$BH$6:$CR$128,18),"")</f>
        <v>74.847499999999997</v>
      </c>
      <c r="Z50" s="23">
        <f>IF(Z21&gt;0,VLOOKUP(Z21,'[3]2010_Envelope'!$BH$6:$CR$128,18),"")</f>
        <v>29.539714285714282</v>
      </c>
      <c r="AA50" s="23">
        <f>IF(AA21&gt;0,VLOOKUP(AA21,'[3]2010_Envelope'!$BH$6:$CR$128,18),"")</f>
        <v>64.232142857142861</v>
      </c>
      <c r="AB50" s="23">
        <f>IF(AB21&gt;0,VLOOKUP(AB21,'[3]2010_Envelope'!$BH$6:$CR$128,18),"")</f>
        <v>50.088095238095235</v>
      </c>
      <c r="AC50" s="23">
        <f>IF(AC21&gt;0,VLOOKUP(AC21,'[3]2010_Envelope'!$BH$6:$CR$128,18),"")</f>
        <v>23.357142857142861</v>
      </c>
      <c r="AD50" s="22">
        <f>IF(AD21&gt;0,VLOOKUP(AD21,'[3]2010_HVAC'!$EY$7:$KA$83,74),"")</f>
        <v>5.3374999999999995</v>
      </c>
      <c r="AE50" s="22">
        <f>IF(AE21&gt;0,VLOOKUP(AE21,'[3]2010_HVAC'!$EY$7:$KA$83,74),"")</f>
        <v>14.945000000000002</v>
      </c>
      <c r="AF50" s="22" t="str">
        <f>IF(AF21&gt;0,VLOOKUP(AF21,'[3]2010_HVAC'!$EY$7:$KA$83,74),"")</f>
        <v/>
      </c>
      <c r="AG50" s="61">
        <f>VLOOKUP($C50,[2]Performance!$A$3:$K$36,3)</f>
        <v>2</v>
      </c>
      <c r="AH50" s="61">
        <f t="shared" si="30"/>
        <v>76</v>
      </c>
      <c r="AI50" s="22">
        <f>IF(AI21&gt;0,VLOOKUP(AI21,'[3]2010_HVAC'!$EY$7:$KA$83,AH50),"")</f>
        <v>12.440426736714599</v>
      </c>
      <c r="AJ50" s="22" t="str">
        <f>IF(AJ21&gt;0,VLOOKUP(AJ21,'[3]2010_HVAC'!$EY$7:$KA$83,74),"")</f>
        <v/>
      </c>
      <c r="AK50" s="22">
        <f>IF(AK21&gt;0,VLOOKUP(AK21,'[3]2010_HVAC'!$EY$7:$KA$83,74),"")</f>
        <v>42</v>
      </c>
      <c r="AL50" s="22">
        <f>IF(AL21&gt;0,VLOOKUP(AL21,'[3]2010_HVAC'!$EY$7:$KA$83,74),"")</f>
        <v>2.2285714285714286</v>
      </c>
      <c r="AM50" s="22">
        <f>IF(AM21&gt;0,VLOOKUP(AM21,'[3]2010_HVAC'!$EY$7:$KA$83,74),"")</f>
        <v>9.6428571428571423</v>
      </c>
      <c r="AN50" s="22">
        <f>IF(AN21&gt;0,VLOOKUP(AN21,'[3]2010_HVAC'!$EY$7:$KA$83,74),"")</f>
        <v>46.875</v>
      </c>
      <c r="AO50" s="14">
        <f t="shared" si="31"/>
        <v>54830.513076473369</v>
      </c>
      <c r="AP50" s="23">
        <f>IF(AP21&gt;0,VLOOKUP(AP21,'[3]2010_Envelope'!$BH$6:$CR$128,19),"")</f>
        <v>7.7968484848484856</v>
      </c>
      <c r="AQ50" s="23">
        <f>IF(AQ21&gt;0,VLOOKUP(AQ21,'[3]2010_Envelope'!$BH$6:$CR$128,19),"")</f>
        <v>24.604929292929292</v>
      </c>
      <c r="AR50" s="23">
        <f>IF(AR21&gt;0,VLOOKUP(AR21,'[3]2010_Envelope'!$BH$6:$CR$128,19),"")</f>
        <v>14.294222222222221</v>
      </c>
      <c r="AS50" s="23">
        <f>IF(AS21&gt;0,VLOOKUP(AS21,'[3]2010_Envelope'!$BH$6:$CR$128,19),"")</f>
        <v>55.853333333333339</v>
      </c>
      <c r="AT50" s="23">
        <f>IF(AT21&gt;0,VLOOKUP(AT21,'[3]2010_Envelope'!$BH$6:$CR$128,19),"")</f>
        <v>46.138047138047135</v>
      </c>
      <c r="AU50" s="23">
        <f>IF(AU21&gt;0,VLOOKUP(AU21,'[3]2010_Envelope'!$BH$6:$CR$128,19),"")</f>
        <v>21.515151515151516</v>
      </c>
      <c r="AV50" s="22">
        <f>IF(AV21&gt;0,VLOOKUP(AV21,'[3]2010_HVAC'!$EY$7:$KA$83,77),"")</f>
        <v>4.5018181818181811</v>
      </c>
      <c r="AW50" s="22">
        <f>IF(AW21&gt;0,VLOOKUP(AW21,'[3]2010_HVAC'!$EY$7:$KA$83,77),"")</f>
        <v>11.554666666666668</v>
      </c>
      <c r="AX50" s="22" t="str">
        <f>IF(AX21&gt;0,VLOOKUP(AX21,'[3]2010_HVAC'!$EY$7:$KA$83,77),"")</f>
        <v/>
      </c>
      <c r="AY50" s="61">
        <f>VLOOKUP($C50,[1]Performance!$A$3:$K$36,3)</f>
        <v>2</v>
      </c>
      <c r="AZ50" s="61">
        <f t="shared" si="32"/>
        <v>79</v>
      </c>
      <c r="BA50" s="22">
        <f>IF(BA21&gt;0,VLOOKUP(BA21,'[3]2010_HVAC'!$EY$7:$KA$83,AZ50),"")</f>
        <v>8.5503700862652128</v>
      </c>
      <c r="BB50" s="22" t="str">
        <f>IF(BB21&gt;0,VLOOKUP(BB21,'[3]2010_HVAC'!$EY$7:$KA$83,77),"")</f>
        <v/>
      </c>
      <c r="BC50" s="22">
        <f>IF(BC21&gt;0,VLOOKUP(BC21,'[3]2010_HVAC'!$EY$7:$KA$83,77),"")</f>
        <v>38.400000000000006</v>
      </c>
      <c r="BD50" s="22">
        <f>IF(BD21&gt;0,VLOOKUP(BD21,'[3]2010_HVAC'!$EY$7:$KA$83,77),"")</f>
        <v>0.15757575757575756</v>
      </c>
      <c r="BE50" s="22">
        <f>IF(BE21&gt;0,VLOOKUP(BE21,'[3]2010_HVAC'!$EY$7:$KA$83,77),"")</f>
        <v>12.080808080808081</v>
      </c>
      <c r="BF50" s="22">
        <f>IF(BF21&gt;0,VLOOKUP(BF21,'[3]2010_HVAC'!$EY$7:$KA$83,77),"")</f>
        <v>29.166666666666668</v>
      </c>
      <c r="BG50" s="14">
        <f t="shared" si="33"/>
        <v>271868.2930520692</v>
      </c>
      <c r="BH50" s="21">
        <f>IF($N50&gt;0,VLOOKUP($C50,[2]Prague!$AB$7:$AN$40,$N50))/((IF($P50=1,'3 PlantsCodes'!$D$26,IF($P50=2,'3 PlantsCodes'!$D$27,IF($P50=3,'3 PlantsCodes'!$D$28,IF($P50=4,'3 PlantsCodes'!#REF!)))))*IF($R50=1,'3 PlantsCodes'!$D$31,IF(CZ_Prague!$R50=2,'3 PlantsCodes'!$D$32)))</f>
        <v>42.089555010020298</v>
      </c>
      <c r="BI50" s="21">
        <f>IF($O50&gt;0,VLOOKUP($C50,[2]Prague!$AB$7:$AN$40,$O50),0)/(IF($Q50=1,'3 PlantsCodes'!$E$26,IF($Q50=3,'3 PlantsCodes'!$E$28,IF($Q50=4,'3 PlantsCodes'!$E$29,1)))*IF($R50=1,'3 PlantsCodes'!$E$31,IF($R50=2,'3 PlantsCodes'!$E$32)))</f>
        <v>0</v>
      </c>
      <c r="BJ50" s="21">
        <f>VLOOKUP($C50,[2]Prague!$AB$6:$AZ$40,$T50)</f>
        <v>10.464661654135339</v>
      </c>
      <c r="BK50" s="21">
        <f>VLOOKUP($C50,[2]Prague!$B$7:$Y$40,18)</f>
        <v>11.353794285713454</v>
      </c>
      <c r="BL50" s="21">
        <f>VLOOKUP($C50,[2]Prague!$B$7:$AA$40,26)</f>
        <v>4.8782134295993362</v>
      </c>
      <c r="BM50" s="22">
        <f>IF($V50=1,-[4]SFH!$E$5,0)</f>
        <v>-14.757142857142858</v>
      </c>
      <c r="BN50" s="63" t="s">
        <v>38</v>
      </c>
      <c r="BO50" s="21">
        <f>IF($N50&gt;0,VLOOKUP($C50,[1]Prague!$AB$7:$AN$40,$N50))/((IF($P50=1,'3 PlantsCodes'!$D$26,IF($P50=2,'3 PlantsCodes'!$D$27,IF($P50=3,'3 PlantsCodes'!$D$28,IF($P50=4,'3 PlantsCodes'!D44)))))*IF($R50=1,'3 PlantsCodes'!$D$31,IF(CZ_Prague!$R50=2,'3 PlantsCodes'!$D$32)))</f>
        <v>42.536871311451989</v>
      </c>
      <c r="BP50" s="21">
        <f>IF($O50&gt;0,VLOOKUP($C50,[1]Prague!$AB$7:$AN$40,$O50),0)/(IF($Q50=1,'3 PlantsCodes'!$E$26,IF($Q50=3,'3 PlantsCodes'!$E$28,IF($Q50=4,'3 PlantsCodes'!$E$29,1)))*IF($R50=1,'3 PlantsCodes'!$E$31,IF($R50=2,'3 PlantsCodes'!$E$32)))</f>
        <v>0</v>
      </c>
      <c r="BQ50" s="21">
        <f>VLOOKUP($C50,[1]Prague!$AB$6:$AZ$40,$T50)</f>
        <v>16.641467304625198</v>
      </c>
      <c r="BR50" s="21">
        <f>VLOOKUP($C50,[1]Prague!$B$7:$Y$40,18)</f>
        <v>11.676460606061633</v>
      </c>
      <c r="BS50" s="21">
        <f>VLOOKUP($C50,[1]Prague!$B$7:$AA$40,26)</f>
        <v>4.7012123578135423</v>
      </c>
      <c r="BT50" s="22">
        <f>IF($V50=1,-[4]AB!$E$5,0)</f>
        <v>-9.3090909090909086</v>
      </c>
      <c r="BU50" s="63" t="s">
        <v>38</v>
      </c>
    </row>
    <row r="51" spans="1:73" ht="15" customHeight="1" x14ac:dyDescent="0.25">
      <c r="A51" s="188"/>
      <c r="B51" s="100">
        <v>17</v>
      </c>
      <c r="C51" s="26">
        <f t="shared" ref="C51:W53" si="48">IF(C22="","",C22)</f>
        <v>32</v>
      </c>
      <c r="D51" s="55" t="str">
        <f t="shared" si="48"/>
        <v>+</v>
      </c>
      <c r="E51" s="55" t="str">
        <f t="shared" si="48"/>
        <v>+</v>
      </c>
      <c r="F51" s="54" t="str">
        <f t="shared" si="48"/>
        <v>+</v>
      </c>
      <c r="G51" s="54" t="str">
        <f t="shared" si="48"/>
        <v>o</v>
      </c>
      <c r="H51" s="54">
        <f t="shared" si="48"/>
        <v>0</v>
      </c>
      <c r="I51" s="54">
        <f t="shared" si="48"/>
        <v>4</v>
      </c>
      <c r="J51" s="54">
        <f t="shared" si="48"/>
        <v>3</v>
      </c>
      <c r="K51" s="54">
        <f t="shared" si="48"/>
        <v>2</v>
      </c>
      <c r="L51" s="54">
        <f t="shared" si="48"/>
        <v>1</v>
      </c>
      <c r="M51" s="54">
        <f t="shared" si="48"/>
        <v>4321</v>
      </c>
      <c r="N51" s="54">
        <f t="shared" si="48"/>
        <v>8</v>
      </c>
      <c r="O51" s="54">
        <f t="shared" si="48"/>
        <v>13</v>
      </c>
      <c r="P51" s="54">
        <f t="shared" si="48"/>
        <v>1</v>
      </c>
      <c r="Q51" s="54">
        <f t="shared" si="48"/>
        <v>1</v>
      </c>
      <c r="R51" s="54">
        <f t="shared" si="48"/>
        <v>2</v>
      </c>
      <c r="S51" s="54" t="str">
        <f t="shared" si="48"/>
        <v>o</v>
      </c>
      <c r="T51" s="26">
        <f t="shared" si="48"/>
        <v>23</v>
      </c>
      <c r="U51" s="54">
        <f t="shared" si="48"/>
        <v>1</v>
      </c>
      <c r="V51" s="54">
        <f t="shared" si="48"/>
        <v>1</v>
      </c>
      <c r="W51" s="19" t="str">
        <f t="shared" si="48"/>
        <v/>
      </c>
      <c r="X51" s="23">
        <f>IF(X22&gt;0,VLOOKUP(X22,'[3]2010_Envelope'!$BH$6:$CR$128,18),"")</f>
        <v>16.112571428571432</v>
      </c>
      <c r="Y51" s="23">
        <f>IF(Y22&gt;0,VLOOKUP(Y22,'[3]2010_Envelope'!$BH$6:$CR$128,18),"")</f>
        <v>74.847499999999997</v>
      </c>
      <c r="Z51" s="23">
        <f>IF(Z22&gt;0,VLOOKUP(Z22,'[3]2010_Envelope'!$BH$6:$CR$128,18),"")</f>
        <v>29.539714285714282</v>
      </c>
      <c r="AA51" s="23">
        <f>IF(AA22&gt;0,VLOOKUP(AA22,'[3]2010_Envelope'!$BH$6:$CR$128,18),"")</f>
        <v>64.232142857142861</v>
      </c>
      <c r="AB51" s="23">
        <f>IF(AB22&gt;0,VLOOKUP(AB22,'[3]2010_Envelope'!$BH$6:$CR$128,18),"")</f>
        <v>50.088095238095235</v>
      </c>
      <c r="AC51" s="23">
        <f>IF(AC22&gt;0,VLOOKUP(AC22,'[3]2010_Envelope'!$BH$6:$CR$128,18),"")</f>
        <v>23.357142857142861</v>
      </c>
      <c r="AD51" s="22" t="str">
        <f>IF(AD22&gt;0,VLOOKUP(AD22,'[3]2010_HVAC'!$EY$7:$KA$83,74),"")</f>
        <v/>
      </c>
      <c r="AE51" s="22" t="str">
        <f>IF(AE22&gt;0,VLOOKUP(AE22,'[3]2010_HVAC'!$EY$7:$KA$83,74),"")</f>
        <v/>
      </c>
      <c r="AF51" s="22" t="str">
        <f>IF(AF22&gt;0,VLOOKUP(AF22,'[3]2010_HVAC'!$EY$7:$KA$83,74),"")</f>
        <v/>
      </c>
      <c r="AG51" s="61">
        <f>VLOOKUP($C51,[2]Performance!$A$3:$K$36,3)</f>
        <v>2</v>
      </c>
      <c r="AH51" s="61">
        <f t="shared" si="30"/>
        <v>76</v>
      </c>
      <c r="AI51" s="22">
        <f>IF(AI22&gt;0,VLOOKUP(AI22,'[3]2010_HVAC'!$EY$7:$KA$83,AH51),"")</f>
        <v>96.312981187467869</v>
      </c>
      <c r="AJ51" s="22" t="str">
        <f>IF(AJ22&gt;0,VLOOKUP(AJ22,'[3]2010_HVAC'!$EY$7:$KA$83,74),"")</f>
        <v/>
      </c>
      <c r="AK51" s="22">
        <f>IF(AK22&gt;0,VLOOKUP(AK22,'[3]2010_HVAC'!$EY$7:$KA$83,74),"")</f>
        <v>42</v>
      </c>
      <c r="AL51" s="22">
        <f>IF(AL22&gt;0,VLOOKUP(AL22,'[3]2010_HVAC'!$EY$7:$KA$83,74),"")</f>
        <v>2.2285714285714286</v>
      </c>
      <c r="AM51" s="22">
        <f>IF(AM22&gt;0,VLOOKUP(AM22,'[3]2010_HVAC'!$EY$7:$KA$83,74),"")</f>
        <v>9.6428571428571423</v>
      </c>
      <c r="AN51" s="22">
        <f>IF(AN22&gt;0,VLOOKUP(AN22,'[3]2010_HVAC'!$EY$7:$KA$83,74),"")</f>
        <v>46.875</v>
      </c>
      <c r="AO51" s="14">
        <f t="shared" si="31"/>
        <v>63733.120699578831</v>
      </c>
      <c r="AP51" s="23">
        <f>IF(AP22&gt;0,VLOOKUP(AP22,'[3]2010_Envelope'!$BH$6:$CR$128,19),"")</f>
        <v>7.7968484848484856</v>
      </c>
      <c r="AQ51" s="23">
        <f>IF(AQ22&gt;0,VLOOKUP(AQ22,'[3]2010_Envelope'!$BH$6:$CR$128,19),"")</f>
        <v>24.604929292929292</v>
      </c>
      <c r="AR51" s="23">
        <f>IF(AR22&gt;0,VLOOKUP(AR22,'[3]2010_Envelope'!$BH$6:$CR$128,19),"")</f>
        <v>14.294222222222221</v>
      </c>
      <c r="AS51" s="23">
        <f>IF(AS22&gt;0,VLOOKUP(AS22,'[3]2010_Envelope'!$BH$6:$CR$128,19),"")</f>
        <v>55.853333333333339</v>
      </c>
      <c r="AT51" s="23">
        <f>IF(AT22&gt;0,VLOOKUP(AT22,'[3]2010_Envelope'!$BH$6:$CR$128,19),"")</f>
        <v>46.138047138047135</v>
      </c>
      <c r="AU51" s="23">
        <f>IF(AU22&gt;0,VLOOKUP(AU22,'[3]2010_Envelope'!$BH$6:$CR$128,19),"")</f>
        <v>21.515151515151516</v>
      </c>
      <c r="AV51" s="22" t="str">
        <f>IF(AV22&gt;0,VLOOKUP(AV22,'[3]2010_HVAC'!$EY$7:$KA$83,77),"")</f>
        <v/>
      </c>
      <c r="AW51" s="22" t="str">
        <f>IF(AW22&gt;0,VLOOKUP(AW22,'[3]2010_HVAC'!$EY$7:$KA$83,77),"")</f>
        <v/>
      </c>
      <c r="AX51" s="22" t="str">
        <f>IF(AX22&gt;0,VLOOKUP(AX22,'[3]2010_HVAC'!$EY$7:$KA$83,77),"")</f>
        <v/>
      </c>
      <c r="AY51" s="61">
        <f>VLOOKUP($C51,[1]Performance!$A$3:$K$36,3)</f>
        <v>2</v>
      </c>
      <c r="AZ51" s="61">
        <f t="shared" si="32"/>
        <v>79</v>
      </c>
      <c r="BA51" s="22">
        <f>IF(BA22&gt;0,VLOOKUP(BA22,'[3]2010_HVAC'!$EY$7:$KA$83,AZ51),"")</f>
        <v>65.959997808331636</v>
      </c>
      <c r="BB51" s="22" t="str">
        <f>IF(BB22&gt;0,VLOOKUP(BB22,'[3]2010_HVAC'!$EY$7:$KA$83,77),"")</f>
        <v/>
      </c>
      <c r="BC51" s="22">
        <f>IF(BC22&gt;0,VLOOKUP(BC22,'[3]2010_HVAC'!$EY$7:$KA$83,77),"")</f>
        <v>38.400000000000006</v>
      </c>
      <c r="BD51" s="22">
        <f>IF(BD22&gt;0,VLOOKUP(BD22,'[3]2010_HVAC'!$EY$7:$KA$83,77),"")</f>
        <v>0.15757575757575756</v>
      </c>
      <c r="BE51" s="22">
        <f>IF(BE22&gt;0,VLOOKUP(BE22,'[3]2010_HVAC'!$EY$7:$KA$83,77),"")</f>
        <v>12.080808080808081</v>
      </c>
      <c r="BF51" s="22">
        <f>IF(BF22&gt;0,VLOOKUP(BF22,'[3]2010_HVAC'!$EY$7:$KA$83,77),"")</f>
        <v>29.166666666666668</v>
      </c>
      <c r="BG51" s="14">
        <f t="shared" si="33"/>
        <v>312807.90449691506</v>
      </c>
      <c r="BH51" s="21">
        <f>IF($N51&gt;0,VLOOKUP($C51,[2]Prague!$AB$7:$AN$40,$N51))/((IF($P51=1,'3 PlantsCodes'!$D$26,IF($P51=2,'3 PlantsCodes'!$D$27,IF($P51=3,'3 PlantsCodes'!$D$28,IF($P51=4,'3 PlantsCodes'!#REF!)))))*IF($R51=1,'3 PlantsCodes'!$D$31,IF(CZ_Prague!$R51=2,'3 PlantsCodes'!$D$32)))</f>
        <v>17.118105850609094</v>
      </c>
      <c r="BI51" s="21">
        <f>IF($O51&gt;0,VLOOKUP($C51,[2]Prague!$AB$7:$AN$40,$O51),0)/(IF($Q51=1,'3 PlantsCodes'!$E$26,IF($Q51=3,'3 PlantsCodes'!$E$28,IF($Q51=4,'3 PlantsCodes'!$E$29,1)))*IF($R51=1,'3 PlantsCodes'!$E$31,IF($R51=2,'3 PlantsCodes'!$E$32)))</f>
        <v>0.28908381964720042</v>
      </c>
      <c r="BJ51" s="21">
        <f>VLOOKUP($C51,[2]Prague!$AB$6:$AZ$40,$T51)</f>
        <v>2.8320173716589823</v>
      </c>
      <c r="BK51" s="21">
        <f>VLOOKUP($C51,[2]Prague!$B$7:$Y$40,18)</f>
        <v>11.353794285713454</v>
      </c>
      <c r="BL51" s="21">
        <f>VLOOKUP($C51,[2]Prague!$B$7:$AA$40,26)</f>
        <v>0.42280698035880704</v>
      </c>
      <c r="BM51" s="22">
        <f>IF($V51=1,-[4]SFH!$E$5,0)</f>
        <v>-14.757142857142858</v>
      </c>
      <c r="BN51" s="63" t="s">
        <v>38</v>
      </c>
      <c r="BO51" s="21">
        <f>IF($N51&gt;0,VLOOKUP($C51,[1]Prague!$AB$7:$AN$40,$N51))/((IF($P51=1,'3 PlantsCodes'!$D$26,IF($P51=2,'3 PlantsCodes'!$D$27,IF($P51=3,'3 PlantsCodes'!$D$28,IF($P51=4,'3 PlantsCodes'!D45)))))*IF($R51=1,'3 PlantsCodes'!$D$31,IF(CZ_Prague!$R51=2,'3 PlantsCodes'!$D$32)))</f>
        <v>16.98462069813894</v>
      </c>
      <c r="BP51" s="21">
        <f>IF($O51&gt;0,VLOOKUP($C51,[1]Prague!$AB$7:$AN$40,$O51),0)/(IF($Q51=1,'3 PlantsCodes'!$E$26,IF($Q51=3,'3 PlantsCodes'!$E$28,IF($Q51=4,'3 PlantsCodes'!$E$29,1)))*IF($R51=1,'3 PlantsCodes'!$E$31,IF($R51=2,'3 PlantsCodes'!$E$32)))</f>
        <v>4.8043437822200233E-2</v>
      </c>
      <c r="BQ51" s="21">
        <f>VLOOKUP($C51,[1]Prague!$AB$6:$AZ$40,$T51)</f>
        <v>4.4608940120476896</v>
      </c>
      <c r="BR51" s="21">
        <f>VLOOKUP($C51,[1]Prague!$B$7:$Y$40,18)</f>
        <v>11.676460606061633</v>
      </c>
      <c r="BS51" s="21">
        <f>VLOOKUP($C51,[1]Prague!$B$7:$AA$40,26)</f>
        <v>0.38622794800323229</v>
      </c>
      <c r="BT51" s="22">
        <f>IF($V51=1,-[4]AB!$E$5,0)</f>
        <v>-9.3090909090909086</v>
      </c>
      <c r="BU51" s="63" t="s">
        <v>38</v>
      </c>
    </row>
    <row r="52" spans="1:73" ht="15" customHeight="1" x14ac:dyDescent="0.25">
      <c r="A52" s="188"/>
      <c r="B52" s="100">
        <v>18</v>
      </c>
      <c r="C52" s="26">
        <f t="shared" si="48"/>
        <v>26</v>
      </c>
      <c r="D52" s="55" t="str">
        <f t="shared" si="48"/>
        <v>o+</v>
      </c>
      <c r="E52" s="55" t="str">
        <f t="shared" si="48"/>
        <v>+</v>
      </c>
      <c r="F52" s="54" t="str">
        <f t="shared" si="48"/>
        <v>+</v>
      </c>
      <c r="G52" s="54" t="str">
        <f t="shared" si="48"/>
        <v>o</v>
      </c>
      <c r="H52" s="54">
        <f t="shared" si="48"/>
        <v>1</v>
      </c>
      <c r="I52" s="54">
        <f t="shared" si="48"/>
        <v>3</v>
      </c>
      <c r="J52" s="54">
        <f t="shared" si="48"/>
        <v>3</v>
      </c>
      <c r="K52" s="54">
        <f t="shared" si="48"/>
        <v>2</v>
      </c>
      <c r="L52" s="54">
        <f t="shared" si="48"/>
        <v>2</v>
      </c>
      <c r="M52" s="54">
        <f t="shared" si="48"/>
        <v>3322</v>
      </c>
      <c r="N52" s="54">
        <f t="shared" si="48"/>
        <v>8</v>
      </c>
      <c r="O52" s="54">
        <f t="shared" si="48"/>
        <v>13</v>
      </c>
      <c r="P52" s="54">
        <f t="shared" si="48"/>
        <v>1</v>
      </c>
      <c r="Q52" s="54">
        <f t="shared" si="48"/>
        <v>1</v>
      </c>
      <c r="R52" s="54">
        <f t="shared" si="48"/>
        <v>2</v>
      </c>
      <c r="S52" s="54" t="str">
        <f t="shared" si="48"/>
        <v>o</v>
      </c>
      <c r="T52" s="26">
        <f t="shared" si="48"/>
        <v>23</v>
      </c>
      <c r="U52" s="54">
        <f t="shared" si="48"/>
        <v>1</v>
      </c>
      <c r="V52" s="54">
        <f t="shared" si="48"/>
        <v>1</v>
      </c>
      <c r="W52" s="19" t="str">
        <f t="shared" si="48"/>
        <v/>
      </c>
      <c r="X52" s="23">
        <f>IF(X23&gt;0,VLOOKUP(X23,'[3]2010_Envelope'!$BH$6:$CR$128,18),"")</f>
        <v>12.755785714285716</v>
      </c>
      <c r="Y52" s="23">
        <f>IF(Y23&gt;0,VLOOKUP(Y23,'[3]2010_Envelope'!$BH$6:$CR$128,18),"")</f>
        <v>66.446250000000006</v>
      </c>
      <c r="Z52" s="23">
        <f>IF(Z23&gt;0,VLOOKUP(Z23,'[3]2010_Envelope'!$BH$6:$CR$128,18),"")</f>
        <v>24.168857142857146</v>
      </c>
      <c r="AA52" s="23">
        <f>IF(AA23&gt;0,VLOOKUP(AA23,'[3]2010_Envelope'!$BH$6:$CR$128,18),"")</f>
        <v>64.232142857142861</v>
      </c>
      <c r="AB52" s="23">
        <f>IF(AB23&gt;0,VLOOKUP(AB23,'[3]2010_Envelope'!$BH$6:$CR$128,18),"")</f>
        <v>50.088095238095235</v>
      </c>
      <c r="AC52" s="23">
        <f>IF(AC23&gt;0,VLOOKUP(AC23,'[3]2010_Envelope'!$BH$6:$CR$128,18),"")</f>
        <v>23.357142857142861</v>
      </c>
      <c r="AD52" s="22">
        <f>IF(AD23&gt;0,VLOOKUP(AD23,'[3]2010_HVAC'!$EY$7:$KA$83,74),"")</f>
        <v>5.3374999999999995</v>
      </c>
      <c r="AE52" s="22">
        <f>IF(AE23&gt;0,VLOOKUP(AE23,'[3]2010_HVAC'!$EY$7:$KA$83,74),"")</f>
        <v>14.945000000000002</v>
      </c>
      <c r="AF52" s="22" t="str">
        <f>IF(AF23&gt;0,VLOOKUP(AF23,'[3]2010_HVAC'!$EY$7:$KA$83,74),"")</f>
        <v/>
      </c>
      <c r="AG52" s="61">
        <f>VLOOKUP($C52,[2]Performance!$A$3:$K$36,3)</f>
        <v>2</v>
      </c>
      <c r="AH52" s="61">
        <f t="shared" si="30"/>
        <v>76</v>
      </c>
      <c r="AI52" s="22">
        <f>IF(AI23&gt;0,VLOOKUP(AI23,'[3]2010_HVAC'!$EY$7:$KA$83,AH52),"")</f>
        <v>96.312981187467869</v>
      </c>
      <c r="AJ52" s="22" t="str">
        <f>IF(AJ23&gt;0,VLOOKUP(AJ23,'[3]2010_HVAC'!$EY$7:$KA$83,74),"")</f>
        <v/>
      </c>
      <c r="AK52" s="22">
        <f>IF(AK23&gt;0,VLOOKUP(AK23,'[3]2010_HVAC'!$EY$7:$KA$83,74),"")</f>
        <v>42</v>
      </c>
      <c r="AL52" s="22">
        <f>IF(AL23&gt;0,VLOOKUP(AL23,'[3]2010_HVAC'!$EY$7:$KA$83,74),"")</f>
        <v>2.2285714285714286</v>
      </c>
      <c r="AM52" s="22">
        <f>IF(AM23&gt;0,VLOOKUP(AM23,'[3]2010_HVAC'!$EY$7:$KA$83,74),"")</f>
        <v>9.6428571428571423</v>
      </c>
      <c r="AN52" s="22">
        <f>IF(AN23&gt;0,VLOOKUP(AN23,'[3]2010_HVAC'!$EY$7:$KA$83,74),"")</f>
        <v>46.875</v>
      </c>
      <c r="AO52" s="14">
        <f t="shared" si="31"/>
        <v>64174.625699578843</v>
      </c>
      <c r="AP52" s="23">
        <f>IF(AP23&gt;0,VLOOKUP(AP23,'[3]2010_Envelope'!$BH$6:$CR$128,19),"")</f>
        <v>6.1725050505050509</v>
      </c>
      <c r="AQ52" s="23">
        <f>IF(AQ23&gt;0,VLOOKUP(AQ23,'[3]2010_Envelope'!$BH$6:$CR$128,19),"")</f>
        <v>21.843151515151511</v>
      </c>
      <c r="AR52" s="23">
        <f>IF(AR23&gt;0,VLOOKUP(AR23,'[3]2010_Envelope'!$BH$6:$CR$128,19),"")</f>
        <v>11.695272727272728</v>
      </c>
      <c r="AS52" s="23">
        <f>IF(AS23&gt;0,VLOOKUP(AS23,'[3]2010_Envelope'!$BH$6:$CR$128,19),"")</f>
        <v>55.853333333333339</v>
      </c>
      <c r="AT52" s="23">
        <f>IF(AT23&gt;0,VLOOKUP(AT23,'[3]2010_Envelope'!$BH$6:$CR$128,19),"")</f>
        <v>46.138047138047135</v>
      </c>
      <c r="AU52" s="23">
        <f>IF(AU23&gt;0,VLOOKUP(AU23,'[3]2010_Envelope'!$BH$6:$CR$128,19),"")</f>
        <v>21.515151515151516</v>
      </c>
      <c r="AV52" s="22">
        <f>IF(AV23&gt;0,VLOOKUP(AV23,'[3]2010_HVAC'!$EY$7:$KA$83,77),"")</f>
        <v>4.5018181818181811</v>
      </c>
      <c r="AW52" s="22">
        <f>IF(AW23&gt;0,VLOOKUP(AW23,'[3]2010_HVAC'!$EY$7:$KA$83,77),"")</f>
        <v>11.554666666666668</v>
      </c>
      <c r="AX52" s="22" t="str">
        <f>IF(AX23&gt;0,VLOOKUP(AX23,'[3]2010_HVAC'!$EY$7:$KA$83,77),"")</f>
        <v/>
      </c>
      <c r="AY52" s="61">
        <f>VLOOKUP($C52,[1]Performance!$A$3:$K$36,3)</f>
        <v>2</v>
      </c>
      <c r="AZ52" s="61">
        <f t="shared" si="32"/>
        <v>79</v>
      </c>
      <c r="BA52" s="22">
        <f>IF(BA23&gt;0,VLOOKUP(BA23,'[3]2010_HVAC'!$EY$7:$KA$83,AZ52),"")</f>
        <v>65.959997808331636</v>
      </c>
      <c r="BB52" s="22" t="str">
        <f>IF(BB23&gt;0,VLOOKUP(BB23,'[3]2010_HVAC'!$EY$7:$KA$83,77),"")</f>
        <v/>
      </c>
      <c r="BC52" s="22">
        <f>IF(BC23&gt;0,VLOOKUP(BC23,'[3]2010_HVAC'!$EY$7:$KA$83,77),"")</f>
        <v>38.400000000000006</v>
      </c>
      <c r="BD52" s="22">
        <f>IF(BD23&gt;0,VLOOKUP(BD23,'[3]2010_HVAC'!$EY$7:$KA$83,77),"")</f>
        <v>0.15757575757575756</v>
      </c>
      <c r="BE52" s="22">
        <f>IF(BE23&gt;0,VLOOKUP(BE23,'[3]2010_HVAC'!$EY$7:$KA$83,77),"")</f>
        <v>12.080808080808081</v>
      </c>
      <c r="BF52" s="22">
        <f>IF(BF23&gt;0,VLOOKUP(BF23,'[3]2010_HVAC'!$EY$7:$KA$83,77),"")</f>
        <v>29.166666666666668</v>
      </c>
      <c r="BG52" s="14">
        <f t="shared" si="33"/>
        <v>321788.60449691507</v>
      </c>
      <c r="BH52" s="21">
        <f>IF($N52&gt;0,VLOOKUP($C52,[2]Prague!$AB$7:$AN$40,$N52))/((IF($P52=1,'3 PlantsCodes'!$D$26,IF($P52=2,'3 PlantsCodes'!$D$27,IF($P52=3,'3 PlantsCodes'!$D$28,IF($P52=4,'3 PlantsCodes'!#REF!)))))*IF($R52=1,'3 PlantsCodes'!$D$31,IF(CZ_Prague!$R52=2,'3 PlantsCodes'!$D$32)))</f>
        <v>13.781532691662422</v>
      </c>
      <c r="BI52" s="21">
        <f>IF($O52&gt;0,VLOOKUP($C52,[2]Prague!$AB$7:$AN$40,$O52),0)/(IF($Q52=1,'3 PlantsCodes'!$E$26,IF($Q52=3,'3 PlantsCodes'!$E$28,IF($Q52=4,'3 PlantsCodes'!$E$29,1)))*IF($R52=1,'3 PlantsCodes'!$E$31,IF($R52=2,'3 PlantsCodes'!$E$32)))</f>
        <v>0.29736548815005104</v>
      </c>
      <c r="BJ52" s="21">
        <f>VLOOKUP($C52,[2]Prague!$AB$6:$AZ$40,$T52)</f>
        <v>2.8800739788959961</v>
      </c>
      <c r="BK52" s="21">
        <f>VLOOKUP($C52,[2]Prague!$B$7:$Y$40,18)</f>
        <v>11.353794285713454</v>
      </c>
      <c r="BL52" s="21">
        <f>VLOOKUP($C52,[2]Prague!$B$7:$AA$40,26)</f>
        <v>4.8917258748368191</v>
      </c>
      <c r="BM52" s="22">
        <f>IF($V52=1,-[4]SFH!$E$5,0)</f>
        <v>-14.757142857142858</v>
      </c>
      <c r="BN52" s="63" t="s">
        <v>38</v>
      </c>
      <c r="BO52" s="21">
        <f>IF($N52&gt;0,VLOOKUP($C52,[1]Prague!$AB$7:$AN$40,$N52))/((IF($P52=1,'3 PlantsCodes'!$D$26,IF($P52=2,'3 PlantsCodes'!$D$27,IF($P52=3,'3 PlantsCodes'!$D$28,IF($P52=4,'3 PlantsCodes'!D46)))))*IF($R52=1,'3 PlantsCodes'!$D$31,IF(CZ_Prague!$R52=2,'3 PlantsCodes'!$D$32)))</f>
        <v>12.955427154903033</v>
      </c>
      <c r="BP52" s="21">
        <f>IF($O52&gt;0,VLOOKUP($C52,[1]Prague!$AB$7:$AN$40,$O52),0)/(IF($Q52=1,'3 PlantsCodes'!$E$26,IF($Q52=3,'3 PlantsCodes'!$E$28,IF($Q52=4,'3 PlantsCodes'!$E$29,1)))*IF($R52=1,'3 PlantsCodes'!$E$31,IF($R52=2,'3 PlantsCodes'!$E$32)))</f>
        <v>4.3652200678201789E-2</v>
      </c>
      <c r="BQ52" s="21">
        <f>VLOOKUP($C52,[1]Prague!$AB$6:$AZ$40,$T52)</f>
        <v>4.5904031162411476</v>
      </c>
      <c r="BR52" s="21">
        <f>VLOOKUP($C52,[1]Prague!$B$7:$Y$40,18)</f>
        <v>11.676460606061633</v>
      </c>
      <c r="BS52" s="21">
        <f>VLOOKUP($C52,[1]Prague!$B$7:$AA$40,26)</f>
        <v>4.7059096781668703</v>
      </c>
      <c r="BT52" s="22">
        <f>IF($V52=1,-[4]AB!$E$5,0)</f>
        <v>-9.3090909090909086</v>
      </c>
      <c r="BU52" s="63" t="s">
        <v>38</v>
      </c>
    </row>
    <row r="53" spans="1:73" ht="15" customHeight="1" x14ac:dyDescent="0.25">
      <c r="A53" s="188"/>
      <c r="B53" s="100">
        <v>19</v>
      </c>
      <c r="C53" s="26">
        <f t="shared" si="48"/>
        <v>34</v>
      </c>
      <c r="D53" s="55" t="str">
        <f t="shared" si="48"/>
        <v>+</v>
      </c>
      <c r="E53" s="55" t="str">
        <f t="shared" si="48"/>
        <v>+</v>
      </c>
      <c r="F53" s="54" t="str">
        <f t="shared" si="48"/>
        <v>+</v>
      </c>
      <c r="G53" s="54" t="str">
        <f t="shared" si="48"/>
        <v>o</v>
      </c>
      <c r="H53" s="54">
        <f t="shared" si="48"/>
        <v>1</v>
      </c>
      <c r="I53" s="54">
        <f t="shared" si="48"/>
        <v>4</v>
      </c>
      <c r="J53" s="54">
        <f t="shared" si="48"/>
        <v>3</v>
      </c>
      <c r="K53" s="54">
        <f t="shared" si="48"/>
        <v>2</v>
      </c>
      <c r="L53" s="54">
        <f t="shared" si="48"/>
        <v>2</v>
      </c>
      <c r="M53" s="54">
        <f t="shared" si="48"/>
        <v>4322</v>
      </c>
      <c r="N53" s="54">
        <f t="shared" si="48"/>
        <v>8</v>
      </c>
      <c r="O53" s="54">
        <f t="shared" si="48"/>
        <v>13</v>
      </c>
      <c r="P53" s="54">
        <f t="shared" si="48"/>
        <v>1</v>
      </c>
      <c r="Q53" s="54">
        <f t="shared" si="48"/>
        <v>1</v>
      </c>
      <c r="R53" s="54">
        <f t="shared" si="48"/>
        <v>2</v>
      </c>
      <c r="S53" s="54" t="str">
        <f t="shared" si="48"/>
        <v>o</v>
      </c>
      <c r="T53" s="26">
        <f t="shared" si="48"/>
        <v>23</v>
      </c>
      <c r="U53" s="54">
        <f t="shared" si="48"/>
        <v>1</v>
      </c>
      <c r="V53" s="54">
        <f t="shared" si="48"/>
        <v>1</v>
      </c>
      <c r="W53" s="19" t="str">
        <f t="shared" si="48"/>
        <v/>
      </c>
      <c r="X53" s="23">
        <f>IF(X24&gt;0,VLOOKUP(X24,'[3]2010_Envelope'!$BH$6:$CR$128,18),"")</f>
        <v>16.112571428571432</v>
      </c>
      <c r="Y53" s="23">
        <f>IF(Y24&gt;0,VLOOKUP(Y24,'[3]2010_Envelope'!$BH$6:$CR$128,18),"")</f>
        <v>74.847499999999997</v>
      </c>
      <c r="Z53" s="23">
        <f>IF(Z24&gt;0,VLOOKUP(Z24,'[3]2010_Envelope'!$BH$6:$CR$128,18),"")</f>
        <v>29.539714285714282</v>
      </c>
      <c r="AA53" s="23">
        <f>IF(AA24&gt;0,VLOOKUP(AA24,'[3]2010_Envelope'!$BH$6:$CR$128,18),"")</f>
        <v>64.232142857142861</v>
      </c>
      <c r="AB53" s="23">
        <f>IF(AB24&gt;0,VLOOKUP(AB24,'[3]2010_Envelope'!$BH$6:$CR$128,18),"")</f>
        <v>50.088095238095235</v>
      </c>
      <c r="AC53" s="23">
        <f>IF(AC24&gt;0,VLOOKUP(AC24,'[3]2010_Envelope'!$BH$6:$CR$128,18),"")</f>
        <v>23.357142857142861</v>
      </c>
      <c r="AD53" s="22">
        <f>IF(AD24&gt;0,VLOOKUP(AD24,'[3]2010_HVAC'!$EY$7:$KA$83,74),"")</f>
        <v>5.3374999999999995</v>
      </c>
      <c r="AE53" s="22">
        <f>IF(AE24&gt;0,VLOOKUP(AE24,'[3]2010_HVAC'!$EY$7:$KA$83,74),"")</f>
        <v>14.945000000000002</v>
      </c>
      <c r="AF53" s="22" t="str">
        <f>IF(AF24&gt;0,VLOOKUP(AF24,'[3]2010_HVAC'!$EY$7:$KA$83,74),"")</f>
        <v/>
      </c>
      <c r="AG53" s="61">
        <f>VLOOKUP($C53,[2]Performance!$A$3:$K$36,3)</f>
        <v>2</v>
      </c>
      <c r="AH53" s="61">
        <f t="shared" si="30"/>
        <v>76</v>
      </c>
      <c r="AI53" s="22">
        <f>IF(AI24&gt;0,VLOOKUP(AI24,'[3]2010_HVAC'!$EY$7:$KA$83,AH53),"")</f>
        <v>96.312981187467869</v>
      </c>
      <c r="AJ53" s="22" t="str">
        <f>IF(AJ24&gt;0,VLOOKUP(AJ24,'[3]2010_HVAC'!$EY$7:$KA$83,74),"")</f>
        <v/>
      </c>
      <c r="AK53" s="22">
        <f>IF(AK24&gt;0,VLOOKUP(AK24,'[3]2010_HVAC'!$EY$7:$KA$83,74),"")</f>
        <v>42</v>
      </c>
      <c r="AL53" s="22">
        <f>IF(AL24&gt;0,VLOOKUP(AL24,'[3]2010_HVAC'!$EY$7:$KA$83,74),"")</f>
        <v>2.2285714285714286</v>
      </c>
      <c r="AM53" s="22">
        <f>IF(AM24&gt;0,VLOOKUP(AM24,'[3]2010_HVAC'!$EY$7:$KA$83,74),"")</f>
        <v>9.6428571428571423</v>
      </c>
      <c r="AN53" s="22">
        <f>IF(AN24&gt;0,VLOOKUP(AN24,'[3]2010_HVAC'!$EY$7:$KA$83,74),"")</f>
        <v>46.875</v>
      </c>
      <c r="AO53" s="14">
        <f t="shared" si="31"/>
        <v>66572.670699578826</v>
      </c>
      <c r="AP53" s="23">
        <f>IF(AP24&gt;0,VLOOKUP(AP24,'[3]2010_Envelope'!$BH$6:$CR$128,19),"")</f>
        <v>7.7968484848484856</v>
      </c>
      <c r="AQ53" s="23">
        <f>IF(AQ24&gt;0,VLOOKUP(AQ24,'[3]2010_Envelope'!$BH$6:$CR$128,19),"")</f>
        <v>24.604929292929292</v>
      </c>
      <c r="AR53" s="23">
        <f>IF(AR24&gt;0,VLOOKUP(AR24,'[3]2010_Envelope'!$BH$6:$CR$128,19),"")</f>
        <v>14.294222222222221</v>
      </c>
      <c r="AS53" s="23">
        <f>IF(AS24&gt;0,VLOOKUP(AS24,'[3]2010_Envelope'!$BH$6:$CR$128,19),"")</f>
        <v>55.853333333333339</v>
      </c>
      <c r="AT53" s="23">
        <f>IF(AT24&gt;0,VLOOKUP(AT24,'[3]2010_Envelope'!$BH$6:$CR$128,19),"")</f>
        <v>46.138047138047135</v>
      </c>
      <c r="AU53" s="23">
        <f>IF(AU24&gt;0,VLOOKUP(AU24,'[3]2010_Envelope'!$BH$6:$CR$128,19),"")</f>
        <v>21.515151515151516</v>
      </c>
      <c r="AV53" s="22">
        <f>IF(AV24&gt;0,VLOOKUP(AV24,'[3]2010_HVAC'!$EY$7:$KA$83,77),"")</f>
        <v>4.5018181818181811</v>
      </c>
      <c r="AW53" s="22">
        <f>IF(AW24&gt;0,VLOOKUP(AW24,'[3]2010_HVAC'!$EY$7:$KA$83,77),"")</f>
        <v>11.554666666666668</v>
      </c>
      <c r="AX53" s="22" t="str">
        <f>IF(AX24&gt;0,VLOOKUP(AX24,'[3]2010_HVAC'!$EY$7:$KA$83,77),"")</f>
        <v/>
      </c>
      <c r="AY53" s="61">
        <f>VLOOKUP($C53,[1]Performance!$A$3:$K$36,3)</f>
        <v>2</v>
      </c>
      <c r="AZ53" s="61">
        <f t="shared" si="32"/>
        <v>79</v>
      </c>
      <c r="BA53" s="22">
        <f>IF(BA24&gt;0,VLOOKUP(BA24,'[3]2010_HVAC'!$EY$7:$KA$83,AZ53),"")</f>
        <v>65.959997808331636</v>
      </c>
      <c r="BB53" s="22" t="str">
        <f>IF(BB24&gt;0,VLOOKUP(BB24,'[3]2010_HVAC'!$EY$7:$KA$83,77),"")</f>
        <v/>
      </c>
      <c r="BC53" s="22">
        <f>IF(BC24&gt;0,VLOOKUP(BC24,'[3]2010_HVAC'!$EY$7:$KA$83,77),"")</f>
        <v>38.400000000000006</v>
      </c>
      <c r="BD53" s="22">
        <f>IF(BD24&gt;0,VLOOKUP(BD24,'[3]2010_HVAC'!$EY$7:$KA$83,77),"")</f>
        <v>0.15757575757575756</v>
      </c>
      <c r="BE53" s="22">
        <f>IF(BE24&gt;0,VLOOKUP(BE24,'[3]2010_HVAC'!$EY$7:$KA$83,77),"")</f>
        <v>12.080808080808081</v>
      </c>
      <c r="BF53" s="22">
        <f>IF(BF24&gt;0,VLOOKUP(BF24,'[3]2010_HVAC'!$EY$7:$KA$83,77),"")</f>
        <v>29.166666666666668</v>
      </c>
      <c r="BG53" s="14">
        <f t="shared" si="33"/>
        <v>328703.82449691504</v>
      </c>
      <c r="BH53" s="21">
        <f>IF($N53&gt;0,VLOOKUP($C53,[2]Prague!$AB$7:$AN$40,$N53))/((IF($P53=1,'3 PlantsCodes'!$D$26,IF($P53=2,'3 PlantsCodes'!$D$27,IF($P53=3,'3 PlantsCodes'!$D$28,IF($P53=4,'3 PlantsCodes'!#REF!)))))*IF($R53=1,'3 PlantsCodes'!$D$31,IF(CZ_Prague!$R53=2,'3 PlantsCodes'!$D$32)))</f>
        <v>12.140853003180839</v>
      </c>
      <c r="BI53" s="21">
        <f>IF($O53&gt;0,VLOOKUP($C53,[2]Prague!$AB$7:$AN$40,$O53),0)/(IF($Q53=1,'3 PlantsCodes'!$E$26,IF($Q53=3,'3 PlantsCodes'!$E$28,IF($Q53=4,'3 PlantsCodes'!$E$29,1)))*IF($R53=1,'3 PlantsCodes'!$E$31,IF($R53=2,'3 PlantsCodes'!$E$32)))</f>
        <v>0.30178777217699326</v>
      </c>
      <c r="BJ53" s="21">
        <f>VLOOKUP($C53,[2]Prague!$AB$6:$AZ$40,$T53)</f>
        <v>2.8965996144760031</v>
      </c>
      <c r="BK53" s="21">
        <f>VLOOKUP($C53,[2]Prague!$B$7:$Y$40,18)</f>
        <v>11.353794285713454</v>
      </c>
      <c r="BL53" s="21">
        <f>VLOOKUP($C53,[2]Prague!$B$7:$AA$40,26)</f>
        <v>4.8782134295993362</v>
      </c>
      <c r="BM53" s="22">
        <f>IF($V53=1,-[4]SFH!$E$5,0)</f>
        <v>-14.757142857142858</v>
      </c>
      <c r="BN53" s="63" t="s">
        <v>38</v>
      </c>
      <c r="BO53" s="21">
        <f>IF($N53&gt;0,VLOOKUP($C53,[1]Prague!$AB$7:$AN$40,$N53))/((IF($P53=1,'3 PlantsCodes'!$D$26,IF($P53=2,'3 PlantsCodes'!$D$27,IF($P53=3,'3 PlantsCodes'!$D$28,IF($P53=4,'3 PlantsCodes'!D47)))))*IF($R53=1,'3 PlantsCodes'!$D$31,IF(CZ_Prague!$R53=2,'3 PlantsCodes'!$D$32)))</f>
        <v>12.278480487807737</v>
      </c>
      <c r="BP53" s="21">
        <f>IF($O53&gt;0,VLOOKUP($C53,[1]Prague!$AB$7:$AN$40,$O53),0)/(IF($Q53=1,'3 PlantsCodes'!$E$26,IF($Q53=3,'3 PlantsCodes'!$E$28,IF($Q53=4,'3 PlantsCodes'!$E$29,1)))*IF($R53=1,'3 PlantsCodes'!$E$31,IF($R53=2,'3 PlantsCodes'!$E$32)))</f>
        <v>4.3178739614167447E-2</v>
      </c>
      <c r="BQ53" s="21">
        <f>VLOOKUP($C53,[1]Prague!$AB$6:$AZ$40,$T53)</f>
        <v>4.6095561315016562</v>
      </c>
      <c r="BR53" s="21">
        <f>VLOOKUP($C53,[1]Prague!$B$7:$Y$40,18)</f>
        <v>11.676460606061633</v>
      </c>
      <c r="BS53" s="21">
        <f>VLOOKUP($C53,[1]Prague!$B$7:$AA$40,26)</f>
        <v>4.7012123578135423</v>
      </c>
      <c r="BT53" s="22">
        <f>IF($V53=1,-[4]AB!$E$5,0)</f>
        <v>-9.3090909090909086</v>
      </c>
      <c r="BU53" s="63" t="s">
        <v>38</v>
      </c>
    </row>
    <row r="54" spans="1:73" ht="15" customHeight="1" x14ac:dyDescent="0.25">
      <c r="A54" s="188"/>
      <c r="B54" s="100">
        <v>20</v>
      </c>
      <c r="C54" s="26">
        <f t="shared" ref="C54:W54" si="49">IF(C25="","",C25)</f>
        <v>24</v>
      </c>
      <c r="D54" s="55" t="str">
        <f t="shared" si="49"/>
        <v/>
      </c>
      <c r="E54" s="55" t="str">
        <f t="shared" si="49"/>
        <v/>
      </c>
      <c r="F54" s="54" t="str">
        <f t="shared" si="49"/>
        <v/>
      </c>
      <c r="G54" s="54" t="str">
        <f t="shared" si="49"/>
        <v/>
      </c>
      <c r="H54" s="54">
        <f t="shared" si="49"/>
        <v>0</v>
      </c>
      <c r="I54" s="54">
        <f t="shared" si="49"/>
        <v>3</v>
      </c>
      <c r="J54" s="54">
        <f t="shared" si="49"/>
        <v>3</v>
      </c>
      <c r="K54" s="54">
        <f t="shared" si="49"/>
        <v>2</v>
      </c>
      <c r="L54" s="54">
        <f t="shared" si="49"/>
        <v>1</v>
      </c>
      <c r="M54" s="54">
        <f t="shared" si="49"/>
        <v>3321</v>
      </c>
      <c r="N54" s="54">
        <f t="shared" si="49"/>
        <v>9</v>
      </c>
      <c r="O54" s="54">
        <f t="shared" si="49"/>
        <v>0</v>
      </c>
      <c r="P54" s="54">
        <f t="shared" si="49"/>
        <v>1</v>
      </c>
      <c r="Q54" s="54">
        <f t="shared" si="49"/>
        <v>0</v>
      </c>
      <c r="R54" s="54">
        <f t="shared" si="49"/>
        <v>2</v>
      </c>
      <c r="S54" s="54" t="str">
        <f t="shared" si="49"/>
        <v>o</v>
      </c>
      <c r="T54" s="26">
        <f t="shared" si="49"/>
        <v>18</v>
      </c>
      <c r="U54" s="54">
        <f t="shared" si="49"/>
        <v>0</v>
      </c>
      <c r="V54" s="54">
        <f t="shared" si="49"/>
        <v>0</v>
      </c>
      <c r="W54" s="19" t="str">
        <f t="shared" si="49"/>
        <v/>
      </c>
      <c r="X54" s="23">
        <f>IF(X25&gt;0,VLOOKUP(X25,'[3]2010_Envelope'!$BH$6:$CR$128,18),"")</f>
        <v>12.755785714285716</v>
      </c>
      <c r="Y54" s="23">
        <f>IF(Y25&gt;0,VLOOKUP(Y25,'[3]2010_Envelope'!$BH$6:$CR$128,18),"")</f>
        <v>66.446250000000006</v>
      </c>
      <c r="Z54" s="23">
        <f>IF(Z25&gt;0,VLOOKUP(Z25,'[3]2010_Envelope'!$BH$6:$CR$128,18),"")</f>
        <v>24.168857142857146</v>
      </c>
      <c r="AA54" s="23">
        <f>IF(AA25&gt;0,VLOOKUP(AA25,'[3]2010_Envelope'!$BH$6:$CR$128,18),"")</f>
        <v>64.232142857142861</v>
      </c>
      <c r="AB54" s="23">
        <f>IF(AB25&gt;0,VLOOKUP(AB25,'[3]2010_Envelope'!$BH$6:$CR$128,18),"")</f>
        <v>50.088095238095235</v>
      </c>
      <c r="AC54" s="23">
        <f>IF(AC25&gt;0,VLOOKUP(AC25,'[3]2010_Envelope'!$BH$6:$CR$128,18),"")</f>
        <v>23.357142857142861</v>
      </c>
      <c r="AD54" s="22" t="str">
        <f>IF(AD25&gt;0,VLOOKUP(AD25,'[3]2010_HVAC'!$EY$7:$KA$83,74),"")</f>
        <v/>
      </c>
      <c r="AE54" s="22" t="str">
        <f>IF(AE25&gt;0,VLOOKUP(AE25,'[3]2010_HVAC'!$EY$7:$KA$83,74),"")</f>
        <v/>
      </c>
      <c r="AF54" s="22" t="str">
        <f>IF(AF25&gt;0,VLOOKUP(AF25,'[3]2010_HVAC'!$EY$7:$KA$83,74),"")</f>
        <v/>
      </c>
      <c r="AG54" s="61">
        <f>VLOOKUP($C54,[2]Performance!$A$3:$K$36,3)</f>
        <v>2</v>
      </c>
      <c r="AH54" s="61">
        <f t="shared" ref="AH54:AH60" si="50">IF(AG54=0,74,IF(AG54=1,75,76))</f>
        <v>76</v>
      </c>
      <c r="AI54" s="22">
        <f>IF(AI25&gt;0,VLOOKUP(AI25,'[3]2010_HVAC'!$EY$7:$KA$83,AH54),"")</f>
        <v>8.8637579166764429</v>
      </c>
      <c r="AJ54" s="22" t="str">
        <f>IF(AJ25&gt;0,VLOOKUP(AJ25,'[3]2010_HVAC'!$EY$7:$KA$83,74),"")</f>
        <v/>
      </c>
      <c r="AK54" s="22">
        <f>IF(AK25&gt;0,VLOOKUP(AK25,'[3]2010_HVAC'!$EY$7:$KA$83,74),"")</f>
        <v>42</v>
      </c>
      <c r="AL54" s="22">
        <f>IF(AL25&gt;0,VLOOKUP(AL25,'[3]2010_HVAC'!$EY$7:$KA$83,74),"")</f>
        <v>2.2285714285714286</v>
      </c>
      <c r="AM54" s="22" t="str">
        <f>IF(AM25&gt;0,VLOOKUP(AM25,'[3]2010_HVAC'!$EY$7:$KA$83,74),"")</f>
        <v/>
      </c>
      <c r="AN54" s="22" t="str">
        <f>IF(AN25&gt;0,VLOOKUP(AN25,'[3]2010_HVAC'!$EY$7:$KA$83,74),"")</f>
        <v/>
      </c>
      <c r="AO54" s="14">
        <f t="shared" si="31"/>
        <v>41179.68444166804</v>
      </c>
      <c r="AP54" s="23">
        <f>IF(AP25&gt;0,VLOOKUP(AP25,'[3]2010_Envelope'!$BH$6:$CR$128,19),"")</f>
        <v>6.1725050505050509</v>
      </c>
      <c r="AQ54" s="23">
        <f>IF(AQ25&gt;0,VLOOKUP(AQ25,'[3]2010_Envelope'!$BH$6:$CR$128,19),"")</f>
        <v>21.843151515151511</v>
      </c>
      <c r="AR54" s="23">
        <f>IF(AR25&gt;0,VLOOKUP(AR25,'[3]2010_Envelope'!$BH$6:$CR$128,19),"")</f>
        <v>11.695272727272728</v>
      </c>
      <c r="AS54" s="23">
        <f>IF(AS25&gt;0,VLOOKUP(AS25,'[3]2010_Envelope'!$BH$6:$CR$128,19),"")</f>
        <v>55.853333333333339</v>
      </c>
      <c r="AT54" s="23">
        <f>IF(AT25&gt;0,VLOOKUP(AT25,'[3]2010_Envelope'!$BH$6:$CR$128,19),"")</f>
        <v>46.138047138047135</v>
      </c>
      <c r="AU54" s="23">
        <f>IF(AU25&gt;0,VLOOKUP(AU25,'[3]2010_Envelope'!$BH$6:$CR$128,19),"")</f>
        <v>21.515151515151516</v>
      </c>
      <c r="AV54" s="22" t="str">
        <f>IF(AV25&gt;0,VLOOKUP(AV25,'[3]2010_HVAC'!$EY$7:$KA$83,77),"")</f>
        <v/>
      </c>
      <c r="AW54" s="22" t="str">
        <f>IF(AW25&gt;0,VLOOKUP(AW25,'[3]2010_HVAC'!$EY$7:$KA$83,77),"")</f>
        <v/>
      </c>
      <c r="AX54" s="22" t="str">
        <f>IF(AX25&gt;0,VLOOKUP(AX25,'[3]2010_HVAC'!$EY$7:$KA$83,77),"")</f>
        <v/>
      </c>
      <c r="AY54" s="61">
        <f>VLOOKUP($C54,[1]Performance!$A$3:$K$36,3)</f>
        <v>2</v>
      </c>
      <c r="AZ54" s="61">
        <f t="shared" ref="AZ54:AZ60" si="51">IF(AY54=0,77,IF(AY54=1,78,79))</f>
        <v>79</v>
      </c>
      <c r="BA54" s="22">
        <f>IF(BA25&gt;0,VLOOKUP(BA25,'[3]2010_HVAC'!$EY$7:$KA$83,AZ54),"")</f>
        <v>6.4</v>
      </c>
      <c r="BB54" s="22" t="str">
        <f>IF(BB25&gt;0,VLOOKUP(BB25,'[3]2010_HVAC'!$EY$7:$KA$83,77),"")</f>
        <v/>
      </c>
      <c r="BC54" s="22">
        <f>IF(BC25&gt;0,VLOOKUP(BC25,'[3]2010_HVAC'!$EY$7:$KA$83,77),"")</f>
        <v>38.400000000000006</v>
      </c>
      <c r="BD54" s="22">
        <f>IF(BD25&gt;0,VLOOKUP(BD25,'[3]2010_HVAC'!$EY$7:$KA$83,77),"")</f>
        <v>0.15757575757575756</v>
      </c>
      <c r="BE54" s="22" t="str">
        <f>IF(BE25&gt;0,VLOOKUP(BE25,'[3]2010_HVAC'!$EY$7:$KA$83,77),"")</f>
        <v/>
      </c>
      <c r="BF54" s="22" t="str">
        <f>IF(BF25&gt;0,VLOOKUP(BF25,'[3]2010_HVAC'!$EY$7:$KA$83,77),"")</f>
        <v/>
      </c>
      <c r="BG54" s="14">
        <f t="shared" ref="BG54:BG60" si="52">(SUM(AP54:AX54)+SUM(BA54:BF54))*$BG$5</f>
        <v>206093.28666666671</v>
      </c>
      <c r="BH54" s="21">
        <f>IF($N54&gt;0,VLOOKUP($C54,[2]Prague!$AB$7:$AN$40,$N54))/((IF($P54=1,'3 PlantsCodes'!$D$26,IF($P54=2,'3 PlantsCodes'!$D$27,IF($P54=3,'3 PlantsCodes'!$D$28,IF($P54=4,'3 PlantsCodes'!#REF!)))))*IF($R54=1,'3 PlantsCodes'!$D$31,IF(CZ_Prague!$R54=2,'3 PlantsCodes'!$D$32)))</f>
        <v>67.171500388633746</v>
      </c>
      <c r="BI54" s="21">
        <f>IF($O54&gt;0,VLOOKUP($C54,[2]Prague!$AB$7:$AN$40,$O54),0)/(IF($Q54=1,'3 PlantsCodes'!$E$26,IF($Q54=3,'3 PlantsCodes'!$E$28,IF($Q54=4,'3 PlantsCodes'!$E$29,1)))*IF($R54=1,'3 PlantsCodes'!$E$31,IF($R54=2,'3 PlantsCodes'!$E$32)))</f>
        <v>0</v>
      </c>
      <c r="BJ54" s="21">
        <f>VLOOKUP($C54,[2]Prague!$AB$6:$AZ$40,$T54)</f>
        <v>15.72</v>
      </c>
      <c r="BK54" s="21">
        <f>VLOOKUP($C54,[2]Prague!$B$7:$Y$40,18)</f>
        <v>11.353794285713454</v>
      </c>
      <c r="BL54" s="21">
        <f>VLOOKUP($C54,[2]Prague!$B$7:$AA$40,26)</f>
        <v>0.43562489148249994</v>
      </c>
      <c r="BM54" s="22">
        <f>IF($V54=1,-[4]SFH!$E$5,0)</f>
        <v>0</v>
      </c>
      <c r="BN54" s="63" t="s">
        <v>38</v>
      </c>
      <c r="BO54" s="21">
        <f>IF($N54&gt;0,VLOOKUP($C54,[1]Prague!$AB$7:$AN$40,$N54))/((IF($P54=1,'3 PlantsCodes'!$D$26,IF($P54=2,'3 PlantsCodes'!$D$27,IF($P54=3,'3 PlantsCodes'!$D$28,IF($P54=4,'3 PlantsCodes'!D48)))))*IF($R54=1,'3 PlantsCodes'!$D$31,IF(CZ_Prague!$R54=2,'3 PlantsCodes'!$D$32)))</f>
        <v>63.294828355372921</v>
      </c>
      <c r="BP54" s="21">
        <f>IF($O54&gt;0,VLOOKUP($C54,[1]Prague!$AB$7:$AN$40,$O54),0)/(IF($Q54=1,'3 PlantsCodes'!$E$26,IF($Q54=3,'3 PlantsCodes'!$E$28,IF($Q54=4,'3 PlantsCodes'!$E$29,1)))*IF($R54=1,'3 PlantsCodes'!$E$31,IF($R54=2,'3 PlantsCodes'!$E$32)))</f>
        <v>0</v>
      </c>
      <c r="BQ54" s="21">
        <f>VLOOKUP($C54,[1]Prague!$AB$6:$AZ$40,$T54)</f>
        <v>24.27</v>
      </c>
      <c r="BR54" s="21">
        <f>VLOOKUP($C54,[1]Prague!$B$7:$Y$40,18)</f>
        <v>11.676460606061633</v>
      </c>
      <c r="BS54" s="21">
        <f>VLOOKUP($C54,[1]Prague!$B$7:$AA$40,26)</f>
        <v>0.39076658458170371</v>
      </c>
      <c r="BT54" s="22">
        <f>IF($V54=1,-[4]AB!$E$5,0)</f>
        <v>0</v>
      </c>
      <c r="BU54" s="63" t="s">
        <v>38</v>
      </c>
    </row>
    <row r="55" spans="1:73" x14ac:dyDescent="0.25">
      <c r="A55" s="190"/>
      <c r="B55" s="100">
        <v>21</v>
      </c>
      <c r="C55" s="26">
        <f t="shared" ref="C55:W55" si="53">IF(C26="","",C26)</f>
        <v>16</v>
      </c>
      <c r="D55" s="55" t="str">
        <f t="shared" si="53"/>
        <v/>
      </c>
      <c r="E55" s="55" t="str">
        <f t="shared" si="53"/>
        <v/>
      </c>
      <c r="F55" s="54" t="str">
        <f t="shared" si="53"/>
        <v/>
      </c>
      <c r="G55" s="54" t="str">
        <f t="shared" si="53"/>
        <v/>
      </c>
      <c r="H55" s="54">
        <f t="shared" si="53"/>
        <v>1</v>
      </c>
      <c r="I55" s="54">
        <f t="shared" si="53"/>
        <v>2</v>
      </c>
      <c r="J55" s="54">
        <f t="shared" si="53"/>
        <v>3</v>
      </c>
      <c r="K55" s="54">
        <f t="shared" si="53"/>
        <v>2</v>
      </c>
      <c r="L55" s="54">
        <f t="shared" si="53"/>
        <v>2</v>
      </c>
      <c r="M55" s="54">
        <f t="shared" si="53"/>
        <v>2322</v>
      </c>
      <c r="N55" s="54">
        <f t="shared" si="53"/>
        <v>4</v>
      </c>
      <c r="O55" s="54">
        <f t="shared" si="53"/>
        <v>0</v>
      </c>
      <c r="P55" s="54">
        <f t="shared" si="53"/>
        <v>2</v>
      </c>
      <c r="Q55" s="54">
        <f t="shared" si="53"/>
        <v>0</v>
      </c>
      <c r="R55" s="54">
        <f t="shared" si="53"/>
        <v>2</v>
      </c>
      <c r="S55" s="54" t="str">
        <f t="shared" si="53"/>
        <v>o</v>
      </c>
      <c r="T55" s="26">
        <f t="shared" si="53"/>
        <v>15</v>
      </c>
      <c r="U55" s="54">
        <f t="shared" si="53"/>
        <v>0</v>
      </c>
      <c r="V55" s="54">
        <f t="shared" si="53"/>
        <v>1</v>
      </c>
      <c r="W55" s="19" t="str">
        <f t="shared" si="53"/>
        <v/>
      </c>
      <c r="X55" s="23">
        <f>IF(X26&gt;0,VLOOKUP(X26,'[3]2010_Envelope'!$BH$6:$CR$128,18),"")</f>
        <v>9.3989999999999991</v>
      </c>
      <c r="Y55" s="23">
        <f>IF(Y26&gt;0,VLOOKUP(Y26,'[3]2010_Envelope'!$BH$6:$CR$128,18),"")</f>
        <v>58.045000000000002</v>
      </c>
      <c r="Z55" s="23">
        <f>IF(Z26&gt;0,VLOOKUP(Z26,'[3]2010_Envelope'!$BH$6:$CR$128,18),"")</f>
        <v>21.483428571428572</v>
      </c>
      <c r="AA55" s="23">
        <f>IF(AA26&gt;0,VLOOKUP(AA26,'[3]2010_Envelope'!$BH$6:$CR$128,18),"")</f>
        <v>64.232142857142861</v>
      </c>
      <c r="AB55" s="23">
        <f>IF(AB26&gt;0,VLOOKUP(AB26,'[3]2010_Envelope'!$BH$6:$CR$128,18),"")</f>
        <v>50.088095238095235</v>
      </c>
      <c r="AC55" s="23">
        <f>IF(AC26&gt;0,VLOOKUP(AC26,'[3]2010_Envelope'!$BH$6:$CR$128,18),"")</f>
        <v>23.357142857142861</v>
      </c>
      <c r="AD55" s="22">
        <f>IF(AD26&gt;0,VLOOKUP(AD26,'[3]2010_HVAC'!$EY$7:$KA$83,74),"")</f>
        <v>5.3374999999999995</v>
      </c>
      <c r="AE55" s="22">
        <f>IF(AE26&gt;0,VLOOKUP(AE26,'[3]2010_HVAC'!$EY$7:$KA$83,74),"")</f>
        <v>14.945000000000002</v>
      </c>
      <c r="AF55" s="22" t="str">
        <f>IF(AF26&gt;0,VLOOKUP(AF26,'[3]2010_HVAC'!$EY$7:$KA$83,74),"")</f>
        <v/>
      </c>
      <c r="AG55" s="61">
        <f>VLOOKUP($C55,[2]Performance!$A$3:$K$36,3)</f>
        <v>2</v>
      </c>
      <c r="AH55" s="61">
        <f t="shared" si="50"/>
        <v>76</v>
      </c>
      <c r="AI55" s="22">
        <f>IF(AI26&gt;0,VLOOKUP(AI26,'[3]2010_HVAC'!$EY$7:$KA$83,AH55),"")</f>
        <v>12.440426736714599</v>
      </c>
      <c r="AJ55" s="22" t="str">
        <f>IF(AJ26&gt;0,VLOOKUP(AJ26,'[3]2010_HVAC'!$EY$7:$KA$83,74),"")</f>
        <v/>
      </c>
      <c r="AK55" s="22">
        <f>IF(AK26&gt;0,VLOOKUP(AK26,'[3]2010_HVAC'!$EY$7:$KA$83,74),"")</f>
        <v>36</v>
      </c>
      <c r="AL55" s="22">
        <f>IF(AL26&gt;0,VLOOKUP(AL26,'[3]2010_HVAC'!$EY$7:$KA$83,74),"")</f>
        <v>2.2285714285714286</v>
      </c>
      <c r="AM55" s="22" t="str">
        <f>IF(AM26&gt;0,VLOOKUP(AM26,'[3]2010_HVAC'!$EY$7:$KA$83,74),"")</f>
        <v/>
      </c>
      <c r="AN55" s="22">
        <f>IF(AN26&gt;0,VLOOKUP(AN26,'[3]2010_HVAC'!$EY$7:$KA$83,74),"")</f>
        <v>46.875</v>
      </c>
      <c r="AO55" s="14">
        <f t="shared" ref="AO55:AO60" si="54">(SUM(X55:AF55)+SUM(AI55:AN55))*$AO$5</f>
        <v>48220.383076473379</v>
      </c>
      <c r="AP55" s="23">
        <f>IF(AP26&gt;0,VLOOKUP(AP26,'[3]2010_Envelope'!$BH$6:$CR$128,19),"")</f>
        <v>4.5481616161616163</v>
      </c>
      <c r="AQ55" s="23">
        <f>IF(AQ26&gt;0,VLOOKUP(AQ26,'[3]2010_Envelope'!$BH$6:$CR$128,19),"")</f>
        <v>19.081373737373735</v>
      </c>
      <c r="AR55" s="23">
        <f>IF(AR26&gt;0,VLOOKUP(AR26,'[3]2010_Envelope'!$BH$6:$CR$128,19),"")</f>
        <v>10.395797979797981</v>
      </c>
      <c r="AS55" s="23">
        <f>IF(AS26&gt;0,VLOOKUP(AS26,'[3]2010_Envelope'!$BH$6:$CR$128,19),"")</f>
        <v>55.853333333333339</v>
      </c>
      <c r="AT55" s="23">
        <f>IF(AT26&gt;0,VLOOKUP(AT26,'[3]2010_Envelope'!$BH$6:$CR$128,19),"")</f>
        <v>46.138047138047135</v>
      </c>
      <c r="AU55" s="23">
        <f>IF(AU26&gt;0,VLOOKUP(AU26,'[3]2010_Envelope'!$BH$6:$CR$128,19),"")</f>
        <v>21.515151515151516</v>
      </c>
      <c r="AV55" s="22">
        <f>IF(AV26&gt;0,VLOOKUP(AV26,'[3]2010_HVAC'!$EY$7:$KA$83,77),"")</f>
        <v>4.5018181818181811</v>
      </c>
      <c r="AW55" s="22">
        <f>IF(AW26&gt;0,VLOOKUP(AW26,'[3]2010_HVAC'!$EY$7:$KA$83,77),"")</f>
        <v>11.554666666666668</v>
      </c>
      <c r="AX55" s="22" t="str">
        <f>IF(AX26&gt;0,VLOOKUP(AX26,'[3]2010_HVAC'!$EY$7:$KA$83,77),"")</f>
        <v/>
      </c>
      <c r="AY55" s="61">
        <f>VLOOKUP($C55,[1]Performance!$A$3:$K$36,3)</f>
        <v>2</v>
      </c>
      <c r="AZ55" s="61">
        <f t="shared" si="51"/>
        <v>79</v>
      </c>
      <c r="BA55" s="22">
        <f>IF(BA26&gt;0,VLOOKUP(BA26,'[3]2010_HVAC'!$EY$7:$KA$83,AZ55),"")</f>
        <v>8.5503700862652128</v>
      </c>
      <c r="BB55" s="22" t="str">
        <f>IF(BB26&gt;0,VLOOKUP(BB26,'[3]2010_HVAC'!$EY$7:$KA$83,77),"")</f>
        <v/>
      </c>
      <c r="BC55" s="22">
        <f>IF(BC26&gt;0,VLOOKUP(BC26,'[3]2010_HVAC'!$EY$7:$KA$83,77),"")</f>
        <v>33.6</v>
      </c>
      <c r="BD55" s="22">
        <f>IF(BD26&gt;0,VLOOKUP(BD26,'[3]2010_HVAC'!$EY$7:$KA$83,77),"")</f>
        <v>0.15757575757575756</v>
      </c>
      <c r="BE55" s="22" t="str">
        <f>IF(BE26&gt;0,VLOOKUP(BE26,'[3]2010_HVAC'!$EY$7:$KA$83,77),"")</f>
        <v/>
      </c>
      <c r="BF55" s="22">
        <f>IF(BF26&gt;0,VLOOKUP(BF26,'[3]2010_HVAC'!$EY$7:$KA$83,77),"")</f>
        <v>29.166666666666668</v>
      </c>
      <c r="BG55" s="14">
        <f t="shared" si="52"/>
        <v>242612.33305206927</v>
      </c>
      <c r="BH55" s="21">
        <f>IF($N55&gt;0,VLOOKUP($C55,[2]Prague!$AB$7:$AN$40,$N55))/((IF($P55=1,'3 PlantsCodes'!$D$26,IF($P55=2,'3 PlantsCodes'!$D$27,IF($P55=3,'3 PlantsCodes'!$D$28,IF($P55=4,'3 PlantsCodes'!#REF!)))))*IF($R55=1,'3 PlantsCodes'!$D$31,IF(CZ_Prague!$R55=2,'3 PlantsCodes'!$D$32)))</f>
        <v>63.240899823338957</v>
      </c>
      <c r="BI55" s="21">
        <f>IF($O55&gt;0,VLOOKUP($C55,[2]Prague!$AB$7:$AN$40,$O55),0)/(IF($Q55=1,'3 PlantsCodes'!$E$26,IF($Q55=3,'3 PlantsCodes'!$E$28,IF($Q55=4,'3 PlantsCodes'!$E$29,1)))*IF($R55=1,'3 PlantsCodes'!$E$31,IF($R55=2,'3 PlantsCodes'!$E$32)))</f>
        <v>0</v>
      </c>
      <c r="BJ55" s="21">
        <f>VLOOKUP($C55,[2]Prague!$AB$6:$AZ$40,$T55)</f>
        <v>16.547368421052632</v>
      </c>
      <c r="BK55" s="21">
        <f>VLOOKUP($C55,[2]Prague!$B$7:$Y$40,18)</f>
        <v>11.353794285713454</v>
      </c>
      <c r="BL55" s="21">
        <f>VLOOKUP($C55,[2]Prague!$B$7:$AA$40,26)</f>
        <v>4.9137925585541709</v>
      </c>
      <c r="BM55" s="22">
        <f>IF($V55=1,-[4]SFH!$E$5,0)</f>
        <v>-14.757142857142858</v>
      </c>
      <c r="BN55" s="63" t="s">
        <v>38</v>
      </c>
      <c r="BO55" s="21">
        <f>IF($N55&gt;0,VLOOKUP($C55,[1]Prague!$AB$7:$AN$40,$N55))/((IF($P55=1,'3 PlantsCodes'!$D$26,IF($P55=2,'3 PlantsCodes'!$D$27,IF($P55=3,'3 PlantsCodes'!$D$28,IF($P55=4,'3 PlantsCodes'!D49)))))*IF($R55=1,'3 PlantsCodes'!$D$31,IF(CZ_Prague!$R55=2,'3 PlantsCodes'!$D$32)))</f>
        <v>53.692707365699292</v>
      </c>
      <c r="BP55" s="21">
        <f>IF($O55&gt;0,VLOOKUP($C55,[1]Prague!$AB$7:$AN$40,$O55),0)/(IF($Q55=1,'3 PlantsCodes'!$E$26,IF($Q55=3,'3 PlantsCodes'!$E$28,IF($Q55=4,'3 PlantsCodes'!$E$29,1)))*IF($R55=1,'3 PlantsCodes'!$E$31,IF($R55=2,'3 PlantsCodes'!$E$32)))</f>
        <v>0</v>
      </c>
      <c r="BQ55" s="21">
        <f>VLOOKUP($C55,[1]Prague!$AB$6:$AZ$40,$T55)</f>
        <v>25.547368421052632</v>
      </c>
      <c r="BR55" s="21">
        <f>VLOOKUP($C55,[1]Prague!$B$7:$Y$40,18)</f>
        <v>11.676460606061633</v>
      </c>
      <c r="BS55" s="21">
        <f>VLOOKUP($C55,[1]Prague!$B$7:$AA$40,26)</f>
        <v>4.7127429236312732</v>
      </c>
      <c r="BT55" s="22">
        <f>IF($V55=1,-[4]AB!$E$5,0)</f>
        <v>-9.3090909090909086</v>
      </c>
      <c r="BU55" s="63" t="s">
        <v>38</v>
      </c>
    </row>
    <row r="56" spans="1:73" x14ac:dyDescent="0.25">
      <c r="A56" s="190"/>
      <c r="B56" s="100">
        <v>22</v>
      </c>
      <c r="C56" s="26">
        <f t="shared" ref="C56:W56" si="55">IF(C27="","",C27)</f>
        <v>32</v>
      </c>
      <c r="D56" s="55" t="str">
        <f t="shared" si="55"/>
        <v/>
      </c>
      <c r="E56" s="55" t="str">
        <f t="shared" si="55"/>
        <v/>
      </c>
      <c r="F56" s="54" t="str">
        <f t="shared" si="55"/>
        <v/>
      </c>
      <c r="G56" s="54" t="str">
        <f t="shared" si="55"/>
        <v/>
      </c>
      <c r="H56" s="54">
        <f t="shared" si="55"/>
        <v>0</v>
      </c>
      <c r="I56" s="54">
        <f t="shared" si="55"/>
        <v>4</v>
      </c>
      <c r="J56" s="54">
        <f t="shared" si="55"/>
        <v>3</v>
      </c>
      <c r="K56" s="54">
        <f t="shared" si="55"/>
        <v>2</v>
      </c>
      <c r="L56" s="54">
        <f t="shared" si="55"/>
        <v>1</v>
      </c>
      <c r="M56" s="54">
        <f t="shared" si="55"/>
        <v>4321</v>
      </c>
      <c r="N56" s="54">
        <f t="shared" si="55"/>
        <v>8</v>
      </c>
      <c r="O56" s="54">
        <f t="shared" si="55"/>
        <v>0</v>
      </c>
      <c r="P56" s="54">
        <f t="shared" si="55"/>
        <v>1</v>
      </c>
      <c r="Q56" s="54">
        <f t="shared" si="55"/>
        <v>0</v>
      </c>
      <c r="R56" s="54">
        <f t="shared" si="55"/>
        <v>2</v>
      </c>
      <c r="S56" s="54" t="str">
        <f t="shared" si="55"/>
        <v>o</v>
      </c>
      <c r="T56" s="26">
        <f t="shared" si="55"/>
        <v>23</v>
      </c>
      <c r="U56" s="54">
        <f t="shared" si="55"/>
        <v>1</v>
      </c>
      <c r="V56" s="54">
        <f t="shared" si="55"/>
        <v>1</v>
      </c>
      <c r="W56" s="19" t="str">
        <f t="shared" si="55"/>
        <v/>
      </c>
      <c r="X56" s="23">
        <f>IF(X27&gt;0,VLOOKUP(X27,'[3]2010_Envelope'!$BH$6:$CR$128,18),"")</f>
        <v>16.112571428571432</v>
      </c>
      <c r="Y56" s="23">
        <f>IF(Y27&gt;0,VLOOKUP(Y27,'[3]2010_Envelope'!$BH$6:$CR$128,18),"")</f>
        <v>74.847499999999997</v>
      </c>
      <c r="Z56" s="23">
        <f>IF(Z27&gt;0,VLOOKUP(Z27,'[3]2010_Envelope'!$BH$6:$CR$128,18),"")</f>
        <v>29.539714285714282</v>
      </c>
      <c r="AA56" s="23">
        <f>IF(AA27&gt;0,VLOOKUP(AA27,'[3]2010_Envelope'!$BH$6:$CR$128,18),"")</f>
        <v>64.232142857142861</v>
      </c>
      <c r="AB56" s="23">
        <f>IF(AB27&gt;0,VLOOKUP(AB27,'[3]2010_Envelope'!$BH$6:$CR$128,18),"")</f>
        <v>50.088095238095235</v>
      </c>
      <c r="AC56" s="23">
        <f>IF(AC27&gt;0,VLOOKUP(AC27,'[3]2010_Envelope'!$BH$6:$CR$128,18),"")</f>
        <v>23.357142857142861</v>
      </c>
      <c r="AD56" s="22" t="str">
        <f>IF(AD27&gt;0,VLOOKUP(AD27,'[3]2010_HVAC'!$EY$7:$KA$83,74),"")</f>
        <v/>
      </c>
      <c r="AE56" s="22" t="str">
        <f>IF(AE27&gt;0,VLOOKUP(AE27,'[3]2010_HVAC'!$EY$7:$KA$83,74),"")</f>
        <v/>
      </c>
      <c r="AF56" s="22" t="str">
        <f>IF(AF27&gt;0,VLOOKUP(AF27,'[3]2010_HVAC'!$EY$7:$KA$83,74),"")</f>
        <v/>
      </c>
      <c r="AG56" s="61">
        <f>VLOOKUP($C56,[2]Performance!$A$3:$K$36,3)</f>
        <v>2</v>
      </c>
      <c r="AH56" s="61">
        <f t="shared" si="50"/>
        <v>76</v>
      </c>
      <c r="AI56" s="22">
        <f>IF(AI27&gt;0,VLOOKUP(AI27,'[3]2010_HVAC'!$EY$7:$KA$83,AH56),"")</f>
        <v>96.312981187467869</v>
      </c>
      <c r="AJ56" s="22" t="str">
        <f>IF(AJ27&gt;0,VLOOKUP(AJ27,'[3]2010_HVAC'!$EY$7:$KA$83,74),"")</f>
        <v/>
      </c>
      <c r="AK56" s="22">
        <f>IF(AK27&gt;0,VLOOKUP(AK27,'[3]2010_HVAC'!$EY$7:$KA$83,74),"")</f>
        <v>42</v>
      </c>
      <c r="AL56" s="22">
        <f>IF(AL27&gt;0,VLOOKUP(AL27,'[3]2010_HVAC'!$EY$7:$KA$83,74),"")</f>
        <v>2.2285714285714286</v>
      </c>
      <c r="AM56" s="22">
        <f>IF(AM27&gt;0,VLOOKUP(AM27,'[3]2010_HVAC'!$EY$7:$KA$83,74),"")</f>
        <v>9.6428571428571423</v>
      </c>
      <c r="AN56" s="22">
        <f>IF(AN27&gt;0,VLOOKUP(AN27,'[3]2010_HVAC'!$EY$7:$KA$83,74),"")</f>
        <v>46.875</v>
      </c>
      <c r="AO56" s="14">
        <f t="shared" si="54"/>
        <v>63733.120699578831</v>
      </c>
      <c r="AP56" s="23">
        <f>IF(AP27&gt;0,VLOOKUP(AP27,'[3]2010_Envelope'!$BH$6:$CR$128,19),"")</f>
        <v>7.7968484848484856</v>
      </c>
      <c r="AQ56" s="23">
        <f>IF(AQ27&gt;0,VLOOKUP(AQ27,'[3]2010_Envelope'!$BH$6:$CR$128,19),"")</f>
        <v>24.604929292929292</v>
      </c>
      <c r="AR56" s="23">
        <f>IF(AR27&gt;0,VLOOKUP(AR27,'[3]2010_Envelope'!$BH$6:$CR$128,19),"")</f>
        <v>14.294222222222221</v>
      </c>
      <c r="AS56" s="23">
        <f>IF(AS27&gt;0,VLOOKUP(AS27,'[3]2010_Envelope'!$BH$6:$CR$128,19),"")</f>
        <v>55.853333333333339</v>
      </c>
      <c r="AT56" s="23">
        <f>IF(AT27&gt;0,VLOOKUP(AT27,'[3]2010_Envelope'!$BH$6:$CR$128,19),"")</f>
        <v>46.138047138047135</v>
      </c>
      <c r="AU56" s="23">
        <f>IF(AU27&gt;0,VLOOKUP(AU27,'[3]2010_Envelope'!$BH$6:$CR$128,19),"")</f>
        <v>21.515151515151516</v>
      </c>
      <c r="AV56" s="22" t="str">
        <f>IF(AV27&gt;0,VLOOKUP(AV27,'[3]2010_HVAC'!$EY$7:$KA$83,77),"")</f>
        <v/>
      </c>
      <c r="AW56" s="22" t="str">
        <f>IF(AW27&gt;0,VLOOKUP(AW27,'[3]2010_HVAC'!$EY$7:$KA$83,77),"")</f>
        <v/>
      </c>
      <c r="AX56" s="22" t="str">
        <f>IF(AX27&gt;0,VLOOKUP(AX27,'[3]2010_HVAC'!$EY$7:$KA$83,77),"")</f>
        <v/>
      </c>
      <c r="AY56" s="61">
        <f>VLOOKUP($C56,[1]Performance!$A$3:$K$36,3)</f>
        <v>2</v>
      </c>
      <c r="AZ56" s="61">
        <f t="shared" si="51"/>
        <v>79</v>
      </c>
      <c r="BA56" s="22">
        <f>IF(BA27&gt;0,VLOOKUP(BA27,'[3]2010_HVAC'!$EY$7:$KA$83,AZ56),"")</f>
        <v>65.959997808331636</v>
      </c>
      <c r="BB56" s="22" t="str">
        <f>IF(BB27&gt;0,VLOOKUP(BB27,'[3]2010_HVAC'!$EY$7:$KA$83,77),"")</f>
        <v/>
      </c>
      <c r="BC56" s="22">
        <f>IF(BC27&gt;0,VLOOKUP(BC27,'[3]2010_HVAC'!$EY$7:$KA$83,77),"")</f>
        <v>38.400000000000006</v>
      </c>
      <c r="BD56" s="22">
        <f>IF(BD27&gt;0,VLOOKUP(BD27,'[3]2010_HVAC'!$EY$7:$KA$83,77),"")</f>
        <v>0.15757575757575756</v>
      </c>
      <c r="BE56" s="22">
        <f>IF(BE27&gt;0,VLOOKUP(BE27,'[3]2010_HVAC'!$EY$7:$KA$83,77),"")</f>
        <v>12.080808080808081</v>
      </c>
      <c r="BF56" s="22">
        <f>IF(BF27&gt;0,VLOOKUP(BF27,'[3]2010_HVAC'!$EY$7:$KA$83,77),"")</f>
        <v>29.166666666666668</v>
      </c>
      <c r="BG56" s="14">
        <f t="shared" si="52"/>
        <v>312807.90449691506</v>
      </c>
      <c r="BH56" s="21">
        <f>IF($N56&gt;0,VLOOKUP($C56,[2]Prague!$AB$7:$AN$40,$N56))/((IF($P56=1,'3 PlantsCodes'!$D$26,IF($P56=2,'3 PlantsCodes'!$D$27,IF($P56=3,'3 PlantsCodes'!$D$28,IF($P56=4,'3 PlantsCodes'!#REF!)))))*IF($R56=1,'3 PlantsCodes'!$D$31,IF(CZ_Prague!$R56=2,'3 PlantsCodes'!$D$32)))</f>
        <v>17.118105850609094</v>
      </c>
      <c r="BI56" s="21">
        <f>IF($O56&gt;0,VLOOKUP($C56,[2]Prague!$AB$7:$AN$40,$O56),0)/(IF($Q56=1,'3 PlantsCodes'!$E$26,IF($Q56=3,'3 PlantsCodes'!$E$28,IF($Q56=4,'3 PlantsCodes'!$E$29,1)))*IF($R56=1,'3 PlantsCodes'!$E$31,IF($R56=2,'3 PlantsCodes'!$E$32)))</f>
        <v>0</v>
      </c>
      <c r="BJ56" s="21">
        <f>VLOOKUP($C56,[2]Prague!$AB$6:$AZ$40,$T56)</f>
        <v>2.8320173716589823</v>
      </c>
      <c r="BK56" s="21">
        <f>VLOOKUP($C56,[2]Prague!$B$7:$Y$40,18)</f>
        <v>11.353794285713454</v>
      </c>
      <c r="BL56" s="21">
        <f>VLOOKUP($C56,[2]Prague!$B$7:$AA$40,26)</f>
        <v>0.42280698035880704</v>
      </c>
      <c r="BM56" s="22">
        <f>IF($V56=1,-[4]SFH!$E$5,0)</f>
        <v>-14.757142857142858</v>
      </c>
      <c r="BN56" s="63" t="s">
        <v>38</v>
      </c>
      <c r="BO56" s="21">
        <f>IF($N56&gt;0,VLOOKUP($C56,[1]Prague!$AB$7:$AN$40,$N56))/((IF($P56=1,'3 PlantsCodes'!$D$26,IF($P56=2,'3 PlantsCodes'!$D$27,IF($P56=3,'3 PlantsCodes'!$D$28,IF($P56=4,'3 PlantsCodes'!D50)))))*IF($R56=1,'3 PlantsCodes'!$D$31,IF(CZ_Prague!$R56=2,'3 PlantsCodes'!$D$32)))</f>
        <v>16.98462069813894</v>
      </c>
      <c r="BP56" s="21">
        <f>IF($O56&gt;0,VLOOKUP($C56,[1]Prague!$AB$7:$AN$40,$O56),0)/(IF($Q56=1,'3 PlantsCodes'!$E$26,IF($Q56=3,'3 PlantsCodes'!$E$28,IF($Q56=4,'3 PlantsCodes'!$E$29,1)))*IF($R56=1,'3 PlantsCodes'!$E$31,IF($R56=2,'3 PlantsCodes'!$E$32)))</f>
        <v>0</v>
      </c>
      <c r="BQ56" s="21">
        <f>VLOOKUP($C56,[1]Prague!$AB$6:$AZ$40,$T56)</f>
        <v>4.4608940120476896</v>
      </c>
      <c r="BR56" s="21">
        <f>VLOOKUP($C56,[1]Prague!$B$7:$Y$40,18)</f>
        <v>11.676460606061633</v>
      </c>
      <c r="BS56" s="21">
        <f>VLOOKUP($C56,[1]Prague!$B$7:$AA$40,26)</f>
        <v>0.38622794800323229</v>
      </c>
      <c r="BT56" s="22">
        <f>IF($V56=1,-[4]AB!$E$5,0)</f>
        <v>-9.3090909090909086</v>
      </c>
      <c r="BU56" s="63" t="s">
        <v>38</v>
      </c>
    </row>
    <row r="57" spans="1:73" x14ac:dyDescent="0.25">
      <c r="A57" s="190"/>
      <c r="B57" s="100">
        <v>23</v>
      </c>
      <c r="C57" s="26">
        <f t="shared" ref="C57:W57" si="56">IF(C28="","",C28)</f>
        <v>32</v>
      </c>
      <c r="D57" s="55" t="str">
        <f t="shared" si="56"/>
        <v/>
      </c>
      <c r="E57" s="55" t="str">
        <f t="shared" si="56"/>
        <v/>
      </c>
      <c r="F57" s="54" t="str">
        <f t="shared" si="56"/>
        <v/>
      </c>
      <c r="G57" s="54" t="str">
        <f t="shared" si="56"/>
        <v/>
      </c>
      <c r="H57" s="54">
        <f t="shared" si="56"/>
        <v>0</v>
      </c>
      <c r="I57" s="54">
        <f t="shared" si="56"/>
        <v>4</v>
      </c>
      <c r="J57" s="54">
        <f t="shared" si="56"/>
        <v>3</v>
      </c>
      <c r="K57" s="54">
        <f t="shared" si="56"/>
        <v>2</v>
      </c>
      <c r="L57" s="54">
        <f t="shared" si="56"/>
        <v>1</v>
      </c>
      <c r="M57" s="54">
        <f t="shared" si="56"/>
        <v>4321</v>
      </c>
      <c r="N57" s="54">
        <f t="shared" si="56"/>
        <v>8</v>
      </c>
      <c r="O57" s="54">
        <f t="shared" si="56"/>
        <v>0</v>
      </c>
      <c r="P57" s="54">
        <f t="shared" si="56"/>
        <v>1</v>
      </c>
      <c r="Q57" s="54">
        <f t="shared" si="56"/>
        <v>0</v>
      </c>
      <c r="R57" s="54">
        <f t="shared" si="56"/>
        <v>2</v>
      </c>
      <c r="S57" s="54" t="str">
        <f t="shared" si="56"/>
        <v>o</v>
      </c>
      <c r="T57" s="26">
        <f t="shared" si="56"/>
        <v>23</v>
      </c>
      <c r="U57" s="54">
        <f t="shared" si="56"/>
        <v>1</v>
      </c>
      <c r="V57" s="54">
        <f t="shared" si="56"/>
        <v>1</v>
      </c>
      <c r="W57" s="19" t="str">
        <f t="shared" si="56"/>
        <v/>
      </c>
      <c r="X57" s="23">
        <f>IF(X28&gt;0,VLOOKUP(X28,'[3]2010_Envelope'!$BH$6:$CR$128,18),"")</f>
        <v>16.112571428571432</v>
      </c>
      <c r="Y57" s="23">
        <f>IF(Y28&gt;0,VLOOKUP(Y28,'[3]2010_Envelope'!$BH$6:$CR$128,18),"")</f>
        <v>74.847499999999997</v>
      </c>
      <c r="Z57" s="23">
        <f>IF(Z28&gt;0,VLOOKUP(Z28,'[3]2010_Envelope'!$BH$6:$CR$128,18),"")</f>
        <v>29.539714285714282</v>
      </c>
      <c r="AA57" s="23">
        <f>IF(AA28&gt;0,VLOOKUP(AA28,'[3]2010_Envelope'!$BH$6:$CR$128,18),"")</f>
        <v>64.232142857142861</v>
      </c>
      <c r="AB57" s="23">
        <f>IF(AB28&gt;0,VLOOKUP(AB28,'[3]2010_Envelope'!$BH$6:$CR$128,18),"")</f>
        <v>50.088095238095235</v>
      </c>
      <c r="AC57" s="23">
        <f>IF(AC28&gt;0,VLOOKUP(AC28,'[3]2010_Envelope'!$BH$6:$CR$128,18),"")</f>
        <v>23.357142857142861</v>
      </c>
      <c r="AD57" s="22" t="str">
        <f>IF(AD28&gt;0,VLOOKUP(AD28,'[3]2010_HVAC'!$EY$7:$KA$83,74),"")</f>
        <v/>
      </c>
      <c r="AE57" s="22" t="str">
        <f>IF(AE28&gt;0,VLOOKUP(AE28,'[3]2010_HVAC'!$EY$7:$KA$83,74),"")</f>
        <v/>
      </c>
      <c r="AF57" s="22" t="str">
        <f>IF(AF28&gt;0,VLOOKUP(AF28,'[3]2010_HVAC'!$EY$7:$KA$83,74),"")</f>
        <v/>
      </c>
      <c r="AG57" s="61">
        <f>VLOOKUP($C57,[2]Performance!$A$3:$K$36,3)</f>
        <v>2</v>
      </c>
      <c r="AH57" s="61">
        <f t="shared" si="50"/>
        <v>76</v>
      </c>
      <c r="AI57" s="22">
        <f>IF(AI28&gt;0,VLOOKUP(AI28,'[3]2010_HVAC'!$EY$7:$KA$83,AH57),"")</f>
        <v>96.312981187467869</v>
      </c>
      <c r="AJ57" s="22" t="str">
        <f>IF(AJ28&gt;0,VLOOKUP(AJ28,'[3]2010_HVAC'!$EY$7:$KA$83,74),"")</f>
        <v/>
      </c>
      <c r="AK57" s="22">
        <f>IF(AK28&gt;0,VLOOKUP(AK28,'[3]2010_HVAC'!$EY$7:$KA$83,74),"")</f>
        <v>42</v>
      </c>
      <c r="AL57" s="22">
        <f>IF(AL28&gt;0,VLOOKUP(AL28,'[3]2010_HVAC'!$EY$7:$KA$83,74),"")</f>
        <v>2.2285714285714286</v>
      </c>
      <c r="AM57" s="22">
        <f>IF(AM28&gt;0,VLOOKUP(AM28,'[3]2010_HVAC'!$EY$7:$KA$83,74),"")</f>
        <v>9.6428571428571423</v>
      </c>
      <c r="AN57" s="22">
        <f>IF(AN28&gt;0,VLOOKUP(AN28,'[3]2010_HVAC'!$EY$7:$KA$83,74),"")</f>
        <v>46.875</v>
      </c>
      <c r="AO57" s="14">
        <f t="shared" si="54"/>
        <v>63733.120699578831</v>
      </c>
      <c r="AP57" s="23">
        <f>IF(AP28&gt;0,VLOOKUP(AP28,'[3]2010_Envelope'!$BH$6:$CR$128,19),"")</f>
        <v>7.7968484848484856</v>
      </c>
      <c r="AQ57" s="23">
        <f>IF(AQ28&gt;0,VLOOKUP(AQ28,'[3]2010_Envelope'!$BH$6:$CR$128,19),"")</f>
        <v>24.604929292929292</v>
      </c>
      <c r="AR57" s="23">
        <f>IF(AR28&gt;0,VLOOKUP(AR28,'[3]2010_Envelope'!$BH$6:$CR$128,19),"")</f>
        <v>14.294222222222221</v>
      </c>
      <c r="AS57" s="23">
        <f>IF(AS28&gt;0,VLOOKUP(AS28,'[3]2010_Envelope'!$BH$6:$CR$128,19),"")</f>
        <v>55.853333333333339</v>
      </c>
      <c r="AT57" s="23">
        <f>IF(AT28&gt;0,VLOOKUP(AT28,'[3]2010_Envelope'!$BH$6:$CR$128,19),"")</f>
        <v>46.138047138047135</v>
      </c>
      <c r="AU57" s="23">
        <f>IF(AU28&gt;0,VLOOKUP(AU28,'[3]2010_Envelope'!$BH$6:$CR$128,19),"")</f>
        <v>21.515151515151516</v>
      </c>
      <c r="AV57" s="22" t="str">
        <f>IF(AV28&gt;0,VLOOKUP(AV28,'[3]2010_HVAC'!$EY$7:$KA$83,77),"")</f>
        <v/>
      </c>
      <c r="AW57" s="22" t="str">
        <f>IF(AW28&gt;0,VLOOKUP(AW28,'[3]2010_HVAC'!$EY$7:$KA$83,77),"")</f>
        <v/>
      </c>
      <c r="AX57" s="22" t="str">
        <f>IF(AX28&gt;0,VLOOKUP(AX28,'[3]2010_HVAC'!$EY$7:$KA$83,77),"")</f>
        <v/>
      </c>
      <c r="AY57" s="61">
        <f>VLOOKUP($C57,[1]Performance!$A$3:$K$36,3)</f>
        <v>2</v>
      </c>
      <c r="AZ57" s="61">
        <f t="shared" si="51"/>
        <v>79</v>
      </c>
      <c r="BA57" s="22">
        <f>IF(BA28&gt;0,VLOOKUP(BA28,'[3]2010_HVAC'!$EY$7:$KA$83,AZ57),"")</f>
        <v>65.959997808331636</v>
      </c>
      <c r="BB57" s="22" t="str">
        <f>IF(BB28&gt;0,VLOOKUP(BB28,'[3]2010_HVAC'!$EY$7:$KA$83,77),"")</f>
        <v/>
      </c>
      <c r="BC57" s="22">
        <f>IF(BC28&gt;0,VLOOKUP(BC28,'[3]2010_HVAC'!$EY$7:$KA$83,77),"")</f>
        <v>38.400000000000006</v>
      </c>
      <c r="BD57" s="22">
        <f>IF(BD28&gt;0,VLOOKUP(BD28,'[3]2010_HVAC'!$EY$7:$KA$83,77),"")</f>
        <v>0.15757575757575756</v>
      </c>
      <c r="BE57" s="22">
        <f>IF(BE28&gt;0,VLOOKUP(BE28,'[3]2010_HVAC'!$EY$7:$KA$83,77),"")</f>
        <v>12.080808080808081</v>
      </c>
      <c r="BF57" s="22">
        <f>IF(BF28&gt;0,VLOOKUP(BF28,'[3]2010_HVAC'!$EY$7:$KA$83,77),"")</f>
        <v>29.166666666666668</v>
      </c>
      <c r="BG57" s="14">
        <f t="shared" si="52"/>
        <v>312807.90449691506</v>
      </c>
      <c r="BH57" s="21">
        <f>IF($N57&gt;0,VLOOKUP($C57,[2]Prague!$AB$7:$AN$40,$N57))/((IF($P57=1,'3 PlantsCodes'!$D$26,IF($P57=2,'3 PlantsCodes'!$D$27,IF($P57=3,'3 PlantsCodes'!$D$28,IF($P57=4,'3 PlantsCodes'!#REF!)))))*IF($R57=1,'3 PlantsCodes'!$D$31,IF(CZ_Prague!$R57=2,'3 PlantsCodes'!$D$32)))</f>
        <v>17.118105850609094</v>
      </c>
      <c r="BI57" s="21">
        <f>IF($O57&gt;0,VLOOKUP($C57,[2]Prague!$AB$7:$AN$40,$O57),0)/(IF($Q57=1,'3 PlantsCodes'!$E$26,IF($Q57=3,'3 PlantsCodes'!$E$28,IF($Q57=4,'3 PlantsCodes'!$E$29,1)))*IF($R57=1,'3 PlantsCodes'!$E$31,IF($R57=2,'3 PlantsCodes'!$E$32)))</f>
        <v>0</v>
      </c>
      <c r="BJ57" s="21">
        <f>VLOOKUP($C57,[2]Prague!$AB$6:$AZ$40,$T57)</f>
        <v>2.8320173716589823</v>
      </c>
      <c r="BK57" s="21">
        <f>VLOOKUP($C57,[2]Prague!$B$7:$Y$40,18)</f>
        <v>11.353794285713454</v>
      </c>
      <c r="BL57" s="21">
        <f>VLOOKUP($C57,[2]Prague!$B$7:$AA$40,26)</f>
        <v>0.42280698035880704</v>
      </c>
      <c r="BM57" s="22">
        <f>IF($V57=1,-[4]SFH!$E$5,0)</f>
        <v>-14.757142857142858</v>
      </c>
      <c r="BN57" s="63" t="s">
        <v>38</v>
      </c>
      <c r="BO57" s="21">
        <f>IF($N57&gt;0,VLOOKUP($C57,[1]Prague!$AB$7:$AN$40,$N57))/((IF($P57=1,'3 PlantsCodes'!$D$26,IF($P57=2,'3 PlantsCodes'!$D$27,IF($P57=3,'3 PlantsCodes'!$D$28,IF($P57=4,'3 PlantsCodes'!D51)))))*IF($R57=1,'3 PlantsCodes'!$D$31,IF(CZ_Prague!$R57=2,'3 PlantsCodes'!$D$32)))</f>
        <v>16.98462069813894</v>
      </c>
      <c r="BP57" s="21">
        <f>IF($O57&gt;0,VLOOKUP($C57,[1]Prague!$AB$7:$AN$40,$O57),0)/(IF($Q57=1,'3 PlantsCodes'!$E$26,IF($Q57=3,'3 PlantsCodes'!$E$28,IF($Q57=4,'3 PlantsCodes'!$E$29,1)))*IF($R57=1,'3 PlantsCodes'!$E$31,IF($R57=2,'3 PlantsCodes'!$E$32)))</f>
        <v>0</v>
      </c>
      <c r="BQ57" s="21">
        <f>VLOOKUP($C57,[1]Prague!$AB$6:$AZ$40,$T57)</f>
        <v>4.4608940120476896</v>
      </c>
      <c r="BR57" s="21">
        <f>VLOOKUP($C57,[1]Prague!$B$7:$Y$40,18)</f>
        <v>11.676460606061633</v>
      </c>
      <c r="BS57" s="21">
        <f>VLOOKUP($C57,[1]Prague!$B$7:$AA$40,26)</f>
        <v>0.38622794800323229</v>
      </c>
      <c r="BT57" s="22">
        <f>IF($V57=1,-[4]AB!$E$5,0)</f>
        <v>-9.3090909090909086</v>
      </c>
      <c r="BU57" s="63" t="s">
        <v>38</v>
      </c>
    </row>
    <row r="58" spans="1:73" x14ac:dyDescent="0.25">
      <c r="A58" s="190"/>
      <c r="B58" s="100">
        <v>24</v>
      </c>
      <c r="C58" s="26">
        <f t="shared" ref="C58:W58" si="57">IF(C29="","",C29)</f>
        <v>1</v>
      </c>
      <c r="D58" s="55" t="str">
        <f t="shared" si="57"/>
        <v/>
      </c>
      <c r="E58" s="55" t="str">
        <f t="shared" si="57"/>
        <v/>
      </c>
      <c r="F58" s="54" t="str">
        <f t="shared" si="57"/>
        <v/>
      </c>
      <c r="G58" s="54" t="str">
        <f t="shared" si="57"/>
        <v/>
      </c>
      <c r="H58" s="54">
        <f t="shared" si="57"/>
        <v>0</v>
      </c>
      <c r="I58" s="54">
        <f t="shared" si="57"/>
        <v>1</v>
      </c>
      <c r="J58" s="54">
        <f t="shared" si="57"/>
        <v>1</v>
      </c>
      <c r="K58" s="54">
        <f t="shared" si="57"/>
        <v>1</v>
      </c>
      <c r="L58" s="54">
        <f t="shared" si="57"/>
        <v>1</v>
      </c>
      <c r="M58" s="54">
        <f t="shared" si="57"/>
        <v>1111</v>
      </c>
      <c r="N58" s="54">
        <f t="shared" si="57"/>
        <v>6</v>
      </c>
      <c r="O58" s="54">
        <f t="shared" si="57"/>
        <v>0</v>
      </c>
      <c r="P58" s="54">
        <f t="shared" si="57"/>
        <v>1</v>
      </c>
      <c r="Q58" s="54">
        <f t="shared" si="57"/>
        <v>0</v>
      </c>
      <c r="R58" s="54">
        <f t="shared" si="57"/>
        <v>2</v>
      </c>
      <c r="S58" s="54" t="str">
        <f t="shared" si="57"/>
        <v>o</v>
      </c>
      <c r="T58" s="26">
        <f t="shared" si="57"/>
        <v>21</v>
      </c>
      <c r="U58" s="54">
        <f t="shared" si="57"/>
        <v>1</v>
      </c>
      <c r="V58" s="54">
        <f t="shared" si="57"/>
        <v>1</v>
      </c>
      <c r="W58" s="19" t="str">
        <f t="shared" si="57"/>
        <v/>
      </c>
      <c r="X58" s="23">
        <f>IF(X29&gt;0,VLOOKUP(X29,'[3]2010_Envelope'!$BH$6:$CR$128,18),"")</f>
        <v>26.854285714285712</v>
      </c>
      <c r="Y58" s="23">
        <f>IF(Y29&gt;0,VLOOKUP(Y29,'[3]2010_Envelope'!$BH$6:$CR$128,18),"")</f>
        <v>27.495000000000001</v>
      </c>
      <c r="Z58" s="23" t="str">
        <f>IF(Z29&gt;0,VLOOKUP(Z29,'[3]2010_Envelope'!$BH$6:$CR$128,18),"")</f>
        <v/>
      </c>
      <c r="AA58" s="23">
        <f>IF(AA29&gt;0,VLOOKUP(AA29,'[3]2010_Envelope'!$BH$6:$CR$128,18),"")</f>
        <v>6.4232142857142867</v>
      </c>
      <c r="AB58" s="23" t="str">
        <f>IF(AB29&gt;0,VLOOKUP(AB29,'[3]2010_Envelope'!$BH$6:$CR$128,18),"")</f>
        <v/>
      </c>
      <c r="AC58" s="23" t="str">
        <f>IF(AC29&gt;0,VLOOKUP(AC29,'[3]2010_Envelope'!$BH$6:$CR$128,18),"")</f>
        <v/>
      </c>
      <c r="AD58" s="22" t="str">
        <f>IF(AD29&gt;0,VLOOKUP(AD29,'[3]2010_HVAC'!$EY$7:$KA$83,74),"")</f>
        <v/>
      </c>
      <c r="AE58" s="22" t="str">
        <f>IF(AE29&gt;0,VLOOKUP(AE29,'[3]2010_HVAC'!$EY$7:$KA$83,74),"")</f>
        <v/>
      </c>
      <c r="AF58" s="22" t="str">
        <f>IF(AF29&gt;0,VLOOKUP(AF29,'[3]2010_HVAC'!$EY$7:$KA$83,74),"")</f>
        <v/>
      </c>
      <c r="AG58" s="61">
        <f>VLOOKUP($C58,[2]Performance!$A$3:$K$36,3)</f>
        <v>0</v>
      </c>
      <c r="AH58" s="61">
        <f t="shared" si="50"/>
        <v>74</v>
      </c>
      <c r="AI58" s="22">
        <f>IF(AI29&gt;0,VLOOKUP(AI29,'[3]2010_HVAC'!$EY$7:$KA$83,AH58),"")</f>
        <v>31.09757169971147</v>
      </c>
      <c r="AJ58" s="22" t="str">
        <f>IF(AJ29&gt;0,VLOOKUP(AJ29,'[3]2010_HVAC'!$EY$7:$KA$83,74),"")</f>
        <v/>
      </c>
      <c r="AK58" s="22">
        <f>IF(AK29&gt;0,VLOOKUP(AK29,'[3]2010_HVAC'!$EY$7:$KA$83,74),"")</f>
        <v>42</v>
      </c>
      <c r="AL58" s="22">
        <f>IF(AL29&gt;0,VLOOKUP(AL29,'[3]2010_HVAC'!$EY$7:$KA$83,74),"")</f>
        <v>2.2285714285714286</v>
      </c>
      <c r="AM58" s="22">
        <f>IF(AM29&gt;0,VLOOKUP(AM29,'[3]2010_HVAC'!$EY$7:$KA$83,74),"")</f>
        <v>9.6428571428571423</v>
      </c>
      <c r="AN58" s="22">
        <f>IF(AN29&gt;0,VLOOKUP(AN29,'[3]2010_HVAC'!$EY$7:$KA$83,74),"")</f>
        <v>46.875</v>
      </c>
      <c r="AO58" s="14">
        <f t="shared" si="54"/>
        <v>26966.310037959607</v>
      </c>
      <c r="AP58" s="23">
        <f>IF(AP29&gt;0,VLOOKUP(AP29,'[3]2010_Envelope'!$BH$6:$CR$128,19),"")</f>
        <v>12.994747474747475</v>
      </c>
      <c r="AQ58" s="23">
        <f>IF(AQ29&gt;0,VLOOKUP(AQ29,'[3]2010_Envelope'!$BH$6:$CR$128,19),"")</f>
        <v>9.0385454545454547</v>
      </c>
      <c r="AR58" s="23" t="str">
        <f>IF(AR29&gt;0,VLOOKUP(AR29,'[3]2010_Envelope'!$BH$6:$CR$128,19),"")</f>
        <v/>
      </c>
      <c r="AS58" s="23">
        <f>IF(AS29&gt;0,VLOOKUP(AS29,'[3]2010_Envelope'!$BH$6:$CR$128,19),"")</f>
        <v>5.916666666666667</v>
      </c>
      <c r="AT58" s="23" t="str">
        <f>IF(AT29&gt;0,VLOOKUP(AT29,'[3]2010_Envelope'!$BH$6:$CR$128,19),"")</f>
        <v/>
      </c>
      <c r="AU58" s="23" t="str">
        <f>IF(AU29&gt;0,VLOOKUP(AU29,'[3]2010_Envelope'!$BH$6:$CR$128,19),"")</f>
        <v/>
      </c>
      <c r="AV58" s="22" t="str">
        <f>IF(AV29&gt;0,VLOOKUP(AV29,'[3]2010_HVAC'!$EY$7:$KA$83,77),"")</f>
        <v/>
      </c>
      <c r="AW58" s="22" t="str">
        <f>IF(AW29&gt;0,VLOOKUP(AW29,'[3]2010_HVAC'!$EY$7:$KA$83,77),"")</f>
        <v/>
      </c>
      <c r="AX58" s="22" t="str">
        <f>IF(AX29&gt;0,VLOOKUP(AX29,'[3]2010_HVAC'!$EY$7:$KA$83,77),"")</f>
        <v/>
      </c>
      <c r="AY58" s="61">
        <f>VLOOKUP($C58,[1]Performance!$A$3:$K$36,3)</f>
        <v>0</v>
      </c>
      <c r="AZ58" s="61">
        <f t="shared" si="51"/>
        <v>77</v>
      </c>
      <c r="BA58" s="22">
        <f>IF(BA29&gt;0,VLOOKUP(BA29,'[3]2010_HVAC'!$EY$7:$KA$83,AZ58),"")</f>
        <v>15.181211446881454</v>
      </c>
      <c r="BB58" s="22" t="str">
        <f>IF(BB29&gt;0,VLOOKUP(BB29,'[3]2010_HVAC'!$EY$7:$KA$83,77),"")</f>
        <v/>
      </c>
      <c r="BC58" s="22">
        <f>IF(BC29&gt;0,VLOOKUP(BC29,'[3]2010_HVAC'!$EY$7:$KA$83,77),"")</f>
        <v>38.400000000000006</v>
      </c>
      <c r="BD58" s="22">
        <f>IF(BD29&gt;0,VLOOKUP(BD29,'[3]2010_HVAC'!$EY$7:$KA$83,77),"")</f>
        <v>0.15757575757575756</v>
      </c>
      <c r="BE58" s="22">
        <f>IF(BE29&gt;0,VLOOKUP(BE29,'[3]2010_HVAC'!$EY$7:$KA$83,77),"")</f>
        <v>12.080808080808081</v>
      </c>
      <c r="BF58" s="22">
        <f>IF(BF29&gt;0,VLOOKUP(BF29,'[3]2010_HVAC'!$EY$7:$KA$83,77),"")</f>
        <v>29.166666666666668</v>
      </c>
      <c r="BG58" s="14">
        <f t="shared" si="52"/>
        <v>121706.85933241264</v>
      </c>
      <c r="BH58" s="21">
        <f>IF($N58&gt;0,VLOOKUP($C58,[2]Prague!$AB$7:$AN$40,$N58))/((IF($P58=1,'3 PlantsCodes'!$D$26,IF($P58=2,'3 PlantsCodes'!$D$27,IF($P58=3,'3 PlantsCodes'!$D$28,IF($P58=4,'3 PlantsCodes'!#REF!)))))*IF($R58=1,'3 PlantsCodes'!$D$31,IF(CZ_Prague!$R58=2,'3 PlantsCodes'!$D$32)))</f>
        <v>251.81232189613195</v>
      </c>
      <c r="BI58" s="21">
        <f>IF($O58&gt;0,VLOOKUP($C58,[2]Prague!$AB$7:$AN$40,$O58),0)/(IF($Q58=1,'3 PlantsCodes'!$E$26,IF($Q58=3,'3 PlantsCodes'!$E$28,IF($Q58=4,'3 PlantsCodes'!$E$29,1)))*IF($R58=1,'3 PlantsCodes'!$E$31,IF($R58=2,'3 PlantsCodes'!$E$32)))</f>
        <v>0</v>
      </c>
      <c r="BJ58" s="21">
        <f>VLOOKUP($C58,[2]Prague!$AB$6:$AZ$40,$T58)</f>
        <v>10.464661654135339</v>
      </c>
      <c r="BK58" s="21">
        <f>VLOOKUP($C58,[2]Prague!$B$7:$Y$40,18)</f>
        <v>11.353794285713454</v>
      </c>
      <c r="BL58" s="21">
        <f>VLOOKUP($C58,[2]Prague!$B$7:$AA$40,26)</f>
        <v>0.96479846712212058</v>
      </c>
      <c r="BM58" s="22">
        <f>IF($V58=1,-[4]SFH!$E$5,0)</f>
        <v>-14.757142857142858</v>
      </c>
      <c r="BN58" s="63" t="s">
        <v>38</v>
      </c>
      <c r="BO58" s="21">
        <f>IF($N58&gt;0,VLOOKUP($C58,[1]Prague!$AB$7:$AN$40,$N58))/((IF($P58=1,'3 PlantsCodes'!$D$26,IF($P58=2,'3 PlantsCodes'!$D$27,IF($P58=3,'3 PlantsCodes'!$D$28,IF($P58=4,'3 PlantsCodes'!D52)))))*IF($R58=1,'3 PlantsCodes'!$D$31,IF(CZ_Prague!$R58=2,'3 PlantsCodes'!$D$32)))</f>
        <v>128.2086374940875</v>
      </c>
      <c r="BP58" s="21">
        <f>IF($O58&gt;0,VLOOKUP($C58,[1]Prague!$AB$7:$AN$40,$O58),0)/(IF($Q58=1,'3 PlantsCodes'!$E$26,IF($Q58=3,'3 PlantsCodes'!$E$28,IF($Q58=4,'3 PlantsCodes'!$E$29,1)))*IF($R58=1,'3 PlantsCodes'!$E$31,IF($R58=2,'3 PlantsCodes'!$E$32)))</f>
        <v>0</v>
      </c>
      <c r="BQ58" s="21">
        <f>VLOOKUP($C58,[1]Prague!$AB$6:$AZ$40,$T58)</f>
        <v>16.641467304625198</v>
      </c>
      <c r="BR58" s="21">
        <f>VLOOKUP($C58,[1]Prague!$B$7:$Y$40,18)</f>
        <v>11.676460606061633</v>
      </c>
      <c r="BS58" s="21">
        <f>VLOOKUP($C58,[1]Prague!$B$7:$AA$40,26)</f>
        <v>0.54340264423255547</v>
      </c>
      <c r="BT58" s="22">
        <f>IF($V58=1,-[4]AB!$E$5,0)</f>
        <v>-9.3090909090909086</v>
      </c>
      <c r="BU58" s="63" t="s">
        <v>38</v>
      </c>
    </row>
    <row r="59" spans="1:73" x14ac:dyDescent="0.25">
      <c r="A59" s="190"/>
      <c r="B59" s="100">
        <v>25</v>
      </c>
      <c r="C59" s="26">
        <f t="shared" ref="C59:W59" si="58">IF(C30="","",C30)</f>
        <v>32</v>
      </c>
      <c r="D59" s="55" t="str">
        <f t="shared" si="58"/>
        <v/>
      </c>
      <c r="E59" s="55" t="str">
        <f t="shared" si="58"/>
        <v/>
      </c>
      <c r="F59" s="54" t="str">
        <f t="shared" si="58"/>
        <v/>
      </c>
      <c r="G59" s="54" t="str">
        <f t="shared" si="58"/>
        <v/>
      </c>
      <c r="H59" s="54">
        <f t="shared" si="58"/>
        <v>0</v>
      </c>
      <c r="I59" s="54">
        <f t="shared" si="58"/>
        <v>4</v>
      </c>
      <c r="J59" s="54">
        <f t="shared" si="58"/>
        <v>3</v>
      </c>
      <c r="K59" s="54">
        <f t="shared" si="58"/>
        <v>2</v>
      </c>
      <c r="L59" s="54">
        <f t="shared" si="58"/>
        <v>1</v>
      </c>
      <c r="M59" s="54">
        <f t="shared" si="58"/>
        <v>4321</v>
      </c>
      <c r="N59" s="54">
        <f t="shared" si="58"/>
        <v>6</v>
      </c>
      <c r="O59" s="54">
        <f t="shared" si="58"/>
        <v>0</v>
      </c>
      <c r="P59" s="54">
        <f t="shared" si="58"/>
        <v>1</v>
      </c>
      <c r="Q59" s="54">
        <f t="shared" si="58"/>
        <v>0</v>
      </c>
      <c r="R59" s="54">
        <f t="shared" si="58"/>
        <v>2</v>
      </c>
      <c r="S59" s="54" t="str">
        <f t="shared" si="58"/>
        <v>o</v>
      </c>
      <c r="T59" s="26">
        <f t="shared" si="58"/>
        <v>21</v>
      </c>
      <c r="U59" s="54">
        <f t="shared" si="58"/>
        <v>1</v>
      </c>
      <c r="V59" s="54">
        <f t="shared" si="58"/>
        <v>1</v>
      </c>
      <c r="W59" s="19" t="str">
        <f t="shared" si="58"/>
        <v/>
      </c>
      <c r="X59" s="23">
        <f>IF(X30&gt;0,VLOOKUP(X30,'[3]2010_Envelope'!$BH$6:$CR$128,18),"")</f>
        <v>16.112571428571432</v>
      </c>
      <c r="Y59" s="23">
        <f>IF(Y30&gt;0,VLOOKUP(Y30,'[3]2010_Envelope'!$BH$6:$CR$128,18),"")</f>
        <v>74.847499999999997</v>
      </c>
      <c r="Z59" s="23">
        <f>IF(Z30&gt;0,VLOOKUP(Z30,'[3]2010_Envelope'!$BH$6:$CR$128,18),"")</f>
        <v>29.539714285714282</v>
      </c>
      <c r="AA59" s="23">
        <f>IF(AA30&gt;0,VLOOKUP(AA30,'[3]2010_Envelope'!$BH$6:$CR$128,18),"")</f>
        <v>64.232142857142861</v>
      </c>
      <c r="AB59" s="23">
        <f>IF(AB30&gt;0,VLOOKUP(AB30,'[3]2010_Envelope'!$BH$6:$CR$128,18),"")</f>
        <v>50.088095238095235</v>
      </c>
      <c r="AC59" s="23">
        <f>IF(AC30&gt;0,VLOOKUP(AC30,'[3]2010_Envelope'!$BH$6:$CR$128,18),"")</f>
        <v>23.357142857142861</v>
      </c>
      <c r="AD59" s="22" t="str">
        <f>IF(AD30&gt;0,VLOOKUP(AD30,'[3]2010_HVAC'!$EY$7:$KA$83,74),"")</f>
        <v/>
      </c>
      <c r="AE59" s="22" t="str">
        <f>IF(AE30&gt;0,VLOOKUP(AE30,'[3]2010_HVAC'!$EY$7:$KA$83,74),"")</f>
        <v/>
      </c>
      <c r="AF59" s="22" t="str">
        <f>IF(AF30&gt;0,VLOOKUP(AF30,'[3]2010_HVAC'!$EY$7:$KA$83,74),"")</f>
        <v/>
      </c>
      <c r="AG59" s="61">
        <f>VLOOKUP($C59,[2]Performance!$A$3:$K$36,3)</f>
        <v>2</v>
      </c>
      <c r="AH59" s="61">
        <f t="shared" si="50"/>
        <v>76</v>
      </c>
      <c r="AI59" s="22">
        <f>IF(AI30&gt;0,VLOOKUP(AI30,'[3]2010_HVAC'!$EY$7:$KA$83,AH59),"")</f>
        <v>12.440426736714599</v>
      </c>
      <c r="AJ59" s="22" t="str">
        <f>IF(AJ30&gt;0,VLOOKUP(AJ30,'[3]2010_HVAC'!$EY$7:$KA$83,74),"")</f>
        <v/>
      </c>
      <c r="AK59" s="22">
        <f>IF(AK30&gt;0,VLOOKUP(AK30,'[3]2010_HVAC'!$EY$7:$KA$83,74),"")</f>
        <v>42</v>
      </c>
      <c r="AL59" s="22">
        <f>IF(AL30&gt;0,VLOOKUP(AL30,'[3]2010_HVAC'!$EY$7:$KA$83,74),"")</f>
        <v>2.2285714285714286</v>
      </c>
      <c r="AM59" s="22">
        <f>IF(AM30&gt;0,VLOOKUP(AM30,'[3]2010_HVAC'!$EY$7:$KA$83,74),"")</f>
        <v>9.6428571428571423</v>
      </c>
      <c r="AN59" s="22">
        <f>IF(AN30&gt;0,VLOOKUP(AN30,'[3]2010_HVAC'!$EY$7:$KA$83,74),"")</f>
        <v>46.875</v>
      </c>
      <c r="AO59" s="14">
        <f t="shared" si="54"/>
        <v>51990.963076473374</v>
      </c>
      <c r="AP59" s="23">
        <f>IF(AP30&gt;0,VLOOKUP(AP30,'[3]2010_Envelope'!$BH$6:$CR$128,19),"")</f>
        <v>7.7968484848484856</v>
      </c>
      <c r="AQ59" s="23">
        <f>IF(AQ30&gt;0,VLOOKUP(AQ30,'[3]2010_Envelope'!$BH$6:$CR$128,19),"")</f>
        <v>24.604929292929292</v>
      </c>
      <c r="AR59" s="23">
        <f>IF(AR30&gt;0,VLOOKUP(AR30,'[3]2010_Envelope'!$BH$6:$CR$128,19),"")</f>
        <v>14.294222222222221</v>
      </c>
      <c r="AS59" s="23">
        <f>IF(AS30&gt;0,VLOOKUP(AS30,'[3]2010_Envelope'!$BH$6:$CR$128,19),"")</f>
        <v>55.853333333333339</v>
      </c>
      <c r="AT59" s="23">
        <f>IF(AT30&gt;0,VLOOKUP(AT30,'[3]2010_Envelope'!$BH$6:$CR$128,19),"")</f>
        <v>46.138047138047135</v>
      </c>
      <c r="AU59" s="23">
        <f>IF(AU30&gt;0,VLOOKUP(AU30,'[3]2010_Envelope'!$BH$6:$CR$128,19),"")</f>
        <v>21.515151515151516</v>
      </c>
      <c r="AV59" s="22" t="str">
        <f>IF(AV30&gt;0,VLOOKUP(AV30,'[3]2010_HVAC'!$EY$7:$KA$83,77),"")</f>
        <v/>
      </c>
      <c r="AW59" s="22" t="str">
        <f>IF(AW30&gt;0,VLOOKUP(AW30,'[3]2010_HVAC'!$EY$7:$KA$83,77),"")</f>
        <v/>
      </c>
      <c r="AX59" s="22" t="str">
        <f>IF(AX30&gt;0,VLOOKUP(AX30,'[3]2010_HVAC'!$EY$7:$KA$83,77),"")</f>
        <v/>
      </c>
      <c r="AY59" s="61">
        <f>VLOOKUP($C59,[1]Performance!$A$3:$K$36,3)</f>
        <v>2</v>
      </c>
      <c r="AZ59" s="61">
        <f t="shared" si="51"/>
        <v>79</v>
      </c>
      <c r="BA59" s="22">
        <f>IF(BA30&gt;0,VLOOKUP(BA30,'[3]2010_HVAC'!$EY$7:$KA$83,AZ59),"")</f>
        <v>8.5503700862652128</v>
      </c>
      <c r="BB59" s="22" t="str">
        <f>IF(BB30&gt;0,VLOOKUP(BB30,'[3]2010_HVAC'!$EY$7:$KA$83,77),"")</f>
        <v/>
      </c>
      <c r="BC59" s="22">
        <f>IF(BC30&gt;0,VLOOKUP(BC30,'[3]2010_HVAC'!$EY$7:$KA$83,77),"")</f>
        <v>38.400000000000006</v>
      </c>
      <c r="BD59" s="22">
        <f>IF(BD30&gt;0,VLOOKUP(BD30,'[3]2010_HVAC'!$EY$7:$KA$83,77),"")</f>
        <v>0.15757575757575756</v>
      </c>
      <c r="BE59" s="22">
        <f>IF(BE30&gt;0,VLOOKUP(BE30,'[3]2010_HVAC'!$EY$7:$KA$83,77),"")</f>
        <v>12.080808080808081</v>
      </c>
      <c r="BF59" s="22">
        <f>IF(BF30&gt;0,VLOOKUP(BF30,'[3]2010_HVAC'!$EY$7:$KA$83,77),"")</f>
        <v>29.166666666666668</v>
      </c>
      <c r="BG59" s="14">
        <f t="shared" si="52"/>
        <v>255972.37305206922</v>
      </c>
      <c r="BH59" s="21">
        <f>IF($N59&gt;0,VLOOKUP($C59,[2]Prague!$AB$7:$AN$40,$N59))/((IF($P59=1,'3 PlantsCodes'!$D$26,IF($P59=2,'3 PlantsCodes'!$D$27,IF($P59=3,'3 PlantsCodes'!$D$28,IF($P59=4,'3 PlantsCodes'!#REF!)))))*IF($R59=1,'3 PlantsCodes'!$D$31,IF(CZ_Prague!$R59=2,'3 PlantsCodes'!$D$32)))</f>
        <v>60.69786235006984</v>
      </c>
      <c r="BI59" s="21">
        <f>IF($O59&gt;0,VLOOKUP($C59,[2]Prague!$AB$7:$AN$40,$O59),0)/(IF($Q59=1,'3 PlantsCodes'!$E$26,IF($Q59=3,'3 PlantsCodes'!$E$28,IF($Q59=4,'3 PlantsCodes'!$E$29,1)))*IF($R59=1,'3 PlantsCodes'!$E$31,IF($R59=2,'3 PlantsCodes'!$E$32)))</f>
        <v>0</v>
      </c>
      <c r="BJ59" s="21">
        <f>VLOOKUP($C59,[2]Prague!$AB$6:$AZ$40,$T59)</f>
        <v>10.464661654135339</v>
      </c>
      <c r="BK59" s="21">
        <f>VLOOKUP($C59,[2]Prague!$B$7:$Y$40,18)</f>
        <v>11.353794285713454</v>
      </c>
      <c r="BL59" s="21">
        <f>VLOOKUP($C59,[2]Prague!$B$7:$AA$40,26)</f>
        <v>0.42280698035880704</v>
      </c>
      <c r="BM59" s="22">
        <f>IF($V59=1,-[4]SFH!$E$5,0)</f>
        <v>-14.757142857142858</v>
      </c>
      <c r="BN59" s="63" t="s">
        <v>38</v>
      </c>
      <c r="BO59" s="21">
        <f>IF($N59&gt;0,VLOOKUP($C59,[1]Prague!$AB$7:$AN$40,$N59))/((IF($P59=1,'3 PlantsCodes'!$D$26,IF($P59=2,'3 PlantsCodes'!$D$27,IF($P59=3,'3 PlantsCodes'!$D$28,IF($P59=4,'3 PlantsCodes'!D53)))))*IF($R59=1,'3 PlantsCodes'!$D$31,IF(CZ_Prague!$R59=2,'3 PlantsCodes'!$D$32)))</f>
        <v>60.801455330619135</v>
      </c>
      <c r="BP59" s="21">
        <f>IF($O59&gt;0,VLOOKUP($C59,[1]Prague!$AB$7:$AN$40,$O59),0)/(IF($Q59=1,'3 PlantsCodes'!$E$26,IF($Q59=3,'3 PlantsCodes'!$E$28,IF($Q59=4,'3 PlantsCodes'!$E$29,1)))*IF($R59=1,'3 PlantsCodes'!$E$31,IF($R59=2,'3 PlantsCodes'!$E$32)))</f>
        <v>0</v>
      </c>
      <c r="BQ59" s="21">
        <f>VLOOKUP($C59,[1]Prague!$AB$6:$AZ$40,$T59)</f>
        <v>16.641467304625198</v>
      </c>
      <c r="BR59" s="21">
        <f>VLOOKUP($C59,[1]Prague!$B$7:$Y$40,18)</f>
        <v>11.676460606061633</v>
      </c>
      <c r="BS59" s="21">
        <f>VLOOKUP($C59,[1]Prague!$B$7:$AA$40,26)</f>
        <v>0.38622794800323229</v>
      </c>
      <c r="BT59" s="22">
        <f>IF($V59=1,-[4]AB!$E$5,0)</f>
        <v>-9.3090909090909086</v>
      </c>
      <c r="BU59" s="63" t="s">
        <v>38</v>
      </c>
    </row>
    <row r="60" spans="1:73" x14ac:dyDescent="0.25">
      <c r="A60" s="190"/>
      <c r="B60" s="100">
        <v>26</v>
      </c>
      <c r="C60" s="26">
        <f t="shared" ref="C60:W60" si="59">IF(C31="","",C31)</f>
        <v>34</v>
      </c>
      <c r="D60" s="55" t="str">
        <f t="shared" si="59"/>
        <v/>
      </c>
      <c r="E60" s="55" t="str">
        <f t="shared" si="59"/>
        <v/>
      </c>
      <c r="F60" s="54" t="str">
        <f t="shared" si="59"/>
        <v/>
      </c>
      <c r="G60" s="54" t="str">
        <f t="shared" si="59"/>
        <v/>
      </c>
      <c r="H60" s="54">
        <f t="shared" si="59"/>
        <v>1</v>
      </c>
      <c r="I60" s="54">
        <f t="shared" si="59"/>
        <v>4</v>
      </c>
      <c r="J60" s="54">
        <f t="shared" si="59"/>
        <v>3</v>
      </c>
      <c r="K60" s="54">
        <f t="shared" si="59"/>
        <v>2</v>
      </c>
      <c r="L60" s="54">
        <f t="shared" si="59"/>
        <v>2</v>
      </c>
      <c r="M60" s="54">
        <f t="shared" si="59"/>
        <v>4322</v>
      </c>
      <c r="N60" s="54">
        <f t="shared" si="59"/>
        <v>6</v>
      </c>
      <c r="O60" s="54">
        <f t="shared" si="59"/>
        <v>0</v>
      </c>
      <c r="P60" s="54">
        <f t="shared" si="59"/>
        <v>1</v>
      </c>
      <c r="Q60" s="54">
        <f t="shared" si="59"/>
        <v>0</v>
      </c>
      <c r="R60" s="54">
        <f t="shared" si="59"/>
        <v>2</v>
      </c>
      <c r="S60" s="54" t="str">
        <f t="shared" si="59"/>
        <v>o</v>
      </c>
      <c r="T60" s="26">
        <f t="shared" si="59"/>
        <v>21</v>
      </c>
      <c r="U60" s="54">
        <f t="shared" si="59"/>
        <v>1</v>
      </c>
      <c r="V60" s="54">
        <f t="shared" si="59"/>
        <v>1</v>
      </c>
      <c r="W60" s="19" t="str">
        <f t="shared" si="59"/>
        <v/>
      </c>
      <c r="X60" s="23">
        <f>IF(X31&gt;0,VLOOKUP(X31,'[3]2010_Envelope'!$BH$6:$CR$128,18),"")</f>
        <v>16.112571428571432</v>
      </c>
      <c r="Y60" s="23">
        <f>IF(Y31&gt;0,VLOOKUP(Y31,'[3]2010_Envelope'!$BH$6:$CR$128,18),"")</f>
        <v>74.847499999999997</v>
      </c>
      <c r="Z60" s="23">
        <f>IF(Z31&gt;0,VLOOKUP(Z31,'[3]2010_Envelope'!$BH$6:$CR$128,18),"")</f>
        <v>29.539714285714282</v>
      </c>
      <c r="AA60" s="23">
        <f>IF(AA31&gt;0,VLOOKUP(AA31,'[3]2010_Envelope'!$BH$6:$CR$128,18),"")</f>
        <v>64.232142857142861</v>
      </c>
      <c r="AB60" s="23">
        <f>IF(AB31&gt;0,VLOOKUP(AB31,'[3]2010_Envelope'!$BH$6:$CR$128,18),"")</f>
        <v>50.088095238095235</v>
      </c>
      <c r="AC60" s="23">
        <f>IF(AC31&gt;0,VLOOKUP(AC31,'[3]2010_Envelope'!$BH$6:$CR$128,18),"")</f>
        <v>23.357142857142861</v>
      </c>
      <c r="AD60" s="22">
        <f>IF(AD31&gt;0,VLOOKUP(AD31,'[3]2010_HVAC'!$EY$7:$KA$83,74),"")</f>
        <v>5.3374999999999995</v>
      </c>
      <c r="AE60" s="22">
        <f>IF(AE31&gt;0,VLOOKUP(AE31,'[3]2010_HVAC'!$EY$7:$KA$83,74),"")</f>
        <v>14.945000000000002</v>
      </c>
      <c r="AF60" s="22" t="str">
        <f>IF(AF31&gt;0,VLOOKUP(AF31,'[3]2010_HVAC'!$EY$7:$KA$83,74),"")</f>
        <v/>
      </c>
      <c r="AG60" s="61">
        <f>VLOOKUP($C60,[2]Performance!$A$3:$K$36,3)</f>
        <v>2</v>
      </c>
      <c r="AH60" s="61">
        <f t="shared" si="50"/>
        <v>76</v>
      </c>
      <c r="AI60" s="22">
        <f>IF(AI31&gt;0,VLOOKUP(AI31,'[3]2010_HVAC'!$EY$7:$KA$83,AH60),"")</f>
        <v>12.440426736714599</v>
      </c>
      <c r="AJ60" s="22" t="str">
        <f>IF(AJ31&gt;0,VLOOKUP(AJ31,'[3]2010_HVAC'!$EY$7:$KA$83,74),"")</f>
        <v/>
      </c>
      <c r="AK60" s="22">
        <f>IF(AK31&gt;0,VLOOKUP(AK31,'[3]2010_HVAC'!$EY$7:$KA$83,74),"")</f>
        <v>42</v>
      </c>
      <c r="AL60" s="22">
        <f>IF(AL31&gt;0,VLOOKUP(AL31,'[3]2010_HVAC'!$EY$7:$KA$83,74),"")</f>
        <v>2.2285714285714286</v>
      </c>
      <c r="AM60" s="22">
        <f>IF(AM31&gt;0,VLOOKUP(AM31,'[3]2010_HVAC'!$EY$7:$KA$83,74),"")</f>
        <v>9.6428571428571423</v>
      </c>
      <c r="AN60" s="22">
        <f>IF(AN31&gt;0,VLOOKUP(AN31,'[3]2010_HVAC'!$EY$7:$KA$83,74),"")</f>
        <v>46.875</v>
      </c>
      <c r="AO60" s="14">
        <f t="shared" si="54"/>
        <v>54830.513076473369</v>
      </c>
      <c r="AP60" s="23">
        <f>IF(AP31&gt;0,VLOOKUP(AP31,'[3]2010_Envelope'!$BH$6:$CR$128,19),"")</f>
        <v>7.7968484848484856</v>
      </c>
      <c r="AQ60" s="23">
        <f>IF(AQ31&gt;0,VLOOKUP(AQ31,'[3]2010_Envelope'!$BH$6:$CR$128,19),"")</f>
        <v>24.604929292929292</v>
      </c>
      <c r="AR60" s="23">
        <f>IF(AR31&gt;0,VLOOKUP(AR31,'[3]2010_Envelope'!$BH$6:$CR$128,19),"")</f>
        <v>14.294222222222221</v>
      </c>
      <c r="AS60" s="23">
        <f>IF(AS31&gt;0,VLOOKUP(AS31,'[3]2010_Envelope'!$BH$6:$CR$128,19),"")</f>
        <v>55.853333333333339</v>
      </c>
      <c r="AT60" s="23">
        <f>IF(AT31&gt;0,VLOOKUP(AT31,'[3]2010_Envelope'!$BH$6:$CR$128,19),"")</f>
        <v>46.138047138047135</v>
      </c>
      <c r="AU60" s="23">
        <f>IF(AU31&gt;0,VLOOKUP(AU31,'[3]2010_Envelope'!$BH$6:$CR$128,19),"")</f>
        <v>21.515151515151516</v>
      </c>
      <c r="AV60" s="22">
        <f>IF(AV31&gt;0,VLOOKUP(AV31,'[3]2010_HVAC'!$EY$7:$KA$83,77),"")</f>
        <v>4.5018181818181811</v>
      </c>
      <c r="AW60" s="22">
        <f>IF(AW31&gt;0,VLOOKUP(AW31,'[3]2010_HVAC'!$EY$7:$KA$83,77),"")</f>
        <v>11.554666666666668</v>
      </c>
      <c r="AX60" s="22" t="str">
        <f>IF(AX31&gt;0,VLOOKUP(AX31,'[3]2010_HVAC'!$EY$7:$KA$83,77),"")</f>
        <v/>
      </c>
      <c r="AY60" s="61">
        <f>VLOOKUP($C60,[1]Performance!$A$3:$K$36,3)</f>
        <v>2</v>
      </c>
      <c r="AZ60" s="61">
        <f t="shared" si="51"/>
        <v>79</v>
      </c>
      <c r="BA60" s="22">
        <f>IF(BA31&gt;0,VLOOKUP(BA31,'[3]2010_HVAC'!$EY$7:$KA$83,AZ60),"")</f>
        <v>8.5503700862652128</v>
      </c>
      <c r="BB60" s="22" t="str">
        <f>IF(BB31&gt;0,VLOOKUP(BB31,'[3]2010_HVAC'!$EY$7:$KA$83,77),"")</f>
        <v/>
      </c>
      <c r="BC60" s="22">
        <f>IF(BC31&gt;0,VLOOKUP(BC31,'[3]2010_HVAC'!$EY$7:$KA$83,77),"")</f>
        <v>38.400000000000006</v>
      </c>
      <c r="BD60" s="22">
        <f>IF(BD31&gt;0,VLOOKUP(BD31,'[3]2010_HVAC'!$EY$7:$KA$83,77),"")</f>
        <v>0.15757575757575756</v>
      </c>
      <c r="BE60" s="22">
        <f>IF(BE31&gt;0,VLOOKUP(BE31,'[3]2010_HVAC'!$EY$7:$KA$83,77),"")</f>
        <v>12.080808080808081</v>
      </c>
      <c r="BF60" s="22">
        <f>IF(BF31&gt;0,VLOOKUP(BF31,'[3]2010_HVAC'!$EY$7:$KA$83,77),"")</f>
        <v>29.166666666666668</v>
      </c>
      <c r="BG60" s="14">
        <f t="shared" si="52"/>
        <v>271868.2930520692</v>
      </c>
      <c r="BH60" s="21">
        <f>IF($N60&gt;0,VLOOKUP($C60,[2]Prague!$AB$7:$AN$40,$N60))/((IF($P60=1,'3 PlantsCodes'!$D$26,IF($P60=2,'3 PlantsCodes'!$D$27,IF($P60=3,'3 PlantsCodes'!$D$28,IF($P60=4,'3 PlantsCodes'!#REF!)))))*IF($R60=1,'3 PlantsCodes'!$D$31,IF(CZ_Prague!$R60=2,'3 PlantsCodes'!$D$32)))</f>
        <v>42.089555010020298</v>
      </c>
      <c r="BI60" s="21">
        <f>IF($O60&gt;0,VLOOKUP($C60,[2]Prague!$AB$7:$AN$40,$O60),0)/(IF($Q60=1,'3 PlantsCodes'!$E$26,IF($Q60=3,'3 PlantsCodes'!$E$28,IF($Q60=4,'3 PlantsCodes'!$E$29,1)))*IF($R60=1,'3 PlantsCodes'!$E$31,IF($R60=2,'3 PlantsCodes'!$E$32)))</f>
        <v>0</v>
      </c>
      <c r="BJ60" s="21">
        <f>VLOOKUP($C60,[2]Prague!$AB$6:$AZ$40,$T60)</f>
        <v>10.464661654135339</v>
      </c>
      <c r="BK60" s="21">
        <f>VLOOKUP($C60,[2]Prague!$B$7:$Y$40,18)</f>
        <v>11.353794285713454</v>
      </c>
      <c r="BL60" s="21">
        <f>VLOOKUP($C60,[2]Prague!$B$7:$AA$40,26)</f>
        <v>4.8782134295993362</v>
      </c>
      <c r="BM60" s="22">
        <f>IF($V60=1,-[4]SFH!$E$5,0)</f>
        <v>-14.757142857142858</v>
      </c>
      <c r="BN60" s="63" t="s">
        <v>38</v>
      </c>
      <c r="BO60" s="21">
        <f>IF($N60&gt;0,VLOOKUP($C60,[1]Prague!$AB$7:$AN$40,$N60))/((IF($P60=1,'3 PlantsCodes'!$D$26,IF($P60=2,'3 PlantsCodes'!$D$27,IF($P60=3,'3 PlantsCodes'!$D$28,IF($P60=4,'3 PlantsCodes'!D54)))))*IF($R60=1,'3 PlantsCodes'!$D$31,IF(CZ_Prague!$R60=2,'3 PlantsCodes'!$D$32)))</f>
        <v>42.536871311451989</v>
      </c>
      <c r="BP60" s="21">
        <f>IF($O60&gt;0,VLOOKUP($C60,[1]Prague!$AB$7:$AN$40,$O60),0)/(IF($Q60=1,'3 PlantsCodes'!$E$26,IF($Q60=3,'3 PlantsCodes'!$E$28,IF($Q60=4,'3 PlantsCodes'!$E$29,1)))*IF($R60=1,'3 PlantsCodes'!$E$31,IF($R60=2,'3 PlantsCodes'!$E$32)))</f>
        <v>0</v>
      </c>
      <c r="BQ60" s="21">
        <f>VLOOKUP($C60,[1]Prague!$AB$6:$AZ$40,$T60)</f>
        <v>16.641467304625198</v>
      </c>
      <c r="BR60" s="21">
        <f>VLOOKUP($C60,[1]Prague!$B$7:$Y$40,18)</f>
        <v>11.676460606061633</v>
      </c>
      <c r="BS60" s="21">
        <f>VLOOKUP($C60,[1]Prague!$B$7:$AA$40,26)</f>
        <v>4.7012123578135423</v>
      </c>
      <c r="BT60" s="22">
        <f>IF($V60=1,-[4]AB!$E$5,0)</f>
        <v>-9.3090909090909086</v>
      </c>
      <c r="BU60" s="63" t="s">
        <v>38</v>
      </c>
    </row>
    <row r="63" spans="1:73" ht="15.75" thickBot="1" x14ac:dyDescent="0.3"/>
    <row r="64" spans="1:73" ht="65.25" customHeight="1" thickBot="1" x14ac:dyDescent="0.3">
      <c r="A64" s="56"/>
      <c r="B64" s="169" t="s">
        <v>32</v>
      </c>
      <c r="C64" s="170"/>
      <c r="D64" s="170"/>
      <c r="E64" s="170"/>
      <c r="F64" s="170"/>
      <c r="G64" s="170"/>
      <c r="H64" s="170"/>
      <c r="I64" s="170"/>
      <c r="J64" s="170"/>
      <c r="K64" s="170"/>
      <c r="L64" s="170"/>
      <c r="M64" s="170"/>
      <c r="N64" s="170"/>
      <c r="O64" s="170"/>
      <c r="P64" s="170"/>
      <c r="Q64" s="170"/>
      <c r="R64" s="170"/>
      <c r="S64" s="170"/>
      <c r="T64" s="170"/>
      <c r="U64" s="170"/>
      <c r="V64" s="170"/>
      <c r="W64" s="171"/>
      <c r="X64" s="172" t="s">
        <v>7</v>
      </c>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4"/>
      <c r="BH64" s="172" t="s">
        <v>52</v>
      </c>
      <c r="BI64" s="182"/>
      <c r="BJ64" s="182"/>
      <c r="BK64" s="182"/>
      <c r="BL64" s="182"/>
      <c r="BM64" s="182"/>
      <c r="BN64" s="182"/>
      <c r="BO64" s="182"/>
      <c r="BP64" s="182"/>
      <c r="BQ64" s="182"/>
      <c r="BR64" s="182"/>
      <c r="BS64" s="182"/>
      <c r="BT64" s="182"/>
      <c r="BU64" s="183"/>
    </row>
    <row r="65" spans="1:73" ht="15.75" thickBot="1" x14ac:dyDescent="0.3">
      <c r="A65" s="185" t="s">
        <v>0</v>
      </c>
      <c r="B65" s="2" t="s">
        <v>1</v>
      </c>
      <c r="C65" s="67"/>
      <c r="D65" s="178" t="s">
        <v>50</v>
      </c>
      <c r="E65" s="179"/>
      <c r="F65" s="179"/>
      <c r="G65" s="179"/>
      <c r="H65" s="180"/>
      <c r="I65" s="180"/>
      <c r="J65" s="180"/>
      <c r="K65" s="180"/>
      <c r="L65" s="180"/>
      <c r="M65" s="180"/>
      <c r="N65" s="180"/>
      <c r="O65" s="180"/>
      <c r="P65" s="180"/>
      <c r="Q65" s="180"/>
      <c r="R65" s="180"/>
      <c r="S65" s="180"/>
      <c r="T65" s="180"/>
      <c r="U65" s="180"/>
      <c r="V65" s="181"/>
      <c r="W65" s="3"/>
      <c r="X65" s="175" t="s">
        <v>22</v>
      </c>
      <c r="Y65" s="176"/>
      <c r="Z65" s="176"/>
      <c r="AA65" s="176"/>
      <c r="AB65" s="176"/>
      <c r="AC65" s="176"/>
      <c r="AD65" s="176"/>
      <c r="AE65" s="176"/>
      <c r="AF65" s="176"/>
      <c r="AG65" s="176"/>
      <c r="AH65" s="176"/>
      <c r="AI65" s="176"/>
      <c r="AJ65" s="176"/>
      <c r="AK65" s="176"/>
      <c r="AL65" s="176"/>
      <c r="AM65" s="176"/>
      <c r="AN65" s="177"/>
      <c r="AO65" s="4" t="s">
        <v>2</v>
      </c>
      <c r="AP65" s="175" t="s">
        <v>9</v>
      </c>
      <c r="AQ65" s="176"/>
      <c r="AR65" s="176"/>
      <c r="AS65" s="176"/>
      <c r="AT65" s="176"/>
      <c r="AU65" s="176"/>
      <c r="AV65" s="176"/>
      <c r="AW65" s="176"/>
      <c r="AX65" s="176"/>
      <c r="AY65" s="176"/>
      <c r="AZ65" s="176"/>
      <c r="BA65" s="176"/>
      <c r="BB65" s="176"/>
      <c r="BC65" s="176"/>
      <c r="BD65" s="176"/>
      <c r="BE65" s="176"/>
      <c r="BF65" s="177"/>
      <c r="BG65" s="4" t="s">
        <v>3</v>
      </c>
      <c r="BH65" s="178"/>
      <c r="BI65" s="179"/>
      <c r="BJ65" s="179"/>
      <c r="BK65" s="179"/>
      <c r="BL65" s="179"/>
      <c r="BM65" s="184"/>
      <c r="BN65" s="4" t="s">
        <v>2</v>
      </c>
      <c r="BO65" s="178"/>
      <c r="BP65" s="179"/>
      <c r="BQ65" s="179"/>
      <c r="BR65" s="179"/>
      <c r="BS65" s="179"/>
      <c r="BT65" s="179"/>
      <c r="BU65" s="4" t="s">
        <v>3</v>
      </c>
    </row>
    <row r="66" spans="1:73" ht="31.5" thickTop="1" thickBot="1" x14ac:dyDescent="0.3">
      <c r="A66" s="186"/>
      <c r="B66" s="9"/>
      <c r="C66" s="9" t="s">
        <v>51</v>
      </c>
      <c r="D66" s="9" t="s">
        <v>47</v>
      </c>
      <c r="E66" s="9" t="s">
        <v>48</v>
      </c>
      <c r="F66" s="9" t="s">
        <v>49</v>
      </c>
      <c r="G66" s="9" t="s">
        <v>24</v>
      </c>
      <c r="H66" s="9" t="s">
        <v>13</v>
      </c>
      <c r="I66" s="9" t="s">
        <v>19</v>
      </c>
      <c r="J66" s="9" t="s">
        <v>12</v>
      </c>
      <c r="K66" s="9" t="s">
        <v>34</v>
      </c>
      <c r="L66" s="9" t="s">
        <v>13</v>
      </c>
      <c r="M66" s="9"/>
      <c r="N66" s="9" t="s">
        <v>17</v>
      </c>
      <c r="O66" s="9" t="s">
        <v>18</v>
      </c>
      <c r="P66" s="9" t="s">
        <v>53</v>
      </c>
      <c r="Q66" s="9" t="s">
        <v>54</v>
      </c>
      <c r="R66" s="9" t="s">
        <v>34</v>
      </c>
      <c r="S66" s="9" t="s">
        <v>24</v>
      </c>
      <c r="T66" s="47" t="s">
        <v>20</v>
      </c>
      <c r="U66" s="47" t="s">
        <v>92</v>
      </c>
      <c r="V66" s="47" t="s">
        <v>93</v>
      </c>
      <c r="W66" s="10"/>
      <c r="X66" s="13" t="s">
        <v>11</v>
      </c>
      <c r="Y66" s="13" t="s">
        <v>12</v>
      </c>
      <c r="Z66" s="13" t="s">
        <v>14</v>
      </c>
      <c r="AA66" s="13" t="s">
        <v>15</v>
      </c>
      <c r="AB66" s="13" t="s">
        <v>21</v>
      </c>
      <c r="AC66" s="13" t="s">
        <v>23</v>
      </c>
      <c r="AD66" s="13" t="s">
        <v>100</v>
      </c>
      <c r="AE66" s="13" t="s">
        <v>101</v>
      </c>
      <c r="AF66" s="13" t="s">
        <v>24</v>
      </c>
      <c r="AG66" s="13" t="s">
        <v>38</v>
      </c>
      <c r="AH66" s="13" t="s">
        <v>38</v>
      </c>
      <c r="AI66" s="13" t="s">
        <v>17</v>
      </c>
      <c r="AJ66" s="13" t="s">
        <v>18</v>
      </c>
      <c r="AK66" s="13" t="s">
        <v>19</v>
      </c>
      <c r="AL66" s="13" t="s">
        <v>102</v>
      </c>
      <c r="AM66" s="13" t="s">
        <v>99</v>
      </c>
      <c r="AN66" s="13" t="s">
        <v>16</v>
      </c>
      <c r="AO66" s="16">
        <v>140</v>
      </c>
      <c r="AP66" s="13" t="s">
        <v>11</v>
      </c>
      <c r="AQ66" s="13" t="s">
        <v>12</v>
      </c>
      <c r="AR66" s="13" t="s">
        <v>14</v>
      </c>
      <c r="AS66" s="13" t="s">
        <v>15</v>
      </c>
      <c r="AT66" s="13" t="s">
        <v>21</v>
      </c>
      <c r="AU66" s="13" t="s">
        <v>23</v>
      </c>
      <c r="AV66" s="13" t="s">
        <v>100</v>
      </c>
      <c r="AW66" s="13" t="s">
        <v>101</v>
      </c>
      <c r="AX66" s="13" t="s">
        <v>24</v>
      </c>
      <c r="AY66" s="13" t="s">
        <v>38</v>
      </c>
      <c r="AZ66" s="13" t="s">
        <v>38</v>
      </c>
      <c r="BA66" s="13" t="s">
        <v>17</v>
      </c>
      <c r="BB66" s="13" t="s">
        <v>18</v>
      </c>
      <c r="BC66" s="13" t="s">
        <v>19</v>
      </c>
      <c r="BD66" s="13" t="s">
        <v>102</v>
      </c>
      <c r="BE66" s="13" t="s">
        <v>99</v>
      </c>
      <c r="BF66" s="13" t="s">
        <v>16</v>
      </c>
      <c r="BG66" s="16">
        <v>990</v>
      </c>
      <c r="BH66" s="16" t="s">
        <v>33</v>
      </c>
      <c r="BI66" s="16" t="s">
        <v>34</v>
      </c>
      <c r="BJ66" s="16" t="s">
        <v>20</v>
      </c>
      <c r="BK66" s="16" t="s">
        <v>24</v>
      </c>
      <c r="BL66" s="16" t="s">
        <v>35</v>
      </c>
      <c r="BM66" s="16" t="s">
        <v>36</v>
      </c>
      <c r="BN66" s="16">
        <v>140</v>
      </c>
      <c r="BO66" s="16" t="s">
        <v>33</v>
      </c>
      <c r="BP66" s="16" t="s">
        <v>34</v>
      </c>
      <c r="BQ66" s="16" t="s">
        <v>20</v>
      </c>
      <c r="BR66" s="16" t="s">
        <v>24</v>
      </c>
      <c r="BS66" s="16" t="s">
        <v>35</v>
      </c>
      <c r="BT66" s="16" t="s">
        <v>36</v>
      </c>
      <c r="BU66" s="16">
        <v>990</v>
      </c>
    </row>
    <row r="67" spans="1:73" x14ac:dyDescent="0.25">
      <c r="A67" s="187">
        <v>2020</v>
      </c>
      <c r="B67" s="100">
        <v>1</v>
      </c>
      <c r="C67" s="58">
        <f>VLOOKUP(M67,[1]aux!$A$2:$B$35,2)</f>
        <v>1</v>
      </c>
      <c r="D67" s="54" t="s">
        <v>38</v>
      </c>
      <c r="E67" s="54" t="s">
        <v>42</v>
      </c>
      <c r="F67" s="54" t="s">
        <v>42</v>
      </c>
      <c r="G67" s="54" t="s">
        <v>42</v>
      </c>
      <c r="H67" s="54">
        <v>0</v>
      </c>
      <c r="I67" s="54">
        <f>IF(D67="-",1,IF(D67="o",2,IF(D67="o+",3,IF(D67="+",4))))</f>
        <v>1</v>
      </c>
      <c r="J67" s="54">
        <f>IF(E67="o",1,IF(E67="o+",2,IF(E67="+",3)))</f>
        <v>1</v>
      </c>
      <c r="K67" s="54">
        <f>IF(F67="o",1,IF(F67="+",2))</f>
        <v>1</v>
      </c>
      <c r="L67" s="54">
        <f>IF(H67=0,1,IF(H67=1,2))</f>
        <v>1</v>
      </c>
      <c r="M67" s="54">
        <f>I67*1000+J67*100+K67*10+L67*1</f>
        <v>1111</v>
      </c>
      <c r="N67" s="54">
        <v>2</v>
      </c>
      <c r="O67" s="54">
        <v>11</v>
      </c>
      <c r="P67" s="54">
        <v>2</v>
      </c>
      <c r="Q67" s="54">
        <v>3</v>
      </c>
      <c r="R67" s="54">
        <v>1</v>
      </c>
      <c r="S67" s="54" t="s">
        <v>42</v>
      </c>
      <c r="T67" s="26">
        <f>IF(U67=0,IF(OR(N67=2,N67=3),14,IF(N67=7,16,IF(N67=8,17,IF(N67=9,18,IF(N67=10,19,15))))),IF(U67=1,IF(OR(N67=2,N67=3),20,IF(N67=7,22,IF(N67=8,23,IF(N67=9,24,IF(N67=10,25,21)))))))</f>
        <v>14</v>
      </c>
      <c r="U67" s="54">
        <v>0</v>
      </c>
      <c r="V67" s="54">
        <v>0</v>
      </c>
      <c r="W67" s="7"/>
      <c r="X67" s="11">
        <f>VLOOKUP($C67,[2]Prague!$BB$7:$BK$40,5)</f>
        <v>1</v>
      </c>
      <c r="Y67" s="11">
        <f>VLOOKUP($C67,[2]Prague!$BB$7:$BK$40,6)</f>
        <v>23</v>
      </c>
      <c r="Z67" s="11">
        <f>VLOOKUP($C67,[2]Prague!$BB$7:$BK$40,7)</f>
        <v>0</v>
      </c>
      <c r="AA67" s="11">
        <f>VLOOKUP($C67,[2]Prague!$BB$7:$BK$40,8)</f>
        <v>80</v>
      </c>
      <c r="AB67" s="11">
        <f>VLOOKUP($C67,[2]Prague!$BB$7:$BK$40,9)</f>
        <v>0</v>
      </c>
      <c r="AC67" s="11">
        <f>VLOOKUP($C67,[2]Prague!$BB$7:$BK$40,10)</f>
        <v>102</v>
      </c>
      <c r="AD67" s="12">
        <f>IF($H67=1,169,0)</f>
        <v>0</v>
      </c>
      <c r="AE67" s="12">
        <f>IF($H67=1,167,0)</f>
        <v>0</v>
      </c>
      <c r="AF67" s="12">
        <v>0</v>
      </c>
      <c r="AG67" s="12" t="s">
        <v>38</v>
      </c>
      <c r="AH67" s="12" t="s">
        <v>38</v>
      </c>
      <c r="AI67" s="12">
        <f>IF($N67=2,145,IF($N67=3,118,IF(OR($N67=4,$N67=5,$N67=6),121,IF($N67=7,127,IF($N67=8,133,IF($N67=9,136,IF($N67=10,189,0)))))))</f>
        <v>145</v>
      </c>
      <c r="AJ67" s="12">
        <v>0</v>
      </c>
      <c r="AK67" s="12">
        <f>IF($P67=1,148,IF($P67=2,152,IF($P67=3,154,IF($P67=4,156,0))))</f>
        <v>152</v>
      </c>
      <c r="AL67" s="12">
        <f>IF($R67=1,160,IF($R67=2,162))</f>
        <v>160</v>
      </c>
      <c r="AM67" s="12">
        <f>IF($U67=1,185,0)</f>
        <v>0</v>
      </c>
      <c r="AN67" s="12">
        <f>IF($V67=1,184,0)</f>
        <v>0</v>
      </c>
      <c r="AO67" s="14">
        <f t="shared" ref="AO67:AO92" si="60">AO96/$AO$5</f>
        <v>121.64795206535993</v>
      </c>
      <c r="AP67" s="11">
        <f>VLOOKUP($C67,[1]Prague!$BB$7:$BK$40,5)</f>
        <v>1</v>
      </c>
      <c r="AQ67" s="11">
        <f>VLOOKUP($C67,[1]Prague!$BB$7:$BK$40,6)</f>
        <v>23</v>
      </c>
      <c r="AR67" s="11">
        <f>VLOOKUP($C67,[1]Prague!$BB$7:$BK$40,7)</f>
        <v>0</v>
      </c>
      <c r="AS67" s="11">
        <f>VLOOKUP($C67,[1]Prague!$BB$7:$BK$40,8)</f>
        <v>81</v>
      </c>
      <c r="AT67" s="11">
        <f>VLOOKUP($C67,[1]Prague!$BB$7:$BK$40,9)</f>
        <v>0</v>
      </c>
      <c r="AU67" s="11">
        <f>VLOOKUP($C67,[1]Prague!$BB$7:$BK$40,10)</f>
        <v>103</v>
      </c>
      <c r="AV67" s="12">
        <f>IF($H67=1,170,0)</f>
        <v>0</v>
      </c>
      <c r="AW67" s="12">
        <f>IF($H67=1,168,0)</f>
        <v>0</v>
      </c>
      <c r="AX67" s="12">
        <v>0</v>
      </c>
      <c r="AY67" s="12" t="s">
        <v>38</v>
      </c>
      <c r="AZ67" s="12" t="s">
        <v>38</v>
      </c>
      <c r="BA67" s="12">
        <f>IF($N67=2,146,IF($N67=3,119,IF(OR($N67=4,$N67=5,$N67=6),122,IF($N67=7,128,IF($N67=8,134,IF($N67=9,138,IF($N67=10,190,0)))))))</f>
        <v>146</v>
      </c>
      <c r="BB67" s="12">
        <v>0</v>
      </c>
      <c r="BC67" s="12">
        <f>IF($P67=1,149,IF($P67=2,153,IF($P67=3,155,IF($P67=4,157,0))))</f>
        <v>153</v>
      </c>
      <c r="BD67" s="12">
        <f>IF($R67=1,160,IF($R67=2,162))</f>
        <v>160</v>
      </c>
      <c r="BE67" s="12">
        <f>IF($U67=1,186,0)</f>
        <v>0</v>
      </c>
      <c r="BF67" s="12">
        <f>IF($V67=1,184,0)</f>
        <v>0</v>
      </c>
      <c r="BG67" s="14">
        <f t="shared" ref="BG67:BG92" si="61">BG96/$BG$5</f>
        <v>73.133652406675793</v>
      </c>
      <c r="BH67" s="21">
        <f>IF($N67=2,BH96*'4 PEF'!$C$4,IF(OR($N67=3,$N67=4,$N67=5,$N67=6),BH96*'4 PEF'!$C$5,IF(OR($N67=7,$N67=8),BH96*'4 PEF'!$C$8,IF($N67=9,BH96*'4 PEF'!$C$7,IF($N67=10,BH96*'4 PEF'!$C$6)))))</f>
        <v>419.09353309999557</v>
      </c>
      <c r="BI67" s="21">
        <f>BI96*'4 PEF'!$C$8</f>
        <v>6.97203940107973</v>
      </c>
      <c r="BJ67" s="21">
        <f>IF($N67=2,BJ96*'4 PEF'!$C$4,IF(OR($N67=3,$N67=4,$N67=5,$N67=6),BJ96*'4 PEF'!$C$5,IF(OR($N67=7,$N67=8),BJ96*'4 PEF'!$C$10,IF($N67=9,BJ96*'4 PEF'!$C$7,IF($N67=10,BJ96*'4 PEF'!$C$6)))))</f>
        <v>22.007999999999999</v>
      </c>
      <c r="BK67" s="21">
        <f>BK96*'4 PEF'!$C$10</f>
        <v>30.087554857140649</v>
      </c>
      <c r="BL67" s="21">
        <f>BL96*'4 PEF'!$C$10</f>
        <v>2.5567159378736193</v>
      </c>
      <c r="BM67" s="39">
        <f>BM96*'4 PEF'!$C$10</f>
        <v>0</v>
      </c>
      <c r="BN67" s="40">
        <f>SUM(BH67:BM67)</f>
        <v>480.71784329608954</v>
      </c>
      <c r="BO67" s="21">
        <f>IF($N67=2,BO96*'4 PEF'!$C$4,IF(OR($N67=3,$N67=4,$N67=5,$N67=6),BO96*'4 PEF'!$C$5,IF(OR($N67=7,$N67=8),BO96*'4 PEF'!$C$10,IF($N67=9,BO96*'4 PEF'!$C$7,IF($N67=10,BO96*'4 PEF'!$C$6)))))</f>
        <v>213.3787991657411</v>
      </c>
      <c r="BP67" s="21">
        <f>BP96*'4 PEF'!$C$10</f>
        <v>3.7661386611835042</v>
      </c>
      <c r="BQ67" s="21">
        <f>IF($N67=2,BQ96*'4 PEF'!$C$4,IF(OR($N67=3,$N67=4,$N67=5,$N67=6),BQ96*'4 PEF'!$C$5,IF(OR($N67=7,$N67=8),BQ96*'4 PEF'!$C$10,IF($N67=9,BQ96*'4 PEF'!$C$7,IF($N67=10,BQ96*'4 PEF'!$C$6)))))</f>
        <v>33.977999999999994</v>
      </c>
      <c r="BR67" s="21">
        <f>BR96*'4 PEF'!$C$10</f>
        <v>30.942620606063329</v>
      </c>
      <c r="BS67" s="21">
        <f>BS96*'4 PEF'!$C$10</f>
        <v>1.4400170072162719</v>
      </c>
      <c r="BT67" s="39">
        <f>BT96*'4 PEF'!$C$10</f>
        <v>0</v>
      </c>
      <c r="BU67" s="40">
        <f>SUM(BO67:BT67)</f>
        <v>283.50557544020421</v>
      </c>
    </row>
    <row r="68" spans="1:73" x14ac:dyDescent="0.25">
      <c r="A68" s="188"/>
      <c r="B68" s="100">
        <v>2</v>
      </c>
      <c r="C68" s="26">
        <f>VLOOKUP(M68,[1]aux!$A$2:$B$35,2)</f>
        <v>8</v>
      </c>
      <c r="D68" s="55" t="s">
        <v>42</v>
      </c>
      <c r="E68" s="55" t="s">
        <v>42</v>
      </c>
      <c r="F68" s="54" t="s">
        <v>41</v>
      </c>
      <c r="G68" s="54" t="s">
        <v>42</v>
      </c>
      <c r="H68" s="54">
        <v>0</v>
      </c>
      <c r="I68" s="54">
        <f t="shared" ref="I68:I85" si="62">IF(D68="-",1,IF(D68="o",2,IF(D68="o+",3,IF(D68="+",4))))</f>
        <v>2</v>
      </c>
      <c r="J68" s="54">
        <f t="shared" ref="J68:J85" si="63">IF(E68="o",1,IF(E68="o+",2,IF(E68="+",3)))</f>
        <v>1</v>
      </c>
      <c r="K68" s="54">
        <f t="shared" ref="K68:K85" si="64">IF(F68="o",1,IF(F68="+",2))</f>
        <v>2</v>
      </c>
      <c r="L68" s="54">
        <f t="shared" ref="L68:L85" si="65">IF(H68=0,1,IF(H68=1,2))</f>
        <v>1</v>
      </c>
      <c r="M68" s="54">
        <f t="shared" ref="M68:M92" si="66">I68*1000+J68*100+K68*10+L68*1</f>
        <v>2121</v>
      </c>
      <c r="N68" s="54">
        <v>6</v>
      </c>
      <c r="O68" s="54">
        <v>11</v>
      </c>
      <c r="P68" s="54">
        <v>1</v>
      </c>
      <c r="Q68" s="54">
        <v>3</v>
      </c>
      <c r="R68" s="54">
        <v>2</v>
      </c>
      <c r="S68" s="54" t="s">
        <v>42</v>
      </c>
      <c r="T68" s="26">
        <f t="shared" ref="T68:T83" si="67">IF(U68=0,IF(OR(N68=2,N68=3),14,IF(N68=7,16,IF(N68=8,17,IF(N68=9,18,IF(N68=10,19,15))))),IF(U68=1,IF(OR(N68=2,N68=3),20,IF(N68=7,22,IF(N68=8,23,IF(N68=9,24,IF(N68=10,25,21)))))))</f>
        <v>15</v>
      </c>
      <c r="U68" s="54">
        <v>0</v>
      </c>
      <c r="V68" s="54">
        <v>0</v>
      </c>
      <c r="W68" s="19"/>
      <c r="X68" s="11">
        <f>VLOOKUP($C68,[2]Prague!$BB$7:$BK$40,5)</f>
        <v>13</v>
      </c>
      <c r="Y68" s="11">
        <f>VLOOKUP($C68,[2]Prague!$BB$7:$BK$40,6)</f>
        <v>33</v>
      </c>
      <c r="Z68" s="11">
        <f>VLOOKUP($C68,[2]Prague!$BB$7:$BK$40,7)</f>
        <v>63</v>
      </c>
      <c r="AA68" s="11">
        <f>VLOOKUP($C68,[2]Prague!$BB$7:$BK$40,8)</f>
        <v>80</v>
      </c>
      <c r="AB68" s="11">
        <f>VLOOKUP($C68,[2]Prague!$BB$7:$BK$40,9)</f>
        <v>116</v>
      </c>
      <c r="AC68" s="11">
        <f>VLOOKUP($C68,[2]Prague!$BB$7:$BK$40,10)</f>
        <v>108</v>
      </c>
      <c r="AD68" s="12">
        <f t="shared" ref="AD68:AD92" si="68">IF($H68=1,169,0)</f>
        <v>0</v>
      </c>
      <c r="AE68" s="12">
        <f t="shared" ref="AE68:AE92" si="69">IF($H68=1,167,0)</f>
        <v>0</v>
      </c>
      <c r="AF68" s="12">
        <v>0</v>
      </c>
      <c r="AG68" s="12" t="s">
        <v>38</v>
      </c>
      <c r="AH68" s="12" t="s">
        <v>38</v>
      </c>
      <c r="AI68" s="12">
        <f t="shared" ref="AI68:AI92" si="70">IF($N68=2,145,IF($N68=3,118,IF(OR($N68=4,$N68=5,$N68=6),121,IF($N68=7,127,IF($N68=8,133,IF($N68=9,136,IF($N68=10,189,0)))))))</f>
        <v>121</v>
      </c>
      <c r="AJ68" s="12">
        <v>0</v>
      </c>
      <c r="AK68" s="12">
        <f t="shared" ref="AK68:AK92" si="71">IF($P68=1,148,IF($P68=2,152,IF($P68=3,154,IF($P68=4,156,0))))</f>
        <v>148</v>
      </c>
      <c r="AL68" s="12">
        <f t="shared" ref="AL68:AL92" si="72">IF($R68=1,160,IF($R68=2,162))</f>
        <v>162</v>
      </c>
      <c r="AM68" s="12">
        <f t="shared" ref="AM68:AM92" si="73">IF($U68=1,185,0)</f>
        <v>0</v>
      </c>
      <c r="AN68" s="12">
        <f t="shared" ref="AN68:AN92" si="74">IF($V68=1,184,0)</f>
        <v>0</v>
      </c>
      <c r="AO68" s="14">
        <f t="shared" si="60"/>
        <v>229.87718148840463</v>
      </c>
      <c r="AP68" s="11">
        <f>VLOOKUP($C68,[1]Prague!$BB$7:$BK$40,5)</f>
        <v>13</v>
      </c>
      <c r="AQ68" s="11">
        <f>VLOOKUP($C68,[1]Prague!$BB$7:$BK$40,6)</f>
        <v>33</v>
      </c>
      <c r="AR68" s="11">
        <f>VLOOKUP($C68,[1]Prague!$BB$7:$BK$40,7)</f>
        <v>63</v>
      </c>
      <c r="AS68" s="11">
        <f>VLOOKUP($C68,[1]Prague!$BB$7:$BK$40,8)</f>
        <v>81</v>
      </c>
      <c r="AT68" s="11">
        <f>VLOOKUP($C68,[1]Prague!$BB$7:$BK$40,9)</f>
        <v>117</v>
      </c>
      <c r="AU68" s="11">
        <f>VLOOKUP($C68,[1]Prague!$BB$7:$BK$40,10)</f>
        <v>109</v>
      </c>
      <c r="AV68" s="12">
        <f t="shared" ref="AV68:AV92" si="75">IF($H68=1,170,0)</f>
        <v>0</v>
      </c>
      <c r="AW68" s="12">
        <f t="shared" ref="AW68:AW92" si="76">IF($H68=1,168,0)</f>
        <v>0</v>
      </c>
      <c r="AX68" s="12">
        <v>0</v>
      </c>
      <c r="AY68" s="12" t="s">
        <v>38</v>
      </c>
      <c r="AZ68" s="12" t="s">
        <v>38</v>
      </c>
      <c r="BA68" s="12">
        <f t="shared" ref="BA68:BA92" si="77">IF($N68=2,146,IF($N68=3,119,IF(OR($N68=4,$N68=5,$N68=6),122,IF($N68=7,128,IF($N68=8,134,IF($N68=9,138,IF($N68=10,190,0)))))))</f>
        <v>122</v>
      </c>
      <c r="BB68" s="12">
        <v>0</v>
      </c>
      <c r="BC68" s="12">
        <f t="shared" ref="BC68:BC92" si="78">IF($P68=1,149,IF($P68=2,153,IF($P68=3,155,IF($P68=4,157,0))))</f>
        <v>149</v>
      </c>
      <c r="BD68" s="12">
        <f t="shared" ref="BD68:BD92" si="79">IF($R68=1,160,IF($R68=2,162))</f>
        <v>162</v>
      </c>
      <c r="BE68" s="12">
        <f t="shared" ref="BE68:BE92" si="80">IF($U68=1,186,0)</f>
        <v>0</v>
      </c>
      <c r="BF68" s="12">
        <f t="shared" ref="BF68:BF92" si="81">IF($V68=1,184,0)</f>
        <v>0</v>
      </c>
      <c r="BG68" s="14">
        <f t="shared" si="61"/>
        <v>156.0646847774232</v>
      </c>
      <c r="BH68" s="21">
        <f>IF(N68=2,BH97*'4 PEF'!$C$4,IF(OR($N68=3,$N68=4,$N68=5,$N68=6),BH97*'4 PEF'!$C$5,IF(OR($N68=7,$N68=8),BH97*'4 PEF'!$C$8,IF($N68=9,BH97*'4 PEF'!$C$7,IF($N68=10,BH97*'4 PEF'!$C$6)))))</f>
        <v>110.57773246542719</v>
      </c>
      <c r="BI68" s="21">
        <f>BI97*'4 PEF'!$C$8</f>
        <v>0.17994712858374626</v>
      </c>
      <c r="BJ68" s="21">
        <f>IF($N68=2,BJ97*'4 PEF'!$C$4,IF(OR($N68=3,$N68=4,$N68=5,$N68=6),BJ97*'4 PEF'!$C$5,IF(OR($N68=7,$N68=8),BJ97*'4 PEF'!$C$10,IF($N68=9,BJ97*'4 PEF'!$C$7,IF($N68=10,BJ97*'4 PEF'!$C$6)))))</f>
        <v>16.547368421052632</v>
      </c>
      <c r="BK68" s="21">
        <f>BK97*'4 PEF'!$C$10</f>
        <v>30.087554857140649</v>
      </c>
      <c r="BL68" s="21">
        <f>BL97*'4 PEF'!$C$10</f>
        <v>1.3863994125063004</v>
      </c>
      <c r="BM68" s="39">
        <f>BM97*'4 PEF'!$C$10</f>
        <v>0</v>
      </c>
      <c r="BN68" s="40">
        <f t="shared" ref="BN68:BN92" si="82">SUM(BH68:BM68)</f>
        <v>158.77900228471051</v>
      </c>
      <c r="BO68" s="21">
        <f>IF(OR($N68=3,$N68=4,$N68=5,$N68=6),BO97*'4 PEF'!$C$5,IF(OR($N68=7,$N68=8),BO97*'4 PEF'!$C$10,IF($N68=9,BO97*'4 PEF'!$C$7,IF($N68=10,BO97*'4 PEF'!$C$6))))</f>
        <v>92.117773420343937</v>
      </c>
      <c r="BP68" s="21">
        <f>BP97*'4 PEF'!$C$10</f>
        <v>0.18081595065600745</v>
      </c>
      <c r="BQ68" s="21">
        <f>IF(OR($N68=3,$N68=4,$N68=5,$N68=6),BQ97*'4 PEF'!$C$5,IF(OR($N68=7,$N68=8),BQ97*'4 PEF'!$C$10,IF($N68=9,BQ97*'4 PEF'!$C$7,IF($N68=10,BQ97*'4 PEF'!$C$6))))</f>
        <v>25.547368421052632</v>
      </c>
      <c r="BR68" s="21">
        <f>BR97*'4 PEF'!$C$10</f>
        <v>30.942620606063329</v>
      </c>
      <c r="BS68" s="21">
        <f>BS97*'4 PEF'!$C$10</f>
        <v>1.1883724735009991</v>
      </c>
      <c r="BT68" s="39">
        <f>BT97*'4 PEF'!$C$10</f>
        <v>0</v>
      </c>
      <c r="BU68" s="40">
        <f t="shared" ref="BU68:BU92" si="83">SUM(BO68:BT68)</f>
        <v>149.97695087161694</v>
      </c>
    </row>
    <row r="69" spans="1:73" x14ac:dyDescent="0.25">
      <c r="A69" s="188"/>
      <c r="B69" s="100">
        <v>3</v>
      </c>
      <c r="C69" s="26">
        <f>VLOOKUP(M69,[1]aux!$A$2:$B$35,2)</f>
        <v>18</v>
      </c>
      <c r="D69" s="55" t="s">
        <v>40</v>
      </c>
      <c r="E69" s="55" t="s">
        <v>42</v>
      </c>
      <c r="F69" s="54" t="s">
        <v>41</v>
      </c>
      <c r="G69" s="54" t="s">
        <v>42</v>
      </c>
      <c r="H69" s="54">
        <v>0</v>
      </c>
      <c r="I69" s="54">
        <f t="shared" si="62"/>
        <v>3</v>
      </c>
      <c r="J69" s="54">
        <f t="shared" si="63"/>
        <v>1</v>
      </c>
      <c r="K69" s="54">
        <f t="shared" si="64"/>
        <v>2</v>
      </c>
      <c r="L69" s="54">
        <f t="shared" si="65"/>
        <v>1</v>
      </c>
      <c r="M69" s="54">
        <f t="shared" si="66"/>
        <v>3121</v>
      </c>
      <c r="N69" s="54">
        <v>6</v>
      </c>
      <c r="O69" s="54">
        <v>11</v>
      </c>
      <c r="P69" s="54">
        <v>1</v>
      </c>
      <c r="Q69" s="54">
        <v>3</v>
      </c>
      <c r="R69" s="54">
        <v>2</v>
      </c>
      <c r="S69" s="54" t="s">
        <v>42</v>
      </c>
      <c r="T69" s="26">
        <f t="shared" si="67"/>
        <v>15</v>
      </c>
      <c r="U69" s="54">
        <v>0</v>
      </c>
      <c r="V69" s="54">
        <v>0</v>
      </c>
      <c r="W69" s="19"/>
      <c r="X69" s="11">
        <f>VLOOKUP($C69,[2]Prague!$BB$7:$BK$40,5)</f>
        <v>15</v>
      </c>
      <c r="Y69" s="11">
        <f>VLOOKUP($C69,[2]Prague!$BB$7:$BK$40,6)</f>
        <v>35</v>
      </c>
      <c r="Z69" s="11">
        <f>VLOOKUP($C69,[2]Prague!$BB$7:$BK$40,7)</f>
        <v>65</v>
      </c>
      <c r="AA69" s="11">
        <f>VLOOKUP($C69,[2]Prague!$BB$7:$BK$40,8)</f>
        <v>80</v>
      </c>
      <c r="AB69" s="11">
        <f>VLOOKUP($C69,[2]Prague!$BB$7:$BK$40,9)</f>
        <v>116</v>
      </c>
      <c r="AC69" s="11">
        <f>VLOOKUP($C69,[2]Prague!$BB$7:$BK$40,10)</f>
        <v>108</v>
      </c>
      <c r="AD69" s="12">
        <f t="shared" si="68"/>
        <v>0</v>
      </c>
      <c r="AE69" s="12">
        <f t="shared" si="69"/>
        <v>0</v>
      </c>
      <c r="AF69" s="12">
        <v>0</v>
      </c>
      <c r="AG69" s="12" t="s">
        <v>38</v>
      </c>
      <c r="AH69" s="12" t="s">
        <v>38</v>
      </c>
      <c r="AI69" s="12">
        <f t="shared" si="70"/>
        <v>121</v>
      </c>
      <c r="AJ69" s="12">
        <v>0</v>
      </c>
      <c r="AK69" s="12">
        <f t="shared" si="71"/>
        <v>148</v>
      </c>
      <c r="AL69" s="12">
        <f t="shared" si="72"/>
        <v>162</v>
      </c>
      <c r="AM69" s="12">
        <f t="shared" si="73"/>
        <v>0</v>
      </c>
      <c r="AN69" s="12">
        <f t="shared" si="74"/>
        <v>0</v>
      </c>
      <c r="AO69" s="14">
        <f t="shared" si="60"/>
        <v>234.21554295467888</v>
      </c>
      <c r="AP69" s="11">
        <f>VLOOKUP($C69,[1]Prague!$BB$7:$BK$40,5)</f>
        <v>15</v>
      </c>
      <c r="AQ69" s="11">
        <f>VLOOKUP($C69,[1]Prague!$BB$7:$BK$40,6)</f>
        <v>35</v>
      </c>
      <c r="AR69" s="11">
        <f>VLOOKUP($C69,[1]Prague!$BB$7:$BK$40,7)</f>
        <v>65</v>
      </c>
      <c r="AS69" s="11">
        <f>VLOOKUP($C69,[1]Prague!$BB$7:$BK$40,8)</f>
        <v>81</v>
      </c>
      <c r="AT69" s="11">
        <f>VLOOKUP($C69,[1]Prague!$BB$7:$BK$40,9)</f>
        <v>117</v>
      </c>
      <c r="AU69" s="11">
        <f>VLOOKUP($C69,[1]Prague!$BB$7:$BK$40,10)</f>
        <v>109</v>
      </c>
      <c r="AV69" s="12">
        <f t="shared" si="75"/>
        <v>0</v>
      </c>
      <c r="AW69" s="12">
        <f t="shared" si="76"/>
        <v>0</v>
      </c>
      <c r="AX69" s="12">
        <v>0</v>
      </c>
      <c r="AY69" s="12" t="s">
        <v>38</v>
      </c>
      <c r="AZ69" s="12" t="s">
        <v>38</v>
      </c>
      <c r="BA69" s="12">
        <f t="shared" si="77"/>
        <v>122</v>
      </c>
      <c r="BB69" s="12">
        <v>0</v>
      </c>
      <c r="BC69" s="12">
        <f t="shared" si="78"/>
        <v>149</v>
      </c>
      <c r="BD69" s="12">
        <f t="shared" si="79"/>
        <v>162</v>
      </c>
      <c r="BE69" s="12">
        <f t="shared" si="80"/>
        <v>0</v>
      </c>
      <c r="BF69" s="12">
        <f t="shared" si="81"/>
        <v>0</v>
      </c>
      <c r="BG69" s="14">
        <f t="shared" si="61"/>
        <v>161.44460353489035</v>
      </c>
      <c r="BH69" s="21">
        <f>IF(N69=2,BH98*'4 PEF'!$C$4,IF(OR($N69=3,$N69=4,$N69=5,$N69=6),BH98*'4 PEF'!$C$5,IF(OR($N69=7,$N69=8),BH98*'4 PEF'!$C$8,IF($N69=9,BH98*'4 PEF'!$C$7,IF($N69=10,BH98*'4 PEF'!$C$6)))))</f>
        <v>98.933177280011748</v>
      </c>
      <c r="BI69" s="21">
        <f>BI98*'4 PEF'!$C$8</f>
        <v>0.16453233239176318</v>
      </c>
      <c r="BJ69" s="21">
        <f>IF($N69=2,BJ98*'4 PEF'!$C$4,IF(OR($N69=3,$N69=4,$N69=5,$N69=6),BJ98*'4 PEF'!$C$5,IF(OR($N69=7,$N69=8),BJ98*'4 PEF'!$C$10,IF($N69=9,BJ98*'4 PEF'!$C$7,IF($N69=10,BJ98*'4 PEF'!$C$6)))))</f>
        <v>16.547368421052632</v>
      </c>
      <c r="BK69" s="21">
        <f>BK98*'4 PEF'!$C$10</f>
        <v>30.087554857140649</v>
      </c>
      <c r="BL69" s="21">
        <f>BL98*'4 PEF'!$C$10</f>
        <v>1.3169502231863615</v>
      </c>
      <c r="BM69" s="39">
        <f>BM98*'4 PEF'!$C$10</f>
        <v>0</v>
      </c>
      <c r="BN69" s="40">
        <f t="shared" si="82"/>
        <v>147.04958311378314</v>
      </c>
      <c r="BO69" s="21">
        <f>IF(OR($N69=3,$N69=4,$N69=5,$N69=6),BO98*'4 PEF'!$C$5,IF(OR($N69=7,$N69=8),BO98*'4 PEF'!$C$10,IF($N69=9,BO98*'4 PEF'!$C$7,IF($N69=10,BO98*'4 PEF'!$C$6))))</f>
        <v>87.468323422933281</v>
      </c>
      <c r="BP69" s="21">
        <f>BP98*'4 PEF'!$C$10</f>
        <v>0.17823296859395155</v>
      </c>
      <c r="BQ69" s="21">
        <f>IF(OR($N69=3,$N69=4,$N69=5,$N69=6),BQ98*'4 PEF'!$C$5,IF(OR($N69=7,$N69=8),BQ98*'4 PEF'!$C$10,IF($N69=9,BQ98*'4 PEF'!$C$7,IF($N69=10,BQ98*'4 PEF'!$C$6))))</f>
        <v>25.547368421052632</v>
      </c>
      <c r="BR69" s="21">
        <f>BR98*'4 PEF'!$C$10</f>
        <v>30.942620606063329</v>
      </c>
      <c r="BS69" s="21">
        <f>BS98*'4 PEF'!$C$10</f>
        <v>1.1638082241811867</v>
      </c>
      <c r="BT69" s="39">
        <f>BT98*'4 PEF'!$C$10</f>
        <v>0</v>
      </c>
      <c r="BU69" s="40">
        <f t="shared" si="83"/>
        <v>145.3003536428244</v>
      </c>
    </row>
    <row r="70" spans="1:73" x14ac:dyDescent="0.25">
      <c r="A70" s="188"/>
      <c r="B70" s="100">
        <v>4</v>
      </c>
      <c r="C70" s="26">
        <f>VLOOKUP(M70,[1]aux!$A$2:$B$35,2)</f>
        <v>24</v>
      </c>
      <c r="D70" s="55" t="s">
        <v>40</v>
      </c>
      <c r="E70" s="55" t="s">
        <v>41</v>
      </c>
      <c r="F70" s="54" t="s">
        <v>41</v>
      </c>
      <c r="G70" s="54" t="s">
        <v>42</v>
      </c>
      <c r="H70" s="54">
        <v>0</v>
      </c>
      <c r="I70" s="54">
        <f t="shared" si="62"/>
        <v>3</v>
      </c>
      <c r="J70" s="54">
        <f t="shared" si="63"/>
        <v>3</v>
      </c>
      <c r="K70" s="54">
        <f t="shared" si="64"/>
        <v>2</v>
      </c>
      <c r="L70" s="54">
        <f t="shared" si="65"/>
        <v>1</v>
      </c>
      <c r="M70" s="54">
        <f t="shared" si="66"/>
        <v>3321</v>
      </c>
      <c r="N70" s="54">
        <v>6</v>
      </c>
      <c r="O70" s="54">
        <v>11</v>
      </c>
      <c r="P70" s="54">
        <v>1</v>
      </c>
      <c r="Q70" s="54">
        <v>3</v>
      </c>
      <c r="R70" s="54">
        <v>2</v>
      </c>
      <c r="S70" s="54" t="s">
        <v>42</v>
      </c>
      <c r="T70" s="26">
        <f t="shared" si="67"/>
        <v>15</v>
      </c>
      <c r="U70" s="54">
        <v>0</v>
      </c>
      <c r="V70" s="54">
        <v>0</v>
      </c>
      <c r="W70" s="19"/>
      <c r="X70" s="11">
        <f>VLOOKUP($C70,[2]Prague!$BB$7:$BK$40,5)</f>
        <v>15</v>
      </c>
      <c r="Y70" s="11">
        <f>VLOOKUP($C70,[2]Prague!$BB$7:$BK$40,6)</f>
        <v>35</v>
      </c>
      <c r="Z70" s="11">
        <f>VLOOKUP($C70,[2]Prague!$BB$7:$BK$40,7)</f>
        <v>65</v>
      </c>
      <c r="AA70" s="11">
        <f>VLOOKUP($C70,[2]Prague!$BB$7:$BK$40,8)</f>
        <v>92</v>
      </c>
      <c r="AB70" s="11">
        <f>VLOOKUP($C70,[2]Prague!$BB$7:$BK$40,9)</f>
        <v>116</v>
      </c>
      <c r="AC70" s="11">
        <f>VLOOKUP($C70,[2]Prague!$BB$7:$BK$40,10)</f>
        <v>108</v>
      </c>
      <c r="AD70" s="12">
        <f t="shared" si="68"/>
        <v>0</v>
      </c>
      <c r="AE70" s="12">
        <f t="shared" si="69"/>
        <v>0</v>
      </c>
      <c r="AF70" s="12">
        <v>0</v>
      </c>
      <c r="AG70" s="12" t="s">
        <v>38</v>
      </c>
      <c r="AH70" s="12" t="s">
        <v>38</v>
      </c>
      <c r="AI70" s="12">
        <f t="shared" si="70"/>
        <v>121</v>
      </c>
      <c r="AJ70" s="12">
        <v>0</v>
      </c>
      <c r="AK70" s="12">
        <f t="shared" si="71"/>
        <v>148</v>
      </c>
      <c r="AL70" s="12">
        <f t="shared" si="72"/>
        <v>162</v>
      </c>
      <c r="AM70" s="12">
        <f t="shared" si="73"/>
        <v>0</v>
      </c>
      <c r="AN70" s="12">
        <f t="shared" si="74"/>
        <v>0</v>
      </c>
      <c r="AO70" s="14">
        <f t="shared" si="60"/>
        <v>290.8074414509195</v>
      </c>
      <c r="AP70" s="11">
        <f>VLOOKUP($C70,[1]Prague!$BB$7:$BK$40,5)</f>
        <v>15</v>
      </c>
      <c r="AQ70" s="11">
        <f>VLOOKUP($C70,[1]Prague!$BB$7:$BK$40,6)</f>
        <v>35</v>
      </c>
      <c r="AR70" s="11">
        <f>VLOOKUP($C70,[1]Prague!$BB$7:$BK$40,7)</f>
        <v>65</v>
      </c>
      <c r="AS70" s="11">
        <f>VLOOKUP($C70,[1]Prague!$BB$7:$BK$40,8)</f>
        <v>93</v>
      </c>
      <c r="AT70" s="11">
        <f>VLOOKUP($C70,[1]Prague!$BB$7:$BK$40,9)</f>
        <v>117</v>
      </c>
      <c r="AU70" s="11">
        <f>VLOOKUP($C70,[1]Prague!$BB$7:$BK$40,10)</f>
        <v>109</v>
      </c>
      <c r="AV70" s="12">
        <f t="shared" si="75"/>
        <v>0</v>
      </c>
      <c r="AW70" s="12">
        <f t="shared" si="76"/>
        <v>0</v>
      </c>
      <c r="AX70" s="12">
        <v>0</v>
      </c>
      <c r="AY70" s="12" t="s">
        <v>38</v>
      </c>
      <c r="AZ70" s="12" t="s">
        <v>38</v>
      </c>
      <c r="BA70" s="12">
        <f t="shared" si="77"/>
        <v>122</v>
      </c>
      <c r="BB70" s="12">
        <v>0</v>
      </c>
      <c r="BC70" s="12">
        <f t="shared" si="78"/>
        <v>149</v>
      </c>
      <c r="BD70" s="12">
        <f t="shared" si="79"/>
        <v>162</v>
      </c>
      <c r="BE70" s="12">
        <f t="shared" si="80"/>
        <v>0</v>
      </c>
      <c r="BF70" s="12">
        <f t="shared" si="81"/>
        <v>0</v>
      </c>
      <c r="BG70" s="14">
        <f t="shared" si="61"/>
        <v>207.01455127563486</v>
      </c>
      <c r="BH70" s="21">
        <f>IF(N70=2,BH99*'4 PEF'!$C$4,IF(OR($N70=3,$N70=4,$N70=5,$N70=6),BH99*'4 PEF'!$C$5,IF(OR($N70=7,$N70=8),BH99*'4 PEF'!$C$8,IF($N70=9,BH99*'4 PEF'!$C$7,IF($N70=10,BH99*'4 PEF'!$C$6)))))</f>
        <v>67.850000392559338</v>
      </c>
      <c r="BI70" s="21">
        <f>BI99*'4 PEF'!$C$8</f>
        <v>0.14527939233323006</v>
      </c>
      <c r="BJ70" s="21">
        <f>IF($N70=2,BJ99*'4 PEF'!$C$4,IF(OR($N70=3,$N70=4,$N70=5,$N70=6),BJ99*'4 PEF'!$C$5,IF(OR($N70=7,$N70=8),BJ99*'4 PEF'!$C$10,IF($N70=9,BJ99*'4 PEF'!$C$7,IF($N70=10,BJ99*'4 PEF'!$C$6)))))</f>
        <v>16.547368421052632</v>
      </c>
      <c r="BK70" s="21">
        <f>BK99*'4 PEF'!$C$10</f>
        <v>30.087554857140649</v>
      </c>
      <c r="BL70" s="21">
        <f>BL99*'4 PEF'!$C$10</f>
        <v>1.1544059624286249</v>
      </c>
      <c r="BM70" s="39">
        <f>BM99*'4 PEF'!$C$10</f>
        <v>0</v>
      </c>
      <c r="BN70" s="40">
        <f t="shared" si="82"/>
        <v>115.78460902551447</v>
      </c>
      <c r="BO70" s="21">
        <f>IF(OR($N70=3,$N70=4,$N70=5,$N70=6),BO99*'4 PEF'!$C$5,IF(OR($N70=7,$N70=8),BO99*'4 PEF'!$C$10,IF($N70=9,BO99*'4 PEF'!$C$7,IF($N70=10,BO99*'4 PEF'!$C$6))))</f>
        <v>63.934170055932249</v>
      </c>
      <c r="BP70" s="21">
        <f>BP99*'4 PEF'!$C$10</f>
        <v>0.14738092540966716</v>
      </c>
      <c r="BQ70" s="21">
        <f>IF(OR($N70=3,$N70=4,$N70=5,$N70=6),BQ99*'4 PEF'!$C$5,IF(OR($N70=7,$N70=8),BQ99*'4 PEF'!$C$10,IF($N70=9,BQ99*'4 PEF'!$C$7,IF($N70=10,BQ99*'4 PEF'!$C$6))))</f>
        <v>25.547368421052632</v>
      </c>
      <c r="BR70" s="21">
        <f>BR99*'4 PEF'!$C$10</f>
        <v>30.942620606063329</v>
      </c>
      <c r="BS70" s="21">
        <f>BS99*'4 PEF'!$C$10</f>
        <v>1.0355314491415148</v>
      </c>
      <c r="BT70" s="39">
        <f>BT99*'4 PEF'!$C$10</f>
        <v>0</v>
      </c>
      <c r="BU70" s="40">
        <f t="shared" si="83"/>
        <v>121.6070714575994</v>
      </c>
    </row>
    <row r="71" spans="1:73" x14ac:dyDescent="0.25">
      <c r="A71" s="188"/>
      <c r="B71" s="100">
        <v>5</v>
      </c>
      <c r="C71" s="26">
        <f>VLOOKUP(M71,[1]aux!$A$2:$B$35,2)</f>
        <v>32</v>
      </c>
      <c r="D71" s="55" t="s">
        <v>41</v>
      </c>
      <c r="E71" s="55" t="s">
        <v>41</v>
      </c>
      <c r="F71" s="54" t="s">
        <v>41</v>
      </c>
      <c r="G71" s="54" t="s">
        <v>42</v>
      </c>
      <c r="H71" s="54">
        <v>0</v>
      </c>
      <c r="I71" s="54">
        <f t="shared" si="62"/>
        <v>4</v>
      </c>
      <c r="J71" s="54">
        <f t="shared" si="63"/>
        <v>3</v>
      </c>
      <c r="K71" s="54">
        <f t="shared" si="64"/>
        <v>2</v>
      </c>
      <c r="L71" s="54">
        <f t="shared" si="65"/>
        <v>1</v>
      </c>
      <c r="M71" s="54">
        <f t="shared" si="66"/>
        <v>4321</v>
      </c>
      <c r="N71" s="54">
        <v>6</v>
      </c>
      <c r="O71" s="54">
        <v>11</v>
      </c>
      <c r="P71" s="54">
        <v>1</v>
      </c>
      <c r="Q71" s="54">
        <v>3</v>
      </c>
      <c r="R71" s="54">
        <v>2</v>
      </c>
      <c r="S71" s="54" t="s">
        <v>42</v>
      </c>
      <c r="T71" s="26">
        <f t="shared" si="67"/>
        <v>15</v>
      </c>
      <c r="U71" s="54">
        <v>0</v>
      </c>
      <c r="V71" s="54">
        <v>0</v>
      </c>
      <c r="W71" s="19"/>
      <c r="X71" s="11">
        <f>VLOOKUP($C71,[2]Prague!$BB$7:$BK$40,5)</f>
        <v>17</v>
      </c>
      <c r="Y71" s="11">
        <f>VLOOKUP($C71,[2]Prague!$BB$7:$BK$40,6)</f>
        <v>37</v>
      </c>
      <c r="Z71" s="11">
        <f>VLOOKUP($C71,[2]Prague!$BB$7:$BK$40,7)</f>
        <v>67</v>
      </c>
      <c r="AA71" s="11">
        <f>VLOOKUP($C71,[2]Prague!$BB$7:$BK$40,8)</f>
        <v>92</v>
      </c>
      <c r="AB71" s="11">
        <f>VLOOKUP($C71,[2]Prague!$BB$7:$BK$40,9)</f>
        <v>116</v>
      </c>
      <c r="AC71" s="11">
        <f>VLOOKUP($C71,[2]Prague!$BB$7:$BK$40,10)</f>
        <v>108</v>
      </c>
      <c r="AD71" s="12">
        <f t="shared" si="68"/>
        <v>0</v>
      </c>
      <c r="AE71" s="12">
        <f t="shared" si="69"/>
        <v>0</v>
      </c>
      <c r="AF71" s="12">
        <v>0</v>
      </c>
      <c r="AG71" s="12" t="s">
        <v>38</v>
      </c>
      <c r="AH71" s="12" t="s">
        <v>38</v>
      </c>
      <c r="AI71" s="12">
        <f t="shared" si="70"/>
        <v>121</v>
      </c>
      <c r="AJ71" s="12">
        <v>0</v>
      </c>
      <c r="AK71" s="12">
        <f t="shared" si="71"/>
        <v>148</v>
      </c>
      <c r="AL71" s="12">
        <f t="shared" si="72"/>
        <v>162</v>
      </c>
      <c r="AM71" s="12">
        <f t="shared" si="73"/>
        <v>0</v>
      </c>
      <c r="AN71" s="12">
        <f t="shared" si="74"/>
        <v>0</v>
      </c>
      <c r="AO71" s="14">
        <f t="shared" si="60"/>
        <v>307.01542608993634</v>
      </c>
      <c r="AP71" s="11">
        <f>VLOOKUP($C71,[1]Prague!$BB$7:$BK$40,5)</f>
        <v>17</v>
      </c>
      <c r="AQ71" s="11">
        <f>VLOOKUP($C71,[1]Prague!$BB$7:$BK$40,6)</f>
        <v>37</v>
      </c>
      <c r="AR71" s="11">
        <f>VLOOKUP($C71,[1]Prague!$BB$7:$BK$40,7)</f>
        <v>67</v>
      </c>
      <c r="AS71" s="11">
        <f>VLOOKUP($C71,[1]Prague!$BB$7:$BK$40,8)</f>
        <v>93</v>
      </c>
      <c r="AT71" s="11">
        <f>VLOOKUP($C71,[1]Prague!$BB$7:$BK$40,9)</f>
        <v>117</v>
      </c>
      <c r="AU71" s="11">
        <f>VLOOKUP($C71,[1]Prague!$BB$7:$BK$40,10)</f>
        <v>109</v>
      </c>
      <c r="AV71" s="12">
        <f t="shared" si="75"/>
        <v>0</v>
      </c>
      <c r="AW71" s="12">
        <f t="shared" si="76"/>
        <v>0</v>
      </c>
      <c r="AX71" s="12">
        <v>0</v>
      </c>
      <c r="AY71" s="12" t="s">
        <v>38</v>
      </c>
      <c r="AZ71" s="12" t="s">
        <v>38</v>
      </c>
      <c r="BA71" s="12">
        <f t="shared" si="77"/>
        <v>122</v>
      </c>
      <c r="BB71" s="12">
        <v>0</v>
      </c>
      <c r="BC71" s="12">
        <f t="shared" si="78"/>
        <v>149</v>
      </c>
      <c r="BD71" s="12">
        <f t="shared" si="79"/>
        <v>162</v>
      </c>
      <c r="BE71" s="12">
        <f t="shared" si="80"/>
        <v>0</v>
      </c>
      <c r="BF71" s="12">
        <f t="shared" si="81"/>
        <v>0</v>
      </c>
      <c r="BG71" s="14">
        <f t="shared" si="61"/>
        <v>213.62408054684158</v>
      </c>
      <c r="BH71" s="21">
        <f>IF(N71=2,BH100*'4 PEF'!$C$4,IF(OR($N71=3,$N71=4,$N71=5,$N71=6),BH100*'4 PEF'!$C$5,IF(OR($N71=7,$N71=8),BH100*'4 PEF'!$C$8,IF($N71=9,BH100*'4 PEF'!$C$7,IF($N71=10,BH100*'4 PEF'!$C$6)))))</f>
        <v>60.69786235006984</v>
      </c>
      <c r="BI71" s="21">
        <f>BI100*'4 PEF'!$C$8</f>
        <v>0.13465531439975015</v>
      </c>
      <c r="BJ71" s="21">
        <f>IF($N71=2,BJ100*'4 PEF'!$C$4,IF(OR($N71=3,$N71=4,$N71=5,$N71=6),BJ100*'4 PEF'!$C$5,IF(OR($N71=7,$N71=8),BJ100*'4 PEF'!$C$10,IF($N71=9,BJ100*'4 PEF'!$C$7,IF($N71=10,BJ100*'4 PEF'!$C$6)))))</f>
        <v>16.547368421052632</v>
      </c>
      <c r="BK71" s="21">
        <f>BK100*'4 PEF'!$C$10</f>
        <v>30.087554857140649</v>
      </c>
      <c r="BL71" s="21">
        <f>BL100*'4 PEF'!$C$10</f>
        <v>1.1204384979508386</v>
      </c>
      <c r="BM71" s="39">
        <f>BM100*'4 PEF'!$C$10</f>
        <v>0</v>
      </c>
      <c r="BN71" s="40">
        <f t="shared" si="82"/>
        <v>108.58787944061372</v>
      </c>
      <c r="BO71" s="21">
        <f>IF(OR($N71=3,$N71=4,$N71=5,$N71=6),BO100*'4 PEF'!$C$5,IF(OR($N71=7,$N71=8),BO100*'4 PEF'!$C$10,IF($N71=9,BO100*'4 PEF'!$C$7,IF($N71=10,BO100*'4 PEF'!$C$6))))</f>
        <v>60.801455330619135</v>
      </c>
      <c r="BP71" s="21">
        <f>BP100*'4 PEF'!$C$10</f>
        <v>0.14556058190221727</v>
      </c>
      <c r="BQ71" s="21">
        <f>IF(OR($N71=3,$N71=4,$N71=5,$N71=6),BQ100*'4 PEF'!$C$5,IF(OR($N71=7,$N71=8),BQ100*'4 PEF'!$C$10,IF($N71=9,BQ100*'4 PEF'!$C$7,IF($N71=10,BQ100*'4 PEF'!$C$6))))</f>
        <v>25.547368421052632</v>
      </c>
      <c r="BR71" s="21">
        <f>BR100*'4 PEF'!$C$10</f>
        <v>30.942620606063329</v>
      </c>
      <c r="BS71" s="21">
        <f>BS100*'4 PEF'!$C$10</f>
        <v>1.0235040622085656</v>
      </c>
      <c r="BT71" s="39">
        <f>BT100*'4 PEF'!$C$10</f>
        <v>0</v>
      </c>
      <c r="BU71" s="40">
        <f t="shared" si="83"/>
        <v>118.46050900184586</v>
      </c>
    </row>
    <row r="72" spans="1:73" x14ac:dyDescent="0.25">
      <c r="A72" s="188"/>
      <c r="B72" s="100">
        <v>6</v>
      </c>
      <c r="C72" s="26">
        <f>VLOOKUP(M72,[1]aux!$A$2:$B$35,2)</f>
        <v>26</v>
      </c>
      <c r="D72" s="55" t="s">
        <v>40</v>
      </c>
      <c r="E72" s="55" t="s">
        <v>41</v>
      </c>
      <c r="F72" s="54" t="s">
        <v>41</v>
      </c>
      <c r="G72" s="54" t="s">
        <v>42</v>
      </c>
      <c r="H72" s="54">
        <v>1</v>
      </c>
      <c r="I72" s="54">
        <f t="shared" si="62"/>
        <v>3</v>
      </c>
      <c r="J72" s="54">
        <f t="shared" si="63"/>
        <v>3</v>
      </c>
      <c r="K72" s="54">
        <f t="shared" si="64"/>
        <v>2</v>
      </c>
      <c r="L72" s="54">
        <f t="shared" si="65"/>
        <v>2</v>
      </c>
      <c r="M72" s="54">
        <f t="shared" si="66"/>
        <v>3322</v>
      </c>
      <c r="N72" s="54">
        <v>6</v>
      </c>
      <c r="O72" s="54">
        <v>11</v>
      </c>
      <c r="P72" s="54">
        <v>1</v>
      </c>
      <c r="Q72" s="54">
        <v>3</v>
      </c>
      <c r="R72" s="54">
        <v>2</v>
      </c>
      <c r="S72" s="54" t="s">
        <v>42</v>
      </c>
      <c r="T72" s="26">
        <f t="shared" si="67"/>
        <v>15</v>
      </c>
      <c r="U72" s="54">
        <v>0</v>
      </c>
      <c r="V72" s="54">
        <v>0</v>
      </c>
      <c r="W72" s="19"/>
      <c r="X72" s="11">
        <f>VLOOKUP($C72,[2]Prague!$BB$7:$BK$40,5)</f>
        <v>15</v>
      </c>
      <c r="Y72" s="11">
        <f>VLOOKUP($C72,[2]Prague!$BB$7:$BK$40,6)</f>
        <v>35</v>
      </c>
      <c r="Z72" s="11">
        <f>VLOOKUP($C72,[2]Prague!$BB$7:$BK$40,7)</f>
        <v>65</v>
      </c>
      <c r="AA72" s="11">
        <f>VLOOKUP($C72,[2]Prague!$BB$7:$BK$40,8)</f>
        <v>92</v>
      </c>
      <c r="AB72" s="11">
        <f>VLOOKUP($C72,[2]Prague!$BB$7:$BK$40,9)</f>
        <v>116</v>
      </c>
      <c r="AC72" s="11">
        <f>VLOOKUP($C72,[2]Prague!$BB$7:$BK$40,10)</f>
        <v>108</v>
      </c>
      <c r="AD72" s="12">
        <f t="shared" si="68"/>
        <v>169</v>
      </c>
      <c r="AE72" s="12">
        <f t="shared" si="69"/>
        <v>167</v>
      </c>
      <c r="AF72" s="12">
        <v>0</v>
      </c>
      <c r="AG72" s="12" t="s">
        <v>38</v>
      </c>
      <c r="AH72" s="12" t="s">
        <v>38</v>
      </c>
      <c r="AI72" s="12">
        <f t="shared" si="70"/>
        <v>121</v>
      </c>
      <c r="AJ72" s="12">
        <v>0</v>
      </c>
      <c r="AK72" s="12">
        <f t="shared" si="71"/>
        <v>148</v>
      </c>
      <c r="AL72" s="12">
        <f t="shared" si="72"/>
        <v>162</v>
      </c>
      <c r="AM72" s="12">
        <f t="shared" si="73"/>
        <v>0</v>
      </c>
      <c r="AN72" s="12">
        <f t="shared" si="74"/>
        <v>0</v>
      </c>
      <c r="AO72" s="14">
        <f t="shared" si="60"/>
        <v>310.79104145091947</v>
      </c>
      <c r="AP72" s="11">
        <f>VLOOKUP($C72,[1]Prague!$BB$7:$BK$40,5)</f>
        <v>15</v>
      </c>
      <c r="AQ72" s="11">
        <f>VLOOKUP($C72,[1]Prague!$BB$7:$BK$40,6)</f>
        <v>35</v>
      </c>
      <c r="AR72" s="11">
        <f>VLOOKUP($C72,[1]Prague!$BB$7:$BK$40,7)</f>
        <v>65</v>
      </c>
      <c r="AS72" s="11">
        <f>VLOOKUP($C72,[1]Prague!$BB$7:$BK$40,8)</f>
        <v>93</v>
      </c>
      <c r="AT72" s="11">
        <f>VLOOKUP($C72,[1]Prague!$BB$7:$BK$40,9)</f>
        <v>117</v>
      </c>
      <c r="AU72" s="11">
        <f>VLOOKUP($C72,[1]Prague!$BB$7:$BK$40,10)</f>
        <v>109</v>
      </c>
      <c r="AV72" s="12">
        <f t="shared" si="75"/>
        <v>170</v>
      </c>
      <c r="AW72" s="12">
        <f t="shared" si="76"/>
        <v>168</v>
      </c>
      <c r="AX72" s="12">
        <v>0</v>
      </c>
      <c r="AY72" s="12" t="s">
        <v>38</v>
      </c>
      <c r="AZ72" s="12" t="s">
        <v>38</v>
      </c>
      <c r="BA72" s="12">
        <f t="shared" si="77"/>
        <v>122</v>
      </c>
      <c r="BB72" s="12">
        <v>0</v>
      </c>
      <c r="BC72" s="12">
        <f t="shared" si="78"/>
        <v>149</v>
      </c>
      <c r="BD72" s="12">
        <f t="shared" si="79"/>
        <v>162</v>
      </c>
      <c r="BE72" s="12">
        <f t="shared" si="80"/>
        <v>0</v>
      </c>
      <c r="BF72" s="12">
        <f t="shared" si="81"/>
        <v>0</v>
      </c>
      <c r="BG72" s="14">
        <f t="shared" si="61"/>
        <v>222.83994279078638</v>
      </c>
      <c r="BH72" s="21">
        <f>IF(N72=2,BH101*'4 PEF'!$C$4,IF(OR($N72=3,$N72=4,$N72=5,$N72=6),BH101*'4 PEF'!$C$5,IF(OR($N72=7,$N72=8),BH101*'4 PEF'!$C$8,IF($N72=9,BH101*'4 PEF'!$C$7,IF($N72=10,BH101*'4 PEF'!$C$6)))))</f>
        <v>48.051558503694316</v>
      </c>
      <c r="BI72" s="21">
        <f>BI101*'4 PEF'!$C$8</f>
        <v>0.12525694886141514</v>
      </c>
      <c r="BJ72" s="21">
        <f>IF($N72=2,BJ101*'4 PEF'!$C$4,IF(OR($N72=3,$N72=4,$N72=5,$N72=6),BJ101*'4 PEF'!$C$5,IF(OR($N72=7,$N72=8),BJ101*'4 PEF'!$C$10,IF($N72=9,BJ101*'4 PEF'!$C$7,IF($N72=10,BJ101*'4 PEF'!$C$6)))))</f>
        <v>16.547368421052632</v>
      </c>
      <c r="BK72" s="21">
        <f>BK101*'4 PEF'!$C$10</f>
        <v>30.087554857140649</v>
      </c>
      <c r="BL72" s="21">
        <f>BL101*'4 PEF'!$C$10</f>
        <v>12.96307356831757</v>
      </c>
      <c r="BM72" s="39">
        <f>BM101*'4 PEF'!$C$10</f>
        <v>0</v>
      </c>
      <c r="BN72" s="40">
        <f t="shared" si="82"/>
        <v>107.77481229906657</v>
      </c>
      <c r="BO72" s="21">
        <f>IF(OR($N72=3,$N72=4,$N72=5,$N72=6),BO101*'4 PEF'!$C$5,IF(OR($N72=7,$N72=8),BO101*'4 PEF'!$C$10,IF($N72=9,BO101*'4 PEF'!$C$7,IF($N72=10,BO101*'4 PEF'!$C$6))))</f>
        <v>45.069312967291545</v>
      </c>
      <c r="BP72" s="21">
        <f>BP101*'4 PEF'!$C$10</f>
        <v>0.12581413638960928</v>
      </c>
      <c r="BQ72" s="21">
        <f>IF(OR($N72=3,$N72=4,$N72=5,$N72=6),BQ101*'4 PEF'!$C$5,IF(OR($N72=7,$N72=8),BQ101*'4 PEF'!$C$10,IF($N72=9,BQ101*'4 PEF'!$C$7,IF($N72=10,BQ101*'4 PEF'!$C$6))))</f>
        <v>25.547368421052632</v>
      </c>
      <c r="BR72" s="21">
        <f>BR101*'4 PEF'!$C$10</f>
        <v>30.942620606063329</v>
      </c>
      <c r="BS72" s="21">
        <f>BS101*'4 PEF'!$C$10</f>
        <v>12.470660647142205</v>
      </c>
      <c r="BT72" s="39">
        <f>BT101*'4 PEF'!$C$10</f>
        <v>0</v>
      </c>
      <c r="BU72" s="40">
        <f t="shared" si="83"/>
        <v>114.15577677793932</v>
      </c>
    </row>
    <row r="73" spans="1:73" x14ac:dyDescent="0.25">
      <c r="A73" s="188"/>
      <c r="B73" s="100">
        <v>7</v>
      </c>
      <c r="C73" s="26">
        <f>VLOOKUP(M73,[1]aux!$A$2:$B$35,2)</f>
        <v>34</v>
      </c>
      <c r="D73" s="55" t="s">
        <v>41</v>
      </c>
      <c r="E73" s="55" t="s">
        <v>41</v>
      </c>
      <c r="F73" s="54" t="s">
        <v>41</v>
      </c>
      <c r="G73" s="54" t="s">
        <v>42</v>
      </c>
      <c r="H73" s="54">
        <v>1</v>
      </c>
      <c r="I73" s="54">
        <f t="shared" si="62"/>
        <v>4</v>
      </c>
      <c r="J73" s="54">
        <f t="shared" si="63"/>
        <v>3</v>
      </c>
      <c r="K73" s="54">
        <f t="shared" si="64"/>
        <v>2</v>
      </c>
      <c r="L73" s="54">
        <f t="shared" si="65"/>
        <v>2</v>
      </c>
      <c r="M73" s="54">
        <f t="shared" si="66"/>
        <v>4322</v>
      </c>
      <c r="N73" s="54">
        <v>6</v>
      </c>
      <c r="O73" s="54">
        <v>11</v>
      </c>
      <c r="P73" s="54">
        <v>1</v>
      </c>
      <c r="Q73" s="54">
        <v>3</v>
      </c>
      <c r="R73" s="54">
        <v>2</v>
      </c>
      <c r="S73" s="54" t="s">
        <v>42</v>
      </c>
      <c r="T73" s="26">
        <f t="shared" si="67"/>
        <v>15</v>
      </c>
      <c r="U73" s="54">
        <v>0</v>
      </c>
      <c r="V73" s="54">
        <v>0</v>
      </c>
      <c r="W73" s="19"/>
      <c r="X73" s="11">
        <f>VLOOKUP($C73,[2]Prague!$BB$7:$BK$40,5)</f>
        <v>17</v>
      </c>
      <c r="Y73" s="11">
        <f>VLOOKUP($C73,[2]Prague!$BB$7:$BK$40,6)</f>
        <v>37</v>
      </c>
      <c r="Z73" s="11">
        <f>VLOOKUP($C73,[2]Prague!$BB$7:$BK$40,7)</f>
        <v>67</v>
      </c>
      <c r="AA73" s="11">
        <f>VLOOKUP($C73,[2]Prague!$BB$7:$BK$40,8)</f>
        <v>92</v>
      </c>
      <c r="AB73" s="11">
        <f>VLOOKUP($C73,[2]Prague!$BB$7:$BK$40,9)</f>
        <v>116</v>
      </c>
      <c r="AC73" s="11">
        <f>VLOOKUP($C73,[2]Prague!$BB$7:$BK$40,10)</f>
        <v>108</v>
      </c>
      <c r="AD73" s="12">
        <f t="shared" si="68"/>
        <v>169</v>
      </c>
      <c r="AE73" s="12">
        <f t="shared" si="69"/>
        <v>167</v>
      </c>
      <c r="AF73" s="12">
        <v>0</v>
      </c>
      <c r="AG73" s="12" t="s">
        <v>38</v>
      </c>
      <c r="AH73" s="12" t="s">
        <v>38</v>
      </c>
      <c r="AI73" s="12">
        <f t="shared" si="70"/>
        <v>121</v>
      </c>
      <c r="AJ73" s="12">
        <v>0</v>
      </c>
      <c r="AK73" s="12">
        <f t="shared" si="71"/>
        <v>148</v>
      </c>
      <c r="AL73" s="12">
        <f t="shared" si="72"/>
        <v>162</v>
      </c>
      <c r="AM73" s="12">
        <f t="shared" si="73"/>
        <v>0</v>
      </c>
      <c r="AN73" s="12">
        <f t="shared" si="74"/>
        <v>0</v>
      </c>
      <c r="AO73" s="14">
        <f t="shared" si="60"/>
        <v>326.99902608993636</v>
      </c>
      <c r="AP73" s="11">
        <f>VLOOKUP($C73,[1]Prague!$BB$7:$BK$40,5)</f>
        <v>17</v>
      </c>
      <c r="AQ73" s="11">
        <f>VLOOKUP($C73,[1]Prague!$BB$7:$BK$40,6)</f>
        <v>37</v>
      </c>
      <c r="AR73" s="11">
        <f>VLOOKUP($C73,[1]Prague!$BB$7:$BK$40,7)</f>
        <v>67</v>
      </c>
      <c r="AS73" s="11">
        <f>VLOOKUP($C73,[1]Prague!$BB$7:$BK$40,8)</f>
        <v>93</v>
      </c>
      <c r="AT73" s="11">
        <f>VLOOKUP($C73,[1]Prague!$BB$7:$BK$40,9)</f>
        <v>117</v>
      </c>
      <c r="AU73" s="11">
        <f>VLOOKUP($C73,[1]Prague!$BB$7:$BK$40,10)</f>
        <v>109</v>
      </c>
      <c r="AV73" s="12">
        <f t="shared" si="75"/>
        <v>170</v>
      </c>
      <c r="AW73" s="12">
        <f t="shared" si="76"/>
        <v>168</v>
      </c>
      <c r="AX73" s="12">
        <v>0</v>
      </c>
      <c r="AY73" s="12" t="s">
        <v>38</v>
      </c>
      <c r="AZ73" s="12" t="s">
        <v>38</v>
      </c>
      <c r="BA73" s="12">
        <f t="shared" si="77"/>
        <v>122</v>
      </c>
      <c r="BB73" s="12">
        <v>0</v>
      </c>
      <c r="BC73" s="12">
        <f t="shared" si="78"/>
        <v>149</v>
      </c>
      <c r="BD73" s="12">
        <f t="shared" si="79"/>
        <v>162</v>
      </c>
      <c r="BE73" s="12">
        <f t="shared" si="80"/>
        <v>0</v>
      </c>
      <c r="BF73" s="12">
        <f t="shared" si="81"/>
        <v>0</v>
      </c>
      <c r="BG73" s="14">
        <f t="shared" si="61"/>
        <v>229.44947206199313</v>
      </c>
      <c r="BH73" s="21">
        <f>IF(N73=2,BH102*'4 PEF'!$C$4,IF(OR($N73=3,$N73=4,$N73=5,$N73=6),BH102*'4 PEF'!$C$5,IF(OR($N73=7,$N73=8),BH102*'4 PEF'!$C$8,IF($N73=9,BH102*'4 PEF'!$C$7,IF($N73=10,BH102*'4 PEF'!$C$6)))))</f>
        <v>42.089555010020298</v>
      </c>
      <c r="BI73" s="21">
        <f>BI102*'4 PEF'!$C$8</f>
        <v>0.1159713521732972</v>
      </c>
      <c r="BJ73" s="21">
        <f>IF($N73=2,BJ102*'4 PEF'!$C$4,IF(OR($N73=3,$N73=4,$N73=5,$N73=6),BJ102*'4 PEF'!$C$5,IF(OR($N73=7,$N73=8),BJ102*'4 PEF'!$C$10,IF($N73=9,BJ102*'4 PEF'!$C$7,IF($N73=10,BJ102*'4 PEF'!$C$6)))))</f>
        <v>16.547368421052632</v>
      </c>
      <c r="BK73" s="21">
        <f>BK102*'4 PEF'!$C$10</f>
        <v>30.087554857140649</v>
      </c>
      <c r="BL73" s="21">
        <f>BL102*'4 PEF'!$C$10</f>
        <v>12.927265588438241</v>
      </c>
      <c r="BM73" s="39">
        <f>BM102*'4 PEF'!$C$10</f>
        <v>0</v>
      </c>
      <c r="BN73" s="40">
        <f t="shared" si="82"/>
        <v>101.76771522882512</v>
      </c>
      <c r="BO73" s="21">
        <f>IF(OR($N73=3,$N73=4,$N73=5,$N73=6),BO102*'4 PEF'!$C$5,IF(OR($N73=7,$N73=8),BO102*'4 PEF'!$C$10,IF($N73=9,BO102*'4 PEF'!$C$7,IF($N73=10,BO102*'4 PEF'!$C$6))))</f>
        <v>42.536871311451989</v>
      </c>
      <c r="BP73" s="21">
        <f>BP102*'4 PEF'!$C$10</f>
        <v>0.12378213384787255</v>
      </c>
      <c r="BQ73" s="21">
        <f>IF(OR($N73=3,$N73=4,$N73=5,$N73=6),BQ102*'4 PEF'!$C$5,IF(OR($N73=7,$N73=8),BQ102*'4 PEF'!$C$10,IF($N73=9,BQ102*'4 PEF'!$C$7,IF($N73=10,BQ102*'4 PEF'!$C$6))))</f>
        <v>25.547368421052632</v>
      </c>
      <c r="BR73" s="21">
        <f>BR102*'4 PEF'!$C$10</f>
        <v>30.942620606063329</v>
      </c>
      <c r="BS73" s="21">
        <f>BS102*'4 PEF'!$C$10</f>
        <v>12.458212748205886</v>
      </c>
      <c r="BT73" s="39">
        <f>BT102*'4 PEF'!$C$10</f>
        <v>0</v>
      </c>
      <c r="BU73" s="40">
        <f t="shared" si="83"/>
        <v>111.60885522062171</v>
      </c>
    </row>
    <row r="74" spans="1:73" x14ac:dyDescent="0.25">
      <c r="A74" s="188"/>
      <c r="B74" s="100">
        <v>8</v>
      </c>
      <c r="C74" s="26">
        <f>VLOOKUP(M74,[1]aux!$A$2:$B$35,2)</f>
        <v>8</v>
      </c>
      <c r="D74" s="55" t="s">
        <v>42</v>
      </c>
      <c r="E74" s="55" t="s">
        <v>42</v>
      </c>
      <c r="F74" s="54" t="s">
        <v>41</v>
      </c>
      <c r="G74" s="54" t="s">
        <v>42</v>
      </c>
      <c r="H74" s="54">
        <v>0</v>
      </c>
      <c r="I74" s="54">
        <f t="shared" si="62"/>
        <v>2</v>
      </c>
      <c r="J74" s="54">
        <f t="shared" si="63"/>
        <v>1</v>
      </c>
      <c r="K74" s="54">
        <f t="shared" si="64"/>
        <v>2</v>
      </c>
      <c r="L74" s="54">
        <f t="shared" si="65"/>
        <v>1</v>
      </c>
      <c r="M74" s="54">
        <f t="shared" si="66"/>
        <v>2121</v>
      </c>
      <c r="N74" s="54">
        <v>8</v>
      </c>
      <c r="O74" s="54">
        <v>13</v>
      </c>
      <c r="P74" s="54">
        <v>1</v>
      </c>
      <c r="Q74" s="54">
        <v>1</v>
      </c>
      <c r="R74" s="54">
        <v>2</v>
      </c>
      <c r="S74" s="54" t="s">
        <v>42</v>
      </c>
      <c r="T74" s="26">
        <f t="shared" si="67"/>
        <v>17</v>
      </c>
      <c r="U74" s="54">
        <v>0</v>
      </c>
      <c r="V74" s="54">
        <v>0</v>
      </c>
      <c r="W74" s="19"/>
      <c r="X74" s="11">
        <f>VLOOKUP($C74,[2]Prague!$BB$7:$BK$40,5)</f>
        <v>13</v>
      </c>
      <c r="Y74" s="11">
        <f>VLOOKUP($C74,[2]Prague!$BB$7:$BK$40,6)</f>
        <v>33</v>
      </c>
      <c r="Z74" s="11">
        <f>VLOOKUP($C74,[2]Prague!$BB$7:$BK$40,7)</f>
        <v>63</v>
      </c>
      <c r="AA74" s="11">
        <f>VLOOKUP($C74,[2]Prague!$BB$7:$BK$40,8)</f>
        <v>80</v>
      </c>
      <c r="AB74" s="11">
        <f>VLOOKUP($C74,[2]Prague!$BB$7:$BK$40,9)</f>
        <v>116</v>
      </c>
      <c r="AC74" s="11">
        <f>VLOOKUP($C74,[2]Prague!$BB$7:$BK$40,10)</f>
        <v>108</v>
      </c>
      <c r="AD74" s="12">
        <f t="shared" si="68"/>
        <v>0</v>
      </c>
      <c r="AE74" s="12">
        <f t="shared" si="69"/>
        <v>0</v>
      </c>
      <c r="AF74" s="12">
        <v>0</v>
      </c>
      <c r="AG74" s="12" t="s">
        <v>38</v>
      </c>
      <c r="AH74" s="12" t="s">
        <v>38</v>
      </c>
      <c r="AI74" s="12">
        <f t="shared" si="70"/>
        <v>133</v>
      </c>
      <c r="AJ74" s="12">
        <v>0</v>
      </c>
      <c r="AK74" s="12">
        <f t="shared" si="71"/>
        <v>148</v>
      </c>
      <c r="AL74" s="12">
        <f t="shared" si="72"/>
        <v>162</v>
      </c>
      <c r="AM74" s="12">
        <f t="shared" si="73"/>
        <v>0</v>
      </c>
      <c r="AN74" s="12">
        <f t="shared" si="74"/>
        <v>0</v>
      </c>
      <c r="AO74" s="14">
        <f t="shared" si="60"/>
        <v>367.67635099125562</v>
      </c>
      <c r="AP74" s="11">
        <f>VLOOKUP($C74,[1]Prague!$BB$7:$BK$40,5)</f>
        <v>13</v>
      </c>
      <c r="AQ74" s="11">
        <f>VLOOKUP($C74,[1]Prague!$BB$7:$BK$40,6)</f>
        <v>33</v>
      </c>
      <c r="AR74" s="11">
        <f>VLOOKUP($C74,[1]Prague!$BB$7:$BK$40,7)</f>
        <v>63</v>
      </c>
      <c r="AS74" s="11">
        <f>VLOOKUP($C74,[1]Prague!$BB$7:$BK$40,8)</f>
        <v>81</v>
      </c>
      <c r="AT74" s="11">
        <f>VLOOKUP($C74,[1]Prague!$BB$7:$BK$40,9)</f>
        <v>117</v>
      </c>
      <c r="AU74" s="11">
        <f>VLOOKUP($C74,[1]Prague!$BB$7:$BK$40,10)</f>
        <v>109</v>
      </c>
      <c r="AV74" s="12">
        <f t="shared" si="75"/>
        <v>0</v>
      </c>
      <c r="AW74" s="12">
        <f t="shared" si="76"/>
        <v>0</v>
      </c>
      <c r="AX74" s="12">
        <v>0</v>
      </c>
      <c r="AY74" s="12" t="s">
        <v>38</v>
      </c>
      <c r="AZ74" s="12" t="s">
        <v>38</v>
      </c>
      <c r="BA74" s="12">
        <f t="shared" si="77"/>
        <v>134</v>
      </c>
      <c r="BB74" s="12">
        <v>0</v>
      </c>
      <c r="BC74" s="12">
        <f t="shared" si="78"/>
        <v>149</v>
      </c>
      <c r="BD74" s="12">
        <f t="shared" si="79"/>
        <v>162</v>
      </c>
      <c r="BE74" s="12">
        <f t="shared" si="80"/>
        <v>0</v>
      </c>
      <c r="BF74" s="12">
        <f t="shared" si="81"/>
        <v>0</v>
      </c>
      <c r="BG74" s="14">
        <f t="shared" si="61"/>
        <v>230.86527367952817</v>
      </c>
      <c r="BH74" s="21">
        <f>IF(N74=2,BH103*'4 PEF'!$C$4,IF(OR($N74=3,$N74=4,$N74=5,$N74=6),BH103*'4 PEF'!$C$5,IF(OR($N74=7,$N74=8),BH103*'4 PEF'!$C$8,IF($N74=9,BH103*'4 PEF'!$C$7,IF($N74=10,BH103*'4 PEF'!$C$6)))))</f>
        <v>98.183017200796073</v>
      </c>
      <c r="BI74" s="21">
        <f>BI103*'4 PEF'!$C$8</f>
        <v>0.83601484310292118</v>
      </c>
      <c r="BJ74" s="21">
        <f>IF($N74=2,BJ103*'4 PEF'!$C$4,IF(OR($N74=3,$N74=4,$N74=5,$N74=6),BJ103*'4 PEF'!$C$5,IF(OR($N74=7,$N74=8),BJ103*'4 PEF'!$C$10,IF($N74=9,BJ103*'4 PEF'!$C$7,IF($N74=10,BJ103*'4 PEF'!$C$6)))))</f>
        <v>11.639300550282668</v>
      </c>
      <c r="BK74" s="21">
        <f>BK103*'4 PEF'!$C$10</f>
        <v>30.087554857140649</v>
      </c>
      <c r="BL74" s="21">
        <f>BL103*'4 PEF'!$C$10</f>
        <v>1.3863994125063004</v>
      </c>
      <c r="BM74" s="39">
        <f>BM103*'4 PEF'!$C$10</f>
        <v>0</v>
      </c>
      <c r="BN74" s="40">
        <f t="shared" si="82"/>
        <v>142.13228686382863</v>
      </c>
      <c r="BO74" s="21">
        <f>IF(OR($N74=3,$N74=4,$N74=5,$N74=6),BO103*'4 PEF'!$C$5,IF(OR($N74=7,$N74=8),BO103*'4 PEF'!$C$10,IF($N74=9,BO103*'4 PEF'!$C$7,IF($N74=10,BO103*'4 PEF'!$C$6))))</f>
        <v>66.53478293286031</v>
      </c>
      <c r="BP74" s="21">
        <f>BP103*'4 PEF'!$C$10</f>
        <v>0.15432011906329512</v>
      </c>
      <c r="BQ74" s="21">
        <f>IF(OR($N74=3,$N74=4,$N74=5,$N74=6),BQ103*'4 PEF'!$C$5,IF(OR($N74=7,$N74=8),BQ103*'4 PEF'!$C$10,IF($N74=9,BQ103*'4 PEF'!$C$7,IF($N74=10,BQ103*'4 PEF'!$C$6))))</f>
        <v>17.706792338367155</v>
      </c>
      <c r="BR74" s="21">
        <f>BR103*'4 PEF'!$C$10</f>
        <v>30.942620606063329</v>
      </c>
      <c r="BS74" s="21">
        <f>BS103*'4 PEF'!$C$10</f>
        <v>1.1883724735009991</v>
      </c>
      <c r="BT74" s="39">
        <f>BT103*'4 PEF'!$C$10</f>
        <v>0</v>
      </c>
      <c r="BU74" s="40">
        <f t="shared" si="83"/>
        <v>116.52688846985509</v>
      </c>
    </row>
    <row r="75" spans="1:73" x14ac:dyDescent="0.25">
      <c r="A75" s="188"/>
      <c r="B75" s="100">
        <v>9</v>
      </c>
      <c r="C75" s="26">
        <f>VLOOKUP(M75,[1]aux!$A$2:$B$35,2)</f>
        <v>18</v>
      </c>
      <c r="D75" s="55" t="s">
        <v>40</v>
      </c>
      <c r="E75" s="55" t="s">
        <v>42</v>
      </c>
      <c r="F75" s="54" t="s">
        <v>41</v>
      </c>
      <c r="G75" s="54" t="s">
        <v>42</v>
      </c>
      <c r="H75" s="54">
        <v>0</v>
      </c>
      <c r="I75" s="54">
        <f t="shared" si="62"/>
        <v>3</v>
      </c>
      <c r="J75" s="54">
        <f t="shared" si="63"/>
        <v>1</v>
      </c>
      <c r="K75" s="54">
        <f t="shared" si="64"/>
        <v>2</v>
      </c>
      <c r="L75" s="54">
        <f t="shared" si="65"/>
        <v>1</v>
      </c>
      <c r="M75" s="54">
        <f t="shared" si="66"/>
        <v>3121</v>
      </c>
      <c r="N75" s="54">
        <v>8</v>
      </c>
      <c r="O75" s="54">
        <v>13</v>
      </c>
      <c r="P75" s="54">
        <v>1</v>
      </c>
      <c r="Q75" s="54">
        <v>1</v>
      </c>
      <c r="R75" s="54">
        <v>2</v>
      </c>
      <c r="S75" s="54" t="s">
        <v>42</v>
      </c>
      <c r="T75" s="26">
        <f t="shared" si="67"/>
        <v>17</v>
      </c>
      <c r="U75" s="54">
        <v>0</v>
      </c>
      <c r="V75" s="54">
        <v>0</v>
      </c>
      <c r="W75" s="19"/>
      <c r="X75" s="11">
        <f>VLOOKUP($C75,[2]Prague!$BB$7:$BK$40,5)</f>
        <v>15</v>
      </c>
      <c r="Y75" s="11">
        <f>VLOOKUP($C75,[2]Prague!$BB$7:$BK$40,6)</f>
        <v>35</v>
      </c>
      <c r="Z75" s="11">
        <f>VLOOKUP($C75,[2]Prague!$BB$7:$BK$40,7)</f>
        <v>65</v>
      </c>
      <c r="AA75" s="11">
        <f>VLOOKUP($C75,[2]Prague!$BB$7:$BK$40,8)</f>
        <v>80</v>
      </c>
      <c r="AB75" s="11">
        <f>VLOOKUP($C75,[2]Prague!$BB$7:$BK$40,9)</f>
        <v>116</v>
      </c>
      <c r="AC75" s="11">
        <f>VLOOKUP($C75,[2]Prague!$BB$7:$BK$40,10)</f>
        <v>108</v>
      </c>
      <c r="AD75" s="12">
        <f t="shared" si="68"/>
        <v>0</v>
      </c>
      <c r="AE75" s="12">
        <f t="shared" si="69"/>
        <v>0</v>
      </c>
      <c r="AF75" s="12">
        <v>0</v>
      </c>
      <c r="AG75" s="12" t="s">
        <v>38</v>
      </c>
      <c r="AH75" s="12" t="s">
        <v>38</v>
      </c>
      <c r="AI75" s="12">
        <f t="shared" si="70"/>
        <v>133</v>
      </c>
      <c r="AJ75" s="12">
        <v>0</v>
      </c>
      <c r="AK75" s="12">
        <f t="shared" si="71"/>
        <v>148</v>
      </c>
      <c r="AL75" s="12">
        <f t="shared" si="72"/>
        <v>162</v>
      </c>
      <c r="AM75" s="12">
        <f t="shared" si="73"/>
        <v>0</v>
      </c>
      <c r="AN75" s="12">
        <f t="shared" si="74"/>
        <v>0</v>
      </c>
      <c r="AO75" s="14">
        <f t="shared" si="60"/>
        <v>312.96424680625887</v>
      </c>
      <c r="AP75" s="11">
        <f>VLOOKUP($C75,[1]Prague!$BB$7:$BK$40,5)</f>
        <v>15</v>
      </c>
      <c r="AQ75" s="11">
        <f>VLOOKUP($C75,[1]Prague!$BB$7:$BK$40,6)</f>
        <v>35</v>
      </c>
      <c r="AR75" s="11">
        <f>VLOOKUP($C75,[1]Prague!$BB$7:$BK$40,7)</f>
        <v>65</v>
      </c>
      <c r="AS75" s="11">
        <f>VLOOKUP($C75,[1]Prague!$BB$7:$BK$40,8)</f>
        <v>81</v>
      </c>
      <c r="AT75" s="11">
        <f>VLOOKUP($C75,[1]Prague!$BB$7:$BK$40,9)</f>
        <v>117</v>
      </c>
      <c r="AU75" s="11">
        <f>VLOOKUP($C75,[1]Prague!$BB$7:$BK$40,10)</f>
        <v>109</v>
      </c>
      <c r="AV75" s="12">
        <f t="shared" si="75"/>
        <v>0</v>
      </c>
      <c r="AW75" s="12">
        <f t="shared" si="76"/>
        <v>0</v>
      </c>
      <c r="AX75" s="12">
        <v>0</v>
      </c>
      <c r="AY75" s="12" t="s">
        <v>38</v>
      </c>
      <c r="AZ75" s="12" t="s">
        <v>38</v>
      </c>
      <c r="BA75" s="12">
        <f t="shared" si="77"/>
        <v>134</v>
      </c>
      <c r="BB75" s="12">
        <v>0</v>
      </c>
      <c r="BC75" s="12">
        <f t="shared" si="78"/>
        <v>149</v>
      </c>
      <c r="BD75" s="12">
        <f t="shared" si="79"/>
        <v>162</v>
      </c>
      <c r="BE75" s="12">
        <f t="shared" si="80"/>
        <v>0</v>
      </c>
      <c r="BF75" s="12">
        <f t="shared" si="81"/>
        <v>0</v>
      </c>
      <c r="BG75" s="14">
        <f t="shared" si="61"/>
        <v>236.2451924369953</v>
      </c>
      <c r="BH75" s="21">
        <f>IF(N75=2,BH104*'4 PEF'!$C$4,IF(OR($N75=3,$N75=4,$N75=5,$N75=6),BH104*'4 PEF'!$C$5,IF(OR($N75=7,$N75=8),BH104*'4 PEF'!$C$8,IF($N75=9,BH104*'4 PEF'!$C$7,IF($N75=10,BH104*'4 PEF'!$C$6)))))</f>
        <v>88.08597689199226</v>
      </c>
      <c r="BI75" s="21">
        <f>BI104*'4 PEF'!$C$8</f>
        <v>0.84346487363349087</v>
      </c>
      <c r="BJ75" s="21">
        <f>IF($N75=2,BJ104*'4 PEF'!$C$4,IF(OR($N75=3,$N75=4,$N75=5,$N75=6),BJ104*'4 PEF'!$C$5,IF(OR($N75=7,$N75=8),BJ104*'4 PEF'!$C$10,IF($N75=9,BJ104*'4 PEF'!$C$7,IF($N75=10,BJ104*'4 PEF'!$C$6)))))</f>
        <v>11.671401438719052</v>
      </c>
      <c r="BK75" s="21">
        <f>BK104*'4 PEF'!$C$10</f>
        <v>30.087554857140649</v>
      </c>
      <c r="BL75" s="21">
        <f>BL104*'4 PEF'!$C$10</f>
        <v>1.3169502231863615</v>
      </c>
      <c r="BM75" s="39">
        <f>BM104*'4 PEF'!$C$10</f>
        <v>0</v>
      </c>
      <c r="BN75" s="40">
        <f t="shared" si="82"/>
        <v>132.00534828467181</v>
      </c>
      <c r="BO75" s="21">
        <f>IF(OR($N75=3,$N75=4,$N75=5,$N75=6),BO104*'4 PEF'!$C$5,IF(OR($N75=7,$N75=8),BO104*'4 PEF'!$C$10,IF($N75=9,BO104*'4 PEF'!$C$7,IF($N75=10,BO104*'4 PEF'!$C$6))))</f>
        <v>63.236739604021146</v>
      </c>
      <c r="BP75" s="21">
        <f>BP104*'4 PEF'!$C$10</f>
        <v>0.15211675653385751</v>
      </c>
      <c r="BQ75" s="21">
        <f>IF(OR($N75=3,$N75=4,$N75=5,$N75=6),BQ104*'4 PEF'!$C$5,IF(OR($N75=7,$N75=8),BQ104*'4 PEF'!$C$10,IF($N75=9,BQ104*'4 PEF'!$C$7,IF($N75=10,BQ104*'4 PEF'!$C$6))))</f>
        <v>17.723653455901264</v>
      </c>
      <c r="BR75" s="21">
        <f>BR104*'4 PEF'!$C$10</f>
        <v>30.942620606063329</v>
      </c>
      <c r="BS75" s="21">
        <f>BS104*'4 PEF'!$C$10</f>
        <v>1.1638082241811867</v>
      </c>
      <c r="BT75" s="39">
        <f>BT104*'4 PEF'!$C$10</f>
        <v>0</v>
      </c>
      <c r="BU75" s="40">
        <f t="shared" si="83"/>
        <v>113.21893864670078</v>
      </c>
    </row>
    <row r="76" spans="1:73" x14ac:dyDescent="0.25">
      <c r="A76" s="188"/>
      <c r="B76" s="100">
        <v>10</v>
      </c>
      <c r="C76" s="26">
        <f>VLOOKUP(M76,[1]aux!$A$2:$B$35,2)</f>
        <v>24</v>
      </c>
      <c r="D76" s="55" t="s">
        <v>40</v>
      </c>
      <c r="E76" s="55" t="s">
        <v>41</v>
      </c>
      <c r="F76" s="54" t="s">
        <v>41</v>
      </c>
      <c r="G76" s="54" t="s">
        <v>42</v>
      </c>
      <c r="H76" s="54">
        <v>0</v>
      </c>
      <c r="I76" s="54">
        <f t="shared" si="62"/>
        <v>3</v>
      </c>
      <c r="J76" s="54">
        <f t="shared" si="63"/>
        <v>3</v>
      </c>
      <c r="K76" s="54">
        <f t="shared" si="64"/>
        <v>2</v>
      </c>
      <c r="L76" s="54">
        <f t="shared" si="65"/>
        <v>1</v>
      </c>
      <c r="M76" s="54">
        <f t="shared" si="66"/>
        <v>3321</v>
      </c>
      <c r="N76" s="54">
        <v>8</v>
      </c>
      <c r="O76" s="54">
        <v>13</v>
      </c>
      <c r="P76" s="54">
        <v>1</v>
      </c>
      <c r="Q76" s="54">
        <v>1</v>
      </c>
      <c r="R76" s="54">
        <v>2</v>
      </c>
      <c r="S76" s="54" t="s">
        <v>42</v>
      </c>
      <c r="T76" s="26">
        <f t="shared" si="67"/>
        <v>17</v>
      </c>
      <c r="U76" s="54">
        <v>0</v>
      </c>
      <c r="V76" s="54">
        <v>0</v>
      </c>
      <c r="W76" s="19"/>
      <c r="X76" s="11">
        <f>VLOOKUP($C76,[2]Prague!$BB$7:$BK$40,5)</f>
        <v>15</v>
      </c>
      <c r="Y76" s="11">
        <f>VLOOKUP($C76,[2]Prague!$BB$7:$BK$40,6)</f>
        <v>35</v>
      </c>
      <c r="Z76" s="11">
        <f>VLOOKUP($C76,[2]Prague!$BB$7:$BK$40,7)</f>
        <v>65</v>
      </c>
      <c r="AA76" s="11">
        <f>VLOOKUP($C76,[2]Prague!$BB$7:$BK$40,8)</f>
        <v>92</v>
      </c>
      <c r="AB76" s="11">
        <f>VLOOKUP($C76,[2]Prague!$BB$7:$BK$40,9)</f>
        <v>116</v>
      </c>
      <c r="AC76" s="11">
        <f>VLOOKUP($C76,[2]Prague!$BB$7:$BK$40,10)</f>
        <v>108</v>
      </c>
      <c r="AD76" s="12">
        <f t="shared" si="68"/>
        <v>0</v>
      </c>
      <c r="AE76" s="12">
        <f t="shared" si="69"/>
        <v>0</v>
      </c>
      <c r="AF76" s="12">
        <v>0</v>
      </c>
      <c r="AG76" s="12" t="s">
        <v>38</v>
      </c>
      <c r="AH76" s="12" t="s">
        <v>38</v>
      </c>
      <c r="AI76" s="12">
        <f t="shared" si="70"/>
        <v>133</v>
      </c>
      <c r="AJ76" s="12">
        <v>0</v>
      </c>
      <c r="AK76" s="12">
        <f t="shared" si="71"/>
        <v>148</v>
      </c>
      <c r="AL76" s="12">
        <f t="shared" si="72"/>
        <v>162</v>
      </c>
      <c r="AM76" s="12">
        <f t="shared" si="73"/>
        <v>0</v>
      </c>
      <c r="AN76" s="12">
        <f t="shared" si="74"/>
        <v>0</v>
      </c>
      <c r="AO76" s="14">
        <f t="shared" si="60"/>
        <v>369.55614530249943</v>
      </c>
      <c r="AP76" s="11">
        <f>VLOOKUP($C76,[1]Prague!$BB$7:$BK$40,5)</f>
        <v>15</v>
      </c>
      <c r="AQ76" s="11">
        <f>VLOOKUP($C76,[1]Prague!$BB$7:$BK$40,6)</f>
        <v>35</v>
      </c>
      <c r="AR76" s="11">
        <f>VLOOKUP($C76,[1]Prague!$BB$7:$BK$40,7)</f>
        <v>65</v>
      </c>
      <c r="AS76" s="11">
        <f>VLOOKUP($C76,[1]Prague!$BB$7:$BK$40,8)</f>
        <v>93</v>
      </c>
      <c r="AT76" s="11">
        <f>VLOOKUP($C76,[1]Prague!$BB$7:$BK$40,9)</f>
        <v>117</v>
      </c>
      <c r="AU76" s="11">
        <f>VLOOKUP($C76,[1]Prague!$BB$7:$BK$40,10)</f>
        <v>109</v>
      </c>
      <c r="AV76" s="12">
        <f t="shared" si="75"/>
        <v>0</v>
      </c>
      <c r="AW76" s="12">
        <f t="shared" si="76"/>
        <v>0</v>
      </c>
      <c r="AX76" s="12">
        <v>0</v>
      </c>
      <c r="AY76" s="12" t="s">
        <v>38</v>
      </c>
      <c r="AZ76" s="12" t="s">
        <v>38</v>
      </c>
      <c r="BA76" s="12">
        <f t="shared" si="77"/>
        <v>134</v>
      </c>
      <c r="BB76" s="12">
        <v>0</v>
      </c>
      <c r="BC76" s="12">
        <f t="shared" si="78"/>
        <v>149</v>
      </c>
      <c r="BD76" s="12">
        <f t="shared" si="79"/>
        <v>162</v>
      </c>
      <c r="BE76" s="12">
        <f t="shared" si="80"/>
        <v>0</v>
      </c>
      <c r="BF76" s="12">
        <f t="shared" si="81"/>
        <v>0</v>
      </c>
      <c r="BG76" s="14">
        <f t="shared" si="61"/>
        <v>260.91510711429805</v>
      </c>
      <c r="BH76" s="21">
        <f>IF(N76=2,BH105*'4 PEF'!$C$4,IF(OR($N76=3,$N76=4,$N76=5,$N76=6),BH105*'4 PEF'!$C$5,IF(OR($N76=7,$N76=8),BH105*'4 PEF'!$C$8,IF($N76=9,BH105*'4 PEF'!$C$7,IF($N76=10,BH105*'4 PEF'!$C$6)))))</f>
        <v>61.221438762531783</v>
      </c>
      <c r="BI76" s="21">
        <f>BI105*'4 PEF'!$C$8</f>
        <v>0.91854466404953861</v>
      </c>
      <c r="BJ76" s="21">
        <f>IF($N76=2,BJ105*'4 PEF'!$C$4,IF(OR($N76=3,$N76=4,$N76=5,$N76=6),BJ105*'4 PEF'!$C$5,IF(OR($N76=7,$N76=8),BJ105*'4 PEF'!$C$10,IF($N76=9,BJ105*'4 PEF'!$C$7,IF($N76=10,BJ105*'4 PEF'!$C$6)))))</f>
        <v>11.828014979066026</v>
      </c>
      <c r="BK76" s="21">
        <f>BK105*'4 PEF'!$C$10</f>
        <v>30.087554857140649</v>
      </c>
      <c r="BL76" s="21">
        <f>BL105*'4 PEF'!$C$10</f>
        <v>1.1544059624286249</v>
      </c>
      <c r="BM76" s="39">
        <f>BM105*'4 PEF'!$C$10</f>
        <v>0</v>
      </c>
      <c r="BN76" s="40">
        <f t="shared" si="82"/>
        <v>105.20995922521662</v>
      </c>
      <c r="BO76" s="21">
        <f>IF(OR($N76=3,$N76=4,$N76=5,$N76=6),BO105*'4 PEF'!$C$5,IF(OR($N76=7,$N76=8),BO105*'4 PEF'!$C$10,IF($N76=9,BO105*'4 PEF'!$C$7,IF($N76=10,BO105*'4 PEF'!$C$6))))</f>
        <v>47.220504407211173</v>
      </c>
      <c r="BP76" s="21">
        <f>BP105*'4 PEF'!$C$10</f>
        <v>0.1283865776498721</v>
      </c>
      <c r="BQ76" s="21">
        <f>IF(OR($N76=3,$N76=4,$N76=5,$N76=6),BQ105*'4 PEF'!$C$5,IF(OR($N76=7,$N76=8),BQ105*'4 PEF'!$C$10,IF($N76=9,BQ105*'4 PEF'!$C$7,IF($N76=10,BQ105*'4 PEF'!$C$6))))</f>
        <v>18.106402556753768</v>
      </c>
      <c r="BR76" s="21">
        <f>BR105*'4 PEF'!$C$10</f>
        <v>30.942620606063329</v>
      </c>
      <c r="BS76" s="21">
        <f>BS105*'4 PEF'!$C$10</f>
        <v>1.0355314491415148</v>
      </c>
      <c r="BT76" s="39">
        <f>BT105*'4 PEF'!$C$10</f>
        <v>0</v>
      </c>
      <c r="BU76" s="40">
        <f t="shared" si="83"/>
        <v>97.433445596819652</v>
      </c>
    </row>
    <row r="77" spans="1:73" x14ac:dyDescent="0.25">
      <c r="A77" s="188"/>
      <c r="B77" s="100">
        <v>11</v>
      </c>
      <c r="C77" s="26">
        <f>VLOOKUP(M77,[1]aux!$A$2:$B$35,2)</f>
        <v>32</v>
      </c>
      <c r="D77" s="55" t="s">
        <v>41</v>
      </c>
      <c r="E77" s="55" t="s">
        <v>41</v>
      </c>
      <c r="F77" s="54" t="s">
        <v>41</v>
      </c>
      <c r="G77" s="54" t="s">
        <v>42</v>
      </c>
      <c r="H77" s="54">
        <v>0</v>
      </c>
      <c r="I77" s="54">
        <f t="shared" si="62"/>
        <v>4</v>
      </c>
      <c r="J77" s="54">
        <f t="shared" si="63"/>
        <v>3</v>
      </c>
      <c r="K77" s="54">
        <f t="shared" si="64"/>
        <v>2</v>
      </c>
      <c r="L77" s="54">
        <f t="shared" si="65"/>
        <v>1</v>
      </c>
      <c r="M77" s="54">
        <f t="shared" si="66"/>
        <v>4321</v>
      </c>
      <c r="N77" s="54">
        <v>8</v>
      </c>
      <c r="O77" s="54">
        <v>13</v>
      </c>
      <c r="P77" s="54">
        <v>1</v>
      </c>
      <c r="Q77" s="54">
        <v>1</v>
      </c>
      <c r="R77" s="54">
        <v>2</v>
      </c>
      <c r="S77" s="54" t="s">
        <v>42</v>
      </c>
      <c r="T77" s="26">
        <f t="shared" si="67"/>
        <v>17</v>
      </c>
      <c r="U77" s="54">
        <v>0</v>
      </c>
      <c r="V77" s="54">
        <v>0</v>
      </c>
      <c r="W77" s="19"/>
      <c r="X77" s="11">
        <f>VLOOKUP($C77,[2]Prague!$BB$7:$BK$40,5)</f>
        <v>17</v>
      </c>
      <c r="Y77" s="11">
        <f>VLOOKUP($C77,[2]Prague!$BB$7:$BK$40,6)</f>
        <v>37</v>
      </c>
      <c r="Z77" s="11">
        <f>VLOOKUP($C77,[2]Prague!$BB$7:$BK$40,7)</f>
        <v>67</v>
      </c>
      <c r="AA77" s="11">
        <f>VLOOKUP($C77,[2]Prague!$BB$7:$BK$40,8)</f>
        <v>92</v>
      </c>
      <c r="AB77" s="11">
        <f>VLOOKUP($C77,[2]Prague!$BB$7:$BK$40,9)</f>
        <v>116</v>
      </c>
      <c r="AC77" s="11">
        <f>VLOOKUP($C77,[2]Prague!$BB$7:$BK$40,10)</f>
        <v>108</v>
      </c>
      <c r="AD77" s="12">
        <f t="shared" si="68"/>
        <v>0</v>
      </c>
      <c r="AE77" s="12">
        <f t="shared" si="69"/>
        <v>0</v>
      </c>
      <c r="AF77" s="12">
        <v>0</v>
      </c>
      <c r="AG77" s="12" t="s">
        <v>38</v>
      </c>
      <c r="AH77" s="12" t="s">
        <v>38</v>
      </c>
      <c r="AI77" s="12">
        <f t="shared" si="70"/>
        <v>133</v>
      </c>
      <c r="AJ77" s="12">
        <v>0</v>
      </c>
      <c r="AK77" s="12">
        <f t="shared" si="71"/>
        <v>148</v>
      </c>
      <c r="AL77" s="12">
        <f t="shared" si="72"/>
        <v>162</v>
      </c>
      <c r="AM77" s="12">
        <f t="shared" si="73"/>
        <v>0</v>
      </c>
      <c r="AN77" s="12">
        <f t="shared" si="74"/>
        <v>0</v>
      </c>
      <c r="AO77" s="14">
        <f t="shared" si="60"/>
        <v>385.76412994151633</v>
      </c>
      <c r="AP77" s="11">
        <f>VLOOKUP($C77,[1]Prague!$BB$7:$BK$40,5)</f>
        <v>17</v>
      </c>
      <c r="AQ77" s="11">
        <f>VLOOKUP($C77,[1]Prague!$BB$7:$BK$40,6)</f>
        <v>37</v>
      </c>
      <c r="AR77" s="11">
        <f>VLOOKUP($C77,[1]Prague!$BB$7:$BK$40,7)</f>
        <v>67</v>
      </c>
      <c r="AS77" s="11">
        <f>VLOOKUP($C77,[1]Prague!$BB$7:$BK$40,8)</f>
        <v>93</v>
      </c>
      <c r="AT77" s="11">
        <f>VLOOKUP($C77,[1]Prague!$BB$7:$BK$40,9)</f>
        <v>117</v>
      </c>
      <c r="AU77" s="11">
        <f>VLOOKUP($C77,[1]Prague!$BB$7:$BK$40,10)</f>
        <v>109</v>
      </c>
      <c r="AV77" s="12">
        <f t="shared" si="75"/>
        <v>0</v>
      </c>
      <c r="AW77" s="12">
        <f t="shared" si="76"/>
        <v>0</v>
      </c>
      <c r="AX77" s="12">
        <v>0</v>
      </c>
      <c r="AY77" s="12" t="s">
        <v>38</v>
      </c>
      <c r="AZ77" s="12" t="s">
        <v>38</v>
      </c>
      <c r="BA77" s="12">
        <f t="shared" si="77"/>
        <v>134</v>
      </c>
      <c r="BB77" s="12">
        <v>0</v>
      </c>
      <c r="BC77" s="12">
        <f t="shared" si="78"/>
        <v>149</v>
      </c>
      <c r="BD77" s="12">
        <f t="shared" si="79"/>
        <v>162</v>
      </c>
      <c r="BE77" s="12">
        <f t="shared" si="80"/>
        <v>0</v>
      </c>
      <c r="BF77" s="12">
        <f t="shared" si="81"/>
        <v>0</v>
      </c>
      <c r="BG77" s="14">
        <f t="shared" si="61"/>
        <v>267.52463638550478</v>
      </c>
      <c r="BH77" s="21">
        <f>IF(N77=2,BH106*'4 PEF'!$C$4,IF(OR($N77=3,$N77=4,$N77=5,$N77=6),BH106*'4 PEF'!$C$5,IF(OR($N77=7,$N77=8),BH106*'4 PEF'!$C$8,IF($N77=9,BH106*'4 PEF'!$C$7,IF($N77=10,BH106*'4 PEF'!$C$6)))))</f>
        <v>54.949119780455192</v>
      </c>
      <c r="BI77" s="21">
        <f>BI106*'4 PEF'!$C$8</f>
        <v>0.92795906106751336</v>
      </c>
      <c r="BJ77" s="21">
        <f>IF($N77=2,BJ106*'4 PEF'!$C$4,IF(OR($N77=3,$N77=4,$N77=5,$N77=6),BJ106*'4 PEF'!$C$5,IF(OR($N77=7,$N77=8),BJ106*'4 PEF'!$C$10,IF($N77=9,BJ106*'4 PEF'!$C$7,IF($N77=10,BJ106*'4 PEF'!$C$6)))))</f>
        <v>11.867125415720492</v>
      </c>
      <c r="BK77" s="21">
        <f>BK106*'4 PEF'!$C$10</f>
        <v>30.087554857140649</v>
      </c>
      <c r="BL77" s="21">
        <f>BL106*'4 PEF'!$C$10</f>
        <v>1.1204384979508386</v>
      </c>
      <c r="BM77" s="39">
        <f>BM106*'4 PEF'!$C$10</f>
        <v>0</v>
      </c>
      <c r="BN77" s="40">
        <f t="shared" si="82"/>
        <v>98.952197612334686</v>
      </c>
      <c r="BO77" s="21">
        <f>IF(OR($N77=3,$N77=4,$N77=5,$N77=6),BO106*'4 PEF'!$C$5,IF(OR($N77=7,$N77=8),BO106*'4 PEF'!$C$10,IF($N77=9,BO106*'4 PEF'!$C$7,IF($N77=10,BO106*'4 PEF'!$C$6))))</f>
        <v>45.009244850068193</v>
      </c>
      <c r="BP77" s="21">
        <f>BP106*'4 PEF'!$C$10</f>
        <v>0.1273151102288306</v>
      </c>
      <c r="BQ77" s="21">
        <f>IF(OR($N77=3,$N77=4,$N77=5,$N77=6),BQ106*'4 PEF'!$C$5,IF(OR($N77=7,$N77=8),BQ106*'4 PEF'!$C$10,IF($N77=9,BQ106*'4 PEF'!$C$7,IF($N77=10,BQ106*'4 PEF'!$C$6))))</f>
        <v>18.147731021930106</v>
      </c>
      <c r="BR77" s="21">
        <f>BR106*'4 PEF'!$C$10</f>
        <v>30.942620606063329</v>
      </c>
      <c r="BS77" s="21">
        <f>BS106*'4 PEF'!$C$10</f>
        <v>1.0235040622085656</v>
      </c>
      <c r="BT77" s="39">
        <f>BT106*'4 PEF'!$C$10</f>
        <v>0</v>
      </c>
      <c r="BU77" s="40">
        <f t="shared" si="83"/>
        <v>95.250415650499008</v>
      </c>
    </row>
    <row r="78" spans="1:73" x14ac:dyDescent="0.25">
      <c r="A78" s="188"/>
      <c r="B78" s="100">
        <v>12</v>
      </c>
      <c r="C78" s="26">
        <f>VLOOKUP(M78,[1]aux!$A$2:$B$35,2)</f>
        <v>26</v>
      </c>
      <c r="D78" s="55" t="s">
        <v>40</v>
      </c>
      <c r="E78" s="55" t="s">
        <v>41</v>
      </c>
      <c r="F78" s="54" t="s">
        <v>41</v>
      </c>
      <c r="G78" s="54" t="s">
        <v>42</v>
      </c>
      <c r="H78" s="54">
        <v>1</v>
      </c>
      <c r="I78" s="54">
        <f t="shared" si="62"/>
        <v>3</v>
      </c>
      <c r="J78" s="54">
        <f t="shared" si="63"/>
        <v>3</v>
      </c>
      <c r="K78" s="54">
        <f t="shared" si="64"/>
        <v>2</v>
      </c>
      <c r="L78" s="54">
        <f t="shared" si="65"/>
        <v>2</v>
      </c>
      <c r="M78" s="54">
        <f t="shared" si="66"/>
        <v>3322</v>
      </c>
      <c r="N78" s="54">
        <v>8</v>
      </c>
      <c r="O78" s="54">
        <v>13</v>
      </c>
      <c r="P78" s="54">
        <v>1</v>
      </c>
      <c r="Q78" s="54">
        <v>1</v>
      </c>
      <c r="R78" s="54">
        <v>2</v>
      </c>
      <c r="S78" s="54" t="s">
        <v>42</v>
      </c>
      <c r="T78" s="26">
        <f t="shared" si="67"/>
        <v>17</v>
      </c>
      <c r="U78" s="54">
        <v>0</v>
      </c>
      <c r="V78" s="54">
        <v>0</v>
      </c>
      <c r="W78" s="19"/>
      <c r="X78" s="11">
        <f>VLOOKUP($C78,[2]Prague!$BB$7:$BK$40,5)</f>
        <v>15</v>
      </c>
      <c r="Y78" s="11">
        <f>VLOOKUP($C78,[2]Prague!$BB$7:$BK$40,6)</f>
        <v>35</v>
      </c>
      <c r="Z78" s="11">
        <f>VLOOKUP($C78,[2]Prague!$BB$7:$BK$40,7)</f>
        <v>65</v>
      </c>
      <c r="AA78" s="11">
        <f>VLOOKUP($C78,[2]Prague!$BB$7:$BK$40,8)</f>
        <v>92</v>
      </c>
      <c r="AB78" s="11">
        <f>VLOOKUP($C78,[2]Prague!$BB$7:$BK$40,9)</f>
        <v>116</v>
      </c>
      <c r="AC78" s="11">
        <f>VLOOKUP($C78,[2]Prague!$BB$7:$BK$40,10)</f>
        <v>108</v>
      </c>
      <c r="AD78" s="12">
        <f t="shared" si="68"/>
        <v>169</v>
      </c>
      <c r="AE78" s="12">
        <f t="shared" si="69"/>
        <v>167</v>
      </c>
      <c r="AF78" s="12">
        <v>0</v>
      </c>
      <c r="AG78" s="12" t="s">
        <v>38</v>
      </c>
      <c r="AH78" s="12" t="s">
        <v>38</v>
      </c>
      <c r="AI78" s="12">
        <f t="shared" si="70"/>
        <v>133</v>
      </c>
      <c r="AJ78" s="12">
        <v>0</v>
      </c>
      <c r="AK78" s="12">
        <f t="shared" si="71"/>
        <v>148</v>
      </c>
      <c r="AL78" s="12">
        <f t="shared" si="72"/>
        <v>162</v>
      </c>
      <c r="AM78" s="12">
        <f t="shared" si="73"/>
        <v>0</v>
      </c>
      <c r="AN78" s="12">
        <f t="shared" si="74"/>
        <v>0</v>
      </c>
      <c r="AO78" s="14">
        <f t="shared" si="60"/>
        <v>389.53974530249945</v>
      </c>
      <c r="AP78" s="11">
        <f>VLOOKUP($C78,[1]Prague!$BB$7:$BK$40,5)</f>
        <v>15</v>
      </c>
      <c r="AQ78" s="11">
        <f>VLOOKUP($C78,[1]Prague!$BB$7:$BK$40,6)</f>
        <v>35</v>
      </c>
      <c r="AR78" s="11">
        <f>VLOOKUP($C78,[1]Prague!$BB$7:$BK$40,7)</f>
        <v>65</v>
      </c>
      <c r="AS78" s="11">
        <f>VLOOKUP($C78,[1]Prague!$BB$7:$BK$40,8)</f>
        <v>93</v>
      </c>
      <c r="AT78" s="11">
        <f>VLOOKUP($C78,[1]Prague!$BB$7:$BK$40,9)</f>
        <v>117</v>
      </c>
      <c r="AU78" s="11">
        <f>VLOOKUP($C78,[1]Prague!$BB$7:$BK$40,10)</f>
        <v>109</v>
      </c>
      <c r="AV78" s="12">
        <f t="shared" si="75"/>
        <v>170</v>
      </c>
      <c r="AW78" s="12">
        <f t="shared" si="76"/>
        <v>168</v>
      </c>
      <c r="AX78" s="12">
        <v>0</v>
      </c>
      <c r="AY78" s="12" t="s">
        <v>38</v>
      </c>
      <c r="AZ78" s="12" t="s">
        <v>38</v>
      </c>
      <c r="BA78" s="12">
        <f t="shared" si="77"/>
        <v>134</v>
      </c>
      <c r="BB78" s="12">
        <v>0</v>
      </c>
      <c r="BC78" s="12">
        <f t="shared" si="78"/>
        <v>149</v>
      </c>
      <c r="BD78" s="12">
        <f t="shared" si="79"/>
        <v>162</v>
      </c>
      <c r="BE78" s="12">
        <f t="shared" si="80"/>
        <v>0</v>
      </c>
      <c r="BF78" s="12">
        <f t="shared" si="81"/>
        <v>0</v>
      </c>
      <c r="BG78" s="14">
        <f t="shared" si="61"/>
        <v>276.74049862944958</v>
      </c>
      <c r="BH78" s="21">
        <f>IF(N78=2,BH107*'4 PEF'!$C$4,IF(OR($N78=3,$N78=4,$N78=5,$N78=6),BH107*'4 PEF'!$C$5,IF(OR($N78=7,$N78=8),BH107*'4 PEF'!$C$8,IF($N78=9,BH107*'4 PEF'!$C$7,IF($N78=10,BH107*'4 PEF'!$C$6)))))</f>
        <v>44.238719940236372</v>
      </c>
      <c r="BI78" s="21">
        <f>BI107*'4 PEF'!$C$8</f>
        <v>0.95454321696166378</v>
      </c>
      <c r="BJ78" s="21">
        <f>IF($N78=2,BJ107*'4 PEF'!$C$4,IF(OR($N78=3,$N78=4,$N78=5,$N78=6),BJ107*'4 PEF'!$C$5,IF(OR($N78=7,$N78=8),BJ107*'4 PEF'!$C$10,IF($N78=9,BJ107*'4 PEF'!$C$7,IF($N78=10,BJ107*'4 PEF'!$C$6)))))</f>
        <v>12.068499104611954</v>
      </c>
      <c r="BK78" s="21">
        <f>BK107*'4 PEF'!$C$10</f>
        <v>30.087554857140649</v>
      </c>
      <c r="BL78" s="21">
        <f>BL107*'4 PEF'!$C$10</f>
        <v>12.96307356831757</v>
      </c>
      <c r="BM78" s="39">
        <f>BM107*'4 PEF'!$C$10</f>
        <v>0</v>
      </c>
      <c r="BN78" s="40">
        <f t="shared" si="82"/>
        <v>100.31239068726821</v>
      </c>
      <c r="BO78" s="21">
        <f>IF(OR($N78=3,$N78=4,$N78=5,$N78=6),BO107*'4 PEF'!$C$5,IF(OR($N78=7,$N78=8),BO107*'4 PEF'!$C$10,IF($N78=9,BO107*'4 PEF'!$C$7,IF($N78=10,BO107*'4 PEF'!$C$6))))</f>
        <v>34.331881960493035</v>
      </c>
      <c r="BP78" s="21">
        <f>BP107*'4 PEF'!$C$10</f>
        <v>0.11567833179723473</v>
      </c>
      <c r="BQ78" s="21">
        <f>IF(OR($N78=3,$N78=4,$N78=5,$N78=6),BQ107*'4 PEF'!$C$5,IF(OR($N78=7,$N78=8),BQ107*'4 PEF'!$C$10,IF($N78=9,BQ107*'4 PEF'!$C$7,IF($N78=10,BQ107*'4 PEF'!$C$6))))</f>
        <v>18.674597695167908</v>
      </c>
      <c r="BR78" s="21">
        <f>BR107*'4 PEF'!$C$10</f>
        <v>30.942620606063329</v>
      </c>
      <c r="BS78" s="21">
        <f>BS107*'4 PEF'!$C$10</f>
        <v>12.470660647142205</v>
      </c>
      <c r="BT78" s="39">
        <f>BT107*'4 PEF'!$C$10</f>
        <v>0</v>
      </c>
      <c r="BU78" s="40">
        <f t="shared" si="83"/>
        <v>96.53543924066372</v>
      </c>
    </row>
    <row r="79" spans="1:73" x14ac:dyDescent="0.25">
      <c r="A79" s="188"/>
      <c r="B79" s="100">
        <v>13</v>
      </c>
      <c r="C79" s="26">
        <f>VLOOKUP(M79,[1]aux!$A$2:$B$35,2)</f>
        <v>34</v>
      </c>
      <c r="D79" s="55" t="s">
        <v>41</v>
      </c>
      <c r="E79" s="55" t="s">
        <v>41</v>
      </c>
      <c r="F79" s="54" t="s">
        <v>41</v>
      </c>
      <c r="G79" s="54" t="s">
        <v>42</v>
      </c>
      <c r="H79" s="54">
        <v>1</v>
      </c>
      <c r="I79" s="54">
        <f t="shared" si="62"/>
        <v>4</v>
      </c>
      <c r="J79" s="54">
        <f t="shared" si="63"/>
        <v>3</v>
      </c>
      <c r="K79" s="54">
        <f t="shared" si="64"/>
        <v>2</v>
      </c>
      <c r="L79" s="54">
        <f t="shared" si="65"/>
        <v>2</v>
      </c>
      <c r="M79" s="54">
        <f t="shared" si="66"/>
        <v>4322</v>
      </c>
      <c r="N79" s="54">
        <v>8</v>
      </c>
      <c r="O79" s="54">
        <v>13</v>
      </c>
      <c r="P79" s="54">
        <v>1</v>
      </c>
      <c r="Q79" s="54">
        <v>1</v>
      </c>
      <c r="R79" s="54">
        <v>2</v>
      </c>
      <c r="S79" s="54" t="s">
        <v>42</v>
      </c>
      <c r="T79" s="26">
        <f t="shared" si="67"/>
        <v>17</v>
      </c>
      <c r="U79" s="54">
        <v>0</v>
      </c>
      <c r="V79" s="54">
        <v>0</v>
      </c>
      <c r="W79" s="19"/>
      <c r="X79" s="11">
        <f>VLOOKUP($C79,[2]Prague!$BB$7:$BK$40,5)</f>
        <v>17</v>
      </c>
      <c r="Y79" s="11">
        <f>VLOOKUP($C79,[2]Prague!$BB$7:$BK$40,6)</f>
        <v>37</v>
      </c>
      <c r="Z79" s="11">
        <f>VLOOKUP($C79,[2]Prague!$BB$7:$BK$40,7)</f>
        <v>67</v>
      </c>
      <c r="AA79" s="11">
        <f>VLOOKUP($C79,[2]Prague!$BB$7:$BK$40,8)</f>
        <v>92</v>
      </c>
      <c r="AB79" s="11">
        <f>VLOOKUP($C79,[2]Prague!$BB$7:$BK$40,9)</f>
        <v>116</v>
      </c>
      <c r="AC79" s="11">
        <f>VLOOKUP($C79,[2]Prague!$BB$7:$BK$40,10)</f>
        <v>108</v>
      </c>
      <c r="AD79" s="12">
        <f t="shared" si="68"/>
        <v>169</v>
      </c>
      <c r="AE79" s="12">
        <f t="shared" si="69"/>
        <v>167</v>
      </c>
      <c r="AF79" s="12">
        <v>0</v>
      </c>
      <c r="AG79" s="12" t="s">
        <v>38</v>
      </c>
      <c r="AH79" s="12" t="s">
        <v>38</v>
      </c>
      <c r="AI79" s="12">
        <f t="shared" si="70"/>
        <v>133</v>
      </c>
      <c r="AJ79" s="12">
        <v>0</v>
      </c>
      <c r="AK79" s="12">
        <f t="shared" si="71"/>
        <v>148</v>
      </c>
      <c r="AL79" s="12">
        <f t="shared" si="72"/>
        <v>162</v>
      </c>
      <c r="AM79" s="12">
        <f t="shared" si="73"/>
        <v>0</v>
      </c>
      <c r="AN79" s="12">
        <f t="shared" si="74"/>
        <v>0</v>
      </c>
      <c r="AO79" s="14">
        <f t="shared" si="60"/>
        <v>405.74772994151635</v>
      </c>
      <c r="AP79" s="11">
        <f>VLOOKUP($C79,[1]Prague!$BB$7:$BK$40,5)</f>
        <v>17</v>
      </c>
      <c r="AQ79" s="11">
        <f>VLOOKUP($C79,[1]Prague!$BB$7:$BK$40,6)</f>
        <v>37</v>
      </c>
      <c r="AR79" s="11">
        <f>VLOOKUP($C79,[1]Prague!$BB$7:$BK$40,7)</f>
        <v>67</v>
      </c>
      <c r="AS79" s="11">
        <f>VLOOKUP($C79,[1]Prague!$BB$7:$BK$40,8)</f>
        <v>93</v>
      </c>
      <c r="AT79" s="11">
        <f>VLOOKUP($C79,[1]Prague!$BB$7:$BK$40,9)</f>
        <v>117</v>
      </c>
      <c r="AU79" s="11">
        <f>VLOOKUP($C79,[1]Prague!$BB$7:$BK$40,10)</f>
        <v>109</v>
      </c>
      <c r="AV79" s="12">
        <f t="shared" si="75"/>
        <v>170</v>
      </c>
      <c r="AW79" s="12">
        <f t="shared" si="76"/>
        <v>168</v>
      </c>
      <c r="AX79" s="12">
        <v>0</v>
      </c>
      <c r="AY79" s="12" t="s">
        <v>38</v>
      </c>
      <c r="AZ79" s="12" t="s">
        <v>38</v>
      </c>
      <c r="BA79" s="12">
        <f t="shared" si="77"/>
        <v>134</v>
      </c>
      <c r="BB79" s="12">
        <v>0</v>
      </c>
      <c r="BC79" s="12">
        <f t="shared" si="78"/>
        <v>149</v>
      </c>
      <c r="BD79" s="12">
        <f t="shared" si="79"/>
        <v>162</v>
      </c>
      <c r="BE79" s="12">
        <f t="shared" si="80"/>
        <v>0</v>
      </c>
      <c r="BF79" s="12">
        <f t="shared" si="81"/>
        <v>0</v>
      </c>
      <c r="BG79" s="14">
        <f t="shared" si="61"/>
        <v>283.3500279006563</v>
      </c>
      <c r="BH79" s="21">
        <f>IF(N79=2,BH108*'4 PEF'!$C$4,IF(OR($N79=3,$N79=4,$N79=5,$N79=6),BH108*'4 PEF'!$C$5,IF(OR($N79=7,$N79=8),BH108*'4 PEF'!$C$8,IF($N79=9,BH108*'4 PEF'!$C$7,IF($N79=10,BH108*'4 PEF'!$C$6)))))</f>
        <v>38.97213814021049</v>
      </c>
      <c r="BI79" s="21">
        <f>BI108*'4 PEF'!$C$8</f>
        <v>0.96873874868814835</v>
      </c>
      <c r="BJ79" s="21">
        <f>IF($N79=2,BJ108*'4 PEF'!$C$4,IF(OR($N79=3,$N79=4,$N79=5,$N79=6),BJ108*'4 PEF'!$C$5,IF(OR($N79=7,$N79=8),BJ108*'4 PEF'!$C$10,IF($N79=9,BJ108*'4 PEF'!$C$7,IF($N79=10,BJ108*'4 PEF'!$C$6)))))</f>
        <v>12.137747193258933</v>
      </c>
      <c r="BK79" s="21">
        <f>BK108*'4 PEF'!$C$10</f>
        <v>30.087554857140649</v>
      </c>
      <c r="BL79" s="21">
        <f>BL108*'4 PEF'!$C$10</f>
        <v>12.927265588438241</v>
      </c>
      <c r="BM79" s="39">
        <f>BM108*'4 PEF'!$C$10</f>
        <v>0</v>
      </c>
      <c r="BN79" s="40">
        <f t="shared" si="82"/>
        <v>95.093444527736466</v>
      </c>
      <c r="BO79" s="21">
        <f>IF(OR($N79=3,$N79=4,$N79=5,$N79=6),BO108*'4 PEF'!$C$5,IF(OR($N79=7,$N79=8),BO108*'4 PEF'!$C$10,IF($N79=9,BO108*'4 PEF'!$C$7,IF($N79=10,BO108*'4 PEF'!$C$6))))</f>
        <v>32.537973292690502</v>
      </c>
      <c r="BP79" s="21">
        <f>BP108*'4 PEF'!$C$10</f>
        <v>0.11442365997754372</v>
      </c>
      <c r="BQ79" s="21">
        <f>IF(OR($N79=3,$N79=4,$N79=5,$N79=6),BQ108*'4 PEF'!$C$5,IF(OR($N79=7,$N79=8),BQ108*'4 PEF'!$C$10,IF($N79=9,BQ108*'4 PEF'!$C$7,IF($N79=10,BQ108*'4 PEF'!$C$6))))</f>
        <v>18.75251565696388</v>
      </c>
      <c r="BR79" s="21">
        <f>BR108*'4 PEF'!$C$10</f>
        <v>30.942620606063329</v>
      </c>
      <c r="BS79" s="21">
        <f>BS108*'4 PEF'!$C$10</f>
        <v>12.458212748205886</v>
      </c>
      <c r="BT79" s="39">
        <f>BT108*'4 PEF'!$C$10</f>
        <v>0</v>
      </c>
      <c r="BU79" s="40">
        <f t="shared" si="83"/>
        <v>94.805745963901131</v>
      </c>
    </row>
    <row r="80" spans="1:73" x14ac:dyDescent="0.25">
      <c r="A80" s="188"/>
      <c r="B80" s="100">
        <v>14</v>
      </c>
      <c r="C80" s="26">
        <f>VLOOKUP(M80,[1]aux!$A$2:$B$35,2)</f>
        <v>32</v>
      </c>
      <c r="D80" s="55" t="s">
        <v>41</v>
      </c>
      <c r="E80" s="55" t="s">
        <v>41</v>
      </c>
      <c r="F80" s="54" t="s">
        <v>41</v>
      </c>
      <c r="G80" s="54" t="s">
        <v>42</v>
      </c>
      <c r="H80" s="54">
        <v>0</v>
      </c>
      <c r="I80" s="54">
        <f t="shared" si="62"/>
        <v>4</v>
      </c>
      <c r="J80" s="54">
        <f t="shared" si="63"/>
        <v>3</v>
      </c>
      <c r="K80" s="54">
        <f t="shared" si="64"/>
        <v>2</v>
      </c>
      <c r="L80" s="54">
        <f t="shared" si="65"/>
        <v>1</v>
      </c>
      <c r="M80" s="54">
        <f t="shared" si="66"/>
        <v>4321</v>
      </c>
      <c r="N80" s="54">
        <v>6</v>
      </c>
      <c r="O80" s="54">
        <v>11</v>
      </c>
      <c r="P80" s="54">
        <v>1</v>
      </c>
      <c r="Q80" s="54">
        <v>3</v>
      </c>
      <c r="R80" s="54">
        <v>2</v>
      </c>
      <c r="S80" s="54" t="s">
        <v>42</v>
      </c>
      <c r="T80" s="26">
        <f t="shared" si="67"/>
        <v>21</v>
      </c>
      <c r="U80" s="54">
        <v>1</v>
      </c>
      <c r="V80" s="54">
        <v>1</v>
      </c>
      <c r="W80" s="19"/>
      <c r="X80" s="11">
        <f>VLOOKUP($C80,[2]Prague!$BB$7:$BK$40,5)</f>
        <v>17</v>
      </c>
      <c r="Y80" s="11">
        <f>VLOOKUP($C80,[2]Prague!$BB$7:$BK$40,6)</f>
        <v>37</v>
      </c>
      <c r="Z80" s="11">
        <f>VLOOKUP($C80,[2]Prague!$BB$7:$BK$40,7)</f>
        <v>67</v>
      </c>
      <c r="AA80" s="11">
        <f>VLOOKUP($C80,[2]Prague!$BB$7:$BK$40,8)</f>
        <v>92</v>
      </c>
      <c r="AB80" s="11">
        <f>VLOOKUP($C80,[2]Prague!$BB$7:$BK$40,9)</f>
        <v>116</v>
      </c>
      <c r="AC80" s="11">
        <f>VLOOKUP($C80,[2]Prague!$BB$7:$BK$40,10)</f>
        <v>108</v>
      </c>
      <c r="AD80" s="12">
        <f t="shared" si="68"/>
        <v>0</v>
      </c>
      <c r="AE80" s="12">
        <f t="shared" si="69"/>
        <v>0</v>
      </c>
      <c r="AF80" s="12">
        <v>0</v>
      </c>
      <c r="AG80" s="12" t="s">
        <v>38</v>
      </c>
      <c r="AH80" s="12" t="s">
        <v>38</v>
      </c>
      <c r="AI80" s="12">
        <f t="shared" si="70"/>
        <v>121</v>
      </c>
      <c r="AJ80" s="12">
        <v>0</v>
      </c>
      <c r="AK80" s="12">
        <f t="shared" si="71"/>
        <v>148</v>
      </c>
      <c r="AL80" s="12">
        <f t="shared" si="72"/>
        <v>162</v>
      </c>
      <c r="AM80" s="12">
        <f t="shared" si="73"/>
        <v>185</v>
      </c>
      <c r="AN80" s="12">
        <f t="shared" si="74"/>
        <v>184</v>
      </c>
      <c r="AO80" s="14">
        <f t="shared" si="60"/>
        <v>339.50802153328607</v>
      </c>
      <c r="AP80" s="11">
        <f>VLOOKUP($C80,[1]Prague!$BB$7:$BK$40,5)</f>
        <v>17</v>
      </c>
      <c r="AQ80" s="11">
        <f>VLOOKUP($C80,[1]Prague!$BB$7:$BK$40,6)</f>
        <v>37</v>
      </c>
      <c r="AR80" s="11">
        <f>VLOOKUP($C80,[1]Prague!$BB$7:$BK$40,7)</f>
        <v>67</v>
      </c>
      <c r="AS80" s="11">
        <f>VLOOKUP($C80,[1]Prague!$BB$7:$BK$40,8)</f>
        <v>93</v>
      </c>
      <c r="AT80" s="11">
        <f>VLOOKUP($C80,[1]Prague!$BB$7:$BK$40,9)</f>
        <v>117</v>
      </c>
      <c r="AU80" s="11">
        <f>VLOOKUP($C80,[1]Prague!$BB$7:$BK$40,10)</f>
        <v>109</v>
      </c>
      <c r="AV80" s="12">
        <f t="shared" si="75"/>
        <v>0</v>
      </c>
      <c r="AW80" s="12">
        <f t="shared" si="76"/>
        <v>0</v>
      </c>
      <c r="AX80" s="12">
        <v>0</v>
      </c>
      <c r="AY80" s="12" t="s">
        <v>38</v>
      </c>
      <c r="AZ80" s="12" t="s">
        <v>38</v>
      </c>
      <c r="BA80" s="12">
        <f t="shared" si="77"/>
        <v>122</v>
      </c>
      <c r="BB80" s="12">
        <v>0</v>
      </c>
      <c r="BC80" s="12">
        <f t="shared" si="78"/>
        <v>149</v>
      </c>
      <c r="BD80" s="12">
        <f t="shared" si="79"/>
        <v>162</v>
      </c>
      <c r="BE80" s="12">
        <f t="shared" si="80"/>
        <v>186</v>
      </c>
      <c r="BF80" s="12">
        <f t="shared" si="81"/>
        <v>184</v>
      </c>
      <c r="BG80" s="14">
        <f t="shared" si="61"/>
        <v>239.67927124694606</v>
      </c>
      <c r="BH80" s="21">
        <f>IF(N80=2,BH109*'4 PEF'!$C$4,IF(OR($N80=3,$N80=4,$N80=5,$N80=6),BH109*'4 PEF'!$C$5,IF(OR($N80=7,$N80=8),BH109*'4 PEF'!$C$8,IF($N80=9,BH109*'4 PEF'!$C$7,IF($N80=10,BH109*'4 PEF'!$C$6)))))</f>
        <v>60.69786235006984</v>
      </c>
      <c r="BI80" s="21">
        <f>BI109*'4 PEF'!$C$8</f>
        <v>0.13465531439975015</v>
      </c>
      <c r="BJ80" s="21">
        <f>IF($N80=2,BJ109*'4 PEF'!$C$4,IF(OR($N80=3,$N80=4,$N80=5,$N80=6),BJ109*'4 PEF'!$C$5,IF(OR($N80=7,$N80=8),BJ109*'4 PEF'!$C$10,IF($N80=9,BJ109*'4 PEF'!$C$7,IF($N80=10,BJ109*'4 PEF'!$C$6)))))</f>
        <v>10.464661654135339</v>
      </c>
      <c r="BK80" s="21">
        <f>BK109*'4 PEF'!$C$10</f>
        <v>30.087554857140649</v>
      </c>
      <c r="BL80" s="21">
        <f>BL109*'4 PEF'!$C$10</f>
        <v>1.1204384979508386</v>
      </c>
      <c r="BM80" s="39">
        <f>BM109*'4 PEF'!$C$10</f>
        <v>-39.106428571428573</v>
      </c>
      <c r="BN80" s="40">
        <f t="shared" si="82"/>
        <v>63.398744102267848</v>
      </c>
      <c r="BO80" s="21">
        <f>IF(OR($N80=3,$N80=4,$N80=5,$N80=6),BO109*'4 PEF'!$C$5,IF(OR($N80=7,$N80=8),BO109*'4 PEF'!$C$10,IF($N80=9,BO109*'4 PEF'!$C$7,IF($N80=10,BO109*'4 PEF'!$C$6))))</f>
        <v>60.801455330619135</v>
      </c>
      <c r="BP80" s="21">
        <f>BP109*'4 PEF'!$C$10</f>
        <v>0.14556058190221727</v>
      </c>
      <c r="BQ80" s="21">
        <f>IF(OR($N80=3,$N80=4,$N80=5,$N80=6),BQ109*'4 PEF'!$C$5,IF(OR($N80=7,$N80=8),BQ109*'4 PEF'!$C$10,IF($N80=9,BQ109*'4 PEF'!$C$7,IF($N80=10,BQ109*'4 PEF'!$C$6))))</f>
        <v>16.641467304625198</v>
      </c>
      <c r="BR80" s="21">
        <f>BR109*'4 PEF'!$C$10</f>
        <v>30.942620606063329</v>
      </c>
      <c r="BS80" s="21">
        <f>BS109*'4 PEF'!$C$10</f>
        <v>1.0235040622085656</v>
      </c>
      <c r="BT80" s="39">
        <f>BT109*'4 PEF'!$C$10</f>
        <v>-24.669090909090908</v>
      </c>
      <c r="BU80" s="40">
        <f t="shared" si="83"/>
        <v>84.885516976327523</v>
      </c>
    </row>
    <row r="81" spans="1:73" x14ac:dyDescent="0.25">
      <c r="A81" s="188"/>
      <c r="B81" s="100">
        <v>15</v>
      </c>
      <c r="C81" s="26">
        <f>VLOOKUP(M81,[1]aux!$A$2:$B$35,2)</f>
        <v>26</v>
      </c>
      <c r="D81" s="55" t="s">
        <v>40</v>
      </c>
      <c r="E81" s="55" t="s">
        <v>41</v>
      </c>
      <c r="F81" s="54" t="s">
        <v>41</v>
      </c>
      <c r="G81" s="54" t="s">
        <v>42</v>
      </c>
      <c r="H81" s="54">
        <v>1</v>
      </c>
      <c r="I81" s="54">
        <f t="shared" si="62"/>
        <v>3</v>
      </c>
      <c r="J81" s="54">
        <f t="shared" si="63"/>
        <v>3</v>
      </c>
      <c r="K81" s="54">
        <f t="shared" si="64"/>
        <v>2</v>
      </c>
      <c r="L81" s="54">
        <f t="shared" si="65"/>
        <v>2</v>
      </c>
      <c r="M81" s="54">
        <f t="shared" si="66"/>
        <v>3322</v>
      </c>
      <c r="N81" s="54">
        <v>6</v>
      </c>
      <c r="O81" s="54">
        <v>11</v>
      </c>
      <c r="P81" s="54">
        <v>1</v>
      </c>
      <c r="Q81" s="54">
        <v>3</v>
      </c>
      <c r="R81" s="54">
        <v>2</v>
      </c>
      <c r="S81" s="54" t="s">
        <v>42</v>
      </c>
      <c r="T81" s="26">
        <f t="shared" si="67"/>
        <v>21</v>
      </c>
      <c r="U81" s="54">
        <v>1</v>
      </c>
      <c r="V81" s="54">
        <v>1</v>
      </c>
      <c r="W81" s="19"/>
      <c r="X81" s="11">
        <f>VLOOKUP($C81,[2]Prague!$BB$7:$BK$40,5)</f>
        <v>15</v>
      </c>
      <c r="Y81" s="11">
        <f>VLOOKUP($C81,[2]Prague!$BB$7:$BK$40,6)</f>
        <v>35</v>
      </c>
      <c r="Z81" s="11">
        <f>VLOOKUP($C81,[2]Prague!$BB$7:$BK$40,7)</f>
        <v>65</v>
      </c>
      <c r="AA81" s="11">
        <f>VLOOKUP($C81,[2]Prague!$BB$7:$BK$40,8)</f>
        <v>92</v>
      </c>
      <c r="AB81" s="11">
        <f>VLOOKUP($C81,[2]Prague!$BB$7:$BK$40,9)</f>
        <v>116</v>
      </c>
      <c r="AC81" s="11">
        <f>VLOOKUP($C81,[2]Prague!$BB$7:$BK$40,10)</f>
        <v>108</v>
      </c>
      <c r="AD81" s="12">
        <f t="shared" si="68"/>
        <v>169</v>
      </c>
      <c r="AE81" s="12">
        <f t="shared" si="69"/>
        <v>167</v>
      </c>
      <c r="AF81" s="12">
        <v>0</v>
      </c>
      <c r="AG81" s="12" t="s">
        <v>38</v>
      </c>
      <c r="AH81" s="12" t="s">
        <v>38</v>
      </c>
      <c r="AI81" s="12">
        <f t="shared" si="70"/>
        <v>121</v>
      </c>
      <c r="AJ81" s="12">
        <v>0</v>
      </c>
      <c r="AK81" s="12">
        <f t="shared" si="71"/>
        <v>148</v>
      </c>
      <c r="AL81" s="12">
        <f t="shared" si="72"/>
        <v>162</v>
      </c>
      <c r="AM81" s="12">
        <f t="shared" si="73"/>
        <v>185</v>
      </c>
      <c r="AN81" s="12">
        <f t="shared" si="74"/>
        <v>184</v>
      </c>
      <c r="AO81" s="14">
        <f t="shared" si="60"/>
        <v>343.28363689426919</v>
      </c>
      <c r="AP81" s="11">
        <f>VLOOKUP($C81,[1]Prague!$BB$7:$BK$40,5)</f>
        <v>15</v>
      </c>
      <c r="AQ81" s="11">
        <f>VLOOKUP($C81,[1]Prague!$BB$7:$BK$40,6)</f>
        <v>35</v>
      </c>
      <c r="AR81" s="11">
        <f>VLOOKUP($C81,[1]Prague!$BB$7:$BK$40,7)</f>
        <v>65</v>
      </c>
      <c r="AS81" s="11">
        <f>VLOOKUP($C81,[1]Prague!$BB$7:$BK$40,8)</f>
        <v>93</v>
      </c>
      <c r="AT81" s="11">
        <f>VLOOKUP($C81,[1]Prague!$BB$7:$BK$40,9)</f>
        <v>117</v>
      </c>
      <c r="AU81" s="11">
        <f>VLOOKUP($C81,[1]Prague!$BB$7:$BK$40,10)</f>
        <v>109</v>
      </c>
      <c r="AV81" s="12">
        <f t="shared" si="75"/>
        <v>170</v>
      </c>
      <c r="AW81" s="12">
        <f t="shared" si="76"/>
        <v>168</v>
      </c>
      <c r="AX81" s="12">
        <v>0</v>
      </c>
      <c r="AY81" s="12" t="s">
        <v>38</v>
      </c>
      <c r="AZ81" s="12" t="s">
        <v>38</v>
      </c>
      <c r="BA81" s="12">
        <f t="shared" si="77"/>
        <v>122</v>
      </c>
      <c r="BB81" s="12">
        <v>0</v>
      </c>
      <c r="BC81" s="12">
        <f t="shared" si="78"/>
        <v>149</v>
      </c>
      <c r="BD81" s="12">
        <f t="shared" si="79"/>
        <v>162</v>
      </c>
      <c r="BE81" s="12">
        <f t="shared" si="80"/>
        <v>186</v>
      </c>
      <c r="BF81" s="12">
        <f t="shared" si="81"/>
        <v>184</v>
      </c>
      <c r="BG81" s="14">
        <f t="shared" si="61"/>
        <v>248.89513349089086</v>
      </c>
      <c r="BH81" s="21">
        <f>IF(N81=2,BH110*'4 PEF'!$C$4,IF(OR($N81=3,$N81=4,$N81=5,$N81=6),BH110*'4 PEF'!$C$5,IF(OR($N81=7,$N81=8),BH110*'4 PEF'!$C$8,IF($N81=9,BH110*'4 PEF'!$C$7,IF($N81=10,BH110*'4 PEF'!$C$6)))))</f>
        <v>48.051558503694316</v>
      </c>
      <c r="BI81" s="21">
        <f>BI110*'4 PEF'!$C$8</f>
        <v>0.12525694886141514</v>
      </c>
      <c r="BJ81" s="21">
        <f>IF($N81=2,BJ110*'4 PEF'!$C$4,IF(OR($N81=3,$N81=4,$N81=5,$N81=6),BJ110*'4 PEF'!$C$5,IF(OR($N81=7,$N81=8),BJ110*'4 PEF'!$C$10,IF($N81=9,BJ110*'4 PEF'!$C$7,IF($N81=10,BJ110*'4 PEF'!$C$6)))))</f>
        <v>10.464661654135339</v>
      </c>
      <c r="BK81" s="21">
        <f>BK110*'4 PEF'!$C$10</f>
        <v>30.087554857140649</v>
      </c>
      <c r="BL81" s="21">
        <f>BL110*'4 PEF'!$C$10</f>
        <v>12.96307356831757</v>
      </c>
      <c r="BM81" s="39">
        <f>BM110*'4 PEF'!$C$10</f>
        <v>-39.106428571428573</v>
      </c>
      <c r="BN81" s="40">
        <f t="shared" si="82"/>
        <v>62.585676960720711</v>
      </c>
      <c r="BO81" s="21">
        <f>IF(OR($N81=3,$N81=4,$N81=5,$N81=6),BO110*'4 PEF'!$C$5,IF(OR($N81=7,$N81=8),BO110*'4 PEF'!$C$10,IF($N81=9,BO110*'4 PEF'!$C$7,IF($N81=10,BO110*'4 PEF'!$C$6))))</f>
        <v>45.069312967291545</v>
      </c>
      <c r="BP81" s="21">
        <f>BP110*'4 PEF'!$C$10</f>
        <v>0.12581413638960928</v>
      </c>
      <c r="BQ81" s="21">
        <f>IF(OR($N81=3,$N81=4,$N81=5,$N81=6),BQ110*'4 PEF'!$C$5,IF(OR($N81=7,$N81=8),BQ110*'4 PEF'!$C$10,IF($N81=9,BQ110*'4 PEF'!$C$7,IF($N81=10,BQ110*'4 PEF'!$C$6))))</f>
        <v>16.641467304625198</v>
      </c>
      <c r="BR81" s="21">
        <f>BR110*'4 PEF'!$C$10</f>
        <v>30.942620606063329</v>
      </c>
      <c r="BS81" s="21">
        <f>BS110*'4 PEF'!$C$10</f>
        <v>12.470660647142205</v>
      </c>
      <c r="BT81" s="39">
        <f>BT110*'4 PEF'!$C$10</f>
        <v>-24.669090909090908</v>
      </c>
      <c r="BU81" s="40">
        <f t="shared" si="83"/>
        <v>80.580784752420982</v>
      </c>
    </row>
    <row r="82" spans="1:73" x14ac:dyDescent="0.25">
      <c r="A82" s="188"/>
      <c r="B82" s="100">
        <v>16</v>
      </c>
      <c r="C82" s="26">
        <f>VLOOKUP(M82,[1]aux!$A$2:$B$35,2)</f>
        <v>34</v>
      </c>
      <c r="D82" s="55" t="s">
        <v>41</v>
      </c>
      <c r="E82" s="55" t="s">
        <v>41</v>
      </c>
      <c r="F82" s="54" t="s">
        <v>41</v>
      </c>
      <c r="G82" s="54" t="s">
        <v>42</v>
      </c>
      <c r="H82" s="54">
        <v>1</v>
      </c>
      <c r="I82" s="54">
        <f t="shared" si="62"/>
        <v>4</v>
      </c>
      <c r="J82" s="54">
        <f t="shared" si="63"/>
        <v>3</v>
      </c>
      <c r="K82" s="54">
        <f t="shared" si="64"/>
        <v>2</v>
      </c>
      <c r="L82" s="54">
        <f t="shared" si="65"/>
        <v>2</v>
      </c>
      <c r="M82" s="54">
        <f t="shared" si="66"/>
        <v>4322</v>
      </c>
      <c r="N82" s="54">
        <v>6</v>
      </c>
      <c r="O82" s="54">
        <v>11</v>
      </c>
      <c r="P82" s="54">
        <v>1</v>
      </c>
      <c r="Q82" s="54">
        <v>3</v>
      </c>
      <c r="R82" s="54">
        <v>2</v>
      </c>
      <c r="S82" s="54" t="s">
        <v>42</v>
      </c>
      <c r="T82" s="26">
        <f t="shared" si="67"/>
        <v>21</v>
      </c>
      <c r="U82" s="54">
        <v>1</v>
      </c>
      <c r="V82" s="54">
        <v>1</v>
      </c>
      <c r="W82" s="19"/>
      <c r="X82" s="11">
        <f>VLOOKUP($C82,[2]Prague!$BB$7:$BK$40,5)</f>
        <v>17</v>
      </c>
      <c r="Y82" s="11">
        <f>VLOOKUP($C82,[2]Prague!$BB$7:$BK$40,6)</f>
        <v>37</v>
      </c>
      <c r="Z82" s="11">
        <f>VLOOKUP($C82,[2]Prague!$BB$7:$BK$40,7)</f>
        <v>67</v>
      </c>
      <c r="AA82" s="11">
        <f>VLOOKUP($C82,[2]Prague!$BB$7:$BK$40,8)</f>
        <v>92</v>
      </c>
      <c r="AB82" s="11">
        <f>VLOOKUP($C82,[2]Prague!$BB$7:$BK$40,9)</f>
        <v>116</v>
      </c>
      <c r="AC82" s="11">
        <f>VLOOKUP($C82,[2]Prague!$BB$7:$BK$40,10)</f>
        <v>108</v>
      </c>
      <c r="AD82" s="12">
        <f t="shared" si="68"/>
        <v>169</v>
      </c>
      <c r="AE82" s="12">
        <f t="shared" si="69"/>
        <v>167</v>
      </c>
      <c r="AF82" s="12">
        <v>0</v>
      </c>
      <c r="AG82" s="12" t="s">
        <v>38</v>
      </c>
      <c r="AH82" s="12" t="s">
        <v>38</v>
      </c>
      <c r="AI82" s="12">
        <f t="shared" si="70"/>
        <v>121</v>
      </c>
      <c r="AJ82" s="12">
        <v>0</v>
      </c>
      <c r="AK82" s="12">
        <f t="shared" si="71"/>
        <v>148</v>
      </c>
      <c r="AL82" s="12">
        <f t="shared" si="72"/>
        <v>162</v>
      </c>
      <c r="AM82" s="12">
        <f t="shared" si="73"/>
        <v>185</v>
      </c>
      <c r="AN82" s="12">
        <f t="shared" si="74"/>
        <v>184</v>
      </c>
      <c r="AO82" s="14">
        <f t="shared" si="60"/>
        <v>359.49162153328609</v>
      </c>
      <c r="AP82" s="11">
        <f>VLOOKUP($C82,[1]Prague!$BB$7:$BK$40,5)</f>
        <v>17</v>
      </c>
      <c r="AQ82" s="11">
        <f>VLOOKUP($C82,[1]Prague!$BB$7:$BK$40,6)</f>
        <v>37</v>
      </c>
      <c r="AR82" s="11">
        <f>VLOOKUP($C82,[1]Prague!$BB$7:$BK$40,7)</f>
        <v>67</v>
      </c>
      <c r="AS82" s="11">
        <f>VLOOKUP($C82,[1]Prague!$BB$7:$BK$40,8)</f>
        <v>93</v>
      </c>
      <c r="AT82" s="11">
        <f>VLOOKUP($C82,[1]Prague!$BB$7:$BK$40,9)</f>
        <v>117</v>
      </c>
      <c r="AU82" s="11">
        <f>VLOOKUP($C82,[1]Prague!$BB$7:$BK$40,10)</f>
        <v>109</v>
      </c>
      <c r="AV82" s="12">
        <f t="shared" si="75"/>
        <v>170</v>
      </c>
      <c r="AW82" s="12">
        <f t="shared" si="76"/>
        <v>168</v>
      </c>
      <c r="AX82" s="12">
        <v>0</v>
      </c>
      <c r="AY82" s="12" t="s">
        <v>38</v>
      </c>
      <c r="AZ82" s="12" t="s">
        <v>38</v>
      </c>
      <c r="BA82" s="12">
        <f t="shared" si="77"/>
        <v>122</v>
      </c>
      <c r="BB82" s="12">
        <v>0</v>
      </c>
      <c r="BC82" s="12">
        <f t="shared" si="78"/>
        <v>149</v>
      </c>
      <c r="BD82" s="12">
        <f t="shared" si="79"/>
        <v>162</v>
      </c>
      <c r="BE82" s="12">
        <f t="shared" si="80"/>
        <v>186</v>
      </c>
      <c r="BF82" s="12">
        <f t="shared" si="81"/>
        <v>184</v>
      </c>
      <c r="BG82" s="14">
        <f t="shared" si="61"/>
        <v>255.50466276209758</v>
      </c>
      <c r="BH82" s="21">
        <f>IF(N82=2,BH111*'4 PEF'!$C$4,IF(OR($N82=3,$N82=4,$N82=5,$N82=6),BH111*'4 PEF'!$C$5,IF(OR($N82=7,$N82=8),BH111*'4 PEF'!$C$8,IF($N82=9,BH111*'4 PEF'!$C$7,IF($N82=10,BH111*'4 PEF'!$C$6)))))</f>
        <v>42.089555010020298</v>
      </c>
      <c r="BI82" s="21">
        <f>BI111*'4 PEF'!$C$8</f>
        <v>0.1159713521732972</v>
      </c>
      <c r="BJ82" s="21">
        <f>IF($N82=2,BJ111*'4 PEF'!$C$4,IF(OR($N82=3,$N82=4,$N82=5,$N82=6),BJ111*'4 PEF'!$C$5,IF(OR($N82=7,$N82=8),BJ111*'4 PEF'!$C$10,IF($N82=9,BJ111*'4 PEF'!$C$7,IF($N82=10,BJ111*'4 PEF'!$C$6)))))</f>
        <v>10.464661654135339</v>
      </c>
      <c r="BK82" s="21">
        <f>BK111*'4 PEF'!$C$10</f>
        <v>30.087554857140649</v>
      </c>
      <c r="BL82" s="21">
        <f>BL111*'4 PEF'!$C$10</f>
        <v>12.927265588438241</v>
      </c>
      <c r="BM82" s="39">
        <f>BM111*'4 PEF'!$C$10</f>
        <v>-39.106428571428573</v>
      </c>
      <c r="BN82" s="40">
        <f t="shared" si="82"/>
        <v>56.578579890479254</v>
      </c>
      <c r="BO82" s="21">
        <f>IF(OR($N82=3,$N82=4,$N82=5,$N82=6),BO111*'4 PEF'!$C$5,IF(OR($N82=7,$N82=8),BO111*'4 PEF'!$C$10,IF($N82=9,BO111*'4 PEF'!$C$7,IF($N82=10,BO111*'4 PEF'!$C$6))))</f>
        <v>42.536871311451989</v>
      </c>
      <c r="BP82" s="21">
        <f>BP111*'4 PEF'!$C$10</f>
        <v>0.12378213384787255</v>
      </c>
      <c r="BQ82" s="21">
        <f>IF(OR($N82=3,$N82=4,$N82=5,$N82=6),BQ111*'4 PEF'!$C$5,IF(OR($N82=7,$N82=8),BQ111*'4 PEF'!$C$10,IF($N82=9,BQ111*'4 PEF'!$C$7,IF($N82=10,BQ111*'4 PEF'!$C$6))))</f>
        <v>16.641467304625198</v>
      </c>
      <c r="BR82" s="21">
        <f>BR111*'4 PEF'!$C$10</f>
        <v>30.942620606063329</v>
      </c>
      <c r="BS82" s="21">
        <f>BS111*'4 PEF'!$C$10</f>
        <v>12.458212748205886</v>
      </c>
      <c r="BT82" s="39">
        <f>BT111*'4 PEF'!$C$10</f>
        <v>-24.669090909090908</v>
      </c>
      <c r="BU82" s="40">
        <f t="shared" si="83"/>
        <v>78.033863195103365</v>
      </c>
    </row>
    <row r="83" spans="1:73" x14ac:dyDescent="0.25">
      <c r="A83" s="188"/>
      <c r="B83" s="100">
        <v>17</v>
      </c>
      <c r="C83" s="26">
        <f>VLOOKUP(M83,[1]aux!$A$2:$B$35,2)</f>
        <v>32</v>
      </c>
      <c r="D83" s="55" t="s">
        <v>41</v>
      </c>
      <c r="E83" s="55" t="s">
        <v>41</v>
      </c>
      <c r="F83" s="54" t="s">
        <v>41</v>
      </c>
      <c r="G83" s="54" t="s">
        <v>42</v>
      </c>
      <c r="H83" s="54">
        <v>0</v>
      </c>
      <c r="I83" s="54">
        <f t="shared" si="62"/>
        <v>4</v>
      </c>
      <c r="J83" s="54">
        <f t="shared" si="63"/>
        <v>3</v>
      </c>
      <c r="K83" s="54">
        <f t="shared" si="64"/>
        <v>2</v>
      </c>
      <c r="L83" s="54">
        <f t="shared" si="65"/>
        <v>1</v>
      </c>
      <c r="M83" s="54">
        <f t="shared" si="66"/>
        <v>4321</v>
      </c>
      <c r="N83" s="54">
        <v>8</v>
      </c>
      <c r="O83" s="54">
        <v>13</v>
      </c>
      <c r="P83" s="54">
        <v>1</v>
      </c>
      <c r="Q83" s="54">
        <v>1</v>
      </c>
      <c r="R83" s="54">
        <v>2</v>
      </c>
      <c r="S83" s="54" t="s">
        <v>42</v>
      </c>
      <c r="T83" s="26">
        <f t="shared" si="67"/>
        <v>23</v>
      </c>
      <c r="U83" s="54">
        <v>1</v>
      </c>
      <c r="V83" s="54">
        <v>1</v>
      </c>
      <c r="W83" s="19"/>
      <c r="X83" s="11">
        <f>VLOOKUP($C83,[2]Prague!$BB$7:$BK$40,5)</f>
        <v>17</v>
      </c>
      <c r="Y83" s="11">
        <f>VLOOKUP($C83,[2]Prague!$BB$7:$BK$40,6)</f>
        <v>37</v>
      </c>
      <c r="Z83" s="11">
        <f>VLOOKUP($C83,[2]Prague!$BB$7:$BK$40,7)</f>
        <v>67</v>
      </c>
      <c r="AA83" s="11">
        <f>VLOOKUP($C83,[2]Prague!$BB$7:$BK$40,8)</f>
        <v>92</v>
      </c>
      <c r="AB83" s="11">
        <f>VLOOKUP($C83,[2]Prague!$BB$7:$BK$40,9)</f>
        <v>116</v>
      </c>
      <c r="AC83" s="11">
        <f>VLOOKUP($C83,[2]Prague!$BB$7:$BK$40,10)</f>
        <v>108</v>
      </c>
      <c r="AD83" s="12">
        <f t="shared" si="68"/>
        <v>0</v>
      </c>
      <c r="AE83" s="12">
        <f t="shared" si="69"/>
        <v>0</v>
      </c>
      <c r="AF83" s="12">
        <v>0</v>
      </c>
      <c r="AG83" s="12" t="s">
        <v>38</v>
      </c>
      <c r="AH83" s="12" t="s">
        <v>38</v>
      </c>
      <c r="AI83" s="12">
        <f t="shared" si="70"/>
        <v>133</v>
      </c>
      <c r="AJ83" s="12">
        <v>0</v>
      </c>
      <c r="AK83" s="12">
        <f t="shared" si="71"/>
        <v>148</v>
      </c>
      <c r="AL83" s="12">
        <f t="shared" si="72"/>
        <v>162</v>
      </c>
      <c r="AM83" s="12">
        <f t="shared" si="73"/>
        <v>185</v>
      </c>
      <c r="AN83" s="12">
        <f t="shared" si="74"/>
        <v>184</v>
      </c>
      <c r="AO83" s="14">
        <f t="shared" si="60"/>
        <v>418.25672538486606</v>
      </c>
      <c r="AP83" s="11">
        <f>VLOOKUP($C83,[1]Prague!$BB$7:$BK$40,5)</f>
        <v>17</v>
      </c>
      <c r="AQ83" s="11">
        <f>VLOOKUP($C83,[1]Prague!$BB$7:$BK$40,6)</f>
        <v>37</v>
      </c>
      <c r="AR83" s="11">
        <f>VLOOKUP($C83,[1]Prague!$BB$7:$BK$40,7)</f>
        <v>67</v>
      </c>
      <c r="AS83" s="11">
        <f>VLOOKUP($C83,[1]Prague!$BB$7:$BK$40,8)</f>
        <v>93</v>
      </c>
      <c r="AT83" s="11">
        <f>VLOOKUP($C83,[1]Prague!$BB$7:$BK$40,9)</f>
        <v>117</v>
      </c>
      <c r="AU83" s="11">
        <f>VLOOKUP($C83,[1]Prague!$BB$7:$BK$40,10)</f>
        <v>109</v>
      </c>
      <c r="AV83" s="12">
        <f t="shared" si="75"/>
        <v>0</v>
      </c>
      <c r="AW83" s="12">
        <f t="shared" si="76"/>
        <v>0</v>
      </c>
      <c r="AX83" s="12">
        <v>0</v>
      </c>
      <c r="AY83" s="12" t="s">
        <v>38</v>
      </c>
      <c r="AZ83" s="12" t="s">
        <v>38</v>
      </c>
      <c r="BA83" s="12">
        <f t="shared" si="77"/>
        <v>134</v>
      </c>
      <c r="BB83" s="12">
        <v>0</v>
      </c>
      <c r="BC83" s="12">
        <f t="shared" si="78"/>
        <v>149</v>
      </c>
      <c r="BD83" s="12">
        <f t="shared" si="79"/>
        <v>162</v>
      </c>
      <c r="BE83" s="12">
        <f t="shared" si="80"/>
        <v>186</v>
      </c>
      <c r="BF83" s="12">
        <f t="shared" si="81"/>
        <v>184</v>
      </c>
      <c r="BG83" s="14">
        <f t="shared" si="61"/>
        <v>293.57982708560922</v>
      </c>
      <c r="BH83" s="21">
        <f>IF(N83=2,BH112*'4 PEF'!$C$4,IF(OR($N83=3,$N83=4,$N83=5,$N83=6),BH112*'4 PEF'!$C$5,IF(OR($N83=7,$N83=8),BH112*'4 PEF'!$C$8,IF($N83=9,BH112*'4 PEF'!$C$7,IF($N83=10,BH112*'4 PEF'!$C$6)))))</f>
        <v>54.949119780455192</v>
      </c>
      <c r="BI83" s="21">
        <f>BI112*'4 PEF'!$C$8</f>
        <v>0.92795906106751336</v>
      </c>
      <c r="BJ83" s="21">
        <f>IF($N83=2,BJ112*'4 PEF'!$C$4,IF(OR($N83=3,$N83=4,$N83=5,$N83=6),BJ112*'4 PEF'!$C$5,IF(OR($N83=7,$N83=8),BJ112*'4 PEF'!$C$10,IF($N83=9,BJ112*'4 PEF'!$C$7,IF($N83=10,BJ112*'4 PEF'!$C$6)))))</f>
        <v>7.5048460348963024</v>
      </c>
      <c r="BK83" s="21">
        <f>BK112*'4 PEF'!$C$10</f>
        <v>30.087554857140649</v>
      </c>
      <c r="BL83" s="21">
        <f>BL112*'4 PEF'!$C$10</f>
        <v>1.1204384979508386</v>
      </c>
      <c r="BM83" s="39">
        <f>BM112*'4 PEF'!$C$10</f>
        <v>-39.106428571428573</v>
      </c>
      <c r="BN83" s="40">
        <f t="shared" si="82"/>
        <v>55.483489660081922</v>
      </c>
      <c r="BO83" s="21">
        <f>IF(OR($N83=3,$N83=4,$N83=5,$N83=6),BO112*'4 PEF'!$C$5,IF(OR($N83=7,$N83=8),BO112*'4 PEF'!$C$10,IF($N83=9,BO112*'4 PEF'!$C$7,IF($N83=10,BO112*'4 PEF'!$C$6))))</f>
        <v>45.009244850068193</v>
      </c>
      <c r="BP83" s="21">
        <f>BP112*'4 PEF'!$C$10</f>
        <v>0.1273151102288306</v>
      </c>
      <c r="BQ83" s="21">
        <f>IF(OR($N83=3,$N83=4,$N83=5,$N83=6),BQ112*'4 PEF'!$C$5,IF(OR($N83=7,$N83=8),BQ112*'4 PEF'!$C$10,IF($N83=9,BQ112*'4 PEF'!$C$7,IF($N83=10,BQ112*'4 PEF'!$C$6))))</f>
        <v>11.821369131926378</v>
      </c>
      <c r="BR83" s="21">
        <f>BR112*'4 PEF'!$C$10</f>
        <v>30.942620606063329</v>
      </c>
      <c r="BS83" s="21">
        <f>BS112*'4 PEF'!$C$10</f>
        <v>1.0235040622085656</v>
      </c>
      <c r="BT83" s="39">
        <f>BT112*'4 PEF'!$C$10</f>
        <v>-24.669090909090908</v>
      </c>
      <c r="BU83" s="40">
        <f t="shared" si="83"/>
        <v>64.254962851404372</v>
      </c>
    </row>
    <row r="84" spans="1:73" x14ac:dyDescent="0.25">
      <c r="A84" s="188"/>
      <c r="B84" s="100">
        <v>18</v>
      </c>
      <c r="C84" s="26">
        <f>VLOOKUP(M84,[1]aux!$A$2:$B$35,2)</f>
        <v>26</v>
      </c>
      <c r="D84" s="55" t="s">
        <v>40</v>
      </c>
      <c r="E84" s="55" t="s">
        <v>41</v>
      </c>
      <c r="F84" s="54" t="s">
        <v>41</v>
      </c>
      <c r="G84" s="54" t="s">
        <v>42</v>
      </c>
      <c r="H84" s="54">
        <v>1</v>
      </c>
      <c r="I84" s="54">
        <f t="shared" si="62"/>
        <v>3</v>
      </c>
      <c r="J84" s="54">
        <f t="shared" si="63"/>
        <v>3</v>
      </c>
      <c r="K84" s="54">
        <f t="shared" si="64"/>
        <v>2</v>
      </c>
      <c r="L84" s="54">
        <f t="shared" si="65"/>
        <v>2</v>
      </c>
      <c r="M84" s="54">
        <f t="shared" si="66"/>
        <v>3322</v>
      </c>
      <c r="N84" s="54">
        <v>8</v>
      </c>
      <c r="O84" s="54">
        <v>13</v>
      </c>
      <c r="P84" s="54">
        <v>1</v>
      </c>
      <c r="Q84" s="54">
        <v>1</v>
      </c>
      <c r="R84" s="54">
        <v>2</v>
      </c>
      <c r="S84" s="54" t="s">
        <v>42</v>
      </c>
      <c r="T84" s="26">
        <f>IF(U84=0,IF(OR(N84=2,N84=3),14,IF(N84=7,16,IF(N84=8,17,IF(N84=9,18,IF(N84=10,19,15))))),IF(U84=1,IF(OR(N84=2,N84=3),20,IF(N84=7,22,IF(N84=8,23,IF(N84=9,24,IF(N84=10,25,21)))))))</f>
        <v>23</v>
      </c>
      <c r="U84" s="54">
        <v>1</v>
      </c>
      <c r="V84" s="54">
        <v>1</v>
      </c>
      <c r="W84" s="19"/>
      <c r="X84" s="11">
        <f>VLOOKUP($C84,[2]Prague!$BB$7:$BK$40,5)</f>
        <v>15</v>
      </c>
      <c r="Y84" s="11">
        <f>VLOOKUP($C84,[2]Prague!$BB$7:$BK$40,6)</f>
        <v>35</v>
      </c>
      <c r="Z84" s="11">
        <f>VLOOKUP($C84,[2]Prague!$BB$7:$BK$40,7)</f>
        <v>65</v>
      </c>
      <c r="AA84" s="11">
        <f>VLOOKUP($C84,[2]Prague!$BB$7:$BK$40,8)</f>
        <v>92</v>
      </c>
      <c r="AB84" s="11">
        <f>VLOOKUP($C84,[2]Prague!$BB$7:$BK$40,9)</f>
        <v>116</v>
      </c>
      <c r="AC84" s="11">
        <f>VLOOKUP($C84,[2]Prague!$BB$7:$BK$40,10)</f>
        <v>108</v>
      </c>
      <c r="AD84" s="12">
        <f t="shared" si="68"/>
        <v>169</v>
      </c>
      <c r="AE84" s="12">
        <f t="shared" si="69"/>
        <v>167</v>
      </c>
      <c r="AF84" s="12">
        <v>0</v>
      </c>
      <c r="AG84" s="12" t="s">
        <v>38</v>
      </c>
      <c r="AH84" s="12" t="s">
        <v>38</v>
      </c>
      <c r="AI84" s="12">
        <f t="shared" si="70"/>
        <v>133</v>
      </c>
      <c r="AJ84" s="12">
        <v>0</v>
      </c>
      <c r="AK84" s="12">
        <f t="shared" si="71"/>
        <v>148</v>
      </c>
      <c r="AL84" s="12">
        <f t="shared" si="72"/>
        <v>162</v>
      </c>
      <c r="AM84" s="12">
        <f t="shared" si="73"/>
        <v>185</v>
      </c>
      <c r="AN84" s="12">
        <f t="shared" si="74"/>
        <v>184</v>
      </c>
      <c r="AO84" s="14">
        <f t="shared" si="60"/>
        <v>422.03234074584918</v>
      </c>
      <c r="AP84" s="11">
        <f>VLOOKUP($C84,[1]Prague!$BB$7:$BK$40,5)</f>
        <v>15</v>
      </c>
      <c r="AQ84" s="11">
        <f>VLOOKUP($C84,[1]Prague!$BB$7:$BK$40,6)</f>
        <v>35</v>
      </c>
      <c r="AR84" s="11">
        <f>VLOOKUP($C84,[1]Prague!$BB$7:$BK$40,7)</f>
        <v>65</v>
      </c>
      <c r="AS84" s="11">
        <f>VLOOKUP($C84,[1]Prague!$BB$7:$BK$40,8)</f>
        <v>93</v>
      </c>
      <c r="AT84" s="11">
        <f>VLOOKUP($C84,[1]Prague!$BB$7:$BK$40,9)</f>
        <v>117</v>
      </c>
      <c r="AU84" s="11">
        <f>VLOOKUP($C84,[1]Prague!$BB$7:$BK$40,10)</f>
        <v>109</v>
      </c>
      <c r="AV84" s="12">
        <f t="shared" si="75"/>
        <v>170</v>
      </c>
      <c r="AW84" s="12">
        <f t="shared" si="76"/>
        <v>168</v>
      </c>
      <c r="AX84" s="12">
        <v>0</v>
      </c>
      <c r="AY84" s="12" t="s">
        <v>38</v>
      </c>
      <c r="AZ84" s="12" t="s">
        <v>38</v>
      </c>
      <c r="BA84" s="12">
        <f t="shared" si="77"/>
        <v>134</v>
      </c>
      <c r="BB84" s="12">
        <v>0</v>
      </c>
      <c r="BC84" s="12">
        <f t="shared" si="78"/>
        <v>149</v>
      </c>
      <c r="BD84" s="12">
        <f t="shared" si="79"/>
        <v>162</v>
      </c>
      <c r="BE84" s="12">
        <f t="shared" si="80"/>
        <v>186</v>
      </c>
      <c r="BF84" s="12">
        <f t="shared" si="81"/>
        <v>184</v>
      </c>
      <c r="BG84" s="14">
        <f t="shared" si="61"/>
        <v>302.79568932955402</v>
      </c>
      <c r="BH84" s="21">
        <f>IF(N84=2,BH113*'4 PEF'!$C$4,IF(OR($N84=3,$N84=4,$N84=5,$N84=6),BH113*'4 PEF'!$C$5,IF(OR($N84=7,$N84=8),BH113*'4 PEF'!$C$8,IF($N84=9,BH113*'4 PEF'!$C$7,IF($N84=10,BH113*'4 PEF'!$C$6)))))</f>
        <v>44.238719940236372</v>
      </c>
      <c r="BI84" s="21">
        <f>BI113*'4 PEF'!$C$8</f>
        <v>0.95454321696166378</v>
      </c>
      <c r="BJ84" s="21">
        <f>IF($N84=2,BJ113*'4 PEF'!$C$4,IF(OR($N84=3,$N84=4,$N84=5,$N84=6),BJ113*'4 PEF'!$C$5,IF(OR($N84=7,$N84=8),BJ113*'4 PEF'!$C$10,IF($N84=9,BJ113*'4 PEF'!$C$7,IF($N84=10,BJ113*'4 PEF'!$C$6)))))</f>
        <v>7.6321960440743899</v>
      </c>
      <c r="BK84" s="21">
        <f>BK113*'4 PEF'!$C$10</f>
        <v>30.087554857140649</v>
      </c>
      <c r="BL84" s="21">
        <f>BL113*'4 PEF'!$C$10</f>
        <v>12.96307356831757</v>
      </c>
      <c r="BM84" s="39">
        <f>BM113*'4 PEF'!$C$10</f>
        <v>-39.106428571428573</v>
      </c>
      <c r="BN84" s="40">
        <f t="shared" si="82"/>
        <v>56.769659055302064</v>
      </c>
      <c r="BO84" s="21">
        <f>IF(OR($N84=3,$N84=4,$N84=5,$N84=6),BO113*'4 PEF'!$C$5,IF(OR($N84=7,$N84=8),BO113*'4 PEF'!$C$10,IF($N84=9,BO113*'4 PEF'!$C$7,IF($N84=10,BO113*'4 PEF'!$C$6))))</f>
        <v>34.331881960493035</v>
      </c>
      <c r="BP84" s="21">
        <f>BP113*'4 PEF'!$C$10</f>
        <v>0.11567833179723473</v>
      </c>
      <c r="BQ84" s="21">
        <f>IF(OR($N84=3,$N84=4,$N84=5,$N84=6),BQ113*'4 PEF'!$C$5,IF(OR($N84=7,$N84=8),BQ113*'4 PEF'!$C$10,IF($N84=9,BQ113*'4 PEF'!$C$7,IF($N84=10,BQ113*'4 PEF'!$C$6))))</f>
        <v>12.16456825803904</v>
      </c>
      <c r="BR84" s="21">
        <f>BR113*'4 PEF'!$C$10</f>
        <v>30.942620606063329</v>
      </c>
      <c r="BS84" s="21">
        <f>BS113*'4 PEF'!$C$10</f>
        <v>12.470660647142205</v>
      </c>
      <c r="BT84" s="39">
        <f>BT113*'4 PEF'!$C$10</f>
        <v>-24.669090909090908</v>
      </c>
      <c r="BU84" s="40">
        <f t="shared" si="83"/>
        <v>65.35631889444393</v>
      </c>
    </row>
    <row r="85" spans="1:73" x14ac:dyDescent="0.25">
      <c r="A85" s="188"/>
      <c r="B85" s="100">
        <v>19</v>
      </c>
      <c r="C85" s="26">
        <f>VLOOKUP(M85,[1]aux!$A$2:$B$35,2)</f>
        <v>34</v>
      </c>
      <c r="D85" s="55" t="s">
        <v>41</v>
      </c>
      <c r="E85" s="55" t="s">
        <v>41</v>
      </c>
      <c r="F85" s="54" t="s">
        <v>41</v>
      </c>
      <c r="G85" s="54" t="s">
        <v>42</v>
      </c>
      <c r="H85" s="54">
        <v>1</v>
      </c>
      <c r="I85" s="54">
        <f t="shared" si="62"/>
        <v>4</v>
      </c>
      <c r="J85" s="54">
        <f t="shared" si="63"/>
        <v>3</v>
      </c>
      <c r="K85" s="54">
        <f t="shared" si="64"/>
        <v>2</v>
      </c>
      <c r="L85" s="54">
        <f t="shared" si="65"/>
        <v>2</v>
      </c>
      <c r="M85" s="54">
        <f t="shared" si="66"/>
        <v>4322</v>
      </c>
      <c r="N85" s="54">
        <v>8</v>
      </c>
      <c r="O85" s="54">
        <v>13</v>
      </c>
      <c r="P85" s="54">
        <v>1</v>
      </c>
      <c r="Q85" s="54">
        <v>1</v>
      </c>
      <c r="R85" s="54">
        <v>2</v>
      </c>
      <c r="S85" s="54" t="s">
        <v>42</v>
      </c>
      <c r="T85" s="26">
        <f t="shared" ref="T85:T92" si="84">IF(U85=0,IF(OR(N85=2,N85=3),14,IF(N85=7,16,IF(N85=8,17,IF(N85=9,18,IF(N85=10,19,15))))),IF(U85=1,IF(OR(N85=2,N85=3),20,IF(N85=7,22,IF(N85=8,23,IF(N85=9,24,IF(N85=10,25,21)))))))</f>
        <v>23</v>
      </c>
      <c r="U85" s="54">
        <v>1</v>
      </c>
      <c r="V85" s="54">
        <v>1</v>
      </c>
      <c r="W85" s="19"/>
      <c r="X85" s="11">
        <f>VLOOKUP($C85,[2]Prague!$BB$7:$BK$40,5)</f>
        <v>17</v>
      </c>
      <c r="Y85" s="11">
        <f>VLOOKUP($C85,[2]Prague!$BB$7:$BK$40,6)</f>
        <v>37</v>
      </c>
      <c r="Z85" s="11">
        <f>VLOOKUP($C85,[2]Prague!$BB$7:$BK$40,7)</f>
        <v>67</v>
      </c>
      <c r="AA85" s="11">
        <f>VLOOKUP($C85,[2]Prague!$BB$7:$BK$40,8)</f>
        <v>92</v>
      </c>
      <c r="AB85" s="11">
        <f>VLOOKUP($C85,[2]Prague!$BB$7:$BK$40,9)</f>
        <v>116</v>
      </c>
      <c r="AC85" s="11">
        <f>VLOOKUP($C85,[2]Prague!$BB$7:$BK$40,10)</f>
        <v>108</v>
      </c>
      <c r="AD85" s="12">
        <f t="shared" si="68"/>
        <v>169</v>
      </c>
      <c r="AE85" s="12">
        <f t="shared" si="69"/>
        <v>167</v>
      </c>
      <c r="AF85" s="12">
        <v>0</v>
      </c>
      <c r="AG85" s="12" t="s">
        <v>38</v>
      </c>
      <c r="AH85" s="12" t="s">
        <v>38</v>
      </c>
      <c r="AI85" s="12">
        <f t="shared" si="70"/>
        <v>133</v>
      </c>
      <c r="AJ85" s="12">
        <v>0</v>
      </c>
      <c r="AK85" s="12">
        <f t="shared" si="71"/>
        <v>148</v>
      </c>
      <c r="AL85" s="12">
        <f t="shared" si="72"/>
        <v>162</v>
      </c>
      <c r="AM85" s="12">
        <f t="shared" si="73"/>
        <v>185</v>
      </c>
      <c r="AN85" s="12">
        <f t="shared" si="74"/>
        <v>184</v>
      </c>
      <c r="AO85" s="14">
        <f t="shared" si="60"/>
        <v>438.24032538486608</v>
      </c>
      <c r="AP85" s="11">
        <f>VLOOKUP($C85,[1]Prague!$BB$7:$BK$40,5)</f>
        <v>17</v>
      </c>
      <c r="AQ85" s="11">
        <f>VLOOKUP($C85,[1]Prague!$BB$7:$BK$40,6)</f>
        <v>37</v>
      </c>
      <c r="AR85" s="11">
        <f>VLOOKUP($C85,[1]Prague!$BB$7:$BK$40,7)</f>
        <v>67</v>
      </c>
      <c r="AS85" s="11">
        <f>VLOOKUP($C85,[1]Prague!$BB$7:$BK$40,8)</f>
        <v>93</v>
      </c>
      <c r="AT85" s="11">
        <f>VLOOKUP($C85,[1]Prague!$BB$7:$BK$40,9)</f>
        <v>117</v>
      </c>
      <c r="AU85" s="11">
        <f>VLOOKUP($C85,[1]Prague!$BB$7:$BK$40,10)</f>
        <v>109</v>
      </c>
      <c r="AV85" s="12">
        <f t="shared" si="75"/>
        <v>170</v>
      </c>
      <c r="AW85" s="12">
        <f t="shared" si="76"/>
        <v>168</v>
      </c>
      <c r="AX85" s="12">
        <v>0</v>
      </c>
      <c r="AY85" s="12" t="s">
        <v>38</v>
      </c>
      <c r="AZ85" s="12" t="s">
        <v>38</v>
      </c>
      <c r="BA85" s="12">
        <f t="shared" si="77"/>
        <v>134</v>
      </c>
      <c r="BB85" s="12">
        <v>0</v>
      </c>
      <c r="BC85" s="12">
        <f t="shared" si="78"/>
        <v>149</v>
      </c>
      <c r="BD85" s="12">
        <f t="shared" si="79"/>
        <v>162</v>
      </c>
      <c r="BE85" s="12">
        <f t="shared" si="80"/>
        <v>186</v>
      </c>
      <c r="BF85" s="12">
        <f t="shared" si="81"/>
        <v>184</v>
      </c>
      <c r="BG85" s="14">
        <f t="shared" si="61"/>
        <v>309.40521860076075</v>
      </c>
      <c r="BH85" s="21">
        <f>IF(N85=2,BH114*'4 PEF'!$C$4,IF(OR($N85=3,$N85=4,$N85=5,$N85=6),BH114*'4 PEF'!$C$5,IF(OR($N85=7,$N85=8),BH114*'4 PEF'!$C$8,IF($N85=9,BH114*'4 PEF'!$C$7,IF($N85=10,BH114*'4 PEF'!$C$6)))))</f>
        <v>38.97213814021049</v>
      </c>
      <c r="BI85" s="21">
        <f>BI114*'4 PEF'!$C$8</f>
        <v>0.96873874868814835</v>
      </c>
      <c r="BJ85" s="21">
        <f>IF($N85=2,BJ114*'4 PEF'!$C$4,IF(OR($N85=3,$N85=4,$N85=5,$N85=6),BJ114*'4 PEF'!$C$5,IF(OR($N85=7,$N85=8),BJ114*'4 PEF'!$C$10,IF($N85=9,BJ114*'4 PEF'!$C$7,IF($N85=10,BJ114*'4 PEF'!$C$6)))))</f>
        <v>7.6759889783614081</v>
      </c>
      <c r="BK85" s="21">
        <f>BK114*'4 PEF'!$C$10</f>
        <v>30.087554857140649</v>
      </c>
      <c r="BL85" s="21">
        <f>BL114*'4 PEF'!$C$10</f>
        <v>12.927265588438241</v>
      </c>
      <c r="BM85" s="39">
        <f>BM114*'4 PEF'!$C$10</f>
        <v>-39.106428571428573</v>
      </c>
      <c r="BN85" s="40">
        <f t="shared" si="82"/>
        <v>51.525257741410364</v>
      </c>
      <c r="BO85" s="21">
        <f>IF(OR($N85=3,$N85=4,$N85=5,$N85=6),BO114*'4 PEF'!$C$5,IF(OR($N85=7,$N85=8),BO114*'4 PEF'!$C$10,IF($N85=9,BO114*'4 PEF'!$C$7,IF($N85=10,BO114*'4 PEF'!$C$6))))</f>
        <v>32.537973292690502</v>
      </c>
      <c r="BP85" s="21">
        <f>BP114*'4 PEF'!$C$10</f>
        <v>0.11442365997754372</v>
      </c>
      <c r="BQ85" s="21">
        <f>IF(OR($N85=3,$N85=4,$N85=5,$N85=6),BQ114*'4 PEF'!$C$5,IF(OR($N85=7,$N85=8),BQ114*'4 PEF'!$C$10,IF($N85=9,BQ114*'4 PEF'!$C$7,IF($N85=10,BQ114*'4 PEF'!$C$6))))</f>
        <v>12.215323748479388</v>
      </c>
      <c r="BR85" s="21">
        <f>BR114*'4 PEF'!$C$10</f>
        <v>30.942620606063329</v>
      </c>
      <c r="BS85" s="21">
        <f>BS114*'4 PEF'!$C$10</f>
        <v>12.458212748205886</v>
      </c>
      <c r="BT85" s="39">
        <f>BT114*'4 PEF'!$C$10</f>
        <v>-24.669090909090908</v>
      </c>
      <c r="BU85" s="40">
        <f t="shared" si="83"/>
        <v>63.599463146325732</v>
      </c>
    </row>
    <row r="86" spans="1:73" x14ac:dyDescent="0.25">
      <c r="A86" s="188"/>
      <c r="B86" s="100">
        <v>20</v>
      </c>
      <c r="C86" s="26">
        <f>VLOOKUP(M86,[1]aux!$A$2:$B$35,2)</f>
        <v>24</v>
      </c>
      <c r="D86" s="27"/>
      <c r="E86" s="27"/>
      <c r="F86" s="27"/>
      <c r="G86" s="27"/>
      <c r="H86" s="27">
        <f>IF(L86=1,0,IF(L86=2,1))</f>
        <v>0</v>
      </c>
      <c r="I86" s="27">
        <v>3</v>
      </c>
      <c r="J86" s="27">
        <v>3</v>
      </c>
      <c r="K86" s="54">
        <v>2</v>
      </c>
      <c r="L86" s="27">
        <v>1</v>
      </c>
      <c r="M86" s="54">
        <f t="shared" si="66"/>
        <v>3321</v>
      </c>
      <c r="N86" s="55">
        <v>9</v>
      </c>
      <c r="O86" s="55">
        <v>0</v>
      </c>
      <c r="P86" s="55">
        <v>1</v>
      </c>
      <c r="Q86" s="55">
        <v>0</v>
      </c>
      <c r="R86" s="55">
        <v>2</v>
      </c>
      <c r="S86" s="54" t="s">
        <v>42</v>
      </c>
      <c r="T86" s="27">
        <f t="shared" si="84"/>
        <v>18</v>
      </c>
      <c r="U86" s="55">
        <v>0</v>
      </c>
      <c r="V86" s="55">
        <v>0</v>
      </c>
      <c r="W86" s="8"/>
      <c r="X86" s="11">
        <f>VLOOKUP($C86,[2]Prague!$BB$7:$BK$40,5)</f>
        <v>15</v>
      </c>
      <c r="Y86" s="11">
        <f>VLOOKUP($C86,[2]Prague!$BB$7:$BK$40,6)</f>
        <v>35</v>
      </c>
      <c r="Z86" s="11">
        <f>VLOOKUP($C86,[2]Prague!$BB$7:$BK$40,7)</f>
        <v>65</v>
      </c>
      <c r="AA86" s="11">
        <f>VLOOKUP($C86,[2]Prague!$BB$7:$BK$40,8)</f>
        <v>92</v>
      </c>
      <c r="AB86" s="11">
        <f>VLOOKUP($C86,[2]Prague!$BB$7:$BK$40,9)</f>
        <v>116</v>
      </c>
      <c r="AC86" s="11">
        <f>VLOOKUP($C86,[2]Prague!$BB$7:$BK$40,10)</f>
        <v>108</v>
      </c>
      <c r="AD86" s="12">
        <f t="shared" si="68"/>
        <v>0</v>
      </c>
      <c r="AE86" s="12">
        <f t="shared" si="69"/>
        <v>0</v>
      </c>
      <c r="AF86" s="12">
        <v>0</v>
      </c>
      <c r="AG86" s="12" t="s">
        <v>38</v>
      </c>
      <c r="AH86" s="12" t="s">
        <v>38</v>
      </c>
      <c r="AI86" s="12">
        <f t="shared" si="70"/>
        <v>136</v>
      </c>
      <c r="AJ86" s="12">
        <v>0</v>
      </c>
      <c r="AK86" s="12">
        <f t="shared" si="71"/>
        <v>148</v>
      </c>
      <c r="AL86" s="12">
        <f t="shared" si="72"/>
        <v>162</v>
      </c>
      <c r="AM86" s="12">
        <f t="shared" si="73"/>
        <v>0</v>
      </c>
      <c r="AN86" s="12">
        <f t="shared" si="74"/>
        <v>0</v>
      </c>
      <c r="AO86" s="14">
        <f t="shared" si="60"/>
        <v>287.23077263088135</v>
      </c>
      <c r="AP86" s="11">
        <f>VLOOKUP($C86,[1]Prague!$BB$7:$BK$40,5)</f>
        <v>15</v>
      </c>
      <c r="AQ86" s="11">
        <f>VLOOKUP($C86,[1]Prague!$BB$7:$BK$40,6)</f>
        <v>35</v>
      </c>
      <c r="AR86" s="11">
        <f>VLOOKUP($C86,[1]Prague!$BB$7:$BK$40,7)</f>
        <v>65</v>
      </c>
      <c r="AS86" s="11">
        <f>VLOOKUP($C86,[1]Prague!$BB$7:$BK$40,8)</f>
        <v>93</v>
      </c>
      <c r="AT86" s="11">
        <f>VLOOKUP($C86,[1]Prague!$BB$7:$BK$40,9)</f>
        <v>117</v>
      </c>
      <c r="AU86" s="11">
        <f>VLOOKUP($C86,[1]Prague!$BB$7:$BK$40,10)</f>
        <v>109</v>
      </c>
      <c r="AV86" s="12">
        <f t="shared" si="75"/>
        <v>0</v>
      </c>
      <c r="AW86" s="12">
        <f t="shared" si="76"/>
        <v>0</v>
      </c>
      <c r="AX86" s="12">
        <v>0</v>
      </c>
      <c r="AY86" s="12" t="s">
        <v>38</v>
      </c>
      <c r="AZ86" s="12" t="s">
        <v>38</v>
      </c>
      <c r="BA86" s="12">
        <f t="shared" si="77"/>
        <v>138</v>
      </c>
      <c r="BB86" s="12">
        <v>0</v>
      </c>
      <c r="BC86" s="12">
        <f t="shared" si="78"/>
        <v>149</v>
      </c>
      <c r="BD86" s="12">
        <f t="shared" si="79"/>
        <v>162</v>
      </c>
      <c r="BE86" s="12">
        <f t="shared" si="80"/>
        <v>0</v>
      </c>
      <c r="BF86" s="12">
        <f t="shared" si="81"/>
        <v>0</v>
      </c>
      <c r="BG86" s="14">
        <f t="shared" si="61"/>
        <v>204.86418118936965</v>
      </c>
      <c r="BH86" s="21">
        <f>IF(N86=2,BH115*'4 PEF'!$C$4,IF(OR($N86=3,$N86=4,$N86=5,$N86=6),BH115*'4 PEF'!$C$5,IF(OR($N86=7,$N86=8),BH115*'4 PEF'!$C$8,IF($N86=9,BH115*'4 PEF'!$C$7,IF($N86=10,BH115*'4 PEF'!$C$6)))))</f>
        <v>94.040100544087238</v>
      </c>
      <c r="BI86" s="21">
        <f>BI115*'4 PEF'!$C$8</f>
        <v>0</v>
      </c>
      <c r="BJ86" s="21">
        <f>IF($N86=2,BJ115*'4 PEF'!$C$4,IF(OR($N86=3,$N86=4,$N86=5,$N86=6),BJ115*'4 PEF'!$C$5,IF(OR($N86=7,$N86=8),BJ115*'4 PEF'!$C$10,IF($N86=9,BJ115*'4 PEF'!$C$7,IF($N86=10,BJ115*'4 PEF'!$C$6)))))</f>
        <v>22.007999999999999</v>
      </c>
      <c r="BK86" s="21">
        <f>BK115*'4 PEF'!$C$10</f>
        <v>30.087554857140649</v>
      </c>
      <c r="BL86" s="21">
        <f>BL115*'4 PEF'!$C$10</f>
        <v>1.1544059624286249</v>
      </c>
      <c r="BM86" s="39">
        <f>BM115*'4 PEF'!$C$10</f>
        <v>0</v>
      </c>
      <c r="BN86" s="95">
        <f t="shared" si="82"/>
        <v>147.29006136365652</v>
      </c>
      <c r="BO86" s="21">
        <f>IF(OR($N86=3,$N86=4,$N86=5,$N86=6),BO115*'4 PEF'!$C$5,IF(OR($N86=7,$N86=8),BO115*'4 PEF'!$C$10,IF($N86=9,BO115*'4 PEF'!$C$7,IF($N86=10,BO115*'4 PEF'!$C$6))))</f>
        <v>88.61275969752208</v>
      </c>
      <c r="BP86" s="21">
        <f>BP115*'4 PEF'!$C$10</f>
        <v>0</v>
      </c>
      <c r="BQ86" s="21">
        <f>IF(OR($N86=3,$N86=4,$N86=5,$N86=6),BQ115*'4 PEF'!$C$5,IF(OR($N86=7,$N86=8),BQ115*'4 PEF'!$C$10,IF($N86=9,BQ115*'4 PEF'!$C$7,IF($N86=10,BQ115*'4 PEF'!$C$6))))</f>
        <v>33.977999999999994</v>
      </c>
      <c r="BR86" s="21">
        <f>BR115*'4 PEF'!$C$10</f>
        <v>30.942620606063329</v>
      </c>
      <c r="BS86" s="21">
        <f>BS115*'4 PEF'!$C$10</f>
        <v>1.0355314491415148</v>
      </c>
      <c r="BT86" s="39">
        <f>BT115*'4 PEF'!$C$10</f>
        <v>0</v>
      </c>
      <c r="BU86" s="40">
        <f t="shared" si="83"/>
        <v>154.5689117527269</v>
      </c>
    </row>
    <row r="87" spans="1:73" x14ac:dyDescent="0.25">
      <c r="A87" s="189"/>
      <c r="B87" s="100">
        <v>21</v>
      </c>
      <c r="C87" s="26">
        <f>VLOOKUP(M87,[1]aux!$A$2:$B$35,2)</f>
        <v>16</v>
      </c>
      <c r="D87" s="27"/>
      <c r="E87" s="27"/>
      <c r="F87" s="27"/>
      <c r="G87" s="27"/>
      <c r="H87" s="27">
        <f t="shared" ref="H87:H92" si="85">IF(L87=1,0,IF(L87=2,1))</f>
        <v>1</v>
      </c>
      <c r="I87" s="27">
        <v>2</v>
      </c>
      <c r="J87" s="27">
        <v>3</v>
      </c>
      <c r="K87" s="54">
        <v>2</v>
      </c>
      <c r="L87" s="27">
        <v>2</v>
      </c>
      <c r="M87" s="54">
        <f t="shared" si="66"/>
        <v>2322</v>
      </c>
      <c r="N87" s="55">
        <v>4</v>
      </c>
      <c r="O87" s="55">
        <v>0</v>
      </c>
      <c r="P87" s="55">
        <v>2</v>
      </c>
      <c r="Q87" s="55">
        <v>0</v>
      </c>
      <c r="R87" s="55">
        <v>2</v>
      </c>
      <c r="S87" s="54" t="s">
        <v>42</v>
      </c>
      <c r="T87" s="27">
        <f t="shared" si="84"/>
        <v>15</v>
      </c>
      <c r="U87" s="55">
        <v>0</v>
      </c>
      <c r="V87" s="55">
        <v>1</v>
      </c>
      <c r="W87" s="8"/>
      <c r="X87" s="11">
        <f>VLOOKUP($C87,[2]Prague!$BB$7:$BK$40,5)</f>
        <v>13</v>
      </c>
      <c r="Y87" s="11">
        <f>VLOOKUP($C87,[2]Prague!$BB$7:$BK$40,6)</f>
        <v>33</v>
      </c>
      <c r="Z87" s="11">
        <f>VLOOKUP($C87,[2]Prague!$BB$7:$BK$40,7)</f>
        <v>63</v>
      </c>
      <c r="AA87" s="11">
        <f>VLOOKUP($C87,[2]Prague!$BB$7:$BK$40,8)</f>
        <v>92</v>
      </c>
      <c r="AB87" s="11">
        <f>VLOOKUP($C87,[2]Prague!$BB$7:$BK$40,9)</f>
        <v>116</v>
      </c>
      <c r="AC87" s="11">
        <f>VLOOKUP($C87,[2]Prague!$BB$7:$BK$40,10)</f>
        <v>108</v>
      </c>
      <c r="AD87" s="12">
        <f t="shared" si="68"/>
        <v>169</v>
      </c>
      <c r="AE87" s="12">
        <f t="shared" si="69"/>
        <v>167</v>
      </c>
      <c r="AF87" s="12">
        <v>0</v>
      </c>
      <c r="AG87" s="12" t="s">
        <v>38</v>
      </c>
      <c r="AH87" s="12" t="s">
        <v>38</v>
      </c>
      <c r="AI87" s="12">
        <f t="shared" si="70"/>
        <v>121</v>
      </c>
      <c r="AJ87" s="12">
        <v>0</v>
      </c>
      <c r="AK87" s="12">
        <f t="shared" si="71"/>
        <v>152</v>
      </c>
      <c r="AL87" s="12">
        <f t="shared" si="72"/>
        <v>162</v>
      </c>
      <c r="AM87" s="12">
        <f t="shared" si="73"/>
        <v>0</v>
      </c>
      <c r="AN87" s="12">
        <f t="shared" si="74"/>
        <v>184</v>
      </c>
      <c r="AO87" s="14">
        <f t="shared" si="60"/>
        <v>314.35956008935375</v>
      </c>
      <c r="AP87" s="11">
        <f>VLOOKUP($C87,[1]Prague!$BB$7:$BK$40,5)</f>
        <v>13</v>
      </c>
      <c r="AQ87" s="11">
        <f>VLOOKUP($C87,[1]Prague!$BB$7:$BK$40,6)</f>
        <v>33</v>
      </c>
      <c r="AR87" s="11">
        <f>VLOOKUP($C87,[1]Prague!$BB$7:$BK$40,7)</f>
        <v>63</v>
      </c>
      <c r="AS87" s="11">
        <f>VLOOKUP($C87,[1]Prague!$BB$7:$BK$40,8)</f>
        <v>93</v>
      </c>
      <c r="AT87" s="11">
        <f>VLOOKUP($C87,[1]Prague!$BB$7:$BK$40,9)</f>
        <v>117</v>
      </c>
      <c r="AU87" s="11">
        <f>VLOOKUP($C87,[1]Prague!$BB$7:$BK$40,10)</f>
        <v>109</v>
      </c>
      <c r="AV87" s="12">
        <f t="shared" si="75"/>
        <v>170</v>
      </c>
      <c r="AW87" s="12">
        <f t="shared" si="76"/>
        <v>168</v>
      </c>
      <c r="AX87" s="12">
        <v>0</v>
      </c>
      <c r="AY87" s="12" t="s">
        <v>38</v>
      </c>
      <c r="AZ87" s="12" t="s">
        <v>38</v>
      </c>
      <c r="BA87" s="12">
        <f t="shared" si="77"/>
        <v>122</v>
      </c>
      <c r="BB87" s="12">
        <v>0</v>
      </c>
      <c r="BC87" s="12">
        <f t="shared" si="78"/>
        <v>153</v>
      </c>
      <c r="BD87" s="12">
        <f t="shared" si="79"/>
        <v>162</v>
      </c>
      <c r="BE87" s="12">
        <f t="shared" si="80"/>
        <v>0</v>
      </c>
      <c r="BF87" s="12">
        <f t="shared" si="81"/>
        <v>184</v>
      </c>
      <c r="BG87" s="14">
        <f t="shared" si="61"/>
        <v>227.11763897584797</v>
      </c>
      <c r="BH87" s="21">
        <f>IF(N87=2,BH116*'4 PEF'!$C$4,IF(OR($N87=3,$N87=4,$N87=5,$N87=6),BH116*'4 PEF'!$C$5,IF(OR($N87=7,$N87=8),BH116*'4 PEF'!$C$8,IF($N87=9,BH116*'4 PEF'!$C$7,IF($N87=10,BH116*'4 PEF'!$C$6)))))</f>
        <v>63.240899823338957</v>
      </c>
      <c r="BI87" s="21">
        <f>BI116*'4 PEF'!$C$8</f>
        <v>0</v>
      </c>
      <c r="BJ87" s="21">
        <f>IF($N87=2,BJ116*'4 PEF'!$C$4,IF(OR($N87=3,$N87=4,$N87=5,$N87=6),BJ116*'4 PEF'!$C$5,IF(OR($N87=7,$N87=8),BJ116*'4 PEF'!$C$10,IF($N87=9,BJ116*'4 PEF'!$C$7,IF($N87=10,BJ116*'4 PEF'!$C$6)))))</f>
        <v>16.547368421052632</v>
      </c>
      <c r="BK87" s="21">
        <f>BK116*'4 PEF'!$C$10</f>
        <v>30.087554857140649</v>
      </c>
      <c r="BL87" s="21">
        <f>BL116*'4 PEF'!$C$10</f>
        <v>13.021550280168553</v>
      </c>
      <c r="BM87" s="39">
        <f>BM116*'4 PEF'!$C$10</f>
        <v>-39.106428571428573</v>
      </c>
      <c r="BN87" s="95">
        <f t="shared" si="82"/>
        <v>83.790944810272208</v>
      </c>
      <c r="BO87" s="21">
        <f>IF(OR($N87=3,$N87=4,$N87=5,$N87=6),BO116*'4 PEF'!$C$5,IF(OR($N87=7,$N87=8),BO116*'4 PEF'!$C$10,IF($N87=9,BO116*'4 PEF'!$C$7,IF($N87=10,BO116*'4 PEF'!$C$6))))</f>
        <v>53.692707365699292</v>
      </c>
      <c r="BP87" s="21">
        <f>BP116*'4 PEF'!$C$10</f>
        <v>0</v>
      </c>
      <c r="BQ87" s="21">
        <f>IF(OR($N87=3,$N87=4,$N87=5,$N87=6),BQ116*'4 PEF'!$C$5,IF(OR($N87=7,$N87=8),BQ116*'4 PEF'!$C$10,IF($N87=9,BQ116*'4 PEF'!$C$7,IF($N87=10,BQ116*'4 PEF'!$C$6))))</f>
        <v>25.547368421052632</v>
      </c>
      <c r="BR87" s="21">
        <f>BR116*'4 PEF'!$C$10</f>
        <v>30.942620606063329</v>
      </c>
      <c r="BS87" s="21">
        <f>BS116*'4 PEF'!$C$10</f>
        <v>12.488768747622874</v>
      </c>
      <c r="BT87" s="39">
        <f>BT116*'4 PEF'!$C$10</f>
        <v>-24.669090909090908</v>
      </c>
      <c r="BU87" s="40">
        <f t="shared" si="83"/>
        <v>98.002374231347218</v>
      </c>
    </row>
    <row r="88" spans="1:73" x14ac:dyDescent="0.25">
      <c r="A88" s="189"/>
      <c r="B88" s="100">
        <v>22</v>
      </c>
      <c r="C88" s="26">
        <f>VLOOKUP(M88,[1]aux!$A$2:$B$35,2)</f>
        <v>32</v>
      </c>
      <c r="D88" s="27"/>
      <c r="E88" s="27"/>
      <c r="F88" s="27"/>
      <c r="G88" s="27"/>
      <c r="H88" s="27">
        <f t="shared" si="85"/>
        <v>0</v>
      </c>
      <c r="I88" s="27">
        <v>4</v>
      </c>
      <c r="J88" s="27">
        <v>3</v>
      </c>
      <c r="K88" s="54">
        <v>2</v>
      </c>
      <c r="L88" s="27">
        <v>1</v>
      </c>
      <c r="M88" s="54">
        <f t="shared" si="66"/>
        <v>4321</v>
      </c>
      <c r="N88" s="55">
        <v>8</v>
      </c>
      <c r="O88" s="55">
        <v>0</v>
      </c>
      <c r="P88" s="55">
        <v>1</v>
      </c>
      <c r="Q88" s="55">
        <v>0</v>
      </c>
      <c r="R88" s="55">
        <v>2</v>
      </c>
      <c r="S88" s="54" t="s">
        <v>42</v>
      </c>
      <c r="T88" s="27">
        <f t="shared" si="84"/>
        <v>23</v>
      </c>
      <c r="U88" s="55">
        <v>1</v>
      </c>
      <c r="V88" s="55">
        <v>1</v>
      </c>
      <c r="W88" s="8"/>
      <c r="X88" s="11">
        <f>VLOOKUP($C88,[2]Prague!$BB$7:$BK$40,5)</f>
        <v>17</v>
      </c>
      <c r="Y88" s="11">
        <f>VLOOKUP($C88,[2]Prague!$BB$7:$BK$40,6)</f>
        <v>37</v>
      </c>
      <c r="Z88" s="11">
        <f>VLOOKUP($C88,[2]Prague!$BB$7:$BK$40,7)</f>
        <v>67</v>
      </c>
      <c r="AA88" s="11">
        <f>VLOOKUP($C88,[2]Prague!$BB$7:$BK$40,8)</f>
        <v>92</v>
      </c>
      <c r="AB88" s="11">
        <f>VLOOKUP($C88,[2]Prague!$BB$7:$BK$40,9)</f>
        <v>116</v>
      </c>
      <c r="AC88" s="11">
        <f>VLOOKUP($C88,[2]Prague!$BB$7:$BK$40,10)</f>
        <v>108</v>
      </c>
      <c r="AD88" s="12">
        <f t="shared" si="68"/>
        <v>0</v>
      </c>
      <c r="AE88" s="12">
        <f t="shared" si="69"/>
        <v>0</v>
      </c>
      <c r="AF88" s="12">
        <v>0</v>
      </c>
      <c r="AG88" s="12" t="s">
        <v>38</v>
      </c>
      <c r="AH88" s="12" t="s">
        <v>38</v>
      </c>
      <c r="AI88" s="12">
        <f t="shared" si="70"/>
        <v>133</v>
      </c>
      <c r="AJ88" s="12">
        <v>0</v>
      </c>
      <c r="AK88" s="12">
        <f t="shared" si="71"/>
        <v>148</v>
      </c>
      <c r="AL88" s="12">
        <f t="shared" si="72"/>
        <v>162</v>
      </c>
      <c r="AM88" s="12">
        <f t="shared" si="73"/>
        <v>185</v>
      </c>
      <c r="AN88" s="12">
        <f t="shared" si="74"/>
        <v>184</v>
      </c>
      <c r="AO88" s="14">
        <f t="shared" si="60"/>
        <v>418.25672538486606</v>
      </c>
      <c r="AP88" s="11">
        <f>VLOOKUP($C88,[1]Prague!$BB$7:$BK$40,5)</f>
        <v>17</v>
      </c>
      <c r="AQ88" s="11">
        <f>VLOOKUP($C88,[1]Prague!$BB$7:$BK$40,6)</f>
        <v>37</v>
      </c>
      <c r="AR88" s="11">
        <f>VLOOKUP($C88,[1]Prague!$BB$7:$BK$40,7)</f>
        <v>67</v>
      </c>
      <c r="AS88" s="11">
        <f>VLOOKUP($C88,[1]Prague!$BB$7:$BK$40,8)</f>
        <v>93</v>
      </c>
      <c r="AT88" s="11">
        <f>VLOOKUP($C88,[1]Prague!$BB$7:$BK$40,9)</f>
        <v>117</v>
      </c>
      <c r="AU88" s="11">
        <f>VLOOKUP($C88,[1]Prague!$BB$7:$BK$40,10)</f>
        <v>109</v>
      </c>
      <c r="AV88" s="12">
        <f t="shared" si="75"/>
        <v>0</v>
      </c>
      <c r="AW88" s="12">
        <f t="shared" si="76"/>
        <v>0</v>
      </c>
      <c r="AX88" s="12">
        <v>0</v>
      </c>
      <c r="AY88" s="12" t="s">
        <v>38</v>
      </c>
      <c r="AZ88" s="12" t="s">
        <v>38</v>
      </c>
      <c r="BA88" s="12">
        <f t="shared" si="77"/>
        <v>134</v>
      </c>
      <c r="BB88" s="12">
        <v>0</v>
      </c>
      <c r="BC88" s="12">
        <f t="shared" si="78"/>
        <v>149</v>
      </c>
      <c r="BD88" s="12">
        <f t="shared" si="79"/>
        <v>162</v>
      </c>
      <c r="BE88" s="12">
        <f t="shared" si="80"/>
        <v>186</v>
      </c>
      <c r="BF88" s="12">
        <f t="shared" si="81"/>
        <v>184</v>
      </c>
      <c r="BG88" s="14">
        <f t="shared" si="61"/>
        <v>293.57982708560922</v>
      </c>
      <c r="BH88" s="21">
        <f>IF(N88=2,BH117*'4 PEF'!$C$4,IF(OR($N88=3,$N88=4,$N88=5,$N88=6),BH117*'4 PEF'!$C$5,IF(OR($N88=7,$N88=8),BH117*'4 PEF'!$C$8,IF($N88=9,BH117*'4 PEF'!$C$7,IF($N88=10,BH117*'4 PEF'!$C$6)))))</f>
        <v>54.949119780455192</v>
      </c>
      <c r="BI88" s="21">
        <f>BI117*'4 PEF'!$C$8</f>
        <v>0</v>
      </c>
      <c r="BJ88" s="21">
        <f>IF($N88=2,BJ117*'4 PEF'!$C$4,IF(OR($N88=3,$N88=4,$N88=5,$N88=6),BJ117*'4 PEF'!$C$5,IF(OR($N88=7,$N88=8),BJ117*'4 PEF'!$C$10,IF($N88=9,BJ117*'4 PEF'!$C$7,IF($N88=10,BJ117*'4 PEF'!$C$6)))))</f>
        <v>7.5048460348963024</v>
      </c>
      <c r="BK88" s="21">
        <f>BK117*'4 PEF'!$C$10</f>
        <v>30.087554857140649</v>
      </c>
      <c r="BL88" s="21">
        <f>BL117*'4 PEF'!$C$10</f>
        <v>1.1204384979508386</v>
      </c>
      <c r="BM88" s="39">
        <f>BM117*'4 PEF'!$C$10</f>
        <v>-39.106428571428573</v>
      </c>
      <c r="BN88" s="95">
        <f t="shared" si="82"/>
        <v>54.555530599014411</v>
      </c>
      <c r="BO88" s="21">
        <f>IF(OR($N88=3,$N88=4,$N88=5,$N88=6),BO117*'4 PEF'!$C$5,IF(OR($N88=7,$N88=8),BO117*'4 PEF'!$C$10,IF($N88=9,BO117*'4 PEF'!$C$7,IF($N88=10,BO117*'4 PEF'!$C$6))))</f>
        <v>45.009244850068193</v>
      </c>
      <c r="BP88" s="21">
        <f>BP117*'4 PEF'!$C$10</f>
        <v>0</v>
      </c>
      <c r="BQ88" s="21">
        <f>IF(OR($N88=3,$N88=4,$N88=5,$N88=6),BQ117*'4 PEF'!$C$5,IF(OR($N88=7,$N88=8),BQ117*'4 PEF'!$C$10,IF($N88=9,BQ117*'4 PEF'!$C$7,IF($N88=10,BQ117*'4 PEF'!$C$6))))</f>
        <v>11.821369131926378</v>
      </c>
      <c r="BR88" s="21">
        <f>BR117*'4 PEF'!$C$10</f>
        <v>30.942620606063329</v>
      </c>
      <c r="BS88" s="21">
        <f>BS117*'4 PEF'!$C$10</f>
        <v>1.0235040622085656</v>
      </c>
      <c r="BT88" s="39">
        <f>BT117*'4 PEF'!$C$10</f>
        <v>-24.669090909090908</v>
      </c>
      <c r="BU88" s="40">
        <f t="shared" si="83"/>
        <v>64.127647741175551</v>
      </c>
    </row>
    <row r="89" spans="1:73" x14ac:dyDescent="0.25">
      <c r="A89" s="189"/>
      <c r="B89" s="100">
        <v>23</v>
      </c>
      <c r="C89" s="26">
        <f>VLOOKUP(M89,[1]aux!$A$2:$B$35,2)</f>
        <v>32</v>
      </c>
      <c r="D89" s="27"/>
      <c r="E89" s="27"/>
      <c r="F89" s="27"/>
      <c r="G89" s="27"/>
      <c r="H89" s="27">
        <f t="shared" si="85"/>
        <v>0</v>
      </c>
      <c r="I89" s="27">
        <v>4</v>
      </c>
      <c r="J89" s="27">
        <v>3</v>
      </c>
      <c r="K89" s="54">
        <v>2</v>
      </c>
      <c r="L89" s="27">
        <v>1</v>
      </c>
      <c r="M89" s="54">
        <f t="shared" si="66"/>
        <v>4321</v>
      </c>
      <c r="N89" s="55">
        <v>8</v>
      </c>
      <c r="O89" s="55">
        <v>0</v>
      </c>
      <c r="P89" s="55">
        <v>1</v>
      </c>
      <c r="Q89" s="55">
        <v>0</v>
      </c>
      <c r="R89" s="55">
        <v>2</v>
      </c>
      <c r="S89" s="54" t="s">
        <v>42</v>
      </c>
      <c r="T89" s="27">
        <f t="shared" si="84"/>
        <v>23</v>
      </c>
      <c r="U89" s="55">
        <v>1</v>
      </c>
      <c r="V89" s="55">
        <v>1</v>
      </c>
      <c r="W89" s="8"/>
      <c r="X89" s="11">
        <f>VLOOKUP($C89,[2]Prague!$BB$7:$BK$40,5)</f>
        <v>17</v>
      </c>
      <c r="Y89" s="11">
        <f>VLOOKUP($C89,[2]Prague!$BB$7:$BK$40,6)</f>
        <v>37</v>
      </c>
      <c r="Z89" s="11">
        <f>VLOOKUP($C89,[2]Prague!$BB$7:$BK$40,7)</f>
        <v>67</v>
      </c>
      <c r="AA89" s="11">
        <f>VLOOKUP($C89,[2]Prague!$BB$7:$BK$40,8)</f>
        <v>92</v>
      </c>
      <c r="AB89" s="11">
        <f>VLOOKUP($C89,[2]Prague!$BB$7:$BK$40,9)</f>
        <v>116</v>
      </c>
      <c r="AC89" s="11">
        <f>VLOOKUP($C89,[2]Prague!$BB$7:$BK$40,10)</f>
        <v>108</v>
      </c>
      <c r="AD89" s="12">
        <f t="shared" si="68"/>
        <v>0</v>
      </c>
      <c r="AE89" s="12">
        <f t="shared" si="69"/>
        <v>0</v>
      </c>
      <c r="AF89" s="12">
        <v>0</v>
      </c>
      <c r="AG89" s="12" t="s">
        <v>38</v>
      </c>
      <c r="AH89" s="12" t="s">
        <v>38</v>
      </c>
      <c r="AI89" s="12">
        <f t="shared" si="70"/>
        <v>133</v>
      </c>
      <c r="AJ89" s="12">
        <v>0</v>
      </c>
      <c r="AK89" s="12">
        <f t="shared" si="71"/>
        <v>148</v>
      </c>
      <c r="AL89" s="12">
        <f t="shared" si="72"/>
        <v>162</v>
      </c>
      <c r="AM89" s="12">
        <f t="shared" si="73"/>
        <v>185</v>
      </c>
      <c r="AN89" s="12">
        <f t="shared" si="74"/>
        <v>184</v>
      </c>
      <c r="AO89" s="14">
        <f t="shared" si="60"/>
        <v>418.25672538486606</v>
      </c>
      <c r="AP89" s="11">
        <f>VLOOKUP($C89,[1]Prague!$BB$7:$BK$40,5)</f>
        <v>17</v>
      </c>
      <c r="AQ89" s="11">
        <f>VLOOKUP($C89,[1]Prague!$BB$7:$BK$40,6)</f>
        <v>37</v>
      </c>
      <c r="AR89" s="11">
        <f>VLOOKUP($C89,[1]Prague!$BB$7:$BK$40,7)</f>
        <v>67</v>
      </c>
      <c r="AS89" s="11">
        <f>VLOOKUP($C89,[1]Prague!$BB$7:$BK$40,8)</f>
        <v>93</v>
      </c>
      <c r="AT89" s="11">
        <f>VLOOKUP($C89,[1]Prague!$BB$7:$BK$40,9)</f>
        <v>117</v>
      </c>
      <c r="AU89" s="11">
        <f>VLOOKUP($C89,[1]Prague!$BB$7:$BK$40,10)</f>
        <v>109</v>
      </c>
      <c r="AV89" s="12">
        <f t="shared" si="75"/>
        <v>0</v>
      </c>
      <c r="AW89" s="12">
        <f t="shared" si="76"/>
        <v>0</v>
      </c>
      <c r="AX89" s="12">
        <v>0</v>
      </c>
      <c r="AY89" s="12" t="s">
        <v>38</v>
      </c>
      <c r="AZ89" s="12" t="s">
        <v>38</v>
      </c>
      <c r="BA89" s="12">
        <f t="shared" si="77"/>
        <v>134</v>
      </c>
      <c r="BB89" s="12">
        <v>0</v>
      </c>
      <c r="BC89" s="12">
        <f t="shared" si="78"/>
        <v>149</v>
      </c>
      <c r="BD89" s="12">
        <f t="shared" si="79"/>
        <v>162</v>
      </c>
      <c r="BE89" s="12">
        <f t="shared" si="80"/>
        <v>186</v>
      </c>
      <c r="BF89" s="12">
        <f t="shared" si="81"/>
        <v>184</v>
      </c>
      <c r="BG89" s="14">
        <f t="shared" si="61"/>
        <v>293.57982708560922</v>
      </c>
      <c r="BH89" s="21">
        <f>IF(N89=2,BH118*'4 PEF'!$C$4,IF(OR($N89=3,$N89=4,$N89=5,$N89=6),BH118*'4 PEF'!$C$5,IF(OR($N89=7,$N89=8),BH118*'4 PEF'!$C$8,IF($N89=9,BH118*'4 PEF'!$C$7,IF($N89=10,BH118*'4 PEF'!$C$6)))))</f>
        <v>54.949119780455192</v>
      </c>
      <c r="BI89" s="21">
        <f>BI118*'4 PEF'!$C$8</f>
        <v>0</v>
      </c>
      <c r="BJ89" s="21">
        <f>IF($N89=2,BJ118*'4 PEF'!$C$4,IF(OR($N89=3,$N89=4,$N89=5,$N89=6),BJ118*'4 PEF'!$C$5,IF(OR($N89=7,$N89=8),BJ118*'4 PEF'!$C$10,IF($N89=9,BJ118*'4 PEF'!$C$7,IF($N89=10,BJ118*'4 PEF'!$C$6)))))</f>
        <v>7.5048460348963024</v>
      </c>
      <c r="BK89" s="21">
        <f>BK118*'4 PEF'!$C$10</f>
        <v>30.087554857140649</v>
      </c>
      <c r="BL89" s="21">
        <f>BL118*'4 PEF'!$C$10</f>
        <v>1.1204384979508386</v>
      </c>
      <c r="BM89" s="39">
        <f>BM118*'4 PEF'!$C$10</f>
        <v>-39.106428571428573</v>
      </c>
      <c r="BN89" s="95">
        <f t="shared" si="82"/>
        <v>54.555530599014411</v>
      </c>
      <c r="BO89" s="21">
        <f>IF(OR($N89=3,$N89=4,$N89=5,$N89=6),BO118*'4 PEF'!$C$5,IF(OR($N89=7,$N89=8),BO118*'4 PEF'!$C$10,IF($N89=9,BO118*'4 PEF'!$C$7,IF($N89=10,BO118*'4 PEF'!$C$6))))</f>
        <v>45.009244850068193</v>
      </c>
      <c r="BP89" s="21">
        <f>BP118*'4 PEF'!$C$10</f>
        <v>0</v>
      </c>
      <c r="BQ89" s="21">
        <f>IF(OR($N89=3,$N89=4,$N89=5,$N89=6),BQ118*'4 PEF'!$C$5,IF(OR($N89=7,$N89=8),BQ118*'4 PEF'!$C$10,IF($N89=9,BQ118*'4 PEF'!$C$7,IF($N89=10,BQ118*'4 PEF'!$C$6))))</f>
        <v>11.821369131926378</v>
      </c>
      <c r="BR89" s="21">
        <f>BR118*'4 PEF'!$C$10</f>
        <v>30.942620606063329</v>
      </c>
      <c r="BS89" s="21">
        <f>BS118*'4 PEF'!$C$10</f>
        <v>1.0235040622085656</v>
      </c>
      <c r="BT89" s="39">
        <f>BT118*'4 PEF'!$C$10</f>
        <v>-24.669090909090908</v>
      </c>
      <c r="BU89" s="40">
        <f t="shared" si="83"/>
        <v>64.127647741175551</v>
      </c>
    </row>
    <row r="90" spans="1:73" x14ac:dyDescent="0.25">
      <c r="A90" s="189"/>
      <c r="B90" s="100">
        <v>24</v>
      </c>
      <c r="C90" s="26">
        <f>VLOOKUP(M90,[1]aux!$A$2:$B$35,2)</f>
        <v>1</v>
      </c>
      <c r="D90" s="27"/>
      <c r="E90" s="27"/>
      <c r="F90" s="27"/>
      <c r="G90" s="27"/>
      <c r="H90" s="27">
        <f t="shared" si="85"/>
        <v>0</v>
      </c>
      <c r="I90" s="27">
        <v>1</v>
      </c>
      <c r="J90" s="27">
        <v>1</v>
      </c>
      <c r="K90" s="54">
        <v>1</v>
      </c>
      <c r="L90" s="27">
        <v>1</v>
      </c>
      <c r="M90" s="54">
        <f t="shared" si="66"/>
        <v>1111</v>
      </c>
      <c r="N90" s="55">
        <v>6</v>
      </c>
      <c r="O90" s="55">
        <v>0</v>
      </c>
      <c r="P90" s="55">
        <v>1</v>
      </c>
      <c r="Q90" s="55">
        <v>0</v>
      </c>
      <c r="R90" s="55">
        <v>2</v>
      </c>
      <c r="S90" s="54" t="s">
        <v>42</v>
      </c>
      <c r="T90" s="27">
        <f t="shared" si="84"/>
        <v>21</v>
      </c>
      <c r="U90" s="55">
        <v>1</v>
      </c>
      <c r="V90" s="55">
        <v>1</v>
      </c>
      <c r="W90" s="8"/>
      <c r="X90" s="11">
        <f>VLOOKUP($C90,[2]Prague!$BB$7:$BK$40,5)</f>
        <v>1</v>
      </c>
      <c r="Y90" s="11">
        <f>VLOOKUP($C90,[2]Prague!$BB$7:$BK$40,6)</f>
        <v>23</v>
      </c>
      <c r="Z90" s="11">
        <f>VLOOKUP($C90,[2]Prague!$BB$7:$BK$40,7)</f>
        <v>0</v>
      </c>
      <c r="AA90" s="11">
        <f>VLOOKUP($C90,[2]Prague!$BB$7:$BK$40,8)</f>
        <v>80</v>
      </c>
      <c r="AB90" s="11">
        <f>VLOOKUP($C90,[2]Prague!$BB$7:$BK$40,9)</f>
        <v>0</v>
      </c>
      <c r="AC90" s="11">
        <f>VLOOKUP($C90,[2]Prague!$BB$7:$BK$40,10)</f>
        <v>102</v>
      </c>
      <c r="AD90" s="12">
        <f t="shared" si="68"/>
        <v>0</v>
      </c>
      <c r="AE90" s="12">
        <f t="shared" si="69"/>
        <v>0</v>
      </c>
      <c r="AF90" s="12">
        <v>0</v>
      </c>
      <c r="AG90" s="12" t="s">
        <v>38</v>
      </c>
      <c r="AH90" s="12" t="s">
        <v>38</v>
      </c>
      <c r="AI90" s="12">
        <f t="shared" si="70"/>
        <v>121</v>
      </c>
      <c r="AJ90" s="12">
        <v>0</v>
      </c>
      <c r="AK90" s="12">
        <f t="shared" si="71"/>
        <v>148</v>
      </c>
      <c r="AL90" s="12">
        <f t="shared" si="72"/>
        <v>162</v>
      </c>
      <c r="AM90" s="12">
        <f t="shared" si="73"/>
        <v>185</v>
      </c>
      <c r="AN90" s="12">
        <f t="shared" si="74"/>
        <v>184</v>
      </c>
      <c r="AO90" s="14">
        <f t="shared" si="60"/>
        <v>165.53400839942793</v>
      </c>
      <c r="AP90" s="11">
        <f>VLOOKUP($C90,[1]Prague!$BB$7:$BK$40,5)</f>
        <v>1</v>
      </c>
      <c r="AQ90" s="11">
        <f>VLOOKUP($C90,[1]Prague!$BB$7:$BK$40,6)</f>
        <v>23</v>
      </c>
      <c r="AR90" s="11">
        <f>VLOOKUP($C90,[1]Prague!$BB$7:$BK$40,7)</f>
        <v>0</v>
      </c>
      <c r="AS90" s="11">
        <f>VLOOKUP($C90,[1]Prague!$BB$7:$BK$40,8)</f>
        <v>81</v>
      </c>
      <c r="AT90" s="11">
        <f>VLOOKUP($C90,[1]Prague!$BB$7:$BK$40,9)</f>
        <v>0</v>
      </c>
      <c r="AU90" s="11">
        <f>VLOOKUP($C90,[1]Prague!$BB$7:$BK$40,10)</f>
        <v>103</v>
      </c>
      <c r="AV90" s="12">
        <f t="shared" si="75"/>
        <v>0</v>
      </c>
      <c r="AW90" s="12">
        <f t="shared" si="76"/>
        <v>0</v>
      </c>
      <c r="AX90" s="12">
        <v>0</v>
      </c>
      <c r="AY90" s="12" t="s">
        <v>38</v>
      </c>
      <c r="AZ90" s="12" t="s">
        <v>38</v>
      </c>
      <c r="BA90" s="12">
        <f t="shared" si="77"/>
        <v>122</v>
      </c>
      <c r="BB90" s="12">
        <v>0</v>
      </c>
      <c r="BC90" s="12">
        <f t="shared" si="78"/>
        <v>149</v>
      </c>
      <c r="BD90" s="12">
        <f t="shared" si="79"/>
        <v>162</v>
      </c>
      <c r="BE90" s="12">
        <f t="shared" si="80"/>
        <v>186</v>
      </c>
      <c r="BF90" s="12">
        <f t="shared" si="81"/>
        <v>184</v>
      </c>
      <c r="BG90" s="14">
        <f t="shared" si="61"/>
        <v>106.43479045565269</v>
      </c>
      <c r="BH90" s="21">
        <f>IF(N90=2,BH119*'4 PEF'!$C$4,IF(OR($N90=3,$N90=4,$N90=5,$N90=6),BH119*'4 PEF'!$C$5,IF(OR($N90=7,$N90=8),BH119*'4 PEF'!$C$8,IF($N90=9,BH119*'4 PEF'!$C$7,IF($N90=10,BH119*'4 PEF'!$C$6)))))</f>
        <v>251.81232189613195</v>
      </c>
      <c r="BI90" s="21">
        <f>BI119*'4 PEF'!$C$8</f>
        <v>0</v>
      </c>
      <c r="BJ90" s="21">
        <f>IF($N90=2,BJ119*'4 PEF'!$C$4,IF(OR($N90=3,$N90=4,$N90=5,$N90=6),BJ119*'4 PEF'!$C$5,IF(OR($N90=7,$N90=8),BJ119*'4 PEF'!$C$10,IF($N90=9,BJ119*'4 PEF'!$C$7,IF($N90=10,BJ119*'4 PEF'!$C$6)))))</f>
        <v>10.464661654135339</v>
      </c>
      <c r="BK90" s="21">
        <f>BK119*'4 PEF'!$C$10</f>
        <v>30.087554857140649</v>
      </c>
      <c r="BL90" s="21">
        <f>BL119*'4 PEF'!$C$10</f>
        <v>2.5567159378736193</v>
      </c>
      <c r="BM90" s="39">
        <f>BM119*'4 PEF'!$C$10</f>
        <v>-39.106428571428573</v>
      </c>
      <c r="BN90" s="40">
        <f t="shared" si="82"/>
        <v>255.81482577385299</v>
      </c>
      <c r="BO90" s="21">
        <f>IF(OR($N90=3,$N90=4,$N90=5,$N90=6),BO119*'4 PEF'!$C$5,IF(OR($N90=7,$N90=8),BO119*'4 PEF'!$C$10,IF($N90=9,BO119*'4 PEF'!$C$7,IF($N90=10,BO119*'4 PEF'!$C$6))))</f>
        <v>128.2086374940875</v>
      </c>
      <c r="BP90" s="21">
        <f>BP119*'4 PEF'!$C$10</f>
        <v>0</v>
      </c>
      <c r="BQ90" s="21">
        <f>IF(OR($N90=3,$N90=4,$N90=5,$N90=6),BQ119*'4 PEF'!$C$5,IF(OR($N90=7,$N90=8),BQ119*'4 PEF'!$C$10,IF($N90=9,BQ119*'4 PEF'!$C$7,IF($N90=10,BQ119*'4 PEF'!$C$6))))</f>
        <v>16.641467304625198</v>
      </c>
      <c r="BR90" s="21">
        <f>BR119*'4 PEF'!$C$10</f>
        <v>30.942620606063329</v>
      </c>
      <c r="BS90" s="21">
        <f>BS119*'4 PEF'!$C$10</f>
        <v>1.4400170072162719</v>
      </c>
      <c r="BT90" s="39">
        <f>BT119*'4 PEF'!$C$10</f>
        <v>-24.669090909090908</v>
      </c>
      <c r="BU90" s="95">
        <f t="shared" si="83"/>
        <v>152.56365150290142</v>
      </c>
    </row>
    <row r="91" spans="1:73" x14ac:dyDescent="0.25">
      <c r="A91" s="189"/>
      <c r="B91" s="100">
        <v>25</v>
      </c>
      <c r="C91" s="26">
        <f>VLOOKUP(M91,[1]aux!$A$2:$B$35,2)</f>
        <v>32</v>
      </c>
      <c r="D91" s="27"/>
      <c r="E91" s="27"/>
      <c r="F91" s="27"/>
      <c r="G91" s="27"/>
      <c r="H91" s="27">
        <f t="shared" si="85"/>
        <v>0</v>
      </c>
      <c r="I91" s="27">
        <v>4</v>
      </c>
      <c r="J91" s="27">
        <v>3</v>
      </c>
      <c r="K91" s="54">
        <v>2</v>
      </c>
      <c r="L91" s="27">
        <v>1</v>
      </c>
      <c r="M91" s="54">
        <f t="shared" si="66"/>
        <v>4321</v>
      </c>
      <c r="N91" s="55">
        <v>6</v>
      </c>
      <c r="O91" s="55">
        <v>0</v>
      </c>
      <c r="P91" s="55">
        <v>1</v>
      </c>
      <c r="Q91" s="55">
        <v>0</v>
      </c>
      <c r="R91" s="55">
        <v>2</v>
      </c>
      <c r="S91" s="54" t="s">
        <v>42</v>
      </c>
      <c r="T91" s="27">
        <f t="shared" si="84"/>
        <v>21</v>
      </c>
      <c r="U91" s="55">
        <v>1</v>
      </c>
      <c r="V91" s="55">
        <v>1</v>
      </c>
      <c r="W91" s="8"/>
      <c r="X91" s="11">
        <f>VLOOKUP($C91,[2]Prague!$BB$7:$BK$40,5)</f>
        <v>17</v>
      </c>
      <c r="Y91" s="11">
        <f>VLOOKUP($C91,[2]Prague!$BB$7:$BK$40,6)</f>
        <v>37</v>
      </c>
      <c r="Z91" s="11">
        <f>VLOOKUP($C91,[2]Prague!$BB$7:$BK$40,7)</f>
        <v>67</v>
      </c>
      <c r="AA91" s="11">
        <f>VLOOKUP($C91,[2]Prague!$BB$7:$BK$40,8)</f>
        <v>92</v>
      </c>
      <c r="AB91" s="11">
        <f>VLOOKUP($C91,[2]Prague!$BB$7:$BK$40,9)</f>
        <v>116</v>
      </c>
      <c r="AC91" s="11">
        <f>VLOOKUP($C91,[2]Prague!$BB$7:$BK$40,10)</f>
        <v>108</v>
      </c>
      <c r="AD91" s="12">
        <f t="shared" si="68"/>
        <v>0</v>
      </c>
      <c r="AE91" s="12">
        <f t="shared" si="69"/>
        <v>0</v>
      </c>
      <c r="AF91" s="12">
        <v>0</v>
      </c>
      <c r="AG91" s="12" t="s">
        <v>38</v>
      </c>
      <c r="AH91" s="12" t="s">
        <v>38</v>
      </c>
      <c r="AI91" s="12">
        <f t="shared" si="70"/>
        <v>121</v>
      </c>
      <c r="AJ91" s="12">
        <v>0</v>
      </c>
      <c r="AK91" s="12">
        <f t="shared" si="71"/>
        <v>148</v>
      </c>
      <c r="AL91" s="12">
        <f t="shared" si="72"/>
        <v>162</v>
      </c>
      <c r="AM91" s="12">
        <f t="shared" si="73"/>
        <v>185</v>
      </c>
      <c r="AN91" s="12">
        <f t="shared" si="74"/>
        <v>184</v>
      </c>
      <c r="AO91" s="14">
        <f t="shared" si="60"/>
        <v>339.50802153328607</v>
      </c>
      <c r="AP91" s="11">
        <f>VLOOKUP($C91,[1]Prague!$BB$7:$BK$40,5)</f>
        <v>17</v>
      </c>
      <c r="AQ91" s="11">
        <f>VLOOKUP($C91,[1]Prague!$BB$7:$BK$40,6)</f>
        <v>37</v>
      </c>
      <c r="AR91" s="11">
        <f>VLOOKUP($C91,[1]Prague!$BB$7:$BK$40,7)</f>
        <v>67</v>
      </c>
      <c r="AS91" s="11">
        <f>VLOOKUP($C91,[1]Prague!$BB$7:$BK$40,8)</f>
        <v>93</v>
      </c>
      <c r="AT91" s="11">
        <f>VLOOKUP($C91,[1]Prague!$BB$7:$BK$40,9)</f>
        <v>117</v>
      </c>
      <c r="AU91" s="11">
        <f>VLOOKUP($C91,[1]Prague!$BB$7:$BK$40,10)</f>
        <v>109</v>
      </c>
      <c r="AV91" s="12">
        <f t="shared" si="75"/>
        <v>0</v>
      </c>
      <c r="AW91" s="12">
        <f t="shared" si="76"/>
        <v>0</v>
      </c>
      <c r="AX91" s="12">
        <v>0</v>
      </c>
      <c r="AY91" s="12" t="s">
        <v>38</v>
      </c>
      <c r="AZ91" s="12" t="s">
        <v>38</v>
      </c>
      <c r="BA91" s="12">
        <f t="shared" si="77"/>
        <v>122</v>
      </c>
      <c r="BB91" s="12">
        <v>0</v>
      </c>
      <c r="BC91" s="12">
        <f t="shared" si="78"/>
        <v>149</v>
      </c>
      <c r="BD91" s="12">
        <f t="shared" si="79"/>
        <v>162</v>
      </c>
      <c r="BE91" s="12">
        <f t="shared" si="80"/>
        <v>186</v>
      </c>
      <c r="BF91" s="12">
        <f t="shared" si="81"/>
        <v>184</v>
      </c>
      <c r="BG91" s="14">
        <f t="shared" si="61"/>
        <v>239.67927124694606</v>
      </c>
      <c r="BH91" s="21">
        <f>IF(N91=2,BH120*'4 PEF'!$C$4,IF(OR($N91=3,$N91=4,$N91=5,$N91=6),BH120*'4 PEF'!$C$5,IF(OR($N91=7,$N91=8),BH120*'4 PEF'!$C$8,IF($N91=9,BH120*'4 PEF'!$C$7,IF($N91=10,BH120*'4 PEF'!$C$6)))))</f>
        <v>60.69786235006984</v>
      </c>
      <c r="BI91" s="21">
        <f>BI120*'4 PEF'!$C$8</f>
        <v>0</v>
      </c>
      <c r="BJ91" s="21">
        <f>IF($N91=2,BJ120*'4 PEF'!$C$4,IF(OR($N91=3,$N91=4,$N91=5,$N91=6),BJ120*'4 PEF'!$C$5,IF(OR($N91=7,$N91=8),BJ120*'4 PEF'!$C$10,IF($N91=9,BJ120*'4 PEF'!$C$7,IF($N91=10,BJ120*'4 PEF'!$C$6)))))</f>
        <v>10.464661654135339</v>
      </c>
      <c r="BK91" s="21">
        <f>BK120*'4 PEF'!$C$10</f>
        <v>30.087554857140649</v>
      </c>
      <c r="BL91" s="21">
        <f>BL120*'4 PEF'!$C$10</f>
        <v>1.1204384979508386</v>
      </c>
      <c r="BM91" s="39">
        <f>BM120*'4 PEF'!$C$10</f>
        <v>-39.106428571428573</v>
      </c>
      <c r="BN91" s="40">
        <f t="shared" si="82"/>
        <v>63.264088787868097</v>
      </c>
      <c r="BO91" s="21">
        <f>IF(OR($N91=3,$N91=4,$N91=5,$N91=6),BO120*'4 PEF'!$C$5,IF(OR($N91=7,$N91=8),BO120*'4 PEF'!$C$10,IF($N91=9,BO120*'4 PEF'!$C$7,IF($N91=10,BO120*'4 PEF'!$C$6))))</f>
        <v>60.801455330619135</v>
      </c>
      <c r="BP91" s="21">
        <f>BP120*'4 PEF'!$C$10</f>
        <v>0</v>
      </c>
      <c r="BQ91" s="21">
        <f>IF(OR($N91=3,$N91=4,$N91=5,$N91=6),BQ120*'4 PEF'!$C$5,IF(OR($N91=7,$N91=8),BQ120*'4 PEF'!$C$10,IF($N91=9,BQ120*'4 PEF'!$C$7,IF($N91=10,BQ120*'4 PEF'!$C$6))))</f>
        <v>16.641467304625198</v>
      </c>
      <c r="BR91" s="21">
        <f>BR120*'4 PEF'!$C$10</f>
        <v>30.942620606063329</v>
      </c>
      <c r="BS91" s="21">
        <f>BS120*'4 PEF'!$C$10</f>
        <v>1.0235040622085656</v>
      </c>
      <c r="BT91" s="39">
        <f>BT120*'4 PEF'!$C$10</f>
        <v>-24.669090909090908</v>
      </c>
      <c r="BU91" s="95">
        <f t="shared" si="83"/>
        <v>84.739956394425306</v>
      </c>
    </row>
    <row r="92" spans="1:73" x14ac:dyDescent="0.25">
      <c r="A92" s="189"/>
      <c r="B92" s="100">
        <v>26</v>
      </c>
      <c r="C92" s="26">
        <f>VLOOKUP(M92,[1]aux!$A$2:$B$35,2)</f>
        <v>34</v>
      </c>
      <c r="D92" s="27"/>
      <c r="E92" s="27"/>
      <c r="F92" s="27"/>
      <c r="G92" s="27"/>
      <c r="H92" s="27">
        <f t="shared" si="85"/>
        <v>1</v>
      </c>
      <c r="I92" s="27">
        <v>4</v>
      </c>
      <c r="J92" s="27">
        <v>3</v>
      </c>
      <c r="K92" s="54">
        <v>2</v>
      </c>
      <c r="L92" s="27">
        <v>2</v>
      </c>
      <c r="M92" s="54">
        <f t="shared" si="66"/>
        <v>4322</v>
      </c>
      <c r="N92" s="55">
        <v>6</v>
      </c>
      <c r="O92" s="55">
        <v>0</v>
      </c>
      <c r="P92" s="55">
        <v>1</v>
      </c>
      <c r="Q92" s="55">
        <v>0</v>
      </c>
      <c r="R92" s="55">
        <v>2</v>
      </c>
      <c r="S92" s="54" t="s">
        <v>42</v>
      </c>
      <c r="T92" s="27">
        <f t="shared" si="84"/>
        <v>21</v>
      </c>
      <c r="U92" s="55">
        <v>1</v>
      </c>
      <c r="V92" s="55">
        <v>1</v>
      </c>
      <c r="W92" s="8"/>
      <c r="X92" s="11">
        <f>VLOOKUP($C92,[2]Prague!$BB$7:$BK$40,5)</f>
        <v>17</v>
      </c>
      <c r="Y92" s="11">
        <f>VLOOKUP($C92,[2]Prague!$BB$7:$BK$40,6)</f>
        <v>37</v>
      </c>
      <c r="Z92" s="11">
        <f>VLOOKUP($C92,[2]Prague!$BB$7:$BK$40,7)</f>
        <v>67</v>
      </c>
      <c r="AA92" s="11">
        <f>VLOOKUP($C92,[2]Prague!$BB$7:$BK$40,8)</f>
        <v>92</v>
      </c>
      <c r="AB92" s="11">
        <f>VLOOKUP($C92,[2]Prague!$BB$7:$BK$40,9)</f>
        <v>116</v>
      </c>
      <c r="AC92" s="11">
        <f>VLOOKUP($C92,[2]Prague!$BB$7:$BK$40,10)</f>
        <v>108</v>
      </c>
      <c r="AD92" s="12">
        <f t="shared" si="68"/>
        <v>169</v>
      </c>
      <c r="AE92" s="12">
        <f t="shared" si="69"/>
        <v>167</v>
      </c>
      <c r="AF92" s="12">
        <v>0</v>
      </c>
      <c r="AG92" s="12" t="s">
        <v>38</v>
      </c>
      <c r="AH92" s="12" t="s">
        <v>38</v>
      </c>
      <c r="AI92" s="12">
        <f t="shared" si="70"/>
        <v>121</v>
      </c>
      <c r="AJ92" s="12">
        <v>0</v>
      </c>
      <c r="AK92" s="12">
        <f t="shared" si="71"/>
        <v>148</v>
      </c>
      <c r="AL92" s="12">
        <f t="shared" si="72"/>
        <v>162</v>
      </c>
      <c r="AM92" s="12">
        <f t="shared" si="73"/>
        <v>185</v>
      </c>
      <c r="AN92" s="12">
        <f t="shared" si="74"/>
        <v>184</v>
      </c>
      <c r="AO92" s="14">
        <f t="shared" si="60"/>
        <v>359.49162153328609</v>
      </c>
      <c r="AP92" s="11">
        <f>VLOOKUP($C92,[1]Prague!$BB$7:$BK$40,5)</f>
        <v>17</v>
      </c>
      <c r="AQ92" s="11">
        <f>VLOOKUP($C92,[1]Prague!$BB$7:$BK$40,6)</f>
        <v>37</v>
      </c>
      <c r="AR92" s="11">
        <f>VLOOKUP($C92,[1]Prague!$BB$7:$BK$40,7)</f>
        <v>67</v>
      </c>
      <c r="AS92" s="11">
        <f>VLOOKUP($C92,[1]Prague!$BB$7:$BK$40,8)</f>
        <v>93</v>
      </c>
      <c r="AT92" s="11">
        <f>VLOOKUP($C92,[1]Prague!$BB$7:$BK$40,9)</f>
        <v>117</v>
      </c>
      <c r="AU92" s="11">
        <f>VLOOKUP($C92,[1]Prague!$BB$7:$BK$40,10)</f>
        <v>109</v>
      </c>
      <c r="AV92" s="12">
        <f t="shared" si="75"/>
        <v>170</v>
      </c>
      <c r="AW92" s="12">
        <f t="shared" si="76"/>
        <v>168</v>
      </c>
      <c r="AX92" s="12">
        <v>0</v>
      </c>
      <c r="AY92" s="12" t="s">
        <v>38</v>
      </c>
      <c r="AZ92" s="12" t="s">
        <v>38</v>
      </c>
      <c r="BA92" s="12">
        <f t="shared" si="77"/>
        <v>122</v>
      </c>
      <c r="BB92" s="12">
        <v>0</v>
      </c>
      <c r="BC92" s="12">
        <f t="shared" si="78"/>
        <v>149</v>
      </c>
      <c r="BD92" s="12">
        <f t="shared" si="79"/>
        <v>162</v>
      </c>
      <c r="BE92" s="12">
        <f t="shared" si="80"/>
        <v>186</v>
      </c>
      <c r="BF92" s="12">
        <f t="shared" si="81"/>
        <v>184</v>
      </c>
      <c r="BG92" s="14">
        <f t="shared" si="61"/>
        <v>255.50466276209758</v>
      </c>
      <c r="BH92" s="21">
        <f>IF(N92=2,BH121*'4 PEF'!$C$4,IF(OR($N92=3,$N92=4,$N92=5,$N92=6),BH121*'4 PEF'!$C$5,IF(OR($N92=7,$N92=8),BH121*'4 PEF'!$C$8,IF($N92=9,BH121*'4 PEF'!$C$7,IF($N92=10,BH121*'4 PEF'!$C$6)))))</f>
        <v>42.089555010020298</v>
      </c>
      <c r="BI92" s="21">
        <f>BI121*'4 PEF'!$C$8</f>
        <v>0</v>
      </c>
      <c r="BJ92" s="21">
        <f>IF($N92=2,BJ121*'4 PEF'!$C$4,IF(OR($N92=3,$N92=4,$N92=5,$N92=6),BJ121*'4 PEF'!$C$5,IF(OR($N92=7,$N92=8),BJ121*'4 PEF'!$C$10,IF($N92=9,BJ121*'4 PEF'!$C$7,IF($N92=10,BJ121*'4 PEF'!$C$6)))))</f>
        <v>10.464661654135339</v>
      </c>
      <c r="BK92" s="21">
        <f>BK121*'4 PEF'!$C$10</f>
        <v>30.087554857140649</v>
      </c>
      <c r="BL92" s="21">
        <f>BL121*'4 PEF'!$C$10</f>
        <v>12.927265588438241</v>
      </c>
      <c r="BM92" s="39">
        <f>BM121*'4 PEF'!$C$10</f>
        <v>-39.106428571428573</v>
      </c>
      <c r="BN92" s="40">
        <f t="shared" si="82"/>
        <v>56.462608538305965</v>
      </c>
      <c r="BO92" s="21">
        <f>IF(OR($N92=3,$N92=4,$N92=5,$N92=6),BO121*'4 PEF'!$C$5,IF(OR($N92=7,$N92=8),BO121*'4 PEF'!$C$10,IF($N92=9,BO121*'4 PEF'!$C$7,IF($N92=10,BO121*'4 PEF'!$C$6))))</f>
        <v>42.536871311451989</v>
      </c>
      <c r="BP92" s="21">
        <f>BP121*'4 PEF'!$C$10</f>
        <v>0</v>
      </c>
      <c r="BQ92" s="21">
        <f>IF(OR($N92=3,$N92=4,$N92=5,$N92=6),BQ121*'4 PEF'!$C$5,IF(OR($N92=7,$N92=8),BQ121*'4 PEF'!$C$10,IF($N92=9,BQ121*'4 PEF'!$C$7,IF($N92=10,BQ121*'4 PEF'!$C$6))))</f>
        <v>16.641467304625198</v>
      </c>
      <c r="BR92" s="21">
        <f>BR121*'4 PEF'!$C$10</f>
        <v>30.942620606063329</v>
      </c>
      <c r="BS92" s="21">
        <f>BS121*'4 PEF'!$C$10</f>
        <v>12.458212748205886</v>
      </c>
      <c r="BT92" s="39">
        <f>BT121*'4 PEF'!$C$10</f>
        <v>-24.669090909090908</v>
      </c>
      <c r="BU92" s="95">
        <f t="shared" si="83"/>
        <v>77.910081061255482</v>
      </c>
    </row>
    <row r="93" spans="1:73" x14ac:dyDescent="0.25">
      <c r="A93" s="30"/>
      <c r="B93" s="31"/>
      <c r="C93" s="31"/>
      <c r="D93" s="31"/>
      <c r="E93" s="31"/>
      <c r="F93" s="31"/>
      <c r="G93" s="31"/>
      <c r="H93" s="31"/>
      <c r="I93" s="31"/>
      <c r="J93" s="31"/>
      <c r="K93" s="31"/>
      <c r="L93" s="31"/>
      <c r="M93" s="31"/>
      <c r="N93" s="31"/>
      <c r="O93" s="31"/>
      <c r="P93" s="31"/>
      <c r="Q93" s="31"/>
      <c r="R93" s="31"/>
      <c r="S93" s="31"/>
      <c r="T93" s="31"/>
      <c r="U93" s="31"/>
      <c r="V93" s="31"/>
      <c r="W93" s="32"/>
      <c r="X93" s="31"/>
      <c r="Y93" s="31"/>
      <c r="Z93" s="31"/>
      <c r="AA93" s="31"/>
      <c r="AB93" s="31"/>
      <c r="AC93" s="31"/>
      <c r="AD93" s="31"/>
      <c r="AE93" s="31"/>
      <c r="AF93" s="31"/>
      <c r="AG93" s="31"/>
      <c r="AH93" s="31"/>
      <c r="AI93" s="31"/>
      <c r="AJ93" s="31"/>
      <c r="AK93" s="31"/>
      <c r="AL93" s="31"/>
      <c r="AM93" s="31"/>
      <c r="AN93" s="31"/>
      <c r="AO93" s="33"/>
      <c r="AP93" s="31"/>
      <c r="AQ93" s="31"/>
      <c r="AR93" s="31"/>
      <c r="AS93" s="31"/>
      <c r="AT93" s="31"/>
      <c r="AU93" s="31"/>
      <c r="AV93" s="31"/>
      <c r="AW93" s="31"/>
      <c r="AX93" s="31"/>
      <c r="AY93" s="31"/>
      <c r="AZ93" s="31"/>
      <c r="BA93" s="31"/>
      <c r="BB93" s="31"/>
      <c r="BC93" s="31"/>
      <c r="BD93" s="31"/>
      <c r="BE93" s="31"/>
      <c r="BF93" s="31"/>
      <c r="BG93" s="33"/>
      <c r="BH93" s="34"/>
      <c r="BI93" s="34"/>
      <c r="BJ93" s="34"/>
      <c r="BK93" s="34"/>
      <c r="BL93" s="34"/>
      <c r="BM93" s="34"/>
      <c r="BN93" s="34"/>
      <c r="BO93" s="34"/>
      <c r="BP93" s="34"/>
      <c r="BQ93" s="34"/>
      <c r="BR93" s="34"/>
      <c r="BS93" s="34"/>
      <c r="BT93" s="34"/>
      <c r="BU93" s="34"/>
    </row>
    <row r="94" spans="1:73" ht="15.75" thickBot="1" x14ac:dyDescent="0.3">
      <c r="BH94" s="178" t="s">
        <v>106</v>
      </c>
      <c r="BI94" s="179"/>
      <c r="BJ94" s="179"/>
      <c r="BK94" s="179"/>
      <c r="BL94" s="179"/>
      <c r="BM94" s="179"/>
      <c r="BN94" s="184"/>
      <c r="BO94" s="178" t="s">
        <v>107</v>
      </c>
      <c r="BP94" s="179"/>
      <c r="BQ94" s="179"/>
      <c r="BR94" s="179"/>
      <c r="BS94" s="179"/>
      <c r="BT94" s="179"/>
      <c r="BU94" s="184"/>
    </row>
    <row r="95" spans="1:73" ht="35.25" customHeight="1" thickTop="1" thickBot="1" x14ac:dyDescent="0.3">
      <c r="B95" s="28" t="s">
        <v>1</v>
      </c>
      <c r="C95" s="28" t="s">
        <v>51</v>
      </c>
      <c r="D95" s="29" t="s">
        <v>47</v>
      </c>
      <c r="E95" s="29" t="s">
        <v>48</v>
      </c>
      <c r="F95" s="29" t="s">
        <v>49</v>
      </c>
      <c r="G95" s="29" t="s">
        <v>24</v>
      </c>
      <c r="H95" s="29" t="s">
        <v>13</v>
      </c>
      <c r="I95" s="29" t="str">
        <f>I66</f>
        <v>E</v>
      </c>
      <c r="J95" s="29" t="str">
        <f t="shared" ref="J95:L95" si="86">J66</f>
        <v>W</v>
      </c>
      <c r="K95" s="29" t="str">
        <f t="shared" si="86"/>
        <v>C</v>
      </c>
      <c r="L95" s="29" t="str">
        <f t="shared" si="86"/>
        <v>HR</v>
      </c>
      <c r="M95" s="29"/>
      <c r="N95" s="29" t="s">
        <v>17</v>
      </c>
      <c r="O95" s="29" t="s">
        <v>18</v>
      </c>
      <c r="P95" s="29" t="s">
        <v>53</v>
      </c>
      <c r="Q95" s="29" t="s">
        <v>54</v>
      </c>
      <c r="R95" s="29" t="s">
        <v>34</v>
      </c>
      <c r="S95" s="29" t="s">
        <v>24</v>
      </c>
      <c r="T95" s="57" t="s">
        <v>20</v>
      </c>
      <c r="U95" s="57" t="s">
        <v>92</v>
      </c>
      <c r="V95" s="57" t="s">
        <v>93</v>
      </c>
      <c r="W95" s="10"/>
      <c r="X95" s="13" t="s">
        <v>11</v>
      </c>
      <c r="Y95" s="13" t="s">
        <v>12</v>
      </c>
      <c r="Z95" s="13" t="s">
        <v>14</v>
      </c>
      <c r="AA95" s="13" t="s">
        <v>15</v>
      </c>
      <c r="AB95" s="13" t="s">
        <v>21</v>
      </c>
      <c r="AC95" s="13" t="s">
        <v>23</v>
      </c>
      <c r="AD95" s="13" t="s">
        <v>100</v>
      </c>
      <c r="AE95" s="13" t="s">
        <v>101</v>
      </c>
      <c r="AF95" s="13" t="s">
        <v>24</v>
      </c>
      <c r="AG95" s="13" t="s">
        <v>108</v>
      </c>
      <c r="AH95" s="13" t="s">
        <v>109</v>
      </c>
      <c r="AI95" s="13" t="s">
        <v>17</v>
      </c>
      <c r="AJ95" s="13" t="s">
        <v>18</v>
      </c>
      <c r="AK95" s="13" t="s">
        <v>19</v>
      </c>
      <c r="AL95" s="13" t="s">
        <v>102</v>
      </c>
      <c r="AM95" s="13" t="s">
        <v>99</v>
      </c>
      <c r="AN95" s="13" t="s">
        <v>16</v>
      </c>
      <c r="AO95" s="16" t="s">
        <v>191</v>
      </c>
      <c r="AP95" s="13" t="s">
        <v>25</v>
      </c>
      <c r="AQ95" s="13" t="s">
        <v>26</v>
      </c>
      <c r="AR95" s="13" t="s">
        <v>27</v>
      </c>
      <c r="AS95" s="13" t="s">
        <v>28</v>
      </c>
      <c r="AT95" s="13" t="s">
        <v>21</v>
      </c>
      <c r="AU95" s="13" t="s">
        <v>23</v>
      </c>
      <c r="AV95" s="13" t="s">
        <v>116</v>
      </c>
      <c r="AW95" s="13" t="s">
        <v>117</v>
      </c>
      <c r="AX95" s="13" t="s">
        <v>24</v>
      </c>
      <c r="AY95" s="13"/>
      <c r="AZ95" s="13"/>
      <c r="BA95" s="13" t="s">
        <v>118</v>
      </c>
      <c r="BB95" s="13" t="s">
        <v>18</v>
      </c>
      <c r="BC95" s="13" t="s">
        <v>31</v>
      </c>
      <c r="BD95" s="13" t="s">
        <v>102</v>
      </c>
      <c r="BE95" s="13" t="s">
        <v>119</v>
      </c>
      <c r="BF95" s="13" t="s">
        <v>16</v>
      </c>
      <c r="BG95" s="16" t="s">
        <v>192</v>
      </c>
      <c r="BH95" s="62" t="s">
        <v>33</v>
      </c>
      <c r="BI95" s="62" t="s">
        <v>34</v>
      </c>
      <c r="BJ95" s="62" t="s">
        <v>20</v>
      </c>
      <c r="BK95" s="62" t="s">
        <v>24</v>
      </c>
      <c r="BL95" s="62" t="s">
        <v>35</v>
      </c>
      <c r="BM95" s="62" t="s">
        <v>36</v>
      </c>
      <c r="BN95" s="62" t="s">
        <v>38</v>
      </c>
      <c r="BO95" s="62" t="s">
        <v>33</v>
      </c>
      <c r="BP95" s="62" t="s">
        <v>34</v>
      </c>
      <c r="BQ95" s="62" t="s">
        <v>20</v>
      </c>
      <c r="BR95" s="62" t="s">
        <v>24</v>
      </c>
      <c r="BS95" s="62" t="s">
        <v>35</v>
      </c>
      <c r="BT95" s="62" t="s">
        <v>36</v>
      </c>
      <c r="BU95" s="62" t="s">
        <v>38</v>
      </c>
    </row>
    <row r="96" spans="1:73" x14ac:dyDescent="0.25">
      <c r="A96" s="187">
        <v>2020</v>
      </c>
      <c r="B96" s="100">
        <v>1</v>
      </c>
      <c r="C96" s="26">
        <f t="shared" ref="C96:W96" si="87">IF(C67="","",C67)</f>
        <v>1</v>
      </c>
      <c r="D96" s="54" t="str">
        <f t="shared" si="87"/>
        <v>-</v>
      </c>
      <c r="E96" s="54" t="str">
        <f t="shared" si="87"/>
        <v>o</v>
      </c>
      <c r="F96" s="54" t="str">
        <f t="shared" si="87"/>
        <v>o</v>
      </c>
      <c r="G96" s="54" t="str">
        <f t="shared" si="87"/>
        <v>o</v>
      </c>
      <c r="H96" s="54">
        <f t="shared" si="87"/>
        <v>0</v>
      </c>
      <c r="I96" s="54">
        <f t="shared" si="87"/>
        <v>1</v>
      </c>
      <c r="J96" s="54">
        <f t="shared" si="87"/>
        <v>1</v>
      </c>
      <c r="K96" s="54">
        <f t="shared" si="87"/>
        <v>1</v>
      </c>
      <c r="L96" s="54">
        <f t="shared" si="87"/>
        <v>1</v>
      </c>
      <c r="M96" s="54">
        <f t="shared" si="87"/>
        <v>1111</v>
      </c>
      <c r="N96" s="54">
        <f t="shared" si="87"/>
        <v>2</v>
      </c>
      <c r="O96" s="54">
        <f t="shared" si="87"/>
        <v>11</v>
      </c>
      <c r="P96" s="54">
        <f t="shared" si="87"/>
        <v>2</v>
      </c>
      <c r="Q96" s="54">
        <f t="shared" si="87"/>
        <v>3</v>
      </c>
      <c r="R96" s="54">
        <f t="shared" si="87"/>
        <v>1</v>
      </c>
      <c r="S96" s="54" t="str">
        <f t="shared" si="87"/>
        <v>o</v>
      </c>
      <c r="T96" s="26">
        <f t="shared" si="87"/>
        <v>14</v>
      </c>
      <c r="U96" s="54">
        <f t="shared" si="87"/>
        <v>0</v>
      </c>
      <c r="V96" s="54">
        <f t="shared" si="87"/>
        <v>0</v>
      </c>
      <c r="W96" s="7" t="str">
        <f t="shared" si="87"/>
        <v/>
      </c>
      <c r="X96" s="23">
        <f>IF(X67&gt;0,VLOOKUP(X67,'[3]2020_Envelope'!$BH$6:$CR$128,18),"")</f>
        <v>25.410506912442393</v>
      </c>
      <c r="Y96" s="23">
        <f>IF(Y67&gt;0,VLOOKUP(Y67,'[3]2020_Envelope'!$BH$6:$CR$128,18),"")</f>
        <v>26.016774193548386</v>
      </c>
      <c r="Z96" s="23" t="str">
        <f>IF(Z67&gt;0,VLOOKUP(Z67,'[3]2020_Envelope'!$BH$6:$CR$128,18),"")</f>
        <v/>
      </c>
      <c r="AA96" s="23">
        <f>IF(AA67&gt;0,VLOOKUP(AA67,'[3]2020_Envelope'!$BH$6:$CR$128,18),"")</f>
        <v>6.2879887218045125</v>
      </c>
      <c r="AB96" s="23" t="str">
        <f>IF(AB67&gt;0,VLOOKUP(AB67,'[3]2020_Envelope'!$BH$6:$CR$128,18),"")</f>
        <v/>
      </c>
      <c r="AC96" s="23" t="str">
        <f>IF(AC67&gt;0,VLOOKUP(AC67,'[3]2020_Envelope'!$BH$6:$CR$128,18),"")</f>
        <v/>
      </c>
      <c r="AD96" s="22" t="str">
        <f>IF(AD67&gt;0,VLOOKUP(AD67,'[3]2020_HVAC'!$EY$7:$KA$83,74),"")</f>
        <v/>
      </c>
      <c r="AE96" s="22" t="str">
        <f>IF(AE67&gt;0,VLOOKUP(AE67,'[3]2020_HVAC'!$EY$7:$KA$83,74),"")</f>
        <v/>
      </c>
      <c r="AF96" s="22" t="str">
        <f>IF(AF67&gt;0,VLOOKUP(AF67,'[3]2020_HVAC'!$EY$7:$KA$83,74),"")</f>
        <v/>
      </c>
      <c r="AG96" s="61">
        <f>VLOOKUP($C96,[2]Performance!$A$3:$K$36,3)</f>
        <v>0</v>
      </c>
      <c r="AH96" s="61">
        <f>IF(AG96=0,74,IF(AG96=1,75,76))</f>
        <v>74</v>
      </c>
      <c r="AI96" s="22">
        <f>IF(AI67&gt;0,VLOOKUP(AI67,'[3]2020_HVAC'!$EY$7:$KA$83,AH96),"")</f>
        <v>24.07553938042178</v>
      </c>
      <c r="AJ96" s="22" t="str">
        <f>IF(AJ67&gt;0,VLOOKUP(AJ67,'[3]2020_HVAC'!$EY$7:$KA$83,74),"")</f>
        <v/>
      </c>
      <c r="AK96" s="22">
        <f>IF(AK67&gt;0,VLOOKUP(AK67,'[3]2020_HVAC'!$EY$7:$KA$83,74),"")</f>
        <v>36</v>
      </c>
      <c r="AL96" s="22">
        <f>IF(AL67&gt;0,VLOOKUP(AL67,'[3]2020_HVAC'!$EY$7:$KA$83,74),"")</f>
        <v>3.8571428571428572</v>
      </c>
      <c r="AM96" s="22" t="str">
        <f>IF(AM67&gt;0,VLOOKUP(AM67,'[3]2020_HVAC'!$EY$7:$KA$83,74),"")</f>
        <v/>
      </c>
      <c r="AN96" s="22" t="str">
        <f>IF(AN67&gt;0,VLOOKUP(AN67,'[3]2020_HVAC'!$EY$7:$KA$83,74),"")</f>
        <v/>
      </c>
      <c r="AO96" s="14">
        <f>(SUM(X96:AF96)+SUM(AI96:AN96))*$AO$5</f>
        <v>17030.71328915039</v>
      </c>
      <c r="AP96" s="23">
        <f>IF(AP67&gt;0,VLOOKUP(AP67,'[3]2020_Envelope'!$BH$6:$CR$128,19),"")</f>
        <v>12.296105137395461</v>
      </c>
      <c r="AQ96" s="23">
        <f>IF(AQ67&gt;0,VLOOKUP(AQ67,'[3]2020_Envelope'!$BH$6:$CR$128,19),"")</f>
        <v>8.5526021505376342</v>
      </c>
      <c r="AR96" s="23" t="str">
        <f>IF(AR67&gt;0,VLOOKUP(AR67,'[3]2020_Envelope'!$BH$6:$CR$128,19),"")</f>
        <v/>
      </c>
      <c r="AS96" s="23">
        <f>IF(AS67&gt;0,VLOOKUP(AS67,'[3]2020_Envelope'!$BH$6:$CR$128,19),"")</f>
        <v>5.7921052631578949</v>
      </c>
      <c r="AT96" s="23" t="str">
        <f>IF(AT67&gt;0,VLOOKUP(AT67,'[3]2020_Envelope'!$BH$6:$CR$128,19),"")</f>
        <v/>
      </c>
      <c r="AU96" s="23" t="str">
        <f>IF(AU67&gt;0,VLOOKUP(AU67,'[3]2020_Envelope'!$BH$6:$CR$128,19),"")</f>
        <v/>
      </c>
      <c r="AV96" s="22" t="str">
        <f>IF(AV67&gt;0,VLOOKUP(AV67,'[3]2020_HVAC'!$EY$7:$KA$83,77),"")</f>
        <v/>
      </c>
      <c r="AW96" s="22" t="str">
        <f>IF(AW67&gt;0,VLOOKUP(AW67,'[3]2020_HVAC'!$EY$7:$KA$83,77),"")</f>
        <v/>
      </c>
      <c r="AX96" s="22" t="str">
        <f>IF(AX67&gt;0,VLOOKUP(AX67,'[3]2020_HVAC'!$EY$7:$KA$83,77),"")</f>
        <v/>
      </c>
      <c r="AY96" s="61">
        <f>VLOOKUP($C96,[1]Performance!$A$3:$K$36,3)</f>
        <v>0</v>
      </c>
      <c r="AZ96" s="61">
        <f>IF(AY96=0,77,IF(AY96=1,78,79))</f>
        <v>77</v>
      </c>
      <c r="BA96" s="22">
        <f>IF(BA67&gt;0,VLOOKUP(BA67,'[3]2020_HVAC'!$EY$7:$KA$83,AZ96),"")</f>
        <v>12.347385310130248</v>
      </c>
      <c r="BB96" s="22" t="str">
        <f>IF(BB67&gt;0,VLOOKUP(BB67,'[3]2020_HVAC'!$EY$7:$KA$83,77),"")</f>
        <v/>
      </c>
      <c r="BC96" s="22">
        <f>IF(BC67&gt;0,VLOOKUP(BC67,'[3]2020_HVAC'!$EY$7:$KA$83,77),"")</f>
        <v>33.6</v>
      </c>
      <c r="BD96" s="22">
        <f>IF(BD67&gt;0,VLOOKUP(BD67,'[3]2020_HVAC'!$EY$7:$KA$83,77),"")</f>
        <v>0.54545454545454541</v>
      </c>
      <c r="BE96" s="22" t="str">
        <f>IF(BE67&gt;0,VLOOKUP(BE67,'[3]2020_HVAC'!$EY$7:$KA$83,77),"")</f>
        <v/>
      </c>
      <c r="BF96" s="22" t="str">
        <f>IF(BF67&gt;0,VLOOKUP(BF67,'[3]2020_HVAC'!$EY$7:$KA$83,77),"")</f>
        <v/>
      </c>
      <c r="BG96" s="14">
        <f>(SUM(AP96:AX96)+SUM(BA96:BF96))*$BG$5</f>
        <v>72402.315882609037</v>
      </c>
      <c r="BH96" s="21">
        <f>IF($N96&gt;0,VLOOKUP($C96,[2]Prague!$AB$7:$AN$40,$N96))/((IF($P96=1,'3 PlantsCodes'!$D$26,IF($P96=2,'3 PlantsCodes'!$D$27,IF($P96=3,'3 PlantsCodes'!$D$28,IF($P96=4,'3 PlantsCodes'!#REF!)))))*IF($R96=1,'3 PlantsCodes'!$D$31,IF(CZ_Prague!$R96=2,'3 PlantsCodes'!$D$32)))</f>
        <v>299.35252364285401</v>
      </c>
      <c r="BI96" s="21">
        <f>IF($O96&gt;0,VLOOKUP($C96,[2]Prague!$AB$7:$AN$40,$O96),0)/(IF($Q96=1,'3 PlantsCodes'!$E$26,IF($Q96=3,'3 PlantsCodes'!$E$28,IF($Q96=4,'3 PlantsCodes'!$E$29,1)))*IF($R96=1,'3 PlantsCodes'!$E$31,IF($R96=2,'3 PlantsCodes'!$E$32)))</f>
        <v>2.1719748913020966</v>
      </c>
      <c r="BJ96" s="21">
        <f>VLOOKUP($C96,[2]Prague!$AB$6:$AZ$40,$T96)</f>
        <v>15.72</v>
      </c>
      <c r="BK96" s="21">
        <f>VLOOKUP($C96,[2]Prague!$B$7:$Y$40,18)</f>
        <v>11.353794285713454</v>
      </c>
      <c r="BL96" s="21">
        <f>VLOOKUP($C96,[2]Prague!$B$7:$AA$40,26)</f>
        <v>0.96479846712212058</v>
      </c>
      <c r="BM96" s="22">
        <f>IF($V96=1,-[4]SFH!$E$5,0)</f>
        <v>0</v>
      </c>
      <c r="BN96" s="63" t="s">
        <v>38</v>
      </c>
      <c r="BO96" s="21">
        <f>IF($N96&gt;0,VLOOKUP($C96,[1]Prague!$AB$7:$AN$40,$N96))/((IF($P96=1,'3 PlantsCodes'!$D$26,IF($P96=2,'3 PlantsCodes'!$D$27,IF($P96=3,'3 PlantsCodes'!$D$28,IF($P96=4,'3 PlantsCodes'!D91)))))*IF($R96=1,'3 PlantsCodes'!$D$31,IF(CZ_Prague!$R96=2,'3 PlantsCodes'!$D$32)))</f>
        <v>152.41342797552937</v>
      </c>
      <c r="BP96" s="21">
        <f>IF($O96&gt;0,VLOOKUP($C96,[1]Prague!$AB$7:$AN$40,$O96),0)/(IF($Q96=1,'3 PlantsCodes'!$E$26,IF($Q96=3,'3 PlantsCodes'!$E$28,IF($Q96=4,'3 PlantsCodes'!$E$29,1)))*IF($R96=1,'3 PlantsCodes'!$E$31,IF($R96=2,'3 PlantsCodes'!$E$32)))</f>
        <v>1.4211844004466054</v>
      </c>
      <c r="BQ96" s="21">
        <f>VLOOKUP($C96,[1]Prague!$AB$6:$AZ$40,$T96)</f>
        <v>24.27</v>
      </c>
      <c r="BR96" s="21">
        <f>VLOOKUP($C96,[1]Prague!$B$7:$Y$40,18)</f>
        <v>11.676460606061633</v>
      </c>
      <c r="BS96" s="21">
        <f>VLOOKUP($C96,[1]Prague!$B$7:$AA$40,26)</f>
        <v>0.54340264423255547</v>
      </c>
      <c r="BT96" s="22">
        <f>IF($V96=1,-[4]AB!$E$5,0)</f>
        <v>0</v>
      </c>
      <c r="BU96" s="63" t="s">
        <v>38</v>
      </c>
    </row>
    <row r="97" spans="1:73" x14ac:dyDescent="0.25">
      <c r="A97" s="188"/>
      <c r="B97" s="100">
        <v>2</v>
      </c>
      <c r="C97" s="26">
        <f t="shared" ref="C97:W97" si="88">IF(C68="","",C68)</f>
        <v>8</v>
      </c>
      <c r="D97" s="55" t="str">
        <f t="shared" si="88"/>
        <v>o</v>
      </c>
      <c r="E97" s="55" t="str">
        <f t="shared" si="88"/>
        <v>o</v>
      </c>
      <c r="F97" s="54" t="str">
        <f t="shared" si="88"/>
        <v>+</v>
      </c>
      <c r="G97" s="54" t="str">
        <f t="shared" si="88"/>
        <v>o</v>
      </c>
      <c r="H97" s="54">
        <f t="shared" si="88"/>
        <v>0</v>
      </c>
      <c r="I97" s="54">
        <f t="shared" si="88"/>
        <v>2</v>
      </c>
      <c r="J97" s="54">
        <f t="shared" si="88"/>
        <v>1</v>
      </c>
      <c r="K97" s="54">
        <f t="shared" si="88"/>
        <v>2</v>
      </c>
      <c r="L97" s="54">
        <f t="shared" si="88"/>
        <v>1</v>
      </c>
      <c r="M97" s="54">
        <f t="shared" si="88"/>
        <v>2121</v>
      </c>
      <c r="N97" s="54">
        <f t="shared" si="88"/>
        <v>6</v>
      </c>
      <c r="O97" s="54">
        <f t="shared" si="88"/>
        <v>11</v>
      </c>
      <c r="P97" s="54">
        <f t="shared" si="88"/>
        <v>1</v>
      </c>
      <c r="Q97" s="54">
        <f t="shared" si="88"/>
        <v>3</v>
      </c>
      <c r="R97" s="54">
        <f t="shared" si="88"/>
        <v>2</v>
      </c>
      <c r="S97" s="54" t="str">
        <f t="shared" si="88"/>
        <v>o</v>
      </c>
      <c r="T97" s="26">
        <f t="shared" si="88"/>
        <v>15</v>
      </c>
      <c r="U97" s="54">
        <f t="shared" si="88"/>
        <v>0</v>
      </c>
      <c r="V97" s="54">
        <f t="shared" si="88"/>
        <v>0</v>
      </c>
      <c r="W97" s="19" t="str">
        <f t="shared" si="88"/>
        <v/>
      </c>
      <c r="X97" s="23">
        <f>IF(X68&gt;0,VLOOKUP(X68,'[3]2020_Envelope'!$BH$6:$CR$128,18),"")</f>
        <v>8.8936774193548356</v>
      </c>
      <c r="Y97" s="23">
        <f>IF(Y68&gt;0,VLOOKUP(Y68,'[3]2020_Envelope'!$BH$6:$CR$128,18),"")</f>
        <v>54.924301075268815</v>
      </c>
      <c r="Z97" s="23">
        <f>IF(Z68&gt;0,VLOOKUP(Z68,'[3]2020_Envelope'!$BH$6:$CR$128,18),"")</f>
        <v>20.328405529953915</v>
      </c>
      <c r="AA97" s="23">
        <f>IF(AA68&gt;0,VLOOKUP(AA68,'[3]2020_Envelope'!$BH$6:$CR$128,18),"")</f>
        <v>6.2879887218045125</v>
      </c>
      <c r="AB97" s="23">
        <f>IF(AB68&gt;0,VLOOKUP(AB68,'[3]2020_Envelope'!$BH$6:$CR$128,18),"")</f>
        <v>50.088095238095235</v>
      </c>
      <c r="AC97" s="23">
        <f>IF(AC68&gt;0,VLOOKUP(AC68,'[3]2020_Envelope'!$BH$6:$CR$128,18),"")</f>
        <v>23.357142857142861</v>
      </c>
      <c r="AD97" s="22" t="str">
        <f>IF(AD68&gt;0,VLOOKUP(AD68,'[3]2020_HVAC'!$EY$7:$KA$83,74),"")</f>
        <v/>
      </c>
      <c r="AE97" s="22" t="str">
        <f>IF(AE68&gt;0,VLOOKUP(AE68,'[3]2020_HVAC'!$EY$7:$KA$83,74),"")</f>
        <v/>
      </c>
      <c r="AF97" s="22" t="str">
        <f>IF(AF68&gt;0,VLOOKUP(AF68,'[3]2020_HVAC'!$EY$7:$KA$83,74),"")</f>
        <v/>
      </c>
      <c r="AG97" s="61">
        <f>VLOOKUP($C97,[2]Performance!$A$3:$K$36,3)</f>
        <v>1</v>
      </c>
      <c r="AH97" s="61">
        <f t="shared" ref="AH97:AH121" si="89">IF(AG97=0,74,IF(AG97=1,75,76))</f>
        <v>75</v>
      </c>
      <c r="AI97" s="22">
        <f>IF(AI68&gt;0,VLOOKUP(AI68,'[3]2020_HVAC'!$EY$7:$KA$83,AH97),"")</f>
        <v>21.768999218213036</v>
      </c>
      <c r="AJ97" s="22" t="str">
        <f>IF(AJ68&gt;0,VLOOKUP(AJ68,'[3]2020_HVAC'!$EY$7:$KA$83,74),"")</f>
        <v/>
      </c>
      <c r="AK97" s="22">
        <f>IF(AK68&gt;0,VLOOKUP(AK68,'[3]2020_HVAC'!$EY$7:$KA$83,74),"")</f>
        <v>42</v>
      </c>
      <c r="AL97" s="22">
        <f>IF(AL68&gt;0,VLOOKUP(AL68,'[3]2020_HVAC'!$EY$7:$KA$83,74),"")</f>
        <v>2.2285714285714286</v>
      </c>
      <c r="AM97" s="22" t="str">
        <f>IF(AM68&gt;0,VLOOKUP(AM68,'[3]2020_HVAC'!$EY$7:$KA$83,74),"")</f>
        <v/>
      </c>
      <c r="AN97" s="22" t="str">
        <f>IF(AN68&gt;0,VLOOKUP(AN68,'[3]2020_HVAC'!$EY$7:$KA$83,74),"")</f>
        <v/>
      </c>
      <c r="AO97" s="14">
        <f t="shared" ref="AO97:AO121" si="90">(SUM(X97:AF97)+SUM(AI97:AN97))*$AO$5</f>
        <v>32182.805408376647</v>
      </c>
      <c r="AP97" s="23">
        <f>IF(AP68&gt;0,VLOOKUP(AP68,'[3]2020_Envelope'!$BH$6:$CR$128,19),"")</f>
        <v>4.3036367980884105</v>
      </c>
      <c r="AQ97" s="23">
        <f>IF(AQ68&gt;0,VLOOKUP(AQ68,'[3]2020_Envelope'!$BH$6:$CR$128,19),"")</f>
        <v>18.055493428912779</v>
      </c>
      <c r="AR97" s="23">
        <f>IF(AR68&gt;0,VLOOKUP(AR68,'[3]2020_Envelope'!$BH$6:$CR$128,19),"")</f>
        <v>9.8368841099163689</v>
      </c>
      <c r="AS97" s="23">
        <f>IF(AS68&gt;0,VLOOKUP(AS68,'[3]2020_Envelope'!$BH$6:$CR$128,19),"")</f>
        <v>5.7921052631578949</v>
      </c>
      <c r="AT97" s="23">
        <f>IF(AT68&gt;0,VLOOKUP(AT68,'[3]2020_Envelope'!$BH$6:$CR$128,19),"")</f>
        <v>46.138047138047135</v>
      </c>
      <c r="AU97" s="23">
        <f>IF(AU68&gt;0,VLOOKUP(AU68,'[3]2020_Envelope'!$BH$6:$CR$128,19),"")</f>
        <v>21.515151515151516</v>
      </c>
      <c r="AV97" s="22" t="str">
        <f>IF(AV68&gt;0,VLOOKUP(AV68,'[3]2020_HVAC'!$EY$7:$KA$83,77),"")</f>
        <v/>
      </c>
      <c r="AW97" s="22" t="str">
        <f>IF(AW68&gt;0,VLOOKUP(AW68,'[3]2020_HVAC'!$EY$7:$KA$83,77),"")</f>
        <v/>
      </c>
      <c r="AX97" s="22" t="str">
        <f>IF(AX68&gt;0,VLOOKUP(AX68,'[3]2020_HVAC'!$EY$7:$KA$83,77),"")</f>
        <v/>
      </c>
      <c r="AY97" s="61">
        <f>VLOOKUP($C97,[1]Performance!$A$3:$K$36,3)</f>
        <v>1</v>
      </c>
      <c r="AZ97" s="61">
        <f t="shared" ref="AZ97:AZ121" si="91">IF(AY97=0,77,IF(AY97=1,78,79))</f>
        <v>78</v>
      </c>
      <c r="BA97" s="22">
        <f>IF(BA68&gt;0,VLOOKUP(BA68,'[3]2020_HVAC'!$EY$7:$KA$83,AZ97),"")</f>
        <v>11.865790766573333</v>
      </c>
      <c r="BB97" s="22" t="str">
        <f>IF(BB68&gt;0,VLOOKUP(BB68,'[3]2020_HVAC'!$EY$7:$KA$83,77),"")</f>
        <v/>
      </c>
      <c r="BC97" s="22">
        <f>IF(BC68&gt;0,VLOOKUP(BC68,'[3]2020_HVAC'!$EY$7:$KA$83,77),"")</f>
        <v>38.400000000000006</v>
      </c>
      <c r="BD97" s="22">
        <f>IF(BD68&gt;0,VLOOKUP(BD68,'[3]2020_HVAC'!$EY$7:$KA$83,77),"")</f>
        <v>0.15757575757575756</v>
      </c>
      <c r="BE97" s="22" t="str">
        <f>IF(BE68&gt;0,VLOOKUP(BE68,'[3]2020_HVAC'!$EY$7:$KA$83,77),"")</f>
        <v/>
      </c>
      <c r="BF97" s="22" t="str">
        <f>IF(BF68&gt;0,VLOOKUP(BF68,'[3]2020_HVAC'!$EY$7:$KA$83,77),"")</f>
        <v/>
      </c>
      <c r="BG97" s="14">
        <f t="shared" ref="BG97:BG121" si="92">(SUM(AP97:AX97)+SUM(BA97:BF97))*$BG$5</f>
        <v>154504.03792964897</v>
      </c>
      <c r="BH97" s="21">
        <f>IF($N97&gt;0,VLOOKUP($C97,[2]Prague!$AB$7:$AN$40,$N97))/((IF($P97=1,'3 PlantsCodes'!$D$26,IF($P97=2,'3 PlantsCodes'!$D$27,IF($P97=3,'3 PlantsCodes'!$D$28,IF($P97=4,'3 PlantsCodes'!#REF!)))))*IF($R97=1,'3 PlantsCodes'!$D$31,IF(CZ_Prague!$R97=2,'3 PlantsCodes'!$D$32)))</f>
        <v>110.57773246542719</v>
      </c>
      <c r="BI97" s="21">
        <f>IF($O97&gt;0,VLOOKUP($C97,[2]Prague!$AB$7:$AN$40,$O97),0)/(IF($Q97=1,'3 PlantsCodes'!$E$26,IF($Q97=3,'3 PlantsCodes'!$E$28,IF($Q97=4,'3 PlantsCodes'!$E$29,1)))*IF($R97=1,'3 PlantsCodes'!$E$31,IF($R97=2,'3 PlantsCodes'!$E$32)))</f>
        <v>5.6058295508955219E-2</v>
      </c>
      <c r="BJ97" s="21">
        <f>VLOOKUP($C97,[2]Prague!$AB$6:$AZ$40,$T97)</f>
        <v>16.547368421052632</v>
      </c>
      <c r="BK97" s="21">
        <f>VLOOKUP($C97,[2]Prague!$B$7:$Y$40,18)</f>
        <v>11.353794285713454</v>
      </c>
      <c r="BL97" s="21">
        <f>VLOOKUP($C97,[2]Prague!$B$7:$AA$40,26)</f>
        <v>0.52316958962501903</v>
      </c>
      <c r="BM97" s="22">
        <f>IF($V97=1,-[4]SFH!$E$5,0)</f>
        <v>0</v>
      </c>
      <c r="BN97" s="63" t="s">
        <v>38</v>
      </c>
      <c r="BO97" s="21">
        <f>IF($N97&gt;0,VLOOKUP($C97,[1]Prague!$AB$7:$AN$40,$N97))/((IF($P97=1,'3 PlantsCodes'!$D$26,IF($P97=2,'3 PlantsCodes'!$D$27,IF($P97=3,'3 PlantsCodes'!$D$28,IF($P97=4,'3 PlantsCodes'!D92)))))*IF($R97=1,'3 PlantsCodes'!$D$31,IF(CZ_Prague!$R97=2,'3 PlantsCodes'!$D$32)))</f>
        <v>92.117773420343937</v>
      </c>
      <c r="BP97" s="21">
        <f>IF($O97&gt;0,VLOOKUP($C97,[1]Prague!$AB$7:$AN$40,$O97),0)/(IF($Q97=1,'3 PlantsCodes'!$E$26,IF($Q97=3,'3 PlantsCodes'!$E$28,IF($Q97=4,'3 PlantsCodes'!$E$29,1)))*IF($R97=1,'3 PlantsCodes'!$E$31,IF($R97=2,'3 PlantsCodes'!$E$32)))</f>
        <v>6.8232434209814133E-2</v>
      </c>
      <c r="BQ97" s="21">
        <f>VLOOKUP($C97,[1]Prague!$AB$6:$AZ$40,$T97)</f>
        <v>25.547368421052632</v>
      </c>
      <c r="BR97" s="21">
        <f>VLOOKUP($C97,[1]Prague!$B$7:$Y$40,18)</f>
        <v>11.676460606061633</v>
      </c>
      <c r="BS97" s="21">
        <f>VLOOKUP($C97,[1]Prague!$B$7:$AA$40,26)</f>
        <v>0.44844244283056567</v>
      </c>
      <c r="BT97" s="22">
        <f>IF($V97=1,-[4]AB!$E$5,0)</f>
        <v>0</v>
      </c>
      <c r="BU97" s="63" t="s">
        <v>38</v>
      </c>
    </row>
    <row r="98" spans="1:73" x14ac:dyDescent="0.25">
      <c r="A98" s="188"/>
      <c r="B98" s="100">
        <v>3</v>
      </c>
      <c r="C98" s="26">
        <f t="shared" ref="C98:W98" si="93">IF(C69="","",C69)</f>
        <v>18</v>
      </c>
      <c r="D98" s="55" t="str">
        <f t="shared" si="93"/>
        <v>o+</v>
      </c>
      <c r="E98" s="55" t="str">
        <f t="shared" si="93"/>
        <v>o</v>
      </c>
      <c r="F98" s="54" t="str">
        <f t="shared" si="93"/>
        <v>+</v>
      </c>
      <c r="G98" s="54" t="str">
        <f t="shared" si="93"/>
        <v>o</v>
      </c>
      <c r="H98" s="54">
        <f t="shared" si="93"/>
        <v>0</v>
      </c>
      <c r="I98" s="54">
        <f t="shared" si="93"/>
        <v>3</v>
      </c>
      <c r="J98" s="54">
        <f t="shared" si="93"/>
        <v>1</v>
      </c>
      <c r="K98" s="54">
        <f t="shared" si="93"/>
        <v>2</v>
      </c>
      <c r="L98" s="54">
        <f t="shared" si="93"/>
        <v>1</v>
      </c>
      <c r="M98" s="54">
        <f t="shared" si="93"/>
        <v>3121</v>
      </c>
      <c r="N98" s="54">
        <f t="shared" si="93"/>
        <v>6</v>
      </c>
      <c r="O98" s="54">
        <f t="shared" si="93"/>
        <v>11</v>
      </c>
      <c r="P98" s="54">
        <f t="shared" si="93"/>
        <v>1</v>
      </c>
      <c r="Q98" s="54">
        <f t="shared" si="93"/>
        <v>3</v>
      </c>
      <c r="R98" s="54">
        <f t="shared" si="93"/>
        <v>2</v>
      </c>
      <c r="S98" s="54" t="str">
        <f t="shared" si="93"/>
        <v>o</v>
      </c>
      <c r="T98" s="26">
        <f t="shared" si="93"/>
        <v>15</v>
      </c>
      <c r="U98" s="54">
        <f t="shared" si="93"/>
        <v>0</v>
      </c>
      <c r="V98" s="54">
        <f t="shared" si="93"/>
        <v>0</v>
      </c>
      <c r="W98" s="19" t="str">
        <f t="shared" si="93"/>
        <v/>
      </c>
      <c r="X98" s="23">
        <f>IF(X69&gt;0,VLOOKUP(X69,'[3]2020_Envelope'!$BH$6:$CR$128,18),"")</f>
        <v>12.069990783410139</v>
      </c>
      <c r="Y98" s="23">
        <f>IF(Y69&gt;0,VLOOKUP(Y69,'[3]2020_Envelope'!$BH$6:$CR$128,18),"")</f>
        <v>62.873870967741929</v>
      </c>
      <c r="Z98" s="23">
        <f>IF(Z69&gt;0,VLOOKUP(Z69,'[3]2020_Envelope'!$BH$6:$CR$128,18),"")</f>
        <v>22.869456221198156</v>
      </c>
      <c r="AA98" s="23">
        <f>IF(AA69&gt;0,VLOOKUP(AA69,'[3]2020_Envelope'!$BH$6:$CR$128,18),"")</f>
        <v>6.2879887218045125</v>
      </c>
      <c r="AB98" s="23">
        <f>IF(AB69&gt;0,VLOOKUP(AB69,'[3]2020_Envelope'!$BH$6:$CR$128,18),"")</f>
        <v>50.088095238095235</v>
      </c>
      <c r="AC98" s="23">
        <f>IF(AC69&gt;0,VLOOKUP(AC69,'[3]2020_Envelope'!$BH$6:$CR$128,18),"")</f>
        <v>23.357142857142861</v>
      </c>
      <c r="AD98" s="22" t="str">
        <f>IF(AD69&gt;0,VLOOKUP(AD69,'[3]2020_HVAC'!$EY$7:$KA$83,74),"")</f>
        <v/>
      </c>
      <c r="AE98" s="22" t="str">
        <f>IF(AE69&gt;0,VLOOKUP(AE69,'[3]2020_HVAC'!$EY$7:$KA$83,74),"")</f>
        <v/>
      </c>
      <c r="AF98" s="22" t="str">
        <f>IF(AF69&gt;0,VLOOKUP(AF69,'[3]2020_HVAC'!$EY$7:$KA$83,74),"")</f>
        <v/>
      </c>
      <c r="AG98" s="61">
        <f>VLOOKUP($C98,[2]Performance!$A$3:$K$36,3)</f>
        <v>2</v>
      </c>
      <c r="AH98" s="61">
        <f t="shared" si="89"/>
        <v>76</v>
      </c>
      <c r="AI98" s="22">
        <f>IF(AI69&gt;0,VLOOKUP(AI69,'[3]2020_HVAC'!$EY$7:$KA$83,AH98),"")</f>
        <v>12.440426736714599</v>
      </c>
      <c r="AJ98" s="22" t="str">
        <f>IF(AJ69&gt;0,VLOOKUP(AJ69,'[3]2020_HVAC'!$EY$7:$KA$83,74),"")</f>
        <v/>
      </c>
      <c r="AK98" s="22">
        <f>IF(AK69&gt;0,VLOOKUP(AK69,'[3]2020_HVAC'!$EY$7:$KA$83,74),"")</f>
        <v>42</v>
      </c>
      <c r="AL98" s="22">
        <f>IF(AL69&gt;0,VLOOKUP(AL69,'[3]2020_HVAC'!$EY$7:$KA$83,74),"")</f>
        <v>2.2285714285714286</v>
      </c>
      <c r="AM98" s="22" t="str">
        <f>IF(AM69&gt;0,VLOOKUP(AM69,'[3]2020_HVAC'!$EY$7:$KA$83,74),"")</f>
        <v/>
      </c>
      <c r="AN98" s="22" t="str">
        <f>IF(AN69&gt;0,VLOOKUP(AN69,'[3]2020_HVAC'!$EY$7:$KA$83,74),"")</f>
        <v/>
      </c>
      <c r="AO98" s="14">
        <f t="shared" si="90"/>
        <v>32790.176013655044</v>
      </c>
      <c r="AP98" s="23">
        <f>IF(AP69&gt;0,VLOOKUP(AP69,'[3]2020_Envelope'!$BH$6:$CR$128,19),"")</f>
        <v>5.8406499402628445</v>
      </c>
      <c r="AQ98" s="23">
        <f>IF(AQ69&gt;0,VLOOKUP(AQ69,'[3]2020_Envelope'!$BH$6:$CR$128,19),"")</f>
        <v>20.668788530465942</v>
      </c>
      <c r="AR98" s="23">
        <f>IF(AR69&gt;0,VLOOKUP(AR69,'[3]2020_Envelope'!$BH$6:$CR$128,19),"")</f>
        <v>11.066494623655915</v>
      </c>
      <c r="AS98" s="23">
        <f>IF(AS69&gt;0,VLOOKUP(AS69,'[3]2020_Envelope'!$BH$6:$CR$128,19),"")</f>
        <v>5.7921052631578949</v>
      </c>
      <c r="AT98" s="23">
        <f>IF(AT69&gt;0,VLOOKUP(AT69,'[3]2020_Envelope'!$BH$6:$CR$128,19),"")</f>
        <v>46.138047138047135</v>
      </c>
      <c r="AU98" s="23">
        <f>IF(AU69&gt;0,VLOOKUP(AU69,'[3]2020_Envelope'!$BH$6:$CR$128,19),"")</f>
        <v>21.515151515151516</v>
      </c>
      <c r="AV98" s="22" t="str">
        <f>IF(AV69&gt;0,VLOOKUP(AV69,'[3]2020_HVAC'!$EY$7:$KA$83,77),"")</f>
        <v/>
      </c>
      <c r="AW98" s="22" t="str">
        <f>IF(AW69&gt;0,VLOOKUP(AW69,'[3]2020_HVAC'!$EY$7:$KA$83,77),"")</f>
        <v/>
      </c>
      <c r="AX98" s="22" t="str">
        <f>IF(AX69&gt;0,VLOOKUP(AX69,'[3]2020_HVAC'!$EY$7:$KA$83,77),"")</f>
        <v/>
      </c>
      <c r="AY98" s="61">
        <f>VLOOKUP($C98,[1]Performance!$A$3:$K$36,3)</f>
        <v>1</v>
      </c>
      <c r="AZ98" s="61">
        <f t="shared" si="91"/>
        <v>78</v>
      </c>
      <c r="BA98" s="22">
        <f>IF(BA69&gt;0,VLOOKUP(BA69,'[3]2020_HVAC'!$EY$7:$KA$83,AZ98),"")</f>
        <v>11.865790766573333</v>
      </c>
      <c r="BB98" s="22" t="str">
        <f>IF(BB69&gt;0,VLOOKUP(BB69,'[3]2020_HVAC'!$EY$7:$KA$83,77),"")</f>
        <v/>
      </c>
      <c r="BC98" s="22">
        <f>IF(BC69&gt;0,VLOOKUP(BC69,'[3]2020_HVAC'!$EY$7:$KA$83,77),"")</f>
        <v>38.400000000000006</v>
      </c>
      <c r="BD98" s="22">
        <f>IF(BD69&gt;0,VLOOKUP(BD69,'[3]2020_HVAC'!$EY$7:$KA$83,77),"")</f>
        <v>0.15757575757575756</v>
      </c>
      <c r="BE98" s="22" t="str">
        <f>IF(BE69&gt;0,VLOOKUP(BE69,'[3]2020_HVAC'!$EY$7:$KA$83,77),"")</f>
        <v/>
      </c>
      <c r="BF98" s="22" t="str">
        <f>IF(BF69&gt;0,VLOOKUP(BF69,'[3]2020_HVAC'!$EY$7:$KA$83,77),"")</f>
        <v/>
      </c>
      <c r="BG98" s="14">
        <f t="shared" si="92"/>
        <v>159830.15749954144</v>
      </c>
      <c r="BH98" s="21">
        <f>IF($N98&gt;0,VLOOKUP($C98,[2]Prague!$AB$7:$AN$40,$N98))/((IF($P98=1,'3 PlantsCodes'!$D$26,IF($P98=2,'3 PlantsCodes'!$D$27,IF($P98=3,'3 PlantsCodes'!$D$28,IF($P98=4,'3 PlantsCodes'!#REF!)))))*IF($R98=1,'3 PlantsCodes'!$D$31,IF(CZ_Prague!$R98=2,'3 PlantsCodes'!$D$32)))</f>
        <v>98.933177280011748</v>
      </c>
      <c r="BI98" s="21">
        <f>IF($O98&gt;0,VLOOKUP($C98,[2]Prague!$AB$7:$AN$40,$O98),0)/(IF($Q98=1,'3 PlantsCodes'!$E$26,IF($Q98=3,'3 PlantsCodes'!$E$28,IF($Q98=4,'3 PlantsCodes'!$E$29,1)))*IF($R98=1,'3 PlantsCodes'!$E$31,IF($R98=2,'3 PlantsCodes'!$E$32)))</f>
        <v>5.1256178315191019E-2</v>
      </c>
      <c r="BJ98" s="21">
        <f>VLOOKUP($C98,[2]Prague!$AB$6:$AZ$40,$T98)</f>
        <v>16.547368421052632</v>
      </c>
      <c r="BK98" s="21">
        <f>VLOOKUP($C98,[2]Prague!$B$7:$Y$40,18)</f>
        <v>11.353794285713454</v>
      </c>
      <c r="BL98" s="21">
        <f>VLOOKUP($C98,[2]Prague!$B$7:$AA$40,26)</f>
        <v>0.49696234837221187</v>
      </c>
      <c r="BM98" s="22">
        <f>IF($V98=1,-[4]SFH!$E$5,0)</f>
        <v>0</v>
      </c>
      <c r="BN98" s="63" t="s">
        <v>38</v>
      </c>
      <c r="BO98" s="21">
        <f>IF($N98&gt;0,VLOOKUP($C98,[1]Prague!$AB$7:$AN$40,$N98))/((IF($P98=1,'3 PlantsCodes'!$D$26,IF($P98=2,'3 PlantsCodes'!$D$27,IF($P98=3,'3 PlantsCodes'!$D$28,IF($P98=4,'3 PlantsCodes'!D93)))))*IF($R98=1,'3 PlantsCodes'!$D$31,IF(CZ_Prague!$R98=2,'3 PlantsCodes'!$D$32)))</f>
        <v>87.468323422933281</v>
      </c>
      <c r="BP98" s="21">
        <f>IF($O98&gt;0,VLOOKUP($C98,[1]Prague!$AB$7:$AN$40,$O98),0)/(IF($Q98=1,'3 PlantsCodes'!$E$26,IF($Q98=3,'3 PlantsCodes'!$E$28,IF($Q98=4,'3 PlantsCodes'!$E$29,1)))*IF($R98=1,'3 PlantsCodes'!$E$31,IF($R98=2,'3 PlantsCodes'!$E$32)))</f>
        <v>6.7257723997717567E-2</v>
      </c>
      <c r="BQ98" s="21">
        <f>VLOOKUP($C98,[1]Prague!$AB$6:$AZ$40,$T98)</f>
        <v>25.547368421052632</v>
      </c>
      <c r="BR98" s="21">
        <f>VLOOKUP($C98,[1]Prague!$B$7:$Y$40,18)</f>
        <v>11.676460606061633</v>
      </c>
      <c r="BS98" s="21">
        <f>VLOOKUP($C98,[1]Prague!$B$7:$AA$40,26)</f>
        <v>0.43917291478535347</v>
      </c>
      <c r="BT98" s="22">
        <f>IF($V98=1,-[4]AB!$E$5,0)</f>
        <v>0</v>
      </c>
      <c r="BU98" s="63" t="s">
        <v>38</v>
      </c>
    </row>
    <row r="99" spans="1:73" x14ac:dyDescent="0.25">
      <c r="A99" s="188"/>
      <c r="B99" s="100">
        <v>4</v>
      </c>
      <c r="C99" s="26">
        <f t="shared" ref="C99:W99" si="94">IF(C70="","",C70)</f>
        <v>24</v>
      </c>
      <c r="D99" s="55" t="str">
        <f t="shared" si="94"/>
        <v>o+</v>
      </c>
      <c r="E99" s="55" t="str">
        <f t="shared" si="94"/>
        <v>+</v>
      </c>
      <c r="F99" s="54" t="str">
        <f t="shared" si="94"/>
        <v>+</v>
      </c>
      <c r="G99" s="54" t="str">
        <f t="shared" si="94"/>
        <v>o</v>
      </c>
      <c r="H99" s="54">
        <f t="shared" si="94"/>
        <v>0</v>
      </c>
      <c r="I99" s="54">
        <f t="shared" si="94"/>
        <v>3</v>
      </c>
      <c r="J99" s="54">
        <f t="shared" si="94"/>
        <v>3</v>
      </c>
      <c r="K99" s="54">
        <f t="shared" si="94"/>
        <v>2</v>
      </c>
      <c r="L99" s="54">
        <f t="shared" si="94"/>
        <v>1</v>
      </c>
      <c r="M99" s="54">
        <f t="shared" si="94"/>
        <v>3321</v>
      </c>
      <c r="N99" s="54">
        <f t="shared" si="94"/>
        <v>6</v>
      </c>
      <c r="O99" s="54">
        <f t="shared" si="94"/>
        <v>11</v>
      </c>
      <c r="P99" s="54">
        <f t="shared" si="94"/>
        <v>1</v>
      </c>
      <c r="Q99" s="54">
        <f t="shared" si="94"/>
        <v>3</v>
      </c>
      <c r="R99" s="54">
        <f t="shared" si="94"/>
        <v>2</v>
      </c>
      <c r="S99" s="54" t="str">
        <f t="shared" si="94"/>
        <v>o</v>
      </c>
      <c r="T99" s="26">
        <f t="shared" si="94"/>
        <v>15</v>
      </c>
      <c r="U99" s="54">
        <f t="shared" si="94"/>
        <v>0</v>
      </c>
      <c r="V99" s="54">
        <f t="shared" si="94"/>
        <v>0</v>
      </c>
      <c r="W99" s="19" t="str">
        <f t="shared" si="94"/>
        <v/>
      </c>
      <c r="X99" s="23">
        <f>IF(X70&gt;0,VLOOKUP(X70,'[3]2020_Envelope'!$BH$6:$CR$128,18),"")</f>
        <v>12.069990783410139</v>
      </c>
      <c r="Y99" s="23">
        <f>IF(Y70&gt;0,VLOOKUP(Y70,'[3]2020_Envelope'!$BH$6:$CR$128,18),"")</f>
        <v>62.873870967741929</v>
      </c>
      <c r="Z99" s="23">
        <f>IF(Z70&gt;0,VLOOKUP(Z70,'[3]2020_Envelope'!$BH$6:$CR$128,18),"")</f>
        <v>22.869456221198156</v>
      </c>
      <c r="AA99" s="23">
        <f>IF(AA70&gt;0,VLOOKUP(AA70,'[3]2020_Envelope'!$BH$6:$CR$128,18),"")</f>
        <v>62.87988721804512</v>
      </c>
      <c r="AB99" s="23">
        <f>IF(AB70&gt;0,VLOOKUP(AB70,'[3]2020_Envelope'!$BH$6:$CR$128,18),"")</f>
        <v>50.088095238095235</v>
      </c>
      <c r="AC99" s="23">
        <f>IF(AC70&gt;0,VLOOKUP(AC70,'[3]2020_Envelope'!$BH$6:$CR$128,18),"")</f>
        <v>23.357142857142861</v>
      </c>
      <c r="AD99" s="22" t="str">
        <f>IF(AD70&gt;0,VLOOKUP(AD70,'[3]2020_HVAC'!$EY$7:$KA$83,74),"")</f>
        <v/>
      </c>
      <c r="AE99" s="22" t="str">
        <f>IF(AE70&gt;0,VLOOKUP(AE70,'[3]2020_HVAC'!$EY$7:$KA$83,74),"")</f>
        <v/>
      </c>
      <c r="AF99" s="22" t="str">
        <f>IF(AF70&gt;0,VLOOKUP(AF70,'[3]2020_HVAC'!$EY$7:$KA$83,74),"")</f>
        <v/>
      </c>
      <c r="AG99" s="61">
        <f>VLOOKUP($C99,[2]Performance!$A$3:$K$36,3)</f>
        <v>2</v>
      </c>
      <c r="AH99" s="61">
        <f t="shared" si="89"/>
        <v>76</v>
      </c>
      <c r="AI99" s="22">
        <f>IF(AI70&gt;0,VLOOKUP(AI70,'[3]2020_HVAC'!$EY$7:$KA$83,AH99),"")</f>
        <v>12.440426736714599</v>
      </c>
      <c r="AJ99" s="22" t="str">
        <f>IF(AJ70&gt;0,VLOOKUP(AJ70,'[3]2020_HVAC'!$EY$7:$KA$83,74),"")</f>
        <v/>
      </c>
      <c r="AK99" s="22">
        <f>IF(AK70&gt;0,VLOOKUP(AK70,'[3]2020_HVAC'!$EY$7:$KA$83,74),"")</f>
        <v>42</v>
      </c>
      <c r="AL99" s="22">
        <f>IF(AL70&gt;0,VLOOKUP(AL70,'[3]2020_HVAC'!$EY$7:$KA$83,74),"")</f>
        <v>2.2285714285714286</v>
      </c>
      <c r="AM99" s="22" t="str">
        <f>IF(AM70&gt;0,VLOOKUP(AM70,'[3]2020_HVAC'!$EY$7:$KA$83,74),"")</f>
        <v/>
      </c>
      <c r="AN99" s="22" t="str">
        <f>IF(AN70&gt;0,VLOOKUP(AN70,'[3]2020_HVAC'!$EY$7:$KA$83,74),"")</f>
        <v/>
      </c>
      <c r="AO99" s="14">
        <f t="shared" si="90"/>
        <v>40713.041803128726</v>
      </c>
      <c r="AP99" s="23">
        <f>IF(AP70&gt;0,VLOOKUP(AP70,'[3]2020_Envelope'!$BH$6:$CR$128,19),"")</f>
        <v>5.8406499402628445</v>
      </c>
      <c r="AQ99" s="23">
        <f>IF(AQ70&gt;0,VLOOKUP(AQ70,'[3]2020_Envelope'!$BH$6:$CR$128,19),"")</f>
        <v>20.668788530465942</v>
      </c>
      <c r="AR99" s="23">
        <f>IF(AR70&gt;0,VLOOKUP(AR70,'[3]2020_Envelope'!$BH$6:$CR$128,19),"")</f>
        <v>11.066494623655915</v>
      </c>
      <c r="AS99" s="23">
        <f>IF(AS70&gt;0,VLOOKUP(AS70,'[3]2020_Envelope'!$BH$6:$CR$128,19),"")</f>
        <v>54.677473684210533</v>
      </c>
      <c r="AT99" s="23">
        <f>IF(AT70&gt;0,VLOOKUP(AT70,'[3]2020_Envelope'!$BH$6:$CR$128,19),"")</f>
        <v>46.138047138047135</v>
      </c>
      <c r="AU99" s="23">
        <f>IF(AU70&gt;0,VLOOKUP(AU70,'[3]2020_Envelope'!$BH$6:$CR$128,19),"")</f>
        <v>21.515151515151516</v>
      </c>
      <c r="AV99" s="22" t="str">
        <f>IF(AV70&gt;0,VLOOKUP(AV70,'[3]2020_HVAC'!$EY$7:$KA$83,77),"")</f>
        <v/>
      </c>
      <c r="AW99" s="22" t="str">
        <f>IF(AW70&gt;0,VLOOKUP(AW70,'[3]2020_HVAC'!$EY$7:$KA$83,77),"")</f>
        <v/>
      </c>
      <c r="AX99" s="22" t="str">
        <f>IF(AX70&gt;0,VLOOKUP(AX70,'[3]2020_HVAC'!$EY$7:$KA$83,77),"")</f>
        <v/>
      </c>
      <c r="AY99" s="61">
        <f>VLOOKUP($C99,[1]Performance!$A$3:$K$36,3)</f>
        <v>2</v>
      </c>
      <c r="AZ99" s="61">
        <f t="shared" si="91"/>
        <v>79</v>
      </c>
      <c r="BA99" s="22">
        <f>IF(BA70&gt;0,VLOOKUP(BA70,'[3]2020_HVAC'!$EY$7:$KA$83,AZ99),"")</f>
        <v>8.5503700862652128</v>
      </c>
      <c r="BB99" s="22" t="str">
        <f>IF(BB70&gt;0,VLOOKUP(BB70,'[3]2020_HVAC'!$EY$7:$KA$83,77),"")</f>
        <v/>
      </c>
      <c r="BC99" s="22">
        <f>IF(BC70&gt;0,VLOOKUP(BC70,'[3]2020_HVAC'!$EY$7:$KA$83,77),"")</f>
        <v>38.400000000000006</v>
      </c>
      <c r="BD99" s="22">
        <f>IF(BD70&gt;0,VLOOKUP(BD70,'[3]2020_HVAC'!$EY$7:$KA$83,77),"")</f>
        <v>0.15757575757575756</v>
      </c>
      <c r="BE99" s="22" t="str">
        <f>IF(BE70&gt;0,VLOOKUP(BE70,'[3]2020_HVAC'!$EY$7:$KA$83,77),"")</f>
        <v/>
      </c>
      <c r="BF99" s="22" t="str">
        <f>IF(BF70&gt;0,VLOOKUP(BF70,'[3]2020_HVAC'!$EY$7:$KA$83,77),"")</f>
        <v/>
      </c>
      <c r="BG99" s="14">
        <f t="shared" si="92"/>
        <v>204944.40576287851</v>
      </c>
      <c r="BH99" s="21">
        <f>IF($N99&gt;0,VLOOKUP($C99,[2]Prague!$AB$7:$AN$40,$N99))/((IF($P99=1,'3 PlantsCodes'!$D$26,IF($P99=2,'3 PlantsCodes'!$D$27,IF($P99=3,'3 PlantsCodes'!$D$28,IF($P99=4,'3 PlantsCodes'!#REF!)))))*IF($R99=1,'3 PlantsCodes'!$D$31,IF(CZ_Prague!$R99=2,'3 PlantsCodes'!$D$32)))</f>
        <v>67.850000392559338</v>
      </c>
      <c r="BI99" s="21">
        <f>IF($O99&gt;0,VLOOKUP($C99,[2]Prague!$AB$7:$AN$40,$O99),0)/(IF($Q99=1,'3 PlantsCodes'!$E$26,IF($Q99=3,'3 PlantsCodes'!$E$28,IF($Q99=4,'3 PlantsCodes'!$E$29,1)))*IF($R99=1,'3 PlantsCodes'!$E$31,IF($R99=2,'3 PlantsCodes'!$E$32)))</f>
        <v>4.5258377673903449E-2</v>
      </c>
      <c r="BJ99" s="21">
        <f>VLOOKUP($C99,[2]Prague!$AB$6:$AZ$40,$T99)</f>
        <v>16.547368421052632</v>
      </c>
      <c r="BK99" s="21">
        <f>VLOOKUP($C99,[2]Prague!$B$7:$Y$40,18)</f>
        <v>11.353794285713454</v>
      </c>
      <c r="BL99" s="21">
        <f>VLOOKUP($C99,[2]Prague!$B$7:$AA$40,26)</f>
        <v>0.43562489148249994</v>
      </c>
      <c r="BM99" s="22">
        <f>IF($V99=1,-[4]SFH!$E$5,0)</f>
        <v>0</v>
      </c>
      <c r="BN99" s="63" t="s">
        <v>38</v>
      </c>
      <c r="BO99" s="21">
        <f>IF($N99&gt;0,VLOOKUP($C99,[1]Prague!$AB$7:$AN$40,$N99))/((IF($P99=1,'3 PlantsCodes'!$D$26,IF($P99=2,'3 PlantsCodes'!$D$27,IF($P99=3,'3 PlantsCodes'!$D$28,IF($P99=4,'3 PlantsCodes'!D94)))))*IF($R99=1,'3 PlantsCodes'!$D$31,IF(CZ_Prague!$R99=2,'3 PlantsCodes'!$D$32)))</f>
        <v>63.934170055932249</v>
      </c>
      <c r="BP99" s="21">
        <f>IF($O99&gt;0,VLOOKUP($C99,[1]Prague!$AB$7:$AN$40,$O99),0)/(IF($Q99=1,'3 PlantsCodes'!$E$26,IF($Q99=3,'3 PlantsCodes'!$E$28,IF($Q99=4,'3 PlantsCodes'!$E$29,1)))*IF($R99=1,'3 PlantsCodes'!$E$31,IF($R99=2,'3 PlantsCodes'!$E$32)))</f>
        <v>5.5615443550817802E-2</v>
      </c>
      <c r="BQ99" s="21">
        <f>VLOOKUP($C99,[1]Prague!$AB$6:$AZ$40,$T99)</f>
        <v>25.547368421052632</v>
      </c>
      <c r="BR99" s="21">
        <f>VLOOKUP($C99,[1]Prague!$B$7:$Y$40,18)</f>
        <v>11.676460606061633</v>
      </c>
      <c r="BS99" s="21">
        <f>VLOOKUP($C99,[1]Prague!$B$7:$AA$40,26)</f>
        <v>0.39076658458170371</v>
      </c>
      <c r="BT99" s="22">
        <f>IF($V99=1,-[4]AB!$E$5,0)</f>
        <v>0</v>
      </c>
      <c r="BU99" s="63" t="s">
        <v>38</v>
      </c>
    </row>
    <row r="100" spans="1:73" x14ac:dyDescent="0.25">
      <c r="A100" s="188"/>
      <c r="B100" s="100">
        <v>5</v>
      </c>
      <c r="C100" s="26">
        <f t="shared" ref="C100:W100" si="95">IF(C71="","",C71)</f>
        <v>32</v>
      </c>
      <c r="D100" s="55" t="str">
        <f t="shared" si="95"/>
        <v>+</v>
      </c>
      <c r="E100" s="55" t="str">
        <f t="shared" si="95"/>
        <v>+</v>
      </c>
      <c r="F100" s="54" t="str">
        <f t="shared" si="95"/>
        <v>+</v>
      </c>
      <c r="G100" s="54" t="str">
        <f t="shared" si="95"/>
        <v>o</v>
      </c>
      <c r="H100" s="54">
        <f t="shared" si="95"/>
        <v>0</v>
      </c>
      <c r="I100" s="54">
        <f t="shared" si="95"/>
        <v>4</v>
      </c>
      <c r="J100" s="54">
        <f t="shared" si="95"/>
        <v>3</v>
      </c>
      <c r="K100" s="54">
        <f t="shared" si="95"/>
        <v>2</v>
      </c>
      <c r="L100" s="54">
        <f t="shared" si="95"/>
        <v>1</v>
      </c>
      <c r="M100" s="54">
        <f t="shared" si="95"/>
        <v>4321</v>
      </c>
      <c r="N100" s="54">
        <f t="shared" si="95"/>
        <v>6</v>
      </c>
      <c r="O100" s="54">
        <f t="shared" si="95"/>
        <v>11</v>
      </c>
      <c r="P100" s="54">
        <f t="shared" si="95"/>
        <v>1</v>
      </c>
      <c r="Q100" s="54">
        <f t="shared" si="95"/>
        <v>3</v>
      </c>
      <c r="R100" s="54">
        <f t="shared" si="95"/>
        <v>2</v>
      </c>
      <c r="S100" s="54" t="str">
        <f t="shared" si="95"/>
        <v>o</v>
      </c>
      <c r="T100" s="26">
        <f t="shared" si="95"/>
        <v>15</v>
      </c>
      <c r="U100" s="54">
        <f t="shared" si="95"/>
        <v>0</v>
      </c>
      <c r="V100" s="54">
        <f t="shared" si="95"/>
        <v>0</v>
      </c>
      <c r="W100" s="19" t="str">
        <f t="shared" si="95"/>
        <v/>
      </c>
      <c r="X100" s="23">
        <f>IF(X71&gt;0,VLOOKUP(X71,'[3]2020_Envelope'!$BH$6:$CR$128,18),"")</f>
        <v>15.246304147465437</v>
      </c>
      <c r="Y100" s="23">
        <f>IF(Y71&gt;0,VLOOKUP(Y71,'[3]2020_Envelope'!$BH$6:$CR$128,18),"")</f>
        <v>70.823440860215044</v>
      </c>
      <c r="Z100" s="23">
        <f>IF(Z71&gt;0,VLOOKUP(Z71,'[3]2020_Envelope'!$BH$6:$CR$128,18),"")</f>
        <v>27.951557603686631</v>
      </c>
      <c r="AA100" s="23">
        <f>IF(AA71&gt;0,VLOOKUP(AA71,'[3]2020_Envelope'!$BH$6:$CR$128,18),"")</f>
        <v>62.87988721804512</v>
      </c>
      <c r="AB100" s="23">
        <f>IF(AB71&gt;0,VLOOKUP(AB71,'[3]2020_Envelope'!$BH$6:$CR$128,18),"")</f>
        <v>50.088095238095235</v>
      </c>
      <c r="AC100" s="23">
        <f>IF(AC71&gt;0,VLOOKUP(AC71,'[3]2020_Envelope'!$BH$6:$CR$128,18),"")</f>
        <v>23.357142857142861</v>
      </c>
      <c r="AD100" s="22" t="str">
        <f>IF(AD71&gt;0,VLOOKUP(AD71,'[3]2020_HVAC'!$EY$7:$KA$83,74),"")</f>
        <v/>
      </c>
      <c r="AE100" s="22" t="str">
        <f>IF(AE71&gt;0,VLOOKUP(AE71,'[3]2020_HVAC'!$EY$7:$KA$83,74),"")</f>
        <v/>
      </c>
      <c r="AF100" s="22" t="str">
        <f>IF(AF71&gt;0,VLOOKUP(AF71,'[3]2020_HVAC'!$EY$7:$KA$83,74),"")</f>
        <v/>
      </c>
      <c r="AG100" s="61">
        <f>VLOOKUP($C100,[2]Performance!$A$3:$K$36,3)</f>
        <v>2</v>
      </c>
      <c r="AH100" s="61">
        <f t="shared" si="89"/>
        <v>76</v>
      </c>
      <c r="AI100" s="22">
        <f>IF(AI71&gt;0,VLOOKUP(AI71,'[3]2020_HVAC'!$EY$7:$KA$83,AH100),"")</f>
        <v>12.440426736714599</v>
      </c>
      <c r="AJ100" s="22" t="str">
        <f>IF(AJ71&gt;0,VLOOKUP(AJ71,'[3]2020_HVAC'!$EY$7:$KA$83,74),"")</f>
        <v/>
      </c>
      <c r="AK100" s="22">
        <f>IF(AK71&gt;0,VLOOKUP(AK71,'[3]2020_HVAC'!$EY$7:$KA$83,74),"")</f>
        <v>42</v>
      </c>
      <c r="AL100" s="22">
        <f>IF(AL71&gt;0,VLOOKUP(AL71,'[3]2020_HVAC'!$EY$7:$KA$83,74),"")</f>
        <v>2.2285714285714286</v>
      </c>
      <c r="AM100" s="22" t="str">
        <f>IF(AM71&gt;0,VLOOKUP(AM71,'[3]2020_HVAC'!$EY$7:$KA$83,74),"")</f>
        <v/>
      </c>
      <c r="AN100" s="22" t="str">
        <f>IF(AN71&gt;0,VLOOKUP(AN71,'[3]2020_HVAC'!$EY$7:$KA$83,74),"")</f>
        <v/>
      </c>
      <c r="AO100" s="14">
        <f t="shared" si="90"/>
        <v>42982.159652591086</v>
      </c>
      <c r="AP100" s="23">
        <f>IF(AP71&gt;0,VLOOKUP(AP71,'[3]2020_Envelope'!$BH$6:$CR$128,19),"")</f>
        <v>7.3776630824372758</v>
      </c>
      <c r="AQ100" s="23">
        <f>IF(AQ71&gt;0,VLOOKUP(AQ71,'[3]2020_Envelope'!$BH$6:$CR$128,19),"")</f>
        <v>23.282083632019113</v>
      </c>
      <c r="AR100" s="23">
        <f>IF(AR71&gt;0,VLOOKUP(AR71,'[3]2020_Envelope'!$BH$6:$CR$128,19),"")</f>
        <v>13.525715651135004</v>
      </c>
      <c r="AS100" s="23">
        <f>IF(AS71&gt;0,VLOOKUP(AS71,'[3]2020_Envelope'!$BH$6:$CR$128,19),"")</f>
        <v>54.677473684210533</v>
      </c>
      <c r="AT100" s="23">
        <f>IF(AT71&gt;0,VLOOKUP(AT71,'[3]2020_Envelope'!$BH$6:$CR$128,19),"")</f>
        <v>46.138047138047135</v>
      </c>
      <c r="AU100" s="23">
        <f>IF(AU71&gt;0,VLOOKUP(AU71,'[3]2020_Envelope'!$BH$6:$CR$128,19),"")</f>
        <v>21.515151515151516</v>
      </c>
      <c r="AV100" s="22" t="str">
        <f>IF(AV71&gt;0,VLOOKUP(AV71,'[3]2020_HVAC'!$EY$7:$KA$83,77),"")</f>
        <v/>
      </c>
      <c r="AW100" s="22" t="str">
        <f>IF(AW71&gt;0,VLOOKUP(AW71,'[3]2020_HVAC'!$EY$7:$KA$83,77),"")</f>
        <v/>
      </c>
      <c r="AX100" s="22" t="str">
        <f>IF(AX71&gt;0,VLOOKUP(AX71,'[3]2020_HVAC'!$EY$7:$KA$83,77),"")</f>
        <v/>
      </c>
      <c r="AY100" s="61">
        <f>VLOOKUP($C100,[1]Performance!$A$3:$K$36,3)</f>
        <v>2</v>
      </c>
      <c r="AZ100" s="61">
        <f t="shared" si="91"/>
        <v>79</v>
      </c>
      <c r="BA100" s="22">
        <f>IF(BA71&gt;0,VLOOKUP(BA71,'[3]2020_HVAC'!$EY$7:$KA$83,AZ100),"")</f>
        <v>8.5503700862652128</v>
      </c>
      <c r="BB100" s="22" t="str">
        <f>IF(BB71&gt;0,VLOOKUP(BB71,'[3]2020_HVAC'!$EY$7:$KA$83,77),"")</f>
        <v/>
      </c>
      <c r="BC100" s="22">
        <f>IF(BC71&gt;0,VLOOKUP(BC71,'[3]2020_HVAC'!$EY$7:$KA$83,77),"")</f>
        <v>38.400000000000006</v>
      </c>
      <c r="BD100" s="22">
        <f>IF(BD71&gt;0,VLOOKUP(BD71,'[3]2020_HVAC'!$EY$7:$KA$83,77),"")</f>
        <v>0.15757575757575756</v>
      </c>
      <c r="BE100" s="22" t="str">
        <f>IF(BE71&gt;0,VLOOKUP(BE71,'[3]2020_HVAC'!$EY$7:$KA$83,77),"")</f>
        <v/>
      </c>
      <c r="BF100" s="22" t="str">
        <f>IF(BF71&gt;0,VLOOKUP(BF71,'[3]2020_HVAC'!$EY$7:$KA$83,77),"")</f>
        <v/>
      </c>
      <c r="BG100" s="14">
        <f t="shared" si="92"/>
        <v>211487.83974137317</v>
      </c>
      <c r="BH100" s="21">
        <f>IF($N100&gt;0,VLOOKUP($C100,[2]Prague!$AB$7:$AN$40,$N100))/((IF($P100=1,'3 PlantsCodes'!$D$26,IF($P100=2,'3 PlantsCodes'!$D$27,IF($P100=3,'3 PlantsCodes'!$D$28,IF($P100=4,'3 PlantsCodes'!#REF!)))))*IF($R100=1,'3 PlantsCodes'!$D$31,IF(CZ_Prague!$R100=2,'3 PlantsCodes'!$D$32)))</f>
        <v>60.69786235006984</v>
      </c>
      <c r="BI100" s="21">
        <f>IF($O100&gt;0,VLOOKUP($C100,[2]Prague!$AB$7:$AN$40,$O100),0)/(IF($Q100=1,'3 PlantsCodes'!$E$26,IF($Q100=3,'3 PlantsCodes'!$E$28,IF($Q100=4,'3 PlantsCodes'!$E$29,1)))*IF($R100=1,'3 PlantsCodes'!$E$31,IF($R100=2,'3 PlantsCodes'!$E$32)))</f>
        <v>4.194869607468852E-2</v>
      </c>
      <c r="BJ100" s="21">
        <f>VLOOKUP($C100,[2]Prague!$AB$6:$AZ$40,$T100)</f>
        <v>16.547368421052632</v>
      </c>
      <c r="BK100" s="21">
        <f>VLOOKUP($C100,[2]Prague!$B$7:$Y$40,18)</f>
        <v>11.353794285713454</v>
      </c>
      <c r="BL100" s="21">
        <f>VLOOKUP($C100,[2]Prague!$B$7:$AA$40,26)</f>
        <v>0.42280698035880704</v>
      </c>
      <c r="BM100" s="22">
        <f>IF($V100=1,-[4]SFH!$E$5,0)</f>
        <v>0</v>
      </c>
      <c r="BN100" s="63" t="s">
        <v>38</v>
      </c>
      <c r="BO100" s="21">
        <f>IF($N100&gt;0,VLOOKUP($C100,[1]Prague!$AB$7:$AN$40,$N100))/((IF($P100=1,'3 PlantsCodes'!$D$26,IF($P100=2,'3 PlantsCodes'!$D$27,IF($P100=3,'3 PlantsCodes'!$D$28,IF($P100=4,'3 PlantsCodes'!D95)))))*IF($R100=1,'3 PlantsCodes'!$D$31,IF(CZ_Prague!$R100=2,'3 PlantsCodes'!$D$32)))</f>
        <v>60.801455330619135</v>
      </c>
      <c r="BP100" s="21">
        <f>IF($O100&gt;0,VLOOKUP($C100,[1]Prague!$AB$7:$AN$40,$O100),0)/(IF($Q100=1,'3 PlantsCodes'!$E$26,IF($Q100=3,'3 PlantsCodes'!$E$28,IF($Q100=4,'3 PlantsCodes'!$E$29,1)))*IF($R100=1,'3 PlantsCodes'!$E$31,IF($R100=2,'3 PlantsCodes'!$E$32)))</f>
        <v>5.4928521472534825E-2</v>
      </c>
      <c r="BQ100" s="21">
        <f>VLOOKUP($C100,[1]Prague!$AB$6:$AZ$40,$T100)</f>
        <v>25.547368421052632</v>
      </c>
      <c r="BR100" s="21">
        <f>VLOOKUP($C100,[1]Prague!$B$7:$Y$40,18)</f>
        <v>11.676460606061633</v>
      </c>
      <c r="BS100" s="21">
        <f>VLOOKUP($C100,[1]Prague!$B$7:$AA$40,26)</f>
        <v>0.38622794800323229</v>
      </c>
      <c r="BT100" s="22">
        <f>IF($V100=1,-[4]AB!$E$5,0)</f>
        <v>0</v>
      </c>
      <c r="BU100" s="63" t="s">
        <v>38</v>
      </c>
    </row>
    <row r="101" spans="1:73" x14ac:dyDescent="0.25">
      <c r="A101" s="188"/>
      <c r="B101" s="100">
        <v>6</v>
      </c>
      <c r="C101" s="26">
        <f t="shared" ref="C101:W101" si="96">IF(C72="","",C72)</f>
        <v>26</v>
      </c>
      <c r="D101" s="55" t="str">
        <f t="shared" si="96"/>
        <v>o+</v>
      </c>
      <c r="E101" s="55" t="str">
        <f t="shared" si="96"/>
        <v>+</v>
      </c>
      <c r="F101" s="54" t="str">
        <f t="shared" si="96"/>
        <v>+</v>
      </c>
      <c r="G101" s="54" t="str">
        <f t="shared" si="96"/>
        <v>o</v>
      </c>
      <c r="H101" s="54">
        <f t="shared" si="96"/>
        <v>1</v>
      </c>
      <c r="I101" s="54">
        <f t="shared" si="96"/>
        <v>3</v>
      </c>
      <c r="J101" s="54">
        <f t="shared" si="96"/>
        <v>3</v>
      </c>
      <c r="K101" s="54">
        <f t="shared" si="96"/>
        <v>2</v>
      </c>
      <c r="L101" s="54">
        <f t="shared" si="96"/>
        <v>2</v>
      </c>
      <c r="M101" s="54">
        <f t="shared" si="96"/>
        <v>3322</v>
      </c>
      <c r="N101" s="54">
        <f t="shared" si="96"/>
        <v>6</v>
      </c>
      <c r="O101" s="54">
        <f t="shared" si="96"/>
        <v>11</v>
      </c>
      <c r="P101" s="54">
        <f t="shared" si="96"/>
        <v>1</v>
      </c>
      <c r="Q101" s="54">
        <f t="shared" si="96"/>
        <v>3</v>
      </c>
      <c r="R101" s="54">
        <f t="shared" si="96"/>
        <v>2</v>
      </c>
      <c r="S101" s="54" t="str">
        <f t="shared" si="96"/>
        <v>o</v>
      </c>
      <c r="T101" s="26">
        <f t="shared" si="96"/>
        <v>15</v>
      </c>
      <c r="U101" s="54">
        <f t="shared" si="96"/>
        <v>0</v>
      </c>
      <c r="V101" s="54">
        <f t="shared" si="96"/>
        <v>0</v>
      </c>
      <c r="W101" s="19" t="str">
        <f t="shared" si="96"/>
        <v/>
      </c>
      <c r="X101" s="23">
        <f>IF(X72&gt;0,VLOOKUP(X72,'[3]2020_Envelope'!$BH$6:$CR$128,18),"")</f>
        <v>12.069990783410139</v>
      </c>
      <c r="Y101" s="23">
        <f>IF(Y72&gt;0,VLOOKUP(Y72,'[3]2020_Envelope'!$BH$6:$CR$128,18),"")</f>
        <v>62.873870967741929</v>
      </c>
      <c r="Z101" s="23">
        <f>IF(Z72&gt;0,VLOOKUP(Z72,'[3]2020_Envelope'!$BH$6:$CR$128,18),"")</f>
        <v>22.869456221198156</v>
      </c>
      <c r="AA101" s="23">
        <f>IF(AA72&gt;0,VLOOKUP(AA72,'[3]2020_Envelope'!$BH$6:$CR$128,18),"")</f>
        <v>62.87988721804512</v>
      </c>
      <c r="AB101" s="23">
        <f>IF(AB72&gt;0,VLOOKUP(AB72,'[3]2020_Envelope'!$BH$6:$CR$128,18),"")</f>
        <v>50.088095238095235</v>
      </c>
      <c r="AC101" s="23">
        <f>IF(AC72&gt;0,VLOOKUP(AC72,'[3]2020_Envelope'!$BH$6:$CR$128,18),"")</f>
        <v>23.357142857142861</v>
      </c>
      <c r="AD101" s="22">
        <f>IF(AD72&gt;0,VLOOKUP(AD72,'[3]2020_HVAC'!$EY$7:$KA$83,74),"")</f>
        <v>5.3374999999999995</v>
      </c>
      <c r="AE101" s="22">
        <f>IF(AE72&gt;0,VLOOKUP(AE72,'[3]2020_HVAC'!$EY$7:$KA$83,74),"")</f>
        <v>14.646100000000001</v>
      </c>
      <c r="AF101" s="22" t="str">
        <f>IF(AF72&gt;0,VLOOKUP(AF72,'[3]2020_HVAC'!$EY$7:$KA$83,74),"")</f>
        <v/>
      </c>
      <c r="AG101" s="61">
        <f>VLOOKUP($C101,[2]Performance!$A$3:$K$36,3)</f>
        <v>2</v>
      </c>
      <c r="AH101" s="61">
        <f t="shared" si="89"/>
        <v>76</v>
      </c>
      <c r="AI101" s="22">
        <f>IF(AI72&gt;0,VLOOKUP(AI72,'[3]2020_HVAC'!$EY$7:$KA$83,AH101),"")</f>
        <v>12.440426736714599</v>
      </c>
      <c r="AJ101" s="22" t="str">
        <f>IF(AJ72&gt;0,VLOOKUP(AJ72,'[3]2020_HVAC'!$EY$7:$KA$83,74),"")</f>
        <v/>
      </c>
      <c r="AK101" s="22">
        <f>IF(AK72&gt;0,VLOOKUP(AK72,'[3]2020_HVAC'!$EY$7:$KA$83,74),"")</f>
        <v>42</v>
      </c>
      <c r="AL101" s="22">
        <f>IF(AL72&gt;0,VLOOKUP(AL72,'[3]2020_HVAC'!$EY$7:$KA$83,74),"")</f>
        <v>2.2285714285714286</v>
      </c>
      <c r="AM101" s="22" t="str">
        <f>IF(AM72&gt;0,VLOOKUP(AM72,'[3]2020_HVAC'!$EY$7:$KA$83,74),"")</f>
        <v/>
      </c>
      <c r="AN101" s="22" t="str">
        <f>IF(AN72&gt;0,VLOOKUP(AN72,'[3]2020_HVAC'!$EY$7:$KA$83,74),"")</f>
        <v/>
      </c>
      <c r="AO101" s="14">
        <f t="shared" si="90"/>
        <v>43510.745803128724</v>
      </c>
      <c r="AP101" s="23">
        <f>IF(AP72&gt;0,VLOOKUP(AP72,'[3]2020_Envelope'!$BH$6:$CR$128,19),"")</f>
        <v>5.8406499402628445</v>
      </c>
      <c r="AQ101" s="23">
        <f>IF(AQ72&gt;0,VLOOKUP(AQ72,'[3]2020_Envelope'!$BH$6:$CR$128,19),"")</f>
        <v>20.668788530465942</v>
      </c>
      <c r="AR101" s="23">
        <f>IF(AR72&gt;0,VLOOKUP(AR72,'[3]2020_Envelope'!$BH$6:$CR$128,19),"")</f>
        <v>11.066494623655915</v>
      </c>
      <c r="AS101" s="23">
        <f>IF(AS72&gt;0,VLOOKUP(AS72,'[3]2020_Envelope'!$BH$6:$CR$128,19),"")</f>
        <v>54.677473684210533</v>
      </c>
      <c r="AT101" s="23">
        <f>IF(AT72&gt;0,VLOOKUP(AT72,'[3]2020_Envelope'!$BH$6:$CR$128,19),"")</f>
        <v>46.138047138047135</v>
      </c>
      <c r="AU101" s="23">
        <f>IF(AU72&gt;0,VLOOKUP(AU72,'[3]2020_Envelope'!$BH$6:$CR$128,19),"")</f>
        <v>21.515151515151516</v>
      </c>
      <c r="AV101" s="22">
        <f>IF(AV72&gt;0,VLOOKUP(AV72,'[3]2020_HVAC'!$EY$7:$KA$83,77),"")</f>
        <v>4.5018181818181811</v>
      </c>
      <c r="AW101" s="22">
        <f>IF(AW72&gt;0,VLOOKUP(AW72,'[3]2020_HVAC'!$EY$7:$KA$83,77),"")</f>
        <v>11.323573333333332</v>
      </c>
      <c r="AX101" s="22" t="str">
        <f>IF(AX72&gt;0,VLOOKUP(AX72,'[3]2020_HVAC'!$EY$7:$KA$83,77),"")</f>
        <v/>
      </c>
      <c r="AY101" s="61">
        <f>VLOOKUP($C101,[1]Performance!$A$3:$K$36,3)</f>
        <v>2</v>
      </c>
      <c r="AZ101" s="61">
        <f t="shared" si="91"/>
        <v>79</v>
      </c>
      <c r="BA101" s="22">
        <f>IF(BA72&gt;0,VLOOKUP(BA72,'[3]2020_HVAC'!$EY$7:$KA$83,AZ101),"")</f>
        <v>8.5503700862652128</v>
      </c>
      <c r="BB101" s="22" t="str">
        <f>IF(BB72&gt;0,VLOOKUP(BB72,'[3]2020_HVAC'!$EY$7:$KA$83,77),"")</f>
        <v/>
      </c>
      <c r="BC101" s="22">
        <f>IF(BC72&gt;0,VLOOKUP(BC72,'[3]2020_HVAC'!$EY$7:$KA$83,77),"")</f>
        <v>38.400000000000006</v>
      </c>
      <c r="BD101" s="22">
        <f>IF(BD72&gt;0,VLOOKUP(BD72,'[3]2020_HVAC'!$EY$7:$KA$83,77),"")</f>
        <v>0.15757575757575756</v>
      </c>
      <c r="BE101" s="22" t="str">
        <f>IF(BE72&gt;0,VLOOKUP(BE72,'[3]2020_HVAC'!$EY$7:$KA$83,77),"")</f>
        <v/>
      </c>
      <c r="BF101" s="22" t="str">
        <f>IF(BF72&gt;0,VLOOKUP(BF72,'[3]2020_HVAC'!$EY$7:$KA$83,77),"")</f>
        <v/>
      </c>
      <c r="BG101" s="14">
        <f t="shared" si="92"/>
        <v>220611.54336287852</v>
      </c>
      <c r="BH101" s="21">
        <f>IF($N101&gt;0,VLOOKUP($C101,[2]Prague!$AB$7:$AN$40,$N101))/((IF($P101=1,'3 PlantsCodes'!$D$26,IF($P101=2,'3 PlantsCodes'!$D$27,IF($P101=3,'3 PlantsCodes'!$D$28,IF($P101=4,'3 PlantsCodes'!#REF!)))))*IF($R101=1,'3 PlantsCodes'!$D$31,IF(CZ_Prague!$R101=2,'3 PlantsCodes'!$D$32)))</f>
        <v>48.051558503694316</v>
      </c>
      <c r="BI101" s="21">
        <f>IF($O101&gt;0,VLOOKUP($C101,[2]Prague!$AB$7:$AN$40,$O101),0)/(IF($Q101=1,'3 PlantsCodes'!$E$26,IF($Q101=3,'3 PlantsCodes'!$E$28,IF($Q101=4,'3 PlantsCodes'!$E$29,1)))*IF($R101=1,'3 PlantsCodes'!$E$31,IF($R101=2,'3 PlantsCodes'!$E$32)))</f>
        <v>3.9020856343119983E-2</v>
      </c>
      <c r="BJ101" s="21">
        <f>VLOOKUP($C101,[2]Prague!$AB$6:$AZ$40,$T101)</f>
        <v>16.547368421052632</v>
      </c>
      <c r="BK101" s="21">
        <f>VLOOKUP($C101,[2]Prague!$B$7:$Y$40,18)</f>
        <v>11.353794285713454</v>
      </c>
      <c r="BL101" s="21">
        <f>VLOOKUP($C101,[2]Prague!$B$7:$AA$40,26)</f>
        <v>4.8917258748368191</v>
      </c>
      <c r="BM101" s="22">
        <f>IF($V101=1,-[4]SFH!$E$5,0)</f>
        <v>0</v>
      </c>
      <c r="BN101" s="63" t="s">
        <v>38</v>
      </c>
      <c r="BO101" s="21">
        <f>IF($N101&gt;0,VLOOKUP($C101,[1]Prague!$AB$7:$AN$40,$N101))/((IF($P101=1,'3 PlantsCodes'!$D$26,IF($P101=2,'3 PlantsCodes'!$D$27,IF($P101=3,'3 PlantsCodes'!$D$28,IF($P101=4,'3 PlantsCodes'!D96)))))*IF($R101=1,'3 PlantsCodes'!$D$31,IF(CZ_Prague!$R101=2,'3 PlantsCodes'!$D$32)))</f>
        <v>45.069312967291545</v>
      </c>
      <c r="BP101" s="21">
        <f>IF($O101&gt;0,VLOOKUP($C101,[1]Prague!$AB$7:$AN$40,$O101),0)/(IF($Q101=1,'3 PlantsCodes'!$E$26,IF($Q101=3,'3 PlantsCodes'!$E$28,IF($Q101=4,'3 PlantsCodes'!$E$29,1)))*IF($R101=1,'3 PlantsCodes'!$E$31,IF($R101=2,'3 PlantsCodes'!$E$32)))</f>
        <v>4.7477032599852566E-2</v>
      </c>
      <c r="BQ101" s="21">
        <f>VLOOKUP($C101,[1]Prague!$AB$6:$AZ$40,$T101)</f>
        <v>25.547368421052632</v>
      </c>
      <c r="BR101" s="21">
        <f>VLOOKUP($C101,[1]Prague!$B$7:$Y$40,18)</f>
        <v>11.676460606061633</v>
      </c>
      <c r="BS101" s="21">
        <f>VLOOKUP($C101,[1]Prague!$B$7:$AA$40,26)</f>
        <v>4.7059096781668703</v>
      </c>
      <c r="BT101" s="22">
        <f>IF($V101=1,-[4]AB!$E$5,0)</f>
        <v>0</v>
      </c>
      <c r="BU101" s="63" t="s">
        <v>38</v>
      </c>
    </row>
    <row r="102" spans="1:73" x14ac:dyDescent="0.25">
      <c r="A102" s="188"/>
      <c r="B102" s="100">
        <v>7</v>
      </c>
      <c r="C102" s="26">
        <f t="shared" ref="C102:W102" si="97">IF(C73="","",C73)</f>
        <v>34</v>
      </c>
      <c r="D102" s="55" t="str">
        <f t="shared" si="97"/>
        <v>+</v>
      </c>
      <c r="E102" s="55" t="str">
        <f t="shared" si="97"/>
        <v>+</v>
      </c>
      <c r="F102" s="54" t="str">
        <f t="shared" si="97"/>
        <v>+</v>
      </c>
      <c r="G102" s="54" t="str">
        <f t="shared" si="97"/>
        <v>o</v>
      </c>
      <c r="H102" s="54">
        <f t="shared" si="97"/>
        <v>1</v>
      </c>
      <c r="I102" s="54">
        <f t="shared" si="97"/>
        <v>4</v>
      </c>
      <c r="J102" s="54">
        <f t="shared" si="97"/>
        <v>3</v>
      </c>
      <c r="K102" s="54">
        <f t="shared" si="97"/>
        <v>2</v>
      </c>
      <c r="L102" s="54">
        <f t="shared" si="97"/>
        <v>2</v>
      </c>
      <c r="M102" s="54">
        <f t="shared" si="97"/>
        <v>4322</v>
      </c>
      <c r="N102" s="54">
        <f t="shared" si="97"/>
        <v>6</v>
      </c>
      <c r="O102" s="54">
        <f t="shared" si="97"/>
        <v>11</v>
      </c>
      <c r="P102" s="54">
        <f t="shared" si="97"/>
        <v>1</v>
      </c>
      <c r="Q102" s="54">
        <f t="shared" si="97"/>
        <v>3</v>
      </c>
      <c r="R102" s="54">
        <f t="shared" si="97"/>
        <v>2</v>
      </c>
      <c r="S102" s="54" t="str">
        <f t="shared" si="97"/>
        <v>o</v>
      </c>
      <c r="T102" s="26">
        <f t="shared" si="97"/>
        <v>15</v>
      </c>
      <c r="U102" s="54">
        <f t="shared" si="97"/>
        <v>0</v>
      </c>
      <c r="V102" s="54">
        <f t="shared" si="97"/>
        <v>0</v>
      </c>
      <c r="W102" s="19" t="str">
        <f t="shared" si="97"/>
        <v/>
      </c>
      <c r="X102" s="23">
        <f>IF(X73&gt;0,VLOOKUP(X73,'[3]2020_Envelope'!$BH$6:$CR$128,18),"")</f>
        <v>15.246304147465437</v>
      </c>
      <c r="Y102" s="23">
        <f>IF(Y73&gt;0,VLOOKUP(Y73,'[3]2020_Envelope'!$BH$6:$CR$128,18),"")</f>
        <v>70.823440860215044</v>
      </c>
      <c r="Z102" s="23">
        <f>IF(Z73&gt;0,VLOOKUP(Z73,'[3]2020_Envelope'!$BH$6:$CR$128,18),"")</f>
        <v>27.951557603686631</v>
      </c>
      <c r="AA102" s="23">
        <f>IF(AA73&gt;0,VLOOKUP(AA73,'[3]2020_Envelope'!$BH$6:$CR$128,18),"")</f>
        <v>62.87988721804512</v>
      </c>
      <c r="AB102" s="23">
        <f>IF(AB73&gt;0,VLOOKUP(AB73,'[3]2020_Envelope'!$BH$6:$CR$128,18),"")</f>
        <v>50.088095238095235</v>
      </c>
      <c r="AC102" s="23">
        <f>IF(AC73&gt;0,VLOOKUP(AC73,'[3]2020_Envelope'!$BH$6:$CR$128,18),"")</f>
        <v>23.357142857142861</v>
      </c>
      <c r="AD102" s="22">
        <f>IF(AD73&gt;0,VLOOKUP(AD73,'[3]2020_HVAC'!$EY$7:$KA$83,74),"")</f>
        <v>5.3374999999999995</v>
      </c>
      <c r="AE102" s="22">
        <f>IF(AE73&gt;0,VLOOKUP(AE73,'[3]2020_HVAC'!$EY$7:$KA$83,74),"")</f>
        <v>14.646100000000001</v>
      </c>
      <c r="AF102" s="22" t="str">
        <f>IF(AF73&gt;0,VLOOKUP(AF73,'[3]2020_HVAC'!$EY$7:$KA$83,74),"")</f>
        <v/>
      </c>
      <c r="AG102" s="61">
        <f>VLOOKUP($C102,[2]Performance!$A$3:$K$36,3)</f>
        <v>2</v>
      </c>
      <c r="AH102" s="61">
        <f t="shared" si="89"/>
        <v>76</v>
      </c>
      <c r="AI102" s="22">
        <f>IF(AI73&gt;0,VLOOKUP(AI73,'[3]2020_HVAC'!$EY$7:$KA$83,AH102),"")</f>
        <v>12.440426736714599</v>
      </c>
      <c r="AJ102" s="22" t="str">
        <f>IF(AJ73&gt;0,VLOOKUP(AJ73,'[3]2020_HVAC'!$EY$7:$KA$83,74),"")</f>
        <v/>
      </c>
      <c r="AK102" s="22">
        <f>IF(AK73&gt;0,VLOOKUP(AK73,'[3]2020_HVAC'!$EY$7:$KA$83,74),"")</f>
        <v>42</v>
      </c>
      <c r="AL102" s="22">
        <f>IF(AL73&gt;0,VLOOKUP(AL73,'[3]2020_HVAC'!$EY$7:$KA$83,74),"")</f>
        <v>2.2285714285714286</v>
      </c>
      <c r="AM102" s="22" t="str">
        <f>IF(AM73&gt;0,VLOOKUP(AM73,'[3]2020_HVAC'!$EY$7:$KA$83,74),"")</f>
        <v/>
      </c>
      <c r="AN102" s="22" t="str">
        <f>IF(AN73&gt;0,VLOOKUP(AN73,'[3]2020_HVAC'!$EY$7:$KA$83,74),"")</f>
        <v/>
      </c>
      <c r="AO102" s="14">
        <f t="shared" si="90"/>
        <v>45779.863652591092</v>
      </c>
      <c r="AP102" s="23">
        <f>IF(AP73&gt;0,VLOOKUP(AP73,'[3]2020_Envelope'!$BH$6:$CR$128,19),"")</f>
        <v>7.3776630824372758</v>
      </c>
      <c r="AQ102" s="23">
        <f>IF(AQ73&gt;0,VLOOKUP(AQ73,'[3]2020_Envelope'!$BH$6:$CR$128,19),"")</f>
        <v>23.282083632019113</v>
      </c>
      <c r="AR102" s="23">
        <f>IF(AR73&gt;0,VLOOKUP(AR73,'[3]2020_Envelope'!$BH$6:$CR$128,19),"")</f>
        <v>13.525715651135004</v>
      </c>
      <c r="AS102" s="23">
        <f>IF(AS73&gt;0,VLOOKUP(AS73,'[3]2020_Envelope'!$BH$6:$CR$128,19),"")</f>
        <v>54.677473684210533</v>
      </c>
      <c r="AT102" s="23">
        <f>IF(AT73&gt;0,VLOOKUP(AT73,'[3]2020_Envelope'!$BH$6:$CR$128,19),"")</f>
        <v>46.138047138047135</v>
      </c>
      <c r="AU102" s="23">
        <f>IF(AU73&gt;0,VLOOKUP(AU73,'[3]2020_Envelope'!$BH$6:$CR$128,19),"")</f>
        <v>21.515151515151516</v>
      </c>
      <c r="AV102" s="22">
        <f>IF(AV73&gt;0,VLOOKUP(AV73,'[3]2020_HVAC'!$EY$7:$KA$83,77),"")</f>
        <v>4.5018181818181811</v>
      </c>
      <c r="AW102" s="22">
        <f>IF(AW73&gt;0,VLOOKUP(AW73,'[3]2020_HVAC'!$EY$7:$KA$83,77),"")</f>
        <v>11.323573333333332</v>
      </c>
      <c r="AX102" s="22" t="str">
        <f>IF(AX73&gt;0,VLOOKUP(AX73,'[3]2020_HVAC'!$EY$7:$KA$83,77),"")</f>
        <v/>
      </c>
      <c r="AY102" s="61">
        <f>VLOOKUP($C102,[1]Performance!$A$3:$K$36,3)</f>
        <v>2</v>
      </c>
      <c r="AZ102" s="61">
        <f t="shared" si="91"/>
        <v>79</v>
      </c>
      <c r="BA102" s="22">
        <f>IF(BA73&gt;0,VLOOKUP(BA73,'[3]2020_HVAC'!$EY$7:$KA$83,AZ102),"")</f>
        <v>8.5503700862652128</v>
      </c>
      <c r="BB102" s="22" t="str">
        <f>IF(BB73&gt;0,VLOOKUP(BB73,'[3]2020_HVAC'!$EY$7:$KA$83,77),"")</f>
        <v/>
      </c>
      <c r="BC102" s="22">
        <f>IF(BC73&gt;0,VLOOKUP(BC73,'[3]2020_HVAC'!$EY$7:$KA$83,77),"")</f>
        <v>38.400000000000006</v>
      </c>
      <c r="BD102" s="22">
        <f>IF(BD73&gt;0,VLOOKUP(BD73,'[3]2020_HVAC'!$EY$7:$KA$83,77),"")</f>
        <v>0.15757575757575756</v>
      </c>
      <c r="BE102" s="22" t="str">
        <f>IF(BE73&gt;0,VLOOKUP(BE73,'[3]2020_HVAC'!$EY$7:$KA$83,77),"")</f>
        <v/>
      </c>
      <c r="BF102" s="22" t="str">
        <f>IF(BF73&gt;0,VLOOKUP(BF73,'[3]2020_HVAC'!$EY$7:$KA$83,77),"")</f>
        <v/>
      </c>
      <c r="BG102" s="14">
        <f t="shared" si="92"/>
        <v>227154.97734137319</v>
      </c>
      <c r="BH102" s="21">
        <f>IF($N102&gt;0,VLOOKUP($C102,[2]Prague!$AB$7:$AN$40,$N102))/((IF($P102=1,'3 PlantsCodes'!$D$26,IF($P102=2,'3 PlantsCodes'!$D$27,IF($P102=3,'3 PlantsCodes'!$D$28,IF($P102=4,'3 PlantsCodes'!#REF!)))))*IF($R102=1,'3 PlantsCodes'!$D$31,IF(CZ_Prague!$R102=2,'3 PlantsCodes'!$D$32)))</f>
        <v>42.089555010020298</v>
      </c>
      <c r="BI102" s="21">
        <f>IF($O102&gt;0,VLOOKUP($C102,[2]Prague!$AB$7:$AN$40,$O102),0)/(IF($Q102=1,'3 PlantsCodes'!$E$26,IF($Q102=3,'3 PlantsCodes'!$E$28,IF($Q102=4,'3 PlantsCodes'!$E$29,1)))*IF($R102=1,'3 PlantsCodes'!$E$31,IF($R102=2,'3 PlantsCodes'!$E$32)))</f>
        <v>3.6128147094485107E-2</v>
      </c>
      <c r="BJ102" s="21">
        <f>VLOOKUP($C102,[2]Prague!$AB$6:$AZ$40,$T102)</f>
        <v>16.547368421052632</v>
      </c>
      <c r="BK102" s="21">
        <f>VLOOKUP($C102,[2]Prague!$B$7:$Y$40,18)</f>
        <v>11.353794285713454</v>
      </c>
      <c r="BL102" s="21">
        <f>VLOOKUP($C102,[2]Prague!$B$7:$AA$40,26)</f>
        <v>4.8782134295993362</v>
      </c>
      <c r="BM102" s="22">
        <f>IF($V102=1,-[4]SFH!$E$5,0)</f>
        <v>0</v>
      </c>
      <c r="BN102" s="63" t="s">
        <v>38</v>
      </c>
      <c r="BO102" s="21">
        <f>IF($N102&gt;0,VLOOKUP($C102,[1]Prague!$AB$7:$AN$40,$N102))/((IF($P102=1,'3 PlantsCodes'!$D$26,IF($P102=2,'3 PlantsCodes'!$D$27,IF($P102=3,'3 PlantsCodes'!$D$28,IF($P102=4,'3 PlantsCodes'!D97)))))*IF($R102=1,'3 PlantsCodes'!$D$31,IF(CZ_Prague!$R102=2,'3 PlantsCodes'!$D$32)))</f>
        <v>42.536871311451989</v>
      </c>
      <c r="BP102" s="21">
        <f>IF($O102&gt;0,VLOOKUP($C102,[1]Prague!$AB$7:$AN$40,$O102),0)/(IF($Q102=1,'3 PlantsCodes'!$E$26,IF($Q102=3,'3 PlantsCodes'!$E$28,IF($Q102=4,'3 PlantsCodes'!$E$29,1)))*IF($R102=1,'3 PlantsCodes'!$E$31,IF($R102=2,'3 PlantsCodes'!$E$32)))</f>
        <v>4.6710239187876437E-2</v>
      </c>
      <c r="BQ102" s="21">
        <f>VLOOKUP($C102,[1]Prague!$AB$6:$AZ$40,$T102)</f>
        <v>25.547368421052632</v>
      </c>
      <c r="BR102" s="21">
        <f>VLOOKUP($C102,[1]Prague!$B$7:$Y$40,18)</f>
        <v>11.676460606061633</v>
      </c>
      <c r="BS102" s="21">
        <f>VLOOKUP($C102,[1]Prague!$B$7:$AA$40,26)</f>
        <v>4.7012123578135423</v>
      </c>
      <c r="BT102" s="22">
        <f>IF($V102=1,-[4]AB!$E$5,0)</f>
        <v>0</v>
      </c>
      <c r="BU102" s="63" t="s">
        <v>38</v>
      </c>
    </row>
    <row r="103" spans="1:73" x14ac:dyDescent="0.25">
      <c r="A103" s="188"/>
      <c r="B103" s="100">
        <v>8</v>
      </c>
      <c r="C103" s="26">
        <f t="shared" ref="C103:W103" si="98">IF(C74="","",C74)</f>
        <v>8</v>
      </c>
      <c r="D103" s="55" t="str">
        <f t="shared" si="98"/>
        <v>o</v>
      </c>
      <c r="E103" s="55" t="str">
        <f t="shared" si="98"/>
        <v>o</v>
      </c>
      <c r="F103" s="54" t="str">
        <f t="shared" si="98"/>
        <v>+</v>
      </c>
      <c r="G103" s="54" t="str">
        <f t="shared" si="98"/>
        <v>o</v>
      </c>
      <c r="H103" s="54">
        <f t="shared" si="98"/>
        <v>0</v>
      </c>
      <c r="I103" s="54">
        <f t="shared" si="98"/>
        <v>2</v>
      </c>
      <c r="J103" s="54">
        <f t="shared" si="98"/>
        <v>1</v>
      </c>
      <c r="K103" s="54">
        <f t="shared" si="98"/>
        <v>2</v>
      </c>
      <c r="L103" s="54">
        <f t="shared" si="98"/>
        <v>1</v>
      </c>
      <c r="M103" s="54">
        <f t="shared" si="98"/>
        <v>2121</v>
      </c>
      <c r="N103" s="54">
        <f t="shared" si="98"/>
        <v>8</v>
      </c>
      <c r="O103" s="54">
        <f t="shared" si="98"/>
        <v>13</v>
      </c>
      <c r="P103" s="54">
        <f t="shared" si="98"/>
        <v>1</v>
      </c>
      <c r="Q103" s="54">
        <f t="shared" si="98"/>
        <v>1</v>
      </c>
      <c r="R103" s="54">
        <f t="shared" si="98"/>
        <v>2</v>
      </c>
      <c r="S103" s="54" t="str">
        <f t="shared" si="98"/>
        <v>o</v>
      </c>
      <c r="T103" s="26">
        <f t="shared" si="98"/>
        <v>17</v>
      </c>
      <c r="U103" s="54">
        <f t="shared" si="98"/>
        <v>0</v>
      </c>
      <c r="V103" s="54">
        <f t="shared" si="98"/>
        <v>0</v>
      </c>
      <c r="W103" s="19" t="str">
        <f t="shared" si="98"/>
        <v/>
      </c>
      <c r="X103" s="23">
        <f>IF(X74&gt;0,VLOOKUP(X74,'[3]2020_Envelope'!$BH$6:$CR$128,18),"")</f>
        <v>8.8936774193548356</v>
      </c>
      <c r="Y103" s="23">
        <f>IF(Y74&gt;0,VLOOKUP(Y74,'[3]2020_Envelope'!$BH$6:$CR$128,18),"")</f>
        <v>54.924301075268815</v>
      </c>
      <c r="Z103" s="23">
        <f>IF(Z74&gt;0,VLOOKUP(Z74,'[3]2020_Envelope'!$BH$6:$CR$128,18),"")</f>
        <v>20.328405529953915</v>
      </c>
      <c r="AA103" s="23">
        <f>IF(AA74&gt;0,VLOOKUP(AA74,'[3]2020_Envelope'!$BH$6:$CR$128,18),"")</f>
        <v>6.2879887218045125</v>
      </c>
      <c r="AB103" s="23">
        <f>IF(AB74&gt;0,VLOOKUP(AB74,'[3]2020_Envelope'!$BH$6:$CR$128,18),"")</f>
        <v>50.088095238095235</v>
      </c>
      <c r="AC103" s="23">
        <f>IF(AC74&gt;0,VLOOKUP(AC74,'[3]2020_Envelope'!$BH$6:$CR$128,18),"")</f>
        <v>23.357142857142861</v>
      </c>
      <c r="AD103" s="22" t="str">
        <f>IF(AD74&gt;0,VLOOKUP(AD74,'[3]2020_HVAC'!$EY$7:$KA$83,74),"")</f>
        <v/>
      </c>
      <c r="AE103" s="22" t="str">
        <f>IF(AE74&gt;0,VLOOKUP(AE74,'[3]2020_HVAC'!$EY$7:$KA$83,74),"")</f>
        <v/>
      </c>
      <c r="AF103" s="22" t="str">
        <f>IF(AF74&gt;0,VLOOKUP(AF74,'[3]2020_HVAC'!$EY$7:$KA$83,74),"")</f>
        <v/>
      </c>
      <c r="AG103" s="61">
        <f>VLOOKUP($C103,[2]Performance!$A$3:$K$36,3)</f>
        <v>1</v>
      </c>
      <c r="AH103" s="61">
        <f t="shared" si="89"/>
        <v>75</v>
      </c>
      <c r="AI103" s="22">
        <f>IF(AI74&gt;0,VLOOKUP(AI74,'[3]2020_HVAC'!$EY$7:$KA$83,AH103),"")</f>
        <v>159.56816872106401</v>
      </c>
      <c r="AJ103" s="22" t="str">
        <f>IF(AJ74&gt;0,VLOOKUP(AJ74,'[3]2020_HVAC'!$EY$7:$KA$83,74),"")</f>
        <v/>
      </c>
      <c r="AK103" s="22">
        <f>IF(AK74&gt;0,VLOOKUP(AK74,'[3]2020_HVAC'!$EY$7:$KA$83,74),"")</f>
        <v>42</v>
      </c>
      <c r="AL103" s="22">
        <f>IF(AL74&gt;0,VLOOKUP(AL74,'[3]2020_HVAC'!$EY$7:$KA$83,74),"")</f>
        <v>2.2285714285714286</v>
      </c>
      <c r="AM103" s="22" t="str">
        <f>IF(AM74&gt;0,VLOOKUP(AM74,'[3]2020_HVAC'!$EY$7:$KA$83,74),"")</f>
        <v/>
      </c>
      <c r="AN103" s="22" t="str">
        <f>IF(AN74&gt;0,VLOOKUP(AN74,'[3]2020_HVAC'!$EY$7:$KA$83,74),"")</f>
        <v/>
      </c>
      <c r="AO103" s="14">
        <f t="shared" si="90"/>
        <v>51474.689138775786</v>
      </c>
      <c r="AP103" s="23">
        <f>IF(AP74&gt;0,VLOOKUP(AP74,'[3]2020_Envelope'!$BH$6:$CR$128,19),"")</f>
        <v>4.3036367980884105</v>
      </c>
      <c r="AQ103" s="23">
        <f>IF(AQ74&gt;0,VLOOKUP(AQ74,'[3]2020_Envelope'!$BH$6:$CR$128,19),"")</f>
        <v>18.055493428912779</v>
      </c>
      <c r="AR103" s="23">
        <f>IF(AR74&gt;0,VLOOKUP(AR74,'[3]2020_Envelope'!$BH$6:$CR$128,19),"")</f>
        <v>9.8368841099163689</v>
      </c>
      <c r="AS103" s="23">
        <f>IF(AS74&gt;0,VLOOKUP(AS74,'[3]2020_Envelope'!$BH$6:$CR$128,19),"")</f>
        <v>5.7921052631578949</v>
      </c>
      <c r="AT103" s="23">
        <f>IF(AT74&gt;0,VLOOKUP(AT74,'[3]2020_Envelope'!$BH$6:$CR$128,19),"")</f>
        <v>46.138047138047135</v>
      </c>
      <c r="AU103" s="23">
        <f>IF(AU74&gt;0,VLOOKUP(AU74,'[3]2020_Envelope'!$BH$6:$CR$128,19),"")</f>
        <v>21.515151515151516</v>
      </c>
      <c r="AV103" s="22" t="str">
        <f>IF(AV74&gt;0,VLOOKUP(AV74,'[3]2020_HVAC'!$EY$7:$KA$83,77),"")</f>
        <v/>
      </c>
      <c r="AW103" s="22" t="str">
        <f>IF(AW74&gt;0,VLOOKUP(AW74,'[3]2020_HVAC'!$EY$7:$KA$83,77),"")</f>
        <v/>
      </c>
      <c r="AX103" s="22" t="str">
        <f>IF(AX74&gt;0,VLOOKUP(AX74,'[3]2020_HVAC'!$EY$7:$KA$83,77),"")</f>
        <v/>
      </c>
      <c r="AY103" s="61">
        <f>VLOOKUP($C103,[1]Performance!$A$3:$K$36,3)</f>
        <v>1</v>
      </c>
      <c r="AZ103" s="61">
        <f t="shared" si="91"/>
        <v>78</v>
      </c>
      <c r="BA103" s="22">
        <f>IF(BA74&gt;0,VLOOKUP(BA74,'[3]2020_HVAC'!$EY$7:$KA$83,AZ103),"")</f>
        <v>86.666379668678303</v>
      </c>
      <c r="BB103" s="22" t="str">
        <f>IF(BB74&gt;0,VLOOKUP(BB74,'[3]2020_HVAC'!$EY$7:$KA$83,77),"")</f>
        <v/>
      </c>
      <c r="BC103" s="22">
        <f>IF(BC74&gt;0,VLOOKUP(BC74,'[3]2020_HVAC'!$EY$7:$KA$83,77),"")</f>
        <v>38.400000000000006</v>
      </c>
      <c r="BD103" s="22">
        <f>IF(BD74&gt;0,VLOOKUP(BD74,'[3]2020_HVAC'!$EY$7:$KA$83,77),"")</f>
        <v>0.15757575757575756</v>
      </c>
      <c r="BE103" s="22" t="str">
        <f>IF(BE74&gt;0,VLOOKUP(BE74,'[3]2020_HVAC'!$EY$7:$KA$83,77),"")</f>
        <v/>
      </c>
      <c r="BF103" s="22" t="str">
        <f>IF(BF74&gt;0,VLOOKUP(BF74,'[3]2020_HVAC'!$EY$7:$KA$83,77),"")</f>
        <v/>
      </c>
      <c r="BG103" s="14">
        <f t="shared" si="92"/>
        <v>228556.6209427329</v>
      </c>
      <c r="BH103" s="21">
        <f>IF($N103&gt;0,VLOOKUP($C103,[2]Prague!$AB$7:$AN$40,$N103))/((IF($P103=1,'3 PlantsCodes'!$D$26,IF($P103=2,'3 PlantsCodes'!$D$27,IF($P103=3,'3 PlantsCodes'!$D$28,IF($P103=4,'3 PlantsCodes'!#REF!)))))*IF($R103=1,'3 PlantsCodes'!$D$31,IF(CZ_Prague!$R103=2,'3 PlantsCodes'!$D$32)))</f>
        <v>30.586609719874165</v>
      </c>
      <c r="BI103" s="21">
        <f>IF($O103&gt;0,VLOOKUP($C103,[2]Prague!$AB$7:$AN$40,$O103),0)/(IF($Q103=1,'3 PlantsCodes'!$E$26,IF($Q103=3,'3 PlantsCodes'!$E$28,IF($Q103=4,'3 PlantsCodes'!$E$29,1)))*IF($R103=1,'3 PlantsCodes'!$E$31,IF($R103=2,'3 PlantsCodes'!$E$32)))</f>
        <v>0.26044076109125269</v>
      </c>
      <c r="BJ103" s="21">
        <f>VLOOKUP($C103,[2]Prague!$AB$6:$AZ$40,$T103)</f>
        <v>4.3921888868991203</v>
      </c>
      <c r="BK103" s="21">
        <f>VLOOKUP($C103,[2]Prague!$B$7:$Y$40,18)</f>
        <v>11.353794285713454</v>
      </c>
      <c r="BL103" s="21">
        <f>VLOOKUP($C103,[2]Prague!$B$7:$AA$40,26)</f>
        <v>0.52316958962501903</v>
      </c>
      <c r="BM103" s="22">
        <f>IF($V103=1,-[4]SFH!$E$5,0)</f>
        <v>0</v>
      </c>
      <c r="BN103" s="63" t="s">
        <v>38</v>
      </c>
      <c r="BO103" s="21">
        <f>IF($N103&gt;0,VLOOKUP($C103,[1]Prague!$AB$7:$AN$40,$N103))/((IF($P103=1,'3 PlantsCodes'!$D$26,IF($P103=2,'3 PlantsCodes'!$D$27,IF($P103=3,'3 PlantsCodes'!$D$28,IF($P103=4,'3 PlantsCodes'!D98)))))*IF($R103=1,'3 PlantsCodes'!$D$31,IF(CZ_Prague!$R103=2,'3 PlantsCodes'!$D$32)))</f>
        <v>25.107465257683138</v>
      </c>
      <c r="BP103" s="21">
        <f>IF($O103&gt;0,VLOOKUP($C103,[1]Prague!$AB$7:$AN$40,$O103),0)/(IF($Q103=1,'3 PlantsCodes'!$E$26,IF($Q103=3,'3 PlantsCodes'!$E$28,IF($Q103=4,'3 PlantsCodes'!$E$29,1)))*IF($R103=1,'3 PlantsCodes'!$E$31,IF($R103=2,'3 PlantsCodes'!$E$32)))</f>
        <v>5.8234007193696272E-2</v>
      </c>
      <c r="BQ103" s="21">
        <f>VLOOKUP($C103,[1]Prague!$AB$6:$AZ$40,$T103)</f>
        <v>6.681808429572512</v>
      </c>
      <c r="BR103" s="21">
        <f>VLOOKUP($C103,[1]Prague!$B$7:$Y$40,18)</f>
        <v>11.676460606061633</v>
      </c>
      <c r="BS103" s="21">
        <f>VLOOKUP($C103,[1]Prague!$B$7:$AA$40,26)</f>
        <v>0.44844244283056567</v>
      </c>
      <c r="BT103" s="22">
        <f>IF($V103=1,-[4]AB!$E$5,0)</f>
        <v>0</v>
      </c>
      <c r="BU103" s="63" t="s">
        <v>38</v>
      </c>
    </row>
    <row r="104" spans="1:73" x14ac:dyDescent="0.25">
      <c r="A104" s="188"/>
      <c r="B104" s="100">
        <v>9</v>
      </c>
      <c r="C104" s="26">
        <f t="shared" ref="C104:W104" si="99">IF(C75="","",C75)</f>
        <v>18</v>
      </c>
      <c r="D104" s="55" t="str">
        <f t="shared" si="99"/>
        <v>o+</v>
      </c>
      <c r="E104" s="55" t="str">
        <f t="shared" si="99"/>
        <v>o</v>
      </c>
      <c r="F104" s="54" t="str">
        <f t="shared" si="99"/>
        <v>+</v>
      </c>
      <c r="G104" s="54" t="str">
        <f t="shared" si="99"/>
        <v>o</v>
      </c>
      <c r="H104" s="54">
        <f t="shared" si="99"/>
        <v>0</v>
      </c>
      <c r="I104" s="54">
        <f t="shared" si="99"/>
        <v>3</v>
      </c>
      <c r="J104" s="54">
        <f t="shared" si="99"/>
        <v>1</v>
      </c>
      <c r="K104" s="54">
        <f t="shared" si="99"/>
        <v>2</v>
      </c>
      <c r="L104" s="54">
        <f t="shared" si="99"/>
        <v>1</v>
      </c>
      <c r="M104" s="54">
        <f t="shared" si="99"/>
        <v>3121</v>
      </c>
      <c r="N104" s="54">
        <f t="shared" si="99"/>
        <v>8</v>
      </c>
      <c r="O104" s="54">
        <f t="shared" si="99"/>
        <v>13</v>
      </c>
      <c r="P104" s="54">
        <f t="shared" si="99"/>
        <v>1</v>
      </c>
      <c r="Q104" s="54">
        <f t="shared" si="99"/>
        <v>1</v>
      </c>
      <c r="R104" s="54">
        <f t="shared" si="99"/>
        <v>2</v>
      </c>
      <c r="S104" s="54" t="str">
        <f t="shared" si="99"/>
        <v>o</v>
      </c>
      <c r="T104" s="26">
        <f t="shared" si="99"/>
        <v>17</v>
      </c>
      <c r="U104" s="54">
        <f t="shared" si="99"/>
        <v>0</v>
      </c>
      <c r="V104" s="54">
        <f t="shared" si="99"/>
        <v>0</v>
      </c>
      <c r="W104" s="19" t="str">
        <f t="shared" si="99"/>
        <v/>
      </c>
      <c r="X104" s="23">
        <f>IF(X75&gt;0,VLOOKUP(X75,'[3]2020_Envelope'!$BH$6:$CR$128,18),"")</f>
        <v>12.069990783410139</v>
      </c>
      <c r="Y104" s="23">
        <f>IF(Y75&gt;0,VLOOKUP(Y75,'[3]2020_Envelope'!$BH$6:$CR$128,18),"")</f>
        <v>62.873870967741929</v>
      </c>
      <c r="Z104" s="23">
        <f>IF(Z75&gt;0,VLOOKUP(Z75,'[3]2020_Envelope'!$BH$6:$CR$128,18),"")</f>
        <v>22.869456221198156</v>
      </c>
      <c r="AA104" s="23">
        <f>IF(AA75&gt;0,VLOOKUP(AA75,'[3]2020_Envelope'!$BH$6:$CR$128,18),"")</f>
        <v>6.2879887218045125</v>
      </c>
      <c r="AB104" s="23">
        <f>IF(AB75&gt;0,VLOOKUP(AB75,'[3]2020_Envelope'!$BH$6:$CR$128,18),"")</f>
        <v>50.088095238095235</v>
      </c>
      <c r="AC104" s="23">
        <f>IF(AC75&gt;0,VLOOKUP(AC75,'[3]2020_Envelope'!$BH$6:$CR$128,18),"")</f>
        <v>23.357142857142861</v>
      </c>
      <c r="AD104" s="22" t="str">
        <f>IF(AD75&gt;0,VLOOKUP(AD75,'[3]2020_HVAC'!$EY$7:$KA$83,74),"")</f>
        <v/>
      </c>
      <c r="AE104" s="22" t="str">
        <f>IF(AE75&gt;0,VLOOKUP(AE75,'[3]2020_HVAC'!$EY$7:$KA$83,74),"")</f>
        <v/>
      </c>
      <c r="AF104" s="22" t="str">
        <f>IF(AF75&gt;0,VLOOKUP(AF75,'[3]2020_HVAC'!$EY$7:$KA$83,74),"")</f>
        <v/>
      </c>
      <c r="AG104" s="61">
        <f>VLOOKUP($C104,[2]Performance!$A$3:$K$36,3)</f>
        <v>2</v>
      </c>
      <c r="AH104" s="61">
        <f t="shared" si="89"/>
        <v>76</v>
      </c>
      <c r="AI104" s="22">
        <f>IF(AI75&gt;0,VLOOKUP(AI75,'[3]2020_HVAC'!$EY$7:$KA$83,AH104),"")</f>
        <v>91.189130588294574</v>
      </c>
      <c r="AJ104" s="22" t="str">
        <f>IF(AJ75&gt;0,VLOOKUP(AJ75,'[3]2020_HVAC'!$EY$7:$KA$83,74),"")</f>
        <v/>
      </c>
      <c r="AK104" s="22">
        <f>IF(AK75&gt;0,VLOOKUP(AK75,'[3]2020_HVAC'!$EY$7:$KA$83,74),"")</f>
        <v>42</v>
      </c>
      <c r="AL104" s="22">
        <f>IF(AL75&gt;0,VLOOKUP(AL75,'[3]2020_HVAC'!$EY$7:$KA$83,74),"")</f>
        <v>2.2285714285714286</v>
      </c>
      <c r="AM104" s="22" t="str">
        <f>IF(AM75&gt;0,VLOOKUP(AM75,'[3]2020_HVAC'!$EY$7:$KA$83,74),"")</f>
        <v/>
      </c>
      <c r="AN104" s="22" t="str">
        <f>IF(AN75&gt;0,VLOOKUP(AN75,'[3]2020_HVAC'!$EY$7:$KA$83,74),"")</f>
        <v/>
      </c>
      <c r="AO104" s="14">
        <f t="shared" si="90"/>
        <v>43814.99455287624</v>
      </c>
      <c r="AP104" s="23">
        <f>IF(AP75&gt;0,VLOOKUP(AP75,'[3]2020_Envelope'!$BH$6:$CR$128,19),"")</f>
        <v>5.8406499402628445</v>
      </c>
      <c r="AQ104" s="23">
        <f>IF(AQ75&gt;0,VLOOKUP(AQ75,'[3]2020_Envelope'!$BH$6:$CR$128,19),"")</f>
        <v>20.668788530465942</v>
      </c>
      <c r="AR104" s="23">
        <f>IF(AR75&gt;0,VLOOKUP(AR75,'[3]2020_Envelope'!$BH$6:$CR$128,19),"")</f>
        <v>11.066494623655915</v>
      </c>
      <c r="AS104" s="23">
        <f>IF(AS75&gt;0,VLOOKUP(AS75,'[3]2020_Envelope'!$BH$6:$CR$128,19),"")</f>
        <v>5.7921052631578949</v>
      </c>
      <c r="AT104" s="23">
        <f>IF(AT75&gt;0,VLOOKUP(AT75,'[3]2020_Envelope'!$BH$6:$CR$128,19),"")</f>
        <v>46.138047138047135</v>
      </c>
      <c r="AU104" s="23">
        <f>IF(AU75&gt;0,VLOOKUP(AU75,'[3]2020_Envelope'!$BH$6:$CR$128,19),"")</f>
        <v>21.515151515151516</v>
      </c>
      <c r="AV104" s="22" t="str">
        <f>IF(AV75&gt;0,VLOOKUP(AV75,'[3]2020_HVAC'!$EY$7:$KA$83,77),"")</f>
        <v/>
      </c>
      <c r="AW104" s="22" t="str">
        <f>IF(AW75&gt;0,VLOOKUP(AW75,'[3]2020_HVAC'!$EY$7:$KA$83,77),"")</f>
        <v/>
      </c>
      <c r="AX104" s="22" t="str">
        <f>IF(AX75&gt;0,VLOOKUP(AX75,'[3]2020_HVAC'!$EY$7:$KA$83,77),"")</f>
        <v/>
      </c>
      <c r="AY104" s="61">
        <f>VLOOKUP($C104,[1]Performance!$A$3:$K$36,3)</f>
        <v>1</v>
      </c>
      <c r="AZ104" s="61">
        <f t="shared" si="91"/>
        <v>78</v>
      </c>
      <c r="BA104" s="22">
        <f>IF(BA75&gt;0,VLOOKUP(BA75,'[3]2020_HVAC'!$EY$7:$KA$83,AZ104),"")</f>
        <v>86.666379668678303</v>
      </c>
      <c r="BB104" s="22" t="str">
        <f>IF(BB75&gt;0,VLOOKUP(BB75,'[3]2020_HVAC'!$EY$7:$KA$83,77),"")</f>
        <v/>
      </c>
      <c r="BC104" s="22">
        <f>IF(BC75&gt;0,VLOOKUP(BC75,'[3]2020_HVAC'!$EY$7:$KA$83,77),"")</f>
        <v>38.400000000000006</v>
      </c>
      <c r="BD104" s="22">
        <f>IF(BD75&gt;0,VLOOKUP(BD75,'[3]2020_HVAC'!$EY$7:$KA$83,77),"")</f>
        <v>0.15757575757575756</v>
      </c>
      <c r="BE104" s="22" t="str">
        <f>IF(BE75&gt;0,VLOOKUP(BE75,'[3]2020_HVAC'!$EY$7:$KA$83,77),"")</f>
        <v/>
      </c>
      <c r="BF104" s="22" t="str">
        <f>IF(BF75&gt;0,VLOOKUP(BF75,'[3]2020_HVAC'!$EY$7:$KA$83,77),"")</f>
        <v/>
      </c>
      <c r="BG104" s="14">
        <f t="shared" si="92"/>
        <v>233882.74051262534</v>
      </c>
      <c r="BH104" s="21">
        <f>IF($N104&gt;0,VLOOKUP($C104,[2]Prague!$AB$7:$AN$40,$N104))/((IF($P104=1,'3 PlantsCodes'!$D$26,IF($P104=2,'3 PlantsCodes'!$D$27,IF($P104=3,'3 PlantsCodes'!$D$28,IF($P104=4,'3 PlantsCodes'!#REF!)))))*IF($R104=1,'3 PlantsCodes'!$D$31,IF(CZ_Prague!$R104=2,'3 PlantsCodes'!$D$32)))</f>
        <v>27.441114296570799</v>
      </c>
      <c r="BI104" s="21">
        <f>IF($O104&gt;0,VLOOKUP($C104,[2]Prague!$AB$7:$AN$40,$O104),0)/(IF($Q104=1,'3 PlantsCodes'!$E$26,IF($Q104=3,'3 PlantsCodes'!$E$28,IF($Q104=4,'3 PlantsCodes'!$E$29,1)))*IF($R104=1,'3 PlantsCodes'!$E$31,IF($R104=2,'3 PlantsCodes'!$E$32)))</f>
        <v>0.26276164287647691</v>
      </c>
      <c r="BJ104" s="21">
        <f>VLOOKUP($C104,[2]Prague!$AB$6:$AZ$40,$T104)</f>
        <v>4.4043024297053028</v>
      </c>
      <c r="BK104" s="21">
        <f>VLOOKUP($C104,[2]Prague!$B$7:$Y$40,18)</f>
        <v>11.353794285713454</v>
      </c>
      <c r="BL104" s="21">
        <f>VLOOKUP($C104,[2]Prague!$B$7:$AA$40,26)</f>
        <v>0.49696234837221187</v>
      </c>
      <c r="BM104" s="22">
        <f>IF($V104=1,-[4]SFH!$E$5,0)</f>
        <v>0</v>
      </c>
      <c r="BN104" s="63" t="s">
        <v>38</v>
      </c>
      <c r="BO104" s="21">
        <f>IF($N104&gt;0,VLOOKUP($C104,[1]Prague!$AB$7:$AN$40,$N104))/((IF($P104=1,'3 PlantsCodes'!$D$26,IF($P104=2,'3 PlantsCodes'!$D$27,IF($P104=3,'3 PlantsCodes'!$D$28,IF($P104=4,'3 PlantsCodes'!D99)))))*IF($R104=1,'3 PlantsCodes'!$D$31,IF(CZ_Prague!$R104=2,'3 PlantsCodes'!$D$32)))</f>
        <v>23.862920605290999</v>
      </c>
      <c r="BP104" s="21">
        <f>IF($O104&gt;0,VLOOKUP($C104,[1]Prague!$AB$7:$AN$40,$O104),0)/(IF($Q104=1,'3 PlantsCodes'!$E$26,IF($Q104=3,'3 PlantsCodes'!$E$28,IF($Q104=4,'3 PlantsCodes'!$E$29,1)))*IF($R104=1,'3 PlantsCodes'!$E$31,IF($R104=2,'3 PlantsCodes'!$E$32)))</f>
        <v>5.7402549635417931E-2</v>
      </c>
      <c r="BQ104" s="21">
        <f>VLOOKUP($C104,[1]Prague!$AB$6:$AZ$40,$T104)</f>
        <v>6.6881711154344394</v>
      </c>
      <c r="BR104" s="21">
        <f>VLOOKUP($C104,[1]Prague!$B$7:$Y$40,18)</f>
        <v>11.676460606061633</v>
      </c>
      <c r="BS104" s="21">
        <f>VLOOKUP($C104,[1]Prague!$B$7:$AA$40,26)</f>
        <v>0.43917291478535347</v>
      </c>
      <c r="BT104" s="22">
        <f>IF($V104=1,-[4]AB!$E$5,0)</f>
        <v>0</v>
      </c>
      <c r="BU104" s="63" t="s">
        <v>38</v>
      </c>
    </row>
    <row r="105" spans="1:73" x14ac:dyDescent="0.25">
      <c r="A105" s="188"/>
      <c r="B105" s="100">
        <v>10</v>
      </c>
      <c r="C105" s="26">
        <f t="shared" ref="C105:W105" si="100">IF(C76="","",C76)</f>
        <v>24</v>
      </c>
      <c r="D105" s="55" t="str">
        <f t="shared" si="100"/>
        <v>o+</v>
      </c>
      <c r="E105" s="55" t="str">
        <f t="shared" si="100"/>
        <v>+</v>
      </c>
      <c r="F105" s="54" t="str">
        <f t="shared" si="100"/>
        <v>+</v>
      </c>
      <c r="G105" s="54" t="str">
        <f t="shared" si="100"/>
        <v>o</v>
      </c>
      <c r="H105" s="54">
        <f t="shared" si="100"/>
        <v>0</v>
      </c>
      <c r="I105" s="54">
        <f t="shared" si="100"/>
        <v>3</v>
      </c>
      <c r="J105" s="54">
        <f t="shared" si="100"/>
        <v>3</v>
      </c>
      <c r="K105" s="54">
        <f t="shared" si="100"/>
        <v>2</v>
      </c>
      <c r="L105" s="54">
        <f t="shared" si="100"/>
        <v>1</v>
      </c>
      <c r="M105" s="54">
        <f t="shared" si="100"/>
        <v>3321</v>
      </c>
      <c r="N105" s="54">
        <f t="shared" si="100"/>
        <v>8</v>
      </c>
      <c r="O105" s="54">
        <f t="shared" si="100"/>
        <v>13</v>
      </c>
      <c r="P105" s="54">
        <f t="shared" si="100"/>
        <v>1</v>
      </c>
      <c r="Q105" s="54">
        <f t="shared" si="100"/>
        <v>1</v>
      </c>
      <c r="R105" s="54">
        <f t="shared" si="100"/>
        <v>2</v>
      </c>
      <c r="S105" s="54" t="str">
        <f t="shared" si="100"/>
        <v>o</v>
      </c>
      <c r="T105" s="26">
        <f t="shared" si="100"/>
        <v>17</v>
      </c>
      <c r="U105" s="54">
        <f t="shared" si="100"/>
        <v>0</v>
      </c>
      <c r="V105" s="54">
        <f t="shared" si="100"/>
        <v>0</v>
      </c>
      <c r="W105" s="19" t="str">
        <f t="shared" si="100"/>
        <v/>
      </c>
      <c r="X105" s="23">
        <f>IF(X76&gt;0,VLOOKUP(X76,'[3]2020_Envelope'!$BH$6:$CR$128,18),"")</f>
        <v>12.069990783410139</v>
      </c>
      <c r="Y105" s="23">
        <f>IF(Y76&gt;0,VLOOKUP(Y76,'[3]2020_Envelope'!$BH$6:$CR$128,18),"")</f>
        <v>62.873870967741929</v>
      </c>
      <c r="Z105" s="23">
        <f>IF(Z76&gt;0,VLOOKUP(Z76,'[3]2020_Envelope'!$BH$6:$CR$128,18),"")</f>
        <v>22.869456221198156</v>
      </c>
      <c r="AA105" s="23">
        <f>IF(AA76&gt;0,VLOOKUP(AA76,'[3]2020_Envelope'!$BH$6:$CR$128,18),"")</f>
        <v>62.87988721804512</v>
      </c>
      <c r="AB105" s="23">
        <f>IF(AB76&gt;0,VLOOKUP(AB76,'[3]2020_Envelope'!$BH$6:$CR$128,18),"")</f>
        <v>50.088095238095235</v>
      </c>
      <c r="AC105" s="23">
        <f>IF(AC76&gt;0,VLOOKUP(AC76,'[3]2020_Envelope'!$BH$6:$CR$128,18),"")</f>
        <v>23.357142857142861</v>
      </c>
      <c r="AD105" s="22" t="str">
        <f>IF(AD76&gt;0,VLOOKUP(AD76,'[3]2020_HVAC'!$EY$7:$KA$83,74),"")</f>
        <v/>
      </c>
      <c r="AE105" s="22" t="str">
        <f>IF(AE76&gt;0,VLOOKUP(AE76,'[3]2020_HVAC'!$EY$7:$KA$83,74),"")</f>
        <v/>
      </c>
      <c r="AF105" s="22" t="str">
        <f>IF(AF76&gt;0,VLOOKUP(AF76,'[3]2020_HVAC'!$EY$7:$KA$83,74),"")</f>
        <v/>
      </c>
      <c r="AG105" s="61">
        <f>VLOOKUP($C105,[2]Performance!$A$3:$K$36,3)</f>
        <v>2</v>
      </c>
      <c r="AH105" s="61">
        <f t="shared" si="89"/>
        <v>76</v>
      </c>
      <c r="AI105" s="22">
        <f>IF(AI76&gt;0,VLOOKUP(AI76,'[3]2020_HVAC'!$EY$7:$KA$83,AH105),"")</f>
        <v>91.189130588294574</v>
      </c>
      <c r="AJ105" s="22" t="str">
        <f>IF(AJ76&gt;0,VLOOKUP(AJ76,'[3]2020_HVAC'!$EY$7:$KA$83,74),"")</f>
        <v/>
      </c>
      <c r="AK105" s="22">
        <f>IF(AK76&gt;0,VLOOKUP(AK76,'[3]2020_HVAC'!$EY$7:$KA$83,74),"")</f>
        <v>42</v>
      </c>
      <c r="AL105" s="22">
        <f>IF(AL76&gt;0,VLOOKUP(AL76,'[3]2020_HVAC'!$EY$7:$KA$83,74),"")</f>
        <v>2.2285714285714286</v>
      </c>
      <c r="AM105" s="22" t="str">
        <f>IF(AM76&gt;0,VLOOKUP(AM76,'[3]2020_HVAC'!$EY$7:$KA$83,74),"")</f>
        <v/>
      </c>
      <c r="AN105" s="22" t="str">
        <f>IF(AN76&gt;0,VLOOKUP(AN76,'[3]2020_HVAC'!$EY$7:$KA$83,74),"")</f>
        <v/>
      </c>
      <c r="AO105" s="14">
        <f t="shared" si="90"/>
        <v>51737.860342349923</v>
      </c>
      <c r="AP105" s="23">
        <f>IF(AP76&gt;0,VLOOKUP(AP76,'[3]2020_Envelope'!$BH$6:$CR$128,19),"")</f>
        <v>5.8406499402628445</v>
      </c>
      <c r="AQ105" s="23">
        <f>IF(AQ76&gt;0,VLOOKUP(AQ76,'[3]2020_Envelope'!$BH$6:$CR$128,19),"")</f>
        <v>20.668788530465942</v>
      </c>
      <c r="AR105" s="23">
        <f>IF(AR76&gt;0,VLOOKUP(AR76,'[3]2020_Envelope'!$BH$6:$CR$128,19),"")</f>
        <v>11.066494623655915</v>
      </c>
      <c r="AS105" s="23">
        <f>IF(AS76&gt;0,VLOOKUP(AS76,'[3]2020_Envelope'!$BH$6:$CR$128,19),"")</f>
        <v>54.677473684210533</v>
      </c>
      <c r="AT105" s="23">
        <f>IF(AT76&gt;0,VLOOKUP(AT76,'[3]2020_Envelope'!$BH$6:$CR$128,19),"")</f>
        <v>46.138047138047135</v>
      </c>
      <c r="AU105" s="23">
        <f>IF(AU76&gt;0,VLOOKUP(AU76,'[3]2020_Envelope'!$BH$6:$CR$128,19),"")</f>
        <v>21.515151515151516</v>
      </c>
      <c r="AV105" s="22" t="str">
        <f>IF(AV76&gt;0,VLOOKUP(AV76,'[3]2020_HVAC'!$EY$7:$KA$83,77),"")</f>
        <v/>
      </c>
      <c r="AW105" s="22" t="str">
        <f>IF(AW76&gt;0,VLOOKUP(AW76,'[3]2020_HVAC'!$EY$7:$KA$83,77),"")</f>
        <v/>
      </c>
      <c r="AX105" s="22" t="str">
        <f>IF(AX76&gt;0,VLOOKUP(AX76,'[3]2020_HVAC'!$EY$7:$KA$83,77),"")</f>
        <v/>
      </c>
      <c r="AY105" s="61">
        <f>VLOOKUP($C105,[1]Performance!$A$3:$K$36,3)</f>
        <v>2</v>
      </c>
      <c r="AZ105" s="61">
        <f t="shared" si="91"/>
        <v>79</v>
      </c>
      <c r="BA105" s="22">
        <f>IF(BA76&gt;0,VLOOKUP(BA76,'[3]2020_HVAC'!$EY$7:$KA$83,AZ105),"")</f>
        <v>62.450925924928391</v>
      </c>
      <c r="BB105" s="22" t="str">
        <f>IF(BB76&gt;0,VLOOKUP(BB76,'[3]2020_HVAC'!$EY$7:$KA$83,77),"")</f>
        <v/>
      </c>
      <c r="BC105" s="22">
        <f>IF(BC76&gt;0,VLOOKUP(BC76,'[3]2020_HVAC'!$EY$7:$KA$83,77),"")</f>
        <v>38.400000000000006</v>
      </c>
      <c r="BD105" s="22">
        <f>IF(BD76&gt;0,VLOOKUP(BD76,'[3]2020_HVAC'!$EY$7:$KA$83,77),"")</f>
        <v>0.15757575757575756</v>
      </c>
      <c r="BE105" s="22" t="str">
        <f>IF(BE76&gt;0,VLOOKUP(BE76,'[3]2020_HVAC'!$EY$7:$KA$83,77),"")</f>
        <v/>
      </c>
      <c r="BF105" s="22" t="str">
        <f>IF(BF76&gt;0,VLOOKUP(BF76,'[3]2020_HVAC'!$EY$7:$KA$83,77),"")</f>
        <v/>
      </c>
      <c r="BG105" s="14">
        <f t="shared" si="92"/>
        <v>258305.95604315508</v>
      </c>
      <c r="BH105" s="21">
        <f>IF($N105&gt;0,VLOOKUP($C105,[2]Prague!$AB$7:$AN$40,$N105))/((IF($P105=1,'3 PlantsCodes'!$D$26,IF($P105=2,'3 PlantsCodes'!$D$27,IF($P105=3,'3 PlantsCodes'!$D$28,IF($P105=4,'3 PlantsCodes'!#REF!)))))*IF($R105=1,'3 PlantsCodes'!$D$31,IF(CZ_Prague!$R105=2,'3 PlantsCodes'!$D$32)))</f>
        <v>19.072099302969402</v>
      </c>
      <c r="BI105" s="21">
        <f>IF($O105&gt;0,VLOOKUP($C105,[2]Prague!$AB$7:$AN$40,$O105),0)/(IF($Q105=1,'3 PlantsCodes'!$E$26,IF($Q105=3,'3 PlantsCodes'!$E$28,IF($Q105=4,'3 PlantsCodes'!$E$29,1)))*IF($R105=1,'3 PlantsCodes'!$E$31,IF($R105=2,'3 PlantsCodes'!$E$32)))</f>
        <v>0.28615098568521452</v>
      </c>
      <c r="BJ105" s="21">
        <f>VLOOKUP($C105,[2]Prague!$AB$6:$AZ$40,$T105)</f>
        <v>4.4634018788928405</v>
      </c>
      <c r="BK105" s="21">
        <f>VLOOKUP($C105,[2]Prague!$B$7:$Y$40,18)</f>
        <v>11.353794285713454</v>
      </c>
      <c r="BL105" s="21">
        <f>VLOOKUP($C105,[2]Prague!$B$7:$AA$40,26)</f>
        <v>0.43562489148249994</v>
      </c>
      <c r="BM105" s="22">
        <f>IF($V105=1,-[4]SFH!$E$5,0)</f>
        <v>0</v>
      </c>
      <c r="BN105" s="63" t="s">
        <v>38</v>
      </c>
      <c r="BO105" s="21">
        <f>IF($N105&gt;0,VLOOKUP($C105,[1]Prague!$AB$7:$AN$40,$N105))/((IF($P105=1,'3 PlantsCodes'!$D$26,IF($P105=2,'3 PlantsCodes'!$D$27,IF($P105=3,'3 PlantsCodes'!$D$28,IF($P105=4,'3 PlantsCodes'!D100)))))*IF($R105=1,'3 PlantsCodes'!$D$31,IF(CZ_Prague!$R105=2,'3 PlantsCodes'!$D$32)))</f>
        <v>17.81905826687214</v>
      </c>
      <c r="BP105" s="21">
        <f>IF($O105&gt;0,VLOOKUP($C105,[1]Prague!$AB$7:$AN$40,$O105),0)/(IF($Q105=1,'3 PlantsCodes'!$E$26,IF($Q105=3,'3 PlantsCodes'!$E$28,IF($Q105=4,'3 PlantsCodes'!$E$29,1)))*IF($R105=1,'3 PlantsCodes'!$E$31,IF($R105=2,'3 PlantsCodes'!$E$32)))</f>
        <v>4.8447765150895133E-2</v>
      </c>
      <c r="BQ105" s="21">
        <f>VLOOKUP($C105,[1]Prague!$AB$6:$AZ$40,$T105)</f>
        <v>6.8326047383976478</v>
      </c>
      <c r="BR105" s="21">
        <f>VLOOKUP($C105,[1]Prague!$B$7:$Y$40,18)</f>
        <v>11.676460606061633</v>
      </c>
      <c r="BS105" s="21">
        <f>VLOOKUP($C105,[1]Prague!$B$7:$AA$40,26)</f>
        <v>0.39076658458170371</v>
      </c>
      <c r="BT105" s="22">
        <f>IF($V105=1,-[4]AB!$E$5,0)</f>
        <v>0</v>
      </c>
      <c r="BU105" s="63" t="s">
        <v>38</v>
      </c>
    </row>
    <row r="106" spans="1:73" x14ac:dyDescent="0.25">
      <c r="A106" s="188"/>
      <c r="B106" s="100">
        <v>11</v>
      </c>
      <c r="C106" s="26">
        <f t="shared" ref="C106:W106" si="101">IF(C77="","",C77)</f>
        <v>32</v>
      </c>
      <c r="D106" s="55" t="str">
        <f t="shared" si="101"/>
        <v>+</v>
      </c>
      <c r="E106" s="55" t="str">
        <f t="shared" si="101"/>
        <v>+</v>
      </c>
      <c r="F106" s="54" t="str">
        <f t="shared" si="101"/>
        <v>+</v>
      </c>
      <c r="G106" s="54" t="str">
        <f t="shared" si="101"/>
        <v>o</v>
      </c>
      <c r="H106" s="54">
        <f t="shared" si="101"/>
        <v>0</v>
      </c>
      <c r="I106" s="54">
        <f t="shared" si="101"/>
        <v>4</v>
      </c>
      <c r="J106" s="54">
        <f t="shared" si="101"/>
        <v>3</v>
      </c>
      <c r="K106" s="54">
        <f t="shared" si="101"/>
        <v>2</v>
      </c>
      <c r="L106" s="54">
        <f t="shared" si="101"/>
        <v>1</v>
      </c>
      <c r="M106" s="54">
        <f t="shared" si="101"/>
        <v>4321</v>
      </c>
      <c r="N106" s="54">
        <f t="shared" si="101"/>
        <v>8</v>
      </c>
      <c r="O106" s="54">
        <f t="shared" si="101"/>
        <v>13</v>
      </c>
      <c r="P106" s="54">
        <f t="shared" si="101"/>
        <v>1</v>
      </c>
      <c r="Q106" s="54">
        <f t="shared" si="101"/>
        <v>1</v>
      </c>
      <c r="R106" s="54">
        <f t="shared" si="101"/>
        <v>2</v>
      </c>
      <c r="S106" s="54" t="str">
        <f t="shared" si="101"/>
        <v>o</v>
      </c>
      <c r="T106" s="26">
        <f t="shared" si="101"/>
        <v>17</v>
      </c>
      <c r="U106" s="54">
        <f t="shared" si="101"/>
        <v>0</v>
      </c>
      <c r="V106" s="54">
        <f t="shared" si="101"/>
        <v>0</v>
      </c>
      <c r="W106" s="19" t="str">
        <f t="shared" si="101"/>
        <v/>
      </c>
      <c r="X106" s="23">
        <f>IF(X77&gt;0,VLOOKUP(X77,'[3]2020_Envelope'!$BH$6:$CR$128,18),"")</f>
        <v>15.246304147465437</v>
      </c>
      <c r="Y106" s="23">
        <f>IF(Y77&gt;0,VLOOKUP(Y77,'[3]2020_Envelope'!$BH$6:$CR$128,18),"")</f>
        <v>70.823440860215044</v>
      </c>
      <c r="Z106" s="23">
        <f>IF(Z77&gt;0,VLOOKUP(Z77,'[3]2020_Envelope'!$BH$6:$CR$128,18),"")</f>
        <v>27.951557603686631</v>
      </c>
      <c r="AA106" s="23">
        <f>IF(AA77&gt;0,VLOOKUP(AA77,'[3]2020_Envelope'!$BH$6:$CR$128,18),"")</f>
        <v>62.87988721804512</v>
      </c>
      <c r="AB106" s="23">
        <f>IF(AB77&gt;0,VLOOKUP(AB77,'[3]2020_Envelope'!$BH$6:$CR$128,18),"")</f>
        <v>50.088095238095235</v>
      </c>
      <c r="AC106" s="23">
        <f>IF(AC77&gt;0,VLOOKUP(AC77,'[3]2020_Envelope'!$BH$6:$CR$128,18),"")</f>
        <v>23.357142857142861</v>
      </c>
      <c r="AD106" s="22" t="str">
        <f>IF(AD77&gt;0,VLOOKUP(AD77,'[3]2020_HVAC'!$EY$7:$KA$83,74),"")</f>
        <v/>
      </c>
      <c r="AE106" s="22" t="str">
        <f>IF(AE77&gt;0,VLOOKUP(AE77,'[3]2020_HVAC'!$EY$7:$KA$83,74),"")</f>
        <v/>
      </c>
      <c r="AF106" s="22" t="str">
        <f>IF(AF77&gt;0,VLOOKUP(AF77,'[3]2020_HVAC'!$EY$7:$KA$83,74),"")</f>
        <v/>
      </c>
      <c r="AG106" s="61">
        <f>VLOOKUP($C106,[2]Performance!$A$3:$K$36,3)</f>
        <v>2</v>
      </c>
      <c r="AH106" s="61">
        <f t="shared" si="89"/>
        <v>76</v>
      </c>
      <c r="AI106" s="22">
        <f>IF(AI77&gt;0,VLOOKUP(AI77,'[3]2020_HVAC'!$EY$7:$KA$83,AH106),"")</f>
        <v>91.189130588294574</v>
      </c>
      <c r="AJ106" s="22" t="str">
        <f>IF(AJ77&gt;0,VLOOKUP(AJ77,'[3]2020_HVAC'!$EY$7:$KA$83,74),"")</f>
        <v/>
      </c>
      <c r="AK106" s="22">
        <f>IF(AK77&gt;0,VLOOKUP(AK77,'[3]2020_HVAC'!$EY$7:$KA$83,74),"")</f>
        <v>42</v>
      </c>
      <c r="AL106" s="22">
        <f>IF(AL77&gt;0,VLOOKUP(AL77,'[3]2020_HVAC'!$EY$7:$KA$83,74),"")</f>
        <v>2.2285714285714286</v>
      </c>
      <c r="AM106" s="22" t="str">
        <f>IF(AM77&gt;0,VLOOKUP(AM77,'[3]2020_HVAC'!$EY$7:$KA$83,74),"")</f>
        <v/>
      </c>
      <c r="AN106" s="22" t="str">
        <f>IF(AN77&gt;0,VLOOKUP(AN77,'[3]2020_HVAC'!$EY$7:$KA$83,74),"")</f>
        <v/>
      </c>
      <c r="AO106" s="14">
        <f t="shared" si="90"/>
        <v>54006.97819181229</v>
      </c>
      <c r="AP106" s="23">
        <f>IF(AP77&gt;0,VLOOKUP(AP77,'[3]2020_Envelope'!$BH$6:$CR$128,19),"")</f>
        <v>7.3776630824372758</v>
      </c>
      <c r="AQ106" s="23">
        <f>IF(AQ77&gt;0,VLOOKUP(AQ77,'[3]2020_Envelope'!$BH$6:$CR$128,19),"")</f>
        <v>23.282083632019113</v>
      </c>
      <c r="AR106" s="23">
        <f>IF(AR77&gt;0,VLOOKUP(AR77,'[3]2020_Envelope'!$BH$6:$CR$128,19),"")</f>
        <v>13.525715651135004</v>
      </c>
      <c r="AS106" s="23">
        <f>IF(AS77&gt;0,VLOOKUP(AS77,'[3]2020_Envelope'!$BH$6:$CR$128,19),"")</f>
        <v>54.677473684210533</v>
      </c>
      <c r="AT106" s="23">
        <f>IF(AT77&gt;0,VLOOKUP(AT77,'[3]2020_Envelope'!$BH$6:$CR$128,19),"")</f>
        <v>46.138047138047135</v>
      </c>
      <c r="AU106" s="23">
        <f>IF(AU77&gt;0,VLOOKUP(AU77,'[3]2020_Envelope'!$BH$6:$CR$128,19),"")</f>
        <v>21.515151515151516</v>
      </c>
      <c r="AV106" s="22" t="str">
        <f>IF(AV77&gt;0,VLOOKUP(AV77,'[3]2020_HVAC'!$EY$7:$KA$83,77),"")</f>
        <v/>
      </c>
      <c r="AW106" s="22" t="str">
        <f>IF(AW77&gt;0,VLOOKUP(AW77,'[3]2020_HVAC'!$EY$7:$KA$83,77),"")</f>
        <v/>
      </c>
      <c r="AX106" s="22" t="str">
        <f>IF(AX77&gt;0,VLOOKUP(AX77,'[3]2020_HVAC'!$EY$7:$KA$83,77),"")</f>
        <v/>
      </c>
      <c r="AY106" s="61">
        <f>VLOOKUP($C106,[1]Performance!$A$3:$K$36,3)</f>
        <v>2</v>
      </c>
      <c r="AZ106" s="61">
        <f t="shared" si="91"/>
        <v>79</v>
      </c>
      <c r="BA106" s="22">
        <f>IF(BA77&gt;0,VLOOKUP(BA77,'[3]2020_HVAC'!$EY$7:$KA$83,AZ106),"")</f>
        <v>62.450925924928391</v>
      </c>
      <c r="BB106" s="22" t="str">
        <f>IF(BB77&gt;0,VLOOKUP(BB77,'[3]2020_HVAC'!$EY$7:$KA$83,77),"")</f>
        <v/>
      </c>
      <c r="BC106" s="22">
        <f>IF(BC77&gt;0,VLOOKUP(BC77,'[3]2020_HVAC'!$EY$7:$KA$83,77),"")</f>
        <v>38.400000000000006</v>
      </c>
      <c r="BD106" s="22">
        <f>IF(BD77&gt;0,VLOOKUP(BD77,'[3]2020_HVAC'!$EY$7:$KA$83,77),"")</f>
        <v>0.15757575757575756</v>
      </c>
      <c r="BE106" s="22" t="str">
        <f>IF(BE77&gt;0,VLOOKUP(BE77,'[3]2020_HVAC'!$EY$7:$KA$83,77),"")</f>
        <v/>
      </c>
      <c r="BF106" s="22" t="str">
        <f>IF(BF77&gt;0,VLOOKUP(BF77,'[3]2020_HVAC'!$EY$7:$KA$83,77),"")</f>
        <v/>
      </c>
      <c r="BG106" s="14">
        <f t="shared" si="92"/>
        <v>264849.39002164971</v>
      </c>
      <c r="BH106" s="21">
        <f>IF($N106&gt;0,VLOOKUP($C106,[2]Prague!$AB$7:$AN$40,$N106))/((IF($P106=1,'3 PlantsCodes'!$D$26,IF($P106=2,'3 PlantsCodes'!$D$27,IF($P106=3,'3 PlantsCodes'!$D$28,IF($P106=4,'3 PlantsCodes'!#REF!)))))*IF($R106=1,'3 PlantsCodes'!$D$31,IF(CZ_Prague!$R106=2,'3 PlantsCodes'!$D$32)))</f>
        <v>17.118105850609094</v>
      </c>
      <c r="BI106" s="21">
        <f>IF($O106&gt;0,VLOOKUP($C106,[2]Prague!$AB$7:$AN$40,$O106),0)/(IF($Q106=1,'3 PlantsCodes'!$E$26,IF($Q106=3,'3 PlantsCodes'!$E$28,IF($Q106=4,'3 PlantsCodes'!$E$29,1)))*IF($R106=1,'3 PlantsCodes'!$E$31,IF($R106=2,'3 PlantsCodes'!$E$32)))</f>
        <v>0.28908381964720042</v>
      </c>
      <c r="BJ106" s="21">
        <f>VLOOKUP($C106,[2]Prague!$AB$6:$AZ$40,$T106)</f>
        <v>4.4781605342341484</v>
      </c>
      <c r="BK106" s="21">
        <f>VLOOKUP($C106,[2]Prague!$B$7:$Y$40,18)</f>
        <v>11.353794285713454</v>
      </c>
      <c r="BL106" s="21">
        <f>VLOOKUP($C106,[2]Prague!$B$7:$AA$40,26)</f>
        <v>0.42280698035880704</v>
      </c>
      <c r="BM106" s="22">
        <f>IF($V106=1,-[4]SFH!$E$5,0)</f>
        <v>0</v>
      </c>
      <c r="BN106" s="63" t="s">
        <v>38</v>
      </c>
      <c r="BO106" s="21">
        <f>IF($N106&gt;0,VLOOKUP($C106,[1]Prague!$AB$7:$AN$40,$N106))/((IF($P106=1,'3 PlantsCodes'!$D$26,IF($P106=2,'3 PlantsCodes'!$D$27,IF($P106=3,'3 PlantsCodes'!$D$28,IF($P106=4,'3 PlantsCodes'!D101)))))*IF($R106=1,'3 PlantsCodes'!$D$31,IF(CZ_Prague!$R106=2,'3 PlantsCodes'!$D$32)))</f>
        <v>16.98462069813894</v>
      </c>
      <c r="BP106" s="21">
        <f>IF($O106&gt;0,VLOOKUP($C106,[1]Prague!$AB$7:$AN$40,$O106),0)/(IF($Q106=1,'3 PlantsCodes'!$E$26,IF($Q106=3,'3 PlantsCodes'!$E$28,IF($Q106=4,'3 PlantsCodes'!$E$29,1)))*IF($R106=1,'3 PlantsCodes'!$E$31,IF($R106=2,'3 PlantsCodes'!$E$32)))</f>
        <v>4.8043437822200233E-2</v>
      </c>
      <c r="BQ106" s="21">
        <f>VLOOKUP($C106,[1]Prague!$AB$6:$AZ$40,$T106)</f>
        <v>6.8482003856340024</v>
      </c>
      <c r="BR106" s="21">
        <f>VLOOKUP($C106,[1]Prague!$B$7:$Y$40,18)</f>
        <v>11.676460606061633</v>
      </c>
      <c r="BS106" s="21">
        <f>VLOOKUP($C106,[1]Prague!$B$7:$AA$40,26)</f>
        <v>0.38622794800323229</v>
      </c>
      <c r="BT106" s="22">
        <f>IF($V106=1,-[4]AB!$E$5,0)</f>
        <v>0</v>
      </c>
      <c r="BU106" s="63" t="s">
        <v>38</v>
      </c>
    </row>
    <row r="107" spans="1:73" x14ac:dyDescent="0.25">
      <c r="A107" s="188"/>
      <c r="B107" s="100">
        <v>12</v>
      </c>
      <c r="C107" s="26">
        <f t="shared" ref="C107:W107" si="102">IF(C78="","",C78)</f>
        <v>26</v>
      </c>
      <c r="D107" s="55" t="str">
        <f t="shared" si="102"/>
        <v>o+</v>
      </c>
      <c r="E107" s="55" t="str">
        <f t="shared" si="102"/>
        <v>+</v>
      </c>
      <c r="F107" s="54" t="str">
        <f t="shared" si="102"/>
        <v>+</v>
      </c>
      <c r="G107" s="54" t="str">
        <f t="shared" si="102"/>
        <v>o</v>
      </c>
      <c r="H107" s="54">
        <f t="shared" si="102"/>
        <v>1</v>
      </c>
      <c r="I107" s="54">
        <f t="shared" si="102"/>
        <v>3</v>
      </c>
      <c r="J107" s="54">
        <f t="shared" si="102"/>
        <v>3</v>
      </c>
      <c r="K107" s="54">
        <f t="shared" si="102"/>
        <v>2</v>
      </c>
      <c r="L107" s="54">
        <f t="shared" si="102"/>
        <v>2</v>
      </c>
      <c r="M107" s="54">
        <f t="shared" si="102"/>
        <v>3322</v>
      </c>
      <c r="N107" s="54">
        <f t="shared" si="102"/>
        <v>8</v>
      </c>
      <c r="O107" s="54">
        <f t="shared" si="102"/>
        <v>13</v>
      </c>
      <c r="P107" s="54">
        <f t="shared" si="102"/>
        <v>1</v>
      </c>
      <c r="Q107" s="54">
        <f t="shared" si="102"/>
        <v>1</v>
      </c>
      <c r="R107" s="54">
        <f t="shared" si="102"/>
        <v>2</v>
      </c>
      <c r="S107" s="54" t="str">
        <f t="shared" si="102"/>
        <v>o</v>
      </c>
      <c r="T107" s="26">
        <f t="shared" si="102"/>
        <v>17</v>
      </c>
      <c r="U107" s="54">
        <f t="shared" si="102"/>
        <v>0</v>
      </c>
      <c r="V107" s="54">
        <f t="shared" si="102"/>
        <v>0</v>
      </c>
      <c r="W107" s="19" t="str">
        <f t="shared" si="102"/>
        <v/>
      </c>
      <c r="X107" s="23">
        <f>IF(X78&gt;0,VLOOKUP(X78,'[3]2020_Envelope'!$BH$6:$CR$128,18),"")</f>
        <v>12.069990783410139</v>
      </c>
      <c r="Y107" s="23">
        <f>IF(Y78&gt;0,VLOOKUP(Y78,'[3]2020_Envelope'!$BH$6:$CR$128,18),"")</f>
        <v>62.873870967741929</v>
      </c>
      <c r="Z107" s="23">
        <f>IF(Z78&gt;0,VLOOKUP(Z78,'[3]2020_Envelope'!$BH$6:$CR$128,18),"")</f>
        <v>22.869456221198156</v>
      </c>
      <c r="AA107" s="23">
        <f>IF(AA78&gt;0,VLOOKUP(AA78,'[3]2020_Envelope'!$BH$6:$CR$128,18),"")</f>
        <v>62.87988721804512</v>
      </c>
      <c r="AB107" s="23">
        <f>IF(AB78&gt;0,VLOOKUP(AB78,'[3]2020_Envelope'!$BH$6:$CR$128,18),"")</f>
        <v>50.088095238095235</v>
      </c>
      <c r="AC107" s="23">
        <f>IF(AC78&gt;0,VLOOKUP(AC78,'[3]2020_Envelope'!$BH$6:$CR$128,18),"")</f>
        <v>23.357142857142861</v>
      </c>
      <c r="AD107" s="22">
        <f>IF(AD78&gt;0,VLOOKUP(AD78,'[3]2020_HVAC'!$EY$7:$KA$83,74),"")</f>
        <v>5.3374999999999995</v>
      </c>
      <c r="AE107" s="22">
        <f>IF(AE78&gt;0,VLOOKUP(AE78,'[3]2020_HVAC'!$EY$7:$KA$83,74),"")</f>
        <v>14.646100000000001</v>
      </c>
      <c r="AF107" s="22" t="str">
        <f>IF(AF78&gt;0,VLOOKUP(AF78,'[3]2020_HVAC'!$EY$7:$KA$83,74),"")</f>
        <v/>
      </c>
      <c r="AG107" s="61">
        <f>VLOOKUP($C107,[2]Performance!$A$3:$K$36,3)</f>
        <v>2</v>
      </c>
      <c r="AH107" s="61">
        <f t="shared" si="89"/>
        <v>76</v>
      </c>
      <c r="AI107" s="22">
        <f>IF(AI78&gt;0,VLOOKUP(AI78,'[3]2020_HVAC'!$EY$7:$KA$83,AH107),"")</f>
        <v>91.189130588294574</v>
      </c>
      <c r="AJ107" s="22" t="str">
        <f>IF(AJ78&gt;0,VLOOKUP(AJ78,'[3]2020_HVAC'!$EY$7:$KA$83,74),"")</f>
        <v/>
      </c>
      <c r="AK107" s="22">
        <f>IF(AK78&gt;0,VLOOKUP(AK78,'[3]2020_HVAC'!$EY$7:$KA$83,74),"")</f>
        <v>42</v>
      </c>
      <c r="AL107" s="22">
        <f>IF(AL78&gt;0,VLOOKUP(AL78,'[3]2020_HVAC'!$EY$7:$KA$83,74),"")</f>
        <v>2.2285714285714286</v>
      </c>
      <c r="AM107" s="22" t="str">
        <f>IF(AM78&gt;0,VLOOKUP(AM78,'[3]2020_HVAC'!$EY$7:$KA$83,74),"")</f>
        <v/>
      </c>
      <c r="AN107" s="22" t="str">
        <f>IF(AN78&gt;0,VLOOKUP(AN78,'[3]2020_HVAC'!$EY$7:$KA$83,74),"")</f>
        <v/>
      </c>
      <c r="AO107" s="14">
        <f t="shared" si="90"/>
        <v>54535.56434234992</v>
      </c>
      <c r="AP107" s="23">
        <f>IF(AP78&gt;0,VLOOKUP(AP78,'[3]2020_Envelope'!$BH$6:$CR$128,19),"")</f>
        <v>5.8406499402628445</v>
      </c>
      <c r="AQ107" s="23">
        <f>IF(AQ78&gt;0,VLOOKUP(AQ78,'[3]2020_Envelope'!$BH$6:$CR$128,19),"")</f>
        <v>20.668788530465942</v>
      </c>
      <c r="AR107" s="23">
        <f>IF(AR78&gt;0,VLOOKUP(AR78,'[3]2020_Envelope'!$BH$6:$CR$128,19),"")</f>
        <v>11.066494623655915</v>
      </c>
      <c r="AS107" s="23">
        <f>IF(AS78&gt;0,VLOOKUP(AS78,'[3]2020_Envelope'!$BH$6:$CR$128,19),"")</f>
        <v>54.677473684210533</v>
      </c>
      <c r="AT107" s="23">
        <f>IF(AT78&gt;0,VLOOKUP(AT78,'[3]2020_Envelope'!$BH$6:$CR$128,19),"")</f>
        <v>46.138047138047135</v>
      </c>
      <c r="AU107" s="23">
        <f>IF(AU78&gt;0,VLOOKUP(AU78,'[3]2020_Envelope'!$BH$6:$CR$128,19),"")</f>
        <v>21.515151515151516</v>
      </c>
      <c r="AV107" s="22">
        <f>IF(AV78&gt;0,VLOOKUP(AV78,'[3]2020_HVAC'!$EY$7:$KA$83,77),"")</f>
        <v>4.5018181818181811</v>
      </c>
      <c r="AW107" s="22">
        <f>IF(AW78&gt;0,VLOOKUP(AW78,'[3]2020_HVAC'!$EY$7:$KA$83,77),"")</f>
        <v>11.323573333333332</v>
      </c>
      <c r="AX107" s="22" t="str">
        <f>IF(AX78&gt;0,VLOOKUP(AX78,'[3]2020_HVAC'!$EY$7:$KA$83,77),"")</f>
        <v/>
      </c>
      <c r="AY107" s="61">
        <f>VLOOKUP($C107,[1]Performance!$A$3:$K$36,3)</f>
        <v>2</v>
      </c>
      <c r="AZ107" s="61">
        <f t="shared" si="91"/>
        <v>79</v>
      </c>
      <c r="BA107" s="22">
        <f>IF(BA78&gt;0,VLOOKUP(BA78,'[3]2020_HVAC'!$EY$7:$KA$83,AZ107),"")</f>
        <v>62.450925924928391</v>
      </c>
      <c r="BB107" s="22" t="str">
        <f>IF(BB78&gt;0,VLOOKUP(BB78,'[3]2020_HVAC'!$EY$7:$KA$83,77),"")</f>
        <v/>
      </c>
      <c r="BC107" s="22">
        <f>IF(BC78&gt;0,VLOOKUP(BC78,'[3]2020_HVAC'!$EY$7:$KA$83,77),"")</f>
        <v>38.400000000000006</v>
      </c>
      <c r="BD107" s="22">
        <f>IF(BD78&gt;0,VLOOKUP(BD78,'[3]2020_HVAC'!$EY$7:$KA$83,77),"")</f>
        <v>0.15757575757575756</v>
      </c>
      <c r="BE107" s="22" t="str">
        <f>IF(BE78&gt;0,VLOOKUP(BE78,'[3]2020_HVAC'!$EY$7:$KA$83,77),"")</f>
        <v/>
      </c>
      <c r="BF107" s="22" t="str">
        <f>IF(BF78&gt;0,VLOOKUP(BF78,'[3]2020_HVAC'!$EY$7:$KA$83,77),"")</f>
        <v/>
      </c>
      <c r="BG107" s="14">
        <f t="shared" si="92"/>
        <v>273973.09364315507</v>
      </c>
      <c r="BH107" s="21">
        <f>IF($N107&gt;0,VLOOKUP($C107,[2]Prague!$AB$7:$AN$40,$N107))/((IF($P107=1,'3 PlantsCodes'!$D$26,IF($P107=2,'3 PlantsCodes'!$D$27,IF($P107=3,'3 PlantsCodes'!$D$28,IF($P107=4,'3 PlantsCodes'!#REF!)))))*IF($R107=1,'3 PlantsCodes'!$D$31,IF(CZ_Prague!$R107=2,'3 PlantsCodes'!$D$32)))</f>
        <v>13.781532691662422</v>
      </c>
      <c r="BI107" s="21">
        <f>IF($O107&gt;0,VLOOKUP($C107,[2]Prague!$AB$7:$AN$40,$O107),0)/(IF($Q107=1,'3 PlantsCodes'!$E$26,IF($Q107=3,'3 PlantsCodes'!$E$28,IF($Q107=4,'3 PlantsCodes'!$E$29,1)))*IF($R107=1,'3 PlantsCodes'!$E$31,IF($R107=2,'3 PlantsCodes'!$E$32)))</f>
        <v>0.29736548815005104</v>
      </c>
      <c r="BJ107" s="21">
        <f>VLOOKUP($C107,[2]Prague!$AB$6:$AZ$40,$T107)</f>
        <v>4.5541506055139447</v>
      </c>
      <c r="BK107" s="21">
        <f>VLOOKUP($C107,[2]Prague!$B$7:$Y$40,18)</f>
        <v>11.353794285713454</v>
      </c>
      <c r="BL107" s="21">
        <f>VLOOKUP($C107,[2]Prague!$B$7:$AA$40,26)</f>
        <v>4.8917258748368191</v>
      </c>
      <c r="BM107" s="22">
        <f>IF($V107=1,-[4]SFH!$E$5,0)</f>
        <v>0</v>
      </c>
      <c r="BN107" s="63" t="s">
        <v>38</v>
      </c>
      <c r="BO107" s="21">
        <f>IF($N107&gt;0,VLOOKUP($C107,[1]Prague!$AB$7:$AN$40,$N107))/((IF($P107=1,'3 PlantsCodes'!$D$26,IF($P107=2,'3 PlantsCodes'!$D$27,IF($P107=3,'3 PlantsCodes'!$D$28,IF($P107=4,'3 PlantsCodes'!D102)))))*IF($R107=1,'3 PlantsCodes'!$D$31,IF(CZ_Prague!$R107=2,'3 PlantsCodes'!$D$32)))</f>
        <v>12.955427154903033</v>
      </c>
      <c r="BP107" s="21">
        <f>IF($O107&gt;0,VLOOKUP($C107,[1]Prague!$AB$7:$AN$40,$O107),0)/(IF($Q107=1,'3 PlantsCodes'!$E$26,IF($Q107=3,'3 PlantsCodes'!$E$28,IF($Q107=4,'3 PlantsCodes'!$E$29,1)))*IF($R107=1,'3 PlantsCodes'!$E$31,IF($R107=2,'3 PlantsCodes'!$E$32)))</f>
        <v>4.3652200678201789E-2</v>
      </c>
      <c r="BQ107" s="21">
        <f>VLOOKUP($C107,[1]Prague!$AB$6:$AZ$40,$T107)</f>
        <v>7.0470179981765693</v>
      </c>
      <c r="BR107" s="21">
        <f>VLOOKUP($C107,[1]Prague!$B$7:$Y$40,18)</f>
        <v>11.676460606061633</v>
      </c>
      <c r="BS107" s="21">
        <f>VLOOKUP($C107,[1]Prague!$B$7:$AA$40,26)</f>
        <v>4.7059096781668703</v>
      </c>
      <c r="BT107" s="22">
        <f>IF($V107=1,-[4]AB!$E$5,0)</f>
        <v>0</v>
      </c>
      <c r="BU107" s="63" t="s">
        <v>38</v>
      </c>
    </row>
    <row r="108" spans="1:73" x14ac:dyDescent="0.25">
      <c r="A108" s="188"/>
      <c r="B108" s="100">
        <v>13</v>
      </c>
      <c r="C108" s="26">
        <f t="shared" ref="C108:W108" si="103">IF(C79="","",C79)</f>
        <v>34</v>
      </c>
      <c r="D108" s="55" t="str">
        <f t="shared" si="103"/>
        <v>+</v>
      </c>
      <c r="E108" s="55" t="str">
        <f t="shared" si="103"/>
        <v>+</v>
      </c>
      <c r="F108" s="54" t="str">
        <f t="shared" si="103"/>
        <v>+</v>
      </c>
      <c r="G108" s="54" t="str">
        <f t="shared" si="103"/>
        <v>o</v>
      </c>
      <c r="H108" s="54">
        <f t="shared" si="103"/>
        <v>1</v>
      </c>
      <c r="I108" s="54">
        <f t="shared" si="103"/>
        <v>4</v>
      </c>
      <c r="J108" s="54">
        <f t="shared" si="103"/>
        <v>3</v>
      </c>
      <c r="K108" s="54">
        <f t="shared" si="103"/>
        <v>2</v>
      </c>
      <c r="L108" s="54">
        <f t="shared" si="103"/>
        <v>2</v>
      </c>
      <c r="M108" s="54">
        <f t="shared" si="103"/>
        <v>4322</v>
      </c>
      <c r="N108" s="54">
        <f t="shared" si="103"/>
        <v>8</v>
      </c>
      <c r="O108" s="54">
        <f t="shared" si="103"/>
        <v>13</v>
      </c>
      <c r="P108" s="54">
        <f t="shared" si="103"/>
        <v>1</v>
      </c>
      <c r="Q108" s="54">
        <f t="shared" si="103"/>
        <v>1</v>
      </c>
      <c r="R108" s="54">
        <f t="shared" si="103"/>
        <v>2</v>
      </c>
      <c r="S108" s="54" t="str">
        <f t="shared" si="103"/>
        <v>o</v>
      </c>
      <c r="T108" s="26">
        <f t="shared" si="103"/>
        <v>17</v>
      </c>
      <c r="U108" s="54">
        <f t="shared" si="103"/>
        <v>0</v>
      </c>
      <c r="V108" s="54">
        <f t="shared" si="103"/>
        <v>0</v>
      </c>
      <c r="W108" s="19" t="str">
        <f t="shared" si="103"/>
        <v/>
      </c>
      <c r="X108" s="23">
        <f>IF(X79&gt;0,VLOOKUP(X79,'[3]2020_Envelope'!$BH$6:$CR$128,18),"")</f>
        <v>15.246304147465437</v>
      </c>
      <c r="Y108" s="23">
        <f>IF(Y79&gt;0,VLOOKUP(Y79,'[3]2020_Envelope'!$BH$6:$CR$128,18),"")</f>
        <v>70.823440860215044</v>
      </c>
      <c r="Z108" s="23">
        <f>IF(Z79&gt;0,VLOOKUP(Z79,'[3]2020_Envelope'!$BH$6:$CR$128,18),"")</f>
        <v>27.951557603686631</v>
      </c>
      <c r="AA108" s="23">
        <f>IF(AA79&gt;0,VLOOKUP(AA79,'[3]2020_Envelope'!$BH$6:$CR$128,18),"")</f>
        <v>62.87988721804512</v>
      </c>
      <c r="AB108" s="23">
        <f>IF(AB79&gt;0,VLOOKUP(AB79,'[3]2020_Envelope'!$BH$6:$CR$128,18),"")</f>
        <v>50.088095238095235</v>
      </c>
      <c r="AC108" s="23">
        <f>IF(AC79&gt;0,VLOOKUP(AC79,'[3]2020_Envelope'!$BH$6:$CR$128,18),"")</f>
        <v>23.357142857142861</v>
      </c>
      <c r="AD108" s="22">
        <f>IF(AD79&gt;0,VLOOKUP(AD79,'[3]2020_HVAC'!$EY$7:$KA$83,74),"")</f>
        <v>5.3374999999999995</v>
      </c>
      <c r="AE108" s="22">
        <f>IF(AE79&gt;0,VLOOKUP(AE79,'[3]2020_HVAC'!$EY$7:$KA$83,74),"")</f>
        <v>14.646100000000001</v>
      </c>
      <c r="AF108" s="22" t="str">
        <f>IF(AF79&gt;0,VLOOKUP(AF79,'[3]2020_HVAC'!$EY$7:$KA$83,74),"")</f>
        <v/>
      </c>
      <c r="AG108" s="61">
        <f>VLOOKUP($C108,[2]Performance!$A$3:$K$36,3)</f>
        <v>2</v>
      </c>
      <c r="AH108" s="61">
        <f t="shared" si="89"/>
        <v>76</v>
      </c>
      <c r="AI108" s="22">
        <f>IF(AI79&gt;0,VLOOKUP(AI79,'[3]2020_HVAC'!$EY$7:$KA$83,AH108),"")</f>
        <v>91.189130588294574</v>
      </c>
      <c r="AJ108" s="22" t="str">
        <f>IF(AJ79&gt;0,VLOOKUP(AJ79,'[3]2020_HVAC'!$EY$7:$KA$83,74),"")</f>
        <v/>
      </c>
      <c r="AK108" s="22">
        <f>IF(AK79&gt;0,VLOOKUP(AK79,'[3]2020_HVAC'!$EY$7:$KA$83,74),"")</f>
        <v>42</v>
      </c>
      <c r="AL108" s="22">
        <f>IF(AL79&gt;0,VLOOKUP(AL79,'[3]2020_HVAC'!$EY$7:$KA$83,74),"")</f>
        <v>2.2285714285714286</v>
      </c>
      <c r="AM108" s="22" t="str">
        <f>IF(AM79&gt;0,VLOOKUP(AM79,'[3]2020_HVAC'!$EY$7:$KA$83,74),"")</f>
        <v/>
      </c>
      <c r="AN108" s="22" t="str">
        <f>IF(AN79&gt;0,VLOOKUP(AN79,'[3]2020_HVAC'!$EY$7:$KA$83,74),"")</f>
        <v/>
      </c>
      <c r="AO108" s="14">
        <f t="shared" si="90"/>
        <v>56804.682191812288</v>
      </c>
      <c r="AP108" s="23">
        <f>IF(AP79&gt;0,VLOOKUP(AP79,'[3]2020_Envelope'!$BH$6:$CR$128,19),"")</f>
        <v>7.3776630824372758</v>
      </c>
      <c r="AQ108" s="23">
        <f>IF(AQ79&gt;0,VLOOKUP(AQ79,'[3]2020_Envelope'!$BH$6:$CR$128,19),"")</f>
        <v>23.282083632019113</v>
      </c>
      <c r="AR108" s="23">
        <f>IF(AR79&gt;0,VLOOKUP(AR79,'[3]2020_Envelope'!$BH$6:$CR$128,19),"")</f>
        <v>13.525715651135004</v>
      </c>
      <c r="AS108" s="23">
        <f>IF(AS79&gt;0,VLOOKUP(AS79,'[3]2020_Envelope'!$BH$6:$CR$128,19),"")</f>
        <v>54.677473684210533</v>
      </c>
      <c r="AT108" s="23">
        <f>IF(AT79&gt;0,VLOOKUP(AT79,'[3]2020_Envelope'!$BH$6:$CR$128,19),"")</f>
        <v>46.138047138047135</v>
      </c>
      <c r="AU108" s="23">
        <f>IF(AU79&gt;0,VLOOKUP(AU79,'[3]2020_Envelope'!$BH$6:$CR$128,19),"")</f>
        <v>21.515151515151516</v>
      </c>
      <c r="AV108" s="22">
        <f>IF(AV79&gt;0,VLOOKUP(AV79,'[3]2020_HVAC'!$EY$7:$KA$83,77),"")</f>
        <v>4.5018181818181811</v>
      </c>
      <c r="AW108" s="22">
        <f>IF(AW79&gt;0,VLOOKUP(AW79,'[3]2020_HVAC'!$EY$7:$KA$83,77),"")</f>
        <v>11.323573333333332</v>
      </c>
      <c r="AX108" s="22" t="str">
        <f>IF(AX79&gt;0,VLOOKUP(AX79,'[3]2020_HVAC'!$EY$7:$KA$83,77),"")</f>
        <v/>
      </c>
      <c r="AY108" s="61">
        <f>VLOOKUP($C108,[1]Performance!$A$3:$K$36,3)</f>
        <v>2</v>
      </c>
      <c r="AZ108" s="61">
        <f t="shared" si="91"/>
        <v>79</v>
      </c>
      <c r="BA108" s="22">
        <f>IF(BA79&gt;0,VLOOKUP(BA79,'[3]2020_HVAC'!$EY$7:$KA$83,AZ108),"")</f>
        <v>62.450925924928391</v>
      </c>
      <c r="BB108" s="22" t="str">
        <f>IF(BB79&gt;0,VLOOKUP(BB79,'[3]2020_HVAC'!$EY$7:$KA$83,77),"")</f>
        <v/>
      </c>
      <c r="BC108" s="22">
        <f>IF(BC79&gt;0,VLOOKUP(BC79,'[3]2020_HVAC'!$EY$7:$KA$83,77),"")</f>
        <v>38.400000000000006</v>
      </c>
      <c r="BD108" s="22">
        <f>IF(BD79&gt;0,VLOOKUP(BD79,'[3]2020_HVAC'!$EY$7:$KA$83,77),"")</f>
        <v>0.15757575757575756</v>
      </c>
      <c r="BE108" s="22" t="str">
        <f>IF(BE79&gt;0,VLOOKUP(BE79,'[3]2020_HVAC'!$EY$7:$KA$83,77),"")</f>
        <v/>
      </c>
      <c r="BF108" s="22" t="str">
        <f>IF(BF79&gt;0,VLOOKUP(BF79,'[3]2020_HVAC'!$EY$7:$KA$83,77),"")</f>
        <v/>
      </c>
      <c r="BG108" s="14">
        <f t="shared" si="92"/>
        <v>280516.52762164973</v>
      </c>
      <c r="BH108" s="21">
        <f>IF($N108&gt;0,VLOOKUP($C108,[2]Prague!$AB$7:$AN$40,$N108))/((IF($P108=1,'3 PlantsCodes'!$D$26,IF($P108=2,'3 PlantsCodes'!$D$27,IF($P108=3,'3 PlantsCodes'!$D$28,IF($P108=4,'3 PlantsCodes'!#REF!)))))*IF($R108=1,'3 PlantsCodes'!$D$31,IF(CZ_Prague!$R108=2,'3 PlantsCodes'!$D$32)))</f>
        <v>12.140853003180839</v>
      </c>
      <c r="BI108" s="21">
        <f>IF($O108&gt;0,VLOOKUP($C108,[2]Prague!$AB$7:$AN$40,$O108),0)/(IF($Q108=1,'3 PlantsCodes'!$E$26,IF($Q108=3,'3 PlantsCodes'!$E$28,IF($Q108=4,'3 PlantsCodes'!$E$29,1)))*IF($R108=1,'3 PlantsCodes'!$E$31,IF($R108=2,'3 PlantsCodes'!$E$32)))</f>
        <v>0.30178777217699326</v>
      </c>
      <c r="BJ108" s="21">
        <f>VLOOKUP($C108,[2]Prague!$AB$6:$AZ$40,$T108)</f>
        <v>4.5802819597203523</v>
      </c>
      <c r="BK108" s="21">
        <f>VLOOKUP($C108,[2]Prague!$B$7:$Y$40,18)</f>
        <v>11.353794285713454</v>
      </c>
      <c r="BL108" s="21">
        <f>VLOOKUP($C108,[2]Prague!$B$7:$AA$40,26)</f>
        <v>4.8782134295993362</v>
      </c>
      <c r="BM108" s="22">
        <f>IF($V108=1,-[4]SFH!$E$5,0)</f>
        <v>0</v>
      </c>
      <c r="BN108" s="63" t="s">
        <v>38</v>
      </c>
      <c r="BO108" s="21">
        <f>IF($N108&gt;0,VLOOKUP($C108,[1]Prague!$AB$7:$AN$40,$N108))/((IF($P108=1,'3 PlantsCodes'!$D$26,IF($P108=2,'3 PlantsCodes'!$D$27,IF($P108=3,'3 PlantsCodes'!$D$28,IF($P108=4,'3 PlantsCodes'!D103)))))*IF($R108=1,'3 PlantsCodes'!$D$31,IF(CZ_Prague!$R108=2,'3 PlantsCodes'!$D$32)))</f>
        <v>12.278480487807737</v>
      </c>
      <c r="BP108" s="21">
        <f>IF($O108&gt;0,VLOOKUP($C108,[1]Prague!$AB$7:$AN$40,$O108),0)/(IF($Q108=1,'3 PlantsCodes'!$E$26,IF($Q108=3,'3 PlantsCodes'!$E$28,IF($Q108=4,'3 PlantsCodes'!$E$29,1)))*IF($R108=1,'3 PlantsCodes'!$E$31,IF($R108=2,'3 PlantsCodes'!$E$32)))</f>
        <v>4.3178739614167447E-2</v>
      </c>
      <c r="BQ108" s="21">
        <f>VLOOKUP($C108,[1]Prague!$AB$6:$AZ$40,$T108)</f>
        <v>7.07642100262788</v>
      </c>
      <c r="BR108" s="21">
        <f>VLOOKUP($C108,[1]Prague!$B$7:$Y$40,18)</f>
        <v>11.676460606061633</v>
      </c>
      <c r="BS108" s="21">
        <f>VLOOKUP($C108,[1]Prague!$B$7:$AA$40,26)</f>
        <v>4.7012123578135423</v>
      </c>
      <c r="BT108" s="22">
        <f>IF($V108=1,-[4]AB!$E$5,0)</f>
        <v>0</v>
      </c>
      <c r="BU108" s="63" t="s">
        <v>38</v>
      </c>
    </row>
    <row r="109" spans="1:73" x14ac:dyDescent="0.25">
      <c r="A109" s="188"/>
      <c r="B109" s="100">
        <v>14</v>
      </c>
      <c r="C109" s="26">
        <f t="shared" ref="C109:W109" si="104">IF(C80="","",C80)</f>
        <v>32</v>
      </c>
      <c r="D109" s="55" t="str">
        <f t="shared" si="104"/>
        <v>+</v>
      </c>
      <c r="E109" s="55" t="str">
        <f t="shared" si="104"/>
        <v>+</v>
      </c>
      <c r="F109" s="54" t="str">
        <f t="shared" si="104"/>
        <v>+</v>
      </c>
      <c r="G109" s="54" t="str">
        <f t="shared" si="104"/>
        <v>o</v>
      </c>
      <c r="H109" s="54">
        <f t="shared" si="104"/>
        <v>0</v>
      </c>
      <c r="I109" s="54">
        <f t="shared" si="104"/>
        <v>4</v>
      </c>
      <c r="J109" s="54">
        <f t="shared" si="104"/>
        <v>3</v>
      </c>
      <c r="K109" s="54">
        <f t="shared" si="104"/>
        <v>2</v>
      </c>
      <c r="L109" s="54">
        <f t="shared" si="104"/>
        <v>1</v>
      </c>
      <c r="M109" s="54">
        <f t="shared" si="104"/>
        <v>4321</v>
      </c>
      <c r="N109" s="54">
        <f t="shared" si="104"/>
        <v>6</v>
      </c>
      <c r="O109" s="54">
        <f t="shared" si="104"/>
        <v>11</v>
      </c>
      <c r="P109" s="54">
        <f t="shared" si="104"/>
        <v>1</v>
      </c>
      <c r="Q109" s="54">
        <f t="shared" si="104"/>
        <v>3</v>
      </c>
      <c r="R109" s="54">
        <f t="shared" si="104"/>
        <v>2</v>
      </c>
      <c r="S109" s="54" t="str">
        <f t="shared" si="104"/>
        <v>o</v>
      </c>
      <c r="T109" s="26">
        <f t="shared" si="104"/>
        <v>21</v>
      </c>
      <c r="U109" s="54">
        <f t="shared" si="104"/>
        <v>1</v>
      </c>
      <c r="V109" s="54">
        <f t="shared" si="104"/>
        <v>1</v>
      </c>
      <c r="W109" s="19" t="str">
        <f t="shared" si="104"/>
        <v/>
      </c>
      <c r="X109" s="23">
        <f>IF(X80&gt;0,VLOOKUP(X80,'[3]2020_Envelope'!$BH$6:$CR$128,18),"")</f>
        <v>15.246304147465437</v>
      </c>
      <c r="Y109" s="23">
        <f>IF(Y80&gt;0,VLOOKUP(Y80,'[3]2020_Envelope'!$BH$6:$CR$128,18),"")</f>
        <v>70.823440860215044</v>
      </c>
      <c r="Z109" s="23">
        <f>IF(Z80&gt;0,VLOOKUP(Z80,'[3]2020_Envelope'!$BH$6:$CR$128,18),"")</f>
        <v>27.951557603686631</v>
      </c>
      <c r="AA109" s="23">
        <f>IF(AA80&gt;0,VLOOKUP(AA80,'[3]2020_Envelope'!$BH$6:$CR$128,18),"")</f>
        <v>62.87988721804512</v>
      </c>
      <c r="AB109" s="23">
        <f>IF(AB80&gt;0,VLOOKUP(AB80,'[3]2020_Envelope'!$BH$6:$CR$128,18),"")</f>
        <v>50.088095238095235</v>
      </c>
      <c r="AC109" s="23">
        <f>IF(AC80&gt;0,VLOOKUP(AC80,'[3]2020_Envelope'!$BH$6:$CR$128,18),"")</f>
        <v>23.357142857142861</v>
      </c>
      <c r="AD109" s="22" t="str">
        <f>IF(AD80&gt;0,VLOOKUP(AD80,'[3]2020_HVAC'!$EY$7:$KA$83,74),"")</f>
        <v/>
      </c>
      <c r="AE109" s="22" t="str">
        <f>IF(AE80&gt;0,VLOOKUP(AE80,'[3]2020_HVAC'!$EY$7:$KA$83,74),"")</f>
        <v/>
      </c>
      <c r="AF109" s="22" t="str">
        <f>IF(AF80&gt;0,VLOOKUP(AF80,'[3]2020_HVAC'!$EY$7:$KA$83,74),"")</f>
        <v/>
      </c>
      <c r="AG109" s="61">
        <f>VLOOKUP($C109,[2]Performance!$A$3:$K$36,3)</f>
        <v>2</v>
      </c>
      <c r="AH109" s="61">
        <f t="shared" si="89"/>
        <v>76</v>
      </c>
      <c r="AI109" s="22">
        <f>IF(AI80&gt;0,VLOOKUP(AI80,'[3]2020_HVAC'!$EY$7:$KA$83,AH109),"")</f>
        <v>12.440426736714599</v>
      </c>
      <c r="AJ109" s="22" t="str">
        <f>IF(AJ80&gt;0,VLOOKUP(AJ80,'[3]2020_HVAC'!$EY$7:$KA$83,74),"")</f>
        <v/>
      </c>
      <c r="AK109" s="22">
        <f>IF(AK80&gt;0,VLOOKUP(AK80,'[3]2020_HVAC'!$EY$7:$KA$83,74),"")</f>
        <v>42</v>
      </c>
      <c r="AL109" s="22">
        <f>IF(AL80&gt;0,VLOOKUP(AL80,'[3]2020_HVAC'!$EY$7:$KA$83,74),"")</f>
        <v>2.2285714285714286</v>
      </c>
      <c r="AM109" s="22">
        <f>IF(AM80&gt;0,VLOOKUP(AM80,'[3]2020_HVAC'!$EY$7:$KA$83,74),"")</f>
        <v>9.2571428571428491</v>
      </c>
      <c r="AN109" s="22">
        <f>IF(AN80&gt;0,VLOOKUP(AN80,'[3]2020_HVAC'!$EY$7:$KA$83,74),"")</f>
        <v>23.235452586206897</v>
      </c>
      <c r="AO109" s="14">
        <f t="shared" si="90"/>
        <v>47531.12301466005</v>
      </c>
      <c r="AP109" s="23">
        <f>IF(AP80&gt;0,VLOOKUP(AP80,'[3]2020_Envelope'!$BH$6:$CR$128,19),"")</f>
        <v>7.3776630824372758</v>
      </c>
      <c r="AQ109" s="23">
        <f>IF(AQ80&gt;0,VLOOKUP(AQ80,'[3]2020_Envelope'!$BH$6:$CR$128,19),"")</f>
        <v>23.282083632019113</v>
      </c>
      <c r="AR109" s="23">
        <f>IF(AR80&gt;0,VLOOKUP(AR80,'[3]2020_Envelope'!$BH$6:$CR$128,19),"")</f>
        <v>13.525715651135004</v>
      </c>
      <c r="AS109" s="23">
        <f>IF(AS80&gt;0,VLOOKUP(AS80,'[3]2020_Envelope'!$BH$6:$CR$128,19),"")</f>
        <v>54.677473684210533</v>
      </c>
      <c r="AT109" s="23">
        <f>IF(AT80&gt;0,VLOOKUP(AT80,'[3]2020_Envelope'!$BH$6:$CR$128,19),"")</f>
        <v>46.138047138047135</v>
      </c>
      <c r="AU109" s="23">
        <f>IF(AU80&gt;0,VLOOKUP(AU80,'[3]2020_Envelope'!$BH$6:$CR$128,19),"")</f>
        <v>21.515151515151516</v>
      </c>
      <c r="AV109" s="22" t="str">
        <f>IF(AV80&gt;0,VLOOKUP(AV80,'[3]2020_HVAC'!$EY$7:$KA$83,77),"")</f>
        <v/>
      </c>
      <c r="AW109" s="22" t="str">
        <f>IF(AW80&gt;0,VLOOKUP(AW80,'[3]2020_HVAC'!$EY$7:$KA$83,77),"")</f>
        <v/>
      </c>
      <c r="AX109" s="22" t="str">
        <f>IF(AX80&gt;0,VLOOKUP(AX80,'[3]2020_HVAC'!$EY$7:$KA$83,77),"")</f>
        <v/>
      </c>
      <c r="AY109" s="61">
        <f>VLOOKUP($C109,[1]Performance!$A$3:$K$36,3)</f>
        <v>2</v>
      </c>
      <c r="AZ109" s="61">
        <f t="shared" si="91"/>
        <v>79</v>
      </c>
      <c r="BA109" s="22">
        <f>IF(BA80&gt;0,VLOOKUP(BA80,'[3]2020_HVAC'!$EY$7:$KA$83,AZ109),"")</f>
        <v>8.5503700862652128</v>
      </c>
      <c r="BB109" s="22" t="str">
        <f>IF(BB80&gt;0,VLOOKUP(BB80,'[3]2020_HVAC'!$EY$7:$KA$83,77),"")</f>
        <v/>
      </c>
      <c r="BC109" s="22">
        <f>IF(BC80&gt;0,VLOOKUP(BC80,'[3]2020_HVAC'!$EY$7:$KA$83,77),"")</f>
        <v>38.400000000000006</v>
      </c>
      <c r="BD109" s="22">
        <f>IF(BD80&gt;0,VLOOKUP(BD80,'[3]2020_HVAC'!$EY$7:$KA$83,77),"")</f>
        <v>0.15757575757575756</v>
      </c>
      <c r="BE109" s="22">
        <f>IF(BE80&gt;0,VLOOKUP(BE80,'[3]2020_HVAC'!$EY$7:$KA$83,77),"")</f>
        <v>11.597575757575747</v>
      </c>
      <c r="BF109" s="22">
        <f>IF(BF80&gt;0,VLOOKUP(BF80,'[3]2020_HVAC'!$EY$7:$KA$83,77),"")</f>
        <v>14.457614942528737</v>
      </c>
      <c r="BG109" s="14">
        <f t="shared" si="92"/>
        <v>237282.4785344766</v>
      </c>
      <c r="BH109" s="21">
        <f>IF($N109&gt;0,VLOOKUP($C109,[2]Prague!$AB$7:$AN$40,$N109))/((IF($P109=1,'3 PlantsCodes'!$D$26,IF($P109=2,'3 PlantsCodes'!$D$27,IF($P109=3,'3 PlantsCodes'!$D$28,IF($P109=4,'3 PlantsCodes'!#REF!)))))*IF($R109=1,'3 PlantsCodes'!$D$31,IF(CZ_Prague!$R109=2,'3 PlantsCodes'!$D$32)))</f>
        <v>60.69786235006984</v>
      </c>
      <c r="BI109" s="21">
        <f>IF($O109&gt;0,VLOOKUP($C109,[2]Prague!$AB$7:$AN$40,$O109),0)/(IF($Q109=1,'3 PlantsCodes'!$E$26,IF($Q109=3,'3 PlantsCodes'!$E$28,IF($Q109=4,'3 PlantsCodes'!$E$29,1)))*IF($R109=1,'3 PlantsCodes'!$E$31,IF($R109=2,'3 PlantsCodes'!$E$32)))</f>
        <v>4.194869607468852E-2</v>
      </c>
      <c r="BJ109" s="21">
        <f>VLOOKUP($C109,[2]Prague!$AB$6:$AZ$40,$T109)</f>
        <v>10.464661654135339</v>
      </c>
      <c r="BK109" s="21">
        <f>VLOOKUP($C109,[2]Prague!$B$7:$Y$40,18)</f>
        <v>11.353794285713454</v>
      </c>
      <c r="BL109" s="21">
        <f>VLOOKUP($C109,[2]Prague!$B$7:$AA$40,26)</f>
        <v>0.42280698035880704</v>
      </c>
      <c r="BM109" s="22">
        <f>IF($V109=1,-[4]SFH!$E$5,0)</f>
        <v>-14.757142857142858</v>
      </c>
      <c r="BN109" s="63" t="s">
        <v>38</v>
      </c>
      <c r="BO109" s="21">
        <f>IF($N109&gt;0,VLOOKUP($C109,[1]Prague!$AB$7:$AN$40,$N109))/((IF($P109=1,'3 PlantsCodes'!$D$26,IF($P109=2,'3 PlantsCodes'!$D$27,IF($P109=3,'3 PlantsCodes'!$D$28,IF($P109=4,'3 PlantsCodes'!D104)))))*IF($R109=1,'3 PlantsCodes'!$D$31,IF(CZ_Prague!$R109=2,'3 PlantsCodes'!$D$32)))</f>
        <v>60.801455330619135</v>
      </c>
      <c r="BP109" s="21">
        <f>IF($O109&gt;0,VLOOKUP($C109,[1]Prague!$AB$7:$AN$40,$O109),0)/(IF($Q109=1,'3 PlantsCodes'!$E$26,IF($Q109=3,'3 PlantsCodes'!$E$28,IF($Q109=4,'3 PlantsCodes'!$E$29,1)))*IF($R109=1,'3 PlantsCodes'!$E$31,IF($R109=2,'3 PlantsCodes'!$E$32)))</f>
        <v>5.4928521472534825E-2</v>
      </c>
      <c r="BQ109" s="21">
        <f>VLOOKUP($C109,[1]Prague!$AB$6:$AZ$40,$T109)</f>
        <v>16.641467304625198</v>
      </c>
      <c r="BR109" s="21">
        <f>VLOOKUP($C109,[1]Prague!$B$7:$Y$40,18)</f>
        <v>11.676460606061633</v>
      </c>
      <c r="BS109" s="21">
        <f>VLOOKUP($C109,[1]Prague!$B$7:$AA$40,26)</f>
        <v>0.38622794800323229</v>
      </c>
      <c r="BT109" s="22">
        <f>IF($V109=1,-[4]AB!$E$5,0)</f>
        <v>-9.3090909090909086</v>
      </c>
      <c r="BU109" s="63" t="s">
        <v>38</v>
      </c>
    </row>
    <row r="110" spans="1:73" x14ac:dyDescent="0.25">
      <c r="A110" s="188"/>
      <c r="B110" s="100">
        <v>15</v>
      </c>
      <c r="C110" s="26">
        <f t="shared" ref="C110:W110" si="105">IF(C81="","",C81)</f>
        <v>26</v>
      </c>
      <c r="D110" s="55" t="str">
        <f t="shared" si="105"/>
        <v>o+</v>
      </c>
      <c r="E110" s="55" t="str">
        <f t="shared" si="105"/>
        <v>+</v>
      </c>
      <c r="F110" s="54" t="str">
        <f t="shared" si="105"/>
        <v>+</v>
      </c>
      <c r="G110" s="54" t="str">
        <f t="shared" si="105"/>
        <v>o</v>
      </c>
      <c r="H110" s="54">
        <f t="shared" si="105"/>
        <v>1</v>
      </c>
      <c r="I110" s="54">
        <f t="shared" si="105"/>
        <v>3</v>
      </c>
      <c r="J110" s="54">
        <f t="shared" si="105"/>
        <v>3</v>
      </c>
      <c r="K110" s="54">
        <f t="shared" si="105"/>
        <v>2</v>
      </c>
      <c r="L110" s="54">
        <f t="shared" si="105"/>
        <v>2</v>
      </c>
      <c r="M110" s="54">
        <f t="shared" si="105"/>
        <v>3322</v>
      </c>
      <c r="N110" s="54">
        <f t="shared" si="105"/>
        <v>6</v>
      </c>
      <c r="O110" s="54">
        <f t="shared" si="105"/>
        <v>11</v>
      </c>
      <c r="P110" s="54">
        <f t="shared" si="105"/>
        <v>1</v>
      </c>
      <c r="Q110" s="54">
        <f t="shared" si="105"/>
        <v>3</v>
      </c>
      <c r="R110" s="54">
        <f t="shared" si="105"/>
        <v>2</v>
      </c>
      <c r="S110" s="54" t="str">
        <f t="shared" si="105"/>
        <v>o</v>
      </c>
      <c r="T110" s="26">
        <f t="shared" si="105"/>
        <v>21</v>
      </c>
      <c r="U110" s="54">
        <f t="shared" si="105"/>
        <v>1</v>
      </c>
      <c r="V110" s="54">
        <f t="shared" si="105"/>
        <v>1</v>
      </c>
      <c r="W110" s="19" t="str">
        <f t="shared" si="105"/>
        <v/>
      </c>
      <c r="X110" s="23">
        <f>IF(X81&gt;0,VLOOKUP(X81,'[3]2020_Envelope'!$BH$6:$CR$128,18),"")</f>
        <v>12.069990783410139</v>
      </c>
      <c r="Y110" s="23">
        <f>IF(Y81&gt;0,VLOOKUP(Y81,'[3]2020_Envelope'!$BH$6:$CR$128,18),"")</f>
        <v>62.873870967741929</v>
      </c>
      <c r="Z110" s="23">
        <f>IF(Z81&gt;0,VLOOKUP(Z81,'[3]2020_Envelope'!$BH$6:$CR$128,18),"")</f>
        <v>22.869456221198156</v>
      </c>
      <c r="AA110" s="23">
        <f>IF(AA81&gt;0,VLOOKUP(AA81,'[3]2020_Envelope'!$BH$6:$CR$128,18),"")</f>
        <v>62.87988721804512</v>
      </c>
      <c r="AB110" s="23">
        <f>IF(AB81&gt;0,VLOOKUP(AB81,'[3]2020_Envelope'!$BH$6:$CR$128,18),"")</f>
        <v>50.088095238095235</v>
      </c>
      <c r="AC110" s="23">
        <f>IF(AC81&gt;0,VLOOKUP(AC81,'[3]2020_Envelope'!$BH$6:$CR$128,18),"")</f>
        <v>23.357142857142861</v>
      </c>
      <c r="AD110" s="22">
        <f>IF(AD81&gt;0,VLOOKUP(AD81,'[3]2020_HVAC'!$EY$7:$KA$83,74),"")</f>
        <v>5.3374999999999995</v>
      </c>
      <c r="AE110" s="22">
        <f>IF(AE81&gt;0,VLOOKUP(AE81,'[3]2020_HVAC'!$EY$7:$KA$83,74),"")</f>
        <v>14.646100000000001</v>
      </c>
      <c r="AF110" s="22" t="str">
        <f>IF(AF81&gt;0,VLOOKUP(AF81,'[3]2020_HVAC'!$EY$7:$KA$83,74),"")</f>
        <v/>
      </c>
      <c r="AG110" s="61">
        <f>VLOOKUP($C110,[2]Performance!$A$3:$K$36,3)</f>
        <v>2</v>
      </c>
      <c r="AH110" s="61">
        <f t="shared" si="89"/>
        <v>76</v>
      </c>
      <c r="AI110" s="22">
        <f>IF(AI81&gt;0,VLOOKUP(AI81,'[3]2020_HVAC'!$EY$7:$KA$83,AH110),"")</f>
        <v>12.440426736714599</v>
      </c>
      <c r="AJ110" s="22" t="str">
        <f>IF(AJ81&gt;0,VLOOKUP(AJ81,'[3]2020_HVAC'!$EY$7:$KA$83,74),"")</f>
        <v/>
      </c>
      <c r="AK110" s="22">
        <f>IF(AK81&gt;0,VLOOKUP(AK81,'[3]2020_HVAC'!$EY$7:$KA$83,74),"")</f>
        <v>42</v>
      </c>
      <c r="AL110" s="22">
        <f>IF(AL81&gt;0,VLOOKUP(AL81,'[3]2020_HVAC'!$EY$7:$KA$83,74),"")</f>
        <v>2.2285714285714286</v>
      </c>
      <c r="AM110" s="22">
        <f>IF(AM81&gt;0,VLOOKUP(AM81,'[3]2020_HVAC'!$EY$7:$KA$83,74),"")</f>
        <v>9.2571428571428491</v>
      </c>
      <c r="AN110" s="22">
        <f>IF(AN81&gt;0,VLOOKUP(AN81,'[3]2020_HVAC'!$EY$7:$KA$83,74),"")</f>
        <v>23.235452586206897</v>
      </c>
      <c r="AO110" s="14">
        <f t="shared" si="90"/>
        <v>48059.709165197688</v>
      </c>
      <c r="AP110" s="23">
        <f>IF(AP81&gt;0,VLOOKUP(AP81,'[3]2020_Envelope'!$BH$6:$CR$128,19),"")</f>
        <v>5.8406499402628445</v>
      </c>
      <c r="AQ110" s="23">
        <f>IF(AQ81&gt;0,VLOOKUP(AQ81,'[3]2020_Envelope'!$BH$6:$CR$128,19),"")</f>
        <v>20.668788530465942</v>
      </c>
      <c r="AR110" s="23">
        <f>IF(AR81&gt;0,VLOOKUP(AR81,'[3]2020_Envelope'!$BH$6:$CR$128,19),"")</f>
        <v>11.066494623655915</v>
      </c>
      <c r="AS110" s="23">
        <f>IF(AS81&gt;0,VLOOKUP(AS81,'[3]2020_Envelope'!$BH$6:$CR$128,19),"")</f>
        <v>54.677473684210533</v>
      </c>
      <c r="AT110" s="23">
        <f>IF(AT81&gt;0,VLOOKUP(AT81,'[3]2020_Envelope'!$BH$6:$CR$128,19),"")</f>
        <v>46.138047138047135</v>
      </c>
      <c r="AU110" s="23">
        <f>IF(AU81&gt;0,VLOOKUP(AU81,'[3]2020_Envelope'!$BH$6:$CR$128,19),"")</f>
        <v>21.515151515151516</v>
      </c>
      <c r="AV110" s="22">
        <f>IF(AV81&gt;0,VLOOKUP(AV81,'[3]2020_HVAC'!$EY$7:$KA$83,77),"")</f>
        <v>4.5018181818181811</v>
      </c>
      <c r="AW110" s="22">
        <f>IF(AW81&gt;0,VLOOKUP(AW81,'[3]2020_HVAC'!$EY$7:$KA$83,77),"")</f>
        <v>11.323573333333332</v>
      </c>
      <c r="AX110" s="22" t="str">
        <f>IF(AX81&gt;0,VLOOKUP(AX81,'[3]2020_HVAC'!$EY$7:$KA$83,77),"")</f>
        <v/>
      </c>
      <c r="AY110" s="61">
        <f>VLOOKUP($C110,[1]Performance!$A$3:$K$36,3)</f>
        <v>2</v>
      </c>
      <c r="AZ110" s="61">
        <f t="shared" si="91"/>
        <v>79</v>
      </c>
      <c r="BA110" s="22">
        <f>IF(BA81&gt;0,VLOOKUP(BA81,'[3]2020_HVAC'!$EY$7:$KA$83,AZ110),"")</f>
        <v>8.5503700862652128</v>
      </c>
      <c r="BB110" s="22" t="str">
        <f>IF(BB81&gt;0,VLOOKUP(BB81,'[3]2020_HVAC'!$EY$7:$KA$83,77),"")</f>
        <v/>
      </c>
      <c r="BC110" s="22">
        <f>IF(BC81&gt;0,VLOOKUP(BC81,'[3]2020_HVAC'!$EY$7:$KA$83,77),"")</f>
        <v>38.400000000000006</v>
      </c>
      <c r="BD110" s="22">
        <f>IF(BD81&gt;0,VLOOKUP(BD81,'[3]2020_HVAC'!$EY$7:$KA$83,77),"")</f>
        <v>0.15757575757575756</v>
      </c>
      <c r="BE110" s="22">
        <f>IF(BE81&gt;0,VLOOKUP(BE81,'[3]2020_HVAC'!$EY$7:$KA$83,77),"")</f>
        <v>11.597575757575747</v>
      </c>
      <c r="BF110" s="22">
        <f>IF(BF81&gt;0,VLOOKUP(BF81,'[3]2020_HVAC'!$EY$7:$KA$83,77),"")</f>
        <v>14.457614942528737</v>
      </c>
      <c r="BG110" s="14">
        <f t="shared" si="92"/>
        <v>246406.18215598195</v>
      </c>
      <c r="BH110" s="21">
        <f>IF($N110&gt;0,VLOOKUP($C110,[2]Prague!$AB$7:$AN$40,$N110))/((IF($P110=1,'3 PlantsCodes'!$D$26,IF($P110=2,'3 PlantsCodes'!$D$27,IF($P110=3,'3 PlantsCodes'!$D$28,IF($P110=4,'3 PlantsCodes'!#REF!)))))*IF($R110=1,'3 PlantsCodes'!$D$31,IF(CZ_Prague!$R110=2,'3 PlantsCodes'!$D$32)))</f>
        <v>48.051558503694316</v>
      </c>
      <c r="BI110" s="21">
        <f>IF($O110&gt;0,VLOOKUP($C110,[2]Prague!$AB$7:$AN$40,$O110),0)/(IF($Q110=1,'3 PlantsCodes'!$E$26,IF($Q110=3,'3 PlantsCodes'!$E$28,IF($Q110=4,'3 PlantsCodes'!$E$29,1)))*IF($R110=1,'3 PlantsCodes'!$E$31,IF($R110=2,'3 PlantsCodes'!$E$32)))</f>
        <v>3.9020856343119983E-2</v>
      </c>
      <c r="BJ110" s="21">
        <f>VLOOKUP($C110,[2]Prague!$AB$6:$AZ$40,$T110)</f>
        <v>10.464661654135339</v>
      </c>
      <c r="BK110" s="21">
        <f>VLOOKUP($C110,[2]Prague!$B$7:$Y$40,18)</f>
        <v>11.353794285713454</v>
      </c>
      <c r="BL110" s="21">
        <f>VLOOKUP($C110,[2]Prague!$B$7:$AA$40,26)</f>
        <v>4.8917258748368191</v>
      </c>
      <c r="BM110" s="22">
        <f>IF($V110=1,-[4]SFH!$E$5,0)</f>
        <v>-14.757142857142858</v>
      </c>
      <c r="BN110" s="63" t="s">
        <v>38</v>
      </c>
      <c r="BO110" s="21">
        <f>IF($N110&gt;0,VLOOKUP($C110,[1]Prague!$AB$7:$AN$40,$N110))/((IF($P110=1,'3 PlantsCodes'!$D$26,IF($P110=2,'3 PlantsCodes'!$D$27,IF($P110=3,'3 PlantsCodes'!$D$28,IF($P110=4,'3 PlantsCodes'!D105)))))*IF($R110=1,'3 PlantsCodes'!$D$31,IF(CZ_Prague!$R110=2,'3 PlantsCodes'!$D$32)))</f>
        <v>45.069312967291545</v>
      </c>
      <c r="BP110" s="21">
        <f>IF($O110&gt;0,VLOOKUP($C110,[1]Prague!$AB$7:$AN$40,$O110),0)/(IF($Q110=1,'3 PlantsCodes'!$E$26,IF($Q110=3,'3 PlantsCodes'!$E$28,IF($Q110=4,'3 PlantsCodes'!$E$29,1)))*IF($R110=1,'3 PlantsCodes'!$E$31,IF($R110=2,'3 PlantsCodes'!$E$32)))</f>
        <v>4.7477032599852566E-2</v>
      </c>
      <c r="BQ110" s="21">
        <f>VLOOKUP($C110,[1]Prague!$AB$6:$AZ$40,$T110)</f>
        <v>16.641467304625198</v>
      </c>
      <c r="BR110" s="21">
        <f>VLOOKUP($C110,[1]Prague!$B$7:$Y$40,18)</f>
        <v>11.676460606061633</v>
      </c>
      <c r="BS110" s="21">
        <f>VLOOKUP($C110,[1]Prague!$B$7:$AA$40,26)</f>
        <v>4.7059096781668703</v>
      </c>
      <c r="BT110" s="22">
        <f>IF($V110=1,-[4]AB!$E$5,0)</f>
        <v>-9.3090909090909086</v>
      </c>
      <c r="BU110" s="63" t="s">
        <v>38</v>
      </c>
    </row>
    <row r="111" spans="1:73" x14ac:dyDescent="0.25">
      <c r="A111" s="188"/>
      <c r="B111" s="100">
        <v>16</v>
      </c>
      <c r="C111" s="26">
        <f t="shared" ref="C111:W111" si="106">IF(C82="","",C82)</f>
        <v>34</v>
      </c>
      <c r="D111" s="55" t="str">
        <f t="shared" si="106"/>
        <v>+</v>
      </c>
      <c r="E111" s="55" t="str">
        <f t="shared" si="106"/>
        <v>+</v>
      </c>
      <c r="F111" s="54" t="str">
        <f t="shared" si="106"/>
        <v>+</v>
      </c>
      <c r="G111" s="54" t="str">
        <f t="shared" si="106"/>
        <v>o</v>
      </c>
      <c r="H111" s="54">
        <f t="shared" si="106"/>
        <v>1</v>
      </c>
      <c r="I111" s="54">
        <f t="shared" si="106"/>
        <v>4</v>
      </c>
      <c r="J111" s="54">
        <f t="shared" si="106"/>
        <v>3</v>
      </c>
      <c r="K111" s="54">
        <f t="shared" si="106"/>
        <v>2</v>
      </c>
      <c r="L111" s="54">
        <f t="shared" si="106"/>
        <v>2</v>
      </c>
      <c r="M111" s="54">
        <f t="shared" si="106"/>
        <v>4322</v>
      </c>
      <c r="N111" s="54">
        <f t="shared" si="106"/>
        <v>6</v>
      </c>
      <c r="O111" s="54">
        <f t="shared" si="106"/>
        <v>11</v>
      </c>
      <c r="P111" s="54">
        <f t="shared" si="106"/>
        <v>1</v>
      </c>
      <c r="Q111" s="54">
        <f t="shared" si="106"/>
        <v>3</v>
      </c>
      <c r="R111" s="54">
        <f t="shared" si="106"/>
        <v>2</v>
      </c>
      <c r="S111" s="54" t="str">
        <f t="shared" si="106"/>
        <v>o</v>
      </c>
      <c r="T111" s="26">
        <f t="shared" si="106"/>
        <v>21</v>
      </c>
      <c r="U111" s="54">
        <f t="shared" si="106"/>
        <v>1</v>
      </c>
      <c r="V111" s="54">
        <f t="shared" si="106"/>
        <v>1</v>
      </c>
      <c r="W111" s="19" t="str">
        <f t="shared" si="106"/>
        <v/>
      </c>
      <c r="X111" s="23">
        <f>IF(X82&gt;0,VLOOKUP(X82,'[3]2020_Envelope'!$BH$6:$CR$128,18),"")</f>
        <v>15.246304147465437</v>
      </c>
      <c r="Y111" s="23">
        <f>IF(Y82&gt;0,VLOOKUP(Y82,'[3]2020_Envelope'!$BH$6:$CR$128,18),"")</f>
        <v>70.823440860215044</v>
      </c>
      <c r="Z111" s="23">
        <f>IF(Z82&gt;0,VLOOKUP(Z82,'[3]2020_Envelope'!$BH$6:$CR$128,18),"")</f>
        <v>27.951557603686631</v>
      </c>
      <c r="AA111" s="23">
        <f>IF(AA82&gt;0,VLOOKUP(AA82,'[3]2020_Envelope'!$BH$6:$CR$128,18),"")</f>
        <v>62.87988721804512</v>
      </c>
      <c r="AB111" s="23">
        <f>IF(AB82&gt;0,VLOOKUP(AB82,'[3]2020_Envelope'!$BH$6:$CR$128,18),"")</f>
        <v>50.088095238095235</v>
      </c>
      <c r="AC111" s="23">
        <f>IF(AC82&gt;0,VLOOKUP(AC82,'[3]2020_Envelope'!$BH$6:$CR$128,18),"")</f>
        <v>23.357142857142861</v>
      </c>
      <c r="AD111" s="22">
        <f>IF(AD82&gt;0,VLOOKUP(AD82,'[3]2020_HVAC'!$EY$7:$KA$83,74),"")</f>
        <v>5.3374999999999995</v>
      </c>
      <c r="AE111" s="22">
        <f>IF(AE82&gt;0,VLOOKUP(AE82,'[3]2020_HVAC'!$EY$7:$KA$83,74),"")</f>
        <v>14.646100000000001</v>
      </c>
      <c r="AF111" s="22" t="str">
        <f>IF(AF82&gt;0,VLOOKUP(AF82,'[3]2020_HVAC'!$EY$7:$KA$83,74),"")</f>
        <v/>
      </c>
      <c r="AG111" s="61">
        <f>VLOOKUP($C111,[2]Performance!$A$3:$K$36,3)</f>
        <v>2</v>
      </c>
      <c r="AH111" s="61">
        <f t="shared" si="89"/>
        <v>76</v>
      </c>
      <c r="AI111" s="22">
        <f>IF(AI82&gt;0,VLOOKUP(AI82,'[3]2020_HVAC'!$EY$7:$KA$83,AH111),"")</f>
        <v>12.440426736714599</v>
      </c>
      <c r="AJ111" s="22" t="str">
        <f>IF(AJ82&gt;0,VLOOKUP(AJ82,'[3]2020_HVAC'!$EY$7:$KA$83,74),"")</f>
        <v/>
      </c>
      <c r="AK111" s="22">
        <f>IF(AK82&gt;0,VLOOKUP(AK82,'[3]2020_HVAC'!$EY$7:$KA$83,74),"")</f>
        <v>42</v>
      </c>
      <c r="AL111" s="22">
        <f>IF(AL82&gt;0,VLOOKUP(AL82,'[3]2020_HVAC'!$EY$7:$KA$83,74),"")</f>
        <v>2.2285714285714286</v>
      </c>
      <c r="AM111" s="22">
        <f>IF(AM82&gt;0,VLOOKUP(AM82,'[3]2020_HVAC'!$EY$7:$KA$83,74),"")</f>
        <v>9.2571428571428491</v>
      </c>
      <c r="AN111" s="22">
        <f>IF(AN82&gt;0,VLOOKUP(AN82,'[3]2020_HVAC'!$EY$7:$KA$83,74),"")</f>
        <v>23.235452586206897</v>
      </c>
      <c r="AO111" s="14">
        <f t="shared" si="90"/>
        <v>50328.827014660055</v>
      </c>
      <c r="AP111" s="23">
        <f>IF(AP82&gt;0,VLOOKUP(AP82,'[3]2020_Envelope'!$BH$6:$CR$128,19),"")</f>
        <v>7.3776630824372758</v>
      </c>
      <c r="AQ111" s="23">
        <f>IF(AQ82&gt;0,VLOOKUP(AQ82,'[3]2020_Envelope'!$BH$6:$CR$128,19),"")</f>
        <v>23.282083632019113</v>
      </c>
      <c r="AR111" s="23">
        <f>IF(AR82&gt;0,VLOOKUP(AR82,'[3]2020_Envelope'!$BH$6:$CR$128,19),"")</f>
        <v>13.525715651135004</v>
      </c>
      <c r="AS111" s="23">
        <f>IF(AS82&gt;0,VLOOKUP(AS82,'[3]2020_Envelope'!$BH$6:$CR$128,19),"")</f>
        <v>54.677473684210533</v>
      </c>
      <c r="AT111" s="23">
        <f>IF(AT82&gt;0,VLOOKUP(AT82,'[3]2020_Envelope'!$BH$6:$CR$128,19),"")</f>
        <v>46.138047138047135</v>
      </c>
      <c r="AU111" s="23">
        <f>IF(AU82&gt;0,VLOOKUP(AU82,'[3]2020_Envelope'!$BH$6:$CR$128,19),"")</f>
        <v>21.515151515151516</v>
      </c>
      <c r="AV111" s="22">
        <f>IF(AV82&gt;0,VLOOKUP(AV82,'[3]2020_HVAC'!$EY$7:$KA$83,77),"")</f>
        <v>4.5018181818181811</v>
      </c>
      <c r="AW111" s="22">
        <f>IF(AW82&gt;0,VLOOKUP(AW82,'[3]2020_HVAC'!$EY$7:$KA$83,77),"")</f>
        <v>11.323573333333332</v>
      </c>
      <c r="AX111" s="22" t="str">
        <f>IF(AX82&gt;0,VLOOKUP(AX82,'[3]2020_HVAC'!$EY$7:$KA$83,77),"")</f>
        <v/>
      </c>
      <c r="AY111" s="61">
        <f>VLOOKUP($C111,[1]Performance!$A$3:$K$36,3)</f>
        <v>2</v>
      </c>
      <c r="AZ111" s="61">
        <f t="shared" si="91"/>
        <v>79</v>
      </c>
      <c r="BA111" s="22">
        <f>IF(BA82&gt;0,VLOOKUP(BA82,'[3]2020_HVAC'!$EY$7:$KA$83,AZ111),"")</f>
        <v>8.5503700862652128</v>
      </c>
      <c r="BB111" s="22" t="str">
        <f>IF(BB82&gt;0,VLOOKUP(BB82,'[3]2020_HVAC'!$EY$7:$KA$83,77),"")</f>
        <v/>
      </c>
      <c r="BC111" s="22">
        <f>IF(BC82&gt;0,VLOOKUP(BC82,'[3]2020_HVAC'!$EY$7:$KA$83,77),"")</f>
        <v>38.400000000000006</v>
      </c>
      <c r="BD111" s="22">
        <f>IF(BD82&gt;0,VLOOKUP(BD82,'[3]2020_HVAC'!$EY$7:$KA$83,77),"")</f>
        <v>0.15757575757575756</v>
      </c>
      <c r="BE111" s="22">
        <f>IF(BE82&gt;0,VLOOKUP(BE82,'[3]2020_HVAC'!$EY$7:$KA$83,77),"")</f>
        <v>11.597575757575747</v>
      </c>
      <c r="BF111" s="22">
        <f>IF(BF82&gt;0,VLOOKUP(BF82,'[3]2020_HVAC'!$EY$7:$KA$83,77),"")</f>
        <v>14.457614942528737</v>
      </c>
      <c r="BG111" s="14">
        <f t="shared" si="92"/>
        <v>252949.61613447662</v>
      </c>
      <c r="BH111" s="21">
        <f>IF($N111&gt;0,VLOOKUP($C111,[2]Prague!$AB$7:$AN$40,$N111))/((IF($P111=1,'3 PlantsCodes'!$D$26,IF($P111=2,'3 PlantsCodes'!$D$27,IF($P111=3,'3 PlantsCodes'!$D$28,IF($P111=4,'3 PlantsCodes'!#REF!)))))*IF($R111=1,'3 PlantsCodes'!$D$31,IF(CZ_Prague!$R111=2,'3 PlantsCodes'!$D$32)))</f>
        <v>42.089555010020298</v>
      </c>
      <c r="BI111" s="21">
        <f>IF($O111&gt;0,VLOOKUP($C111,[2]Prague!$AB$7:$AN$40,$O111),0)/(IF($Q111=1,'3 PlantsCodes'!$E$26,IF($Q111=3,'3 PlantsCodes'!$E$28,IF($Q111=4,'3 PlantsCodes'!$E$29,1)))*IF($R111=1,'3 PlantsCodes'!$E$31,IF($R111=2,'3 PlantsCodes'!$E$32)))</f>
        <v>3.6128147094485107E-2</v>
      </c>
      <c r="BJ111" s="21">
        <f>VLOOKUP($C111,[2]Prague!$AB$6:$AZ$40,$T111)</f>
        <v>10.464661654135339</v>
      </c>
      <c r="BK111" s="21">
        <f>VLOOKUP($C111,[2]Prague!$B$7:$Y$40,18)</f>
        <v>11.353794285713454</v>
      </c>
      <c r="BL111" s="21">
        <f>VLOOKUP($C111,[2]Prague!$B$7:$AA$40,26)</f>
        <v>4.8782134295993362</v>
      </c>
      <c r="BM111" s="22">
        <f>IF($V111=1,-[4]SFH!$E$5,0)</f>
        <v>-14.757142857142858</v>
      </c>
      <c r="BN111" s="63" t="s">
        <v>38</v>
      </c>
      <c r="BO111" s="21">
        <f>IF($N111&gt;0,VLOOKUP($C111,[1]Prague!$AB$7:$AN$40,$N111))/((IF($P111=1,'3 PlantsCodes'!$D$26,IF($P111=2,'3 PlantsCodes'!$D$27,IF($P111=3,'3 PlantsCodes'!$D$28,IF($P111=4,'3 PlantsCodes'!D106)))))*IF($R111=1,'3 PlantsCodes'!$D$31,IF(CZ_Prague!$R111=2,'3 PlantsCodes'!$D$32)))</f>
        <v>42.536871311451989</v>
      </c>
      <c r="BP111" s="21">
        <f>IF($O111&gt;0,VLOOKUP($C111,[1]Prague!$AB$7:$AN$40,$O111),0)/(IF($Q111=1,'3 PlantsCodes'!$E$26,IF($Q111=3,'3 PlantsCodes'!$E$28,IF($Q111=4,'3 PlantsCodes'!$E$29,1)))*IF($R111=1,'3 PlantsCodes'!$E$31,IF($R111=2,'3 PlantsCodes'!$E$32)))</f>
        <v>4.6710239187876437E-2</v>
      </c>
      <c r="BQ111" s="21">
        <f>VLOOKUP($C111,[1]Prague!$AB$6:$AZ$40,$T111)</f>
        <v>16.641467304625198</v>
      </c>
      <c r="BR111" s="21">
        <f>VLOOKUP($C111,[1]Prague!$B$7:$Y$40,18)</f>
        <v>11.676460606061633</v>
      </c>
      <c r="BS111" s="21">
        <f>VLOOKUP($C111,[1]Prague!$B$7:$AA$40,26)</f>
        <v>4.7012123578135423</v>
      </c>
      <c r="BT111" s="22">
        <f>IF($V111=1,-[4]AB!$E$5,0)</f>
        <v>-9.3090909090909086</v>
      </c>
      <c r="BU111" s="63" t="s">
        <v>38</v>
      </c>
    </row>
    <row r="112" spans="1:73" x14ac:dyDescent="0.25">
      <c r="A112" s="188"/>
      <c r="B112" s="100">
        <v>17</v>
      </c>
      <c r="C112" s="26">
        <f t="shared" ref="C112:W112" si="107">IF(C83="","",C83)</f>
        <v>32</v>
      </c>
      <c r="D112" s="55" t="str">
        <f t="shared" si="107"/>
        <v>+</v>
      </c>
      <c r="E112" s="55" t="str">
        <f t="shared" si="107"/>
        <v>+</v>
      </c>
      <c r="F112" s="54" t="str">
        <f t="shared" si="107"/>
        <v>+</v>
      </c>
      <c r="G112" s="54" t="str">
        <f t="shared" si="107"/>
        <v>o</v>
      </c>
      <c r="H112" s="54">
        <f t="shared" si="107"/>
        <v>0</v>
      </c>
      <c r="I112" s="54">
        <f t="shared" si="107"/>
        <v>4</v>
      </c>
      <c r="J112" s="54">
        <f t="shared" si="107"/>
        <v>3</v>
      </c>
      <c r="K112" s="54">
        <f t="shared" si="107"/>
        <v>2</v>
      </c>
      <c r="L112" s="54">
        <f t="shared" si="107"/>
        <v>1</v>
      </c>
      <c r="M112" s="54">
        <f t="shared" si="107"/>
        <v>4321</v>
      </c>
      <c r="N112" s="54">
        <f t="shared" si="107"/>
        <v>8</v>
      </c>
      <c r="O112" s="54">
        <f t="shared" si="107"/>
        <v>13</v>
      </c>
      <c r="P112" s="54">
        <f t="shared" si="107"/>
        <v>1</v>
      </c>
      <c r="Q112" s="54">
        <f t="shared" si="107"/>
        <v>1</v>
      </c>
      <c r="R112" s="54">
        <f t="shared" si="107"/>
        <v>2</v>
      </c>
      <c r="S112" s="54" t="str">
        <f t="shared" si="107"/>
        <v>o</v>
      </c>
      <c r="T112" s="26">
        <f t="shared" si="107"/>
        <v>23</v>
      </c>
      <c r="U112" s="54">
        <f t="shared" si="107"/>
        <v>1</v>
      </c>
      <c r="V112" s="54">
        <f t="shared" si="107"/>
        <v>1</v>
      </c>
      <c r="W112" s="19" t="str">
        <f t="shared" si="107"/>
        <v/>
      </c>
      <c r="X112" s="23">
        <f>IF(X83&gt;0,VLOOKUP(X83,'[3]2020_Envelope'!$BH$6:$CR$128,18),"")</f>
        <v>15.246304147465437</v>
      </c>
      <c r="Y112" s="23">
        <f>IF(Y83&gt;0,VLOOKUP(Y83,'[3]2020_Envelope'!$BH$6:$CR$128,18),"")</f>
        <v>70.823440860215044</v>
      </c>
      <c r="Z112" s="23">
        <f>IF(Z83&gt;0,VLOOKUP(Z83,'[3]2020_Envelope'!$BH$6:$CR$128,18),"")</f>
        <v>27.951557603686631</v>
      </c>
      <c r="AA112" s="23">
        <f>IF(AA83&gt;0,VLOOKUP(AA83,'[3]2020_Envelope'!$BH$6:$CR$128,18),"")</f>
        <v>62.87988721804512</v>
      </c>
      <c r="AB112" s="23">
        <f>IF(AB83&gt;0,VLOOKUP(AB83,'[3]2020_Envelope'!$BH$6:$CR$128,18),"")</f>
        <v>50.088095238095235</v>
      </c>
      <c r="AC112" s="23">
        <f>IF(AC83&gt;0,VLOOKUP(AC83,'[3]2020_Envelope'!$BH$6:$CR$128,18),"")</f>
        <v>23.357142857142861</v>
      </c>
      <c r="AD112" s="22" t="str">
        <f>IF(AD83&gt;0,VLOOKUP(AD83,'[3]2020_HVAC'!$EY$7:$KA$83,74),"")</f>
        <v/>
      </c>
      <c r="AE112" s="22" t="str">
        <f>IF(AE83&gt;0,VLOOKUP(AE83,'[3]2020_HVAC'!$EY$7:$KA$83,74),"")</f>
        <v/>
      </c>
      <c r="AF112" s="22" t="str">
        <f>IF(AF83&gt;0,VLOOKUP(AF83,'[3]2020_HVAC'!$EY$7:$KA$83,74),"")</f>
        <v/>
      </c>
      <c r="AG112" s="61">
        <f>VLOOKUP($C112,[2]Performance!$A$3:$K$36,3)</f>
        <v>2</v>
      </c>
      <c r="AH112" s="61">
        <f t="shared" si="89"/>
        <v>76</v>
      </c>
      <c r="AI112" s="22">
        <f>IF(AI83&gt;0,VLOOKUP(AI83,'[3]2020_HVAC'!$EY$7:$KA$83,AH112),"")</f>
        <v>91.189130588294574</v>
      </c>
      <c r="AJ112" s="22" t="str">
        <f>IF(AJ83&gt;0,VLOOKUP(AJ83,'[3]2020_HVAC'!$EY$7:$KA$83,74),"")</f>
        <v/>
      </c>
      <c r="AK112" s="22">
        <f>IF(AK83&gt;0,VLOOKUP(AK83,'[3]2020_HVAC'!$EY$7:$KA$83,74),"")</f>
        <v>42</v>
      </c>
      <c r="AL112" s="22">
        <f>IF(AL83&gt;0,VLOOKUP(AL83,'[3]2020_HVAC'!$EY$7:$KA$83,74),"")</f>
        <v>2.2285714285714286</v>
      </c>
      <c r="AM112" s="22">
        <f>IF(AM83&gt;0,VLOOKUP(AM83,'[3]2020_HVAC'!$EY$7:$KA$83,74),"")</f>
        <v>9.2571428571428491</v>
      </c>
      <c r="AN112" s="22">
        <f>IF(AN83&gt;0,VLOOKUP(AN83,'[3]2020_HVAC'!$EY$7:$KA$83,74),"")</f>
        <v>23.235452586206897</v>
      </c>
      <c r="AO112" s="14">
        <f t="shared" si="90"/>
        <v>58555.941553881246</v>
      </c>
      <c r="AP112" s="23">
        <f>IF(AP83&gt;0,VLOOKUP(AP83,'[3]2020_Envelope'!$BH$6:$CR$128,19),"")</f>
        <v>7.3776630824372758</v>
      </c>
      <c r="AQ112" s="23">
        <f>IF(AQ83&gt;0,VLOOKUP(AQ83,'[3]2020_Envelope'!$BH$6:$CR$128,19),"")</f>
        <v>23.282083632019113</v>
      </c>
      <c r="AR112" s="23">
        <f>IF(AR83&gt;0,VLOOKUP(AR83,'[3]2020_Envelope'!$BH$6:$CR$128,19),"")</f>
        <v>13.525715651135004</v>
      </c>
      <c r="AS112" s="23">
        <f>IF(AS83&gt;0,VLOOKUP(AS83,'[3]2020_Envelope'!$BH$6:$CR$128,19),"")</f>
        <v>54.677473684210533</v>
      </c>
      <c r="AT112" s="23">
        <f>IF(AT83&gt;0,VLOOKUP(AT83,'[3]2020_Envelope'!$BH$6:$CR$128,19),"")</f>
        <v>46.138047138047135</v>
      </c>
      <c r="AU112" s="23">
        <f>IF(AU83&gt;0,VLOOKUP(AU83,'[3]2020_Envelope'!$BH$6:$CR$128,19),"")</f>
        <v>21.515151515151516</v>
      </c>
      <c r="AV112" s="22" t="str">
        <f>IF(AV83&gt;0,VLOOKUP(AV83,'[3]2020_HVAC'!$EY$7:$KA$83,77),"")</f>
        <v/>
      </c>
      <c r="AW112" s="22" t="str">
        <f>IF(AW83&gt;0,VLOOKUP(AW83,'[3]2020_HVAC'!$EY$7:$KA$83,77),"")</f>
        <v/>
      </c>
      <c r="AX112" s="22" t="str">
        <f>IF(AX83&gt;0,VLOOKUP(AX83,'[3]2020_HVAC'!$EY$7:$KA$83,77),"")</f>
        <v/>
      </c>
      <c r="AY112" s="61">
        <f>VLOOKUP($C112,[1]Performance!$A$3:$K$36,3)</f>
        <v>2</v>
      </c>
      <c r="AZ112" s="61">
        <f t="shared" si="91"/>
        <v>79</v>
      </c>
      <c r="BA112" s="22">
        <f>IF(BA83&gt;0,VLOOKUP(BA83,'[3]2020_HVAC'!$EY$7:$KA$83,AZ112),"")</f>
        <v>62.450925924928391</v>
      </c>
      <c r="BB112" s="22" t="str">
        <f>IF(BB83&gt;0,VLOOKUP(BB83,'[3]2020_HVAC'!$EY$7:$KA$83,77),"")</f>
        <v/>
      </c>
      <c r="BC112" s="22">
        <f>IF(BC83&gt;0,VLOOKUP(BC83,'[3]2020_HVAC'!$EY$7:$KA$83,77),"")</f>
        <v>38.400000000000006</v>
      </c>
      <c r="BD112" s="22">
        <f>IF(BD83&gt;0,VLOOKUP(BD83,'[3]2020_HVAC'!$EY$7:$KA$83,77),"")</f>
        <v>0.15757575757575756</v>
      </c>
      <c r="BE112" s="22">
        <f>IF(BE83&gt;0,VLOOKUP(BE83,'[3]2020_HVAC'!$EY$7:$KA$83,77),"")</f>
        <v>11.597575757575747</v>
      </c>
      <c r="BF112" s="22">
        <f>IF(BF83&gt;0,VLOOKUP(BF83,'[3]2020_HVAC'!$EY$7:$KA$83,77),"")</f>
        <v>14.457614942528737</v>
      </c>
      <c r="BG112" s="14">
        <f t="shared" si="92"/>
        <v>290644.02881475311</v>
      </c>
      <c r="BH112" s="21">
        <f>IF($N112&gt;0,VLOOKUP($C112,[2]Prague!$AB$7:$AN$40,$N112))/((IF($P112=1,'3 PlantsCodes'!$D$26,IF($P112=2,'3 PlantsCodes'!$D$27,IF($P112=3,'3 PlantsCodes'!$D$28,IF($P112=4,'3 PlantsCodes'!#REF!)))))*IF($R112=1,'3 PlantsCodes'!$D$31,IF(CZ_Prague!$R112=2,'3 PlantsCodes'!$D$32)))</f>
        <v>17.118105850609094</v>
      </c>
      <c r="BI112" s="21">
        <f>IF($O112&gt;0,VLOOKUP($C112,[2]Prague!$AB$7:$AN$40,$O112),0)/(IF($Q112=1,'3 PlantsCodes'!$E$26,IF($Q112=3,'3 PlantsCodes'!$E$28,IF($Q112=4,'3 PlantsCodes'!$E$29,1)))*IF($R112=1,'3 PlantsCodes'!$E$31,IF($R112=2,'3 PlantsCodes'!$E$32)))</f>
        <v>0.28908381964720042</v>
      </c>
      <c r="BJ112" s="21">
        <f>VLOOKUP($C112,[2]Prague!$AB$6:$AZ$40,$T112)</f>
        <v>2.8320173716589823</v>
      </c>
      <c r="BK112" s="21">
        <f>VLOOKUP($C112,[2]Prague!$B$7:$Y$40,18)</f>
        <v>11.353794285713454</v>
      </c>
      <c r="BL112" s="21">
        <f>VLOOKUP($C112,[2]Prague!$B$7:$AA$40,26)</f>
        <v>0.42280698035880704</v>
      </c>
      <c r="BM112" s="22">
        <f>IF($V112=1,-[4]SFH!$E$5,0)</f>
        <v>-14.757142857142858</v>
      </c>
      <c r="BN112" s="63" t="s">
        <v>38</v>
      </c>
      <c r="BO112" s="21">
        <f>IF($N112&gt;0,VLOOKUP($C112,[1]Prague!$AB$7:$AN$40,$N112))/((IF($P112=1,'3 PlantsCodes'!$D$26,IF($P112=2,'3 PlantsCodes'!$D$27,IF($P112=3,'3 PlantsCodes'!$D$28,IF($P112=4,'3 PlantsCodes'!D107)))))*IF($R112=1,'3 PlantsCodes'!$D$31,IF(CZ_Prague!$R112=2,'3 PlantsCodes'!$D$32)))</f>
        <v>16.98462069813894</v>
      </c>
      <c r="BP112" s="21">
        <f>IF($O112&gt;0,VLOOKUP($C112,[1]Prague!$AB$7:$AN$40,$O112),0)/(IF($Q112=1,'3 PlantsCodes'!$E$26,IF($Q112=3,'3 PlantsCodes'!$E$28,IF($Q112=4,'3 PlantsCodes'!$E$29,1)))*IF($R112=1,'3 PlantsCodes'!$E$31,IF($R112=2,'3 PlantsCodes'!$E$32)))</f>
        <v>4.8043437822200233E-2</v>
      </c>
      <c r="BQ112" s="21">
        <f>VLOOKUP($C112,[1]Prague!$AB$6:$AZ$40,$T112)</f>
        <v>4.4608940120476896</v>
      </c>
      <c r="BR112" s="21">
        <f>VLOOKUP($C112,[1]Prague!$B$7:$Y$40,18)</f>
        <v>11.676460606061633</v>
      </c>
      <c r="BS112" s="21">
        <f>VLOOKUP($C112,[1]Prague!$B$7:$AA$40,26)</f>
        <v>0.38622794800323229</v>
      </c>
      <c r="BT112" s="22">
        <f>IF($V112=1,-[4]AB!$E$5,0)</f>
        <v>-9.3090909090909086</v>
      </c>
      <c r="BU112" s="63" t="s">
        <v>38</v>
      </c>
    </row>
    <row r="113" spans="1:73" x14ac:dyDescent="0.25">
      <c r="A113" s="188"/>
      <c r="B113" s="100">
        <v>18</v>
      </c>
      <c r="C113" s="26">
        <f t="shared" ref="C113:W113" si="108">IF(C84="","",C84)</f>
        <v>26</v>
      </c>
      <c r="D113" s="55" t="str">
        <f t="shared" si="108"/>
        <v>o+</v>
      </c>
      <c r="E113" s="55" t="str">
        <f t="shared" si="108"/>
        <v>+</v>
      </c>
      <c r="F113" s="54" t="str">
        <f t="shared" si="108"/>
        <v>+</v>
      </c>
      <c r="G113" s="54" t="str">
        <f t="shared" si="108"/>
        <v>o</v>
      </c>
      <c r="H113" s="54">
        <f t="shared" si="108"/>
        <v>1</v>
      </c>
      <c r="I113" s="54">
        <f t="shared" si="108"/>
        <v>3</v>
      </c>
      <c r="J113" s="54">
        <f t="shared" si="108"/>
        <v>3</v>
      </c>
      <c r="K113" s="54">
        <f t="shared" si="108"/>
        <v>2</v>
      </c>
      <c r="L113" s="54">
        <f t="shared" si="108"/>
        <v>2</v>
      </c>
      <c r="M113" s="54">
        <f t="shared" si="108"/>
        <v>3322</v>
      </c>
      <c r="N113" s="54">
        <f t="shared" si="108"/>
        <v>8</v>
      </c>
      <c r="O113" s="54">
        <f t="shared" si="108"/>
        <v>13</v>
      </c>
      <c r="P113" s="54">
        <f t="shared" si="108"/>
        <v>1</v>
      </c>
      <c r="Q113" s="54">
        <f t="shared" si="108"/>
        <v>1</v>
      </c>
      <c r="R113" s="54">
        <f t="shared" si="108"/>
        <v>2</v>
      </c>
      <c r="S113" s="54" t="str">
        <f t="shared" si="108"/>
        <v>o</v>
      </c>
      <c r="T113" s="26">
        <f t="shared" si="108"/>
        <v>23</v>
      </c>
      <c r="U113" s="54">
        <f t="shared" si="108"/>
        <v>1</v>
      </c>
      <c r="V113" s="54">
        <f t="shared" si="108"/>
        <v>1</v>
      </c>
      <c r="W113" s="19" t="str">
        <f t="shared" si="108"/>
        <v/>
      </c>
      <c r="X113" s="23">
        <f>IF(X84&gt;0,VLOOKUP(X84,'[3]2020_Envelope'!$BH$6:$CR$128,18),"")</f>
        <v>12.069990783410139</v>
      </c>
      <c r="Y113" s="23">
        <f>IF(Y84&gt;0,VLOOKUP(Y84,'[3]2020_Envelope'!$BH$6:$CR$128,18),"")</f>
        <v>62.873870967741929</v>
      </c>
      <c r="Z113" s="23">
        <f>IF(Z84&gt;0,VLOOKUP(Z84,'[3]2020_Envelope'!$BH$6:$CR$128,18),"")</f>
        <v>22.869456221198156</v>
      </c>
      <c r="AA113" s="23">
        <f>IF(AA84&gt;0,VLOOKUP(AA84,'[3]2020_Envelope'!$BH$6:$CR$128,18),"")</f>
        <v>62.87988721804512</v>
      </c>
      <c r="AB113" s="23">
        <f>IF(AB84&gt;0,VLOOKUP(AB84,'[3]2020_Envelope'!$BH$6:$CR$128,18),"")</f>
        <v>50.088095238095235</v>
      </c>
      <c r="AC113" s="23">
        <f>IF(AC84&gt;0,VLOOKUP(AC84,'[3]2020_Envelope'!$BH$6:$CR$128,18),"")</f>
        <v>23.357142857142861</v>
      </c>
      <c r="AD113" s="22">
        <f>IF(AD84&gt;0,VLOOKUP(AD84,'[3]2020_HVAC'!$EY$7:$KA$83,74),"")</f>
        <v>5.3374999999999995</v>
      </c>
      <c r="AE113" s="22">
        <f>IF(AE84&gt;0,VLOOKUP(AE84,'[3]2020_HVAC'!$EY$7:$KA$83,74),"")</f>
        <v>14.646100000000001</v>
      </c>
      <c r="AF113" s="22" t="str">
        <f>IF(AF84&gt;0,VLOOKUP(AF84,'[3]2020_HVAC'!$EY$7:$KA$83,74),"")</f>
        <v/>
      </c>
      <c r="AG113" s="61">
        <f>VLOOKUP($C113,[2]Performance!$A$3:$K$36,3)</f>
        <v>2</v>
      </c>
      <c r="AH113" s="61">
        <f t="shared" si="89"/>
        <v>76</v>
      </c>
      <c r="AI113" s="22">
        <f>IF(AI84&gt;0,VLOOKUP(AI84,'[3]2020_HVAC'!$EY$7:$KA$83,AH113),"")</f>
        <v>91.189130588294574</v>
      </c>
      <c r="AJ113" s="22" t="str">
        <f>IF(AJ84&gt;0,VLOOKUP(AJ84,'[3]2020_HVAC'!$EY$7:$KA$83,74),"")</f>
        <v/>
      </c>
      <c r="AK113" s="22">
        <f>IF(AK84&gt;0,VLOOKUP(AK84,'[3]2020_HVAC'!$EY$7:$KA$83,74),"")</f>
        <v>42</v>
      </c>
      <c r="AL113" s="22">
        <f>IF(AL84&gt;0,VLOOKUP(AL84,'[3]2020_HVAC'!$EY$7:$KA$83,74),"")</f>
        <v>2.2285714285714286</v>
      </c>
      <c r="AM113" s="22">
        <f>IF(AM84&gt;0,VLOOKUP(AM84,'[3]2020_HVAC'!$EY$7:$KA$83,74),"")</f>
        <v>9.2571428571428491</v>
      </c>
      <c r="AN113" s="22">
        <f>IF(AN84&gt;0,VLOOKUP(AN84,'[3]2020_HVAC'!$EY$7:$KA$83,74),"")</f>
        <v>23.235452586206897</v>
      </c>
      <c r="AO113" s="14">
        <f t="shared" si="90"/>
        <v>59084.527704418884</v>
      </c>
      <c r="AP113" s="23">
        <f>IF(AP84&gt;0,VLOOKUP(AP84,'[3]2020_Envelope'!$BH$6:$CR$128,19),"")</f>
        <v>5.8406499402628445</v>
      </c>
      <c r="AQ113" s="23">
        <f>IF(AQ84&gt;0,VLOOKUP(AQ84,'[3]2020_Envelope'!$BH$6:$CR$128,19),"")</f>
        <v>20.668788530465942</v>
      </c>
      <c r="AR113" s="23">
        <f>IF(AR84&gt;0,VLOOKUP(AR84,'[3]2020_Envelope'!$BH$6:$CR$128,19),"")</f>
        <v>11.066494623655915</v>
      </c>
      <c r="AS113" s="23">
        <f>IF(AS84&gt;0,VLOOKUP(AS84,'[3]2020_Envelope'!$BH$6:$CR$128,19),"")</f>
        <v>54.677473684210533</v>
      </c>
      <c r="AT113" s="23">
        <f>IF(AT84&gt;0,VLOOKUP(AT84,'[3]2020_Envelope'!$BH$6:$CR$128,19),"")</f>
        <v>46.138047138047135</v>
      </c>
      <c r="AU113" s="23">
        <f>IF(AU84&gt;0,VLOOKUP(AU84,'[3]2020_Envelope'!$BH$6:$CR$128,19),"")</f>
        <v>21.515151515151516</v>
      </c>
      <c r="AV113" s="22">
        <f>IF(AV84&gt;0,VLOOKUP(AV84,'[3]2020_HVAC'!$EY$7:$KA$83,77),"")</f>
        <v>4.5018181818181811</v>
      </c>
      <c r="AW113" s="22">
        <f>IF(AW84&gt;0,VLOOKUP(AW84,'[3]2020_HVAC'!$EY$7:$KA$83,77),"")</f>
        <v>11.323573333333332</v>
      </c>
      <c r="AX113" s="22" t="str">
        <f>IF(AX84&gt;0,VLOOKUP(AX84,'[3]2020_HVAC'!$EY$7:$KA$83,77),"")</f>
        <v/>
      </c>
      <c r="AY113" s="61">
        <f>VLOOKUP($C113,[1]Performance!$A$3:$K$36,3)</f>
        <v>2</v>
      </c>
      <c r="AZ113" s="61">
        <f t="shared" si="91"/>
        <v>79</v>
      </c>
      <c r="BA113" s="22">
        <f>IF(BA84&gt;0,VLOOKUP(BA84,'[3]2020_HVAC'!$EY$7:$KA$83,AZ113),"")</f>
        <v>62.450925924928391</v>
      </c>
      <c r="BB113" s="22" t="str">
        <f>IF(BB84&gt;0,VLOOKUP(BB84,'[3]2020_HVAC'!$EY$7:$KA$83,77),"")</f>
        <v/>
      </c>
      <c r="BC113" s="22">
        <f>IF(BC84&gt;0,VLOOKUP(BC84,'[3]2020_HVAC'!$EY$7:$KA$83,77),"")</f>
        <v>38.400000000000006</v>
      </c>
      <c r="BD113" s="22">
        <f>IF(BD84&gt;0,VLOOKUP(BD84,'[3]2020_HVAC'!$EY$7:$KA$83,77),"")</f>
        <v>0.15757575757575756</v>
      </c>
      <c r="BE113" s="22">
        <f>IF(BE84&gt;0,VLOOKUP(BE84,'[3]2020_HVAC'!$EY$7:$KA$83,77),"")</f>
        <v>11.597575757575747</v>
      </c>
      <c r="BF113" s="22">
        <f>IF(BF84&gt;0,VLOOKUP(BF84,'[3]2020_HVAC'!$EY$7:$KA$83,77),"")</f>
        <v>14.457614942528737</v>
      </c>
      <c r="BG113" s="14">
        <f t="shared" si="92"/>
        <v>299767.73243625846</v>
      </c>
      <c r="BH113" s="21">
        <f>IF($N113&gt;0,VLOOKUP($C113,[2]Prague!$AB$7:$AN$40,$N113))/((IF($P113=1,'3 PlantsCodes'!$D$26,IF($P113=2,'3 PlantsCodes'!$D$27,IF($P113=3,'3 PlantsCodes'!$D$28,IF($P113=4,'3 PlantsCodes'!#REF!)))))*IF($R113=1,'3 PlantsCodes'!$D$31,IF(CZ_Prague!$R113=2,'3 PlantsCodes'!$D$32)))</f>
        <v>13.781532691662422</v>
      </c>
      <c r="BI113" s="21">
        <f>IF($O113&gt;0,VLOOKUP($C113,[2]Prague!$AB$7:$AN$40,$O113),0)/(IF($Q113=1,'3 PlantsCodes'!$E$26,IF($Q113=3,'3 PlantsCodes'!$E$28,IF($Q113=4,'3 PlantsCodes'!$E$29,1)))*IF($R113=1,'3 PlantsCodes'!$E$31,IF($R113=2,'3 PlantsCodes'!$E$32)))</f>
        <v>0.29736548815005104</v>
      </c>
      <c r="BJ113" s="21">
        <f>VLOOKUP($C113,[2]Prague!$AB$6:$AZ$40,$T113)</f>
        <v>2.8800739788959961</v>
      </c>
      <c r="BK113" s="21">
        <f>VLOOKUP($C113,[2]Prague!$B$7:$Y$40,18)</f>
        <v>11.353794285713454</v>
      </c>
      <c r="BL113" s="21">
        <f>VLOOKUP($C113,[2]Prague!$B$7:$AA$40,26)</f>
        <v>4.8917258748368191</v>
      </c>
      <c r="BM113" s="22">
        <f>IF($V113=1,-[4]SFH!$E$5,0)</f>
        <v>-14.757142857142858</v>
      </c>
      <c r="BN113" s="63" t="s">
        <v>38</v>
      </c>
      <c r="BO113" s="21">
        <f>IF($N113&gt;0,VLOOKUP($C113,[1]Prague!$AB$7:$AN$40,$N113))/((IF($P113=1,'3 PlantsCodes'!$D$26,IF($P113=2,'3 PlantsCodes'!$D$27,IF($P113=3,'3 PlantsCodes'!$D$28,IF($P113=4,'3 PlantsCodes'!D108)))))*IF($R113=1,'3 PlantsCodes'!$D$31,IF(CZ_Prague!$R113=2,'3 PlantsCodes'!$D$32)))</f>
        <v>12.955427154903033</v>
      </c>
      <c r="BP113" s="21">
        <f>IF($O113&gt;0,VLOOKUP($C113,[1]Prague!$AB$7:$AN$40,$O113),0)/(IF($Q113=1,'3 PlantsCodes'!$E$26,IF($Q113=3,'3 PlantsCodes'!$E$28,IF($Q113=4,'3 PlantsCodes'!$E$29,1)))*IF($R113=1,'3 PlantsCodes'!$E$31,IF($R113=2,'3 PlantsCodes'!$E$32)))</f>
        <v>4.3652200678201789E-2</v>
      </c>
      <c r="BQ113" s="21">
        <f>VLOOKUP($C113,[1]Prague!$AB$6:$AZ$40,$T113)</f>
        <v>4.5904031162411476</v>
      </c>
      <c r="BR113" s="21">
        <f>VLOOKUP($C113,[1]Prague!$B$7:$Y$40,18)</f>
        <v>11.676460606061633</v>
      </c>
      <c r="BS113" s="21">
        <f>VLOOKUP($C113,[1]Prague!$B$7:$AA$40,26)</f>
        <v>4.7059096781668703</v>
      </c>
      <c r="BT113" s="22">
        <f>IF($V113=1,-[4]AB!$E$5,0)</f>
        <v>-9.3090909090909086</v>
      </c>
      <c r="BU113" s="63" t="s">
        <v>38</v>
      </c>
    </row>
    <row r="114" spans="1:73" x14ac:dyDescent="0.25">
      <c r="A114" s="188"/>
      <c r="B114" s="100">
        <v>19</v>
      </c>
      <c r="C114" s="26">
        <f t="shared" ref="C114:W114" si="109">IF(C85="","",C85)</f>
        <v>34</v>
      </c>
      <c r="D114" s="55" t="str">
        <f t="shared" si="109"/>
        <v>+</v>
      </c>
      <c r="E114" s="55" t="str">
        <f t="shared" si="109"/>
        <v>+</v>
      </c>
      <c r="F114" s="54" t="str">
        <f t="shared" si="109"/>
        <v>+</v>
      </c>
      <c r="G114" s="54" t="str">
        <f t="shared" si="109"/>
        <v>o</v>
      </c>
      <c r="H114" s="54">
        <f t="shared" si="109"/>
        <v>1</v>
      </c>
      <c r="I114" s="54">
        <f t="shared" si="109"/>
        <v>4</v>
      </c>
      <c r="J114" s="54">
        <f t="shared" si="109"/>
        <v>3</v>
      </c>
      <c r="K114" s="54">
        <f t="shared" si="109"/>
        <v>2</v>
      </c>
      <c r="L114" s="54">
        <f t="shared" si="109"/>
        <v>2</v>
      </c>
      <c r="M114" s="54">
        <f t="shared" si="109"/>
        <v>4322</v>
      </c>
      <c r="N114" s="54">
        <f t="shared" si="109"/>
        <v>8</v>
      </c>
      <c r="O114" s="54">
        <f t="shared" si="109"/>
        <v>13</v>
      </c>
      <c r="P114" s="54">
        <f t="shared" si="109"/>
        <v>1</v>
      </c>
      <c r="Q114" s="54">
        <f t="shared" si="109"/>
        <v>1</v>
      </c>
      <c r="R114" s="54">
        <f t="shared" si="109"/>
        <v>2</v>
      </c>
      <c r="S114" s="54" t="str">
        <f t="shared" si="109"/>
        <v>o</v>
      </c>
      <c r="T114" s="26">
        <f t="shared" si="109"/>
        <v>23</v>
      </c>
      <c r="U114" s="54">
        <f t="shared" si="109"/>
        <v>1</v>
      </c>
      <c r="V114" s="54">
        <f t="shared" si="109"/>
        <v>1</v>
      </c>
      <c r="W114" s="19" t="str">
        <f t="shared" si="109"/>
        <v/>
      </c>
      <c r="X114" s="23">
        <f>IF(X85&gt;0,VLOOKUP(X85,'[3]2020_Envelope'!$BH$6:$CR$128,18),"")</f>
        <v>15.246304147465437</v>
      </c>
      <c r="Y114" s="23">
        <f>IF(Y85&gt;0,VLOOKUP(Y85,'[3]2020_Envelope'!$BH$6:$CR$128,18),"")</f>
        <v>70.823440860215044</v>
      </c>
      <c r="Z114" s="23">
        <f>IF(Z85&gt;0,VLOOKUP(Z85,'[3]2020_Envelope'!$BH$6:$CR$128,18),"")</f>
        <v>27.951557603686631</v>
      </c>
      <c r="AA114" s="23">
        <f>IF(AA85&gt;0,VLOOKUP(AA85,'[3]2020_Envelope'!$BH$6:$CR$128,18),"")</f>
        <v>62.87988721804512</v>
      </c>
      <c r="AB114" s="23">
        <f>IF(AB85&gt;0,VLOOKUP(AB85,'[3]2020_Envelope'!$BH$6:$CR$128,18),"")</f>
        <v>50.088095238095235</v>
      </c>
      <c r="AC114" s="23">
        <f>IF(AC85&gt;0,VLOOKUP(AC85,'[3]2020_Envelope'!$BH$6:$CR$128,18),"")</f>
        <v>23.357142857142861</v>
      </c>
      <c r="AD114" s="22">
        <f>IF(AD85&gt;0,VLOOKUP(AD85,'[3]2020_HVAC'!$EY$7:$KA$83,74),"")</f>
        <v>5.3374999999999995</v>
      </c>
      <c r="AE114" s="22">
        <f>IF(AE85&gt;0,VLOOKUP(AE85,'[3]2020_HVAC'!$EY$7:$KA$83,74),"")</f>
        <v>14.646100000000001</v>
      </c>
      <c r="AF114" s="22" t="str">
        <f>IF(AF85&gt;0,VLOOKUP(AF85,'[3]2020_HVAC'!$EY$7:$KA$83,74),"")</f>
        <v/>
      </c>
      <c r="AG114" s="61">
        <f>VLOOKUP($C114,[2]Performance!$A$3:$K$36,3)</f>
        <v>2</v>
      </c>
      <c r="AH114" s="61">
        <f t="shared" si="89"/>
        <v>76</v>
      </c>
      <c r="AI114" s="22">
        <f>IF(AI85&gt;0,VLOOKUP(AI85,'[3]2020_HVAC'!$EY$7:$KA$83,AH114),"")</f>
        <v>91.189130588294574</v>
      </c>
      <c r="AJ114" s="22" t="str">
        <f>IF(AJ85&gt;0,VLOOKUP(AJ85,'[3]2020_HVAC'!$EY$7:$KA$83,74),"")</f>
        <v/>
      </c>
      <c r="AK114" s="22">
        <f>IF(AK85&gt;0,VLOOKUP(AK85,'[3]2020_HVAC'!$EY$7:$KA$83,74),"")</f>
        <v>42</v>
      </c>
      <c r="AL114" s="22">
        <f>IF(AL85&gt;0,VLOOKUP(AL85,'[3]2020_HVAC'!$EY$7:$KA$83,74),"")</f>
        <v>2.2285714285714286</v>
      </c>
      <c r="AM114" s="22">
        <f>IF(AM85&gt;0,VLOOKUP(AM85,'[3]2020_HVAC'!$EY$7:$KA$83,74),"")</f>
        <v>9.2571428571428491</v>
      </c>
      <c r="AN114" s="22">
        <f>IF(AN85&gt;0,VLOOKUP(AN85,'[3]2020_HVAC'!$EY$7:$KA$83,74),"")</f>
        <v>23.235452586206897</v>
      </c>
      <c r="AO114" s="14">
        <f t="shared" si="90"/>
        <v>61353.645553881252</v>
      </c>
      <c r="AP114" s="23">
        <f>IF(AP85&gt;0,VLOOKUP(AP85,'[3]2020_Envelope'!$BH$6:$CR$128,19),"")</f>
        <v>7.3776630824372758</v>
      </c>
      <c r="AQ114" s="23">
        <f>IF(AQ85&gt;0,VLOOKUP(AQ85,'[3]2020_Envelope'!$BH$6:$CR$128,19),"")</f>
        <v>23.282083632019113</v>
      </c>
      <c r="AR114" s="23">
        <f>IF(AR85&gt;0,VLOOKUP(AR85,'[3]2020_Envelope'!$BH$6:$CR$128,19),"")</f>
        <v>13.525715651135004</v>
      </c>
      <c r="AS114" s="23">
        <f>IF(AS85&gt;0,VLOOKUP(AS85,'[3]2020_Envelope'!$BH$6:$CR$128,19),"")</f>
        <v>54.677473684210533</v>
      </c>
      <c r="AT114" s="23">
        <f>IF(AT85&gt;0,VLOOKUP(AT85,'[3]2020_Envelope'!$BH$6:$CR$128,19),"")</f>
        <v>46.138047138047135</v>
      </c>
      <c r="AU114" s="23">
        <f>IF(AU85&gt;0,VLOOKUP(AU85,'[3]2020_Envelope'!$BH$6:$CR$128,19),"")</f>
        <v>21.515151515151516</v>
      </c>
      <c r="AV114" s="22">
        <f>IF(AV85&gt;0,VLOOKUP(AV85,'[3]2020_HVAC'!$EY$7:$KA$83,77),"")</f>
        <v>4.5018181818181811</v>
      </c>
      <c r="AW114" s="22">
        <f>IF(AW85&gt;0,VLOOKUP(AW85,'[3]2020_HVAC'!$EY$7:$KA$83,77),"")</f>
        <v>11.323573333333332</v>
      </c>
      <c r="AX114" s="22" t="str">
        <f>IF(AX85&gt;0,VLOOKUP(AX85,'[3]2020_HVAC'!$EY$7:$KA$83,77),"")</f>
        <v/>
      </c>
      <c r="AY114" s="61">
        <f>VLOOKUP($C114,[1]Performance!$A$3:$K$36,3)</f>
        <v>2</v>
      </c>
      <c r="AZ114" s="61">
        <f t="shared" si="91"/>
        <v>79</v>
      </c>
      <c r="BA114" s="22">
        <f>IF(BA85&gt;0,VLOOKUP(BA85,'[3]2020_HVAC'!$EY$7:$KA$83,AZ114),"")</f>
        <v>62.450925924928391</v>
      </c>
      <c r="BB114" s="22" t="str">
        <f>IF(BB85&gt;0,VLOOKUP(BB85,'[3]2020_HVAC'!$EY$7:$KA$83,77),"")</f>
        <v/>
      </c>
      <c r="BC114" s="22">
        <f>IF(BC85&gt;0,VLOOKUP(BC85,'[3]2020_HVAC'!$EY$7:$KA$83,77),"")</f>
        <v>38.400000000000006</v>
      </c>
      <c r="BD114" s="22">
        <f>IF(BD85&gt;0,VLOOKUP(BD85,'[3]2020_HVAC'!$EY$7:$KA$83,77),"")</f>
        <v>0.15757575757575756</v>
      </c>
      <c r="BE114" s="22">
        <f>IF(BE85&gt;0,VLOOKUP(BE85,'[3]2020_HVAC'!$EY$7:$KA$83,77),"")</f>
        <v>11.597575757575747</v>
      </c>
      <c r="BF114" s="22">
        <f>IF(BF85&gt;0,VLOOKUP(BF85,'[3]2020_HVAC'!$EY$7:$KA$83,77),"")</f>
        <v>14.457614942528737</v>
      </c>
      <c r="BG114" s="14">
        <f t="shared" si="92"/>
        <v>306311.16641475313</v>
      </c>
      <c r="BH114" s="21">
        <f>IF($N114&gt;0,VLOOKUP($C114,[2]Prague!$AB$7:$AN$40,$N114))/((IF($P114=1,'3 PlantsCodes'!$D$26,IF($P114=2,'3 PlantsCodes'!$D$27,IF($P114=3,'3 PlantsCodes'!$D$28,IF($P114=4,'3 PlantsCodes'!#REF!)))))*IF($R114=1,'3 PlantsCodes'!$D$31,IF(CZ_Prague!$R114=2,'3 PlantsCodes'!$D$32)))</f>
        <v>12.140853003180839</v>
      </c>
      <c r="BI114" s="21">
        <f>IF($O114&gt;0,VLOOKUP($C114,[2]Prague!$AB$7:$AN$40,$O114),0)/(IF($Q114=1,'3 PlantsCodes'!$E$26,IF($Q114=3,'3 PlantsCodes'!$E$28,IF($Q114=4,'3 PlantsCodes'!$E$29,1)))*IF($R114=1,'3 PlantsCodes'!$E$31,IF($R114=2,'3 PlantsCodes'!$E$32)))</f>
        <v>0.30178777217699326</v>
      </c>
      <c r="BJ114" s="21">
        <f>VLOOKUP($C114,[2]Prague!$AB$6:$AZ$40,$T114)</f>
        <v>2.8965996144760031</v>
      </c>
      <c r="BK114" s="21">
        <f>VLOOKUP($C114,[2]Prague!$B$7:$Y$40,18)</f>
        <v>11.353794285713454</v>
      </c>
      <c r="BL114" s="21">
        <f>VLOOKUP($C114,[2]Prague!$B$7:$AA$40,26)</f>
        <v>4.8782134295993362</v>
      </c>
      <c r="BM114" s="22">
        <f>IF($V114=1,-[4]SFH!$E$5,0)</f>
        <v>-14.757142857142858</v>
      </c>
      <c r="BN114" s="63" t="s">
        <v>38</v>
      </c>
      <c r="BO114" s="21">
        <f>IF($N114&gt;0,VLOOKUP($C114,[1]Prague!$AB$7:$AN$40,$N114))/((IF($P114=1,'3 PlantsCodes'!$D$26,IF($P114=2,'3 PlantsCodes'!$D$27,IF($P114=3,'3 PlantsCodes'!$D$28,IF($P114=4,'3 PlantsCodes'!D109)))))*IF($R114=1,'3 PlantsCodes'!$D$31,IF(CZ_Prague!$R114=2,'3 PlantsCodes'!$D$32)))</f>
        <v>12.278480487807737</v>
      </c>
      <c r="BP114" s="21">
        <f>IF($O114&gt;0,VLOOKUP($C114,[1]Prague!$AB$7:$AN$40,$O114),0)/(IF($Q114=1,'3 PlantsCodes'!$E$26,IF($Q114=3,'3 PlantsCodes'!$E$28,IF($Q114=4,'3 PlantsCodes'!$E$29,1)))*IF($R114=1,'3 PlantsCodes'!$E$31,IF($R114=2,'3 PlantsCodes'!$E$32)))</f>
        <v>4.3178739614167447E-2</v>
      </c>
      <c r="BQ114" s="21">
        <f>VLOOKUP($C114,[1]Prague!$AB$6:$AZ$40,$T114)</f>
        <v>4.6095561315016562</v>
      </c>
      <c r="BR114" s="21">
        <f>VLOOKUP($C114,[1]Prague!$B$7:$Y$40,18)</f>
        <v>11.676460606061633</v>
      </c>
      <c r="BS114" s="21">
        <f>VLOOKUP($C114,[1]Prague!$B$7:$AA$40,26)</f>
        <v>4.7012123578135423</v>
      </c>
      <c r="BT114" s="22">
        <f>IF($V114=1,-[4]AB!$E$5,0)</f>
        <v>-9.3090909090909086</v>
      </c>
      <c r="BU114" s="63" t="s">
        <v>38</v>
      </c>
    </row>
    <row r="115" spans="1:73" x14ac:dyDescent="0.25">
      <c r="A115" s="188"/>
      <c r="B115" s="100">
        <v>20</v>
      </c>
      <c r="C115" s="26">
        <f t="shared" ref="C115:W115" si="110">IF(C86="","",C86)</f>
        <v>24</v>
      </c>
      <c r="D115" s="55" t="str">
        <f t="shared" si="110"/>
        <v/>
      </c>
      <c r="E115" s="55" t="str">
        <f t="shared" si="110"/>
        <v/>
      </c>
      <c r="F115" s="54" t="str">
        <f t="shared" si="110"/>
        <v/>
      </c>
      <c r="G115" s="54" t="str">
        <f t="shared" si="110"/>
        <v/>
      </c>
      <c r="H115" s="54">
        <f t="shared" si="110"/>
        <v>0</v>
      </c>
      <c r="I115" s="54">
        <f t="shared" si="110"/>
        <v>3</v>
      </c>
      <c r="J115" s="54">
        <f t="shared" si="110"/>
        <v>3</v>
      </c>
      <c r="K115" s="54">
        <f t="shared" si="110"/>
        <v>2</v>
      </c>
      <c r="L115" s="54">
        <f t="shared" si="110"/>
        <v>1</v>
      </c>
      <c r="M115" s="54">
        <f t="shared" si="110"/>
        <v>3321</v>
      </c>
      <c r="N115" s="54">
        <f t="shared" si="110"/>
        <v>9</v>
      </c>
      <c r="O115" s="54">
        <f t="shared" si="110"/>
        <v>0</v>
      </c>
      <c r="P115" s="54">
        <f t="shared" si="110"/>
        <v>1</v>
      </c>
      <c r="Q115" s="54">
        <f t="shared" si="110"/>
        <v>0</v>
      </c>
      <c r="R115" s="54">
        <f t="shared" si="110"/>
        <v>2</v>
      </c>
      <c r="S115" s="54" t="str">
        <f t="shared" si="110"/>
        <v>o</v>
      </c>
      <c r="T115" s="26">
        <f t="shared" si="110"/>
        <v>18</v>
      </c>
      <c r="U115" s="54">
        <f t="shared" si="110"/>
        <v>0</v>
      </c>
      <c r="V115" s="54">
        <f t="shared" si="110"/>
        <v>0</v>
      </c>
      <c r="W115" s="19" t="str">
        <f t="shared" si="110"/>
        <v/>
      </c>
      <c r="X115" s="23">
        <f>IF(X86&gt;0,VLOOKUP(X86,'[3]2020_Envelope'!$BH$6:$CR$128,18),"")</f>
        <v>12.069990783410139</v>
      </c>
      <c r="Y115" s="23">
        <f>IF(Y86&gt;0,VLOOKUP(Y86,'[3]2020_Envelope'!$BH$6:$CR$128,18),"")</f>
        <v>62.873870967741929</v>
      </c>
      <c r="Z115" s="23">
        <f>IF(Z86&gt;0,VLOOKUP(Z86,'[3]2020_Envelope'!$BH$6:$CR$128,18),"")</f>
        <v>22.869456221198156</v>
      </c>
      <c r="AA115" s="23">
        <f>IF(AA86&gt;0,VLOOKUP(AA86,'[3]2020_Envelope'!$BH$6:$CR$128,18),"")</f>
        <v>62.87988721804512</v>
      </c>
      <c r="AB115" s="23">
        <f>IF(AB86&gt;0,VLOOKUP(AB86,'[3]2020_Envelope'!$BH$6:$CR$128,18),"")</f>
        <v>50.088095238095235</v>
      </c>
      <c r="AC115" s="23">
        <f>IF(AC86&gt;0,VLOOKUP(AC86,'[3]2020_Envelope'!$BH$6:$CR$128,18),"")</f>
        <v>23.357142857142861</v>
      </c>
      <c r="AD115" s="22" t="str">
        <f>IF(AD86&gt;0,VLOOKUP(AD86,'[3]2020_HVAC'!$EY$7:$KA$83,74),"")</f>
        <v/>
      </c>
      <c r="AE115" s="22" t="str">
        <f>IF(AE86&gt;0,VLOOKUP(AE86,'[3]2020_HVAC'!$EY$7:$KA$83,74),"")</f>
        <v/>
      </c>
      <c r="AF115" s="22" t="str">
        <f>IF(AF86&gt;0,VLOOKUP(AF86,'[3]2020_HVAC'!$EY$7:$KA$83,74),"")</f>
        <v/>
      </c>
      <c r="AG115" s="61">
        <f>VLOOKUP($C115,[2]Performance!$A$3:$K$36,3)</f>
        <v>2</v>
      </c>
      <c r="AH115" s="61">
        <f t="shared" si="89"/>
        <v>76</v>
      </c>
      <c r="AI115" s="22">
        <f>IF(AI86&gt;0,VLOOKUP(AI86,'[3]2020_HVAC'!$EY$7:$KA$83,AH115),"")</f>
        <v>8.8637579166764429</v>
      </c>
      <c r="AJ115" s="22" t="str">
        <f>IF(AJ86&gt;0,VLOOKUP(AJ86,'[3]2020_HVAC'!$EY$7:$KA$83,74),"")</f>
        <v/>
      </c>
      <c r="AK115" s="22">
        <f>IF(AK86&gt;0,VLOOKUP(AK86,'[3]2020_HVAC'!$EY$7:$KA$83,74),"")</f>
        <v>42</v>
      </c>
      <c r="AL115" s="22">
        <f>IF(AL86&gt;0,VLOOKUP(AL86,'[3]2020_HVAC'!$EY$7:$KA$83,74),"")</f>
        <v>2.2285714285714286</v>
      </c>
      <c r="AM115" s="22" t="str">
        <f>IF(AM86&gt;0,VLOOKUP(AM86,'[3]2020_HVAC'!$EY$7:$KA$83,74),"")</f>
        <v/>
      </c>
      <c r="AN115" s="22" t="str">
        <f>IF(AN86&gt;0,VLOOKUP(AN86,'[3]2020_HVAC'!$EY$7:$KA$83,74),"")</f>
        <v/>
      </c>
      <c r="AO115" s="14">
        <f t="shared" si="90"/>
        <v>40212.30816832339</v>
      </c>
      <c r="AP115" s="23">
        <f>IF(AP86&gt;0,VLOOKUP(AP86,'[3]2020_Envelope'!$BH$6:$CR$128,19),"")</f>
        <v>5.8406499402628445</v>
      </c>
      <c r="AQ115" s="23">
        <f>IF(AQ86&gt;0,VLOOKUP(AQ86,'[3]2020_Envelope'!$BH$6:$CR$128,19),"")</f>
        <v>20.668788530465942</v>
      </c>
      <c r="AR115" s="23">
        <f>IF(AR86&gt;0,VLOOKUP(AR86,'[3]2020_Envelope'!$BH$6:$CR$128,19),"")</f>
        <v>11.066494623655915</v>
      </c>
      <c r="AS115" s="23">
        <f>IF(AS86&gt;0,VLOOKUP(AS86,'[3]2020_Envelope'!$BH$6:$CR$128,19),"")</f>
        <v>54.677473684210533</v>
      </c>
      <c r="AT115" s="23">
        <f>IF(AT86&gt;0,VLOOKUP(AT86,'[3]2020_Envelope'!$BH$6:$CR$128,19),"")</f>
        <v>46.138047138047135</v>
      </c>
      <c r="AU115" s="23">
        <f>IF(AU86&gt;0,VLOOKUP(AU86,'[3]2020_Envelope'!$BH$6:$CR$128,19),"")</f>
        <v>21.515151515151516</v>
      </c>
      <c r="AV115" s="22" t="str">
        <f>IF(AV86&gt;0,VLOOKUP(AV86,'[3]2020_HVAC'!$EY$7:$KA$83,77),"")</f>
        <v/>
      </c>
      <c r="AW115" s="22" t="str">
        <f>IF(AW86&gt;0,VLOOKUP(AW86,'[3]2020_HVAC'!$EY$7:$KA$83,77),"")</f>
        <v/>
      </c>
      <c r="AX115" s="22" t="str">
        <f>IF(AX86&gt;0,VLOOKUP(AX86,'[3]2020_HVAC'!$EY$7:$KA$83,77),"")</f>
        <v/>
      </c>
      <c r="AY115" s="61">
        <f>VLOOKUP($C115,[1]Performance!$A$3:$K$36,3)</f>
        <v>2</v>
      </c>
      <c r="AZ115" s="61">
        <f t="shared" si="91"/>
        <v>79</v>
      </c>
      <c r="BA115" s="22">
        <f>IF(BA86&gt;0,VLOOKUP(BA86,'[3]2020_HVAC'!$EY$7:$KA$83,AZ115),"")</f>
        <v>6.4</v>
      </c>
      <c r="BB115" s="22" t="str">
        <f>IF(BB86&gt;0,VLOOKUP(BB86,'[3]2020_HVAC'!$EY$7:$KA$83,77),"")</f>
        <v/>
      </c>
      <c r="BC115" s="22">
        <f>IF(BC86&gt;0,VLOOKUP(BC86,'[3]2020_HVAC'!$EY$7:$KA$83,77),"")</f>
        <v>38.400000000000006</v>
      </c>
      <c r="BD115" s="22">
        <f>IF(BD86&gt;0,VLOOKUP(BD86,'[3]2020_HVAC'!$EY$7:$KA$83,77),"")</f>
        <v>0.15757575757575756</v>
      </c>
      <c r="BE115" s="22" t="str">
        <f>IF(BE86&gt;0,VLOOKUP(BE86,'[3]2020_HVAC'!$EY$7:$KA$83,77),"")</f>
        <v/>
      </c>
      <c r="BF115" s="22" t="str">
        <f>IF(BF86&gt;0,VLOOKUP(BF86,'[3]2020_HVAC'!$EY$7:$KA$83,77),"")</f>
        <v/>
      </c>
      <c r="BG115" s="14">
        <f t="shared" si="92"/>
        <v>202815.53937747594</v>
      </c>
      <c r="BH115" s="21">
        <f>IF($N115&gt;0,VLOOKUP($C115,[2]Prague!$AB$7:$AN$40,$N115))/((IF($P115=1,'3 PlantsCodes'!$D$26,IF($P115=2,'3 PlantsCodes'!$D$27,IF($P115=3,'3 PlantsCodes'!$D$28,IF($P115=4,'3 PlantsCodes'!#REF!)))))*IF($R115=1,'3 PlantsCodes'!$D$31,IF(CZ_Prague!$R115=2,'3 PlantsCodes'!$D$32)))</f>
        <v>67.171500388633746</v>
      </c>
      <c r="BI115" s="21">
        <f>IF($O115&gt;0,VLOOKUP($C115,[2]Prague!$AB$7:$AN$40,$O115),0)/(IF($Q115=1,'3 PlantsCodes'!$E$26,IF($Q115=3,'3 PlantsCodes'!$E$28,IF($Q115=4,'3 PlantsCodes'!$E$29,1)))*IF($R115=1,'3 PlantsCodes'!$E$31,IF($R115=2,'3 PlantsCodes'!$E$32)))</f>
        <v>0</v>
      </c>
      <c r="BJ115" s="21">
        <f>VLOOKUP($C115,[2]Prague!$AB$6:$AZ$40,$T115)</f>
        <v>15.72</v>
      </c>
      <c r="BK115" s="21">
        <f>VLOOKUP($C115,[2]Prague!$B$7:$Y$40,18)</f>
        <v>11.353794285713454</v>
      </c>
      <c r="BL115" s="21">
        <f>VLOOKUP($C115,[2]Prague!$B$7:$AA$40,26)</f>
        <v>0.43562489148249994</v>
      </c>
      <c r="BM115" s="22">
        <f>IF($V115=1,-[4]SFH!$E$5,0)</f>
        <v>0</v>
      </c>
      <c r="BN115" s="63" t="s">
        <v>38</v>
      </c>
      <c r="BO115" s="21">
        <f>IF($N115&gt;0,VLOOKUP($C115,[1]Prague!$AB$7:$AN$40,$N115))/((IF($P115=1,'3 PlantsCodes'!$D$26,IF($P115=2,'3 PlantsCodes'!$D$27,IF($P115=3,'3 PlantsCodes'!$D$28,IF($P115=4,'3 PlantsCodes'!D110)))))*IF($R115=1,'3 PlantsCodes'!$D$31,IF(CZ_Prague!$R115=2,'3 PlantsCodes'!$D$32)))</f>
        <v>63.294828355372921</v>
      </c>
      <c r="BP115" s="21">
        <f>IF($O115&gt;0,VLOOKUP($C115,[1]Prague!$AB$7:$AN$40,$O115),0)/(IF($Q115=1,'3 PlantsCodes'!$E$26,IF($Q115=3,'3 PlantsCodes'!$E$28,IF($Q115=4,'3 PlantsCodes'!$E$29,1)))*IF($R115=1,'3 PlantsCodes'!$E$31,IF($R115=2,'3 PlantsCodes'!$E$32)))</f>
        <v>0</v>
      </c>
      <c r="BQ115" s="21">
        <f>VLOOKUP($C115,[1]Prague!$AB$6:$AZ$40,$T115)</f>
        <v>24.27</v>
      </c>
      <c r="BR115" s="21">
        <f>VLOOKUP($C115,[1]Prague!$B$7:$Y$40,18)</f>
        <v>11.676460606061633</v>
      </c>
      <c r="BS115" s="21">
        <f>VLOOKUP($C115,[1]Prague!$B$7:$AA$40,26)</f>
        <v>0.39076658458170371</v>
      </c>
      <c r="BT115" s="22">
        <f>IF($V115=1,-[4]AB!$E$5,0)</f>
        <v>0</v>
      </c>
      <c r="BU115" s="63" t="s">
        <v>38</v>
      </c>
    </row>
    <row r="116" spans="1:73" x14ac:dyDescent="0.25">
      <c r="A116" s="190"/>
      <c r="B116" s="100">
        <v>21</v>
      </c>
      <c r="C116" s="26">
        <f t="shared" ref="C116:W116" si="111">IF(C87="","",C87)</f>
        <v>16</v>
      </c>
      <c r="D116" s="55" t="str">
        <f t="shared" si="111"/>
        <v/>
      </c>
      <c r="E116" s="55" t="str">
        <f t="shared" si="111"/>
        <v/>
      </c>
      <c r="F116" s="54" t="str">
        <f t="shared" si="111"/>
        <v/>
      </c>
      <c r="G116" s="54" t="str">
        <f t="shared" si="111"/>
        <v/>
      </c>
      <c r="H116" s="54">
        <f t="shared" si="111"/>
        <v>1</v>
      </c>
      <c r="I116" s="54">
        <f t="shared" si="111"/>
        <v>2</v>
      </c>
      <c r="J116" s="54">
        <f t="shared" si="111"/>
        <v>3</v>
      </c>
      <c r="K116" s="54">
        <f t="shared" si="111"/>
        <v>2</v>
      </c>
      <c r="L116" s="54">
        <f t="shared" si="111"/>
        <v>2</v>
      </c>
      <c r="M116" s="54">
        <f t="shared" si="111"/>
        <v>2322</v>
      </c>
      <c r="N116" s="54">
        <f t="shared" si="111"/>
        <v>4</v>
      </c>
      <c r="O116" s="54">
        <f t="shared" si="111"/>
        <v>0</v>
      </c>
      <c r="P116" s="54">
        <f t="shared" si="111"/>
        <v>2</v>
      </c>
      <c r="Q116" s="54">
        <f t="shared" si="111"/>
        <v>0</v>
      </c>
      <c r="R116" s="54">
        <f t="shared" si="111"/>
        <v>2</v>
      </c>
      <c r="S116" s="54" t="str">
        <f t="shared" si="111"/>
        <v>o</v>
      </c>
      <c r="T116" s="26">
        <f t="shared" si="111"/>
        <v>15</v>
      </c>
      <c r="U116" s="54">
        <f t="shared" si="111"/>
        <v>0</v>
      </c>
      <c r="V116" s="54">
        <f t="shared" si="111"/>
        <v>1</v>
      </c>
      <c r="W116" s="19" t="str">
        <f t="shared" si="111"/>
        <v/>
      </c>
      <c r="X116" s="23">
        <f>IF(X87&gt;0,VLOOKUP(X87,'[3]2020_Envelope'!$BH$6:$CR$128,18),"")</f>
        <v>8.8936774193548356</v>
      </c>
      <c r="Y116" s="23">
        <f>IF(Y87&gt;0,VLOOKUP(Y87,'[3]2020_Envelope'!$BH$6:$CR$128,18),"")</f>
        <v>54.924301075268815</v>
      </c>
      <c r="Z116" s="23">
        <f>IF(Z87&gt;0,VLOOKUP(Z87,'[3]2020_Envelope'!$BH$6:$CR$128,18),"")</f>
        <v>20.328405529953915</v>
      </c>
      <c r="AA116" s="23">
        <f>IF(AA87&gt;0,VLOOKUP(AA87,'[3]2020_Envelope'!$BH$6:$CR$128,18),"")</f>
        <v>62.87988721804512</v>
      </c>
      <c r="AB116" s="23">
        <f>IF(AB87&gt;0,VLOOKUP(AB87,'[3]2020_Envelope'!$BH$6:$CR$128,18),"")</f>
        <v>50.088095238095235</v>
      </c>
      <c r="AC116" s="23">
        <f>IF(AC87&gt;0,VLOOKUP(AC87,'[3]2020_Envelope'!$BH$6:$CR$128,18),"")</f>
        <v>23.357142857142861</v>
      </c>
      <c r="AD116" s="22">
        <f>IF(AD87&gt;0,VLOOKUP(AD87,'[3]2020_HVAC'!$EY$7:$KA$83,74),"")</f>
        <v>5.3374999999999995</v>
      </c>
      <c r="AE116" s="22">
        <f>IF(AE87&gt;0,VLOOKUP(AE87,'[3]2020_HVAC'!$EY$7:$KA$83,74),"")</f>
        <v>14.646100000000001</v>
      </c>
      <c r="AF116" s="22" t="str">
        <f>IF(AF87&gt;0,VLOOKUP(AF87,'[3]2020_HVAC'!$EY$7:$KA$83,74),"")</f>
        <v/>
      </c>
      <c r="AG116" s="61">
        <f>VLOOKUP($C116,[2]Performance!$A$3:$K$36,3)</f>
        <v>2</v>
      </c>
      <c r="AH116" s="61">
        <f t="shared" si="89"/>
        <v>76</v>
      </c>
      <c r="AI116" s="22">
        <f>IF(AI87&gt;0,VLOOKUP(AI87,'[3]2020_HVAC'!$EY$7:$KA$83,AH116),"")</f>
        <v>12.440426736714599</v>
      </c>
      <c r="AJ116" s="22" t="str">
        <f>IF(AJ87&gt;0,VLOOKUP(AJ87,'[3]2020_HVAC'!$EY$7:$KA$83,74),"")</f>
        <v/>
      </c>
      <c r="AK116" s="22">
        <f>IF(AK87&gt;0,VLOOKUP(AK87,'[3]2020_HVAC'!$EY$7:$KA$83,74),"")</f>
        <v>36</v>
      </c>
      <c r="AL116" s="22">
        <f>IF(AL87&gt;0,VLOOKUP(AL87,'[3]2020_HVAC'!$EY$7:$KA$83,74),"")</f>
        <v>2.2285714285714286</v>
      </c>
      <c r="AM116" s="22" t="str">
        <f>IF(AM87&gt;0,VLOOKUP(AM87,'[3]2020_HVAC'!$EY$7:$KA$83,74),"")</f>
        <v/>
      </c>
      <c r="AN116" s="22">
        <f>IF(AN87&gt;0,VLOOKUP(AN87,'[3]2020_HVAC'!$EY$7:$KA$83,74),"")</f>
        <v>23.235452586206897</v>
      </c>
      <c r="AO116" s="14">
        <f t="shared" si="90"/>
        <v>44010.338412509525</v>
      </c>
      <c r="AP116" s="23">
        <f>IF(AP87&gt;0,VLOOKUP(AP87,'[3]2020_Envelope'!$BH$6:$CR$128,19),"")</f>
        <v>4.3036367980884105</v>
      </c>
      <c r="AQ116" s="23">
        <f>IF(AQ87&gt;0,VLOOKUP(AQ87,'[3]2020_Envelope'!$BH$6:$CR$128,19),"")</f>
        <v>18.055493428912779</v>
      </c>
      <c r="AR116" s="23">
        <f>IF(AR87&gt;0,VLOOKUP(AR87,'[3]2020_Envelope'!$BH$6:$CR$128,19),"")</f>
        <v>9.8368841099163689</v>
      </c>
      <c r="AS116" s="23">
        <f>IF(AS87&gt;0,VLOOKUP(AS87,'[3]2020_Envelope'!$BH$6:$CR$128,19),"")</f>
        <v>54.677473684210533</v>
      </c>
      <c r="AT116" s="23">
        <f>IF(AT87&gt;0,VLOOKUP(AT87,'[3]2020_Envelope'!$BH$6:$CR$128,19),"")</f>
        <v>46.138047138047135</v>
      </c>
      <c r="AU116" s="23">
        <f>IF(AU87&gt;0,VLOOKUP(AU87,'[3]2020_Envelope'!$BH$6:$CR$128,19),"")</f>
        <v>21.515151515151516</v>
      </c>
      <c r="AV116" s="22">
        <f>IF(AV87&gt;0,VLOOKUP(AV87,'[3]2020_HVAC'!$EY$7:$KA$83,77),"")</f>
        <v>4.5018181818181811</v>
      </c>
      <c r="AW116" s="22">
        <f>IF(AW87&gt;0,VLOOKUP(AW87,'[3]2020_HVAC'!$EY$7:$KA$83,77),"")</f>
        <v>11.323573333333332</v>
      </c>
      <c r="AX116" s="22" t="str">
        <f>IF(AX87&gt;0,VLOOKUP(AX87,'[3]2020_HVAC'!$EY$7:$KA$83,77),"")</f>
        <v/>
      </c>
      <c r="AY116" s="61">
        <f>VLOOKUP($C116,[1]Performance!$A$3:$K$36,3)</f>
        <v>2</v>
      </c>
      <c r="AZ116" s="61">
        <f t="shared" si="91"/>
        <v>79</v>
      </c>
      <c r="BA116" s="22">
        <f>IF(BA87&gt;0,VLOOKUP(BA87,'[3]2020_HVAC'!$EY$7:$KA$83,AZ116),"")</f>
        <v>8.5503700862652128</v>
      </c>
      <c r="BB116" s="22" t="str">
        <f>IF(BB87&gt;0,VLOOKUP(BB87,'[3]2020_HVAC'!$EY$7:$KA$83,77),"")</f>
        <v/>
      </c>
      <c r="BC116" s="22">
        <f>IF(BC87&gt;0,VLOOKUP(BC87,'[3]2020_HVAC'!$EY$7:$KA$83,77),"")</f>
        <v>33.6</v>
      </c>
      <c r="BD116" s="22">
        <f>IF(BD87&gt;0,VLOOKUP(BD87,'[3]2020_HVAC'!$EY$7:$KA$83,77),"")</f>
        <v>0.15757575757575756</v>
      </c>
      <c r="BE116" s="22" t="str">
        <f>IF(BE87&gt;0,VLOOKUP(BE87,'[3]2020_HVAC'!$EY$7:$KA$83,77),"")</f>
        <v/>
      </c>
      <c r="BF116" s="22">
        <f>IF(BF87&gt;0,VLOOKUP(BF87,'[3]2020_HVAC'!$EY$7:$KA$83,77),"")</f>
        <v>14.457614942528737</v>
      </c>
      <c r="BG116" s="14">
        <f t="shared" si="92"/>
        <v>224846.46258608947</v>
      </c>
      <c r="BH116" s="21">
        <f>IF($N116&gt;0,VLOOKUP($C116,[2]Prague!$AB$7:$AN$40,$N116))/((IF($P116=1,'3 PlantsCodes'!$D$26,IF($P116=2,'3 PlantsCodes'!$D$27,IF($P116=3,'3 PlantsCodes'!$D$28,IF($P116=4,'3 PlantsCodes'!#REF!)))))*IF($R116=1,'3 PlantsCodes'!$D$31,IF(CZ_Prague!$R116=2,'3 PlantsCodes'!$D$32)))</f>
        <v>63.240899823338957</v>
      </c>
      <c r="BI116" s="21">
        <f>IF($O116&gt;0,VLOOKUP($C116,[2]Prague!$AB$7:$AN$40,$O116),0)/(IF($Q116=1,'3 PlantsCodes'!$E$26,IF($Q116=3,'3 PlantsCodes'!$E$28,IF($Q116=4,'3 PlantsCodes'!$E$29,1)))*IF($R116=1,'3 PlantsCodes'!$E$31,IF($R116=2,'3 PlantsCodes'!$E$32)))</f>
        <v>0</v>
      </c>
      <c r="BJ116" s="21">
        <f>VLOOKUP($C116,[2]Prague!$AB$6:$AZ$40,$T116)</f>
        <v>16.547368421052632</v>
      </c>
      <c r="BK116" s="21">
        <f>VLOOKUP($C116,[2]Prague!$B$7:$Y$40,18)</f>
        <v>11.353794285713454</v>
      </c>
      <c r="BL116" s="21">
        <f>VLOOKUP($C116,[2]Prague!$B$7:$AA$40,26)</f>
        <v>4.9137925585541709</v>
      </c>
      <c r="BM116" s="22">
        <f>IF($V116=1,-[4]SFH!$E$5,0)</f>
        <v>-14.757142857142858</v>
      </c>
      <c r="BN116" s="63" t="s">
        <v>38</v>
      </c>
      <c r="BO116" s="21">
        <f>IF($N116&gt;0,VLOOKUP($C116,[1]Prague!$AB$7:$AN$40,$N116))/((IF($P116=1,'3 PlantsCodes'!$D$26,IF($P116=2,'3 PlantsCodes'!$D$27,IF($P116=3,'3 PlantsCodes'!$D$28,IF($P116=4,'3 PlantsCodes'!D111)))))*IF($R116=1,'3 PlantsCodes'!$D$31,IF(CZ_Prague!$R116=2,'3 PlantsCodes'!$D$32)))</f>
        <v>53.692707365699292</v>
      </c>
      <c r="BP116" s="21">
        <f>IF($O116&gt;0,VLOOKUP($C116,[1]Prague!$AB$7:$AN$40,$O116),0)/(IF($Q116=1,'3 PlantsCodes'!$E$26,IF($Q116=3,'3 PlantsCodes'!$E$28,IF($Q116=4,'3 PlantsCodes'!$E$29,1)))*IF($R116=1,'3 PlantsCodes'!$E$31,IF($R116=2,'3 PlantsCodes'!$E$32)))</f>
        <v>0</v>
      </c>
      <c r="BQ116" s="21">
        <f>VLOOKUP($C116,[1]Prague!$AB$6:$AZ$40,$T116)</f>
        <v>25.547368421052632</v>
      </c>
      <c r="BR116" s="21">
        <f>VLOOKUP($C116,[1]Prague!$B$7:$Y$40,18)</f>
        <v>11.676460606061633</v>
      </c>
      <c r="BS116" s="21">
        <f>VLOOKUP($C116,[1]Prague!$B$7:$AA$40,26)</f>
        <v>4.7127429236312732</v>
      </c>
      <c r="BT116" s="22">
        <f>IF($V116=1,-[4]AB!$E$5,0)</f>
        <v>-9.3090909090909086</v>
      </c>
      <c r="BU116" s="63" t="s">
        <v>38</v>
      </c>
    </row>
    <row r="117" spans="1:73" x14ac:dyDescent="0.25">
      <c r="A117" s="190"/>
      <c r="B117" s="100">
        <v>22</v>
      </c>
      <c r="C117" s="26">
        <f t="shared" ref="C117:W117" si="112">IF(C88="","",C88)</f>
        <v>32</v>
      </c>
      <c r="D117" s="55" t="str">
        <f t="shared" si="112"/>
        <v/>
      </c>
      <c r="E117" s="55" t="str">
        <f t="shared" si="112"/>
        <v/>
      </c>
      <c r="F117" s="54" t="str">
        <f t="shared" si="112"/>
        <v/>
      </c>
      <c r="G117" s="54" t="str">
        <f t="shared" si="112"/>
        <v/>
      </c>
      <c r="H117" s="54">
        <f t="shared" si="112"/>
        <v>0</v>
      </c>
      <c r="I117" s="54">
        <f t="shared" si="112"/>
        <v>4</v>
      </c>
      <c r="J117" s="54">
        <f t="shared" si="112"/>
        <v>3</v>
      </c>
      <c r="K117" s="54">
        <f t="shared" si="112"/>
        <v>2</v>
      </c>
      <c r="L117" s="54">
        <f t="shared" si="112"/>
        <v>1</v>
      </c>
      <c r="M117" s="54">
        <f t="shared" si="112"/>
        <v>4321</v>
      </c>
      <c r="N117" s="54">
        <f t="shared" si="112"/>
        <v>8</v>
      </c>
      <c r="O117" s="54">
        <f t="shared" si="112"/>
        <v>0</v>
      </c>
      <c r="P117" s="54">
        <f t="shared" si="112"/>
        <v>1</v>
      </c>
      <c r="Q117" s="54">
        <f t="shared" si="112"/>
        <v>0</v>
      </c>
      <c r="R117" s="54">
        <f t="shared" si="112"/>
        <v>2</v>
      </c>
      <c r="S117" s="54" t="str">
        <f t="shared" si="112"/>
        <v>o</v>
      </c>
      <c r="T117" s="26">
        <f t="shared" si="112"/>
        <v>23</v>
      </c>
      <c r="U117" s="54">
        <f t="shared" si="112"/>
        <v>1</v>
      </c>
      <c r="V117" s="54">
        <f t="shared" si="112"/>
        <v>1</v>
      </c>
      <c r="W117" s="19" t="str">
        <f t="shared" si="112"/>
        <v/>
      </c>
      <c r="X117" s="23">
        <f>IF(X88&gt;0,VLOOKUP(X88,'[3]2020_Envelope'!$BH$6:$CR$128,18),"")</f>
        <v>15.246304147465437</v>
      </c>
      <c r="Y117" s="23">
        <f>IF(Y88&gt;0,VLOOKUP(Y88,'[3]2020_Envelope'!$BH$6:$CR$128,18),"")</f>
        <v>70.823440860215044</v>
      </c>
      <c r="Z117" s="23">
        <f>IF(Z88&gt;0,VLOOKUP(Z88,'[3]2020_Envelope'!$BH$6:$CR$128,18),"")</f>
        <v>27.951557603686631</v>
      </c>
      <c r="AA117" s="23">
        <f>IF(AA88&gt;0,VLOOKUP(AA88,'[3]2020_Envelope'!$BH$6:$CR$128,18),"")</f>
        <v>62.87988721804512</v>
      </c>
      <c r="AB117" s="23">
        <f>IF(AB88&gt;0,VLOOKUP(AB88,'[3]2020_Envelope'!$BH$6:$CR$128,18),"")</f>
        <v>50.088095238095235</v>
      </c>
      <c r="AC117" s="23">
        <f>IF(AC88&gt;0,VLOOKUP(AC88,'[3]2020_Envelope'!$BH$6:$CR$128,18),"")</f>
        <v>23.357142857142861</v>
      </c>
      <c r="AD117" s="22" t="str">
        <f>IF(AD88&gt;0,VLOOKUP(AD88,'[3]2020_HVAC'!$EY$7:$KA$83,74),"")</f>
        <v/>
      </c>
      <c r="AE117" s="22" t="str">
        <f>IF(AE88&gt;0,VLOOKUP(AE88,'[3]2020_HVAC'!$EY$7:$KA$83,74),"")</f>
        <v/>
      </c>
      <c r="AF117" s="22" t="str">
        <f>IF(AF88&gt;0,VLOOKUP(AF88,'[3]2020_HVAC'!$EY$7:$KA$83,74),"")</f>
        <v/>
      </c>
      <c r="AG117" s="61">
        <f>VLOOKUP($C117,[2]Performance!$A$3:$K$36,3)</f>
        <v>2</v>
      </c>
      <c r="AH117" s="61">
        <f t="shared" si="89"/>
        <v>76</v>
      </c>
      <c r="AI117" s="22">
        <f>IF(AI88&gt;0,VLOOKUP(AI88,'[3]2020_HVAC'!$EY$7:$KA$83,AH117),"")</f>
        <v>91.189130588294574</v>
      </c>
      <c r="AJ117" s="22" t="str">
        <f>IF(AJ88&gt;0,VLOOKUP(AJ88,'[3]2020_HVAC'!$EY$7:$KA$83,74),"")</f>
        <v/>
      </c>
      <c r="AK117" s="22">
        <f>IF(AK88&gt;0,VLOOKUP(AK88,'[3]2020_HVAC'!$EY$7:$KA$83,74),"")</f>
        <v>42</v>
      </c>
      <c r="AL117" s="22">
        <f>IF(AL88&gt;0,VLOOKUP(AL88,'[3]2020_HVAC'!$EY$7:$KA$83,74),"")</f>
        <v>2.2285714285714286</v>
      </c>
      <c r="AM117" s="22">
        <f>IF(AM88&gt;0,VLOOKUP(AM88,'[3]2020_HVAC'!$EY$7:$KA$83,74),"")</f>
        <v>9.2571428571428491</v>
      </c>
      <c r="AN117" s="22">
        <f>IF(AN88&gt;0,VLOOKUP(AN88,'[3]2020_HVAC'!$EY$7:$KA$83,74),"")</f>
        <v>23.235452586206897</v>
      </c>
      <c r="AO117" s="14">
        <f t="shared" si="90"/>
        <v>58555.941553881246</v>
      </c>
      <c r="AP117" s="23">
        <f>IF(AP88&gt;0,VLOOKUP(AP88,'[3]2020_Envelope'!$BH$6:$CR$128,19),"")</f>
        <v>7.3776630824372758</v>
      </c>
      <c r="AQ117" s="23">
        <f>IF(AQ88&gt;0,VLOOKUP(AQ88,'[3]2020_Envelope'!$BH$6:$CR$128,19),"")</f>
        <v>23.282083632019113</v>
      </c>
      <c r="AR117" s="23">
        <f>IF(AR88&gt;0,VLOOKUP(AR88,'[3]2020_Envelope'!$BH$6:$CR$128,19),"")</f>
        <v>13.525715651135004</v>
      </c>
      <c r="AS117" s="23">
        <f>IF(AS88&gt;0,VLOOKUP(AS88,'[3]2020_Envelope'!$BH$6:$CR$128,19),"")</f>
        <v>54.677473684210533</v>
      </c>
      <c r="AT117" s="23">
        <f>IF(AT88&gt;0,VLOOKUP(AT88,'[3]2020_Envelope'!$BH$6:$CR$128,19),"")</f>
        <v>46.138047138047135</v>
      </c>
      <c r="AU117" s="23">
        <f>IF(AU88&gt;0,VLOOKUP(AU88,'[3]2020_Envelope'!$BH$6:$CR$128,19),"")</f>
        <v>21.515151515151516</v>
      </c>
      <c r="AV117" s="22" t="str">
        <f>IF(AV88&gt;0,VLOOKUP(AV88,'[3]2020_HVAC'!$EY$7:$KA$83,77),"")</f>
        <v/>
      </c>
      <c r="AW117" s="22" t="str">
        <f>IF(AW88&gt;0,VLOOKUP(AW88,'[3]2020_HVAC'!$EY$7:$KA$83,77),"")</f>
        <v/>
      </c>
      <c r="AX117" s="22" t="str">
        <f>IF(AX88&gt;0,VLOOKUP(AX88,'[3]2020_HVAC'!$EY$7:$KA$83,77),"")</f>
        <v/>
      </c>
      <c r="AY117" s="61">
        <f>VLOOKUP($C117,[1]Performance!$A$3:$K$36,3)</f>
        <v>2</v>
      </c>
      <c r="AZ117" s="61">
        <f t="shared" si="91"/>
        <v>79</v>
      </c>
      <c r="BA117" s="22">
        <f>IF(BA88&gt;0,VLOOKUP(BA88,'[3]2020_HVAC'!$EY$7:$KA$83,AZ117),"")</f>
        <v>62.450925924928391</v>
      </c>
      <c r="BB117" s="22" t="str">
        <f>IF(BB88&gt;0,VLOOKUP(BB88,'[3]2020_HVAC'!$EY$7:$KA$83,77),"")</f>
        <v/>
      </c>
      <c r="BC117" s="22">
        <f>IF(BC88&gt;0,VLOOKUP(BC88,'[3]2020_HVAC'!$EY$7:$KA$83,77),"")</f>
        <v>38.400000000000006</v>
      </c>
      <c r="BD117" s="22">
        <f>IF(BD88&gt;0,VLOOKUP(BD88,'[3]2020_HVAC'!$EY$7:$KA$83,77),"")</f>
        <v>0.15757575757575756</v>
      </c>
      <c r="BE117" s="22">
        <f>IF(BE88&gt;0,VLOOKUP(BE88,'[3]2020_HVAC'!$EY$7:$KA$83,77),"")</f>
        <v>11.597575757575747</v>
      </c>
      <c r="BF117" s="22">
        <f>IF(BF88&gt;0,VLOOKUP(BF88,'[3]2020_HVAC'!$EY$7:$KA$83,77),"")</f>
        <v>14.457614942528737</v>
      </c>
      <c r="BG117" s="14">
        <f t="shared" si="92"/>
        <v>290644.02881475311</v>
      </c>
      <c r="BH117" s="21">
        <f>IF($N117&gt;0,VLOOKUP($C117,[2]Prague!$AB$7:$AN$40,$N117))/((IF($P117=1,'3 PlantsCodes'!$D$26,IF($P117=2,'3 PlantsCodes'!$D$27,IF($P117=3,'3 PlantsCodes'!$D$28,IF($P117=4,'3 PlantsCodes'!#REF!)))))*IF($R117=1,'3 PlantsCodes'!$D$31,IF(CZ_Prague!$R117=2,'3 PlantsCodes'!$D$32)))</f>
        <v>17.118105850609094</v>
      </c>
      <c r="BI117" s="21">
        <f>IF($O117&gt;0,VLOOKUP($C117,[2]Prague!$AB$7:$AN$40,$O117),0)/(IF($Q117=1,'3 PlantsCodes'!$E$26,IF($Q117=3,'3 PlantsCodes'!$E$28,IF($Q117=4,'3 PlantsCodes'!$E$29,1)))*IF($R117=1,'3 PlantsCodes'!$E$31,IF($R117=2,'3 PlantsCodes'!$E$32)))</f>
        <v>0</v>
      </c>
      <c r="BJ117" s="21">
        <f>VLOOKUP($C117,[2]Prague!$AB$6:$AZ$40,$T117)</f>
        <v>2.8320173716589823</v>
      </c>
      <c r="BK117" s="21">
        <f>VLOOKUP($C117,[2]Prague!$B$7:$Y$40,18)</f>
        <v>11.353794285713454</v>
      </c>
      <c r="BL117" s="21">
        <f>VLOOKUP($C117,[2]Prague!$B$7:$AA$40,26)</f>
        <v>0.42280698035880704</v>
      </c>
      <c r="BM117" s="22">
        <f>IF($V117=1,-[4]SFH!$E$5,0)</f>
        <v>-14.757142857142858</v>
      </c>
      <c r="BN117" s="63" t="s">
        <v>38</v>
      </c>
      <c r="BO117" s="21">
        <f>IF($N117&gt;0,VLOOKUP($C117,[1]Prague!$AB$7:$AN$40,$N117))/((IF($P117=1,'3 PlantsCodes'!$D$26,IF($P117=2,'3 PlantsCodes'!$D$27,IF($P117=3,'3 PlantsCodes'!$D$28,IF($P117=4,'3 PlantsCodes'!D112)))))*IF($R117=1,'3 PlantsCodes'!$D$31,IF(CZ_Prague!$R117=2,'3 PlantsCodes'!$D$32)))</f>
        <v>16.98462069813894</v>
      </c>
      <c r="BP117" s="21">
        <f>IF($O117&gt;0,VLOOKUP($C117,[1]Prague!$AB$7:$AN$40,$O117),0)/(IF($Q117=1,'3 PlantsCodes'!$E$26,IF($Q117=3,'3 PlantsCodes'!$E$28,IF($Q117=4,'3 PlantsCodes'!$E$29,1)))*IF($R117=1,'3 PlantsCodes'!$E$31,IF($R117=2,'3 PlantsCodes'!$E$32)))</f>
        <v>0</v>
      </c>
      <c r="BQ117" s="21">
        <f>VLOOKUP($C117,[1]Prague!$AB$6:$AZ$40,$T117)</f>
        <v>4.4608940120476896</v>
      </c>
      <c r="BR117" s="21">
        <f>VLOOKUP($C117,[1]Prague!$B$7:$Y$40,18)</f>
        <v>11.676460606061633</v>
      </c>
      <c r="BS117" s="21">
        <f>VLOOKUP($C117,[1]Prague!$B$7:$AA$40,26)</f>
        <v>0.38622794800323229</v>
      </c>
      <c r="BT117" s="22">
        <f>IF($V117=1,-[4]AB!$E$5,0)</f>
        <v>-9.3090909090909086</v>
      </c>
      <c r="BU117" s="63" t="s">
        <v>38</v>
      </c>
    </row>
    <row r="118" spans="1:73" x14ac:dyDescent="0.25">
      <c r="A118" s="190"/>
      <c r="B118" s="100">
        <v>23</v>
      </c>
      <c r="C118" s="26">
        <f t="shared" ref="C118:W118" si="113">IF(C89="","",C89)</f>
        <v>32</v>
      </c>
      <c r="D118" s="55" t="str">
        <f t="shared" si="113"/>
        <v/>
      </c>
      <c r="E118" s="55" t="str">
        <f t="shared" si="113"/>
        <v/>
      </c>
      <c r="F118" s="54" t="str">
        <f t="shared" si="113"/>
        <v/>
      </c>
      <c r="G118" s="54" t="str">
        <f t="shared" si="113"/>
        <v/>
      </c>
      <c r="H118" s="54">
        <f t="shared" si="113"/>
        <v>0</v>
      </c>
      <c r="I118" s="54">
        <f t="shared" si="113"/>
        <v>4</v>
      </c>
      <c r="J118" s="54">
        <f t="shared" si="113"/>
        <v>3</v>
      </c>
      <c r="K118" s="54">
        <f t="shared" si="113"/>
        <v>2</v>
      </c>
      <c r="L118" s="54">
        <f t="shared" si="113"/>
        <v>1</v>
      </c>
      <c r="M118" s="54">
        <f t="shared" si="113"/>
        <v>4321</v>
      </c>
      <c r="N118" s="54">
        <f t="shared" si="113"/>
        <v>8</v>
      </c>
      <c r="O118" s="54">
        <f t="shared" si="113"/>
        <v>0</v>
      </c>
      <c r="P118" s="54">
        <f t="shared" si="113"/>
        <v>1</v>
      </c>
      <c r="Q118" s="54">
        <f t="shared" si="113"/>
        <v>0</v>
      </c>
      <c r="R118" s="54">
        <f t="shared" si="113"/>
        <v>2</v>
      </c>
      <c r="S118" s="54" t="str">
        <f t="shared" si="113"/>
        <v>o</v>
      </c>
      <c r="T118" s="26">
        <f t="shared" si="113"/>
        <v>23</v>
      </c>
      <c r="U118" s="54">
        <f t="shared" si="113"/>
        <v>1</v>
      </c>
      <c r="V118" s="54">
        <f t="shared" si="113"/>
        <v>1</v>
      </c>
      <c r="W118" s="19" t="str">
        <f t="shared" si="113"/>
        <v/>
      </c>
      <c r="X118" s="23">
        <f>IF(X89&gt;0,VLOOKUP(X89,'[3]2020_Envelope'!$BH$6:$CR$128,18),"")</f>
        <v>15.246304147465437</v>
      </c>
      <c r="Y118" s="23">
        <f>IF(Y89&gt;0,VLOOKUP(Y89,'[3]2020_Envelope'!$BH$6:$CR$128,18),"")</f>
        <v>70.823440860215044</v>
      </c>
      <c r="Z118" s="23">
        <f>IF(Z89&gt;0,VLOOKUP(Z89,'[3]2020_Envelope'!$BH$6:$CR$128,18),"")</f>
        <v>27.951557603686631</v>
      </c>
      <c r="AA118" s="23">
        <f>IF(AA89&gt;0,VLOOKUP(AA89,'[3]2020_Envelope'!$BH$6:$CR$128,18),"")</f>
        <v>62.87988721804512</v>
      </c>
      <c r="AB118" s="23">
        <f>IF(AB89&gt;0,VLOOKUP(AB89,'[3]2020_Envelope'!$BH$6:$CR$128,18),"")</f>
        <v>50.088095238095235</v>
      </c>
      <c r="AC118" s="23">
        <f>IF(AC89&gt;0,VLOOKUP(AC89,'[3]2020_Envelope'!$BH$6:$CR$128,18),"")</f>
        <v>23.357142857142861</v>
      </c>
      <c r="AD118" s="22" t="str">
        <f>IF(AD89&gt;0,VLOOKUP(AD89,'[3]2020_HVAC'!$EY$7:$KA$83,74),"")</f>
        <v/>
      </c>
      <c r="AE118" s="22" t="str">
        <f>IF(AE89&gt;0,VLOOKUP(AE89,'[3]2020_HVAC'!$EY$7:$KA$83,74),"")</f>
        <v/>
      </c>
      <c r="AF118" s="22" t="str">
        <f>IF(AF89&gt;0,VLOOKUP(AF89,'[3]2020_HVAC'!$EY$7:$KA$83,74),"")</f>
        <v/>
      </c>
      <c r="AG118" s="61">
        <f>VLOOKUP($C118,[2]Performance!$A$3:$K$36,3)</f>
        <v>2</v>
      </c>
      <c r="AH118" s="61">
        <f t="shared" si="89"/>
        <v>76</v>
      </c>
      <c r="AI118" s="22">
        <f>IF(AI89&gt;0,VLOOKUP(AI89,'[3]2020_HVAC'!$EY$7:$KA$83,AH118),"")</f>
        <v>91.189130588294574</v>
      </c>
      <c r="AJ118" s="22" t="str">
        <f>IF(AJ89&gt;0,VLOOKUP(AJ89,'[3]2020_HVAC'!$EY$7:$KA$83,74),"")</f>
        <v/>
      </c>
      <c r="AK118" s="22">
        <f>IF(AK89&gt;0,VLOOKUP(AK89,'[3]2020_HVAC'!$EY$7:$KA$83,74),"")</f>
        <v>42</v>
      </c>
      <c r="AL118" s="22">
        <f>IF(AL89&gt;0,VLOOKUP(AL89,'[3]2020_HVAC'!$EY$7:$KA$83,74),"")</f>
        <v>2.2285714285714286</v>
      </c>
      <c r="AM118" s="22">
        <f>IF(AM89&gt;0,VLOOKUP(AM89,'[3]2020_HVAC'!$EY$7:$KA$83,74),"")</f>
        <v>9.2571428571428491</v>
      </c>
      <c r="AN118" s="22">
        <f>IF(AN89&gt;0,VLOOKUP(AN89,'[3]2020_HVAC'!$EY$7:$KA$83,74),"")</f>
        <v>23.235452586206897</v>
      </c>
      <c r="AO118" s="14">
        <f t="shared" si="90"/>
        <v>58555.941553881246</v>
      </c>
      <c r="AP118" s="23">
        <f>IF(AP89&gt;0,VLOOKUP(AP89,'[3]2020_Envelope'!$BH$6:$CR$128,19),"")</f>
        <v>7.3776630824372758</v>
      </c>
      <c r="AQ118" s="23">
        <f>IF(AQ89&gt;0,VLOOKUP(AQ89,'[3]2020_Envelope'!$BH$6:$CR$128,19),"")</f>
        <v>23.282083632019113</v>
      </c>
      <c r="AR118" s="23">
        <f>IF(AR89&gt;0,VLOOKUP(AR89,'[3]2020_Envelope'!$BH$6:$CR$128,19),"")</f>
        <v>13.525715651135004</v>
      </c>
      <c r="AS118" s="23">
        <f>IF(AS89&gt;0,VLOOKUP(AS89,'[3]2020_Envelope'!$BH$6:$CR$128,19),"")</f>
        <v>54.677473684210533</v>
      </c>
      <c r="AT118" s="23">
        <f>IF(AT89&gt;0,VLOOKUP(AT89,'[3]2020_Envelope'!$BH$6:$CR$128,19),"")</f>
        <v>46.138047138047135</v>
      </c>
      <c r="AU118" s="23">
        <f>IF(AU89&gt;0,VLOOKUP(AU89,'[3]2020_Envelope'!$BH$6:$CR$128,19),"")</f>
        <v>21.515151515151516</v>
      </c>
      <c r="AV118" s="22" t="str">
        <f>IF(AV89&gt;0,VLOOKUP(AV89,'[3]2020_HVAC'!$EY$7:$KA$83,77),"")</f>
        <v/>
      </c>
      <c r="AW118" s="22" t="str">
        <f>IF(AW89&gt;0,VLOOKUP(AW89,'[3]2020_HVAC'!$EY$7:$KA$83,77),"")</f>
        <v/>
      </c>
      <c r="AX118" s="22" t="str">
        <f>IF(AX89&gt;0,VLOOKUP(AX89,'[3]2020_HVAC'!$EY$7:$KA$83,77),"")</f>
        <v/>
      </c>
      <c r="AY118" s="61">
        <f>VLOOKUP($C118,[1]Performance!$A$3:$K$36,3)</f>
        <v>2</v>
      </c>
      <c r="AZ118" s="61">
        <f t="shared" si="91"/>
        <v>79</v>
      </c>
      <c r="BA118" s="22">
        <f>IF(BA89&gt;0,VLOOKUP(BA89,'[3]2020_HVAC'!$EY$7:$KA$83,AZ118),"")</f>
        <v>62.450925924928391</v>
      </c>
      <c r="BB118" s="22" t="str">
        <f>IF(BB89&gt;0,VLOOKUP(BB89,'[3]2020_HVAC'!$EY$7:$KA$83,77),"")</f>
        <v/>
      </c>
      <c r="BC118" s="22">
        <f>IF(BC89&gt;0,VLOOKUP(BC89,'[3]2020_HVAC'!$EY$7:$KA$83,77),"")</f>
        <v>38.400000000000006</v>
      </c>
      <c r="BD118" s="22">
        <f>IF(BD89&gt;0,VLOOKUP(BD89,'[3]2020_HVAC'!$EY$7:$KA$83,77),"")</f>
        <v>0.15757575757575756</v>
      </c>
      <c r="BE118" s="22">
        <f>IF(BE89&gt;0,VLOOKUP(BE89,'[3]2020_HVAC'!$EY$7:$KA$83,77),"")</f>
        <v>11.597575757575747</v>
      </c>
      <c r="BF118" s="22">
        <f>IF(BF89&gt;0,VLOOKUP(BF89,'[3]2020_HVAC'!$EY$7:$KA$83,77),"")</f>
        <v>14.457614942528737</v>
      </c>
      <c r="BG118" s="14">
        <f t="shared" si="92"/>
        <v>290644.02881475311</v>
      </c>
      <c r="BH118" s="21">
        <f>IF($N118&gt;0,VLOOKUP($C118,[2]Prague!$AB$7:$AN$40,$N118))/((IF($P118=1,'3 PlantsCodes'!$D$26,IF($P118=2,'3 PlantsCodes'!$D$27,IF($P118=3,'3 PlantsCodes'!$D$28,IF($P118=4,'3 PlantsCodes'!#REF!)))))*IF($R118=1,'3 PlantsCodes'!$D$31,IF(CZ_Prague!$R118=2,'3 PlantsCodes'!$D$32)))</f>
        <v>17.118105850609094</v>
      </c>
      <c r="BI118" s="21">
        <f>IF($O118&gt;0,VLOOKUP($C118,[2]Prague!$AB$7:$AN$40,$O118),0)/(IF($Q118=1,'3 PlantsCodes'!$E$26,IF($Q118=3,'3 PlantsCodes'!$E$28,IF($Q118=4,'3 PlantsCodes'!$E$29,1)))*IF($R118=1,'3 PlantsCodes'!$E$31,IF($R118=2,'3 PlantsCodes'!$E$32)))</f>
        <v>0</v>
      </c>
      <c r="BJ118" s="21">
        <f>VLOOKUP($C118,[2]Prague!$AB$6:$AZ$40,$T118)</f>
        <v>2.8320173716589823</v>
      </c>
      <c r="BK118" s="21">
        <f>VLOOKUP($C118,[2]Prague!$B$7:$Y$40,18)</f>
        <v>11.353794285713454</v>
      </c>
      <c r="BL118" s="21">
        <f>VLOOKUP($C118,[2]Prague!$B$7:$AA$40,26)</f>
        <v>0.42280698035880704</v>
      </c>
      <c r="BM118" s="22">
        <f>IF($V118=1,-[4]SFH!$E$5,0)</f>
        <v>-14.757142857142858</v>
      </c>
      <c r="BN118" s="63" t="s">
        <v>38</v>
      </c>
      <c r="BO118" s="21">
        <f>IF($N118&gt;0,VLOOKUP($C118,[1]Prague!$AB$7:$AN$40,$N118))/((IF($P118=1,'3 PlantsCodes'!$D$26,IF($P118=2,'3 PlantsCodes'!$D$27,IF($P118=3,'3 PlantsCodes'!$D$28,IF($P118=4,'3 PlantsCodes'!D113)))))*IF($R118=1,'3 PlantsCodes'!$D$31,IF(CZ_Prague!$R118=2,'3 PlantsCodes'!$D$32)))</f>
        <v>16.98462069813894</v>
      </c>
      <c r="BP118" s="21">
        <f>IF($O118&gt;0,VLOOKUP($C118,[1]Prague!$AB$7:$AN$40,$O118),0)/(IF($Q118=1,'3 PlantsCodes'!$E$26,IF($Q118=3,'3 PlantsCodes'!$E$28,IF($Q118=4,'3 PlantsCodes'!$E$29,1)))*IF($R118=1,'3 PlantsCodes'!$E$31,IF($R118=2,'3 PlantsCodes'!$E$32)))</f>
        <v>0</v>
      </c>
      <c r="BQ118" s="21">
        <f>VLOOKUP($C118,[1]Prague!$AB$6:$AZ$40,$T118)</f>
        <v>4.4608940120476896</v>
      </c>
      <c r="BR118" s="21">
        <f>VLOOKUP($C118,[1]Prague!$B$7:$Y$40,18)</f>
        <v>11.676460606061633</v>
      </c>
      <c r="BS118" s="21">
        <f>VLOOKUP($C118,[1]Prague!$B$7:$AA$40,26)</f>
        <v>0.38622794800323229</v>
      </c>
      <c r="BT118" s="22">
        <f>IF($V118=1,-[4]AB!$E$5,0)</f>
        <v>-9.3090909090909086</v>
      </c>
      <c r="BU118" s="63" t="s">
        <v>38</v>
      </c>
    </row>
    <row r="119" spans="1:73" x14ac:dyDescent="0.25">
      <c r="A119" s="190"/>
      <c r="B119" s="100">
        <v>24</v>
      </c>
      <c r="C119" s="26">
        <f t="shared" ref="C119:W119" si="114">IF(C90="","",C90)</f>
        <v>1</v>
      </c>
      <c r="D119" s="55" t="str">
        <f t="shared" si="114"/>
        <v/>
      </c>
      <c r="E119" s="55" t="str">
        <f t="shared" si="114"/>
        <v/>
      </c>
      <c r="F119" s="54" t="str">
        <f t="shared" si="114"/>
        <v/>
      </c>
      <c r="G119" s="54" t="str">
        <f t="shared" si="114"/>
        <v/>
      </c>
      <c r="H119" s="54">
        <f t="shared" si="114"/>
        <v>0</v>
      </c>
      <c r="I119" s="54">
        <f t="shared" si="114"/>
        <v>1</v>
      </c>
      <c r="J119" s="54">
        <f t="shared" si="114"/>
        <v>1</v>
      </c>
      <c r="K119" s="54">
        <f t="shared" si="114"/>
        <v>1</v>
      </c>
      <c r="L119" s="54">
        <f t="shared" si="114"/>
        <v>1</v>
      </c>
      <c r="M119" s="54">
        <f t="shared" si="114"/>
        <v>1111</v>
      </c>
      <c r="N119" s="54">
        <f t="shared" si="114"/>
        <v>6</v>
      </c>
      <c r="O119" s="54">
        <f t="shared" si="114"/>
        <v>0</v>
      </c>
      <c r="P119" s="54">
        <f t="shared" si="114"/>
        <v>1</v>
      </c>
      <c r="Q119" s="54">
        <f t="shared" si="114"/>
        <v>0</v>
      </c>
      <c r="R119" s="54">
        <f t="shared" si="114"/>
        <v>2</v>
      </c>
      <c r="S119" s="54" t="str">
        <f t="shared" si="114"/>
        <v>o</v>
      </c>
      <c r="T119" s="26">
        <f t="shared" si="114"/>
        <v>21</v>
      </c>
      <c r="U119" s="54">
        <f t="shared" si="114"/>
        <v>1</v>
      </c>
      <c r="V119" s="54">
        <f t="shared" si="114"/>
        <v>1</v>
      </c>
      <c r="W119" s="19" t="str">
        <f t="shared" si="114"/>
        <v/>
      </c>
      <c r="X119" s="23">
        <f>IF(X90&gt;0,VLOOKUP(X90,'[3]2020_Envelope'!$BH$6:$CR$128,18),"")</f>
        <v>25.410506912442393</v>
      </c>
      <c r="Y119" s="23">
        <f>IF(Y90&gt;0,VLOOKUP(Y90,'[3]2020_Envelope'!$BH$6:$CR$128,18),"")</f>
        <v>26.016774193548386</v>
      </c>
      <c r="Z119" s="23" t="str">
        <f>IF(Z90&gt;0,VLOOKUP(Z90,'[3]2020_Envelope'!$BH$6:$CR$128,18),"")</f>
        <v/>
      </c>
      <c r="AA119" s="23">
        <f>IF(AA90&gt;0,VLOOKUP(AA90,'[3]2020_Envelope'!$BH$6:$CR$128,18),"")</f>
        <v>6.2879887218045125</v>
      </c>
      <c r="AB119" s="23" t="str">
        <f>IF(AB90&gt;0,VLOOKUP(AB90,'[3]2020_Envelope'!$BH$6:$CR$128,18),"")</f>
        <v/>
      </c>
      <c r="AC119" s="23" t="str">
        <f>IF(AC90&gt;0,VLOOKUP(AC90,'[3]2020_Envelope'!$BH$6:$CR$128,18),"")</f>
        <v/>
      </c>
      <c r="AD119" s="22" t="str">
        <f>IF(AD90&gt;0,VLOOKUP(AD90,'[3]2020_HVAC'!$EY$7:$KA$83,74),"")</f>
        <v/>
      </c>
      <c r="AE119" s="22" t="str">
        <f>IF(AE90&gt;0,VLOOKUP(AE90,'[3]2020_HVAC'!$EY$7:$KA$83,74),"")</f>
        <v/>
      </c>
      <c r="AF119" s="22" t="str">
        <f>IF(AF90&gt;0,VLOOKUP(AF90,'[3]2020_HVAC'!$EY$7:$KA$83,74),"")</f>
        <v/>
      </c>
      <c r="AG119" s="61">
        <f>VLOOKUP($C119,[2]Performance!$A$3:$K$36,3)</f>
        <v>0</v>
      </c>
      <c r="AH119" s="61">
        <f t="shared" si="89"/>
        <v>74</v>
      </c>
      <c r="AI119" s="22">
        <f>IF(AI90&gt;0,VLOOKUP(AI90,'[3]2020_HVAC'!$EY$7:$KA$83,AH119),"")</f>
        <v>31.09757169971147</v>
      </c>
      <c r="AJ119" s="22" t="str">
        <f>IF(AJ90&gt;0,VLOOKUP(AJ90,'[3]2020_HVAC'!$EY$7:$KA$83,74),"")</f>
        <v/>
      </c>
      <c r="AK119" s="22">
        <f>IF(AK90&gt;0,VLOOKUP(AK90,'[3]2020_HVAC'!$EY$7:$KA$83,74),"")</f>
        <v>42</v>
      </c>
      <c r="AL119" s="22">
        <f>IF(AL90&gt;0,VLOOKUP(AL90,'[3]2020_HVAC'!$EY$7:$KA$83,74),"")</f>
        <v>2.2285714285714286</v>
      </c>
      <c r="AM119" s="22">
        <f>IF(AM90&gt;0,VLOOKUP(AM90,'[3]2020_HVAC'!$EY$7:$KA$83,74),"")</f>
        <v>9.2571428571428491</v>
      </c>
      <c r="AN119" s="22">
        <f>IF(AN90&gt;0,VLOOKUP(AN90,'[3]2020_HVAC'!$EY$7:$KA$83,74),"")</f>
        <v>23.235452586206897</v>
      </c>
      <c r="AO119" s="14">
        <f t="shared" si="90"/>
        <v>23174.76117591991</v>
      </c>
      <c r="AP119" s="23">
        <f>IF(AP90&gt;0,VLOOKUP(AP90,'[3]2020_Envelope'!$BH$6:$CR$128,19),"")</f>
        <v>12.296105137395461</v>
      </c>
      <c r="AQ119" s="23">
        <f>IF(AQ90&gt;0,VLOOKUP(AQ90,'[3]2020_Envelope'!$BH$6:$CR$128,19),"")</f>
        <v>8.5526021505376342</v>
      </c>
      <c r="AR119" s="23" t="str">
        <f>IF(AR90&gt;0,VLOOKUP(AR90,'[3]2020_Envelope'!$BH$6:$CR$128,19),"")</f>
        <v/>
      </c>
      <c r="AS119" s="23">
        <f>IF(AS90&gt;0,VLOOKUP(AS90,'[3]2020_Envelope'!$BH$6:$CR$128,19),"")</f>
        <v>5.7921052631578949</v>
      </c>
      <c r="AT119" s="23" t="str">
        <f>IF(AT90&gt;0,VLOOKUP(AT90,'[3]2020_Envelope'!$BH$6:$CR$128,19),"")</f>
        <v/>
      </c>
      <c r="AU119" s="23" t="str">
        <f>IF(AU90&gt;0,VLOOKUP(AU90,'[3]2020_Envelope'!$BH$6:$CR$128,19),"")</f>
        <v/>
      </c>
      <c r="AV119" s="22" t="str">
        <f>IF(AV90&gt;0,VLOOKUP(AV90,'[3]2020_HVAC'!$EY$7:$KA$83,77),"")</f>
        <v/>
      </c>
      <c r="AW119" s="22" t="str">
        <f>IF(AW90&gt;0,VLOOKUP(AW90,'[3]2020_HVAC'!$EY$7:$KA$83,77),"")</f>
        <v/>
      </c>
      <c r="AX119" s="22" t="str">
        <f>IF(AX90&gt;0,VLOOKUP(AX90,'[3]2020_HVAC'!$EY$7:$KA$83,77),"")</f>
        <v/>
      </c>
      <c r="AY119" s="61">
        <f>VLOOKUP($C119,[1]Performance!$A$3:$K$36,3)</f>
        <v>0</v>
      </c>
      <c r="AZ119" s="61">
        <f t="shared" si="91"/>
        <v>77</v>
      </c>
      <c r="BA119" s="22">
        <f>IF(BA90&gt;0,VLOOKUP(BA90,'[3]2020_HVAC'!$EY$7:$KA$83,AZ119),"")</f>
        <v>15.181211446881454</v>
      </c>
      <c r="BB119" s="22" t="str">
        <f>IF(BB90&gt;0,VLOOKUP(BB90,'[3]2020_HVAC'!$EY$7:$KA$83,77),"")</f>
        <v/>
      </c>
      <c r="BC119" s="22">
        <f>IF(BC90&gt;0,VLOOKUP(BC90,'[3]2020_HVAC'!$EY$7:$KA$83,77),"")</f>
        <v>38.400000000000006</v>
      </c>
      <c r="BD119" s="22">
        <f>IF(BD90&gt;0,VLOOKUP(BD90,'[3]2020_HVAC'!$EY$7:$KA$83,77),"")</f>
        <v>0.15757575757575756</v>
      </c>
      <c r="BE119" s="22">
        <f>IF(BE90&gt;0,VLOOKUP(BE90,'[3]2020_HVAC'!$EY$7:$KA$83,77),"")</f>
        <v>11.597575757575747</v>
      </c>
      <c r="BF119" s="22">
        <f>IF(BF90&gt;0,VLOOKUP(BF90,'[3]2020_HVAC'!$EY$7:$KA$83,77),"")</f>
        <v>14.457614942528737</v>
      </c>
      <c r="BG119" s="14">
        <f t="shared" si="92"/>
        <v>105370.44255109616</v>
      </c>
      <c r="BH119" s="21">
        <f>IF($N119&gt;0,VLOOKUP($C119,[2]Prague!$AB$7:$AN$40,$N119))/((IF($P119=1,'3 PlantsCodes'!$D$26,IF($P119=2,'3 PlantsCodes'!$D$27,IF($P119=3,'3 PlantsCodes'!$D$28,IF($P119=4,'3 PlantsCodes'!#REF!)))))*IF($R119=1,'3 PlantsCodes'!$D$31,IF(CZ_Prague!$R119=2,'3 PlantsCodes'!$D$32)))</f>
        <v>251.81232189613195</v>
      </c>
      <c r="BI119" s="21">
        <f>IF($O119&gt;0,VLOOKUP($C119,[2]Prague!$AB$7:$AN$40,$O119),0)/(IF($Q119=1,'3 PlantsCodes'!$E$26,IF($Q119=3,'3 PlantsCodes'!$E$28,IF($Q119=4,'3 PlantsCodes'!$E$29,1)))*IF($R119=1,'3 PlantsCodes'!$E$31,IF($R119=2,'3 PlantsCodes'!$E$32)))</f>
        <v>0</v>
      </c>
      <c r="BJ119" s="21">
        <f>VLOOKUP($C119,[2]Prague!$AB$6:$AZ$40,$T119)</f>
        <v>10.464661654135339</v>
      </c>
      <c r="BK119" s="21">
        <f>VLOOKUP($C119,[2]Prague!$B$7:$Y$40,18)</f>
        <v>11.353794285713454</v>
      </c>
      <c r="BL119" s="21">
        <f>VLOOKUP($C119,[2]Prague!$B$7:$AA$40,26)</f>
        <v>0.96479846712212058</v>
      </c>
      <c r="BM119" s="22">
        <f>IF($V119=1,-[4]SFH!$E$5,0)</f>
        <v>-14.757142857142858</v>
      </c>
      <c r="BN119" s="63" t="s">
        <v>38</v>
      </c>
      <c r="BO119" s="21">
        <f>IF($N119&gt;0,VLOOKUP($C119,[1]Prague!$AB$7:$AN$40,$N119))/((IF($P119=1,'3 PlantsCodes'!$D$26,IF($P119=2,'3 PlantsCodes'!$D$27,IF($P119=3,'3 PlantsCodes'!$D$28,IF($P119=4,'3 PlantsCodes'!D114)))))*IF($R119=1,'3 PlantsCodes'!$D$31,IF(CZ_Prague!$R119=2,'3 PlantsCodes'!$D$32)))</f>
        <v>128.2086374940875</v>
      </c>
      <c r="BP119" s="21">
        <f>IF($O119&gt;0,VLOOKUP($C119,[1]Prague!$AB$7:$AN$40,$O119),0)/(IF($Q119=1,'3 PlantsCodes'!$E$26,IF($Q119=3,'3 PlantsCodes'!$E$28,IF($Q119=4,'3 PlantsCodes'!$E$29,1)))*IF($R119=1,'3 PlantsCodes'!$E$31,IF($R119=2,'3 PlantsCodes'!$E$32)))</f>
        <v>0</v>
      </c>
      <c r="BQ119" s="21">
        <f>VLOOKUP($C119,[1]Prague!$AB$6:$AZ$40,$T119)</f>
        <v>16.641467304625198</v>
      </c>
      <c r="BR119" s="21">
        <f>VLOOKUP($C119,[1]Prague!$B$7:$Y$40,18)</f>
        <v>11.676460606061633</v>
      </c>
      <c r="BS119" s="21">
        <f>VLOOKUP($C119,[1]Prague!$B$7:$AA$40,26)</f>
        <v>0.54340264423255547</v>
      </c>
      <c r="BT119" s="22">
        <f>IF($V119=1,-[4]AB!$E$5,0)</f>
        <v>-9.3090909090909086</v>
      </c>
      <c r="BU119" s="63" t="s">
        <v>38</v>
      </c>
    </row>
    <row r="120" spans="1:73" x14ac:dyDescent="0.25">
      <c r="A120" s="190"/>
      <c r="B120" s="100">
        <v>25</v>
      </c>
      <c r="C120" s="26">
        <f t="shared" ref="C120:W120" si="115">IF(C91="","",C91)</f>
        <v>32</v>
      </c>
      <c r="D120" s="55" t="str">
        <f t="shared" si="115"/>
        <v/>
      </c>
      <c r="E120" s="55" t="str">
        <f t="shared" si="115"/>
        <v/>
      </c>
      <c r="F120" s="54" t="str">
        <f t="shared" si="115"/>
        <v/>
      </c>
      <c r="G120" s="54" t="str">
        <f t="shared" si="115"/>
        <v/>
      </c>
      <c r="H120" s="54">
        <f t="shared" si="115"/>
        <v>0</v>
      </c>
      <c r="I120" s="54">
        <f t="shared" si="115"/>
        <v>4</v>
      </c>
      <c r="J120" s="54">
        <f t="shared" si="115"/>
        <v>3</v>
      </c>
      <c r="K120" s="54">
        <f t="shared" si="115"/>
        <v>2</v>
      </c>
      <c r="L120" s="54">
        <f t="shared" si="115"/>
        <v>1</v>
      </c>
      <c r="M120" s="54">
        <f t="shared" si="115"/>
        <v>4321</v>
      </c>
      <c r="N120" s="54">
        <f t="shared" si="115"/>
        <v>6</v>
      </c>
      <c r="O120" s="54">
        <f t="shared" si="115"/>
        <v>0</v>
      </c>
      <c r="P120" s="54">
        <f t="shared" si="115"/>
        <v>1</v>
      </c>
      <c r="Q120" s="54">
        <f t="shared" si="115"/>
        <v>0</v>
      </c>
      <c r="R120" s="54">
        <f t="shared" si="115"/>
        <v>2</v>
      </c>
      <c r="S120" s="54" t="str">
        <f t="shared" si="115"/>
        <v>o</v>
      </c>
      <c r="T120" s="26">
        <f t="shared" si="115"/>
        <v>21</v>
      </c>
      <c r="U120" s="54">
        <f t="shared" si="115"/>
        <v>1</v>
      </c>
      <c r="V120" s="54">
        <f t="shared" si="115"/>
        <v>1</v>
      </c>
      <c r="W120" s="19" t="str">
        <f t="shared" si="115"/>
        <v/>
      </c>
      <c r="X120" s="23">
        <f>IF(X91&gt;0,VLOOKUP(X91,'[3]2020_Envelope'!$BH$6:$CR$128,18),"")</f>
        <v>15.246304147465437</v>
      </c>
      <c r="Y120" s="23">
        <f>IF(Y91&gt;0,VLOOKUP(Y91,'[3]2020_Envelope'!$BH$6:$CR$128,18),"")</f>
        <v>70.823440860215044</v>
      </c>
      <c r="Z120" s="23">
        <f>IF(Z91&gt;0,VLOOKUP(Z91,'[3]2020_Envelope'!$BH$6:$CR$128,18),"")</f>
        <v>27.951557603686631</v>
      </c>
      <c r="AA120" s="23">
        <f>IF(AA91&gt;0,VLOOKUP(AA91,'[3]2020_Envelope'!$BH$6:$CR$128,18),"")</f>
        <v>62.87988721804512</v>
      </c>
      <c r="AB120" s="23">
        <f>IF(AB91&gt;0,VLOOKUP(AB91,'[3]2020_Envelope'!$BH$6:$CR$128,18),"")</f>
        <v>50.088095238095235</v>
      </c>
      <c r="AC120" s="23">
        <f>IF(AC91&gt;0,VLOOKUP(AC91,'[3]2020_Envelope'!$BH$6:$CR$128,18),"")</f>
        <v>23.357142857142861</v>
      </c>
      <c r="AD120" s="22" t="str">
        <f>IF(AD91&gt;0,VLOOKUP(AD91,'[3]2020_HVAC'!$EY$7:$KA$83,74),"")</f>
        <v/>
      </c>
      <c r="AE120" s="22" t="str">
        <f>IF(AE91&gt;0,VLOOKUP(AE91,'[3]2020_HVAC'!$EY$7:$KA$83,74),"")</f>
        <v/>
      </c>
      <c r="AF120" s="22" t="str">
        <f>IF(AF91&gt;0,VLOOKUP(AF91,'[3]2020_HVAC'!$EY$7:$KA$83,74),"")</f>
        <v/>
      </c>
      <c r="AG120" s="61">
        <f>VLOOKUP($C120,[2]Performance!$A$3:$K$36,3)</f>
        <v>2</v>
      </c>
      <c r="AH120" s="61">
        <f t="shared" si="89"/>
        <v>76</v>
      </c>
      <c r="AI120" s="22">
        <f>IF(AI91&gt;0,VLOOKUP(AI91,'[3]2020_HVAC'!$EY$7:$KA$83,AH120),"")</f>
        <v>12.440426736714599</v>
      </c>
      <c r="AJ120" s="22" t="str">
        <f>IF(AJ91&gt;0,VLOOKUP(AJ91,'[3]2020_HVAC'!$EY$7:$KA$83,74),"")</f>
        <v/>
      </c>
      <c r="AK120" s="22">
        <f>IF(AK91&gt;0,VLOOKUP(AK91,'[3]2020_HVAC'!$EY$7:$KA$83,74),"")</f>
        <v>42</v>
      </c>
      <c r="AL120" s="22">
        <f>IF(AL91&gt;0,VLOOKUP(AL91,'[3]2020_HVAC'!$EY$7:$KA$83,74),"")</f>
        <v>2.2285714285714286</v>
      </c>
      <c r="AM120" s="22">
        <f>IF(AM91&gt;0,VLOOKUP(AM91,'[3]2020_HVAC'!$EY$7:$KA$83,74),"")</f>
        <v>9.2571428571428491</v>
      </c>
      <c r="AN120" s="22">
        <f>IF(AN91&gt;0,VLOOKUP(AN91,'[3]2020_HVAC'!$EY$7:$KA$83,74),"")</f>
        <v>23.235452586206897</v>
      </c>
      <c r="AO120" s="14">
        <f t="shared" si="90"/>
        <v>47531.12301466005</v>
      </c>
      <c r="AP120" s="23">
        <f>IF(AP91&gt;0,VLOOKUP(AP91,'[3]2020_Envelope'!$BH$6:$CR$128,19),"")</f>
        <v>7.3776630824372758</v>
      </c>
      <c r="AQ120" s="23">
        <f>IF(AQ91&gt;0,VLOOKUP(AQ91,'[3]2020_Envelope'!$BH$6:$CR$128,19),"")</f>
        <v>23.282083632019113</v>
      </c>
      <c r="AR120" s="23">
        <f>IF(AR91&gt;0,VLOOKUP(AR91,'[3]2020_Envelope'!$BH$6:$CR$128,19),"")</f>
        <v>13.525715651135004</v>
      </c>
      <c r="AS120" s="23">
        <f>IF(AS91&gt;0,VLOOKUP(AS91,'[3]2020_Envelope'!$BH$6:$CR$128,19),"")</f>
        <v>54.677473684210533</v>
      </c>
      <c r="AT120" s="23">
        <f>IF(AT91&gt;0,VLOOKUP(AT91,'[3]2020_Envelope'!$BH$6:$CR$128,19),"")</f>
        <v>46.138047138047135</v>
      </c>
      <c r="AU120" s="23">
        <f>IF(AU91&gt;0,VLOOKUP(AU91,'[3]2020_Envelope'!$BH$6:$CR$128,19),"")</f>
        <v>21.515151515151516</v>
      </c>
      <c r="AV120" s="22" t="str">
        <f>IF(AV91&gt;0,VLOOKUP(AV91,'[3]2020_HVAC'!$EY$7:$KA$83,77),"")</f>
        <v/>
      </c>
      <c r="AW120" s="22" t="str">
        <f>IF(AW91&gt;0,VLOOKUP(AW91,'[3]2020_HVAC'!$EY$7:$KA$83,77),"")</f>
        <v/>
      </c>
      <c r="AX120" s="22" t="str">
        <f>IF(AX91&gt;0,VLOOKUP(AX91,'[3]2020_HVAC'!$EY$7:$KA$83,77),"")</f>
        <v/>
      </c>
      <c r="AY120" s="61">
        <f>VLOOKUP($C120,[1]Performance!$A$3:$K$36,3)</f>
        <v>2</v>
      </c>
      <c r="AZ120" s="61">
        <f t="shared" si="91"/>
        <v>79</v>
      </c>
      <c r="BA120" s="22">
        <f>IF(BA91&gt;0,VLOOKUP(BA91,'[3]2020_HVAC'!$EY$7:$KA$83,AZ120),"")</f>
        <v>8.5503700862652128</v>
      </c>
      <c r="BB120" s="22" t="str">
        <f>IF(BB91&gt;0,VLOOKUP(BB91,'[3]2020_HVAC'!$EY$7:$KA$83,77),"")</f>
        <v/>
      </c>
      <c r="BC120" s="22">
        <f>IF(BC91&gt;0,VLOOKUP(BC91,'[3]2020_HVAC'!$EY$7:$KA$83,77),"")</f>
        <v>38.400000000000006</v>
      </c>
      <c r="BD120" s="22">
        <f>IF(BD91&gt;0,VLOOKUP(BD91,'[3]2020_HVAC'!$EY$7:$KA$83,77),"")</f>
        <v>0.15757575757575756</v>
      </c>
      <c r="BE120" s="22">
        <f>IF(BE91&gt;0,VLOOKUP(BE91,'[3]2020_HVAC'!$EY$7:$KA$83,77),"")</f>
        <v>11.597575757575747</v>
      </c>
      <c r="BF120" s="22">
        <f>IF(BF91&gt;0,VLOOKUP(BF91,'[3]2020_HVAC'!$EY$7:$KA$83,77),"")</f>
        <v>14.457614942528737</v>
      </c>
      <c r="BG120" s="14">
        <f t="shared" si="92"/>
        <v>237282.4785344766</v>
      </c>
      <c r="BH120" s="21">
        <f>IF($N120&gt;0,VLOOKUP($C120,[2]Prague!$AB$7:$AN$40,$N120))/((IF($P120=1,'3 PlantsCodes'!$D$26,IF($P120=2,'3 PlantsCodes'!$D$27,IF($P120=3,'3 PlantsCodes'!$D$28,IF($P120=4,'3 PlantsCodes'!#REF!)))))*IF($R120=1,'3 PlantsCodes'!$D$31,IF(CZ_Prague!$R120=2,'3 PlantsCodes'!$D$32)))</f>
        <v>60.69786235006984</v>
      </c>
      <c r="BI120" s="21">
        <f>IF($O120&gt;0,VLOOKUP($C120,[2]Prague!$AB$7:$AN$40,$O120),0)/(IF($Q120=1,'3 PlantsCodes'!$E$26,IF($Q120=3,'3 PlantsCodes'!$E$28,IF($Q120=4,'3 PlantsCodes'!$E$29,1)))*IF($R120=1,'3 PlantsCodes'!$E$31,IF($R120=2,'3 PlantsCodes'!$E$32)))</f>
        <v>0</v>
      </c>
      <c r="BJ120" s="21">
        <f>VLOOKUP($C120,[2]Prague!$AB$6:$AZ$40,$T120)</f>
        <v>10.464661654135339</v>
      </c>
      <c r="BK120" s="21">
        <f>VLOOKUP($C120,[2]Prague!$B$7:$Y$40,18)</f>
        <v>11.353794285713454</v>
      </c>
      <c r="BL120" s="21">
        <f>VLOOKUP($C120,[2]Prague!$B$7:$AA$40,26)</f>
        <v>0.42280698035880704</v>
      </c>
      <c r="BM120" s="22">
        <f>IF($V120=1,-[4]SFH!$E$5,0)</f>
        <v>-14.757142857142858</v>
      </c>
      <c r="BN120" s="63" t="s">
        <v>38</v>
      </c>
      <c r="BO120" s="21">
        <f>IF($N120&gt;0,VLOOKUP($C120,[1]Prague!$AB$7:$AN$40,$N120))/((IF($P120=1,'3 PlantsCodes'!$D$26,IF($P120=2,'3 PlantsCodes'!$D$27,IF($P120=3,'3 PlantsCodes'!$D$28,IF($P120=4,'3 PlantsCodes'!D115)))))*IF($R120=1,'3 PlantsCodes'!$D$31,IF(CZ_Prague!$R120=2,'3 PlantsCodes'!$D$32)))</f>
        <v>60.801455330619135</v>
      </c>
      <c r="BP120" s="21">
        <f>IF($O120&gt;0,VLOOKUP($C120,[1]Prague!$AB$7:$AN$40,$O120),0)/(IF($Q120=1,'3 PlantsCodes'!$E$26,IF($Q120=3,'3 PlantsCodes'!$E$28,IF($Q120=4,'3 PlantsCodes'!$E$29,1)))*IF($R120=1,'3 PlantsCodes'!$E$31,IF($R120=2,'3 PlantsCodes'!$E$32)))</f>
        <v>0</v>
      </c>
      <c r="BQ120" s="21">
        <f>VLOOKUP($C120,[1]Prague!$AB$6:$AZ$40,$T120)</f>
        <v>16.641467304625198</v>
      </c>
      <c r="BR120" s="21">
        <f>VLOOKUP($C120,[1]Prague!$B$7:$Y$40,18)</f>
        <v>11.676460606061633</v>
      </c>
      <c r="BS120" s="21">
        <f>VLOOKUP($C120,[1]Prague!$B$7:$AA$40,26)</f>
        <v>0.38622794800323229</v>
      </c>
      <c r="BT120" s="22">
        <f>IF($V120=1,-[4]AB!$E$5,0)</f>
        <v>-9.3090909090909086</v>
      </c>
      <c r="BU120" s="63" t="s">
        <v>38</v>
      </c>
    </row>
    <row r="121" spans="1:73" x14ac:dyDescent="0.25">
      <c r="A121" s="190"/>
      <c r="B121" s="100">
        <v>26</v>
      </c>
      <c r="C121" s="26">
        <f t="shared" ref="C121:W121" si="116">IF(C92="","",C92)</f>
        <v>34</v>
      </c>
      <c r="D121" s="55" t="str">
        <f t="shared" si="116"/>
        <v/>
      </c>
      <c r="E121" s="55" t="str">
        <f t="shared" si="116"/>
        <v/>
      </c>
      <c r="F121" s="54" t="str">
        <f t="shared" si="116"/>
        <v/>
      </c>
      <c r="G121" s="54" t="str">
        <f t="shared" si="116"/>
        <v/>
      </c>
      <c r="H121" s="54">
        <f t="shared" si="116"/>
        <v>1</v>
      </c>
      <c r="I121" s="54">
        <f t="shared" si="116"/>
        <v>4</v>
      </c>
      <c r="J121" s="54">
        <f t="shared" si="116"/>
        <v>3</v>
      </c>
      <c r="K121" s="54">
        <f t="shared" si="116"/>
        <v>2</v>
      </c>
      <c r="L121" s="54">
        <f t="shared" si="116"/>
        <v>2</v>
      </c>
      <c r="M121" s="54">
        <f t="shared" si="116"/>
        <v>4322</v>
      </c>
      <c r="N121" s="54">
        <f t="shared" si="116"/>
        <v>6</v>
      </c>
      <c r="O121" s="54">
        <f t="shared" si="116"/>
        <v>0</v>
      </c>
      <c r="P121" s="54">
        <f t="shared" si="116"/>
        <v>1</v>
      </c>
      <c r="Q121" s="54">
        <f t="shared" si="116"/>
        <v>0</v>
      </c>
      <c r="R121" s="54">
        <f t="shared" si="116"/>
        <v>2</v>
      </c>
      <c r="S121" s="54" t="str">
        <f t="shared" si="116"/>
        <v>o</v>
      </c>
      <c r="T121" s="26">
        <f t="shared" si="116"/>
        <v>21</v>
      </c>
      <c r="U121" s="54">
        <f t="shared" si="116"/>
        <v>1</v>
      </c>
      <c r="V121" s="54">
        <f t="shared" si="116"/>
        <v>1</v>
      </c>
      <c r="W121" s="19" t="str">
        <f t="shared" si="116"/>
        <v/>
      </c>
      <c r="X121" s="23">
        <f>IF(X92&gt;0,VLOOKUP(X92,'[3]2020_Envelope'!$BH$6:$CR$128,18),"")</f>
        <v>15.246304147465437</v>
      </c>
      <c r="Y121" s="23">
        <f>IF(Y92&gt;0,VLOOKUP(Y92,'[3]2020_Envelope'!$BH$6:$CR$128,18),"")</f>
        <v>70.823440860215044</v>
      </c>
      <c r="Z121" s="23">
        <f>IF(Z92&gt;0,VLOOKUP(Z92,'[3]2020_Envelope'!$BH$6:$CR$128,18),"")</f>
        <v>27.951557603686631</v>
      </c>
      <c r="AA121" s="23">
        <f>IF(AA92&gt;0,VLOOKUP(AA92,'[3]2020_Envelope'!$BH$6:$CR$128,18),"")</f>
        <v>62.87988721804512</v>
      </c>
      <c r="AB121" s="23">
        <f>IF(AB92&gt;0,VLOOKUP(AB92,'[3]2020_Envelope'!$BH$6:$CR$128,18),"")</f>
        <v>50.088095238095235</v>
      </c>
      <c r="AC121" s="23">
        <f>IF(AC92&gt;0,VLOOKUP(AC92,'[3]2020_Envelope'!$BH$6:$CR$128,18),"")</f>
        <v>23.357142857142861</v>
      </c>
      <c r="AD121" s="22">
        <f>IF(AD92&gt;0,VLOOKUP(AD92,'[3]2020_HVAC'!$EY$7:$KA$83,74),"")</f>
        <v>5.3374999999999995</v>
      </c>
      <c r="AE121" s="22">
        <f>IF(AE92&gt;0,VLOOKUP(AE92,'[3]2020_HVAC'!$EY$7:$KA$83,74),"")</f>
        <v>14.646100000000001</v>
      </c>
      <c r="AF121" s="22" t="str">
        <f>IF(AF92&gt;0,VLOOKUP(AF92,'[3]2020_HVAC'!$EY$7:$KA$83,74),"")</f>
        <v/>
      </c>
      <c r="AG121" s="61">
        <f>VLOOKUP($C121,[2]Performance!$A$3:$K$36,3)</f>
        <v>2</v>
      </c>
      <c r="AH121" s="61">
        <f t="shared" si="89"/>
        <v>76</v>
      </c>
      <c r="AI121" s="22">
        <f>IF(AI92&gt;0,VLOOKUP(AI92,'[3]2020_HVAC'!$EY$7:$KA$83,AH121),"")</f>
        <v>12.440426736714599</v>
      </c>
      <c r="AJ121" s="22" t="str">
        <f>IF(AJ92&gt;0,VLOOKUP(AJ92,'[3]2020_HVAC'!$EY$7:$KA$83,74),"")</f>
        <v/>
      </c>
      <c r="AK121" s="22">
        <f>IF(AK92&gt;0,VLOOKUP(AK92,'[3]2020_HVAC'!$EY$7:$KA$83,74),"")</f>
        <v>42</v>
      </c>
      <c r="AL121" s="22">
        <f>IF(AL92&gt;0,VLOOKUP(AL92,'[3]2020_HVAC'!$EY$7:$KA$83,74),"")</f>
        <v>2.2285714285714286</v>
      </c>
      <c r="AM121" s="22">
        <f>IF(AM92&gt;0,VLOOKUP(AM92,'[3]2020_HVAC'!$EY$7:$KA$83,74),"")</f>
        <v>9.2571428571428491</v>
      </c>
      <c r="AN121" s="22">
        <f>IF(AN92&gt;0,VLOOKUP(AN92,'[3]2020_HVAC'!$EY$7:$KA$83,74),"")</f>
        <v>23.235452586206897</v>
      </c>
      <c r="AO121" s="14">
        <f t="shared" si="90"/>
        <v>50328.827014660055</v>
      </c>
      <c r="AP121" s="23">
        <f>IF(AP92&gt;0,VLOOKUP(AP92,'[3]2020_Envelope'!$BH$6:$CR$128,19),"")</f>
        <v>7.3776630824372758</v>
      </c>
      <c r="AQ121" s="23">
        <f>IF(AQ92&gt;0,VLOOKUP(AQ92,'[3]2020_Envelope'!$BH$6:$CR$128,19),"")</f>
        <v>23.282083632019113</v>
      </c>
      <c r="AR121" s="23">
        <f>IF(AR92&gt;0,VLOOKUP(AR92,'[3]2020_Envelope'!$BH$6:$CR$128,19),"")</f>
        <v>13.525715651135004</v>
      </c>
      <c r="AS121" s="23">
        <f>IF(AS92&gt;0,VLOOKUP(AS92,'[3]2020_Envelope'!$BH$6:$CR$128,19),"")</f>
        <v>54.677473684210533</v>
      </c>
      <c r="AT121" s="23">
        <f>IF(AT92&gt;0,VLOOKUP(AT92,'[3]2020_Envelope'!$BH$6:$CR$128,19),"")</f>
        <v>46.138047138047135</v>
      </c>
      <c r="AU121" s="23">
        <f>IF(AU92&gt;0,VLOOKUP(AU92,'[3]2020_Envelope'!$BH$6:$CR$128,19),"")</f>
        <v>21.515151515151516</v>
      </c>
      <c r="AV121" s="22">
        <f>IF(AV92&gt;0,VLOOKUP(AV92,'[3]2020_HVAC'!$EY$7:$KA$83,77),"")</f>
        <v>4.5018181818181811</v>
      </c>
      <c r="AW121" s="22">
        <f>IF(AW92&gt;0,VLOOKUP(AW92,'[3]2020_HVAC'!$EY$7:$KA$83,77),"")</f>
        <v>11.323573333333332</v>
      </c>
      <c r="AX121" s="22" t="str">
        <f>IF(AX92&gt;0,VLOOKUP(AX92,'[3]2020_HVAC'!$EY$7:$KA$83,77),"")</f>
        <v/>
      </c>
      <c r="AY121" s="61">
        <f>VLOOKUP($C121,[1]Performance!$A$3:$K$36,3)</f>
        <v>2</v>
      </c>
      <c r="AZ121" s="61">
        <f t="shared" si="91"/>
        <v>79</v>
      </c>
      <c r="BA121" s="22">
        <f>IF(BA92&gt;0,VLOOKUP(BA92,'[3]2020_HVAC'!$EY$7:$KA$83,AZ121),"")</f>
        <v>8.5503700862652128</v>
      </c>
      <c r="BB121" s="22" t="str">
        <f>IF(BB92&gt;0,VLOOKUP(BB92,'[3]2020_HVAC'!$EY$7:$KA$83,77),"")</f>
        <v/>
      </c>
      <c r="BC121" s="22">
        <f>IF(BC92&gt;0,VLOOKUP(BC92,'[3]2020_HVAC'!$EY$7:$KA$83,77),"")</f>
        <v>38.400000000000006</v>
      </c>
      <c r="BD121" s="22">
        <f>IF(BD92&gt;0,VLOOKUP(BD92,'[3]2020_HVAC'!$EY$7:$KA$83,77),"")</f>
        <v>0.15757575757575756</v>
      </c>
      <c r="BE121" s="22">
        <f>IF(BE92&gt;0,VLOOKUP(BE92,'[3]2020_HVAC'!$EY$7:$KA$83,77),"")</f>
        <v>11.597575757575747</v>
      </c>
      <c r="BF121" s="22">
        <f>IF(BF92&gt;0,VLOOKUP(BF92,'[3]2020_HVAC'!$EY$7:$KA$83,77),"")</f>
        <v>14.457614942528737</v>
      </c>
      <c r="BG121" s="14">
        <f t="shared" si="92"/>
        <v>252949.61613447662</v>
      </c>
      <c r="BH121" s="21">
        <f>IF($N121&gt;0,VLOOKUP($C121,[2]Prague!$AB$7:$AN$40,$N121))/((IF($P121=1,'3 PlantsCodes'!$D$26,IF($P121=2,'3 PlantsCodes'!$D$27,IF($P121=3,'3 PlantsCodes'!$D$28,IF($P121=4,'3 PlantsCodes'!#REF!)))))*IF($R121=1,'3 PlantsCodes'!$D$31,IF(CZ_Prague!$R121=2,'3 PlantsCodes'!$D$32)))</f>
        <v>42.089555010020298</v>
      </c>
      <c r="BI121" s="21">
        <f>IF($O121&gt;0,VLOOKUP($C121,[2]Prague!$AB$7:$AN$40,$O121),0)/(IF($Q121=1,'3 PlantsCodes'!$E$26,IF($Q121=3,'3 PlantsCodes'!$E$28,IF($Q121=4,'3 PlantsCodes'!$E$29,1)))*IF($R121=1,'3 PlantsCodes'!$E$31,IF($R121=2,'3 PlantsCodes'!$E$32)))</f>
        <v>0</v>
      </c>
      <c r="BJ121" s="21">
        <f>VLOOKUP($C121,[2]Prague!$AB$6:$AZ$40,$T121)</f>
        <v>10.464661654135339</v>
      </c>
      <c r="BK121" s="21">
        <f>VLOOKUP($C121,[2]Prague!$B$7:$Y$40,18)</f>
        <v>11.353794285713454</v>
      </c>
      <c r="BL121" s="21">
        <f>VLOOKUP($C121,[2]Prague!$B$7:$AA$40,26)</f>
        <v>4.8782134295993362</v>
      </c>
      <c r="BM121" s="22">
        <f>IF($V121=1,-[4]SFH!$E$5,0)</f>
        <v>-14.757142857142858</v>
      </c>
      <c r="BN121" s="63" t="s">
        <v>38</v>
      </c>
      <c r="BO121" s="21">
        <f>IF($N121&gt;0,VLOOKUP($C121,[1]Prague!$AB$7:$AN$40,$N121))/((IF($P121=1,'3 PlantsCodes'!$D$26,IF($P121=2,'3 PlantsCodes'!$D$27,IF($P121=3,'3 PlantsCodes'!$D$28,IF($P121=4,'3 PlantsCodes'!D116)))))*IF($R121=1,'3 PlantsCodes'!$D$31,IF(CZ_Prague!$R121=2,'3 PlantsCodes'!$D$32)))</f>
        <v>42.536871311451989</v>
      </c>
      <c r="BP121" s="21">
        <f>IF($O121&gt;0,VLOOKUP($C121,[1]Prague!$AB$7:$AN$40,$O121),0)/(IF($Q121=1,'3 PlantsCodes'!$E$26,IF($Q121=3,'3 PlantsCodes'!$E$28,IF($Q121=4,'3 PlantsCodes'!$E$29,1)))*IF($R121=1,'3 PlantsCodes'!$E$31,IF($R121=2,'3 PlantsCodes'!$E$32)))</f>
        <v>0</v>
      </c>
      <c r="BQ121" s="21">
        <f>VLOOKUP($C121,[1]Prague!$AB$6:$AZ$40,$T121)</f>
        <v>16.641467304625198</v>
      </c>
      <c r="BR121" s="21">
        <f>VLOOKUP($C121,[1]Prague!$B$7:$Y$40,18)</f>
        <v>11.676460606061633</v>
      </c>
      <c r="BS121" s="21">
        <f>VLOOKUP($C121,[1]Prague!$B$7:$AA$40,26)</f>
        <v>4.7012123578135423</v>
      </c>
      <c r="BT121" s="22">
        <f>IF($V121=1,-[4]AB!$E$5,0)</f>
        <v>-9.3090909090909086</v>
      </c>
      <c r="BU121" s="63" t="s">
        <v>38</v>
      </c>
    </row>
  </sheetData>
  <sheetProtection password="CC1A" sheet="1" objects="1" scenarios="1"/>
  <mergeCells count="27">
    <mergeCell ref="A96:A121"/>
    <mergeCell ref="B64:W64"/>
    <mergeCell ref="X64:BG64"/>
    <mergeCell ref="BH64:BU64"/>
    <mergeCell ref="A65:A66"/>
    <mergeCell ref="D65:V65"/>
    <mergeCell ref="X65:AN65"/>
    <mergeCell ref="AP65:BF65"/>
    <mergeCell ref="BH65:BM65"/>
    <mergeCell ref="BO65:BT65"/>
    <mergeCell ref="A67:A92"/>
    <mergeCell ref="BH33:BN33"/>
    <mergeCell ref="BO33:BU33"/>
    <mergeCell ref="X2:BU2"/>
    <mergeCell ref="BH94:BN94"/>
    <mergeCell ref="BO94:BU94"/>
    <mergeCell ref="A35:A60"/>
    <mergeCell ref="A4:A5"/>
    <mergeCell ref="D4:V4"/>
    <mergeCell ref="X4:AN4"/>
    <mergeCell ref="AP4:BF4"/>
    <mergeCell ref="B3:W3"/>
    <mergeCell ref="X3:BG3"/>
    <mergeCell ref="BH3:BU3"/>
    <mergeCell ref="BO4:BT4"/>
    <mergeCell ref="A6:A31"/>
    <mergeCell ref="BH4:BM4"/>
  </mergeCells>
  <conditionalFormatting sqref="I6:M31">
    <cfRule type="cellIs" dxfId="335" priority="13" operator="equal">
      <formula>4</formula>
    </cfRule>
    <cfRule type="cellIs" dxfId="334" priority="14" operator="equal">
      <formula>3</formula>
    </cfRule>
    <cfRule type="cellIs" dxfId="333" priority="15" operator="equal">
      <formula>2</formula>
    </cfRule>
    <cfRule type="cellIs" dxfId="332" priority="16" operator="equal">
      <formula>1</formula>
    </cfRule>
  </conditionalFormatting>
  <conditionalFormatting sqref="I35:M60">
    <cfRule type="cellIs" dxfId="331" priority="9" operator="equal">
      <formula>4</formula>
    </cfRule>
    <cfRule type="cellIs" dxfId="330" priority="10" operator="equal">
      <formula>3</formula>
    </cfRule>
    <cfRule type="cellIs" dxfId="329" priority="11" operator="equal">
      <formula>2</formula>
    </cfRule>
    <cfRule type="cellIs" dxfId="328" priority="12" operator="equal">
      <formula>1</formula>
    </cfRule>
  </conditionalFormatting>
  <conditionalFormatting sqref="I67:M92">
    <cfRule type="cellIs" dxfId="327" priority="5" operator="equal">
      <formula>4</formula>
    </cfRule>
    <cfRule type="cellIs" dxfId="326" priority="6" operator="equal">
      <formula>3</formula>
    </cfRule>
    <cfRule type="cellIs" dxfId="325" priority="7" operator="equal">
      <formula>2</formula>
    </cfRule>
    <cfRule type="cellIs" dxfId="324" priority="8" operator="equal">
      <formula>1</formula>
    </cfRule>
  </conditionalFormatting>
  <conditionalFormatting sqref="I96:M121">
    <cfRule type="cellIs" dxfId="323" priority="1" operator="equal">
      <formula>4</formula>
    </cfRule>
    <cfRule type="cellIs" dxfId="322" priority="2" operator="equal">
      <formula>3</formula>
    </cfRule>
    <cfRule type="cellIs" dxfId="321" priority="3" operator="equal">
      <formula>2</formula>
    </cfRule>
    <cfRule type="cellIs" dxfId="320" priority="4" operator="equal">
      <formula>1</formula>
    </cfRule>
  </conditionalFormatting>
  <pageMargins left="0.7" right="0.7" top="0.75" bottom="0.75" header="0.3" footer="0.3"/>
  <pageSetup paperSize="8"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1"/>
  <sheetViews>
    <sheetView showGridLines="0" zoomScale="60" zoomScaleNormal="60" workbookViewId="0">
      <pane xSplit="23" ySplit="5" topLeftCell="X6" activePane="bottomRight" state="frozenSplit"/>
      <selection activeCell="AD52" sqref="AD52"/>
      <selection pane="topRight" activeCell="AD52" sqref="AD52"/>
      <selection pane="bottomLeft" activeCell="AD52" sqref="AD52"/>
      <selection pane="bottomRight" activeCell="BW39" sqref="BW39"/>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12.710937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59</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59"/>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87">
        <v>2010</v>
      </c>
      <c r="B6" s="17">
        <v>1</v>
      </c>
      <c r="C6" s="58">
        <f>VLOOKUP(M6,[1]aux!$A$2:$B$35,2)</f>
        <v>1</v>
      </c>
      <c r="D6" s="54" t="s">
        <v>38</v>
      </c>
      <c r="E6" s="54" t="s">
        <v>42</v>
      </c>
      <c r="F6" s="54" t="s">
        <v>42</v>
      </c>
      <c r="G6" s="54" t="s">
        <v>42</v>
      </c>
      <c r="H6" s="54">
        <v>0</v>
      </c>
      <c r="I6" s="54">
        <f>IF(D6="-",1,IF(D6="o",2,IF(D6="o+",3,IF(D6="+",4))))</f>
        <v>1</v>
      </c>
      <c r="J6" s="54">
        <f>IF(E6="o",1,IF(E6="o+",2,IF(E6="+",3)))</f>
        <v>1</v>
      </c>
      <c r="K6" s="54">
        <f>IF(F6="o",1,IF(F6="+",2))</f>
        <v>1</v>
      </c>
      <c r="L6" s="54">
        <f>IF(H6=0,1,IF(H6=1,2))</f>
        <v>1</v>
      </c>
      <c r="M6" s="96">
        <f>I6*1000+J6*100+K6*10+L6*1</f>
        <v>1111</v>
      </c>
      <c r="N6" s="54">
        <v>2</v>
      </c>
      <c r="O6" s="54">
        <v>0</v>
      </c>
      <c r="P6" s="54">
        <v>2</v>
      </c>
      <c r="Q6" s="54">
        <v>0</v>
      </c>
      <c r="R6" s="54">
        <v>1</v>
      </c>
      <c r="S6" s="54" t="s">
        <v>42</v>
      </c>
      <c r="T6" s="26">
        <f>IF(U6=0,IF(OR(N6=2,N6=3),14,IF(N6=7,16,IF(N6=8,17,IF(N6=9,18,IF(N6=10,19,15))))),IF(U6=1,IF(OR(N6=2,N6=3),20,IF(N6=7,22,IF(N6=8,23,IF(N6=9,24,IF(N6=10,25,21)))))))</f>
        <v>14</v>
      </c>
      <c r="U6" s="54">
        <v>0</v>
      </c>
      <c r="V6" s="54">
        <v>0</v>
      </c>
      <c r="W6" s="7"/>
      <c r="X6" s="11">
        <f>VLOOKUP($C6,[2]Helsinki!$BB$7:$BK$40,5)</f>
        <v>1</v>
      </c>
      <c r="Y6" s="11">
        <f>VLOOKUP($C6,[2]Helsinki!$BB$7:$BK$40,6)</f>
        <v>23</v>
      </c>
      <c r="Z6" s="11">
        <f>VLOOKUP($C6,[2]Helsinki!$BB$7:$BK$40,7)</f>
        <v>0</v>
      </c>
      <c r="AA6" s="11">
        <f>VLOOKUP($C6,[2]Helsinki!$BB$7:$BK$40,8)</f>
        <v>80</v>
      </c>
      <c r="AB6" s="11">
        <f>VLOOKUP($C6,[2]Helsinki!$BB$7:$BK$40,9)</f>
        <v>0</v>
      </c>
      <c r="AC6" s="11">
        <f>VLOOKUP($C6,[2]Helsinki!$BB$7:$BK$40,10)</f>
        <v>102</v>
      </c>
      <c r="AD6" s="12">
        <f>IF($H6=1,169,0)</f>
        <v>0</v>
      </c>
      <c r="AE6" s="12">
        <f>IF($H6=1,167,0)</f>
        <v>0</v>
      </c>
      <c r="AF6" s="12">
        <v>0</v>
      </c>
      <c r="AG6" s="12" t="s">
        <v>38</v>
      </c>
      <c r="AH6" s="12" t="s">
        <v>38</v>
      </c>
      <c r="AI6" s="12">
        <f>IF($N6=2,145,IF($N6=3,118,IF(OR($N6=4,$N6=5,$N6=6),121,IF($N6=7,127,IF($N6=8,133,IF($N6=9,136,IF($N6=10,189,0)))))))</f>
        <v>145</v>
      </c>
      <c r="AJ6" s="12">
        <v>0</v>
      </c>
      <c r="AK6" s="12">
        <f>IF($P6=1,148,IF($P6=2,152,IF($P6=3,154,IF($P6=4,156,0))))</f>
        <v>152</v>
      </c>
      <c r="AL6" s="12">
        <f>IF($R6=1,160,IF($R6=2,162))</f>
        <v>160</v>
      </c>
      <c r="AM6" s="12">
        <f>IF($U6=1,185,0)</f>
        <v>0</v>
      </c>
      <c r="AN6" s="12">
        <f>IF($V6=1,184,0)</f>
        <v>0</v>
      </c>
      <c r="AO6" s="14">
        <f t="shared" ref="AO6:AO31" si="0">AO35/$AO$5</f>
        <v>235.37063348524944</v>
      </c>
      <c r="AP6" s="11">
        <f>VLOOKUP($C6,[1]Helsinki!$BB$7:$BK$40,5)</f>
        <v>1</v>
      </c>
      <c r="AQ6" s="11">
        <f>VLOOKUP($C6,[1]Helsinki!$BB$7:$BK$40,6)</f>
        <v>23</v>
      </c>
      <c r="AR6" s="11">
        <f>VLOOKUP($C6,[1]Helsinki!$BB$7:$BK$40,7)</f>
        <v>0</v>
      </c>
      <c r="AS6" s="11">
        <f>VLOOKUP($C6,[1]Helsinki!$BB$7:$BK$40,8)</f>
        <v>81</v>
      </c>
      <c r="AT6" s="11">
        <f>VLOOKUP($C6,[1]Helsinki!$BB$7:$BK$40,9)</f>
        <v>0</v>
      </c>
      <c r="AU6" s="11">
        <f>VLOOKUP($C6,[1]Helsinki!$BB$7:$BK$40,10)</f>
        <v>103</v>
      </c>
      <c r="AV6" s="12">
        <f>IF($H6=1,170,0)</f>
        <v>0</v>
      </c>
      <c r="AW6" s="12">
        <f>IF($H6=1,168,0)</f>
        <v>0</v>
      </c>
      <c r="AX6" s="12">
        <v>0</v>
      </c>
      <c r="AY6" s="12" t="s">
        <v>38</v>
      </c>
      <c r="AZ6" s="12" t="s">
        <v>38</v>
      </c>
      <c r="BA6" s="12">
        <f>IF($N6=2,146,IF($N6=3,119,IF(OR($N6=4,$N6=5,$N6=6),122,IF($N6=7,128,IF($N6=8,134,IF($N6=9,138,IF($N6=10,190,0)))))))</f>
        <v>146</v>
      </c>
      <c r="BB6" s="12">
        <v>0</v>
      </c>
      <c r="BC6" s="12">
        <f>IF($P6=1,149,IF($P6=2,153,IF($P6=3,155,IF($P6=4,157,0))))</f>
        <v>153</v>
      </c>
      <c r="BD6" s="12">
        <f>IF($R6=1,160,IF($R6=2,162))</f>
        <v>160</v>
      </c>
      <c r="BE6" s="12">
        <f>IF($U6=1,186,0)</f>
        <v>0</v>
      </c>
      <c r="BF6" s="12">
        <f>IF($V6=1,184,0)</f>
        <v>0</v>
      </c>
      <c r="BG6" s="14">
        <f t="shared" ref="BG6:BG31" si="1">BG35/$BG$5</f>
        <v>104.48445730722798</v>
      </c>
      <c r="BH6" s="21">
        <f>IF($N6=2,BH35*'4 PEF'!$D$4,IF(OR($N6=3,$N6=4,$N6=5,$N6=6),BH35*'4 PEF'!$D$5,IF(OR($N6=7,$N6=8),BH35*'4 PEF'!$D$8,IF($N6=9,BH35*'4 PEF'!$D$7,IF($N6=10,BH35*'4 PEF'!$D$6)))))</f>
        <v>144.57288685292966</v>
      </c>
      <c r="BI6" s="21">
        <f>BI35*'4 PEF'!$D$8</f>
        <v>0</v>
      </c>
      <c r="BJ6" s="21">
        <f>IF($N6=2,BJ35*'4 PEF'!$D$4,IF(OR($N6=3,$N6=4,$N6=5,$N6=6),BJ35*'4 PEF'!$D$5,IF(OR($N6=7,$N6=8),BJ35*'4 PEF'!$D$8,IF($N6=9,BJ35*'4 PEF'!$D$7,IF($N6=10,BJ35*'4 PEF'!$D$6)))))</f>
        <v>11.661999999999999</v>
      </c>
      <c r="BK6" s="21">
        <f>BK35*'4 PEF'!$D$8</f>
        <v>30.655244571426326</v>
      </c>
      <c r="BL6" s="21">
        <f>BL35*'4 PEF'!$D$8</f>
        <v>1.760830673839993</v>
      </c>
      <c r="BM6" s="39">
        <f>BM35*'4 PEF'!$D$8</f>
        <v>0</v>
      </c>
      <c r="BN6" s="40">
        <f>SUM(BH6:BM6)</f>
        <v>188.65096209819598</v>
      </c>
      <c r="BO6" s="21">
        <f>IF($N6=2,BO35*'4 PEF'!$D$4,IF(OR($N6=3,$N6=4,$N6=5,$N6=6),BO35*'4 PEF'!$D$5,IF(OR($N6=7,$N6=8),BO35*'4 PEF'!$D$8,IF($N6=9,BO35*'4 PEF'!$D$7,IF($N6=10,BO35*'4 PEF'!$D$6)))))</f>
        <v>125.48560444871464</v>
      </c>
      <c r="BP6" s="21">
        <f>BP35*'4 PEF'!$D$8</f>
        <v>0</v>
      </c>
      <c r="BQ6" s="21">
        <f>IF($N6=2,BQ35*'4 PEF'!$D$4,IF(OR($N6=3,$N6=4,$N6=5,$N6=6),BQ35*'4 PEF'!$D$5,IF(OR($N6=7,$N6=8),BQ35*'4 PEF'!$D$8,IF($N6=9,BQ35*'4 PEF'!$D$7,IF($N6=10,BQ35*'4 PEF'!$D$6)))))</f>
        <v>18.003999999999998</v>
      </c>
      <c r="BR6" s="21">
        <f>BR35*'4 PEF'!$D$8</f>
        <v>31.526443636366412</v>
      </c>
      <c r="BS6" s="21">
        <f>BS35*'4 PEF'!$D$8</f>
        <v>1.4921448086403879</v>
      </c>
      <c r="BT6" s="39">
        <f>BT35*'4 PEF'!$D$8</f>
        <v>0</v>
      </c>
      <c r="BU6" s="40">
        <f>SUM(BO6:BT6)</f>
        <v>176.50819289372143</v>
      </c>
    </row>
    <row r="7" spans="1:73" ht="15" customHeight="1" x14ac:dyDescent="0.25">
      <c r="A7" s="188"/>
      <c r="B7" s="18">
        <v>2</v>
      </c>
      <c r="C7" s="26">
        <f>VLOOKUP(M7,[1]aux!$A$2:$B$35,2)</f>
        <v>9</v>
      </c>
      <c r="D7" s="55" t="s">
        <v>42</v>
      </c>
      <c r="E7" s="55" t="s">
        <v>40</v>
      </c>
      <c r="F7" s="54" t="s">
        <v>42</v>
      </c>
      <c r="G7" s="54" t="s">
        <v>42</v>
      </c>
      <c r="H7" s="54">
        <v>0</v>
      </c>
      <c r="I7" s="54">
        <f t="shared" ref="I7:I24" si="2">IF(D7="-",1,IF(D7="o",2,IF(D7="o+",3,IF(D7="+",4))))</f>
        <v>2</v>
      </c>
      <c r="J7" s="54">
        <f t="shared" ref="J7:J24" si="3">IF(E7="o",1,IF(E7="o+",2,IF(E7="+",3)))</f>
        <v>2</v>
      </c>
      <c r="K7" s="54">
        <f t="shared" ref="K7:K24" si="4">IF(F7="o",1,IF(F7="+",2))</f>
        <v>1</v>
      </c>
      <c r="L7" s="54">
        <f t="shared" ref="L7:L24" si="5">IF(H7=0,1,IF(H7=1,2))</f>
        <v>1</v>
      </c>
      <c r="M7" s="96">
        <f t="shared" ref="M7:M31" si="6">I7*1000+J7*100+K7*10+L7*1</f>
        <v>2211</v>
      </c>
      <c r="N7" s="54">
        <v>9</v>
      </c>
      <c r="O7" s="54">
        <v>0</v>
      </c>
      <c r="P7" s="54">
        <v>2</v>
      </c>
      <c r="Q7" s="54">
        <v>0</v>
      </c>
      <c r="R7" s="54">
        <v>2</v>
      </c>
      <c r="S7" s="54" t="s">
        <v>42</v>
      </c>
      <c r="T7" s="26">
        <f t="shared" ref="T7:T31" si="7">IF(U7=0,IF(OR(N7=2,N7=3),14,IF(N7=7,16,IF(N7=8,17,IF(N7=9,18,IF(N7=10,19,15))))),IF(U7=1,IF(OR(N7=2,N7=3),20,IF(N7=7,22,IF(N7=8,23,IF(N7=9,24,IF(N7=10,25,21)))))))</f>
        <v>18</v>
      </c>
      <c r="U7" s="54">
        <v>0</v>
      </c>
      <c r="V7" s="54">
        <v>0</v>
      </c>
      <c r="W7" s="19"/>
      <c r="X7" s="11">
        <f>VLOOKUP($C7,[2]Helsinki!$BB$7:$BK$40,5)</f>
        <v>13</v>
      </c>
      <c r="Y7" s="11">
        <f>VLOOKUP($C7,[2]Helsinki!$BB$7:$BK$40,6)</f>
        <v>33</v>
      </c>
      <c r="Z7" s="11">
        <f>VLOOKUP($C7,[2]Helsinki!$BB$7:$BK$40,7)</f>
        <v>63</v>
      </c>
      <c r="AA7" s="11">
        <f>VLOOKUP($C7,[2]Helsinki!$BB$7:$BK$40,8)</f>
        <v>92</v>
      </c>
      <c r="AB7" s="11">
        <f>VLOOKUP($C7,[2]Helsinki!$BB$7:$BK$40,9)</f>
        <v>0</v>
      </c>
      <c r="AC7" s="11">
        <f>VLOOKUP($C7,[2]Helsinki!$BB$7:$BK$40,10)</f>
        <v>102</v>
      </c>
      <c r="AD7" s="12">
        <f t="shared" ref="AD7:AD31" si="8">IF($H7=1,169,0)</f>
        <v>0</v>
      </c>
      <c r="AE7" s="12">
        <f t="shared" ref="AE7:AE31" si="9">IF($H7=1,167,0)</f>
        <v>0</v>
      </c>
      <c r="AF7" s="12">
        <v>0</v>
      </c>
      <c r="AG7" s="12" t="s">
        <v>38</v>
      </c>
      <c r="AH7" s="12" t="s">
        <v>38</v>
      </c>
      <c r="AI7" s="12">
        <f t="shared" ref="AI7:AI31" si="10">IF($N7=2,145,IF($N7=3,118,IF(OR($N7=4,$N7=5,$N7=6),121,IF($N7=7,127,IF($N7=8,133,IF($N7=9,136,IF($N7=10,189,0)))))))</f>
        <v>136</v>
      </c>
      <c r="AJ7" s="12">
        <v>0</v>
      </c>
      <c r="AK7" s="12">
        <f t="shared" ref="AK7:AK31" si="11">IF($P7=1,148,IF($P7=2,152,IF($P7=3,154,IF($P7=4,156,0))))</f>
        <v>152</v>
      </c>
      <c r="AL7" s="12">
        <f t="shared" ref="AL7:AL31" si="12">IF($R7=1,160,IF($R7=2,162))</f>
        <v>162</v>
      </c>
      <c r="AM7" s="12">
        <f t="shared" ref="AM7:AM31" si="13">IF($U7=1,185,0)</f>
        <v>0</v>
      </c>
      <c r="AN7" s="12">
        <f t="shared" ref="AN7:AN31" si="14">IF($V7=1,184,0)</f>
        <v>0</v>
      </c>
      <c r="AO7" s="14">
        <f t="shared" si="0"/>
        <v>279.40144047410791</v>
      </c>
      <c r="AP7" s="11">
        <f>VLOOKUP($C7,[1]Helsinki!$BB$7:$BK$40,5)</f>
        <v>13</v>
      </c>
      <c r="AQ7" s="11">
        <f>VLOOKUP($C7,[1]Helsinki!$BB$7:$BK$40,6)</f>
        <v>33</v>
      </c>
      <c r="AR7" s="11">
        <f>VLOOKUP($C7,[1]Helsinki!$BB$7:$BK$40,7)</f>
        <v>0</v>
      </c>
      <c r="AS7" s="11">
        <f>VLOOKUP($C7,[1]Helsinki!$BB$7:$BK$40,8)</f>
        <v>93</v>
      </c>
      <c r="AT7" s="11">
        <f>VLOOKUP($C7,[1]Helsinki!$BB$7:$BK$40,9)</f>
        <v>0</v>
      </c>
      <c r="AU7" s="11">
        <f>VLOOKUP($C7,[1]Helsinki!$BB$7:$BK$40,10)</f>
        <v>103</v>
      </c>
      <c r="AV7" s="12">
        <f t="shared" ref="AV7:AV31" si="15">IF($H7=1,170,0)</f>
        <v>0</v>
      </c>
      <c r="AW7" s="12">
        <f t="shared" ref="AW7:AW31" si="16">IF($H7=1,168,0)</f>
        <v>0</v>
      </c>
      <c r="AX7" s="12">
        <v>0</v>
      </c>
      <c r="AY7" s="12" t="s">
        <v>38</v>
      </c>
      <c r="AZ7" s="12" t="s">
        <v>38</v>
      </c>
      <c r="BA7" s="12">
        <f t="shared" ref="BA7:BA31" si="17">IF($N7=2,146,IF($N7=3,119,IF(OR($N7=4,$N7=5,$N7=6),122,IF($N7=7,128,IF($N7=8,134,IF($N7=9,138,IF($N7=10,190,0)))))))</f>
        <v>138</v>
      </c>
      <c r="BB7" s="12">
        <v>0</v>
      </c>
      <c r="BC7" s="12">
        <f t="shared" ref="BC7:BC31" si="18">IF($P7=1,149,IF($P7=2,153,IF($P7=3,155,IF($P7=4,157,0))))</f>
        <v>153</v>
      </c>
      <c r="BD7" s="12">
        <f t="shared" ref="BD7:BD31" si="19">IF($R7=1,160,IF($R7=2,162))</f>
        <v>162</v>
      </c>
      <c r="BE7" s="12">
        <f t="shared" ref="BE7:BE31" si="20">IF($U7=1,186,0)</f>
        <v>0</v>
      </c>
      <c r="BF7" s="12">
        <f t="shared" ref="BF7:BF31" si="21">IF($V7=1,184,0)</f>
        <v>0</v>
      </c>
      <c r="BG7" s="14">
        <f t="shared" si="1"/>
        <v>156.15479939411728</v>
      </c>
      <c r="BH7" s="21">
        <f>IF($N7=2,BH36*'4 PEF'!$D$4,IF(OR($N7=3,$N7=4,$N7=5,$N7=6),BH36*'4 PEF'!$D$5,IF(OR($N7=7,$N7=8),BH36*'4 PEF'!$D$8,IF($N7=9,BH36*'4 PEF'!$D$7,IF($N7=10,BH36*'4 PEF'!$D$6)))))</f>
        <v>65.71985529784908</v>
      </c>
      <c r="BI7" s="21">
        <f>BI36*'4 PEF'!$D$8</f>
        <v>0</v>
      </c>
      <c r="BJ7" s="21">
        <f>IF($N7=2,BJ36*'4 PEF'!$D$4,IF(OR($N7=3,$N7=4,$N7=5,$N7=6),BJ36*'4 PEF'!$D$5,IF(OR($N7=7,$N7=8),BJ36*'4 PEF'!$D$8,IF($N7=9,BJ36*'4 PEF'!$D$7,IF($N7=10,BJ36*'4 PEF'!$D$6)))))</f>
        <v>11.661999999999999</v>
      </c>
      <c r="BK7" s="21">
        <f>BK36*'4 PEF'!$D$8</f>
        <v>30.655244571426326</v>
      </c>
      <c r="BL7" s="21">
        <f>BL36*'4 PEF'!$D$8</f>
        <v>1.2729105402186409</v>
      </c>
      <c r="BM7" s="39">
        <f>BM36*'4 PEF'!$D$8</f>
        <v>0</v>
      </c>
      <c r="BN7" s="40">
        <f t="shared" ref="BN7:BN25" si="22">SUM(BH7:BM7)</f>
        <v>109.31001040949405</v>
      </c>
      <c r="BO7" s="21">
        <f>IF($N7=2,BO36*'4 PEF'!$D$4,IF(OR($N7=3,$N7=4,$N7=5,$N7=6),BO36*'4 PEF'!$D$5,IF(OR($N7=7,$N7=8),BO36*'4 PEF'!$D$8,IF($N7=9,BO36*'4 PEF'!$D$7,IF($N7=10,BO36*'4 PEF'!$D$6)))))</f>
        <v>63.818017894781228</v>
      </c>
      <c r="BP7" s="21">
        <f>BP36*'4 PEF'!$D$8</f>
        <v>0</v>
      </c>
      <c r="BQ7" s="21">
        <f>IF($N7=2,BQ36*'4 PEF'!$D$4,IF(OR($N7=3,$N7=4,$N7=5,$N7=6),BQ36*'4 PEF'!$D$5,IF(OR($N7=7,$N7=8),BQ36*'4 PEF'!$D$8,IF($N7=9,BQ36*'4 PEF'!$D$7,IF($N7=10,BQ36*'4 PEF'!$D$6)))))</f>
        <v>18.003999999999998</v>
      </c>
      <c r="BR7" s="21">
        <f>BR36*'4 PEF'!$D$8</f>
        <v>31.526443636366412</v>
      </c>
      <c r="BS7" s="21">
        <f>BS36*'4 PEF'!$D$8</f>
        <v>1.1308566871575274</v>
      </c>
      <c r="BT7" s="39">
        <f>BT36*'4 PEF'!$D$8</f>
        <v>0</v>
      </c>
      <c r="BU7" s="40">
        <f t="shared" ref="BU7:BU25" si="23">SUM(BO7:BT7)</f>
        <v>114.47931821830517</v>
      </c>
    </row>
    <row r="8" spans="1:73" ht="15" customHeight="1" x14ac:dyDescent="0.25">
      <c r="A8" s="188"/>
      <c r="B8" s="18">
        <v>3</v>
      </c>
      <c r="C8" s="26">
        <f>VLOOKUP(M8,[1]aux!$A$2:$B$35,2)</f>
        <v>19</v>
      </c>
      <c r="D8" s="55" t="s">
        <v>40</v>
      </c>
      <c r="E8" s="55" t="s">
        <v>40</v>
      </c>
      <c r="F8" s="54" t="s">
        <v>42</v>
      </c>
      <c r="G8" s="54" t="s">
        <v>42</v>
      </c>
      <c r="H8" s="54">
        <v>0</v>
      </c>
      <c r="I8" s="54">
        <f t="shared" si="2"/>
        <v>3</v>
      </c>
      <c r="J8" s="54">
        <f t="shared" si="3"/>
        <v>2</v>
      </c>
      <c r="K8" s="54">
        <f t="shared" si="4"/>
        <v>1</v>
      </c>
      <c r="L8" s="54">
        <f t="shared" si="5"/>
        <v>1</v>
      </c>
      <c r="M8" s="96">
        <f t="shared" si="6"/>
        <v>3211</v>
      </c>
      <c r="N8" s="54">
        <v>9</v>
      </c>
      <c r="O8" s="54">
        <v>0</v>
      </c>
      <c r="P8" s="54">
        <v>2</v>
      </c>
      <c r="Q8" s="54">
        <v>0</v>
      </c>
      <c r="R8" s="54">
        <v>2</v>
      </c>
      <c r="S8" s="54" t="s">
        <v>42</v>
      </c>
      <c r="T8" s="26">
        <f t="shared" si="7"/>
        <v>18</v>
      </c>
      <c r="U8" s="54">
        <v>0</v>
      </c>
      <c r="V8" s="54">
        <v>0</v>
      </c>
      <c r="W8" s="19"/>
      <c r="X8" s="11">
        <f>VLOOKUP($C8,[2]Helsinki!$BB$7:$BK$40,5)</f>
        <v>15</v>
      </c>
      <c r="Y8" s="11">
        <f>VLOOKUP($C8,[2]Helsinki!$BB$7:$BK$40,6)</f>
        <v>35</v>
      </c>
      <c r="Z8" s="11">
        <f>VLOOKUP($C8,[2]Helsinki!$BB$7:$BK$40,7)</f>
        <v>65</v>
      </c>
      <c r="AA8" s="11">
        <f>VLOOKUP($C8,[2]Helsinki!$BB$7:$BK$40,8)</f>
        <v>92</v>
      </c>
      <c r="AB8" s="11">
        <f>VLOOKUP($C8,[2]Helsinki!$BB$7:$BK$40,9)</f>
        <v>0</v>
      </c>
      <c r="AC8" s="11">
        <f>VLOOKUP($C8,[2]Helsinki!$BB$7:$BK$40,10)</f>
        <v>102</v>
      </c>
      <c r="AD8" s="12">
        <f t="shared" si="8"/>
        <v>0</v>
      </c>
      <c r="AE8" s="12">
        <f t="shared" si="9"/>
        <v>0</v>
      </c>
      <c r="AF8" s="12">
        <v>0</v>
      </c>
      <c r="AG8" s="12" t="s">
        <v>38</v>
      </c>
      <c r="AH8" s="12" t="s">
        <v>38</v>
      </c>
      <c r="AI8" s="12">
        <f t="shared" si="10"/>
        <v>136</v>
      </c>
      <c r="AJ8" s="12">
        <v>0</v>
      </c>
      <c r="AK8" s="12">
        <f t="shared" si="11"/>
        <v>152</v>
      </c>
      <c r="AL8" s="12">
        <f t="shared" si="12"/>
        <v>162</v>
      </c>
      <c r="AM8" s="12">
        <f t="shared" si="13"/>
        <v>0</v>
      </c>
      <c r="AN8" s="12">
        <f t="shared" si="14"/>
        <v>0</v>
      </c>
      <c r="AO8" s="14">
        <f t="shared" si="0"/>
        <v>294.48782544686298</v>
      </c>
      <c r="AP8" s="11">
        <f>VLOOKUP($C8,[1]Helsinki!$BB$7:$BK$40,5)</f>
        <v>15</v>
      </c>
      <c r="AQ8" s="11">
        <f>VLOOKUP($C8,[1]Helsinki!$BB$7:$BK$40,6)</f>
        <v>35</v>
      </c>
      <c r="AR8" s="11">
        <f>VLOOKUP($C8,[1]Helsinki!$BB$7:$BK$40,7)</f>
        <v>0</v>
      </c>
      <c r="AS8" s="11">
        <f>VLOOKUP($C8,[1]Helsinki!$BB$7:$BK$40,8)</f>
        <v>93</v>
      </c>
      <c r="AT8" s="11">
        <f>VLOOKUP($C8,[1]Helsinki!$BB$7:$BK$40,9)</f>
        <v>0</v>
      </c>
      <c r="AU8" s="11">
        <f>VLOOKUP($C8,[1]Helsinki!$BB$7:$BK$40,10)</f>
        <v>103</v>
      </c>
      <c r="AV8" s="12">
        <f t="shared" si="15"/>
        <v>0</v>
      </c>
      <c r="AW8" s="12">
        <f t="shared" si="16"/>
        <v>0</v>
      </c>
      <c r="AX8" s="12">
        <v>0</v>
      </c>
      <c r="AY8" s="12" t="s">
        <v>38</v>
      </c>
      <c r="AZ8" s="12" t="s">
        <v>38</v>
      </c>
      <c r="BA8" s="12">
        <f t="shared" si="17"/>
        <v>138</v>
      </c>
      <c r="BB8" s="12">
        <v>0</v>
      </c>
      <c r="BC8" s="12">
        <f t="shared" si="18"/>
        <v>153</v>
      </c>
      <c r="BD8" s="12">
        <f t="shared" si="19"/>
        <v>162</v>
      </c>
      <c r="BE8" s="12">
        <f t="shared" si="20"/>
        <v>0</v>
      </c>
      <c r="BF8" s="12">
        <f t="shared" si="21"/>
        <v>0</v>
      </c>
      <c r="BG8" s="14">
        <f t="shared" si="1"/>
        <v>161.7148370811959</v>
      </c>
      <c r="BH8" s="21">
        <f>IF($N8=2,BH37*'4 PEF'!$D$4,IF(OR($N8=3,$N8=4,$N8=5,$N8=6),BH37*'4 PEF'!$D$5,IF(OR($N8=7,$N8=8),BH37*'4 PEF'!$D$8,IF($N8=9,BH37*'4 PEF'!$D$7,IF($N8=10,BH37*'4 PEF'!$D$6)))))</f>
        <v>61.707568009532984</v>
      </c>
      <c r="BI8" s="21">
        <f>BI37*'4 PEF'!$D$8</f>
        <v>0</v>
      </c>
      <c r="BJ8" s="21">
        <f>IF($N8=2,BJ37*'4 PEF'!$D$4,IF(OR($N8=3,$N8=4,$N8=5,$N8=6),BJ37*'4 PEF'!$D$5,IF(OR($N8=7,$N8=8),BJ37*'4 PEF'!$D$8,IF($N8=9,BJ37*'4 PEF'!$D$7,IF($N8=10,BJ37*'4 PEF'!$D$6)))))</f>
        <v>11.661999999999999</v>
      </c>
      <c r="BK8" s="21">
        <f>BK37*'4 PEF'!$D$8</f>
        <v>30.655244571426326</v>
      </c>
      <c r="BL8" s="21">
        <f>BL37*'4 PEF'!$D$8</f>
        <v>1.2465376592854862</v>
      </c>
      <c r="BM8" s="39">
        <f>BM37*'4 PEF'!$D$8</f>
        <v>0</v>
      </c>
      <c r="BN8" s="40">
        <f t="shared" si="22"/>
        <v>105.27135024024479</v>
      </c>
      <c r="BO8" s="21">
        <f>IF($N8=2,BO37*'4 PEF'!$D$4,IF(OR($N8=3,$N8=4,$N8=5,$N8=6),BO37*'4 PEF'!$D$5,IF(OR($N8=7,$N8=8),BO37*'4 PEF'!$D$8,IF($N8=9,BO37*'4 PEF'!$D$7,IF($N8=10,BO37*'4 PEF'!$D$6)))))</f>
        <v>61.048586341965127</v>
      </c>
      <c r="BP8" s="21">
        <f>BP37*'4 PEF'!$D$8</f>
        <v>0</v>
      </c>
      <c r="BQ8" s="21">
        <f>IF($N8=2,BQ37*'4 PEF'!$D$4,IF(OR($N8=3,$N8=4,$N8=5,$N8=6),BQ37*'4 PEF'!$D$5,IF(OR($N8=7,$N8=8),BQ37*'4 PEF'!$D$8,IF($N8=9,BQ37*'4 PEF'!$D$7,IF($N8=10,BQ37*'4 PEF'!$D$6)))))</f>
        <v>18.003999999999998</v>
      </c>
      <c r="BR8" s="21">
        <f>BR37*'4 PEF'!$D$8</f>
        <v>31.526443636366412</v>
      </c>
      <c r="BS8" s="21">
        <f>BS37*'4 PEF'!$D$8</f>
        <v>1.1178353711367151</v>
      </c>
      <c r="BT8" s="39">
        <f>BT37*'4 PEF'!$D$8</f>
        <v>0</v>
      </c>
      <c r="BU8" s="40">
        <f t="shared" si="23"/>
        <v>111.69686534946825</v>
      </c>
    </row>
    <row r="9" spans="1:73" ht="15" customHeight="1" x14ac:dyDescent="0.25">
      <c r="A9" s="188"/>
      <c r="B9" s="18">
        <v>4</v>
      </c>
      <c r="C9" s="26">
        <f>VLOOKUP(M9,[1]aux!$A$2:$B$35,2)</f>
        <v>31</v>
      </c>
      <c r="D9" s="55" t="s">
        <v>41</v>
      </c>
      <c r="E9" s="55" t="s">
        <v>41</v>
      </c>
      <c r="F9" s="54" t="s">
        <v>42</v>
      </c>
      <c r="G9" s="54" t="s">
        <v>42</v>
      </c>
      <c r="H9" s="54">
        <v>0</v>
      </c>
      <c r="I9" s="54">
        <f t="shared" si="2"/>
        <v>4</v>
      </c>
      <c r="J9" s="54">
        <f t="shared" si="3"/>
        <v>3</v>
      </c>
      <c r="K9" s="54">
        <f t="shared" si="4"/>
        <v>1</v>
      </c>
      <c r="L9" s="54">
        <f t="shared" si="5"/>
        <v>1</v>
      </c>
      <c r="M9" s="96">
        <f t="shared" si="6"/>
        <v>4311</v>
      </c>
      <c r="N9" s="54">
        <v>9</v>
      </c>
      <c r="O9" s="54">
        <v>0</v>
      </c>
      <c r="P9" s="54">
        <v>2</v>
      </c>
      <c r="Q9" s="54">
        <v>0</v>
      </c>
      <c r="R9" s="54">
        <v>2</v>
      </c>
      <c r="S9" s="54" t="s">
        <v>42</v>
      </c>
      <c r="T9" s="26">
        <f t="shared" si="7"/>
        <v>18</v>
      </c>
      <c r="U9" s="54">
        <v>0</v>
      </c>
      <c r="V9" s="54">
        <v>0</v>
      </c>
      <c r="W9" s="19"/>
      <c r="X9" s="11">
        <f>VLOOKUP($C9,[2]Helsinki!$BB$7:$BK$40,5)</f>
        <v>17</v>
      </c>
      <c r="Y9" s="11">
        <f>VLOOKUP($C9,[2]Helsinki!$BB$7:$BK$40,6)</f>
        <v>37</v>
      </c>
      <c r="Z9" s="11">
        <f>VLOOKUP($C9,[2]Helsinki!$BB$7:$BK$40,7)</f>
        <v>67</v>
      </c>
      <c r="AA9" s="11">
        <f>VLOOKUP($C9,[2]Helsinki!$BB$7:$BK$40,8)</f>
        <v>94</v>
      </c>
      <c r="AB9" s="11">
        <f>VLOOKUP($C9,[2]Helsinki!$BB$7:$BK$40,9)</f>
        <v>0</v>
      </c>
      <c r="AC9" s="11">
        <f>VLOOKUP($C9,[2]Helsinki!$BB$7:$BK$40,10)</f>
        <v>102</v>
      </c>
      <c r="AD9" s="12">
        <f t="shared" si="8"/>
        <v>0</v>
      </c>
      <c r="AE9" s="12">
        <f t="shared" si="9"/>
        <v>0</v>
      </c>
      <c r="AF9" s="12">
        <v>0</v>
      </c>
      <c r="AG9" s="12" t="s">
        <v>38</v>
      </c>
      <c r="AH9" s="12" t="s">
        <v>38</v>
      </c>
      <c r="AI9" s="12">
        <f t="shared" si="10"/>
        <v>136</v>
      </c>
      <c r="AJ9" s="12">
        <v>0</v>
      </c>
      <c r="AK9" s="12">
        <f t="shared" si="11"/>
        <v>152</v>
      </c>
      <c r="AL9" s="12">
        <f t="shared" si="12"/>
        <v>162</v>
      </c>
      <c r="AM9" s="12">
        <f t="shared" si="13"/>
        <v>0</v>
      </c>
      <c r="AN9" s="12">
        <f t="shared" si="14"/>
        <v>0</v>
      </c>
      <c r="AO9" s="14">
        <f t="shared" si="0"/>
        <v>338.42580262741029</v>
      </c>
      <c r="AP9" s="11">
        <f>VLOOKUP($C9,[1]Helsinki!$BB$7:$BK$40,5)</f>
        <v>17</v>
      </c>
      <c r="AQ9" s="11">
        <f>VLOOKUP($C9,[1]Helsinki!$BB$7:$BK$40,6)</f>
        <v>37</v>
      </c>
      <c r="AR9" s="11">
        <f>VLOOKUP($C9,[1]Helsinki!$BB$7:$BK$40,7)</f>
        <v>0</v>
      </c>
      <c r="AS9" s="11">
        <f>VLOOKUP($C9,[1]Helsinki!$BB$7:$BK$40,8)</f>
        <v>95</v>
      </c>
      <c r="AT9" s="11">
        <f>VLOOKUP($C9,[1]Helsinki!$BB$7:$BK$40,9)</f>
        <v>0</v>
      </c>
      <c r="AU9" s="11">
        <f>VLOOKUP($C9,[1]Helsinki!$BB$7:$BK$40,10)</f>
        <v>103</v>
      </c>
      <c r="AV9" s="12">
        <f t="shared" si="15"/>
        <v>0</v>
      </c>
      <c r="AW9" s="12">
        <f t="shared" si="16"/>
        <v>0</v>
      </c>
      <c r="AX9" s="12">
        <v>0</v>
      </c>
      <c r="AY9" s="12" t="s">
        <v>38</v>
      </c>
      <c r="AZ9" s="12" t="s">
        <v>38</v>
      </c>
      <c r="BA9" s="12">
        <f t="shared" si="17"/>
        <v>138</v>
      </c>
      <c r="BB9" s="12">
        <v>0</v>
      </c>
      <c r="BC9" s="12">
        <f t="shared" si="18"/>
        <v>153</v>
      </c>
      <c r="BD9" s="12">
        <f t="shared" si="19"/>
        <v>162</v>
      </c>
      <c r="BE9" s="12">
        <f t="shared" si="20"/>
        <v>0</v>
      </c>
      <c r="BF9" s="12">
        <f t="shared" si="21"/>
        <v>0</v>
      </c>
      <c r="BG9" s="14">
        <f t="shared" si="1"/>
        <v>193.85117228893569</v>
      </c>
      <c r="BH9" s="21">
        <f>IF($N9=2,BH38*'4 PEF'!$D$4,IF(OR($N9=3,$N9=4,$N9=5,$N9=6),BH38*'4 PEF'!$D$5,IF(OR($N9=7,$N9=8),BH38*'4 PEF'!$D$8,IF($N9=9,BH38*'4 PEF'!$D$7,IF($N9=10,BH38*'4 PEF'!$D$6)))))</f>
        <v>55.252022822497942</v>
      </c>
      <c r="BI9" s="21">
        <f>BI38*'4 PEF'!$D$8</f>
        <v>0</v>
      </c>
      <c r="BJ9" s="21">
        <f>IF($N9=2,BJ38*'4 PEF'!$D$4,IF(OR($N9=3,$N9=4,$N9=5,$N9=6),BJ38*'4 PEF'!$D$5,IF(OR($N9=7,$N9=8),BJ38*'4 PEF'!$D$8,IF($N9=9,BJ38*'4 PEF'!$D$7,IF($N9=10,BJ38*'4 PEF'!$D$6)))))</f>
        <v>11.661999999999999</v>
      </c>
      <c r="BK9" s="21">
        <f>BK38*'4 PEF'!$D$8</f>
        <v>30.655244571426326</v>
      </c>
      <c r="BL9" s="21">
        <f>BL38*'4 PEF'!$D$8</f>
        <v>1.2009210370981478</v>
      </c>
      <c r="BM9" s="39">
        <f>BM38*'4 PEF'!$D$8</f>
        <v>0</v>
      </c>
      <c r="BN9" s="40">
        <f t="shared" si="22"/>
        <v>98.770188431022405</v>
      </c>
      <c r="BO9" s="21">
        <f>IF($N9=2,BO38*'4 PEF'!$D$4,IF(OR($N9=3,$N9=4,$N9=5,$N9=6),BO38*'4 PEF'!$D$5,IF(OR($N9=7,$N9=8),BO38*'4 PEF'!$D$8,IF($N9=9,BO38*'4 PEF'!$D$7,IF($N9=10,BO38*'4 PEF'!$D$6)))))</f>
        <v>56.178421870117305</v>
      </c>
      <c r="BP9" s="21">
        <f>BP38*'4 PEF'!$D$8</f>
        <v>0</v>
      </c>
      <c r="BQ9" s="21">
        <f>IF($N9=2,BQ38*'4 PEF'!$D$4,IF(OR($N9=3,$N9=4,$N9=5,$N9=6),BQ38*'4 PEF'!$D$5,IF(OR($N9=7,$N9=8),BQ38*'4 PEF'!$D$8,IF($N9=9,BQ38*'4 PEF'!$D$7,IF($N9=10,BQ38*'4 PEF'!$D$6)))))</f>
        <v>18.003999999999998</v>
      </c>
      <c r="BR9" s="21">
        <f>BR38*'4 PEF'!$D$8</f>
        <v>31.526443636366412</v>
      </c>
      <c r="BS9" s="21">
        <f>BS38*'4 PEF'!$D$8</f>
        <v>1.0877679990772637</v>
      </c>
      <c r="BT9" s="39">
        <f>BT38*'4 PEF'!$D$8</f>
        <v>0</v>
      </c>
      <c r="BU9" s="40">
        <f t="shared" si="23"/>
        <v>106.79663350556098</v>
      </c>
    </row>
    <row r="10" spans="1:73" ht="15" customHeight="1" x14ac:dyDescent="0.25">
      <c r="A10" s="188"/>
      <c r="B10" s="18">
        <v>5</v>
      </c>
      <c r="C10" s="26">
        <f>VLOOKUP(M10,[1]aux!$A$2:$B$35,2)</f>
        <v>11</v>
      </c>
      <c r="D10" s="55" t="s">
        <v>42</v>
      </c>
      <c r="E10" s="55" t="s">
        <v>40</v>
      </c>
      <c r="F10" s="54" t="s">
        <v>42</v>
      </c>
      <c r="G10" s="54" t="s">
        <v>42</v>
      </c>
      <c r="H10" s="54">
        <v>1</v>
      </c>
      <c r="I10" s="54">
        <f t="shared" si="2"/>
        <v>2</v>
      </c>
      <c r="J10" s="54">
        <f t="shared" si="3"/>
        <v>2</v>
      </c>
      <c r="K10" s="54">
        <f t="shared" si="4"/>
        <v>1</v>
      </c>
      <c r="L10" s="54">
        <f t="shared" si="5"/>
        <v>2</v>
      </c>
      <c r="M10" s="96">
        <f t="shared" si="6"/>
        <v>2212</v>
      </c>
      <c r="N10" s="54">
        <v>9</v>
      </c>
      <c r="O10" s="54">
        <v>0</v>
      </c>
      <c r="P10" s="54">
        <v>2</v>
      </c>
      <c r="Q10" s="54">
        <v>0</v>
      </c>
      <c r="R10" s="54">
        <v>2</v>
      </c>
      <c r="S10" s="54" t="s">
        <v>42</v>
      </c>
      <c r="T10" s="26">
        <f t="shared" si="7"/>
        <v>18</v>
      </c>
      <c r="U10" s="54">
        <v>0</v>
      </c>
      <c r="V10" s="54">
        <v>0</v>
      </c>
      <c r="W10" s="19"/>
      <c r="X10" s="11">
        <f>VLOOKUP($C10,[2]Helsinki!$BB$7:$BK$40,5)</f>
        <v>13</v>
      </c>
      <c r="Y10" s="11">
        <f>VLOOKUP($C10,[2]Helsinki!$BB$7:$BK$40,6)</f>
        <v>33</v>
      </c>
      <c r="Z10" s="11">
        <f>VLOOKUP($C10,[2]Helsinki!$BB$7:$BK$40,7)</f>
        <v>63</v>
      </c>
      <c r="AA10" s="11">
        <f>VLOOKUP($C10,[2]Helsinki!$BB$7:$BK$40,8)</f>
        <v>92</v>
      </c>
      <c r="AB10" s="11">
        <f>VLOOKUP($C10,[2]Helsinki!$BB$7:$BK$40,9)</f>
        <v>0</v>
      </c>
      <c r="AC10" s="11">
        <f>VLOOKUP($C10,[2]Helsinki!$BB$7:$BK$40,10)</f>
        <v>102</v>
      </c>
      <c r="AD10" s="12">
        <f t="shared" si="8"/>
        <v>169</v>
      </c>
      <c r="AE10" s="12">
        <f t="shared" si="9"/>
        <v>167</v>
      </c>
      <c r="AF10" s="12">
        <v>0</v>
      </c>
      <c r="AG10" s="12" t="s">
        <v>38</v>
      </c>
      <c r="AH10" s="12" t="s">
        <v>38</v>
      </c>
      <c r="AI10" s="12">
        <f t="shared" si="10"/>
        <v>136</v>
      </c>
      <c r="AJ10" s="12">
        <v>0</v>
      </c>
      <c r="AK10" s="12">
        <f t="shared" si="11"/>
        <v>152</v>
      </c>
      <c r="AL10" s="12">
        <f t="shared" si="12"/>
        <v>162</v>
      </c>
      <c r="AM10" s="12">
        <f t="shared" si="13"/>
        <v>0</v>
      </c>
      <c r="AN10" s="12">
        <f t="shared" si="14"/>
        <v>0</v>
      </c>
      <c r="AO10" s="14">
        <f t="shared" si="0"/>
        <v>293.6174362368198</v>
      </c>
      <c r="AP10" s="11">
        <f>VLOOKUP($C10,[1]Helsinki!$BB$7:$BK$40,5)</f>
        <v>13</v>
      </c>
      <c r="AQ10" s="11">
        <f>VLOOKUP($C10,[1]Helsinki!$BB$7:$BK$40,6)</f>
        <v>33</v>
      </c>
      <c r="AR10" s="11">
        <f>VLOOKUP($C10,[1]Helsinki!$BB$7:$BK$40,7)</f>
        <v>0</v>
      </c>
      <c r="AS10" s="11">
        <f>VLOOKUP($C10,[1]Helsinki!$BB$7:$BK$40,8)</f>
        <v>93</v>
      </c>
      <c r="AT10" s="11">
        <f>VLOOKUP($C10,[1]Helsinki!$BB$7:$BK$40,9)</f>
        <v>0</v>
      </c>
      <c r="AU10" s="11">
        <f>VLOOKUP($C10,[1]Helsinki!$BB$7:$BK$40,10)</f>
        <v>103</v>
      </c>
      <c r="AV10" s="12">
        <f t="shared" si="15"/>
        <v>170</v>
      </c>
      <c r="AW10" s="12">
        <f t="shared" si="16"/>
        <v>168</v>
      </c>
      <c r="AX10" s="12">
        <v>0</v>
      </c>
      <c r="AY10" s="12" t="s">
        <v>38</v>
      </c>
      <c r="AZ10" s="12" t="s">
        <v>38</v>
      </c>
      <c r="BA10" s="12">
        <f t="shared" si="17"/>
        <v>138</v>
      </c>
      <c r="BB10" s="12">
        <v>0</v>
      </c>
      <c r="BC10" s="12">
        <f t="shared" si="18"/>
        <v>153</v>
      </c>
      <c r="BD10" s="12">
        <f t="shared" si="19"/>
        <v>162</v>
      </c>
      <c r="BE10" s="12">
        <f t="shared" si="20"/>
        <v>0</v>
      </c>
      <c r="BF10" s="12">
        <f t="shared" si="21"/>
        <v>0</v>
      </c>
      <c r="BG10" s="14">
        <f t="shared" si="1"/>
        <v>184.38219555915748</v>
      </c>
      <c r="BH10" s="21">
        <f>IF($N10=2,BH39*'4 PEF'!$D$4,IF(OR($N10=3,$N10=4,$N10=5,$N10=6),BH39*'4 PEF'!$D$5,IF(OR($N10=7,$N10=8),BH39*'4 PEF'!$D$8,IF($N10=9,BH39*'4 PEF'!$D$7,IF($N10=10,BH39*'4 PEF'!$D$6)))))</f>
        <v>45.561248041497727</v>
      </c>
      <c r="BI10" s="21">
        <f>BI39*'4 PEF'!$D$8</f>
        <v>0</v>
      </c>
      <c r="BJ10" s="21">
        <f>IF($N10=2,BJ39*'4 PEF'!$D$4,IF(OR($N10=3,$N10=4,$N10=5,$N10=6),BJ39*'4 PEF'!$D$5,IF(OR($N10=7,$N10=8),BJ39*'4 PEF'!$D$8,IF($N10=9,BJ39*'4 PEF'!$D$7,IF($N10=10,BJ39*'4 PEF'!$D$6)))))</f>
        <v>11.661999999999999</v>
      </c>
      <c r="BK10" s="21">
        <f>BK39*'4 PEF'!$D$8</f>
        <v>30.655244571426326</v>
      </c>
      <c r="BL10" s="21">
        <f>BL39*'4 PEF'!$D$8</f>
        <v>13.0852213385235</v>
      </c>
      <c r="BM10" s="39">
        <f>BM39*'4 PEF'!$D$8</f>
        <v>0</v>
      </c>
      <c r="BN10" s="40">
        <f t="shared" si="22"/>
        <v>100.96371395144755</v>
      </c>
      <c r="BO10" s="21">
        <f>IF($N10=2,BO39*'4 PEF'!$D$4,IF(OR($N10=3,$N10=4,$N10=5,$N10=6),BO39*'4 PEF'!$D$5,IF(OR($N10=7,$N10=8),BO39*'4 PEF'!$D$8,IF($N10=9,BO39*'4 PEF'!$D$7,IF($N10=10,BO39*'4 PEF'!$D$6)))))</f>
        <v>44.08858941827026</v>
      </c>
      <c r="BP10" s="21">
        <f>BP39*'4 PEF'!$D$8</f>
        <v>0</v>
      </c>
      <c r="BQ10" s="21">
        <f>IF($N10=2,BQ39*'4 PEF'!$D$4,IF(OR($N10=3,$N10=4,$N10=5,$N10=6),BQ39*'4 PEF'!$D$5,IF(OR($N10=7,$N10=8),BQ39*'4 PEF'!$D$8,IF($N10=9,BQ39*'4 PEF'!$D$7,IF($N10=10,BQ39*'4 PEF'!$D$6)))))</f>
        <v>18.003999999999998</v>
      </c>
      <c r="BR10" s="21">
        <f>BR39*'4 PEF'!$D$8</f>
        <v>31.526443636366412</v>
      </c>
      <c r="BS10" s="21">
        <f>BS39*'4 PEF'!$D$8</f>
        <v>12.568077829578133</v>
      </c>
      <c r="BT10" s="39">
        <f>BT39*'4 PEF'!$D$8</f>
        <v>0</v>
      </c>
      <c r="BU10" s="40">
        <f t="shared" si="23"/>
        <v>106.1871108842148</v>
      </c>
    </row>
    <row r="11" spans="1:73" ht="15" customHeight="1" x14ac:dyDescent="0.25">
      <c r="A11" s="188"/>
      <c r="B11" s="18">
        <v>6</v>
      </c>
      <c r="C11" s="26">
        <f>VLOOKUP(M11,[1]aux!$A$2:$B$35,2)</f>
        <v>21</v>
      </c>
      <c r="D11" s="55" t="s">
        <v>40</v>
      </c>
      <c r="E11" s="55" t="s">
        <v>40</v>
      </c>
      <c r="F11" s="54" t="s">
        <v>42</v>
      </c>
      <c r="G11" s="54" t="s">
        <v>42</v>
      </c>
      <c r="H11" s="54">
        <v>1</v>
      </c>
      <c r="I11" s="54">
        <f t="shared" si="2"/>
        <v>3</v>
      </c>
      <c r="J11" s="54">
        <f t="shared" si="3"/>
        <v>2</v>
      </c>
      <c r="K11" s="54">
        <f t="shared" si="4"/>
        <v>1</v>
      </c>
      <c r="L11" s="54">
        <f t="shared" si="5"/>
        <v>2</v>
      </c>
      <c r="M11" s="96">
        <f t="shared" si="6"/>
        <v>3212</v>
      </c>
      <c r="N11" s="54">
        <v>9</v>
      </c>
      <c r="O11" s="54">
        <v>0</v>
      </c>
      <c r="P11" s="54">
        <v>2</v>
      </c>
      <c r="Q11" s="54">
        <v>0</v>
      </c>
      <c r="R11" s="54">
        <v>2</v>
      </c>
      <c r="S11" s="54" t="s">
        <v>42</v>
      </c>
      <c r="T11" s="26">
        <f t="shared" si="7"/>
        <v>18</v>
      </c>
      <c r="U11" s="54">
        <v>0</v>
      </c>
      <c r="V11" s="54">
        <v>0</v>
      </c>
      <c r="W11" s="19"/>
      <c r="X11" s="11">
        <f>VLOOKUP($C11,[2]Helsinki!$BB$7:$BK$40,5)</f>
        <v>15</v>
      </c>
      <c r="Y11" s="11">
        <f>VLOOKUP($C11,[2]Helsinki!$BB$7:$BK$40,6)</f>
        <v>35</v>
      </c>
      <c r="Z11" s="11">
        <f>VLOOKUP($C11,[2]Helsinki!$BB$7:$BK$40,7)</f>
        <v>65</v>
      </c>
      <c r="AA11" s="11">
        <f>VLOOKUP($C11,[2]Helsinki!$BB$7:$BK$40,8)</f>
        <v>92</v>
      </c>
      <c r="AB11" s="11">
        <f>VLOOKUP($C11,[2]Helsinki!$BB$7:$BK$40,9)</f>
        <v>0</v>
      </c>
      <c r="AC11" s="11">
        <f>VLOOKUP($C11,[2]Helsinki!$BB$7:$BK$40,10)</f>
        <v>102</v>
      </c>
      <c r="AD11" s="12">
        <f t="shared" si="8"/>
        <v>169</v>
      </c>
      <c r="AE11" s="12">
        <f t="shared" si="9"/>
        <v>167</v>
      </c>
      <c r="AF11" s="12">
        <v>0</v>
      </c>
      <c r="AG11" s="12" t="s">
        <v>38</v>
      </c>
      <c r="AH11" s="12" t="s">
        <v>38</v>
      </c>
      <c r="AI11" s="12">
        <f t="shared" si="10"/>
        <v>136</v>
      </c>
      <c r="AJ11" s="12">
        <v>0</v>
      </c>
      <c r="AK11" s="12">
        <f t="shared" si="11"/>
        <v>152</v>
      </c>
      <c r="AL11" s="12">
        <f t="shared" si="12"/>
        <v>162</v>
      </c>
      <c r="AM11" s="12">
        <f t="shared" si="13"/>
        <v>0</v>
      </c>
      <c r="AN11" s="12">
        <f t="shared" si="14"/>
        <v>0</v>
      </c>
      <c r="AO11" s="14">
        <f t="shared" si="0"/>
        <v>308.70382120957487</v>
      </c>
      <c r="AP11" s="11">
        <f>VLOOKUP($C11,[1]Helsinki!$BB$7:$BK$40,5)</f>
        <v>15</v>
      </c>
      <c r="AQ11" s="11">
        <f>VLOOKUP($C11,[1]Helsinki!$BB$7:$BK$40,6)</f>
        <v>35</v>
      </c>
      <c r="AR11" s="11">
        <f>VLOOKUP($C11,[1]Helsinki!$BB$7:$BK$40,7)</f>
        <v>0</v>
      </c>
      <c r="AS11" s="11">
        <f>VLOOKUP($C11,[1]Helsinki!$BB$7:$BK$40,8)</f>
        <v>93</v>
      </c>
      <c r="AT11" s="11">
        <f>VLOOKUP($C11,[1]Helsinki!$BB$7:$BK$40,9)</f>
        <v>0</v>
      </c>
      <c r="AU11" s="11">
        <f>VLOOKUP($C11,[1]Helsinki!$BB$7:$BK$40,10)</f>
        <v>103</v>
      </c>
      <c r="AV11" s="12">
        <f t="shared" si="15"/>
        <v>170</v>
      </c>
      <c r="AW11" s="12">
        <f t="shared" si="16"/>
        <v>168</v>
      </c>
      <c r="AX11" s="12">
        <v>0</v>
      </c>
      <c r="AY11" s="12" t="s">
        <v>38</v>
      </c>
      <c r="AZ11" s="12" t="s">
        <v>38</v>
      </c>
      <c r="BA11" s="12">
        <f t="shared" si="17"/>
        <v>138</v>
      </c>
      <c r="BB11" s="12">
        <v>0</v>
      </c>
      <c r="BC11" s="12">
        <f t="shared" si="18"/>
        <v>153</v>
      </c>
      <c r="BD11" s="12">
        <f t="shared" si="19"/>
        <v>162</v>
      </c>
      <c r="BE11" s="12">
        <f t="shared" si="20"/>
        <v>0</v>
      </c>
      <c r="BF11" s="12">
        <f t="shared" si="21"/>
        <v>0</v>
      </c>
      <c r="BG11" s="14">
        <f t="shared" si="1"/>
        <v>189.9422332462361</v>
      </c>
      <c r="BH11" s="21">
        <f>IF($N11=2,BH40*'4 PEF'!$D$4,IF(OR($N11=3,$N11=4,$N11=5,$N11=6),BH40*'4 PEF'!$D$5,IF(OR($N11=7,$N11=8),BH40*'4 PEF'!$D$8,IF($N11=9,BH40*'4 PEF'!$D$7,IF($N11=10,BH40*'4 PEF'!$D$6)))))</f>
        <v>42.143766027036321</v>
      </c>
      <c r="BI11" s="21">
        <f>BI40*'4 PEF'!$D$8</f>
        <v>0</v>
      </c>
      <c r="BJ11" s="21">
        <f>IF($N11=2,BJ40*'4 PEF'!$D$4,IF(OR($N11=3,$N11=4,$N11=5,$N11=6),BJ40*'4 PEF'!$D$5,IF(OR($N11=7,$N11=8),BJ40*'4 PEF'!$D$8,IF($N11=9,BJ40*'4 PEF'!$D$7,IF($N11=10,BJ40*'4 PEF'!$D$6)))))</f>
        <v>11.661999999999999</v>
      </c>
      <c r="BK11" s="21">
        <f>BK40*'4 PEF'!$D$8</f>
        <v>30.655244571426326</v>
      </c>
      <c r="BL11" s="21">
        <f>BL40*'4 PEF'!$D$8</f>
        <v>13.05806987749127</v>
      </c>
      <c r="BM11" s="39">
        <f>BM40*'4 PEF'!$D$8</f>
        <v>0</v>
      </c>
      <c r="BN11" s="40">
        <f t="shared" si="22"/>
        <v>97.519080475953928</v>
      </c>
      <c r="BO11" s="21">
        <f>IF($N11=2,BO40*'4 PEF'!$D$4,IF(OR($N11=3,$N11=4,$N11=5,$N11=6),BO40*'4 PEF'!$D$5,IF(OR($N11=7,$N11=8),BO40*'4 PEF'!$D$8,IF($N11=9,BO40*'4 PEF'!$D$7,IF($N11=10,BO40*'4 PEF'!$D$6)))))</f>
        <v>41.819206442540818</v>
      </c>
      <c r="BP11" s="21">
        <f>BP40*'4 PEF'!$D$8</f>
        <v>0</v>
      </c>
      <c r="BQ11" s="21">
        <f>IF($N11=2,BQ40*'4 PEF'!$D$4,IF(OR($N11=3,$N11=4,$N11=5,$N11=6),BQ40*'4 PEF'!$D$5,IF(OR($N11=7,$N11=8),BQ40*'4 PEF'!$D$8,IF($N11=9,BQ40*'4 PEF'!$D$7,IF($N11=10,BQ40*'4 PEF'!$D$6)))))</f>
        <v>18.003999999999998</v>
      </c>
      <c r="BR11" s="21">
        <f>BR40*'4 PEF'!$D$8</f>
        <v>31.526443636366412</v>
      </c>
      <c r="BS11" s="21">
        <f>BS40*'4 PEF'!$D$8</f>
        <v>12.554223973906474</v>
      </c>
      <c r="BT11" s="39">
        <f>BT40*'4 PEF'!$D$8</f>
        <v>0</v>
      </c>
      <c r="BU11" s="40">
        <f t="shared" si="23"/>
        <v>103.90387405281371</v>
      </c>
    </row>
    <row r="12" spans="1:73" ht="15" customHeight="1" x14ac:dyDescent="0.25">
      <c r="A12" s="188"/>
      <c r="B12" s="18">
        <v>7</v>
      </c>
      <c r="C12" s="26">
        <f>VLOOKUP(M12,[1]aux!$A$2:$B$35,2)</f>
        <v>33</v>
      </c>
      <c r="D12" s="55" t="s">
        <v>41</v>
      </c>
      <c r="E12" s="55" t="s">
        <v>41</v>
      </c>
      <c r="F12" s="54" t="s">
        <v>42</v>
      </c>
      <c r="G12" s="54" t="s">
        <v>42</v>
      </c>
      <c r="H12" s="54">
        <v>1</v>
      </c>
      <c r="I12" s="54">
        <f t="shared" si="2"/>
        <v>4</v>
      </c>
      <c r="J12" s="54">
        <f t="shared" si="3"/>
        <v>3</v>
      </c>
      <c r="K12" s="54">
        <f t="shared" si="4"/>
        <v>1</v>
      </c>
      <c r="L12" s="54">
        <f t="shared" si="5"/>
        <v>2</v>
      </c>
      <c r="M12" s="96">
        <f t="shared" si="6"/>
        <v>4312</v>
      </c>
      <c r="N12" s="54">
        <v>9</v>
      </c>
      <c r="O12" s="54">
        <v>0</v>
      </c>
      <c r="P12" s="54">
        <v>2</v>
      </c>
      <c r="Q12" s="54">
        <v>0</v>
      </c>
      <c r="R12" s="54">
        <v>2</v>
      </c>
      <c r="S12" s="54" t="s">
        <v>42</v>
      </c>
      <c r="T12" s="26">
        <f t="shared" si="7"/>
        <v>18</v>
      </c>
      <c r="U12" s="54">
        <v>0</v>
      </c>
      <c r="V12" s="54">
        <v>0</v>
      </c>
      <c r="W12" s="19"/>
      <c r="X12" s="11">
        <f>VLOOKUP($C12,[2]Helsinki!$BB$7:$BK$40,5)</f>
        <v>17</v>
      </c>
      <c r="Y12" s="11">
        <f>VLOOKUP($C12,[2]Helsinki!$BB$7:$BK$40,6)</f>
        <v>37</v>
      </c>
      <c r="Z12" s="11">
        <f>VLOOKUP($C12,[2]Helsinki!$BB$7:$BK$40,7)</f>
        <v>67</v>
      </c>
      <c r="AA12" s="11">
        <f>VLOOKUP($C12,[2]Helsinki!$BB$7:$BK$40,8)</f>
        <v>94</v>
      </c>
      <c r="AB12" s="11">
        <f>VLOOKUP($C12,[2]Helsinki!$BB$7:$BK$40,9)</f>
        <v>0</v>
      </c>
      <c r="AC12" s="11">
        <f>VLOOKUP($C12,[2]Helsinki!$BB$7:$BK$40,10)</f>
        <v>102</v>
      </c>
      <c r="AD12" s="12">
        <f t="shared" si="8"/>
        <v>169</v>
      </c>
      <c r="AE12" s="12">
        <f t="shared" si="9"/>
        <v>167</v>
      </c>
      <c r="AF12" s="12">
        <v>0</v>
      </c>
      <c r="AG12" s="12" t="s">
        <v>38</v>
      </c>
      <c r="AH12" s="12" t="s">
        <v>38</v>
      </c>
      <c r="AI12" s="12">
        <f t="shared" si="10"/>
        <v>136</v>
      </c>
      <c r="AJ12" s="12">
        <v>0</v>
      </c>
      <c r="AK12" s="12">
        <f t="shared" si="11"/>
        <v>152</v>
      </c>
      <c r="AL12" s="12">
        <f t="shared" si="12"/>
        <v>162</v>
      </c>
      <c r="AM12" s="12">
        <f t="shared" si="13"/>
        <v>0</v>
      </c>
      <c r="AN12" s="12">
        <f t="shared" si="14"/>
        <v>0</v>
      </c>
      <c r="AO12" s="14">
        <f t="shared" si="0"/>
        <v>352.64179839012218</v>
      </c>
      <c r="AP12" s="11">
        <f>VLOOKUP($C12,[1]Helsinki!$BB$7:$BK$40,5)</f>
        <v>17</v>
      </c>
      <c r="AQ12" s="11">
        <f>VLOOKUP($C12,[1]Helsinki!$BB$7:$BK$40,6)</f>
        <v>37</v>
      </c>
      <c r="AR12" s="11">
        <f>VLOOKUP($C12,[1]Helsinki!$BB$7:$BK$40,7)</f>
        <v>0</v>
      </c>
      <c r="AS12" s="11">
        <f>VLOOKUP($C12,[1]Helsinki!$BB$7:$BK$40,8)</f>
        <v>95</v>
      </c>
      <c r="AT12" s="11">
        <f>VLOOKUP($C12,[1]Helsinki!$BB$7:$BK$40,9)</f>
        <v>0</v>
      </c>
      <c r="AU12" s="11">
        <f>VLOOKUP($C12,[1]Helsinki!$BB$7:$BK$40,10)</f>
        <v>103</v>
      </c>
      <c r="AV12" s="12">
        <f t="shared" si="15"/>
        <v>170</v>
      </c>
      <c r="AW12" s="12">
        <f t="shared" si="16"/>
        <v>168</v>
      </c>
      <c r="AX12" s="12">
        <v>0</v>
      </c>
      <c r="AY12" s="12" t="s">
        <v>38</v>
      </c>
      <c r="AZ12" s="12" t="s">
        <v>38</v>
      </c>
      <c r="BA12" s="12">
        <f t="shared" si="17"/>
        <v>138</v>
      </c>
      <c r="BB12" s="12">
        <v>0</v>
      </c>
      <c r="BC12" s="12">
        <f t="shared" si="18"/>
        <v>153</v>
      </c>
      <c r="BD12" s="12">
        <f t="shared" si="19"/>
        <v>162</v>
      </c>
      <c r="BE12" s="12">
        <f t="shared" si="20"/>
        <v>0</v>
      </c>
      <c r="BF12" s="12">
        <f t="shared" si="21"/>
        <v>0</v>
      </c>
      <c r="BG12" s="14">
        <f t="shared" si="1"/>
        <v>222.07856845397589</v>
      </c>
      <c r="BH12" s="21">
        <f>IF($N12=2,BH41*'4 PEF'!$D$4,IF(OR($N12=3,$N12=4,$N12=5,$N12=6),BH41*'4 PEF'!$D$5,IF(OR($N12=7,$N12=8),BH41*'4 PEF'!$D$8,IF($N12=9,BH41*'4 PEF'!$D$7,IF($N12=10,BH41*'4 PEF'!$D$6)))))</f>
        <v>36.727418398951514</v>
      </c>
      <c r="BI12" s="21">
        <f>BI41*'4 PEF'!$D$8</f>
        <v>0</v>
      </c>
      <c r="BJ12" s="21">
        <f>IF($N12=2,BJ41*'4 PEF'!$D$4,IF(OR($N12=3,$N12=4,$N12=5,$N12=6),BJ41*'4 PEF'!$D$5,IF(OR($N12=7,$N12=8),BJ41*'4 PEF'!$D$8,IF($N12=9,BJ41*'4 PEF'!$D$7,IF($N12=10,BJ41*'4 PEF'!$D$6)))))</f>
        <v>11.661999999999999</v>
      </c>
      <c r="BK12" s="21">
        <f>BK41*'4 PEF'!$D$8</f>
        <v>30.655244571426326</v>
      </c>
      <c r="BL12" s="21">
        <f>BL41*'4 PEF'!$D$8</f>
        <v>13.010690199170837</v>
      </c>
      <c r="BM12" s="39">
        <f>BM41*'4 PEF'!$D$8</f>
        <v>0</v>
      </c>
      <c r="BN12" s="40">
        <f t="shared" si="22"/>
        <v>92.055353169548681</v>
      </c>
      <c r="BO12" s="21">
        <f>IF($N12=2,BO41*'4 PEF'!$D$4,IF(OR($N12=3,$N12=4,$N12=5,$N12=6),BO41*'4 PEF'!$D$5,IF(OR($N12=7,$N12=8),BO41*'4 PEF'!$D$8,IF($N12=9,BO41*'4 PEF'!$D$7,IF($N12=10,BO41*'4 PEF'!$D$6)))))</f>
        <v>37.819964502766773</v>
      </c>
      <c r="BP12" s="21">
        <f>BP41*'4 PEF'!$D$8</f>
        <v>0</v>
      </c>
      <c r="BQ12" s="21">
        <f>IF($N12=2,BQ41*'4 PEF'!$D$4,IF(OR($N12=3,$N12=4,$N12=5,$N12=6),BQ41*'4 PEF'!$D$5,IF(OR($N12=7,$N12=8),BQ41*'4 PEF'!$D$8,IF($N12=9,BQ41*'4 PEF'!$D$7,IF($N12=10,BQ41*'4 PEF'!$D$6)))))</f>
        <v>18.003999999999998</v>
      </c>
      <c r="BR12" s="21">
        <f>BR41*'4 PEF'!$D$8</f>
        <v>31.526443636366412</v>
      </c>
      <c r="BS12" s="21">
        <f>BS41*'4 PEF'!$D$8</f>
        <v>12.524340478644337</v>
      </c>
      <c r="BT12" s="39">
        <f>BT41*'4 PEF'!$D$8</f>
        <v>0</v>
      </c>
      <c r="BU12" s="40">
        <f t="shared" si="23"/>
        <v>99.874748617777513</v>
      </c>
    </row>
    <row r="13" spans="1:73" ht="15" customHeight="1" x14ac:dyDescent="0.25">
      <c r="A13" s="188"/>
      <c r="B13" s="18">
        <v>8</v>
      </c>
      <c r="C13" s="26">
        <f>VLOOKUP(M13,[1]aux!$A$2:$B$35,2)</f>
        <v>9</v>
      </c>
      <c r="D13" s="55" t="s">
        <v>42</v>
      </c>
      <c r="E13" s="55" t="s">
        <v>40</v>
      </c>
      <c r="F13" s="54" t="s">
        <v>42</v>
      </c>
      <c r="G13" s="54" t="s">
        <v>42</v>
      </c>
      <c r="H13" s="54">
        <v>0</v>
      </c>
      <c r="I13" s="54">
        <f t="shared" si="2"/>
        <v>2</v>
      </c>
      <c r="J13" s="54">
        <f t="shared" si="3"/>
        <v>2</v>
      </c>
      <c r="K13" s="54">
        <f t="shared" si="4"/>
        <v>1</v>
      </c>
      <c r="L13" s="54">
        <f t="shared" si="5"/>
        <v>1</v>
      </c>
      <c r="M13" s="96">
        <f t="shared" si="6"/>
        <v>2211</v>
      </c>
      <c r="N13" s="54">
        <v>10</v>
      </c>
      <c r="O13" s="54">
        <v>0</v>
      </c>
      <c r="P13" s="54">
        <v>2</v>
      </c>
      <c r="Q13" s="54">
        <v>0</v>
      </c>
      <c r="R13" s="54">
        <v>2</v>
      </c>
      <c r="S13" s="54" t="s">
        <v>42</v>
      </c>
      <c r="T13" s="26">
        <f t="shared" si="7"/>
        <v>19</v>
      </c>
      <c r="U13" s="54">
        <v>0</v>
      </c>
      <c r="V13" s="54">
        <v>0</v>
      </c>
      <c r="W13" s="19"/>
      <c r="X13" s="11">
        <f>VLOOKUP($C13,[2]Helsinki!$BB$7:$BK$40,5)</f>
        <v>13</v>
      </c>
      <c r="Y13" s="11">
        <f>VLOOKUP($C13,[2]Helsinki!$BB$7:$BK$40,6)</f>
        <v>33</v>
      </c>
      <c r="Z13" s="11">
        <f>VLOOKUP($C13,[2]Helsinki!$BB$7:$BK$40,7)</f>
        <v>63</v>
      </c>
      <c r="AA13" s="11">
        <f>VLOOKUP($C13,[2]Helsinki!$BB$7:$BK$40,8)</f>
        <v>92</v>
      </c>
      <c r="AB13" s="11">
        <f>VLOOKUP($C13,[2]Helsinki!$BB$7:$BK$40,9)</f>
        <v>0</v>
      </c>
      <c r="AC13" s="11">
        <f>VLOOKUP($C13,[2]Helsinki!$BB$7:$BK$40,10)</f>
        <v>102</v>
      </c>
      <c r="AD13" s="12">
        <f t="shared" si="8"/>
        <v>0</v>
      </c>
      <c r="AE13" s="12">
        <f t="shared" si="9"/>
        <v>0</v>
      </c>
      <c r="AF13" s="12">
        <v>0</v>
      </c>
      <c r="AG13" s="12" t="s">
        <v>38</v>
      </c>
      <c r="AH13" s="12" t="s">
        <v>38</v>
      </c>
      <c r="AI13" s="12">
        <f t="shared" si="10"/>
        <v>189</v>
      </c>
      <c r="AJ13" s="12">
        <v>0</v>
      </c>
      <c r="AK13" s="12">
        <f t="shared" si="11"/>
        <v>152</v>
      </c>
      <c r="AL13" s="12">
        <f t="shared" si="12"/>
        <v>162</v>
      </c>
      <c r="AM13" s="12">
        <f t="shared" si="13"/>
        <v>0</v>
      </c>
      <c r="AN13" s="12">
        <f t="shared" si="14"/>
        <v>0</v>
      </c>
      <c r="AO13" s="14">
        <f t="shared" si="0"/>
        <v>395.55733595169079</v>
      </c>
      <c r="AP13" s="11">
        <f>VLOOKUP($C13,[1]Helsinki!$BB$7:$BK$40,5)</f>
        <v>13</v>
      </c>
      <c r="AQ13" s="11">
        <f>VLOOKUP($C13,[1]Helsinki!$BB$7:$BK$40,6)</f>
        <v>33</v>
      </c>
      <c r="AR13" s="11">
        <f>VLOOKUP($C13,[1]Helsinki!$BB$7:$BK$40,7)</f>
        <v>0</v>
      </c>
      <c r="AS13" s="11">
        <f>VLOOKUP($C13,[1]Helsinki!$BB$7:$BK$40,8)</f>
        <v>93</v>
      </c>
      <c r="AT13" s="11">
        <f>VLOOKUP($C13,[1]Helsinki!$BB$7:$BK$40,9)</f>
        <v>0</v>
      </c>
      <c r="AU13" s="11">
        <f>VLOOKUP($C13,[1]Helsinki!$BB$7:$BK$40,10)</f>
        <v>103</v>
      </c>
      <c r="AV13" s="12">
        <f t="shared" si="15"/>
        <v>0</v>
      </c>
      <c r="AW13" s="12">
        <f t="shared" si="16"/>
        <v>0</v>
      </c>
      <c r="AX13" s="12">
        <v>0</v>
      </c>
      <c r="AY13" s="12" t="s">
        <v>38</v>
      </c>
      <c r="AZ13" s="12" t="s">
        <v>38</v>
      </c>
      <c r="BA13" s="12">
        <f t="shared" si="17"/>
        <v>190</v>
      </c>
      <c r="BB13" s="12">
        <v>0</v>
      </c>
      <c r="BC13" s="12">
        <f t="shared" si="18"/>
        <v>153</v>
      </c>
      <c r="BD13" s="12">
        <f t="shared" si="19"/>
        <v>162</v>
      </c>
      <c r="BE13" s="12">
        <f t="shared" si="20"/>
        <v>0</v>
      </c>
      <c r="BF13" s="12">
        <f t="shared" si="21"/>
        <v>0</v>
      </c>
      <c r="BG13" s="14">
        <f t="shared" si="1"/>
        <v>201.3379028319346</v>
      </c>
      <c r="BH13" s="21">
        <f>IF($N13=2,BH42*'4 PEF'!$D$4,IF(OR($N13=3,$N13=4,$N13=5,$N13=6),BH42*'4 PEF'!$D$5,IF(OR($N13=7,$N13=8),BH42*'4 PEF'!$D$8,IF($N13=9,BH42*'4 PEF'!$D$7,IF($N13=10,BH42*'4 PEF'!$D$6)))))</f>
        <v>52.158615315753245</v>
      </c>
      <c r="BI13" s="21">
        <f>BI42*'4 PEF'!$D$8</f>
        <v>0</v>
      </c>
      <c r="BJ13" s="21">
        <f>IF($N13=2,BJ42*'4 PEF'!$D$4,IF(OR($N13=3,$N13=4,$N13=5,$N13=6),BJ42*'4 PEF'!$D$5,IF(OR($N13=7,$N13=8),BJ42*'4 PEF'!$D$8,IF($N13=9,BJ42*'4 PEF'!$D$7,IF($N13=10,BJ42*'4 PEF'!$D$6)))))</f>
        <v>9.2555555555555546</v>
      </c>
      <c r="BK13" s="21">
        <f>BK42*'4 PEF'!$D$8</f>
        <v>30.655244571426326</v>
      </c>
      <c r="BL13" s="21">
        <f>BL42*'4 PEF'!$D$8</f>
        <v>1.2729105402186409</v>
      </c>
      <c r="BM13" s="39">
        <f>BM42*'4 PEF'!$D$8</f>
        <v>0</v>
      </c>
      <c r="BN13" s="40">
        <f t="shared" si="22"/>
        <v>93.342325982953767</v>
      </c>
      <c r="BO13" s="21">
        <f>IF($N13=2,BO42*'4 PEF'!$D$4,IF(OR($N13=3,$N13=4,$N13=5,$N13=6),BO42*'4 PEF'!$D$5,IF(OR($N13=7,$N13=8),BO42*'4 PEF'!$D$8,IF($N13=9,BO42*'4 PEF'!$D$7,IF($N13=10,BO42*'4 PEF'!$D$6)))))</f>
        <v>50.649220551413677</v>
      </c>
      <c r="BP13" s="21">
        <f>BP42*'4 PEF'!$D$8</f>
        <v>0</v>
      </c>
      <c r="BQ13" s="21">
        <f>IF($N13=2,BQ42*'4 PEF'!$D$4,IF(OR($N13=3,$N13=4,$N13=5,$N13=6),BQ42*'4 PEF'!$D$5,IF(OR($N13=7,$N13=8),BQ42*'4 PEF'!$D$8,IF($N13=9,BQ42*'4 PEF'!$D$7,IF($N13=10,BQ42*'4 PEF'!$D$6)))))</f>
        <v>14.288888888888888</v>
      </c>
      <c r="BR13" s="21">
        <f>BR42*'4 PEF'!$D$8</f>
        <v>31.526443636366412</v>
      </c>
      <c r="BS13" s="21">
        <f>BS42*'4 PEF'!$D$8</f>
        <v>1.1308566871575274</v>
      </c>
      <c r="BT13" s="39">
        <f>BT42*'4 PEF'!$D$8</f>
        <v>0</v>
      </c>
      <c r="BU13" s="40">
        <f t="shared" si="23"/>
        <v>97.59540976382651</v>
      </c>
    </row>
    <row r="14" spans="1:73" ht="15" customHeight="1" x14ac:dyDescent="0.25">
      <c r="A14" s="188"/>
      <c r="B14" s="18">
        <v>9</v>
      </c>
      <c r="C14" s="26">
        <f>VLOOKUP(M14,[1]aux!$A$2:$B$35,2)</f>
        <v>19</v>
      </c>
      <c r="D14" s="55" t="s">
        <v>40</v>
      </c>
      <c r="E14" s="55" t="s">
        <v>40</v>
      </c>
      <c r="F14" s="54" t="s">
        <v>42</v>
      </c>
      <c r="G14" s="54" t="s">
        <v>42</v>
      </c>
      <c r="H14" s="54">
        <v>0</v>
      </c>
      <c r="I14" s="54">
        <f t="shared" si="2"/>
        <v>3</v>
      </c>
      <c r="J14" s="54">
        <f t="shared" si="3"/>
        <v>2</v>
      </c>
      <c r="K14" s="54">
        <f t="shared" si="4"/>
        <v>1</v>
      </c>
      <c r="L14" s="54">
        <f t="shared" si="5"/>
        <v>1</v>
      </c>
      <c r="M14" s="96">
        <f t="shared" si="6"/>
        <v>3211</v>
      </c>
      <c r="N14" s="54">
        <v>10</v>
      </c>
      <c r="O14" s="54">
        <v>0</v>
      </c>
      <c r="P14" s="54">
        <v>2</v>
      </c>
      <c r="Q14" s="54">
        <v>0</v>
      </c>
      <c r="R14" s="54">
        <v>2</v>
      </c>
      <c r="S14" s="54" t="s">
        <v>42</v>
      </c>
      <c r="T14" s="26">
        <f t="shared" si="7"/>
        <v>19</v>
      </c>
      <c r="U14" s="54">
        <v>0</v>
      </c>
      <c r="V14" s="54">
        <v>0</v>
      </c>
      <c r="W14" s="19"/>
      <c r="X14" s="11">
        <f>VLOOKUP($C14,[2]Helsinki!$BB$7:$BK$40,5)</f>
        <v>15</v>
      </c>
      <c r="Y14" s="11">
        <f>VLOOKUP($C14,[2]Helsinki!$BB$7:$BK$40,6)</f>
        <v>35</v>
      </c>
      <c r="Z14" s="11">
        <f>VLOOKUP($C14,[2]Helsinki!$BB$7:$BK$40,7)</f>
        <v>65</v>
      </c>
      <c r="AA14" s="11">
        <f>VLOOKUP($C14,[2]Helsinki!$BB$7:$BK$40,8)</f>
        <v>92</v>
      </c>
      <c r="AB14" s="11">
        <f>VLOOKUP($C14,[2]Helsinki!$BB$7:$BK$40,9)</f>
        <v>0</v>
      </c>
      <c r="AC14" s="11">
        <f>VLOOKUP($C14,[2]Helsinki!$BB$7:$BK$40,10)</f>
        <v>102</v>
      </c>
      <c r="AD14" s="12">
        <f t="shared" si="8"/>
        <v>0</v>
      </c>
      <c r="AE14" s="12">
        <f t="shared" si="9"/>
        <v>0</v>
      </c>
      <c r="AF14" s="12">
        <v>0</v>
      </c>
      <c r="AG14" s="12" t="s">
        <v>38</v>
      </c>
      <c r="AH14" s="12" t="s">
        <v>38</v>
      </c>
      <c r="AI14" s="12">
        <f t="shared" si="10"/>
        <v>189</v>
      </c>
      <c r="AJ14" s="12">
        <v>0</v>
      </c>
      <c r="AK14" s="12">
        <f t="shared" si="11"/>
        <v>152</v>
      </c>
      <c r="AL14" s="12">
        <f t="shared" si="12"/>
        <v>162</v>
      </c>
      <c r="AM14" s="12">
        <f t="shared" si="13"/>
        <v>0</v>
      </c>
      <c r="AN14" s="12">
        <f t="shared" si="14"/>
        <v>0</v>
      </c>
      <c r="AO14" s="14">
        <f t="shared" si="0"/>
        <v>368.25856480355583</v>
      </c>
      <c r="AP14" s="11">
        <f>VLOOKUP($C14,[1]Helsinki!$BB$7:$BK$40,5)</f>
        <v>15</v>
      </c>
      <c r="AQ14" s="11">
        <f>VLOOKUP($C14,[1]Helsinki!$BB$7:$BK$40,6)</f>
        <v>35</v>
      </c>
      <c r="AR14" s="11">
        <f>VLOOKUP($C14,[1]Helsinki!$BB$7:$BK$40,7)</f>
        <v>0</v>
      </c>
      <c r="AS14" s="11">
        <f>VLOOKUP($C14,[1]Helsinki!$BB$7:$BK$40,8)</f>
        <v>93</v>
      </c>
      <c r="AT14" s="11">
        <f>VLOOKUP($C14,[1]Helsinki!$BB$7:$BK$40,9)</f>
        <v>0</v>
      </c>
      <c r="AU14" s="11">
        <f>VLOOKUP($C14,[1]Helsinki!$BB$7:$BK$40,10)</f>
        <v>103</v>
      </c>
      <c r="AV14" s="12">
        <f t="shared" si="15"/>
        <v>0</v>
      </c>
      <c r="AW14" s="12">
        <f t="shared" si="16"/>
        <v>0</v>
      </c>
      <c r="AX14" s="12">
        <v>0</v>
      </c>
      <c r="AY14" s="12" t="s">
        <v>38</v>
      </c>
      <c r="AZ14" s="12" t="s">
        <v>38</v>
      </c>
      <c r="BA14" s="12">
        <f t="shared" si="17"/>
        <v>190</v>
      </c>
      <c r="BB14" s="12">
        <v>0</v>
      </c>
      <c r="BC14" s="12">
        <f t="shared" si="18"/>
        <v>153</v>
      </c>
      <c r="BD14" s="12">
        <f t="shared" si="19"/>
        <v>162</v>
      </c>
      <c r="BE14" s="12">
        <f t="shared" si="20"/>
        <v>0</v>
      </c>
      <c r="BF14" s="12">
        <f t="shared" si="21"/>
        <v>0</v>
      </c>
      <c r="BG14" s="14">
        <f t="shared" si="1"/>
        <v>190.45671460687632</v>
      </c>
      <c r="BH14" s="21">
        <f>IF($N14=2,BH43*'4 PEF'!$D$4,IF(OR($N14=3,$N14=4,$N14=5,$N14=6),BH43*'4 PEF'!$D$5,IF(OR($N14=7,$N14=8),BH43*'4 PEF'!$D$8,IF($N14=9,BH43*'4 PEF'!$D$7,IF($N14=10,BH43*'4 PEF'!$D$6)))))</f>
        <v>48.974260325026179</v>
      </c>
      <c r="BI14" s="21">
        <f>BI43*'4 PEF'!$D$8</f>
        <v>0</v>
      </c>
      <c r="BJ14" s="21">
        <f>IF($N14=2,BJ43*'4 PEF'!$D$4,IF(OR($N14=3,$N14=4,$N14=5,$N14=6),BJ43*'4 PEF'!$D$5,IF(OR($N14=7,$N14=8),BJ43*'4 PEF'!$D$8,IF($N14=9,BJ43*'4 PEF'!$D$7,IF($N14=10,BJ43*'4 PEF'!$D$6)))))</f>
        <v>9.2555555555555546</v>
      </c>
      <c r="BK14" s="21">
        <f>BK43*'4 PEF'!$D$8</f>
        <v>30.655244571426326</v>
      </c>
      <c r="BL14" s="21">
        <f>BL43*'4 PEF'!$D$8</f>
        <v>1.2465376592854862</v>
      </c>
      <c r="BM14" s="39">
        <f>BM43*'4 PEF'!$D$8</f>
        <v>0</v>
      </c>
      <c r="BN14" s="40">
        <f t="shared" si="22"/>
        <v>90.131598111293542</v>
      </c>
      <c r="BO14" s="21">
        <f>IF($N14=2,BO43*'4 PEF'!$D$4,IF(OR($N14=3,$N14=4,$N14=5,$N14=6),BO43*'4 PEF'!$D$5,IF(OR($N14=7,$N14=8),BO43*'4 PEF'!$D$8,IF($N14=9,BO43*'4 PEF'!$D$7,IF($N14=10,BO43*'4 PEF'!$D$6)))))</f>
        <v>48.451259001559627</v>
      </c>
      <c r="BP14" s="21">
        <f>BP43*'4 PEF'!$D$8</f>
        <v>0</v>
      </c>
      <c r="BQ14" s="21">
        <f>IF($N14=2,BQ43*'4 PEF'!$D$4,IF(OR($N14=3,$N14=4,$N14=5,$N14=6),BQ43*'4 PEF'!$D$5,IF(OR($N14=7,$N14=8),BQ43*'4 PEF'!$D$8,IF($N14=9,BQ43*'4 PEF'!$D$7,IF($N14=10,BQ43*'4 PEF'!$D$6)))))</f>
        <v>14.288888888888888</v>
      </c>
      <c r="BR14" s="21">
        <f>BR43*'4 PEF'!$D$8</f>
        <v>31.526443636366412</v>
      </c>
      <c r="BS14" s="21">
        <f>BS43*'4 PEF'!$D$8</f>
        <v>1.1178353711367151</v>
      </c>
      <c r="BT14" s="39">
        <f>BT43*'4 PEF'!$D$8</f>
        <v>0</v>
      </c>
      <c r="BU14" s="40">
        <f t="shared" si="23"/>
        <v>95.384426897951641</v>
      </c>
    </row>
    <row r="15" spans="1:73" ht="15" customHeight="1" x14ac:dyDescent="0.25">
      <c r="A15" s="188"/>
      <c r="B15" s="18">
        <v>10</v>
      </c>
      <c r="C15" s="26">
        <f>VLOOKUP(M15,[1]aux!$A$2:$B$35,2)</f>
        <v>31</v>
      </c>
      <c r="D15" s="55" t="s">
        <v>41</v>
      </c>
      <c r="E15" s="55" t="s">
        <v>41</v>
      </c>
      <c r="F15" s="54" t="s">
        <v>42</v>
      </c>
      <c r="G15" s="54" t="s">
        <v>42</v>
      </c>
      <c r="H15" s="54">
        <v>0</v>
      </c>
      <c r="I15" s="54">
        <f t="shared" si="2"/>
        <v>4</v>
      </c>
      <c r="J15" s="54">
        <f t="shared" si="3"/>
        <v>3</v>
      </c>
      <c r="K15" s="54">
        <f t="shared" si="4"/>
        <v>1</v>
      </c>
      <c r="L15" s="54">
        <f t="shared" si="5"/>
        <v>1</v>
      </c>
      <c r="M15" s="96">
        <f t="shared" si="6"/>
        <v>4311</v>
      </c>
      <c r="N15" s="54">
        <v>10</v>
      </c>
      <c r="O15" s="54">
        <v>0</v>
      </c>
      <c r="P15" s="54">
        <v>2</v>
      </c>
      <c r="Q15" s="54">
        <v>0</v>
      </c>
      <c r="R15" s="54">
        <v>2</v>
      </c>
      <c r="S15" s="54" t="s">
        <v>42</v>
      </c>
      <c r="T15" s="26">
        <f t="shared" si="7"/>
        <v>19</v>
      </c>
      <c r="U15" s="54">
        <v>0</v>
      </c>
      <c r="V15" s="54">
        <v>0</v>
      </c>
      <c r="W15" s="19"/>
      <c r="X15" s="11">
        <f>VLOOKUP($C15,[2]Helsinki!$BB$7:$BK$40,5)</f>
        <v>17</v>
      </c>
      <c r="Y15" s="11">
        <f>VLOOKUP($C15,[2]Helsinki!$BB$7:$BK$40,6)</f>
        <v>37</v>
      </c>
      <c r="Z15" s="11">
        <f>VLOOKUP($C15,[2]Helsinki!$BB$7:$BK$40,7)</f>
        <v>67</v>
      </c>
      <c r="AA15" s="11">
        <f>VLOOKUP($C15,[2]Helsinki!$BB$7:$BK$40,8)</f>
        <v>94</v>
      </c>
      <c r="AB15" s="11">
        <f>VLOOKUP($C15,[2]Helsinki!$BB$7:$BK$40,9)</f>
        <v>0</v>
      </c>
      <c r="AC15" s="11">
        <f>VLOOKUP($C15,[2]Helsinki!$BB$7:$BK$40,10)</f>
        <v>102</v>
      </c>
      <c r="AD15" s="12">
        <f t="shared" si="8"/>
        <v>0</v>
      </c>
      <c r="AE15" s="12">
        <f t="shared" si="9"/>
        <v>0</v>
      </c>
      <c r="AF15" s="12">
        <v>0</v>
      </c>
      <c r="AG15" s="12" t="s">
        <v>38</v>
      </c>
      <c r="AH15" s="12" t="s">
        <v>38</v>
      </c>
      <c r="AI15" s="12">
        <f t="shared" si="10"/>
        <v>189</v>
      </c>
      <c r="AJ15" s="12">
        <v>0</v>
      </c>
      <c r="AK15" s="12">
        <f t="shared" si="11"/>
        <v>152</v>
      </c>
      <c r="AL15" s="12">
        <f t="shared" si="12"/>
        <v>162</v>
      </c>
      <c r="AM15" s="12">
        <f t="shared" si="13"/>
        <v>0</v>
      </c>
      <c r="AN15" s="12">
        <f t="shared" si="14"/>
        <v>0</v>
      </c>
      <c r="AO15" s="14">
        <f t="shared" si="0"/>
        <v>412.19654198410313</v>
      </c>
      <c r="AP15" s="11">
        <f>VLOOKUP($C15,[1]Helsinki!$BB$7:$BK$40,5)</f>
        <v>17</v>
      </c>
      <c r="AQ15" s="11">
        <f>VLOOKUP($C15,[1]Helsinki!$BB$7:$BK$40,6)</f>
        <v>37</v>
      </c>
      <c r="AR15" s="11">
        <f>VLOOKUP($C15,[1]Helsinki!$BB$7:$BK$40,7)</f>
        <v>0</v>
      </c>
      <c r="AS15" s="11">
        <f>VLOOKUP($C15,[1]Helsinki!$BB$7:$BK$40,8)</f>
        <v>95</v>
      </c>
      <c r="AT15" s="11">
        <f>VLOOKUP($C15,[1]Helsinki!$BB$7:$BK$40,9)</f>
        <v>0</v>
      </c>
      <c r="AU15" s="11">
        <f>VLOOKUP($C15,[1]Helsinki!$BB$7:$BK$40,10)</f>
        <v>103</v>
      </c>
      <c r="AV15" s="12">
        <f t="shared" si="15"/>
        <v>0</v>
      </c>
      <c r="AW15" s="12">
        <f t="shared" si="16"/>
        <v>0</v>
      </c>
      <c r="AX15" s="12">
        <v>0</v>
      </c>
      <c r="AY15" s="12" t="s">
        <v>38</v>
      </c>
      <c r="AZ15" s="12" t="s">
        <v>38</v>
      </c>
      <c r="BA15" s="12">
        <f t="shared" si="17"/>
        <v>190</v>
      </c>
      <c r="BB15" s="12">
        <v>0</v>
      </c>
      <c r="BC15" s="12">
        <f t="shared" si="18"/>
        <v>153</v>
      </c>
      <c r="BD15" s="12">
        <f t="shared" si="19"/>
        <v>162</v>
      </c>
      <c r="BE15" s="12">
        <f t="shared" si="20"/>
        <v>0</v>
      </c>
      <c r="BF15" s="12">
        <f t="shared" si="21"/>
        <v>0</v>
      </c>
      <c r="BG15" s="14">
        <f t="shared" si="1"/>
        <v>222.59304981461611</v>
      </c>
      <c r="BH15" s="21">
        <f>IF($N15=2,BH44*'4 PEF'!$D$4,IF(OR($N15=3,$N15=4,$N15=5,$N15=6),BH44*'4 PEF'!$D$5,IF(OR($N15=7,$N15=8),BH44*'4 PEF'!$D$8,IF($N15=9,BH44*'4 PEF'!$D$7,IF($N15=10,BH44*'4 PEF'!$D$6)))))</f>
        <v>43.850811763887258</v>
      </c>
      <c r="BI15" s="21">
        <f>BI44*'4 PEF'!$D$8</f>
        <v>0</v>
      </c>
      <c r="BJ15" s="21">
        <f>IF($N15=2,BJ44*'4 PEF'!$D$4,IF(OR($N15=3,$N15=4,$N15=5,$N15=6),BJ44*'4 PEF'!$D$5,IF(OR($N15=7,$N15=8),BJ44*'4 PEF'!$D$8,IF($N15=9,BJ44*'4 PEF'!$D$7,IF($N15=10,BJ44*'4 PEF'!$D$6)))))</f>
        <v>9.2555555555555546</v>
      </c>
      <c r="BK15" s="21">
        <f>BK44*'4 PEF'!$D$8</f>
        <v>30.655244571426326</v>
      </c>
      <c r="BL15" s="21">
        <f>BL44*'4 PEF'!$D$8</f>
        <v>1.2009210370981478</v>
      </c>
      <c r="BM15" s="39">
        <f>BM44*'4 PEF'!$D$8</f>
        <v>0</v>
      </c>
      <c r="BN15" s="40">
        <f t="shared" si="22"/>
        <v>84.962532927967288</v>
      </c>
      <c r="BO15" s="21">
        <f>IF($N15=2,BO44*'4 PEF'!$D$4,IF(OR($N15=3,$N15=4,$N15=5,$N15=6),BO44*'4 PEF'!$D$5,IF(OR($N15=7,$N15=8),BO44*'4 PEF'!$D$8,IF($N15=9,BO44*'4 PEF'!$D$7,IF($N15=10,BO44*'4 PEF'!$D$6)))))</f>
        <v>44.586049103267698</v>
      </c>
      <c r="BP15" s="21">
        <f>BP44*'4 PEF'!$D$8</f>
        <v>0</v>
      </c>
      <c r="BQ15" s="21">
        <f>IF($N15=2,BQ44*'4 PEF'!$D$4,IF(OR($N15=3,$N15=4,$N15=5,$N15=6),BQ44*'4 PEF'!$D$5,IF(OR($N15=7,$N15=8),BQ44*'4 PEF'!$D$8,IF($N15=9,BQ44*'4 PEF'!$D$7,IF($N15=10,BQ44*'4 PEF'!$D$6)))))</f>
        <v>14.288888888888888</v>
      </c>
      <c r="BR15" s="21">
        <f>BR44*'4 PEF'!$D$8</f>
        <v>31.526443636366412</v>
      </c>
      <c r="BS15" s="21">
        <f>BS44*'4 PEF'!$D$8</f>
        <v>1.0877679990772637</v>
      </c>
      <c r="BT15" s="39">
        <f>BT44*'4 PEF'!$D$8</f>
        <v>0</v>
      </c>
      <c r="BU15" s="40">
        <f t="shared" si="23"/>
        <v>91.489149627600256</v>
      </c>
    </row>
    <row r="16" spans="1:73" ht="15" customHeight="1" x14ac:dyDescent="0.25">
      <c r="A16" s="188"/>
      <c r="B16" s="18">
        <v>11</v>
      </c>
      <c r="C16" s="26">
        <f>VLOOKUP(M16,[1]aux!$A$2:$B$35,2)</f>
        <v>11</v>
      </c>
      <c r="D16" s="55" t="s">
        <v>42</v>
      </c>
      <c r="E16" s="55" t="s">
        <v>40</v>
      </c>
      <c r="F16" s="54" t="s">
        <v>42</v>
      </c>
      <c r="G16" s="54" t="s">
        <v>42</v>
      </c>
      <c r="H16" s="54">
        <v>1</v>
      </c>
      <c r="I16" s="54">
        <f t="shared" si="2"/>
        <v>2</v>
      </c>
      <c r="J16" s="54">
        <f t="shared" si="3"/>
        <v>2</v>
      </c>
      <c r="K16" s="54">
        <f t="shared" si="4"/>
        <v>1</v>
      </c>
      <c r="L16" s="54">
        <f t="shared" si="5"/>
        <v>2</v>
      </c>
      <c r="M16" s="96">
        <f t="shared" si="6"/>
        <v>2212</v>
      </c>
      <c r="N16" s="54">
        <v>10</v>
      </c>
      <c r="O16" s="54">
        <v>0</v>
      </c>
      <c r="P16" s="54">
        <v>2</v>
      </c>
      <c r="Q16" s="54">
        <v>0</v>
      </c>
      <c r="R16" s="54">
        <v>2</v>
      </c>
      <c r="S16" s="54" t="s">
        <v>42</v>
      </c>
      <c r="T16" s="26">
        <f t="shared" si="7"/>
        <v>19</v>
      </c>
      <c r="U16" s="54">
        <v>0</v>
      </c>
      <c r="V16" s="54">
        <v>0</v>
      </c>
      <c r="W16" s="19"/>
      <c r="X16" s="11">
        <f>VLOOKUP($C16,[2]Helsinki!$BB$7:$BK$40,5)</f>
        <v>13</v>
      </c>
      <c r="Y16" s="11">
        <f>VLOOKUP($C16,[2]Helsinki!$BB$7:$BK$40,6)</f>
        <v>33</v>
      </c>
      <c r="Z16" s="11">
        <f>VLOOKUP($C16,[2]Helsinki!$BB$7:$BK$40,7)</f>
        <v>63</v>
      </c>
      <c r="AA16" s="11">
        <f>VLOOKUP($C16,[2]Helsinki!$BB$7:$BK$40,8)</f>
        <v>92</v>
      </c>
      <c r="AB16" s="11">
        <f>VLOOKUP($C16,[2]Helsinki!$BB$7:$BK$40,9)</f>
        <v>0</v>
      </c>
      <c r="AC16" s="11">
        <f>VLOOKUP($C16,[2]Helsinki!$BB$7:$BK$40,10)</f>
        <v>102</v>
      </c>
      <c r="AD16" s="12">
        <f t="shared" si="8"/>
        <v>169</v>
      </c>
      <c r="AE16" s="12">
        <f t="shared" si="9"/>
        <v>167</v>
      </c>
      <c r="AF16" s="12">
        <v>0</v>
      </c>
      <c r="AG16" s="12" t="s">
        <v>38</v>
      </c>
      <c r="AH16" s="12" t="s">
        <v>38</v>
      </c>
      <c r="AI16" s="12">
        <f t="shared" si="10"/>
        <v>189</v>
      </c>
      <c r="AJ16" s="12">
        <v>0</v>
      </c>
      <c r="AK16" s="12">
        <f t="shared" si="11"/>
        <v>152</v>
      </c>
      <c r="AL16" s="12">
        <f t="shared" si="12"/>
        <v>162</v>
      </c>
      <c r="AM16" s="12">
        <f t="shared" si="13"/>
        <v>0</v>
      </c>
      <c r="AN16" s="12">
        <f t="shared" si="14"/>
        <v>0</v>
      </c>
      <c r="AO16" s="14">
        <f t="shared" si="0"/>
        <v>367.38817559351264</v>
      </c>
      <c r="AP16" s="11">
        <f>VLOOKUP($C16,[1]Helsinki!$BB$7:$BK$40,5)</f>
        <v>13</v>
      </c>
      <c r="AQ16" s="11">
        <f>VLOOKUP($C16,[1]Helsinki!$BB$7:$BK$40,6)</f>
        <v>33</v>
      </c>
      <c r="AR16" s="11">
        <f>VLOOKUP($C16,[1]Helsinki!$BB$7:$BK$40,7)</f>
        <v>0</v>
      </c>
      <c r="AS16" s="11">
        <f>VLOOKUP($C16,[1]Helsinki!$BB$7:$BK$40,8)</f>
        <v>93</v>
      </c>
      <c r="AT16" s="11">
        <f>VLOOKUP($C16,[1]Helsinki!$BB$7:$BK$40,9)</f>
        <v>0</v>
      </c>
      <c r="AU16" s="11">
        <f>VLOOKUP($C16,[1]Helsinki!$BB$7:$BK$40,10)</f>
        <v>103</v>
      </c>
      <c r="AV16" s="12">
        <f t="shared" si="15"/>
        <v>170</v>
      </c>
      <c r="AW16" s="12">
        <f t="shared" si="16"/>
        <v>168</v>
      </c>
      <c r="AX16" s="12">
        <v>0</v>
      </c>
      <c r="AY16" s="12" t="s">
        <v>38</v>
      </c>
      <c r="AZ16" s="12" t="s">
        <v>38</v>
      </c>
      <c r="BA16" s="12">
        <f t="shared" si="17"/>
        <v>190</v>
      </c>
      <c r="BB16" s="12">
        <v>0</v>
      </c>
      <c r="BC16" s="12">
        <f t="shared" si="18"/>
        <v>153</v>
      </c>
      <c r="BD16" s="12">
        <f t="shared" si="19"/>
        <v>162</v>
      </c>
      <c r="BE16" s="12">
        <f t="shared" si="20"/>
        <v>0</v>
      </c>
      <c r="BF16" s="12">
        <f t="shared" si="21"/>
        <v>0</v>
      </c>
      <c r="BG16" s="14">
        <f t="shared" si="1"/>
        <v>213.1240730848379</v>
      </c>
      <c r="BH16" s="21">
        <f>IF($N16=2,BH45*'4 PEF'!$D$4,IF(OR($N16=3,$N16=4,$N16=5,$N16=6),BH45*'4 PEF'!$D$5,IF(OR($N16=7,$N16=8),BH45*'4 PEF'!$D$8,IF($N16=9,BH45*'4 PEF'!$D$7,IF($N16=10,BH45*'4 PEF'!$D$6)))))</f>
        <v>36.159720667855332</v>
      </c>
      <c r="BI16" s="21">
        <f>BI45*'4 PEF'!$D$8</f>
        <v>0</v>
      </c>
      <c r="BJ16" s="21">
        <f>IF($N16=2,BJ45*'4 PEF'!$D$4,IF(OR($N16=3,$N16=4,$N16=5,$N16=6),BJ45*'4 PEF'!$D$5,IF(OR($N16=7,$N16=8),BJ45*'4 PEF'!$D$8,IF($N16=9,BJ45*'4 PEF'!$D$7,IF($N16=10,BJ45*'4 PEF'!$D$6)))))</f>
        <v>9.2555555555555546</v>
      </c>
      <c r="BK16" s="21">
        <f>BK45*'4 PEF'!$D$8</f>
        <v>30.655244571426326</v>
      </c>
      <c r="BL16" s="21">
        <f>BL45*'4 PEF'!$D$8</f>
        <v>13.0852213385235</v>
      </c>
      <c r="BM16" s="39">
        <f>BM45*'4 PEF'!$D$8</f>
        <v>0</v>
      </c>
      <c r="BN16" s="40">
        <f t="shared" si="22"/>
        <v>89.155742133360704</v>
      </c>
      <c r="BO16" s="21">
        <f>IF($N16=2,BO45*'4 PEF'!$D$4,IF(OR($N16=3,$N16=4,$N16=5,$N16=6),BO45*'4 PEF'!$D$5,IF(OR($N16=7,$N16=8),BO45*'4 PEF'!$D$8,IF($N16=9,BO45*'4 PEF'!$D$7,IF($N16=10,BO45*'4 PEF'!$D$6)))))</f>
        <v>34.990943982754175</v>
      </c>
      <c r="BP16" s="21">
        <f>BP45*'4 PEF'!$D$8</f>
        <v>0</v>
      </c>
      <c r="BQ16" s="21">
        <f>IF($N16=2,BQ45*'4 PEF'!$D$4,IF(OR($N16=3,$N16=4,$N16=5,$N16=6),BQ45*'4 PEF'!$D$5,IF(OR($N16=7,$N16=8),BQ45*'4 PEF'!$D$8,IF($N16=9,BQ45*'4 PEF'!$D$7,IF($N16=10,BQ45*'4 PEF'!$D$6)))))</f>
        <v>14.288888888888888</v>
      </c>
      <c r="BR16" s="21">
        <f>BR45*'4 PEF'!$D$8</f>
        <v>31.526443636366412</v>
      </c>
      <c r="BS16" s="21">
        <f>BS45*'4 PEF'!$D$8</f>
        <v>12.568077829578133</v>
      </c>
      <c r="BT16" s="39">
        <f>BT45*'4 PEF'!$D$8</f>
        <v>0</v>
      </c>
      <c r="BU16" s="40">
        <f t="shared" si="23"/>
        <v>93.374354337587604</v>
      </c>
    </row>
    <row r="17" spans="1:73" ht="15" customHeight="1" x14ac:dyDescent="0.25">
      <c r="A17" s="188"/>
      <c r="B17" s="18">
        <v>12</v>
      </c>
      <c r="C17" s="26">
        <f>VLOOKUP(M17,[1]aux!$A$2:$B$35,2)</f>
        <v>21</v>
      </c>
      <c r="D17" s="55" t="s">
        <v>40</v>
      </c>
      <c r="E17" s="55" t="s">
        <v>40</v>
      </c>
      <c r="F17" s="54" t="s">
        <v>42</v>
      </c>
      <c r="G17" s="54" t="s">
        <v>42</v>
      </c>
      <c r="H17" s="54">
        <v>1</v>
      </c>
      <c r="I17" s="54">
        <f t="shared" si="2"/>
        <v>3</v>
      </c>
      <c r="J17" s="54">
        <f t="shared" si="3"/>
        <v>2</v>
      </c>
      <c r="K17" s="54">
        <f t="shared" si="4"/>
        <v>1</v>
      </c>
      <c r="L17" s="54">
        <f t="shared" si="5"/>
        <v>2</v>
      </c>
      <c r="M17" s="96">
        <f t="shared" si="6"/>
        <v>3212</v>
      </c>
      <c r="N17" s="54">
        <v>10</v>
      </c>
      <c r="O17" s="54">
        <v>0</v>
      </c>
      <c r="P17" s="54">
        <v>2</v>
      </c>
      <c r="Q17" s="54">
        <v>0</v>
      </c>
      <c r="R17" s="54">
        <v>2</v>
      </c>
      <c r="S17" s="54" t="s">
        <v>42</v>
      </c>
      <c r="T17" s="26">
        <f t="shared" si="7"/>
        <v>19</v>
      </c>
      <c r="U17" s="54">
        <v>0</v>
      </c>
      <c r="V17" s="54">
        <v>0</v>
      </c>
      <c r="W17" s="19"/>
      <c r="X17" s="11">
        <f>VLOOKUP($C17,[2]Helsinki!$BB$7:$BK$40,5)</f>
        <v>15</v>
      </c>
      <c r="Y17" s="11">
        <f>VLOOKUP($C17,[2]Helsinki!$BB$7:$BK$40,6)</f>
        <v>35</v>
      </c>
      <c r="Z17" s="11">
        <f>VLOOKUP($C17,[2]Helsinki!$BB$7:$BK$40,7)</f>
        <v>65</v>
      </c>
      <c r="AA17" s="11">
        <f>VLOOKUP($C17,[2]Helsinki!$BB$7:$BK$40,8)</f>
        <v>92</v>
      </c>
      <c r="AB17" s="11">
        <f>VLOOKUP($C17,[2]Helsinki!$BB$7:$BK$40,9)</f>
        <v>0</v>
      </c>
      <c r="AC17" s="11">
        <f>VLOOKUP($C17,[2]Helsinki!$BB$7:$BK$40,10)</f>
        <v>102</v>
      </c>
      <c r="AD17" s="12">
        <f t="shared" si="8"/>
        <v>169</v>
      </c>
      <c r="AE17" s="12">
        <f t="shared" si="9"/>
        <v>167</v>
      </c>
      <c r="AF17" s="12">
        <v>0</v>
      </c>
      <c r="AG17" s="12" t="s">
        <v>38</v>
      </c>
      <c r="AH17" s="12" t="s">
        <v>38</v>
      </c>
      <c r="AI17" s="12">
        <f t="shared" si="10"/>
        <v>189</v>
      </c>
      <c r="AJ17" s="12">
        <v>0</v>
      </c>
      <c r="AK17" s="12">
        <f t="shared" si="11"/>
        <v>152</v>
      </c>
      <c r="AL17" s="12">
        <f t="shared" si="12"/>
        <v>162</v>
      </c>
      <c r="AM17" s="12">
        <f t="shared" si="13"/>
        <v>0</v>
      </c>
      <c r="AN17" s="12">
        <f t="shared" si="14"/>
        <v>0</v>
      </c>
      <c r="AO17" s="14">
        <f t="shared" si="0"/>
        <v>382.47456056626771</v>
      </c>
      <c r="AP17" s="11">
        <f>VLOOKUP($C17,[1]Helsinki!$BB$7:$BK$40,5)</f>
        <v>15</v>
      </c>
      <c r="AQ17" s="11">
        <f>VLOOKUP($C17,[1]Helsinki!$BB$7:$BK$40,6)</f>
        <v>35</v>
      </c>
      <c r="AR17" s="11">
        <f>VLOOKUP($C17,[1]Helsinki!$BB$7:$BK$40,7)</f>
        <v>0</v>
      </c>
      <c r="AS17" s="11">
        <f>VLOOKUP($C17,[1]Helsinki!$BB$7:$BK$40,8)</f>
        <v>93</v>
      </c>
      <c r="AT17" s="11">
        <f>VLOOKUP($C17,[1]Helsinki!$BB$7:$BK$40,9)</f>
        <v>0</v>
      </c>
      <c r="AU17" s="11">
        <f>VLOOKUP($C17,[1]Helsinki!$BB$7:$BK$40,10)</f>
        <v>103</v>
      </c>
      <c r="AV17" s="12">
        <f t="shared" si="15"/>
        <v>170</v>
      </c>
      <c r="AW17" s="12">
        <f t="shared" si="16"/>
        <v>168</v>
      </c>
      <c r="AX17" s="12">
        <v>0</v>
      </c>
      <c r="AY17" s="12" t="s">
        <v>38</v>
      </c>
      <c r="AZ17" s="12" t="s">
        <v>38</v>
      </c>
      <c r="BA17" s="12">
        <f t="shared" si="17"/>
        <v>190</v>
      </c>
      <c r="BB17" s="12">
        <v>0</v>
      </c>
      <c r="BC17" s="12">
        <f t="shared" si="18"/>
        <v>153</v>
      </c>
      <c r="BD17" s="12">
        <f t="shared" si="19"/>
        <v>162</v>
      </c>
      <c r="BE17" s="12">
        <f t="shared" si="20"/>
        <v>0</v>
      </c>
      <c r="BF17" s="12">
        <f t="shared" si="21"/>
        <v>0</v>
      </c>
      <c r="BG17" s="14">
        <f t="shared" si="1"/>
        <v>218.68411077191652</v>
      </c>
      <c r="BH17" s="21">
        <f>IF($N17=2,BH46*'4 PEF'!$D$4,IF(OR($N17=3,$N17=4,$N17=5,$N17=6),BH46*'4 PEF'!$D$5,IF(OR($N17=7,$N17=8),BH46*'4 PEF'!$D$8,IF($N17=9,BH46*'4 PEF'!$D$7,IF($N17=10,BH46*'4 PEF'!$D$6)))))</f>
        <v>33.447433354790732</v>
      </c>
      <c r="BI17" s="21">
        <f>BI46*'4 PEF'!$D$8</f>
        <v>0</v>
      </c>
      <c r="BJ17" s="21">
        <f>IF($N17=2,BJ46*'4 PEF'!$D$4,IF(OR($N17=3,$N17=4,$N17=5,$N17=6),BJ46*'4 PEF'!$D$5,IF(OR($N17=7,$N17=8),BJ46*'4 PEF'!$D$8,IF($N17=9,BJ46*'4 PEF'!$D$7,IF($N17=10,BJ46*'4 PEF'!$D$6)))))</f>
        <v>9.2555555555555546</v>
      </c>
      <c r="BK17" s="21">
        <f>BK46*'4 PEF'!$D$8</f>
        <v>30.655244571426326</v>
      </c>
      <c r="BL17" s="21">
        <f>BL46*'4 PEF'!$D$8</f>
        <v>13.05806987749127</v>
      </c>
      <c r="BM17" s="39">
        <f>BM46*'4 PEF'!$D$8</f>
        <v>0</v>
      </c>
      <c r="BN17" s="40">
        <f t="shared" si="22"/>
        <v>86.416303359263878</v>
      </c>
      <c r="BO17" s="21">
        <f>IF($N17=2,BO46*'4 PEF'!$D$4,IF(OR($N17=3,$N17=4,$N17=5,$N17=6),BO46*'4 PEF'!$D$5,IF(OR($N17=7,$N17=8),BO46*'4 PEF'!$D$8,IF($N17=9,BO46*'4 PEF'!$D$7,IF($N17=10,BO46*'4 PEF'!$D$6)))))</f>
        <v>33.189846382968902</v>
      </c>
      <c r="BP17" s="21">
        <f>BP46*'4 PEF'!$D$8</f>
        <v>0</v>
      </c>
      <c r="BQ17" s="21">
        <f>IF($N17=2,BQ46*'4 PEF'!$D$4,IF(OR($N17=3,$N17=4,$N17=5,$N17=6),BQ46*'4 PEF'!$D$5,IF(OR($N17=7,$N17=8),BQ46*'4 PEF'!$D$8,IF($N17=9,BQ46*'4 PEF'!$D$7,IF($N17=10,BQ46*'4 PEF'!$D$6)))))</f>
        <v>14.288888888888888</v>
      </c>
      <c r="BR17" s="21">
        <f>BR46*'4 PEF'!$D$8</f>
        <v>31.526443636366412</v>
      </c>
      <c r="BS17" s="21">
        <f>BS46*'4 PEF'!$D$8</f>
        <v>12.554223973906474</v>
      </c>
      <c r="BT17" s="39">
        <f>BT46*'4 PEF'!$D$8</f>
        <v>0</v>
      </c>
      <c r="BU17" s="40">
        <f t="shared" si="23"/>
        <v>91.559402882130669</v>
      </c>
    </row>
    <row r="18" spans="1:73" ht="15" customHeight="1" x14ac:dyDescent="0.25">
      <c r="A18" s="188"/>
      <c r="B18" s="18">
        <v>13</v>
      </c>
      <c r="C18" s="26">
        <f>VLOOKUP(M18,[1]aux!$A$2:$B$35,2)</f>
        <v>33</v>
      </c>
      <c r="D18" s="55" t="s">
        <v>41</v>
      </c>
      <c r="E18" s="55" t="s">
        <v>41</v>
      </c>
      <c r="F18" s="54" t="s">
        <v>42</v>
      </c>
      <c r="G18" s="54" t="s">
        <v>42</v>
      </c>
      <c r="H18" s="54">
        <v>1</v>
      </c>
      <c r="I18" s="54">
        <f t="shared" si="2"/>
        <v>4</v>
      </c>
      <c r="J18" s="54">
        <f t="shared" si="3"/>
        <v>3</v>
      </c>
      <c r="K18" s="54">
        <f t="shared" si="4"/>
        <v>1</v>
      </c>
      <c r="L18" s="54">
        <f t="shared" si="5"/>
        <v>2</v>
      </c>
      <c r="M18" s="96">
        <f t="shared" si="6"/>
        <v>4312</v>
      </c>
      <c r="N18" s="54">
        <v>10</v>
      </c>
      <c r="O18" s="54">
        <v>0</v>
      </c>
      <c r="P18" s="54">
        <v>2</v>
      </c>
      <c r="Q18" s="54">
        <v>0</v>
      </c>
      <c r="R18" s="54">
        <v>2</v>
      </c>
      <c r="S18" s="54" t="s">
        <v>42</v>
      </c>
      <c r="T18" s="26">
        <f t="shared" si="7"/>
        <v>19</v>
      </c>
      <c r="U18" s="54">
        <v>0</v>
      </c>
      <c r="V18" s="54">
        <v>0</v>
      </c>
      <c r="W18" s="19"/>
      <c r="X18" s="11">
        <f>VLOOKUP($C18,[2]Helsinki!$BB$7:$BK$40,5)</f>
        <v>17</v>
      </c>
      <c r="Y18" s="11">
        <f>VLOOKUP($C18,[2]Helsinki!$BB$7:$BK$40,6)</f>
        <v>37</v>
      </c>
      <c r="Z18" s="11">
        <f>VLOOKUP($C18,[2]Helsinki!$BB$7:$BK$40,7)</f>
        <v>67</v>
      </c>
      <c r="AA18" s="11">
        <f>VLOOKUP($C18,[2]Helsinki!$BB$7:$BK$40,8)</f>
        <v>94</v>
      </c>
      <c r="AB18" s="11">
        <f>VLOOKUP($C18,[2]Helsinki!$BB$7:$BK$40,9)</f>
        <v>0</v>
      </c>
      <c r="AC18" s="11">
        <f>VLOOKUP($C18,[2]Helsinki!$BB$7:$BK$40,10)</f>
        <v>102</v>
      </c>
      <c r="AD18" s="12">
        <f t="shared" si="8"/>
        <v>169</v>
      </c>
      <c r="AE18" s="12">
        <f t="shared" si="9"/>
        <v>167</v>
      </c>
      <c r="AF18" s="12">
        <v>0</v>
      </c>
      <c r="AG18" s="12" t="s">
        <v>38</v>
      </c>
      <c r="AH18" s="12" t="s">
        <v>38</v>
      </c>
      <c r="AI18" s="12">
        <f t="shared" si="10"/>
        <v>189</v>
      </c>
      <c r="AJ18" s="12">
        <v>0</v>
      </c>
      <c r="AK18" s="12">
        <f t="shared" si="11"/>
        <v>152</v>
      </c>
      <c r="AL18" s="12">
        <f t="shared" si="12"/>
        <v>162</v>
      </c>
      <c r="AM18" s="12">
        <f t="shared" si="13"/>
        <v>0</v>
      </c>
      <c r="AN18" s="12">
        <f t="shared" si="14"/>
        <v>0</v>
      </c>
      <c r="AO18" s="14">
        <f t="shared" si="0"/>
        <v>426.41253774681502</v>
      </c>
      <c r="AP18" s="11">
        <f>VLOOKUP($C18,[1]Helsinki!$BB$7:$BK$40,5)</f>
        <v>17</v>
      </c>
      <c r="AQ18" s="11">
        <f>VLOOKUP($C18,[1]Helsinki!$BB$7:$BK$40,6)</f>
        <v>37</v>
      </c>
      <c r="AR18" s="11">
        <f>VLOOKUP($C18,[1]Helsinki!$BB$7:$BK$40,7)</f>
        <v>0</v>
      </c>
      <c r="AS18" s="11">
        <f>VLOOKUP($C18,[1]Helsinki!$BB$7:$BK$40,8)</f>
        <v>95</v>
      </c>
      <c r="AT18" s="11">
        <f>VLOOKUP($C18,[1]Helsinki!$BB$7:$BK$40,9)</f>
        <v>0</v>
      </c>
      <c r="AU18" s="11">
        <f>VLOOKUP($C18,[1]Helsinki!$BB$7:$BK$40,10)</f>
        <v>103</v>
      </c>
      <c r="AV18" s="12">
        <f t="shared" si="15"/>
        <v>170</v>
      </c>
      <c r="AW18" s="12">
        <f t="shared" si="16"/>
        <v>168</v>
      </c>
      <c r="AX18" s="12">
        <v>0</v>
      </c>
      <c r="AY18" s="12" t="s">
        <v>38</v>
      </c>
      <c r="AZ18" s="12" t="s">
        <v>38</v>
      </c>
      <c r="BA18" s="12">
        <f t="shared" si="17"/>
        <v>190</v>
      </c>
      <c r="BB18" s="12">
        <v>0</v>
      </c>
      <c r="BC18" s="12">
        <f t="shared" si="18"/>
        <v>153</v>
      </c>
      <c r="BD18" s="12">
        <f t="shared" si="19"/>
        <v>162</v>
      </c>
      <c r="BE18" s="12">
        <f t="shared" si="20"/>
        <v>0</v>
      </c>
      <c r="BF18" s="12">
        <f t="shared" si="21"/>
        <v>0</v>
      </c>
      <c r="BG18" s="14">
        <f t="shared" si="1"/>
        <v>250.82044597965631</v>
      </c>
      <c r="BH18" s="21">
        <f>IF($N18=2,BH47*'4 PEF'!$D$4,IF(OR($N18=3,$N18=4,$N18=5,$N18=6),BH47*'4 PEF'!$D$5,IF(OR($N18=7,$N18=8),BH47*'4 PEF'!$D$8,IF($N18=9,BH47*'4 PEF'!$D$7,IF($N18=10,BH47*'4 PEF'!$D$6)))))</f>
        <v>29.148744761072631</v>
      </c>
      <c r="BI18" s="21">
        <f>BI47*'4 PEF'!$D$8</f>
        <v>0</v>
      </c>
      <c r="BJ18" s="21">
        <f>IF($N18=2,BJ47*'4 PEF'!$D$4,IF(OR($N18=3,$N18=4,$N18=5,$N18=6),BJ47*'4 PEF'!$D$5,IF(OR($N18=7,$N18=8),BJ47*'4 PEF'!$D$8,IF($N18=9,BJ47*'4 PEF'!$D$7,IF($N18=10,BJ47*'4 PEF'!$D$6)))))</f>
        <v>9.2555555555555546</v>
      </c>
      <c r="BK18" s="21">
        <f>BK47*'4 PEF'!$D$8</f>
        <v>30.655244571426326</v>
      </c>
      <c r="BL18" s="21">
        <f>BL47*'4 PEF'!$D$8</f>
        <v>13.010690199170837</v>
      </c>
      <c r="BM18" s="39">
        <f>BM47*'4 PEF'!$D$8</f>
        <v>0</v>
      </c>
      <c r="BN18" s="40">
        <f t="shared" si="22"/>
        <v>82.070235087225356</v>
      </c>
      <c r="BO18" s="21">
        <f>IF($N18=2,BO47*'4 PEF'!$D$4,IF(OR($N18=3,$N18=4,$N18=5,$N18=6),BO47*'4 PEF'!$D$5,IF(OR($N18=7,$N18=8),BO47*'4 PEF'!$D$8,IF($N18=9,BO47*'4 PEF'!$D$7,IF($N18=10,BO47*'4 PEF'!$D$6)))))</f>
        <v>30.015844843465693</v>
      </c>
      <c r="BP18" s="21">
        <f>BP47*'4 PEF'!$D$8</f>
        <v>0</v>
      </c>
      <c r="BQ18" s="21">
        <f>IF($N18=2,BQ47*'4 PEF'!$D$4,IF(OR($N18=3,$N18=4,$N18=5,$N18=6),BQ47*'4 PEF'!$D$5,IF(OR($N18=7,$N18=8),BQ47*'4 PEF'!$D$8,IF($N18=9,BQ47*'4 PEF'!$D$7,IF($N18=10,BQ47*'4 PEF'!$D$6)))))</f>
        <v>14.288888888888888</v>
      </c>
      <c r="BR18" s="21">
        <f>BR47*'4 PEF'!$D$8</f>
        <v>31.526443636366412</v>
      </c>
      <c r="BS18" s="21">
        <f>BS47*'4 PEF'!$D$8</f>
        <v>12.524340478644337</v>
      </c>
      <c r="BT18" s="39">
        <f>BT47*'4 PEF'!$D$8</f>
        <v>0</v>
      </c>
      <c r="BU18" s="40">
        <f t="shared" si="23"/>
        <v>88.35551784736532</v>
      </c>
    </row>
    <row r="19" spans="1:73" ht="15" customHeight="1" x14ac:dyDescent="0.25">
      <c r="A19" s="188"/>
      <c r="B19" s="18">
        <v>14</v>
      </c>
      <c r="C19" s="26">
        <f>VLOOKUP(M19,[1]aux!$A$2:$B$35,2)</f>
        <v>31</v>
      </c>
      <c r="D19" s="55" t="s">
        <v>41</v>
      </c>
      <c r="E19" s="55" t="s">
        <v>41</v>
      </c>
      <c r="F19" s="54" t="s">
        <v>42</v>
      </c>
      <c r="G19" s="54" t="s">
        <v>42</v>
      </c>
      <c r="H19" s="54">
        <v>0</v>
      </c>
      <c r="I19" s="54">
        <f t="shared" si="2"/>
        <v>4</v>
      </c>
      <c r="J19" s="54">
        <f t="shared" si="3"/>
        <v>3</v>
      </c>
      <c r="K19" s="54">
        <f t="shared" si="4"/>
        <v>1</v>
      </c>
      <c r="L19" s="54">
        <f t="shared" si="5"/>
        <v>1</v>
      </c>
      <c r="M19" s="96">
        <f t="shared" si="6"/>
        <v>4311</v>
      </c>
      <c r="N19" s="54">
        <v>9</v>
      </c>
      <c r="O19" s="54">
        <v>0</v>
      </c>
      <c r="P19" s="54">
        <v>2</v>
      </c>
      <c r="Q19" s="54">
        <v>0</v>
      </c>
      <c r="R19" s="54">
        <v>2</v>
      </c>
      <c r="S19" s="54" t="s">
        <v>42</v>
      </c>
      <c r="T19" s="26">
        <f t="shared" si="7"/>
        <v>24</v>
      </c>
      <c r="U19" s="54">
        <v>1</v>
      </c>
      <c r="V19" s="54">
        <v>0</v>
      </c>
      <c r="W19" s="19"/>
      <c r="X19" s="11">
        <f>VLOOKUP($C19,[2]Helsinki!$BB$7:$BK$40,5)</f>
        <v>17</v>
      </c>
      <c r="Y19" s="11">
        <f>VLOOKUP($C19,[2]Helsinki!$BB$7:$BK$40,6)</f>
        <v>37</v>
      </c>
      <c r="Z19" s="11">
        <f>VLOOKUP($C19,[2]Helsinki!$BB$7:$BK$40,7)</f>
        <v>67</v>
      </c>
      <c r="AA19" s="11">
        <f>VLOOKUP($C19,[2]Helsinki!$BB$7:$BK$40,8)</f>
        <v>94</v>
      </c>
      <c r="AB19" s="11">
        <f>VLOOKUP($C19,[2]Helsinki!$BB$7:$BK$40,9)</f>
        <v>0</v>
      </c>
      <c r="AC19" s="11">
        <f>VLOOKUP($C19,[2]Helsinki!$BB$7:$BK$40,10)</f>
        <v>102</v>
      </c>
      <c r="AD19" s="12">
        <f t="shared" si="8"/>
        <v>0</v>
      </c>
      <c r="AE19" s="12">
        <f t="shared" si="9"/>
        <v>0</v>
      </c>
      <c r="AF19" s="12">
        <v>0</v>
      </c>
      <c r="AG19" s="12" t="s">
        <v>38</v>
      </c>
      <c r="AH19" s="12" t="s">
        <v>38</v>
      </c>
      <c r="AI19" s="12">
        <f t="shared" si="10"/>
        <v>136</v>
      </c>
      <c r="AJ19" s="12">
        <v>0</v>
      </c>
      <c r="AK19" s="12">
        <f t="shared" si="11"/>
        <v>152</v>
      </c>
      <c r="AL19" s="12">
        <f t="shared" si="12"/>
        <v>162</v>
      </c>
      <c r="AM19" s="12">
        <f t="shared" si="13"/>
        <v>185</v>
      </c>
      <c r="AN19" s="12">
        <f t="shared" si="14"/>
        <v>0</v>
      </c>
      <c r="AO19" s="14">
        <f t="shared" si="0"/>
        <v>347.44008834169597</v>
      </c>
      <c r="AP19" s="11">
        <f>VLOOKUP($C19,[1]Helsinki!$BB$7:$BK$40,5)</f>
        <v>17</v>
      </c>
      <c r="AQ19" s="11">
        <f>VLOOKUP($C19,[1]Helsinki!$BB$7:$BK$40,6)</f>
        <v>37</v>
      </c>
      <c r="AR19" s="11">
        <f>VLOOKUP($C19,[1]Helsinki!$BB$7:$BK$40,7)</f>
        <v>0</v>
      </c>
      <c r="AS19" s="11">
        <f>VLOOKUP($C19,[1]Helsinki!$BB$7:$BK$40,8)</f>
        <v>95</v>
      </c>
      <c r="AT19" s="11">
        <f>VLOOKUP($C19,[1]Helsinki!$BB$7:$BK$40,9)</f>
        <v>0</v>
      </c>
      <c r="AU19" s="11">
        <f>VLOOKUP($C19,[1]Helsinki!$BB$7:$BK$40,10)</f>
        <v>103</v>
      </c>
      <c r="AV19" s="12">
        <f t="shared" si="15"/>
        <v>0</v>
      </c>
      <c r="AW19" s="12">
        <f t="shared" si="16"/>
        <v>0</v>
      </c>
      <c r="AX19" s="12">
        <v>0</v>
      </c>
      <c r="AY19" s="12" t="s">
        <v>38</v>
      </c>
      <c r="AZ19" s="12" t="s">
        <v>38</v>
      </c>
      <c r="BA19" s="12">
        <f t="shared" si="17"/>
        <v>138</v>
      </c>
      <c r="BB19" s="12">
        <v>0</v>
      </c>
      <c r="BC19" s="12">
        <f t="shared" si="18"/>
        <v>153</v>
      </c>
      <c r="BD19" s="12">
        <f t="shared" si="19"/>
        <v>162</v>
      </c>
      <c r="BE19" s="12">
        <f t="shared" si="20"/>
        <v>186</v>
      </c>
      <c r="BF19" s="12">
        <f t="shared" si="21"/>
        <v>0</v>
      </c>
      <c r="BG19" s="14">
        <f t="shared" si="1"/>
        <v>204.92187935964276</v>
      </c>
      <c r="BH19" s="21">
        <f>IF($N19=2,BH48*'4 PEF'!$D$4,IF(OR($N19=3,$N19=4,$N19=5,$N19=6),BH48*'4 PEF'!$D$5,IF(OR($N19=7,$N19=8),BH48*'4 PEF'!$D$8,IF($N19=9,BH48*'4 PEF'!$D$7,IF($N19=10,BH48*'4 PEF'!$D$6)))))</f>
        <v>55.252022822497942</v>
      </c>
      <c r="BI19" s="21">
        <f>BI48*'4 PEF'!$D$8</f>
        <v>0</v>
      </c>
      <c r="BJ19" s="21">
        <f>IF($N19=2,BJ48*'4 PEF'!$D$4,IF(OR($N19=3,$N19=4,$N19=5,$N19=6),BJ48*'4 PEF'!$D$5,IF(OR($N19=7,$N19=8),BJ48*'4 PEF'!$D$8,IF($N19=9,BJ48*'4 PEF'!$D$7,IF($N19=10,BJ48*'4 PEF'!$D$6)))))</f>
        <v>7.3419999999999996</v>
      </c>
      <c r="BK19" s="21">
        <f>BK48*'4 PEF'!$D$8</f>
        <v>30.655244571426326</v>
      </c>
      <c r="BL19" s="21">
        <f>BL48*'4 PEF'!$D$8</f>
        <v>1.2009210370981478</v>
      </c>
      <c r="BM19" s="39">
        <f>BM48*'4 PEF'!$D$8</f>
        <v>0</v>
      </c>
      <c r="BN19" s="40">
        <f t="shared" si="22"/>
        <v>94.450188431022411</v>
      </c>
      <c r="BO19" s="21">
        <f>IF($N19=2,BO48*'4 PEF'!$D$4,IF(OR($N19=3,$N19=4,$N19=5,$N19=6),BO48*'4 PEF'!$D$5,IF(OR($N19=7,$N19=8),BO48*'4 PEF'!$D$8,IF($N19=9,BO48*'4 PEF'!$D$7,IF($N19=10,BO48*'4 PEF'!$D$6)))))</f>
        <v>56.178421870117305</v>
      </c>
      <c r="BP19" s="21">
        <f>BP48*'4 PEF'!$D$8</f>
        <v>0</v>
      </c>
      <c r="BQ19" s="21">
        <f>IF($N19=2,BQ48*'4 PEF'!$D$4,IF(OR($N19=3,$N19=4,$N19=5,$N19=6),BQ48*'4 PEF'!$D$5,IF(OR($N19=7,$N19=8),BQ48*'4 PEF'!$D$8,IF($N19=9,BQ48*'4 PEF'!$D$7,IF($N19=10,BQ48*'4 PEF'!$D$6)))))</f>
        <v>11.659454545454544</v>
      </c>
      <c r="BR19" s="21">
        <f>BR48*'4 PEF'!$D$8</f>
        <v>31.526443636366412</v>
      </c>
      <c r="BS19" s="21">
        <f>BS48*'4 PEF'!$D$8</f>
        <v>1.0877679990772637</v>
      </c>
      <c r="BT19" s="39">
        <f>BT48*'4 PEF'!$D$8</f>
        <v>0</v>
      </c>
      <c r="BU19" s="40">
        <f t="shared" si="23"/>
        <v>100.45208805101552</v>
      </c>
    </row>
    <row r="20" spans="1:73" ht="15" customHeight="1" x14ac:dyDescent="0.25">
      <c r="A20" s="188"/>
      <c r="B20" s="18">
        <v>15</v>
      </c>
      <c r="C20" s="26">
        <f>VLOOKUP(M20,[1]aux!$A$2:$B$35,2)</f>
        <v>21</v>
      </c>
      <c r="D20" s="55" t="s">
        <v>40</v>
      </c>
      <c r="E20" s="55" t="s">
        <v>40</v>
      </c>
      <c r="F20" s="54" t="s">
        <v>42</v>
      </c>
      <c r="G20" s="54" t="s">
        <v>42</v>
      </c>
      <c r="H20" s="54">
        <v>1</v>
      </c>
      <c r="I20" s="54">
        <f t="shared" si="2"/>
        <v>3</v>
      </c>
      <c r="J20" s="54">
        <f t="shared" si="3"/>
        <v>2</v>
      </c>
      <c r="K20" s="54">
        <f t="shared" si="4"/>
        <v>1</v>
      </c>
      <c r="L20" s="54">
        <f t="shared" si="5"/>
        <v>2</v>
      </c>
      <c r="M20" s="96">
        <f t="shared" si="6"/>
        <v>3212</v>
      </c>
      <c r="N20" s="54">
        <v>9</v>
      </c>
      <c r="O20" s="54">
        <v>0</v>
      </c>
      <c r="P20" s="54">
        <v>2</v>
      </c>
      <c r="Q20" s="54">
        <v>0</v>
      </c>
      <c r="R20" s="54">
        <v>2</v>
      </c>
      <c r="S20" s="54" t="s">
        <v>42</v>
      </c>
      <c r="T20" s="26">
        <f t="shared" si="7"/>
        <v>24</v>
      </c>
      <c r="U20" s="54">
        <v>1</v>
      </c>
      <c r="V20" s="54">
        <v>0</v>
      </c>
      <c r="W20" s="19"/>
      <c r="X20" s="11">
        <f>VLOOKUP($C20,[2]Helsinki!$BB$7:$BK$40,5)</f>
        <v>15</v>
      </c>
      <c r="Y20" s="11">
        <f>VLOOKUP($C20,[2]Helsinki!$BB$7:$BK$40,6)</f>
        <v>35</v>
      </c>
      <c r="Z20" s="11">
        <f>VLOOKUP($C20,[2]Helsinki!$BB$7:$BK$40,7)</f>
        <v>65</v>
      </c>
      <c r="AA20" s="11">
        <f>VLOOKUP($C20,[2]Helsinki!$BB$7:$BK$40,8)</f>
        <v>92</v>
      </c>
      <c r="AB20" s="11">
        <f>VLOOKUP($C20,[2]Helsinki!$BB$7:$BK$40,9)</f>
        <v>0</v>
      </c>
      <c r="AC20" s="11">
        <f>VLOOKUP($C20,[2]Helsinki!$BB$7:$BK$40,10)</f>
        <v>102</v>
      </c>
      <c r="AD20" s="12">
        <f t="shared" si="8"/>
        <v>169</v>
      </c>
      <c r="AE20" s="12">
        <f t="shared" si="9"/>
        <v>167</v>
      </c>
      <c r="AF20" s="12">
        <v>0</v>
      </c>
      <c r="AG20" s="12" t="s">
        <v>38</v>
      </c>
      <c r="AH20" s="12" t="s">
        <v>38</v>
      </c>
      <c r="AI20" s="12">
        <f t="shared" si="10"/>
        <v>136</v>
      </c>
      <c r="AJ20" s="12">
        <v>0</v>
      </c>
      <c r="AK20" s="12">
        <f t="shared" si="11"/>
        <v>152</v>
      </c>
      <c r="AL20" s="12">
        <f t="shared" si="12"/>
        <v>162</v>
      </c>
      <c r="AM20" s="12">
        <f t="shared" si="13"/>
        <v>185</v>
      </c>
      <c r="AN20" s="12">
        <f t="shared" si="14"/>
        <v>0</v>
      </c>
      <c r="AO20" s="14">
        <f t="shared" si="0"/>
        <v>317.71810692386055</v>
      </c>
      <c r="AP20" s="11">
        <f>VLOOKUP($C20,[1]Helsinki!$BB$7:$BK$40,5)</f>
        <v>15</v>
      </c>
      <c r="AQ20" s="11">
        <f>VLOOKUP($C20,[1]Helsinki!$BB$7:$BK$40,6)</f>
        <v>35</v>
      </c>
      <c r="AR20" s="11">
        <f>VLOOKUP($C20,[1]Helsinki!$BB$7:$BK$40,7)</f>
        <v>0</v>
      </c>
      <c r="AS20" s="11">
        <f>VLOOKUP($C20,[1]Helsinki!$BB$7:$BK$40,8)</f>
        <v>93</v>
      </c>
      <c r="AT20" s="11">
        <f>VLOOKUP($C20,[1]Helsinki!$BB$7:$BK$40,9)</f>
        <v>0</v>
      </c>
      <c r="AU20" s="11">
        <f>VLOOKUP($C20,[1]Helsinki!$BB$7:$BK$40,10)</f>
        <v>103</v>
      </c>
      <c r="AV20" s="12">
        <f t="shared" si="15"/>
        <v>170</v>
      </c>
      <c r="AW20" s="12">
        <f t="shared" si="16"/>
        <v>168</v>
      </c>
      <c r="AX20" s="12">
        <v>0</v>
      </c>
      <c r="AY20" s="12" t="s">
        <v>38</v>
      </c>
      <c r="AZ20" s="12" t="s">
        <v>38</v>
      </c>
      <c r="BA20" s="12">
        <f t="shared" si="17"/>
        <v>138</v>
      </c>
      <c r="BB20" s="12">
        <v>0</v>
      </c>
      <c r="BC20" s="12">
        <f t="shared" si="18"/>
        <v>153</v>
      </c>
      <c r="BD20" s="12">
        <f t="shared" si="19"/>
        <v>162</v>
      </c>
      <c r="BE20" s="12">
        <f t="shared" si="20"/>
        <v>186</v>
      </c>
      <c r="BF20" s="12">
        <f t="shared" si="21"/>
        <v>0</v>
      </c>
      <c r="BG20" s="14">
        <f t="shared" si="1"/>
        <v>201.01294031694317</v>
      </c>
      <c r="BH20" s="21">
        <f>IF($N20=2,BH49*'4 PEF'!$D$4,IF(OR($N20=3,$N20=4,$N20=5,$N20=6),BH49*'4 PEF'!$D$5,IF(OR($N20=7,$N20=8),BH49*'4 PEF'!$D$8,IF($N20=9,BH49*'4 PEF'!$D$7,IF($N20=10,BH49*'4 PEF'!$D$6)))))</f>
        <v>42.143766027036321</v>
      </c>
      <c r="BI20" s="21">
        <f>BI49*'4 PEF'!$D$8</f>
        <v>0</v>
      </c>
      <c r="BJ20" s="21">
        <f>IF($N20=2,BJ49*'4 PEF'!$D$4,IF(OR($N20=3,$N20=4,$N20=5,$N20=6),BJ49*'4 PEF'!$D$5,IF(OR($N20=7,$N20=8),BJ49*'4 PEF'!$D$8,IF($N20=9,BJ49*'4 PEF'!$D$7,IF($N20=10,BJ49*'4 PEF'!$D$6)))))</f>
        <v>7.3419999999999996</v>
      </c>
      <c r="BK20" s="21">
        <f>BK49*'4 PEF'!$D$8</f>
        <v>30.655244571426326</v>
      </c>
      <c r="BL20" s="21">
        <f>BL49*'4 PEF'!$D$8</f>
        <v>13.05806987749127</v>
      </c>
      <c r="BM20" s="39">
        <f>BM49*'4 PEF'!$D$8</f>
        <v>0</v>
      </c>
      <c r="BN20" s="40">
        <f t="shared" si="22"/>
        <v>93.199080475953906</v>
      </c>
      <c r="BO20" s="21">
        <f>IF($N20=2,BO49*'4 PEF'!$D$4,IF(OR($N20=3,$N20=4,$N20=5,$N20=6),BO49*'4 PEF'!$D$5,IF(OR($N20=7,$N20=8),BO49*'4 PEF'!$D$8,IF($N20=9,BO49*'4 PEF'!$D$7,IF($N20=10,BO49*'4 PEF'!$D$6)))))</f>
        <v>41.819206442540818</v>
      </c>
      <c r="BP20" s="21">
        <f>BP49*'4 PEF'!$D$8</f>
        <v>0</v>
      </c>
      <c r="BQ20" s="21">
        <f>IF($N20=2,BQ49*'4 PEF'!$D$4,IF(OR($N20=3,$N20=4,$N20=5,$N20=6),BQ49*'4 PEF'!$D$5,IF(OR($N20=7,$N20=8),BQ49*'4 PEF'!$D$8,IF($N20=9,BQ49*'4 PEF'!$D$7,IF($N20=10,BQ49*'4 PEF'!$D$6)))))</f>
        <v>11.659454545454544</v>
      </c>
      <c r="BR20" s="21">
        <f>BR49*'4 PEF'!$D$8</f>
        <v>31.526443636366412</v>
      </c>
      <c r="BS20" s="21">
        <f>BS49*'4 PEF'!$D$8</f>
        <v>12.554223973906474</v>
      </c>
      <c r="BT20" s="39">
        <f>BT49*'4 PEF'!$D$8</f>
        <v>0</v>
      </c>
      <c r="BU20" s="40">
        <f t="shared" si="23"/>
        <v>97.559328598268252</v>
      </c>
    </row>
    <row r="21" spans="1:73" ht="15" customHeight="1" x14ac:dyDescent="0.25">
      <c r="A21" s="188"/>
      <c r="B21" s="18">
        <v>16</v>
      </c>
      <c r="C21" s="26">
        <f>VLOOKUP(M21,[1]aux!$A$2:$B$35,2)</f>
        <v>33</v>
      </c>
      <c r="D21" s="55" t="s">
        <v>41</v>
      </c>
      <c r="E21" s="55" t="s">
        <v>41</v>
      </c>
      <c r="F21" s="54" t="s">
        <v>42</v>
      </c>
      <c r="G21" s="54" t="s">
        <v>42</v>
      </c>
      <c r="H21" s="54">
        <v>1</v>
      </c>
      <c r="I21" s="54">
        <f t="shared" si="2"/>
        <v>4</v>
      </c>
      <c r="J21" s="54">
        <f t="shared" si="3"/>
        <v>3</v>
      </c>
      <c r="K21" s="54">
        <f t="shared" si="4"/>
        <v>1</v>
      </c>
      <c r="L21" s="54">
        <f t="shared" si="5"/>
        <v>2</v>
      </c>
      <c r="M21" s="96">
        <f t="shared" si="6"/>
        <v>4312</v>
      </c>
      <c r="N21" s="54">
        <v>9</v>
      </c>
      <c r="O21" s="54">
        <v>0</v>
      </c>
      <c r="P21" s="54">
        <v>2</v>
      </c>
      <c r="Q21" s="54">
        <v>0</v>
      </c>
      <c r="R21" s="54">
        <v>2</v>
      </c>
      <c r="S21" s="54" t="s">
        <v>42</v>
      </c>
      <c r="T21" s="26">
        <f t="shared" si="7"/>
        <v>24</v>
      </c>
      <c r="U21" s="54">
        <v>1</v>
      </c>
      <c r="V21" s="54">
        <v>0</v>
      </c>
      <c r="W21" s="19"/>
      <c r="X21" s="11">
        <f>VLOOKUP($C21,[2]Helsinki!$BB$7:$BK$40,5)</f>
        <v>17</v>
      </c>
      <c r="Y21" s="11">
        <f>VLOOKUP($C21,[2]Helsinki!$BB$7:$BK$40,6)</f>
        <v>37</v>
      </c>
      <c r="Z21" s="11">
        <f>VLOOKUP($C21,[2]Helsinki!$BB$7:$BK$40,7)</f>
        <v>67</v>
      </c>
      <c r="AA21" s="11">
        <f>VLOOKUP($C21,[2]Helsinki!$BB$7:$BK$40,8)</f>
        <v>94</v>
      </c>
      <c r="AB21" s="11">
        <f>VLOOKUP($C21,[2]Helsinki!$BB$7:$BK$40,9)</f>
        <v>0</v>
      </c>
      <c r="AC21" s="11">
        <f>VLOOKUP($C21,[2]Helsinki!$BB$7:$BK$40,10)</f>
        <v>102</v>
      </c>
      <c r="AD21" s="12">
        <f t="shared" si="8"/>
        <v>169</v>
      </c>
      <c r="AE21" s="12">
        <f t="shared" si="9"/>
        <v>167</v>
      </c>
      <c r="AF21" s="12">
        <v>0</v>
      </c>
      <c r="AG21" s="12" t="s">
        <v>38</v>
      </c>
      <c r="AH21" s="12" t="s">
        <v>38</v>
      </c>
      <c r="AI21" s="12">
        <f t="shared" si="10"/>
        <v>136</v>
      </c>
      <c r="AJ21" s="12">
        <v>0</v>
      </c>
      <c r="AK21" s="12">
        <f t="shared" si="11"/>
        <v>152</v>
      </c>
      <c r="AL21" s="12">
        <f t="shared" si="12"/>
        <v>162</v>
      </c>
      <c r="AM21" s="12">
        <f t="shared" si="13"/>
        <v>185</v>
      </c>
      <c r="AN21" s="12">
        <f t="shared" si="14"/>
        <v>0</v>
      </c>
      <c r="AO21" s="14">
        <f t="shared" si="0"/>
        <v>361.65608410440785</v>
      </c>
      <c r="AP21" s="11">
        <f>VLOOKUP($C21,[1]Helsinki!$BB$7:$BK$40,5)</f>
        <v>17</v>
      </c>
      <c r="AQ21" s="11">
        <f>VLOOKUP($C21,[1]Helsinki!$BB$7:$BK$40,6)</f>
        <v>37</v>
      </c>
      <c r="AR21" s="11">
        <f>VLOOKUP($C21,[1]Helsinki!$BB$7:$BK$40,7)</f>
        <v>0</v>
      </c>
      <c r="AS21" s="11">
        <f>VLOOKUP($C21,[1]Helsinki!$BB$7:$BK$40,8)</f>
        <v>95</v>
      </c>
      <c r="AT21" s="11">
        <f>VLOOKUP($C21,[1]Helsinki!$BB$7:$BK$40,9)</f>
        <v>0</v>
      </c>
      <c r="AU21" s="11">
        <f>VLOOKUP($C21,[1]Helsinki!$BB$7:$BK$40,10)</f>
        <v>103</v>
      </c>
      <c r="AV21" s="12">
        <f t="shared" si="15"/>
        <v>170</v>
      </c>
      <c r="AW21" s="12">
        <f t="shared" si="16"/>
        <v>168</v>
      </c>
      <c r="AX21" s="12">
        <v>0</v>
      </c>
      <c r="AY21" s="12" t="s">
        <v>38</v>
      </c>
      <c r="AZ21" s="12" t="s">
        <v>38</v>
      </c>
      <c r="BA21" s="12">
        <f t="shared" si="17"/>
        <v>138</v>
      </c>
      <c r="BB21" s="12">
        <v>0</v>
      </c>
      <c r="BC21" s="12">
        <f t="shared" si="18"/>
        <v>153</v>
      </c>
      <c r="BD21" s="12">
        <f t="shared" si="19"/>
        <v>162</v>
      </c>
      <c r="BE21" s="12">
        <f t="shared" si="20"/>
        <v>186</v>
      </c>
      <c r="BF21" s="12">
        <f t="shared" si="21"/>
        <v>0</v>
      </c>
      <c r="BG21" s="14">
        <f t="shared" si="1"/>
        <v>233.14927552468296</v>
      </c>
      <c r="BH21" s="21">
        <f>IF($N21=2,BH50*'4 PEF'!$D$4,IF(OR($N21=3,$N21=4,$N21=5,$N21=6),BH50*'4 PEF'!$D$5,IF(OR($N21=7,$N21=8),BH50*'4 PEF'!$D$8,IF($N21=9,BH50*'4 PEF'!$D$7,IF($N21=10,BH50*'4 PEF'!$D$6)))))</f>
        <v>36.727418398951514</v>
      </c>
      <c r="BI21" s="21">
        <f>BI50*'4 PEF'!$D$8</f>
        <v>0</v>
      </c>
      <c r="BJ21" s="21">
        <f>IF($N21=2,BJ50*'4 PEF'!$D$4,IF(OR($N21=3,$N21=4,$N21=5,$N21=6),BJ50*'4 PEF'!$D$5,IF(OR($N21=7,$N21=8),BJ50*'4 PEF'!$D$8,IF($N21=9,BJ50*'4 PEF'!$D$7,IF($N21=10,BJ50*'4 PEF'!$D$6)))))</f>
        <v>7.3419999999999996</v>
      </c>
      <c r="BK21" s="21">
        <f>BK50*'4 PEF'!$D$8</f>
        <v>30.655244571426326</v>
      </c>
      <c r="BL21" s="21">
        <f>BL50*'4 PEF'!$D$8</f>
        <v>13.010690199170837</v>
      </c>
      <c r="BM21" s="39">
        <f>BM50*'4 PEF'!$D$8</f>
        <v>0</v>
      </c>
      <c r="BN21" s="40">
        <f t="shared" si="22"/>
        <v>87.735353169548674</v>
      </c>
      <c r="BO21" s="21">
        <f>IF($N21=2,BO50*'4 PEF'!$D$4,IF(OR($N21=3,$N21=4,$N21=5,$N21=6),BO50*'4 PEF'!$D$5,IF(OR($N21=7,$N21=8),BO50*'4 PEF'!$D$8,IF($N21=9,BO50*'4 PEF'!$D$7,IF($N21=10,BO50*'4 PEF'!$D$6)))))</f>
        <v>37.819964502766773</v>
      </c>
      <c r="BP21" s="21">
        <f>BP50*'4 PEF'!$D$8</f>
        <v>0</v>
      </c>
      <c r="BQ21" s="21">
        <f>IF($N21=2,BQ50*'4 PEF'!$D$4,IF(OR($N21=3,$N21=4,$N21=5,$N21=6),BQ50*'4 PEF'!$D$5,IF(OR($N21=7,$N21=8),BQ50*'4 PEF'!$D$8,IF($N21=9,BQ50*'4 PEF'!$D$7,IF($N21=10,BQ50*'4 PEF'!$D$6)))))</f>
        <v>11.659454545454544</v>
      </c>
      <c r="BR21" s="21">
        <f>BR50*'4 PEF'!$D$8</f>
        <v>31.526443636366412</v>
      </c>
      <c r="BS21" s="21">
        <f>BS50*'4 PEF'!$D$8</f>
        <v>12.524340478644337</v>
      </c>
      <c r="BT21" s="39">
        <f>BT50*'4 PEF'!$D$8</f>
        <v>0</v>
      </c>
      <c r="BU21" s="40">
        <f t="shared" si="23"/>
        <v>93.530203163232059</v>
      </c>
    </row>
    <row r="22" spans="1:73" ht="15" customHeight="1" x14ac:dyDescent="0.25">
      <c r="A22" s="188"/>
      <c r="B22" s="18">
        <v>17</v>
      </c>
      <c r="C22" s="26">
        <f>VLOOKUP(M22,[1]aux!$A$2:$B$35,2)</f>
        <v>31</v>
      </c>
      <c r="D22" s="55" t="s">
        <v>41</v>
      </c>
      <c r="E22" s="55" t="s">
        <v>41</v>
      </c>
      <c r="F22" s="54" t="s">
        <v>42</v>
      </c>
      <c r="G22" s="54" t="s">
        <v>42</v>
      </c>
      <c r="H22" s="54">
        <v>0</v>
      </c>
      <c r="I22" s="54">
        <f t="shared" si="2"/>
        <v>4</v>
      </c>
      <c r="J22" s="54">
        <f t="shared" si="3"/>
        <v>3</v>
      </c>
      <c r="K22" s="54">
        <f t="shared" si="4"/>
        <v>1</v>
      </c>
      <c r="L22" s="54">
        <f t="shared" si="5"/>
        <v>1</v>
      </c>
      <c r="M22" s="96">
        <f t="shared" si="6"/>
        <v>4311</v>
      </c>
      <c r="N22" s="54">
        <v>9</v>
      </c>
      <c r="O22" s="54">
        <v>0</v>
      </c>
      <c r="P22" s="54">
        <v>2</v>
      </c>
      <c r="Q22" s="54">
        <v>0</v>
      </c>
      <c r="R22" s="54">
        <v>2</v>
      </c>
      <c r="S22" s="54" t="s">
        <v>42</v>
      </c>
      <c r="T22" s="26">
        <f t="shared" si="7"/>
        <v>24</v>
      </c>
      <c r="U22" s="54">
        <v>1</v>
      </c>
      <c r="V22" s="54">
        <v>1</v>
      </c>
      <c r="W22" s="19"/>
      <c r="X22" s="11">
        <f>VLOOKUP($C22,[2]Helsinki!$BB$7:$BK$40,5)</f>
        <v>17</v>
      </c>
      <c r="Y22" s="11">
        <f>VLOOKUP($C22,[2]Helsinki!$BB$7:$BK$40,6)</f>
        <v>37</v>
      </c>
      <c r="Z22" s="11">
        <f>VLOOKUP($C22,[2]Helsinki!$BB$7:$BK$40,7)</f>
        <v>67</v>
      </c>
      <c r="AA22" s="11">
        <f>VLOOKUP($C22,[2]Helsinki!$BB$7:$BK$40,8)</f>
        <v>94</v>
      </c>
      <c r="AB22" s="11">
        <f>VLOOKUP($C22,[2]Helsinki!$BB$7:$BK$40,9)</f>
        <v>0</v>
      </c>
      <c r="AC22" s="11">
        <f>VLOOKUP($C22,[2]Helsinki!$BB$7:$BK$40,10)</f>
        <v>102</v>
      </c>
      <c r="AD22" s="12">
        <f t="shared" si="8"/>
        <v>0</v>
      </c>
      <c r="AE22" s="12">
        <f t="shared" si="9"/>
        <v>0</v>
      </c>
      <c r="AF22" s="12">
        <v>0</v>
      </c>
      <c r="AG22" s="12" t="s">
        <v>38</v>
      </c>
      <c r="AH22" s="12" t="s">
        <v>38</v>
      </c>
      <c r="AI22" s="12">
        <f t="shared" si="10"/>
        <v>136</v>
      </c>
      <c r="AJ22" s="12">
        <v>0</v>
      </c>
      <c r="AK22" s="12">
        <f t="shared" si="11"/>
        <v>152</v>
      </c>
      <c r="AL22" s="12">
        <f t="shared" si="12"/>
        <v>162</v>
      </c>
      <c r="AM22" s="12">
        <f t="shared" si="13"/>
        <v>185</v>
      </c>
      <c r="AN22" s="12">
        <f t="shared" si="14"/>
        <v>184</v>
      </c>
      <c r="AO22" s="14">
        <f t="shared" si="0"/>
        <v>390.90437405598169</v>
      </c>
      <c r="AP22" s="11">
        <f>VLOOKUP($C22,[1]Helsinki!$BB$7:$BK$40,5)</f>
        <v>17</v>
      </c>
      <c r="AQ22" s="11">
        <f>VLOOKUP($C22,[1]Helsinki!$BB$7:$BK$40,6)</f>
        <v>37</v>
      </c>
      <c r="AR22" s="11">
        <f>VLOOKUP($C22,[1]Helsinki!$BB$7:$BK$40,7)</f>
        <v>0</v>
      </c>
      <c r="AS22" s="11">
        <f>VLOOKUP($C22,[1]Helsinki!$BB$7:$BK$40,8)</f>
        <v>95</v>
      </c>
      <c r="AT22" s="11">
        <f>VLOOKUP($C22,[1]Helsinki!$BB$7:$BK$40,9)</f>
        <v>0</v>
      </c>
      <c r="AU22" s="11">
        <f>VLOOKUP($C22,[1]Helsinki!$BB$7:$BK$40,10)</f>
        <v>103</v>
      </c>
      <c r="AV22" s="12">
        <f t="shared" si="15"/>
        <v>0</v>
      </c>
      <c r="AW22" s="12">
        <f t="shared" si="16"/>
        <v>0</v>
      </c>
      <c r="AX22" s="12">
        <v>0</v>
      </c>
      <c r="AY22" s="12" t="s">
        <v>38</v>
      </c>
      <c r="AZ22" s="12" t="s">
        <v>38</v>
      </c>
      <c r="BA22" s="12">
        <f t="shared" si="17"/>
        <v>138</v>
      </c>
      <c r="BB22" s="12">
        <v>0</v>
      </c>
      <c r="BC22" s="12">
        <f t="shared" si="18"/>
        <v>153</v>
      </c>
      <c r="BD22" s="12">
        <f t="shared" si="19"/>
        <v>162</v>
      </c>
      <c r="BE22" s="12">
        <f t="shared" si="20"/>
        <v>186</v>
      </c>
      <c r="BF22" s="12">
        <f t="shared" si="21"/>
        <v>184</v>
      </c>
      <c r="BG22" s="14">
        <f t="shared" si="1"/>
        <v>231.96632380408721</v>
      </c>
      <c r="BH22" s="21">
        <f>IF($N22=2,BH51*'4 PEF'!$D$4,IF(OR($N22=3,$N22=4,$N22=5,$N22=6),BH51*'4 PEF'!$D$5,IF(OR($N22=7,$N22=8),BH51*'4 PEF'!$D$8,IF($N22=9,BH51*'4 PEF'!$D$7,IF($N22=10,BH51*'4 PEF'!$D$6)))))</f>
        <v>55.252022822497942</v>
      </c>
      <c r="BI22" s="21">
        <f>BI51*'4 PEF'!$D$8</f>
        <v>0</v>
      </c>
      <c r="BJ22" s="21">
        <f>IF($N22=2,BJ51*'4 PEF'!$D$4,IF(OR($N22=3,$N22=4,$N22=5,$N22=6),BJ51*'4 PEF'!$D$5,IF(OR($N22=7,$N22=8),BJ51*'4 PEF'!$D$8,IF($N22=9,BJ51*'4 PEF'!$D$7,IF($N22=10,BJ51*'4 PEF'!$D$6)))))</f>
        <v>7.3419999999999996</v>
      </c>
      <c r="BK22" s="21">
        <f>BK51*'4 PEF'!$D$8</f>
        <v>30.655244571426326</v>
      </c>
      <c r="BL22" s="21">
        <f>BL51*'4 PEF'!$D$8</f>
        <v>1.2009210370981478</v>
      </c>
      <c r="BM22" s="39">
        <f>BM51*'4 PEF'!$D$8</f>
        <v>-42.775714285714287</v>
      </c>
      <c r="BN22" s="40">
        <f t="shared" si="22"/>
        <v>51.674474145308125</v>
      </c>
      <c r="BO22" s="21">
        <f>IF($N22=2,BO51*'4 PEF'!$D$4,IF(OR($N22=3,$N22=4,$N22=5,$N22=6),BO51*'4 PEF'!$D$5,IF(OR($N22=7,$N22=8),BO51*'4 PEF'!$D$8,IF($N22=9,BO51*'4 PEF'!$D$7,IF($N22=10,BO51*'4 PEF'!$D$6)))))</f>
        <v>56.178421870117305</v>
      </c>
      <c r="BP22" s="21">
        <f>BP51*'4 PEF'!$D$8</f>
        <v>0</v>
      </c>
      <c r="BQ22" s="21">
        <f>IF($N22=2,BQ51*'4 PEF'!$D$4,IF(OR($N22=3,$N22=4,$N22=5,$N22=6),BQ51*'4 PEF'!$D$5,IF(OR($N22=7,$N22=8),BQ51*'4 PEF'!$D$8,IF($N22=9,BQ51*'4 PEF'!$D$7,IF($N22=10,BQ51*'4 PEF'!$D$6)))))</f>
        <v>11.659454545454544</v>
      </c>
      <c r="BR22" s="21">
        <f>BR51*'4 PEF'!$D$8</f>
        <v>31.526443636366412</v>
      </c>
      <c r="BS22" s="21">
        <f>BS51*'4 PEF'!$D$8</f>
        <v>1.0877679990772637</v>
      </c>
      <c r="BT22" s="39">
        <f>BT51*'4 PEF'!$D$8</f>
        <v>-26.784545454545455</v>
      </c>
      <c r="BU22" s="40">
        <f t="shared" si="23"/>
        <v>73.667542596470071</v>
      </c>
    </row>
    <row r="23" spans="1:73" ht="15" customHeight="1" x14ac:dyDescent="0.25">
      <c r="A23" s="188"/>
      <c r="B23" s="18">
        <v>18</v>
      </c>
      <c r="C23" s="26">
        <f>VLOOKUP(M23,[1]aux!$A$2:$B$35,2)</f>
        <v>21</v>
      </c>
      <c r="D23" s="55" t="s">
        <v>40</v>
      </c>
      <c r="E23" s="55" t="s">
        <v>40</v>
      </c>
      <c r="F23" s="54" t="s">
        <v>42</v>
      </c>
      <c r="G23" s="54" t="s">
        <v>42</v>
      </c>
      <c r="H23" s="54">
        <v>1</v>
      </c>
      <c r="I23" s="54">
        <f t="shared" si="2"/>
        <v>3</v>
      </c>
      <c r="J23" s="54">
        <f t="shared" si="3"/>
        <v>2</v>
      </c>
      <c r="K23" s="54">
        <f t="shared" si="4"/>
        <v>1</v>
      </c>
      <c r="L23" s="54">
        <f t="shared" si="5"/>
        <v>2</v>
      </c>
      <c r="M23" s="96">
        <f t="shared" si="6"/>
        <v>3212</v>
      </c>
      <c r="N23" s="54">
        <v>9</v>
      </c>
      <c r="O23" s="54">
        <v>0</v>
      </c>
      <c r="P23" s="54">
        <v>2</v>
      </c>
      <c r="Q23" s="54">
        <v>0</v>
      </c>
      <c r="R23" s="54">
        <v>2</v>
      </c>
      <c r="S23" s="54" t="s">
        <v>42</v>
      </c>
      <c r="T23" s="26">
        <f>IF(U23=0,IF(OR(N23=2,N23=3),14,IF(N23=7,16,IF(N23=8,17,IF(N23=9,18,IF(N23=10,19,15))))),IF(U23=1,IF(OR(N23=2,N23=3),20,IF(N23=7,22,IF(N23=8,23,IF(N23=9,24,IF(N23=10,25,21)))))))</f>
        <v>24</v>
      </c>
      <c r="U23" s="54">
        <v>1</v>
      </c>
      <c r="V23" s="54">
        <v>1</v>
      </c>
      <c r="W23" s="19"/>
      <c r="X23" s="11">
        <f>VLOOKUP($C23,[2]Helsinki!$BB$7:$BK$40,5)</f>
        <v>15</v>
      </c>
      <c r="Y23" s="11">
        <f>VLOOKUP($C23,[2]Helsinki!$BB$7:$BK$40,6)</f>
        <v>35</v>
      </c>
      <c r="Z23" s="11">
        <f>VLOOKUP($C23,[2]Helsinki!$BB$7:$BK$40,7)</f>
        <v>65</v>
      </c>
      <c r="AA23" s="11">
        <f>VLOOKUP($C23,[2]Helsinki!$BB$7:$BK$40,8)</f>
        <v>92</v>
      </c>
      <c r="AB23" s="11">
        <f>VLOOKUP($C23,[2]Helsinki!$BB$7:$BK$40,9)</f>
        <v>0</v>
      </c>
      <c r="AC23" s="11">
        <f>VLOOKUP($C23,[2]Helsinki!$BB$7:$BK$40,10)</f>
        <v>102</v>
      </c>
      <c r="AD23" s="12">
        <f t="shared" si="8"/>
        <v>169</v>
      </c>
      <c r="AE23" s="12">
        <f t="shared" si="9"/>
        <v>167</v>
      </c>
      <c r="AF23" s="12">
        <v>0</v>
      </c>
      <c r="AG23" s="12" t="s">
        <v>38</v>
      </c>
      <c r="AH23" s="12" t="s">
        <v>38</v>
      </c>
      <c r="AI23" s="12">
        <f t="shared" si="10"/>
        <v>136</v>
      </c>
      <c r="AJ23" s="12">
        <v>0</v>
      </c>
      <c r="AK23" s="12">
        <f t="shared" si="11"/>
        <v>152</v>
      </c>
      <c r="AL23" s="12">
        <f t="shared" si="12"/>
        <v>162</v>
      </c>
      <c r="AM23" s="12">
        <f t="shared" si="13"/>
        <v>185</v>
      </c>
      <c r="AN23" s="12">
        <f t="shared" si="14"/>
        <v>184</v>
      </c>
      <c r="AO23" s="14">
        <f t="shared" si="0"/>
        <v>361.18239263814627</v>
      </c>
      <c r="AP23" s="11">
        <f>VLOOKUP($C23,[1]Helsinki!$BB$7:$BK$40,5)</f>
        <v>15</v>
      </c>
      <c r="AQ23" s="11">
        <f>VLOOKUP($C23,[1]Helsinki!$BB$7:$BK$40,6)</f>
        <v>35</v>
      </c>
      <c r="AR23" s="11">
        <f>VLOOKUP($C23,[1]Helsinki!$BB$7:$BK$40,7)</f>
        <v>0</v>
      </c>
      <c r="AS23" s="11">
        <f>VLOOKUP($C23,[1]Helsinki!$BB$7:$BK$40,8)</f>
        <v>93</v>
      </c>
      <c r="AT23" s="11">
        <f>VLOOKUP($C23,[1]Helsinki!$BB$7:$BK$40,9)</f>
        <v>0</v>
      </c>
      <c r="AU23" s="11">
        <f>VLOOKUP($C23,[1]Helsinki!$BB$7:$BK$40,10)</f>
        <v>103</v>
      </c>
      <c r="AV23" s="12">
        <f t="shared" si="15"/>
        <v>170</v>
      </c>
      <c r="AW23" s="12">
        <f t="shared" si="16"/>
        <v>168</v>
      </c>
      <c r="AX23" s="12">
        <v>0</v>
      </c>
      <c r="AY23" s="12" t="s">
        <v>38</v>
      </c>
      <c r="AZ23" s="12" t="s">
        <v>38</v>
      </c>
      <c r="BA23" s="12">
        <f t="shared" si="17"/>
        <v>138</v>
      </c>
      <c r="BB23" s="12">
        <v>0</v>
      </c>
      <c r="BC23" s="12">
        <f t="shared" si="18"/>
        <v>153</v>
      </c>
      <c r="BD23" s="12">
        <f t="shared" si="19"/>
        <v>162</v>
      </c>
      <c r="BE23" s="12">
        <f t="shared" si="20"/>
        <v>186</v>
      </c>
      <c r="BF23" s="12">
        <f t="shared" si="21"/>
        <v>184</v>
      </c>
      <c r="BG23" s="14">
        <f t="shared" si="1"/>
        <v>228.05738476138762</v>
      </c>
      <c r="BH23" s="21">
        <f>IF($N23=2,BH52*'4 PEF'!$D$4,IF(OR($N23=3,$N23=4,$N23=5,$N23=6),BH52*'4 PEF'!$D$5,IF(OR($N23=7,$N23=8),BH52*'4 PEF'!$D$8,IF($N23=9,BH52*'4 PEF'!$D$7,IF($N23=10,BH52*'4 PEF'!$D$6)))))</f>
        <v>42.143766027036321</v>
      </c>
      <c r="BI23" s="21">
        <f>BI52*'4 PEF'!$D$8</f>
        <v>0</v>
      </c>
      <c r="BJ23" s="21">
        <f>IF($N23=2,BJ52*'4 PEF'!$D$4,IF(OR($N23=3,$N23=4,$N23=5,$N23=6),BJ52*'4 PEF'!$D$5,IF(OR($N23=7,$N23=8),BJ52*'4 PEF'!$D$8,IF($N23=9,BJ52*'4 PEF'!$D$7,IF($N23=10,BJ52*'4 PEF'!$D$6)))))</f>
        <v>7.3419999999999996</v>
      </c>
      <c r="BK23" s="21">
        <f>BK52*'4 PEF'!$D$8</f>
        <v>30.655244571426326</v>
      </c>
      <c r="BL23" s="21">
        <f>BL52*'4 PEF'!$D$8</f>
        <v>13.05806987749127</v>
      </c>
      <c r="BM23" s="39">
        <f>BM52*'4 PEF'!$D$8</f>
        <v>-42.775714285714287</v>
      </c>
      <c r="BN23" s="40">
        <f t="shared" si="22"/>
        <v>50.423366190239619</v>
      </c>
      <c r="BO23" s="21">
        <f>IF($N23=2,BO52*'4 PEF'!$D$4,IF(OR($N23=3,$N23=4,$N23=5,$N23=6),BO52*'4 PEF'!$D$5,IF(OR($N23=7,$N23=8),BO52*'4 PEF'!$D$8,IF($N23=9,BO52*'4 PEF'!$D$7,IF($N23=10,BO52*'4 PEF'!$D$6)))))</f>
        <v>41.819206442540818</v>
      </c>
      <c r="BP23" s="21">
        <f>BP52*'4 PEF'!$D$8</f>
        <v>0</v>
      </c>
      <c r="BQ23" s="21">
        <f>IF($N23=2,BQ52*'4 PEF'!$D$4,IF(OR($N23=3,$N23=4,$N23=5,$N23=6),BQ52*'4 PEF'!$D$5,IF(OR($N23=7,$N23=8),BQ52*'4 PEF'!$D$8,IF($N23=9,BQ52*'4 PEF'!$D$7,IF($N23=10,BQ52*'4 PEF'!$D$6)))))</f>
        <v>11.659454545454544</v>
      </c>
      <c r="BR23" s="21">
        <f>BR52*'4 PEF'!$D$8</f>
        <v>31.526443636366412</v>
      </c>
      <c r="BS23" s="21">
        <f>BS52*'4 PEF'!$D$8</f>
        <v>12.554223973906474</v>
      </c>
      <c r="BT23" s="39">
        <f>BT52*'4 PEF'!$D$8</f>
        <v>-26.784545454545455</v>
      </c>
      <c r="BU23" s="40">
        <f t="shared" si="23"/>
        <v>70.7747831437228</v>
      </c>
    </row>
    <row r="24" spans="1:73" ht="15" customHeight="1" x14ac:dyDescent="0.25">
      <c r="A24" s="188"/>
      <c r="B24" s="18">
        <v>19</v>
      </c>
      <c r="C24" s="26">
        <f>VLOOKUP(M24,[1]aux!$A$2:$B$35,2)</f>
        <v>33</v>
      </c>
      <c r="D24" s="55" t="s">
        <v>41</v>
      </c>
      <c r="E24" s="55" t="s">
        <v>41</v>
      </c>
      <c r="F24" s="54" t="s">
        <v>42</v>
      </c>
      <c r="G24" s="54" t="s">
        <v>42</v>
      </c>
      <c r="H24" s="54">
        <v>1</v>
      </c>
      <c r="I24" s="54">
        <f t="shared" si="2"/>
        <v>4</v>
      </c>
      <c r="J24" s="54">
        <f t="shared" si="3"/>
        <v>3</v>
      </c>
      <c r="K24" s="54">
        <f t="shared" si="4"/>
        <v>1</v>
      </c>
      <c r="L24" s="54">
        <f t="shared" si="5"/>
        <v>2</v>
      </c>
      <c r="M24" s="96">
        <f t="shared" si="6"/>
        <v>4312</v>
      </c>
      <c r="N24" s="54">
        <v>9</v>
      </c>
      <c r="O24" s="54">
        <v>0</v>
      </c>
      <c r="P24" s="54">
        <v>2</v>
      </c>
      <c r="Q24" s="54">
        <v>0</v>
      </c>
      <c r="R24" s="54">
        <v>2</v>
      </c>
      <c r="S24" s="54" t="s">
        <v>42</v>
      </c>
      <c r="T24" s="26">
        <f t="shared" si="7"/>
        <v>24</v>
      </c>
      <c r="U24" s="54">
        <v>1</v>
      </c>
      <c r="V24" s="54">
        <v>1</v>
      </c>
      <c r="W24" s="19"/>
      <c r="X24" s="11">
        <f>VLOOKUP($C24,[2]Helsinki!$BB$7:$BK$40,5)</f>
        <v>17</v>
      </c>
      <c r="Y24" s="11">
        <f>VLOOKUP($C24,[2]Helsinki!$BB$7:$BK$40,6)</f>
        <v>37</v>
      </c>
      <c r="Z24" s="11">
        <f>VLOOKUP($C24,[2]Helsinki!$BB$7:$BK$40,7)</f>
        <v>67</v>
      </c>
      <c r="AA24" s="11">
        <f>VLOOKUP($C24,[2]Helsinki!$BB$7:$BK$40,8)</f>
        <v>94</v>
      </c>
      <c r="AB24" s="11">
        <f>VLOOKUP($C24,[2]Helsinki!$BB$7:$BK$40,9)</f>
        <v>0</v>
      </c>
      <c r="AC24" s="11">
        <f>VLOOKUP($C24,[2]Helsinki!$BB$7:$BK$40,10)</f>
        <v>102</v>
      </c>
      <c r="AD24" s="12">
        <f t="shared" si="8"/>
        <v>169</v>
      </c>
      <c r="AE24" s="12">
        <f t="shared" si="9"/>
        <v>167</v>
      </c>
      <c r="AF24" s="12">
        <v>0</v>
      </c>
      <c r="AG24" s="12" t="s">
        <v>38</v>
      </c>
      <c r="AH24" s="12" t="s">
        <v>38</v>
      </c>
      <c r="AI24" s="12">
        <f t="shared" si="10"/>
        <v>136</v>
      </c>
      <c r="AJ24" s="12">
        <v>0</v>
      </c>
      <c r="AK24" s="12">
        <f t="shared" si="11"/>
        <v>152</v>
      </c>
      <c r="AL24" s="12">
        <f t="shared" si="12"/>
        <v>162</v>
      </c>
      <c r="AM24" s="12">
        <f t="shared" si="13"/>
        <v>185</v>
      </c>
      <c r="AN24" s="12">
        <f t="shared" si="14"/>
        <v>184</v>
      </c>
      <c r="AO24" s="14">
        <f t="shared" si="0"/>
        <v>405.12036981869358</v>
      </c>
      <c r="AP24" s="11">
        <f>VLOOKUP($C24,[1]Helsinki!$BB$7:$BK$40,5)</f>
        <v>17</v>
      </c>
      <c r="AQ24" s="11">
        <f>VLOOKUP($C24,[1]Helsinki!$BB$7:$BK$40,6)</f>
        <v>37</v>
      </c>
      <c r="AR24" s="11">
        <f>VLOOKUP($C24,[1]Helsinki!$BB$7:$BK$40,7)</f>
        <v>0</v>
      </c>
      <c r="AS24" s="11">
        <f>VLOOKUP($C24,[1]Helsinki!$BB$7:$BK$40,8)</f>
        <v>95</v>
      </c>
      <c r="AT24" s="11">
        <f>VLOOKUP($C24,[1]Helsinki!$BB$7:$BK$40,9)</f>
        <v>0</v>
      </c>
      <c r="AU24" s="11">
        <f>VLOOKUP($C24,[1]Helsinki!$BB$7:$BK$40,10)</f>
        <v>103</v>
      </c>
      <c r="AV24" s="12">
        <f t="shared" si="15"/>
        <v>170</v>
      </c>
      <c r="AW24" s="12">
        <f t="shared" si="16"/>
        <v>168</v>
      </c>
      <c r="AX24" s="12">
        <v>0</v>
      </c>
      <c r="AY24" s="12" t="s">
        <v>38</v>
      </c>
      <c r="AZ24" s="12" t="s">
        <v>38</v>
      </c>
      <c r="BA24" s="12">
        <f t="shared" si="17"/>
        <v>138</v>
      </c>
      <c r="BB24" s="12">
        <v>0</v>
      </c>
      <c r="BC24" s="12">
        <f t="shared" si="18"/>
        <v>153</v>
      </c>
      <c r="BD24" s="12">
        <f t="shared" si="19"/>
        <v>162</v>
      </c>
      <c r="BE24" s="12">
        <f t="shared" si="20"/>
        <v>186</v>
      </c>
      <c r="BF24" s="12">
        <f t="shared" si="21"/>
        <v>184</v>
      </c>
      <c r="BG24" s="14">
        <f t="shared" si="1"/>
        <v>260.19371996912741</v>
      </c>
      <c r="BH24" s="21">
        <f>IF($N24=2,BH53*'4 PEF'!$D$4,IF(OR($N24=3,$N24=4,$N24=5,$N24=6),BH53*'4 PEF'!$D$5,IF(OR($N24=7,$N24=8),BH53*'4 PEF'!$D$8,IF($N24=9,BH53*'4 PEF'!$D$7,IF($N24=10,BH53*'4 PEF'!$D$6)))))</f>
        <v>36.727418398951514</v>
      </c>
      <c r="BI24" s="21">
        <f>BI53*'4 PEF'!$D$8</f>
        <v>0</v>
      </c>
      <c r="BJ24" s="21">
        <f>IF($N24=2,BJ53*'4 PEF'!$D$4,IF(OR($N24=3,$N24=4,$N24=5,$N24=6),BJ53*'4 PEF'!$D$5,IF(OR($N24=7,$N24=8),BJ53*'4 PEF'!$D$8,IF($N24=9,BJ53*'4 PEF'!$D$7,IF($N24=10,BJ53*'4 PEF'!$D$6)))))</f>
        <v>7.3419999999999996</v>
      </c>
      <c r="BK24" s="21">
        <f>BK53*'4 PEF'!$D$8</f>
        <v>30.655244571426326</v>
      </c>
      <c r="BL24" s="21">
        <f>BL53*'4 PEF'!$D$8</f>
        <v>13.010690199170837</v>
      </c>
      <c r="BM24" s="39">
        <f>BM53*'4 PEF'!$D$8</f>
        <v>-42.775714285714287</v>
      </c>
      <c r="BN24" s="40">
        <f t="shared" si="22"/>
        <v>44.959638883834387</v>
      </c>
      <c r="BO24" s="21">
        <f>IF($N24=2,BO53*'4 PEF'!$D$4,IF(OR($N24=3,$N24=4,$N24=5,$N24=6),BO53*'4 PEF'!$D$5,IF(OR($N24=7,$N24=8),BO53*'4 PEF'!$D$8,IF($N24=9,BO53*'4 PEF'!$D$7,IF($N24=10,BO53*'4 PEF'!$D$6)))))</f>
        <v>37.819964502766773</v>
      </c>
      <c r="BP24" s="21">
        <f>BP53*'4 PEF'!$D$8</f>
        <v>0</v>
      </c>
      <c r="BQ24" s="21">
        <f>IF($N24=2,BQ53*'4 PEF'!$D$4,IF(OR($N24=3,$N24=4,$N24=5,$N24=6),BQ53*'4 PEF'!$D$5,IF(OR($N24=7,$N24=8),BQ53*'4 PEF'!$D$8,IF($N24=9,BQ53*'4 PEF'!$D$7,IF($N24=10,BQ53*'4 PEF'!$D$6)))))</f>
        <v>11.659454545454544</v>
      </c>
      <c r="BR24" s="21">
        <f>BR53*'4 PEF'!$D$8</f>
        <v>31.526443636366412</v>
      </c>
      <c r="BS24" s="21">
        <f>BS53*'4 PEF'!$D$8</f>
        <v>12.524340478644337</v>
      </c>
      <c r="BT24" s="39">
        <f>BT53*'4 PEF'!$D$8</f>
        <v>-26.784545454545455</v>
      </c>
      <c r="BU24" s="40">
        <f t="shared" si="23"/>
        <v>66.745657708686608</v>
      </c>
    </row>
    <row r="25" spans="1:73" ht="15" customHeight="1" x14ac:dyDescent="0.25">
      <c r="A25" s="188"/>
      <c r="B25" s="100">
        <v>20</v>
      </c>
      <c r="C25" s="37">
        <f>VLOOKUP(M25,[1]aux!$A$2:$B$35,2)</f>
        <v>33</v>
      </c>
      <c r="D25" s="102" t="s">
        <v>41</v>
      </c>
      <c r="E25" s="102" t="s">
        <v>41</v>
      </c>
      <c r="F25" s="102" t="s">
        <v>42</v>
      </c>
      <c r="G25" s="102" t="s">
        <v>42</v>
      </c>
      <c r="H25" s="102">
        <v>1</v>
      </c>
      <c r="I25" s="102">
        <f t="shared" ref="I25" si="24">IF(D25="-",1,IF(D25="o",2,IF(D25="o+",3,IF(D25="+",4))))</f>
        <v>4</v>
      </c>
      <c r="J25" s="102">
        <f t="shared" ref="J25" si="25">IF(E25="o",1,IF(E25="o+",2,IF(E25="+",3)))</f>
        <v>3</v>
      </c>
      <c r="K25" s="102">
        <f t="shared" ref="K25" si="26">IF(F25="o",1,IF(F25="+",2))</f>
        <v>1</v>
      </c>
      <c r="L25" s="102">
        <f t="shared" ref="L25" si="27">IF(H25=0,1,IF(H25=1,2))</f>
        <v>2</v>
      </c>
      <c r="M25" s="103">
        <f t="shared" si="6"/>
        <v>4312</v>
      </c>
      <c r="N25" s="102">
        <v>10</v>
      </c>
      <c r="O25" s="54">
        <v>0</v>
      </c>
      <c r="P25" s="102">
        <v>1</v>
      </c>
      <c r="Q25" s="54">
        <v>0</v>
      </c>
      <c r="R25" s="102">
        <v>2</v>
      </c>
      <c r="S25" s="102" t="s">
        <v>42</v>
      </c>
      <c r="T25" s="37">
        <f t="shared" si="7"/>
        <v>25</v>
      </c>
      <c r="U25" s="102">
        <v>1</v>
      </c>
      <c r="V25" s="102">
        <v>1</v>
      </c>
      <c r="W25" s="8"/>
      <c r="X25" s="101">
        <f>VLOOKUP($C25,[2]Helsinki!$BB$7:$BK$40,5)</f>
        <v>17</v>
      </c>
      <c r="Y25" s="11">
        <f>VLOOKUP($C25,[2]Helsinki!$BB$7:$BK$40,6)</f>
        <v>37</v>
      </c>
      <c r="Z25" s="11">
        <f>VLOOKUP($C25,[2]Helsinki!$BB$7:$BK$40,7)</f>
        <v>67</v>
      </c>
      <c r="AA25" s="11">
        <f>VLOOKUP($C25,[2]Helsinki!$BB$7:$BK$40,8)</f>
        <v>94</v>
      </c>
      <c r="AB25" s="11">
        <f>VLOOKUP($C25,[2]Helsinki!$BB$7:$BK$40,9)</f>
        <v>0</v>
      </c>
      <c r="AC25" s="11">
        <f>VLOOKUP($C25,[2]Helsinki!$BB$7:$BK$40,10)</f>
        <v>102</v>
      </c>
      <c r="AD25" s="12">
        <f t="shared" si="8"/>
        <v>169</v>
      </c>
      <c r="AE25" s="12">
        <f t="shared" si="9"/>
        <v>167</v>
      </c>
      <c r="AF25" s="12">
        <v>0</v>
      </c>
      <c r="AG25" s="12" t="s">
        <v>38</v>
      </c>
      <c r="AH25" s="12" t="s">
        <v>38</v>
      </c>
      <c r="AI25" s="12">
        <f t="shared" si="10"/>
        <v>189</v>
      </c>
      <c r="AJ25" s="12">
        <v>0</v>
      </c>
      <c r="AK25" s="12">
        <f t="shared" si="11"/>
        <v>148</v>
      </c>
      <c r="AL25" s="12">
        <f t="shared" si="12"/>
        <v>162</v>
      </c>
      <c r="AM25" s="12">
        <f t="shared" si="13"/>
        <v>185</v>
      </c>
      <c r="AN25" s="12">
        <f t="shared" si="14"/>
        <v>184</v>
      </c>
      <c r="AO25" s="14">
        <f t="shared" si="0"/>
        <v>488.4911091753865</v>
      </c>
      <c r="AP25" s="11">
        <f>VLOOKUP($C25,[1]Helsinki!$BB$7:$BK$40,5)</f>
        <v>17</v>
      </c>
      <c r="AQ25" s="11">
        <f>VLOOKUP($C25,[1]Helsinki!$BB$7:$BK$40,6)</f>
        <v>37</v>
      </c>
      <c r="AR25" s="11">
        <f>VLOOKUP($C25,[1]Helsinki!$BB$7:$BK$40,7)</f>
        <v>0</v>
      </c>
      <c r="AS25" s="11">
        <f>VLOOKUP($C25,[1]Helsinki!$BB$7:$BK$40,8)</f>
        <v>95</v>
      </c>
      <c r="AT25" s="11">
        <f>VLOOKUP($C25,[1]Helsinki!$BB$7:$BK$40,9)</f>
        <v>0</v>
      </c>
      <c r="AU25" s="11">
        <f>VLOOKUP($C25,[1]Helsinki!$BB$7:$BK$40,10)</f>
        <v>103</v>
      </c>
      <c r="AV25" s="12">
        <f t="shared" si="15"/>
        <v>170</v>
      </c>
      <c r="AW25" s="12">
        <f t="shared" si="16"/>
        <v>168</v>
      </c>
      <c r="AX25" s="12">
        <v>0</v>
      </c>
      <c r="AY25" s="12" t="s">
        <v>38</v>
      </c>
      <c r="AZ25" s="12" t="s">
        <v>38</v>
      </c>
      <c r="BA25" s="12">
        <f t="shared" si="17"/>
        <v>190</v>
      </c>
      <c r="BB25" s="12">
        <v>0</v>
      </c>
      <c r="BC25" s="12">
        <f t="shared" si="18"/>
        <v>149</v>
      </c>
      <c r="BD25" s="12">
        <f t="shared" si="19"/>
        <v>162</v>
      </c>
      <c r="BE25" s="12">
        <f t="shared" si="20"/>
        <v>186</v>
      </c>
      <c r="BF25" s="12">
        <f t="shared" si="21"/>
        <v>184</v>
      </c>
      <c r="BG25" s="14">
        <f t="shared" si="1"/>
        <v>304.25712291853665</v>
      </c>
      <c r="BH25" s="21">
        <f>IF($N25=2,BH54*'4 PEF'!$D$4,IF(OR($N25=3,$N25=4,$N25=5,$N25=6),BH54*'4 PEF'!$D$5,IF(OR($N25=7,$N25=8),BH54*'4 PEF'!$D$8,IF($N25=9,BH54*'4 PEF'!$D$7,IF($N25=10,BH54*'4 PEF'!$D$6)))))</f>
        <v>27.661563905915866</v>
      </c>
      <c r="BI25" s="21">
        <f>BI54*'4 PEF'!$D$8</f>
        <v>0</v>
      </c>
      <c r="BJ25" s="21">
        <f>IF($N25=2,BJ54*'4 PEF'!$D$4,IF(OR($N25=3,$N25=4,$N25=5,$N25=6),BJ54*'4 PEF'!$D$5,IF(OR($N25=7,$N25=8),BJ54*'4 PEF'!$D$8,IF($N25=9,BJ54*'4 PEF'!$D$7,IF($N25=10,BJ54*'4 PEF'!$D$6)))))</f>
        <v>5.8269841269841276</v>
      </c>
      <c r="BK25" s="21">
        <f>BK54*'4 PEF'!$D$8</f>
        <v>30.655244571426326</v>
      </c>
      <c r="BL25" s="21">
        <f>BL54*'4 PEF'!$D$8</f>
        <v>13.010690199170837</v>
      </c>
      <c r="BM25" s="39">
        <f>BM54*'4 PEF'!$D$8</f>
        <v>-42.775714285714287</v>
      </c>
      <c r="BN25" s="40">
        <f t="shared" si="22"/>
        <v>34.378768517782873</v>
      </c>
      <c r="BO25" s="21">
        <f>IF($N25=2,BO54*'4 PEF'!$D$4,IF(OR($N25=3,$N25=4,$N25=5,$N25=6),BO54*'4 PEF'!$D$5,IF(OR($N25=7,$N25=8),BO54*'4 PEF'!$D$8,IF($N25=9,BO54*'4 PEF'!$D$7,IF($N25=10,BO54*'4 PEF'!$D$6)))))</f>
        <v>28.484424188186836</v>
      </c>
      <c r="BP25" s="21">
        <f>BP54*'4 PEF'!$D$8</f>
        <v>0</v>
      </c>
      <c r="BQ25" s="21">
        <f>IF($N25=2,BQ54*'4 PEF'!$D$4,IF(OR($N25=3,$N25=4,$N25=5,$N25=6),BQ54*'4 PEF'!$D$5,IF(OR($N25=7,$N25=8),BQ54*'4 PEF'!$D$8,IF($N25=9,BQ54*'4 PEF'!$D$7,IF($N25=10,BQ54*'4 PEF'!$D$6)))))</f>
        <v>9.2535353535353533</v>
      </c>
      <c r="BR25" s="21">
        <f>BR54*'4 PEF'!$D$8</f>
        <v>31.526443636366412</v>
      </c>
      <c r="BS25" s="21">
        <f>BS54*'4 PEF'!$D$8</f>
        <v>12.524340478644337</v>
      </c>
      <c r="BT25" s="39">
        <f>BT54*'4 PEF'!$D$8</f>
        <v>-26.784545454545455</v>
      </c>
      <c r="BU25" s="40">
        <f t="shared" si="23"/>
        <v>55.004198202187482</v>
      </c>
    </row>
    <row r="26" spans="1:73" ht="15" customHeight="1" x14ac:dyDescent="0.25">
      <c r="A26" s="189"/>
      <c r="B26" s="18">
        <v>21</v>
      </c>
      <c r="C26" s="37">
        <f>VLOOKUP(M26,[1]aux!$A$2:$B$35,2)</f>
        <v>21</v>
      </c>
      <c r="D26" s="102"/>
      <c r="E26" s="102"/>
      <c r="F26" s="102"/>
      <c r="G26" s="102"/>
      <c r="H26" s="37">
        <f>IF(L26=1,0,IF(L26=2,1))</f>
        <v>1</v>
      </c>
      <c r="I26" s="102">
        <v>3</v>
      </c>
      <c r="J26" s="102">
        <v>2</v>
      </c>
      <c r="K26" s="102">
        <v>1</v>
      </c>
      <c r="L26" s="102">
        <v>2</v>
      </c>
      <c r="M26" s="103">
        <f t="shared" si="6"/>
        <v>3212</v>
      </c>
      <c r="N26" s="102">
        <v>9</v>
      </c>
      <c r="O26" s="102">
        <v>0</v>
      </c>
      <c r="P26" s="102">
        <v>2</v>
      </c>
      <c r="Q26" s="102">
        <v>0</v>
      </c>
      <c r="R26" s="102">
        <v>2</v>
      </c>
      <c r="S26" s="54" t="s">
        <v>42</v>
      </c>
      <c r="T26" s="37">
        <f t="shared" si="7"/>
        <v>18</v>
      </c>
      <c r="U26" s="102">
        <v>0</v>
      </c>
      <c r="V26" s="102">
        <v>1</v>
      </c>
      <c r="W26" s="8"/>
      <c r="X26" s="101">
        <f>VLOOKUP($C26,[2]Helsinki!$BB$7:$BK$40,5)</f>
        <v>15</v>
      </c>
      <c r="Y26" s="11">
        <f>VLOOKUP($C26,[2]Helsinki!$BB$7:$BK$40,6)</f>
        <v>35</v>
      </c>
      <c r="Z26" s="11">
        <f>VLOOKUP($C26,[2]Helsinki!$BB$7:$BK$40,7)</f>
        <v>65</v>
      </c>
      <c r="AA26" s="11">
        <f>VLOOKUP($C26,[2]Helsinki!$BB$7:$BK$40,8)</f>
        <v>92</v>
      </c>
      <c r="AB26" s="11">
        <f>VLOOKUP($C26,[2]Helsinki!$BB$7:$BK$40,9)</f>
        <v>0</v>
      </c>
      <c r="AC26" s="11">
        <f>VLOOKUP($C26,[2]Helsinki!$BB$7:$BK$40,10)</f>
        <v>102</v>
      </c>
      <c r="AD26" s="12">
        <f t="shared" si="8"/>
        <v>169</v>
      </c>
      <c r="AE26" s="12">
        <f t="shared" si="9"/>
        <v>167</v>
      </c>
      <c r="AF26" s="12">
        <v>0</v>
      </c>
      <c r="AG26" s="12" t="s">
        <v>38</v>
      </c>
      <c r="AH26" s="12" t="s">
        <v>38</v>
      </c>
      <c r="AI26" s="12">
        <f t="shared" si="10"/>
        <v>136</v>
      </c>
      <c r="AJ26" s="12">
        <v>0</v>
      </c>
      <c r="AK26" s="12">
        <f t="shared" si="11"/>
        <v>152</v>
      </c>
      <c r="AL26" s="12">
        <f t="shared" si="12"/>
        <v>162</v>
      </c>
      <c r="AM26" s="12">
        <f t="shared" si="13"/>
        <v>0</v>
      </c>
      <c r="AN26" s="12">
        <f t="shared" si="14"/>
        <v>184</v>
      </c>
      <c r="AO26" s="14">
        <f t="shared" si="0"/>
        <v>352.16810692386059</v>
      </c>
      <c r="AP26" s="11">
        <f>VLOOKUP($C26,[1]Helsinki!$BB$7:$BK$40,5)</f>
        <v>15</v>
      </c>
      <c r="AQ26" s="11">
        <f>VLOOKUP($C26,[1]Helsinki!$BB$7:$BK$40,6)</f>
        <v>35</v>
      </c>
      <c r="AR26" s="11">
        <f>VLOOKUP($C26,[1]Helsinki!$BB$7:$BK$40,7)</f>
        <v>0</v>
      </c>
      <c r="AS26" s="11">
        <f>VLOOKUP($C26,[1]Helsinki!$BB$7:$BK$40,8)</f>
        <v>93</v>
      </c>
      <c r="AT26" s="11">
        <f>VLOOKUP($C26,[1]Helsinki!$BB$7:$BK$40,9)</f>
        <v>0</v>
      </c>
      <c r="AU26" s="11">
        <f>VLOOKUP($C26,[1]Helsinki!$BB$7:$BK$40,10)</f>
        <v>103</v>
      </c>
      <c r="AV26" s="12">
        <f t="shared" si="15"/>
        <v>170</v>
      </c>
      <c r="AW26" s="12">
        <f t="shared" si="16"/>
        <v>168</v>
      </c>
      <c r="AX26" s="12">
        <v>0</v>
      </c>
      <c r="AY26" s="12" t="s">
        <v>38</v>
      </c>
      <c r="AZ26" s="12" t="s">
        <v>38</v>
      </c>
      <c r="BA26" s="12">
        <f t="shared" si="17"/>
        <v>138</v>
      </c>
      <c r="BB26" s="12">
        <v>0</v>
      </c>
      <c r="BC26" s="12">
        <f t="shared" si="18"/>
        <v>153</v>
      </c>
      <c r="BD26" s="12">
        <f t="shared" si="19"/>
        <v>162</v>
      </c>
      <c r="BE26" s="12">
        <f t="shared" si="20"/>
        <v>0</v>
      </c>
      <c r="BF26" s="12">
        <f t="shared" si="21"/>
        <v>184</v>
      </c>
      <c r="BG26" s="14">
        <f t="shared" si="1"/>
        <v>216.98667769068055</v>
      </c>
      <c r="BH26" s="21">
        <f>IF($N26=2,BH55*'4 PEF'!$D$4,IF(OR($N26=3,$N26=4,$N26=5,$N26=6),BH55*'4 PEF'!$D$5,IF(OR($N26=7,$N26=8),BH55*'4 PEF'!$D$8,IF($N26=9,BH55*'4 PEF'!$D$7,IF($N26=10,BH55*'4 PEF'!$D$6)))))</f>
        <v>42.143766027036321</v>
      </c>
      <c r="BI26" s="21">
        <f>BI55*'4 PEF'!$D$8</f>
        <v>0</v>
      </c>
      <c r="BJ26" s="21">
        <f>IF($N26=2,BJ55*'4 PEF'!$D$4,IF(OR($N26=3,$N26=4,$N26=5,$N26=6),BJ55*'4 PEF'!$D$5,IF(OR($N26=7,$N26=8),BJ55*'4 PEF'!$D$8,IF($N26=9,BJ55*'4 PEF'!$D$7,IF($N26=10,BJ55*'4 PEF'!$D$6)))))</f>
        <v>11.661999999999999</v>
      </c>
      <c r="BK26" s="21">
        <f>BK55*'4 PEF'!$D$8</f>
        <v>30.655244571426326</v>
      </c>
      <c r="BL26" s="21">
        <f>BL55*'4 PEF'!$D$8</f>
        <v>13.05806987749127</v>
      </c>
      <c r="BM26" s="39">
        <f>BM55*'4 PEF'!$D$8</f>
        <v>-42.775714285714287</v>
      </c>
      <c r="BN26" s="40">
        <f t="shared" ref="BN26:BN31" si="28">SUM(BH26:BM26)</f>
        <v>54.743366190239641</v>
      </c>
      <c r="BO26" s="21">
        <f>IF($N26=2,BO55*'4 PEF'!$D$4,IF(OR($N26=3,$N26=4,$N26=5,$N26=6),BO55*'4 PEF'!$D$5,IF(OR($N26=7,$N26=8),BO55*'4 PEF'!$D$8,IF($N26=9,BO55*'4 PEF'!$D$7,IF($N26=10,BO55*'4 PEF'!$D$6)))))</f>
        <v>41.819206442540818</v>
      </c>
      <c r="BP26" s="21">
        <f>BP55*'4 PEF'!$D$8</f>
        <v>0</v>
      </c>
      <c r="BQ26" s="21">
        <f>IF($N26=2,BQ55*'4 PEF'!$D$4,IF(OR($N26=3,$N26=4,$N26=5,$N26=6),BQ55*'4 PEF'!$D$5,IF(OR($N26=7,$N26=8),BQ55*'4 PEF'!$D$8,IF($N26=9,BQ55*'4 PEF'!$D$7,IF($N26=10,BQ55*'4 PEF'!$D$6)))))</f>
        <v>18.003999999999998</v>
      </c>
      <c r="BR26" s="21">
        <f>BR55*'4 PEF'!$D$8</f>
        <v>31.526443636366412</v>
      </c>
      <c r="BS26" s="21">
        <f>BS55*'4 PEF'!$D$8</f>
        <v>12.554223973906474</v>
      </c>
      <c r="BT26" s="39">
        <f>BT55*'4 PEF'!$D$8</f>
        <v>-26.784545454545455</v>
      </c>
      <c r="BU26" s="40">
        <f t="shared" ref="BU26:BU31" si="29">SUM(BO26:BT26)</f>
        <v>77.119328598268254</v>
      </c>
    </row>
    <row r="27" spans="1:73" ht="15" customHeight="1" x14ac:dyDescent="0.25">
      <c r="A27" s="189"/>
      <c r="B27" s="18">
        <v>22</v>
      </c>
      <c r="C27" s="37">
        <f>VLOOKUP(M27,[1]aux!$A$2:$B$35,2)</f>
        <v>31</v>
      </c>
      <c r="D27" s="102"/>
      <c r="E27" s="102"/>
      <c r="F27" s="102"/>
      <c r="G27" s="102"/>
      <c r="H27" s="37">
        <f t="shared" ref="H27:H31" si="30">IF(L27=1,0,IF(L27=2,1))</f>
        <v>0</v>
      </c>
      <c r="I27" s="102">
        <v>4</v>
      </c>
      <c r="J27" s="102">
        <v>3</v>
      </c>
      <c r="K27" s="102">
        <v>1</v>
      </c>
      <c r="L27" s="102">
        <v>1</v>
      </c>
      <c r="M27" s="103">
        <f t="shared" si="6"/>
        <v>4311</v>
      </c>
      <c r="N27" s="102">
        <v>9</v>
      </c>
      <c r="O27" s="102">
        <v>0</v>
      </c>
      <c r="P27" s="102">
        <v>2</v>
      </c>
      <c r="Q27" s="102">
        <v>0</v>
      </c>
      <c r="R27" s="102">
        <v>2</v>
      </c>
      <c r="S27" s="102" t="s">
        <v>42</v>
      </c>
      <c r="T27" s="37">
        <f t="shared" si="7"/>
        <v>18</v>
      </c>
      <c r="U27" s="102">
        <v>0</v>
      </c>
      <c r="V27" s="102">
        <v>0</v>
      </c>
      <c r="W27" s="8"/>
      <c r="X27" s="101">
        <f>VLOOKUP($C27,[2]Helsinki!$BB$7:$BK$40,5)</f>
        <v>17</v>
      </c>
      <c r="Y27" s="11">
        <f>VLOOKUP($C27,[2]Helsinki!$BB$7:$BK$40,6)</f>
        <v>37</v>
      </c>
      <c r="Z27" s="11">
        <f>VLOOKUP($C27,[2]Helsinki!$BB$7:$BK$40,7)</f>
        <v>67</v>
      </c>
      <c r="AA27" s="11">
        <f>VLOOKUP($C27,[2]Helsinki!$BB$7:$BK$40,8)</f>
        <v>94</v>
      </c>
      <c r="AB27" s="11">
        <f>VLOOKUP($C27,[2]Helsinki!$BB$7:$BK$40,9)</f>
        <v>0</v>
      </c>
      <c r="AC27" s="11">
        <f>VLOOKUP($C27,[2]Helsinki!$BB$7:$BK$40,10)</f>
        <v>102</v>
      </c>
      <c r="AD27" s="12">
        <f t="shared" si="8"/>
        <v>0</v>
      </c>
      <c r="AE27" s="12">
        <f t="shared" si="9"/>
        <v>0</v>
      </c>
      <c r="AF27" s="12">
        <v>0</v>
      </c>
      <c r="AG27" s="12" t="s">
        <v>38</v>
      </c>
      <c r="AH27" s="12" t="s">
        <v>38</v>
      </c>
      <c r="AI27" s="12">
        <f t="shared" si="10"/>
        <v>136</v>
      </c>
      <c r="AJ27" s="12">
        <v>0</v>
      </c>
      <c r="AK27" s="12">
        <f t="shared" si="11"/>
        <v>152</v>
      </c>
      <c r="AL27" s="12">
        <f t="shared" si="12"/>
        <v>162</v>
      </c>
      <c r="AM27" s="12">
        <f t="shared" si="13"/>
        <v>0</v>
      </c>
      <c r="AN27" s="12">
        <f t="shared" si="14"/>
        <v>0</v>
      </c>
      <c r="AO27" s="14">
        <f t="shared" si="0"/>
        <v>338.42580262741029</v>
      </c>
      <c r="AP27" s="11">
        <f>VLOOKUP($C27,[1]Helsinki!$BB$7:$BK$40,5)</f>
        <v>17</v>
      </c>
      <c r="AQ27" s="11">
        <f>VLOOKUP($C27,[1]Helsinki!$BB$7:$BK$40,6)</f>
        <v>37</v>
      </c>
      <c r="AR27" s="11">
        <f>VLOOKUP($C27,[1]Helsinki!$BB$7:$BK$40,7)</f>
        <v>0</v>
      </c>
      <c r="AS27" s="11">
        <f>VLOOKUP($C27,[1]Helsinki!$BB$7:$BK$40,8)</f>
        <v>95</v>
      </c>
      <c r="AT27" s="11">
        <f>VLOOKUP($C27,[1]Helsinki!$BB$7:$BK$40,9)</f>
        <v>0</v>
      </c>
      <c r="AU27" s="11">
        <f>VLOOKUP($C27,[1]Helsinki!$BB$7:$BK$40,10)</f>
        <v>103</v>
      </c>
      <c r="AV27" s="12">
        <f t="shared" si="15"/>
        <v>0</v>
      </c>
      <c r="AW27" s="12">
        <f t="shared" si="16"/>
        <v>0</v>
      </c>
      <c r="AX27" s="12">
        <v>0</v>
      </c>
      <c r="AY27" s="12" t="s">
        <v>38</v>
      </c>
      <c r="AZ27" s="12" t="s">
        <v>38</v>
      </c>
      <c r="BA27" s="12">
        <f t="shared" si="17"/>
        <v>138</v>
      </c>
      <c r="BB27" s="12">
        <v>0</v>
      </c>
      <c r="BC27" s="12">
        <f t="shared" si="18"/>
        <v>153</v>
      </c>
      <c r="BD27" s="12">
        <f t="shared" si="19"/>
        <v>162</v>
      </c>
      <c r="BE27" s="12">
        <f t="shared" si="20"/>
        <v>0</v>
      </c>
      <c r="BF27" s="12">
        <f t="shared" si="21"/>
        <v>0</v>
      </c>
      <c r="BG27" s="14">
        <f t="shared" si="1"/>
        <v>193.85117228893569</v>
      </c>
      <c r="BH27" s="21">
        <f>IF($N27=2,BH56*'4 PEF'!$D$4,IF(OR($N27=3,$N27=4,$N27=5,$N27=6),BH56*'4 PEF'!$D$5,IF(OR($N27=7,$N27=8),BH56*'4 PEF'!$D$8,IF($N27=9,BH56*'4 PEF'!$D$7,IF($N27=10,BH56*'4 PEF'!$D$6)))))</f>
        <v>55.252022822497942</v>
      </c>
      <c r="BI27" s="21">
        <f>BI56*'4 PEF'!$D$8</f>
        <v>0</v>
      </c>
      <c r="BJ27" s="21">
        <f>IF($N27=2,BJ56*'4 PEF'!$D$4,IF(OR($N27=3,$N27=4,$N27=5,$N27=6),BJ56*'4 PEF'!$D$5,IF(OR($N27=7,$N27=8),BJ56*'4 PEF'!$D$8,IF($N27=9,BJ56*'4 PEF'!$D$7,IF($N27=10,BJ56*'4 PEF'!$D$6)))))</f>
        <v>11.661999999999999</v>
      </c>
      <c r="BK27" s="21">
        <f>BK56*'4 PEF'!$D$8</f>
        <v>30.655244571426326</v>
      </c>
      <c r="BL27" s="21">
        <f>BL56*'4 PEF'!$D$8</f>
        <v>1.2009210370981478</v>
      </c>
      <c r="BM27" s="39">
        <f>BM56*'4 PEF'!$D$8</f>
        <v>0</v>
      </c>
      <c r="BN27" s="40">
        <f t="shared" si="28"/>
        <v>98.770188431022405</v>
      </c>
      <c r="BO27" s="21">
        <f>IF($N27=2,BO56*'4 PEF'!$D$4,IF(OR($N27=3,$N27=4,$N27=5,$N27=6),BO56*'4 PEF'!$D$5,IF(OR($N27=7,$N27=8),BO56*'4 PEF'!$D$8,IF($N27=9,BO56*'4 PEF'!$D$7,IF($N27=10,BO56*'4 PEF'!$D$6)))))</f>
        <v>56.178421870117305</v>
      </c>
      <c r="BP27" s="21">
        <f>BP56*'4 PEF'!$D$8</f>
        <v>0</v>
      </c>
      <c r="BQ27" s="21">
        <f>IF($N27=2,BQ56*'4 PEF'!$D$4,IF(OR($N27=3,$N27=4,$N27=5,$N27=6),BQ56*'4 PEF'!$D$5,IF(OR($N27=7,$N27=8),BQ56*'4 PEF'!$D$8,IF($N27=9,BQ56*'4 PEF'!$D$7,IF($N27=10,BQ56*'4 PEF'!$D$6)))))</f>
        <v>18.003999999999998</v>
      </c>
      <c r="BR27" s="21">
        <f>BR56*'4 PEF'!$D$8</f>
        <v>31.526443636366412</v>
      </c>
      <c r="BS27" s="21">
        <f>BS56*'4 PEF'!$D$8</f>
        <v>1.0877679990772637</v>
      </c>
      <c r="BT27" s="39">
        <f>BT56*'4 PEF'!$D$8</f>
        <v>0</v>
      </c>
      <c r="BU27" s="40">
        <f t="shared" si="29"/>
        <v>106.79663350556098</v>
      </c>
    </row>
    <row r="28" spans="1:73" ht="15" customHeight="1" x14ac:dyDescent="0.25">
      <c r="A28" s="189"/>
      <c r="B28" s="18">
        <v>23</v>
      </c>
      <c r="C28" s="37">
        <f>VLOOKUP(M28,[1]aux!$A$2:$B$35,2)</f>
        <v>31</v>
      </c>
      <c r="D28" s="102"/>
      <c r="E28" s="102"/>
      <c r="F28" s="102"/>
      <c r="G28" s="102"/>
      <c r="H28" s="37">
        <f t="shared" si="30"/>
        <v>0</v>
      </c>
      <c r="I28" s="102">
        <v>4</v>
      </c>
      <c r="J28" s="102">
        <v>3</v>
      </c>
      <c r="K28" s="102">
        <v>1</v>
      </c>
      <c r="L28" s="102">
        <v>1</v>
      </c>
      <c r="M28" s="103">
        <f t="shared" si="6"/>
        <v>4311</v>
      </c>
      <c r="N28" s="102">
        <v>9</v>
      </c>
      <c r="O28" s="102">
        <v>0</v>
      </c>
      <c r="P28" s="102">
        <v>2</v>
      </c>
      <c r="Q28" s="102">
        <v>0</v>
      </c>
      <c r="R28" s="102">
        <v>2</v>
      </c>
      <c r="S28" s="54" t="s">
        <v>42</v>
      </c>
      <c r="T28" s="37">
        <f t="shared" si="7"/>
        <v>18</v>
      </c>
      <c r="U28" s="102">
        <v>0</v>
      </c>
      <c r="V28" s="102">
        <v>1</v>
      </c>
      <c r="W28" s="8"/>
      <c r="X28" s="101">
        <f>VLOOKUP($C28,[2]Helsinki!$BB$7:$BK$40,5)</f>
        <v>17</v>
      </c>
      <c r="Y28" s="11">
        <f>VLOOKUP($C28,[2]Helsinki!$BB$7:$BK$40,6)</f>
        <v>37</v>
      </c>
      <c r="Z28" s="11">
        <f>VLOOKUP($C28,[2]Helsinki!$BB$7:$BK$40,7)</f>
        <v>67</v>
      </c>
      <c r="AA28" s="11">
        <f>VLOOKUP($C28,[2]Helsinki!$BB$7:$BK$40,8)</f>
        <v>94</v>
      </c>
      <c r="AB28" s="11">
        <f>VLOOKUP($C28,[2]Helsinki!$BB$7:$BK$40,9)</f>
        <v>0</v>
      </c>
      <c r="AC28" s="11">
        <f>VLOOKUP($C28,[2]Helsinki!$BB$7:$BK$40,10)</f>
        <v>102</v>
      </c>
      <c r="AD28" s="12">
        <f t="shared" si="8"/>
        <v>0</v>
      </c>
      <c r="AE28" s="12">
        <f t="shared" si="9"/>
        <v>0</v>
      </c>
      <c r="AF28" s="12">
        <v>0</v>
      </c>
      <c r="AG28" s="12" t="s">
        <v>38</v>
      </c>
      <c r="AH28" s="12" t="s">
        <v>38</v>
      </c>
      <c r="AI28" s="12">
        <f t="shared" si="10"/>
        <v>136</v>
      </c>
      <c r="AJ28" s="12">
        <v>0</v>
      </c>
      <c r="AK28" s="12">
        <f t="shared" si="11"/>
        <v>152</v>
      </c>
      <c r="AL28" s="12">
        <f t="shared" si="12"/>
        <v>162</v>
      </c>
      <c r="AM28" s="12">
        <f t="shared" si="13"/>
        <v>0</v>
      </c>
      <c r="AN28" s="12">
        <f t="shared" si="14"/>
        <v>184</v>
      </c>
      <c r="AO28" s="14">
        <f t="shared" si="0"/>
        <v>381.89008834169601</v>
      </c>
      <c r="AP28" s="11">
        <f>VLOOKUP($C28,[1]Helsinki!$BB$7:$BK$40,5)</f>
        <v>17</v>
      </c>
      <c r="AQ28" s="11">
        <f>VLOOKUP($C28,[1]Helsinki!$BB$7:$BK$40,6)</f>
        <v>37</v>
      </c>
      <c r="AR28" s="11">
        <f>VLOOKUP($C28,[1]Helsinki!$BB$7:$BK$40,7)</f>
        <v>0</v>
      </c>
      <c r="AS28" s="11">
        <f>VLOOKUP($C28,[1]Helsinki!$BB$7:$BK$40,8)</f>
        <v>95</v>
      </c>
      <c r="AT28" s="11">
        <f>VLOOKUP($C28,[1]Helsinki!$BB$7:$BK$40,9)</f>
        <v>0</v>
      </c>
      <c r="AU28" s="11">
        <f>VLOOKUP($C28,[1]Helsinki!$BB$7:$BK$40,10)</f>
        <v>103</v>
      </c>
      <c r="AV28" s="12">
        <f t="shared" si="15"/>
        <v>0</v>
      </c>
      <c r="AW28" s="12">
        <f t="shared" si="16"/>
        <v>0</v>
      </c>
      <c r="AX28" s="12">
        <v>0</v>
      </c>
      <c r="AY28" s="12" t="s">
        <v>38</v>
      </c>
      <c r="AZ28" s="12" t="s">
        <v>38</v>
      </c>
      <c r="BA28" s="12">
        <f t="shared" si="17"/>
        <v>138</v>
      </c>
      <c r="BB28" s="12">
        <v>0</v>
      </c>
      <c r="BC28" s="12">
        <f t="shared" si="18"/>
        <v>153</v>
      </c>
      <c r="BD28" s="12">
        <f t="shared" si="19"/>
        <v>162</v>
      </c>
      <c r="BE28" s="12">
        <f t="shared" si="20"/>
        <v>0</v>
      </c>
      <c r="BF28" s="12">
        <f t="shared" si="21"/>
        <v>184</v>
      </c>
      <c r="BG28" s="14">
        <f t="shared" si="1"/>
        <v>220.89561673338014</v>
      </c>
      <c r="BH28" s="21">
        <f>IF($N28=2,BH57*'4 PEF'!$D$4,IF(OR($N28=3,$N28=4,$N28=5,$N28=6),BH57*'4 PEF'!$D$5,IF(OR($N28=7,$N28=8),BH57*'4 PEF'!$D$8,IF($N28=9,BH57*'4 PEF'!$D$7,IF($N28=10,BH57*'4 PEF'!$D$6)))))</f>
        <v>55.252022822497942</v>
      </c>
      <c r="BI28" s="21">
        <f>BI57*'4 PEF'!$D$8</f>
        <v>0</v>
      </c>
      <c r="BJ28" s="21">
        <f>IF($N28=2,BJ57*'4 PEF'!$D$4,IF(OR($N28=3,$N28=4,$N28=5,$N28=6),BJ57*'4 PEF'!$D$5,IF(OR($N28=7,$N28=8),BJ57*'4 PEF'!$D$8,IF($N28=9,BJ57*'4 PEF'!$D$7,IF($N28=10,BJ57*'4 PEF'!$D$6)))))</f>
        <v>11.661999999999999</v>
      </c>
      <c r="BK28" s="21">
        <f>BK57*'4 PEF'!$D$8</f>
        <v>30.655244571426326</v>
      </c>
      <c r="BL28" s="21">
        <f>BL57*'4 PEF'!$D$8</f>
        <v>1.2009210370981478</v>
      </c>
      <c r="BM28" s="39">
        <f>BM57*'4 PEF'!$D$8</f>
        <v>-42.775714285714287</v>
      </c>
      <c r="BN28" s="40">
        <f t="shared" si="28"/>
        <v>55.994474145308118</v>
      </c>
      <c r="BO28" s="21">
        <f>IF($N28=2,BO57*'4 PEF'!$D$4,IF(OR($N28=3,$N28=4,$N28=5,$N28=6),BO57*'4 PEF'!$D$5,IF(OR($N28=7,$N28=8),BO57*'4 PEF'!$D$8,IF($N28=9,BO57*'4 PEF'!$D$7,IF($N28=10,BO57*'4 PEF'!$D$6)))))</f>
        <v>56.178421870117305</v>
      </c>
      <c r="BP28" s="21">
        <f>BP57*'4 PEF'!$D$8</f>
        <v>0</v>
      </c>
      <c r="BQ28" s="21">
        <f>IF($N28=2,BQ57*'4 PEF'!$D$4,IF(OR($N28=3,$N28=4,$N28=5,$N28=6),BQ57*'4 PEF'!$D$5,IF(OR($N28=7,$N28=8),BQ57*'4 PEF'!$D$8,IF($N28=9,BQ57*'4 PEF'!$D$7,IF($N28=10,BQ57*'4 PEF'!$D$6)))))</f>
        <v>18.003999999999998</v>
      </c>
      <c r="BR28" s="21">
        <f>BR57*'4 PEF'!$D$8</f>
        <v>31.526443636366412</v>
      </c>
      <c r="BS28" s="21">
        <f>BS57*'4 PEF'!$D$8</f>
        <v>1.0877679990772637</v>
      </c>
      <c r="BT28" s="39">
        <f>BT57*'4 PEF'!$D$8</f>
        <v>-26.784545454545455</v>
      </c>
      <c r="BU28" s="40">
        <f t="shared" si="29"/>
        <v>80.012088051015525</v>
      </c>
    </row>
    <row r="29" spans="1:73" ht="15" customHeight="1" x14ac:dyDescent="0.25">
      <c r="A29" s="189"/>
      <c r="B29" s="18">
        <v>24</v>
      </c>
      <c r="C29" s="37">
        <f>VLOOKUP(M29,[1]aux!$A$2:$B$35,2)</f>
        <v>29</v>
      </c>
      <c r="D29" s="102"/>
      <c r="E29" s="102"/>
      <c r="F29" s="102"/>
      <c r="G29" s="102"/>
      <c r="H29" s="37">
        <f>IF(L29=1,0,IF(L29=2,1))</f>
        <v>1</v>
      </c>
      <c r="I29" s="102">
        <v>4</v>
      </c>
      <c r="J29" s="102">
        <v>2</v>
      </c>
      <c r="K29" s="102">
        <v>1</v>
      </c>
      <c r="L29" s="102">
        <v>2</v>
      </c>
      <c r="M29" s="103">
        <f t="shared" si="6"/>
        <v>4212</v>
      </c>
      <c r="N29" s="102">
        <v>10</v>
      </c>
      <c r="O29" s="102">
        <v>0</v>
      </c>
      <c r="P29" s="102">
        <v>2</v>
      </c>
      <c r="Q29" s="102">
        <v>0</v>
      </c>
      <c r="R29" s="102">
        <v>2</v>
      </c>
      <c r="S29" s="102" t="s">
        <v>42</v>
      </c>
      <c r="T29" s="37">
        <f t="shared" si="7"/>
        <v>19</v>
      </c>
      <c r="U29" s="102">
        <v>0</v>
      </c>
      <c r="V29" s="102">
        <v>0</v>
      </c>
      <c r="W29" s="8"/>
      <c r="X29" s="101">
        <f>VLOOKUP($C29,[2]Helsinki!$BB$7:$BK$40,5)</f>
        <v>17</v>
      </c>
      <c r="Y29" s="11">
        <f>VLOOKUP($C29,[2]Helsinki!$BB$7:$BK$40,6)</f>
        <v>37</v>
      </c>
      <c r="Z29" s="11">
        <f>VLOOKUP($C29,[2]Helsinki!$BB$7:$BK$40,7)</f>
        <v>67</v>
      </c>
      <c r="AA29" s="11">
        <f>VLOOKUP($C29,[2]Helsinki!$BB$7:$BK$40,8)</f>
        <v>92</v>
      </c>
      <c r="AB29" s="11">
        <f>VLOOKUP($C29,[2]Helsinki!$BB$7:$BK$40,9)</f>
        <v>0</v>
      </c>
      <c r="AC29" s="11">
        <f>VLOOKUP($C29,[2]Helsinki!$BB$7:$BK$40,10)</f>
        <v>102</v>
      </c>
      <c r="AD29" s="12">
        <f t="shared" si="8"/>
        <v>169</v>
      </c>
      <c r="AE29" s="12">
        <f t="shared" si="9"/>
        <v>167</v>
      </c>
      <c r="AF29" s="12">
        <v>0</v>
      </c>
      <c r="AG29" s="12" t="s">
        <v>38</v>
      </c>
      <c r="AH29" s="12" t="s">
        <v>38</v>
      </c>
      <c r="AI29" s="12">
        <f t="shared" si="10"/>
        <v>189</v>
      </c>
      <c r="AJ29" s="12">
        <v>0</v>
      </c>
      <c r="AK29" s="12">
        <f t="shared" si="11"/>
        <v>152</v>
      </c>
      <c r="AL29" s="12">
        <f t="shared" si="12"/>
        <v>162</v>
      </c>
      <c r="AM29" s="12">
        <f t="shared" si="13"/>
        <v>0</v>
      </c>
      <c r="AN29" s="12">
        <f t="shared" si="14"/>
        <v>0</v>
      </c>
      <c r="AO29" s="14">
        <f t="shared" si="0"/>
        <v>397.56094553902284</v>
      </c>
      <c r="AP29" s="11">
        <f>VLOOKUP($C29,[1]Helsinki!$BB$7:$BK$40,5)</f>
        <v>17</v>
      </c>
      <c r="AQ29" s="11">
        <f>VLOOKUP($C29,[1]Helsinki!$BB$7:$BK$40,6)</f>
        <v>37</v>
      </c>
      <c r="AR29" s="11">
        <f>VLOOKUP($C29,[1]Helsinki!$BB$7:$BK$40,7)</f>
        <v>0</v>
      </c>
      <c r="AS29" s="11">
        <f>VLOOKUP($C29,[1]Helsinki!$BB$7:$BK$40,8)</f>
        <v>93</v>
      </c>
      <c r="AT29" s="11">
        <f>VLOOKUP($C29,[1]Helsinki!$BB$7:$BK$40,9)</f>
        <v>0</v>
      </c>
      <c r="AU29" s="11">
        <f>VLOOKUP($C29,[1]Helsinki!$BB$7:$BK$40,10)</f>
        <v>103</v>
      </c>
      <c r="AV29" s="12">
        <f t="shared" si="15"/>
        <v>170</v>
      </c>
      <c r="AW29" s="12">
        <f t="shared" si="16"/>
        <v>168</v>
      </c>
      <c r="AX29" s="12">
        <v>0</v>
      </c>
      <c r="AY29" s="12" t="s">
        <v>38</v>
      </c>
      <c r="AZ29" s="12" t="s">
        <v>38</v>
      </c>
      <c r="BA29" s="12">
        <f t="shared" si="17"/>
        <v>190</v>
      </c>
      <c r="BB29" s="12">
        <v>0</v>
      </c>
      <c r="BC29" s="12">
        <f t="shared" si="18"/>
        <v>153</v>
      </c>
      <c r="BD29" s="12">
        <f t="shared" si="19"/>
        <v>162</v>
      </c>
      <c r="BE29" s="12">
        <f t="shared" si="20"/>
        <v>0</v>
      </c>
      <c r="BF29" s="12">
        <f t="shared" si="21"/>
        <v>0</v>
      </c>
      <c r="BG29" s="14">
        <f t="shared" si="1"/>
        <v>224.24414845899517</v>
      </c>
      <c r="BH29" s="21">
        <f>IF($N29=2,BH58*'4 PEF'!$D$4,IF(OR($N29=3,$N29=4,$N29=5,$N29=6),BH58*'4 PEF'!$D$5,IF(OR($N29=7,$N29=8),BH58*'4 PEF'!$D$8,IF($N29=9,BH58*'4 PEF'!$D$7,IF($N29=10,BH58*'4 PEF'!$D$6)))))</f>
        <v>31.370569291426428</v>
      </c>
      <c r="BI29" s="21">
        <f>BI58*'4 PEF'!$D$8</f>
        <v>0</v>
      </c>
      <c r="BJ29" s="21">
        <f>IF($N29=2,BJ58*'4 PEF'!$D$4,IF(OR($N29=3,$N29=4,$N29=5,$N29=6),BJ58*'4 PEF'!$D$5,IF(OR($N29=7,$N29=8),BJ58*'4 PEF'!$D$8,IF($N29=9,BJ58*'4 PEF'!$D$7,IF($N29=10,BJ58*'4 PEF'!$D$6)))))</f>
        <v>9.2555555555555546</v>
      </c>
      <c r="BK29" s="21">
        <f>BK58*'4 PEF'!$D$8</f>
        <v>30.655244571426326</v>
      </c>
      <c r="BL29" s="21">
        <f>BL58*'4 PEF'!$D$8</f>
        <v>13.038875297234949</v>
      </c>
      <c r="BM29" s="39">
        <f>BM58*'4 PEF'!$D$8</f>
        <v>0</v>
      </c>
      <c r="BN29" s="40">
        <f t="shared" si="28"/>
        <v>84.320244715643256</v>
      </c>
      <c r="BO29" s="21">
        <f>IF($N29=2,BO58*'4 PEF'!$D$4,IF(OR($N29=3,$N29=4,$N29=5,$N29=6),BO58*'4 PEF'!$D$5,IF(OR($N29=7,$N29=8),BO58*'4 PEF'!$D$8,IF($N29=9,BO58*'4 PEF'!$D$7,IF($N29=10,BO58*'4 PEF'!$D$6)))))</f>
        <v>31.840861808779348</v>
      </c>
      <c r="BP29" s="21">
        <f>BP58*'4 PEF'!$D$8</f>
        <v>0</v>
      </c>
      <c r="BQ29" s="21">
        <f>IF($N29=2,BQ58*'4 PEF'!$D$4,IF(OR($N29=3,$N29=4,$N29=5,$N29=6),BQ58*'4 PEF'!$D$5,IF(OR($N29=7,$N29=8),BQ58*'4 PEF'!$D$8,IF($N29=9,BQ58*'4 PEF'!$D$7,IF($N29=10,BQ58*'4 PEF'!$D$6)))))</f>
        <v>14.288888888888888</v>
      </c>
      <c r="BR29" s="21">
        <f>BR58*'4 PEF'!$D$8</f>
        <v>31.526443636366412</v>
      </c>
      <c r="BS29" s="21">
        <f>BS58*'4 PEF'!$D$8</f>
        <v>12.54422416657251</v>
      </c>
      <c r="BT29" s="39">
        <f>BT58*'4 PEF'!$D$8</f>
        <v>0</v>
      </c>
      <c r="BU29" s="40">
        <f t="shared" si="29"/>
        <v>90.200418500607157</v>
      </c>
    </row>
    <row r="30" spans="1:73" ht="15" customHeight="1" x14ac:dyDescent="0.25">
      <c r="A30" s="189"/>
      <c r="B30" s="18">
        <v>25</v>
      </c>
      <c r="C30" s="37">
        <f>VLOOKUP(M30,[1]aux!$A$2:$B$35,2)</f>
        <v>27</v>
      </c>
      <c r="D30" s="102"/>
      <c r="E30" s="102"/>
      <c r="F30" s="102"/>
      <c r="G30" s="102"/>
      <c r="H30" s="37">
        <f t="shared" si="30"/>
        <v>0</v>
      </c>
      <c r="I30" s="102">
        <v>4</v>
      </c>
      <c r="J30" s="102">
        <v>2</v>
      </c>
      <c r="K30" s="102">
        <v>1</v>
      </c>
      <c r="L30" s="102">
        <v>1</v>
      </c>
      <c r="M30" s="103">
        <f t="shared" si="6"/>
        <v>4211</v>
      </c>
      <c r="N30" s="102">
        <v>9</v>
      </c>
      <c r="O30" s="102">
        <v>0</v>
      </c>
      <c r="P30" s="102">
        <v>2</v>
      </c>
      <c r="Q30" s="102">
        <v>0</v>
      </c>
      <c r="R30" s="102">
        <v>2</v>
      </c>
      <c r="S30" s="54" t="s">
        <v>42</v>
      </c>
      <c r="T30" s="37">
        <f t="shared" si="7"/>
        <v>18</v>
      </c>
      <c r="U30" s="102">
        <v>0</v>
      </c>
      <c r="V30" s="102">
        <v>1</v>
      </c>
      <c r="W30" s="8"/>
      <c r="X30" s="101">
        <f>VLOOKUP($C30,[2]Helsinki!$BB$7:$BK$40,5)</f>
        <v>17</v>
      </c>
      <c r="Y30" s="11">
        <f>VLOOKUP($C30,[2]Helsinki!$BB$7:$BK$40,6)</f>
        <v>37</v>
      </c>
      <c r="Z30" s="11">
        <f>VLOOKUP($C30,[2]Helsinki!$BB$7:$BK$40,7)</f>
        <v>67</v>
      </c>
      <c r="AA30" s="11">
        <f>VLOOKUP($C30,[2]Helsinki!$BB$7:$BK$40,8)</f>
        <v>92</v>
      </c>
      <c r="AB30" s="11">
        <f>VLOOKUP($C30,[2]Helsinki!$BB$7:$BK$40,9)</f>
        <v>0</v>
      </c>
      <c r="AC30" s="11">
        <f>VLOOKUP($C30,[2]Helsinki!$BB$7:$BK$40,10)</f>
        <v>102</v>
      </c>
      <c r="AD30" s="12">
        <f t="shared" si="8"/>
        <v>0</v>
      </c>
      <c r="AE30" s="12">
        <f t="shared" si="9"/>
        <v>0</v>
      </c>
      <c r="AF30" s="12">
        <v>0</v>
      </c>
      <c r="AG30" s="12" t="s">
        <v>38</v>
      </c>
      <c r="AH30" s="12" t="s">
        <v>38</v>
      </c>
      <c r="AI30" s="12">
        <f t="shared" si="10"/>
        <v>136</v>
      </c>
      <c r="AJ30" s="12">
        <v>0</v>
      </c>
      <c r="AK30" s="12">
        <f t="shared" si="11"/>
        <v>152</v>
      </c>
      <c r="AL30" s="12">
        <f t="shared" si="12"/>
        <v>162</v>
      </c>
      <c r="AM30" s="12">
        <f t="shared" si="13"/>
        <v>0</v>
      </c>
      <c r="AN30" s="12">
        <f t="shared" si="14"/>
        <v>184</v>
      </c>
      <c r="AO30" s="14">
        <f t="shared" si="0"/>
        <v>353.03849613390378</v>
      </c>
      <c r="AP30" s="11">
        <f>VLOOKUP($C30,[1]Helsinki!$BB$7:$BK$40,5)</f>
        <v>17</v>
      </c>
      <c r="AQ30" s="11">
        <f>VLOOKUP($C30,[1]Helsinki!$BB$7:$BK$40,6)</f>
        <v>37</v>
      </c>
      <c r="AR30" s="11">
        <f>VLOOKUP($C30,[1]Helsinki!$BB$7:$BK$40,7)</f>
        <v>0</v>
      </c>
      <c r="AS30" s="11">
        <f>VLOOKUP($C30,[1]Helsinki!$BB$7:$BK$40,8)</f>
        <v>93</v>
      </c>
      <c r="AT30" s="11">
        <f>VLOOKUP($C30,[1]Helsinki!$BB$7:$BK$40,9)</f>
        <v>0</v>
      </c>
      <c r="AU30" s="11">
        <f>VLOOKUP($C30,[1]Helsinki!$BB$7:$BK$40,10)</f>
        <v>103</v>
      </c>
      <c r="AV30" s="12">
        <f t="shared" si="15"/>
        <v>0</v>
      </c>
      <c r="AW30" s="12">
        <f t="shared" si="16"/>
        <v>0</v>
      </c>
      <c r="AX30" s="12">
        <v>0</v>
      </c>
      <c r="AY30" s="12" t="s">
        <v>38</v>
      </c>
      <c r="AZ30" s="12" t="s">
        <v>38</v>
      </c>
      <c r="BA30" s="12">
        <f t="shared" si="17"/>
        <v>138</v>
      </c>
      <c r="BB30" s="12">
        <v>0</v>
      </c>
      <c r="BC30" s="12">
        <f t="shared" si="18"/>
        <v>153</v>
      </c>
      <c r="BD30" s="12">
        <f t="shared" si="19"/>
        <v>162</v>
      </c>
      <c r="BE30" s="12">
        <f t="shared" si="20"/>
        <v>0</v>
      </c>
      <c r="BF30" s="12">
        <f t="shared" si="21"/>
        <v>184</v>
      </c>
      <c r="BG30" s="14">
        <f t="shared" si="1"/>
        <v>194.31931921271899</v>
      </c>
      <c r="BH30" s="21">
        <f>IF($N30=2,BH59*'4 PEF'!$D$4,IF(OR($N30=3,$N30=4,$N30=5,$N30=6),BH59*'4 PEF'!$D$5,IF(OR($N30=7,$N30=8),BH59*'4 PEF'!$D$8,IF($N30=9,BH59*'4 PEF'!$D$7,IF($N30=10,BH59*'4 PEF'!$D$6)))))</f>
        <v>58.561304556523424</v>
      </c>
      <c r="BI30" s="21">
        <f>BI59*'4 PEF'!$D$8</f>
        <v>0</v>
      </c>
      <c r="BJ30" s="21">
        <f>IF($N30=2,BJ59*'4 PEF'!$D$4,IF(OR($N30=3,$N30=4,$N30=5,$N30=6),BJ59*'4 PEF'!$D$5,IF(OR($N30=7,$N30=8),BJ59*'4 PEF'!$D$8,IF($N30=9,BJ59*'4 PEF'!$D$7,IF($N30=10,BJ59*'4 PEF'!$D$6)))))</f>
        <v>11.661999999999999</v>
      </c>
      <c r="BK30" s="21">
        <f>BK59*'4 PEF'!$D$8</f>
        <v>30.655244571426326</v>
      </c>
      <c r="BL30" s="21">
        <f>BL59*'4 PEF'!$D$8</f>
        <v>1.2280478845170173</v>
      </c>
      <c r="BM30" s="39">
        <f>BM59*'4 PEF'!$D$8</f>
        <v>-42.775714285714287</v>
      </c>
      <c r="BN30" s="40">
        <f t="shared" si="28"/>
        <v>59.330882726752478</v>
      </c>
      <c r="BO30" s="21">
        <f>IF($N30=2,BO59*'4 PEF'!$D$4,IF(OR($N30=3,$N30=4,$N30=5,$N30=6),BO59*'4 PEF'!$D$5,IF(OR($N30=7,$N30=8),BO59*'4 PEF'!$D$8,IF($N30=9,BO59*'4 PEF'!$D$7,IF($N30=10,BO59*'4 PEF'!$D$6)))))</f>
        <v>58.982775358736987</v>
      </c>
      <c r="BP30" s="21">
        <f>BP59*'4 PEF'!$D$8</f>
        <v>0</v>
      </c>
      <c r="BQ30" s="21">
        <f>IF($N30=2,BQ59*'4 PEF'!$D$4,IF(OR($N30=3,$N30=4,$N30=5,$N30=6),BQ59*'4 PEF'!$D$5,IF(OR($N30=7,$N30=8),BQ59*'4 PEF'!$D$8,IF($N30=9,BQ59*'4 PEF'!$D$7,IF($N30=10,BQ59*'4 PEF'!$D$6)))))</f>
        <v>18.003999999999998</v>
      </c>
      <c r="BR30" s="21">
        <f>BR59*'4 PEF'!$D$8</f>
        <v>31.526443636366412</v>
      </c>
      <c r="BS30" s="21">
        <f>BS59*'4 PEF'!$D$8</f>
        <v>1.1078035973384543</v>
      </c>
      <c r="BT30" s="39">
        <f>BT59*'4 PEF'!$D$8</f>
        <v>-26.784545454545455</v>
      </c>
      <c r="BU30" s="40">
        <f t="shared" si="29"/>
        <v>82.836477137896409</v>
      </c>
    </row>
    <row r="31" spans="1:73" ht="15" customHeight="1" x14ac:dyDescent="0.25">
      <c r="A31" s="189"/>
      <c r="B31" s="18">
        <v>26</v>
      </c>
      <c r="C31" s="37">
        <f>VLOOKUP(M31,[1]aux!$A$2:$B$35,2)</f>
        <v>29</v>
      </c>
      <c r="D31" s="102"/>
      <c r="E31" s="102"/>
      <c r="F31" s="102"/>
      <c r="G31" s="102"/>
      <c r="H31" s="37">
        <f t="shared" si="30"/>
        <v>1</v>
      </c>
      <c r="I31" s="102">
        <v>4</v>
      </c>
      <c r="J31" s="102">
        <v>2</v>
      </c>
      <c r="K31" s="102">
        <v>1</v>
      </c>
      <c r="L31" s="102">
        <v>2</v>
      </c>
      <c r="M31" s="103">
        <f t="shared" si="6"/>
        <v>4212</v>
      </c>
      <c r="N31" s="102">
        <v>9</v>
      </c>
      <c r="O31" s="102">
        <v>0</v>
      </c>
      <c r="P31" s="102">
        <v>2</v>
      </c>
      <c r="Q31" s="102">
        <v>0</v>
      </c>
      <c r="R31" s="102">
        <v>2</v>
      </c>
      <c r="S31" s="102" t="s">
        <v>42</v>
      </c>
      <c r="T31" s="37">
        <f t="shared" si="7"/>
        <v>24</v>
      </c>
      <c r="U31" s="102">
        <v>1</v>
      </c>
      <c r="V31" s="102">
        <v>1</v>
      </c>
      <c r="W31" s="8"/>
      <c r="X31" s="101">
        <f>VLOOKUP($C31,[2]Helsinki!$BB$7:$BK$40,5)</f>
        <v>17</v>
      </c>
      <c r="Y31" s="11">
        <f>VLOOKUP($C31,[2]Helsinki!$BB$7:$BK$40,6)</f>
        <v>37</v>
      </c>
      <c r="Z31" s="11">
        <f>VLOOKUP($C31,[2]Helsinki!$BB$7:$BK$40,7)</f>
        <v>67</v>
      </c>
      <c r="AA31" s="11">
        <f>VLOOKUP($C31,[2]Helsinki!$BB$7:$BK$40,8)</f>
        <v>92</v>
      </c>
      <c r="AB31" s="11">
        <f>VLOOKUP($C31,[2]Helsinki!$BB$7:$BK$40,9)</f>
        <v>0</v>
      </c>
      <c r="AC31" s="11">
        <f>VLOOKUP($C31,[2]Helsinki!$BB$7:$BK$40,10)</f>
        <v>102</v>
      </c>
      <c r="AD31" s="12">
        <f t="shared" si="8"/>
        <v>169</v>
      </c>
      <c r="AE31" s="12">
        <f t="shared" si="9"/>
        <v>167</v>
      </c>
      <c r="AF31" s="12">
        <v>0</v>
      </c>
      <c r="AG31" s="12" t="s">
        <v>38</v>
      </c>
      <c r="AH31" s="12" t="s">
        <v>38</v>
      </c>
      <c r="AI31" s="12">
        <f t="shared" si="10"/>
        <v>136</v>
      </c>
      <c r="AJ31" s="12">
        <v>0</v>
      </c>
      <c r="AK31" s="12">
        <f t="shared" si="11"/>
        <v>152</v>
      </c>
      <c r="AL31" s="12">
        <f t="shared" si="12"/>
        <v>162</v>
      </c>
      <c r="AM31" s="12">
        <f t="shared" si="13"/>
        <v>185</v>
      </c>
      <c r="AN31" s="12">
        <f t="shared" si="14"/>
        <v>184</v>
      </c>
      <c r="AO31" s="14">
        <f t="shared" si="0"/>
        <v>376.2687776109014</v>
      </c>
      <c r="AP31" s="11">
        <f>VLOOKUP($C31,[1]Helsinki!$BB$7:$BK$40,5)</f>
        <v>17</v>
      </c>
      <c r="AQ31" s="11">
        <f>VLOOKUP($C31,[1]Helsinki!$BB$7:$BK$40,6)</f>
        <v>37</v>
      </c>
      <c r="AR31" s="11">
        <f>VLOOKUP($C31,[1]Helsinki!$BB$7:$BK$40,7)</f>
        <v>0</v>
      </c>
      <c r="AS31" s="11">
        <f>VLOOKUP($C31,[1]Helsinki!$BB$7:$BK$40,8)</f>
        <v>93</v>
      </c>
      <c r="AT31" s="11">
        <f>VLOOKUP($C31,[1]Helsinki!$BB$7:$BK$40,9)</f>
        <v>0</v>
      </c>
      <c r="AU31" s="11">
        <f>VLOOKUP($C31,[1]Helsinki!$BB$7:$BK$40,10)</f>
        <v>103</v>
      </c>
      <c r="AV31" s="12">
        <f t="shared" si="15"/>
        <v>170</v>
      </c>
      <c r="AW31" s="12">
        <f t="shared" si="16"/>
        <v>168</v>
      </c>
      <c r="AX31" s="12">
        <v>0</v>
      </c>
      <c r="AY31" s="12" t="s">
        <v>38</v>
      </c>
      <c r="AZ31" s="12" t="s">
        <v>38</v>
      </c>
      <c r="BA31" s="12">
        <f t="shared" si="17"/>
        <v>138</v>
      </c>
      <c r="BB31" s="12">
        <v>0</v>
      </c>
      <c r="BC31" s="12">
        <f t="shared" si="18"/>
        <v>153</v>
      </c>
      <c r="BD31" s="12">
        <f t="shared" si="19"/>
        <v>162</v>
      </c>
      <c r="BE31" s="12">
        <f t="shared" si="20"/>
        <v>186</v>
      </c>
      <c r="BF31" s="12">
        <f t="shared" si="21"/>
        <v>184</v>
      </c>
      <c r="BG31" s="14">
        <f t="shared" si="1"/>
        <v>233.61742244846627</v>
      </c>
      <c r="BH31" s="21">
        <f>IF($N31=2,BH60*'4 PEF'!$D$4,IF(OR($N31=3,$N31=4,$N31=5,$N31=6),BH60*'4 PEF'!$D$5,IF(OR($N31=7,$N31=8),BH60*'4 PEF'!$D$8,IF($N31=9,BH60*'4 PEF'!$D$7,IF($N31=10,BH60*'4 PEF'!$D$6)))))</f>
        <v>39.526917307197301</v>
      </c>
      <c r="BI31" s="21">
        <f>BI60*'4 PEF'!$D$8</f>
        <v>0</v>
      </c>
      <c r="BJ31" s="21">
        <f>IF($N31=2,BJ60*'4 PEF'!$D$4,IF(OR($N31=3,$N31=4,$N31=5,$N31=6),BJ60*'4 PEF'!$D$5,IF(OR($N31=7,$N31=8),BJ60*'4 PEF'!$D$8,IF($N31=9,BJ60*'4 PEF'!$D$7,IF($N31=10,BJ60*'4 PEF'!$D$6)))))</f>
        <v>7.3419999999999996</v>
      </c>
      <c r="BK31" s="21">
        <f>BK60*'4 PEF'!$D$8</f>
        <v>30.655244571426326</v>
      </c>
      <c r="BL31" s="21">
        <f>BL60*'4 PEF'!$D$8</f>
        <v>13.038875297234949</v>
      </c>
      <c r="BM31" s="39">
        <f>BM60*'4 PEF'!$D$8</f>
        <v>-42.775714285714287</v>
      </c>
      <c r="BN31" s="40">
        <f t="shared" si="28"/>
        <v>47.787322890144296</v>
      </c>
      <c r="BO31" s="21">
        <f>IF($N31=2,BO60*'4 PEF'!$D$4,IF(OR($N31=3,$N31=4,$N31=5,$N31=6),BO60*'4 PEF'!$D$5,IF(OR($N31=7,$N31=8),BO60*'4 PEF'!$D$8,IF($N31=9,BO60*'4 PEF'!$D$7,IF($N31=10,BO60*'4 PEF'!$D$6)))))</f>
        <v>40.119485879061976</v>
      </c>
      <c r="BP31" s="21">
        <f>BP60*'4 PEF'!$D$8</f>
        <v>0</v>
      </c>
      <c r="BQ31" s="21">
        <f>IF($N31=2,BQ60*'4 PEF'!$D$4,IF(OR($N31=3,$N31=4,$N31=5,$N31=6),BQ60*'4 PEF'!$D$5,IF(OR($N31=7,$N31=8),BQ60*'4 PEF'!$D$8,IF($N31=9,BQ60*'4 PEF'!$D$7,IF($N31=10,BQ60*'4 PEF'!$D$6)))))</f>
        <v>11.659454545454544</v>
      </c>
      <c r="BR31" s="21">
        <f>BR60*'4 PEF'!$D$8</f>
        <v>31.526443636366412</v>
      </c>
      <c r="BS31" s="21">
        <f>BS60*'4 PEF'!$D$8</f>
        <v>12.54422416657251</v>
      </c>
      <c r="BT31" s="39">
        <f>BT60*'4 PEF'!$D$8</f>
        <v>-26.784545454545455</v>
      </c>
      <c r="BU31" s="40">
        <f t="shared" si="29"/>
        <v>69.065062772909982</v>
      </c>
    </row>
    <row r="32" spans="1:73" ht="15" customHeight="1" x14ac:dyDescent="0.25">
      <c r="A32" s="30"/>
      <c r="B32" s="31"/>
      <c r="C32" s="31"/>
      <c r="D32" s="31"/>
      <c r="E32" s="31"/>
      <c r="F32" s="31"/>
      <c r="G32" s="31"/>
      <c r="H32" s="31"/>
      <c r="I32" s="31"/>
      <c r="J32" s="31"/>
      <c r="K32" s="31"/>
      <c r="L32" s="31"/>
      <c r="M32" s="31"/>
      <c r="N32" s="31"/>
      <c r="O32" s="31"/>
      <c r="P32" s="31"/>
      <c r="Q32" s="31"/>
      <c r="R32" s="31"/>
      <c r="S32" s="31"/>
      <c r="T32" s="31"/>
      <c r="U32" s="31"/>
      <c r="V32" s="31"/>
      <c r="W32" s="32"/>
      <c r="X32" s="31"/>
      <c r="Y32" s="31"/>
      <c r="Z32" s="31"/>
      <c r="AA32" s="31"/>
      <c r="AB32" s="31"/>
      <c r="AC32" s="31"/>
      <c r="AD32" s="31"/>
      <c r="AE32" s="31"/>
      <c r="AF32" s="31"/>
      <c r="AG32" s="31"/>
      <c r="AH32" s="31"/>
      <c r="AI32" s="31"/>
      <c r="AJ32" s="31"/>
      <c r="AK32" s="31"/>
      <c r="AL32" s="31"/>
      <c r="AM32" s="31"/>
      <c r="AN32" s="31"/>
      <c r="AO32" s="33"/>
      <c r="AP32" s="31"/>
      <c r="AQ32" s="31"/>
      <c r="AR32" s="31"/>
      <c r="AS32" s="31"/>
      <c r="AT32" s="31"/>
      <c r="AU32" s="31"/>
      <c r="AV32" s="31"/>
      <c r="AW32" s="31"/>
      <c r="AX32" s="31"/>
      <c r="AY32" s="31"/>
      <c r="AZ32" s="31"/>
      <c r="BA32" s="31"/>
      <c r="BB32" s="31"/>
      <c r="BC32" s="31"/>
      <c r="BD32" s="31"/>
      <c r="BE32" s="31"/>
      <c r="BF32" s="31"/>
      <c r="BG32" s="33"/>
      <c r="BH32" s="34"/>
      <c r="BI32" s="34"/>
      <c r="BJ32" s="34"/>
      <c r="BK32" s="34"/>
      <c r="BL32" s="34"/>
      <c r="BM32" s="34"/>
      <c r="BN32" s="34"/>
      <c r="BO32" s="34"/>
      <c r="BP32" s="34"/>
      <c r="BQ32" s="34"/>
      <c r="BR32" s="34"/>
      <c r="BS32" s="34"/>
      <c r="BT32" s="34"/>
      <c r="BU32" s="34"/>
    </row>
    <row r="33" spans="1:73" ht="15" customHeight="1" thickBot="1" x14ac:dyDescent="0.3">
      <c r="BH33" s="178" t="s">
        <v>106</v>
      </c>
      <c r="BI33" s="179"/>
      <c r="BJ33" s="179"/>
      <c r="BK33" s="179"/>
      <c r="BL33" s="179"/>
      <c r="BM33" s="179"/>
      <c r="BN33" s="184"/>
      <c r="BO33" s="178" t="s">
        <v>107</v>
      </c>
      <c r="BP33" s="179"/>
      <c r="BQ33" s="179"/>
      <c r="BR33" s="179"/>
      <c r="BS33" s="179"/>
      <c r="BT33" s="179"/>
      <c r="BU33" s="184"/>
    </row>
    <row r="34" spans="1:73" ht="29.25" customHeight="1" thickTop="1" thickBot="1" x14ac:dyDescent="0.3">
      <c r="B34" s="28" t="s">
        <v>1</v>
      </c>
      <c r="C34" s="28" t="s">
        <v>51</v>
      </c>
      <c r="D34" s="29" t="s">
        <v>47</v>
      </c>
      <c r="E34" s="29" t="s">
        <v>48</v>
      </c>
      <c r="F34" s="29" t="s">
        <v>49</v>
      </c>
      <c r="G34" s="29" t="s">
        <v>24</v>
      </c>
      <c r="H34" s="29" t="s">
        <v>13</v>
      </c>
      <c r="I34" s="29" t="str">
        <f>I5</f>
        <v>E</v>
      </c>
      <c r="J34" s="29" t="str">
        <f t="shared" ref="J34:L34" si="31">J5</f>
        <v>W</v>
      </c>
      <c r="K34" s="29" t="str">
        <f t="shared" si="31"/>
        <v>C</v>
      </c>
      <c r="L34" s="29" t="str">
        <f t="shared" si="31"/>
        <v>HR</v>
      </c>
      <c r="M34" s="29"/>
      <c r="N34" s="29" t="s">
        <v>17</v>
      </c>
      <c r="O34" s="29" t="s">
        <v>18</v>
      </c>
      <c r="P34" s="29" t="s">
        <v>53</v>
      </c>
      <c r="Q34" s="29" t="s">
        <v>54</v>
      </c>
      <c r="R34" s="29" t="s">
        <v>34</v>
      </c>
      <c r="S34" s="29" t="s">
        <v>24</v>
      </c>
      <c r="T34" s="57" t="s">
        <v>20</v>
      </c>
      <c r="U34" s="57" t="s">
        <v>92</v>
      </c>
      <c r="V34" s="57" t="s">
        <v>93</v>
      </c>
      <c r="W34" s="10"/>
      <c r="X34" s="13" t="s">
        <v>11</v>
      </c>
      <c r="Y34" s="13" t="s">
        <v>12</v>
      </c>
      <c r="Z34" s="13" t="s">
        <v>14</v>
      </c>
      <c r="AA34" s="13" t="s">
        <v>15</v>
      </c>
      <c r="AB34" s="13" t="s">
        <v>21</v>
      </c>
      <c r="AC34" s="13" t="s">
        <v>23</v>
      </c>
      <c r="AD34" s="13" t="s">
        <v>100</v>
      </c>
      <c r="AE34" s="13" t="s">
        <v>101</v>
      </c>
      <c r="AF34" s="13" t="s">
        <v>24</v>
      </c>
      <c r="AG34" s="13" t="s">
        <v>108</v>
      </c>
      <c r="AH34" s="13" t="s">
        <v>109</v>
      </c>
      <c r="AI34" s="13" t="s">
        <v>17</v>
      </c>
      <c r="AJ34" s="13" t="s">
        <v>18</v>
      </c>
      <c r="AK34" s="13" t="s">
        <v>19</v>
      </c>
      <c r="AL34" s="13" t="s">
        <v>102</v>
      </c>
      <c r="AM34" s="13" t="s">
        <v>99</v>
      </c>
      <c r="AN34" s="13" t="s">
        <v>16</v>
      </c>
      <c r="AO34" s="16" t="s">
        <v>191</v>
      </c>
      <c r="AP34" s="13" t="s">
        <v>25</v>
      </c>
      <c r="AQ34" s="13" t="s">
        <v>26</v>
      </c>
      <c r="AR34" s="13" t="s">
        <v>27</v>
      </c>
      <c r="AS34" s="13" t="s">
        <v>28</v>
      </c>
      <c r="AT34" s="13" t="s">
        <v>21</v>
      </c>
      <c r="AU34" s="13" t="s">
        <v>23</v>
      </c>
      <c r="AV34" s="13" t="s">
        <v>116</v>
      </c>
      <c r="AW34" s="13" t="s">
        <v>117</v>
      </c>
      <c r="AX34" s="13" t="s">
        <v>24</v>
      </c>
      <c r="AY34" s="13"/>
      <c r="AZ34" s="13"/>
      <c r="BA34" s="13" t="s">
        <v>118</v>
      </c>
      <c r="BB34" s="13" t="s">
        <v>18</v>
      </c>
      <c r="BC34" s="13" t="s">
        <v>31</v>
      </c>
      <c r="BD34" s="13" t="s">
        <v>102</v>
      </c>
      <c r="BE34" s="13" t="s">
        <v>119</v>
      </c>
      <c r="BF34" s="13" t="s">
        <v>16</v>
      </c>
      <c r="BG34" s="16" t="s">
        <v>192</v>
      </c>
      <c r="BH34" s="62" t="s">
        <v>33</v>
      </c>
      <c r="BI34" s="62" t="s">
        <v>34</v>
      </c>
      <c r="BJ34" s="62" t="s">
        <v>20</v>
      </c>
      <c r="BK34" s="62" t="s">
        <v>24</v>
      </c>
      <c r="BL34" s="62" t="s">
        <v>35</v>
      </c>
      <c r="BM34" s="62" t="s">
        <v>36</v>
      </c>
      <c r="BN34" s="62" t="s">
        <v>38</v>
      </c>
      <c r="BO34" s="62" t="s">
        <v>33</v>
      </c>
      <c r="BP34" s="62" t="s">
        <v>34</v>
      </c>
      <c r="BQ34" s="62" t="s">
        <v>20</v>
      </c>
      <c r="BR34" s="62" t="s">
        <v>24</v>
      </c>
      <c r="BS34" s="62" t="s">
        <v>35</v>
      </c>
      <c r="BT34" s="62" t="s">
        <v>36</v>
      </c>
      <c r="BU34" s="62" t="s">
        <v>38</v>
      </c>
    </row>
    <row r="35" spans="1:73" ht="15" customHeight="1" x14ac:dyDescent="0.25">
      <c r="A35" s="191">
        <v>2010</v>
      </c>
      <c r="B35" s="17">
        <v>1</v>
      </c>
      <c r="C35" s="26">
        <f t="shared" ref="C35:W35" si="32">IF(C6="","",C6)</f>
        <v>1</v>
      </c>
      <c r="D35" s="54" t="str">
        <f t="shared" si="32"/>
        <v>-</v>
      </c>
      <c r="E35" s="54" t="str">
        <f t="shared" si="32"/>
        <v>o</v>
      </c>
      <c r="F35" s="54" t="str">
        <f t="shared" si="32"/>
        <v>o</v>
      </c>
      <c r="G35" s="54" t="str">
        <f t="shared" si="32"/>
        <v>o</v>
      </c>
      <c r="H35" s="54">
        <f t="shared" si="32"/>
        <v>0</v>
      </c>
      <c r="I35" s="54">
        <f t="shared" si="32"/>
        <v>1</v>
      </c>
      <c r="J35" s="54">
        <f t="shared" si="32"/>
        <v>1</v>
      </c>
      <c r="K35" s="54">
        <f t="shared" si="32"/>
        <v>1</v>
      </c>
      <c r="L35" s="54">
        <f t="shared" si="32"/>
        <v>1</v>
      </c>
      <c r="M35" s="96">
        <f t="shared" si="32"/>
        <v>1111</v>
      </c>
      <c r="N35" s="54">
        <f t="shared" si="32"/>
        <v>2</v>
      </c>
      <c r="O35" s="54">
        <f t="shared" si="32"/>
        <v>0</v>
      </c>
      <c r="P35" s="54">
        <f t="shared" si="32"/>
        <v>2</v>
      </c>
      <c r="Q35" s="54">
        <f t="shared" si="32"/>
        <v>0</v>
      </c>
      <c r="R35" s="54">
        <f t="shared" si="32"/>
        <v>1</v>
      </c>
      <c r="S35" s="54" t="str">
        <f t="shared" si="32"/>
        <v>o</v>
      </c>
      <c r="T35" s="26">
        <f t="shared" si="32"/>
        <v>14</v>
      </c>
      <c r="U35" s="54">
        <f t="shared" si="32"/>
        <v>0</v>
      </c>
      <c r="V35" s="54">
        <f t="shared" si="32"/>
        <v>0</v>
      </c>
      <c r="W35" s="7" t="str">
        <f t="shared" si="32"/>
        <v/>
      </c>
      <c r="X35" s="23">
        <f>IF(X6&gt;0,VLOOKUP(X6,'[3]2010_Envelope'!$BH$6:$CR$128,34),"")</f>
        <v>18.237381060795599</v>
      </c>
      <c r="Y35" s="23">
        <f>IF(Y6&gt;0,VLOOKUP(Y6,'[3]2010_Envelope'!$BH$6:$CR$128,34),"")</f>
        <v>111.51818181818182</v>
      </c>
      <c r="Z35" s="23" t="str">
        <f>IF(Z6&gt;0,VLOOKUP(Z6,'[3]2010_Envelope'!$BH$6:$CR$128,34),"")</f>
        <v/>
      </c>
      <c r="AA35" s="23">
        <f>IF(AA6&gt;0,VLOOKUP(AA6,'[3]2010_Envelope'!$BH$6:$CR$128,34),"")</f>
        <v>17.993068831168838</v>
      </c>
      <c r="AB35" s="23" t="str">
        <f>IF(AB6&gt;0,VLOOKUP(AB6,'[3]2010_Envelope'!$BH$6:$CR$128,34),"")</f>
        <v/>
      </c>
      <c r="AC35" s="23" t="str">
        <f>IF(AC6&gt;0,VLOOKUP(AC6,'[3]2010_Envelope'!$BH$6:$CR$128,34),"")</f>
        <v/>
      </c>
      <c r="AD35" s="22" t="str">
        <f>IF(AD6&gt;0,VLOOKUP(AD6,'[3]2010_HVAC'!$EY$7:$KA$83,122),"")</f>
        <v/>
      </c>
      <c r="AE35" s="22" t="str">
        <f>IF(AE6&gt;0,VLOOKUP(AE6,'[3]2010_HVAC'!$EY$7:$KA$83,122),"")</f>
        <v/>
      </c>
      <c r="AF35" s="22" t="str">
        <f>IF(AF6&gt;0,VLOOKUP(AF6,'[3]2010_HVAC'!$EY$7:$KA$83,122),"")</f>
        <v/>
      </c>
      <c r="AG35" s="61">
        <f>VLOOKUP($C35,[2]Performance!$A$3:$K$36,4)</f>
        <v>0</v>
      </c>
      <c r="AH35" s="61">
        <f>IF(AG35=0,122,IF(AG35=1,123,124))</f>
        <v>122</v>
      </c>
      <c r="AI35" s="22">
        <f>IF(AI6&gt;0,VLOOKUP(AI6,'[3]2010_HVAC'!$EY$7:$KA$83,AH35),"")</f>
        <v>57.605581653254639</v>
      </c>
      <c r="AJ35" s="22" t="str">
        <f>IF(AJ6&gt;0,VLOOKUP(AJ6,'[3]2010_HVAC'!$EY$7:$KA$83,122),"")</f>
        <v/>
      </c>
      <c r="AK35" s="22">
        <f>IF(AK6&gt;0,VLOOKUP(AK6,'[3]2010_HVAC'!$EY$7:$KA$83,122),"")</f>
        <v>25.5</v>
      </c>
      <c r="AL35" s="22">
        <f>IF(AL6&gt;0,VLOOKUP(AL6,'[3]2010_HVAC'!$EY$7:$KA$83,122),"")</f>
        <v>4.5164201218485927</v>
      </c>
      <c r="AM35" s="22" t="str">
        <f>IF(AM6&gt;0,VLOOKUP(AM6,'[3]2010_HVAC'!$EY$7:$KA$83,122),"")</f>
        <v/>
      </c>
      <c r="AN35" s="22" t="str">
        <f>IF(AN6&gt;0,VLOOKUP(AN6,'[3]2010_HVAC'!$EY$7:$KA$83,122),"")</f>
        <v/>
      </c>
      <c r="AO35" s="14">
        <f>(SUM(X35:AF35)+SUM(AI35:AN35))*$AO$5</f>
        <v>32951.888687934923</v>
      </c>
      <c r="AP35" s="23">
        <f>IF(AP6&gt;0,VLOOKUP(AP6,'[3]2010_Envelope'!$BH$6:$CR$128,35),"")</f>
        <v>8.825040591554778</v>
      </c>
      <c r="AQ35" s="23">
        <f>IF(AQ6&gt;0,VLOOKUP(AQ6,'[3]2010_Envelope'!$BH$6:$CR$128,35),"")</f>
        <v>36.659834710743795</v>
      </c>
      <c r="AR35" s="23" t="str">
        <f>IF(AR6&gt;0,VLOOKUP(AR6,'[3]2010_Envelope'!$BH$6:$CR$128,35),"")</f>
        <v/>
      </c>
      <c r="AS35" s="23">
        <f>IF(AS6&gt;0,VLOOKUP(AS6,'[3]2010_Envelope'!$BH$6:$CR$128,35),"")</f>
        <v>16.024876033057851</v>
      </c>
      <c r="AT35" s="23" t="str">
        <f>IF(AT6&gt;0,VLOOKUP(AT6,'[3]2010_Envelope'!$BH$6:$CR$128,35),"")</f>
        <v/>
      </c>
      <c r="AU35" s="23" t="str">
        <f>IF(AU6&gt;0,VLOOKUP(AU6,'[3]2010_Envelope'!$BH$6:$CR$128,35),"")</f>
        <v/>
      </c>
      <c r="AV35" s="22" t="str">
        <f>IF(AV6&gt;0,VLOOKUP(AV6,'[3]2010_HVAC'!$EY$7:$KA$83,125),"")</f>
        <v/>
      </c>
      <c r="AW35" s="22" t="str">
        <f>IF(AW6&gt;0,VLOOKUP(AW6,'[3]2010_HVAC'!$EY$7:$KA$83,125),"")</f>
        <v/>
      </c>
      <c r="AX35" s="22" t="str">
        <f>IF(AX6&gt;0,VLOOKUP(AX6,'[3]2010_HVAC'!$EY$7:$KA$83,125),"")</f>
        <v/>
      </c>
      <c r="AY35" s="61">
        <f>VLOOKUP($C35,[1]Performance!$A$3:$K$36,4)</f>
        <v>0</v>
      </c>
      <c r="AZ35" s="61">
        <f>IF(AY35=0,125,IF(AY35=1,126,127))</f>
        <v>125</v>
      </c>
      <c r="BA35" s="22">
        <f>IF(BA6&gt;0,VLOOKUP(BA6,'[3]2010_HVAC'!$EY$7:$KA$83,AZ35),"")</f>
        <v>26.557545721803606</v>
      </c>
      <c r="BB35" s="22" t="str">
        <f>IF(BB6&gt;0,VLOOKUP(BB6,'[3]2010_HVAC'!$EY$7:$KA$83,125),"")</f>
        <v/>
      </c>
      <c r="BC35" s="22">
        <f>IF(BC6&gt;0,VLOOKUP(BC6,'[3]2010_HVAC'!$EY$7:$KA$83,125),"")</f>
        <v>15.778474576271186</v>
      </c>
      <c r="BD35" s="22">
        <f>IF(BD6&gt;0,VLOOKUP(BD6,'[3]2010_HVAC'!$EY$7:$KA$83,125),"")</f>
        <v>0.63868567379677066</v>
      </c>
      <c r="BE35" s="22" t="str">
        <f>IF(BE6&gt;0,VLOOKUP(BE6,'[3]2010_HVAC'!$EY$7:$KA$83,125),"")</f>
        <v/>
      </c>
      <c r="BF35" s="22" t="str">
        <f>IF(BF6&gt;0,VLOOKUP(BF6,'[3]2010_HVAC'!$EY$7:$KA$83,125),"")</f>
        <v/>
      </c>
      <c r="BG35" s="14">
        <f>(SUM(AP35:AX35)+SUM(BA35:BF35))*$BG$5</f>
        <v>103439.6127341557</v>
      </c>
      <c r="BH35" s="21">
        <f>IF($N35&gt;0,VLOOKUP($C35,[2]Helsinki!$AB$7:$AN$40,$N35))/((IF($P35=1,'3 PlantsCodes'!$D$26,IF($P35=2,'3 PlantsCodes'!$D$27,IF($P35=3,'3 PlantsCodes'!$D$28,IF($P35=4,'3 PlantsCodes'!#REF!)))))*IF($R35=1,'3 PlantsCodes'!$D$31,IF(FI_Helsinki!$R35=2,'3 PlantsCodes'!$D$32)))</f>
        <v>206.53269550418523</v>
      </c>
      <c r="BI35" s="21">
        <f>IF($O35&gt;0,VLOOKUP($C35,[2]Helsinki!$AB$7:$AN$40,$O35),0)/(IF($Q35=1,'3 PlantsCodes'!$E$26,IF($Q35=3,'3 PlantsCodes'!$E$28,IF($Q35=4,'3 PlantsCodes'!$E$29,1)))*IF($R35=1,'3 PlantsCodes'!$E$31,IF($R35=2,'3 PlantsCodes'!$E$32)))</f>
        <v>0</v>
      </c>
      <c r="BJ35" s="21">
        <f>VLOOKUP($C35,[2]Helsinki!$AB$6:$AZ$40,$T35)</f>
        <v>16.66</v>
      </c>
      <c r="BK35" s="21">
        <f>VLOOKUP($C35,[2]Helsinki!$B$7:$Y$40,18)</f>
        <v>11.353794285713454</v>
      </c>
      <c r="BL35" s="21">
        <f>VLOOKUP($C35,[2]Helsinki!$B$7:$AA$40,26)</f>
        <v>0.65215950882962703</v>
      </c>
      <c r="BM35" s="22">
        <f>IF($V35=1,-[4]SFH!$E$6,0)</f>
        <v>0</v>
      </c>
      <c r="BN35" s="63" t="s">
        <v>38</v>
      </c>
      <c r="BO35" s="21">
        <f>IF($N35&gt;0,VLOOKUP($C35,[1]Helsinki!$AB$7:$AN$40,$N35))/((IF($P35=1,'3 PlantsCodes'!$D$26,IF($P35=2,'3 PlantsCodes'!$D$27,IF($P35=3,'3 PlantsCodes'!$D$28,IF($P35=4,'3 PlantsCodes'!D29)))))*IF($R35=1,'3 PlantsCodes'!$D$31,IF(FI_Helsinki!$R35=2,'3 PlantsCodes'!$D$32)))</f>
        <v>179.2651492124495</v>
      </c>
      <c r="BP35" s="21">
        <f>IF($O35&gt;0,VLOOKUP($C35,[1]Helsinki!$AB$7:$AN$40,$O35),0)/(IF($Q35=1,'3 PlantsCodes'!$E$26,IF($Q35=3,'3 PlantsCodes'!$E$28,IF($Q35=4,'3 PlantsCodes'!$E$29,1)))*IF($R35=1,'3 PlantsCodes'!$E$31,IF($R35=2,'3 PlantsCodes'!$E$32)))</f>
        <v>0</v>
      </c>
      <c r="BQ35" s="21">
        <f>VLOOKUP($C35,[1]Helsinki!$AB$6:$AZ$40,$T35)</f>
        <v>25.72</v>
      </c>
      <c r="BR35" s="21">
        <f>VLOOKUP($C35,[1]Helsinki!$B$7:$Y$40,18)</f>
        <v>11.676460606061633</v>
      </c>
      <c r="BS35" s="21">
        <f>VLOOKUP($C35,[1]Helsinki!$B$7:$AA$40,26)</f>
        <v>0.55264622542236586</v>
      </c>
      <c r="BT35" s="22">
        <f>IF($V35=1,-[4]AB!$E$6,0)</f>
        <v>0</v>
      </c>
      <c r="BU35" s="63" t="s">
        <v>38</v>
      </c>
    </row>
    <row r="36" spans="1:73" ht="15" customHeight="1" x14ac:dyDescent="0.25">
      <c r="A36" s="192"/>
      <c r="B36" s="18">
        <v>2</v>
      </c>
      <c r="C36" s="26">
        <f t="shared" ref="C36:W36" si="33">IF(C7="","",C7)</f>
        <v>9</v>
      </c>
      <c r="D36" s="55" t="str">
        <f t="shared" si="33"/>
        <v>o</v>
      </c>
      <c r="E36" s="55" t="str">
        <f t="shared" si="33"/>
        <v>o+</v>
      </c>
      <c r="F36" s="54" t="str">
        <f t="shared" si="33"/>
        <v>o</v>
      </c>
      <c r="G36" s="54" t="str">
        <f t="shared" si="33"/>
        <v>o</v>
      </c>
      <c r="H36" s="54">
        <f t="shared" si="33"/>
        <v>0</v>
      </c>
      <c r="I36" s="54">
        <f t="shared" si="33"/>
        <v>2</v>
      </c>
      <c r="J36" s="54">
        <f t="shared" si="33"/>
        <v>2</v>
      </c>
      <c r="K36" s="54">
        <f t="shared" si="33"/>
        <v>1</v>
      </c>
      <c r="L36" s="54">
        <f t="shared" si="33"/>
        <v>1</v>
      </c>
      <c r="M36" s="96">
        <f t="shared" si="33"/>
        <v>2211</v>
      </c>
      <c r="N36" s="54">
        <f t="shared" si="33"/>
        <v>9</v>
      </c>
      <c r="O36" s="54">
        <f t="shared" si="33"/>
        <v>0</v>
      </c>
      <c r="P36" s="54">
        <f t="shared" si="33"/>
        <v>2</v>
      </c>
      <c r="Q36" s="54">
        <f t="shared" si="33"/>
        <v>0</v>
      </c>
      <c r="R36" s="54">
        <f t="shared" si="33"/>
        <v>2</v>
      </c>
      <c r="S36" s="54" t="str">
        <f t="shared" si="33"/>
        <v>o</v>
      </c>
      <c r="T36" s="26">
        <f t="shared" si="33"/>
        <v>18</v>
      </c>
      <c r="U36" s="54">
        <f t="shared" si="33"/>
        <v>0</v>
      </c>
      <c r="V36" s="54">
        <f t="shared" si="33"/>
        <v>0</v>
      </c>
      <c r="W36" s="19" t="str">
        <f t="shared" si="33"/>
        <v/>
      </c>
      <c r="X36" s="23">
        <f>IF(X7&gt;0,VLOOKUP(X7,'[3]2010_Envelope'!$BH$6:$CR$128,34),"")</f>
        <v>7.7418286489867389</v>
      </c>
      <c r="Y36" s="23">
        <f>IF(Y7&gt;0,VLOOKUP(Y7,'[3]2010_Envelope'!$BH$6:$CR$128,34),"")</f>
        <v>134.58564777914043</v>
      </c>
      <c r="Z36" s="23" t="str">
        <f>IF(Z7&gt;0,VLOOKUP(Z7,'[3]2010_Envelope'!$BH$6:$CR$128,34),"")</f>
        <v/>
      </c>
      <c r="AA36" s="23">
        <f>IF(AA7&gt;0,VLOOKUP(AA7,'[3]2010_Envelope'!$BH$6:$CR$128,34),"")</f>
        <v>91.729870129870136</v>
      </c>
      <c r="AB36" s="23" t="str">
        <f>IF(AB7&gt;0,VLOOKUP(AB7,'[3]2010_Envelope'!$BH$6:$CR$128,34),"")</f>
        <v/>
      </c>
      <c r="AC36" s="23" t="str">
        <f>IF(AC7&gt;0,VLOOKUP(AC7,'[3]2010_Envelope'!$BH$6:$CR$128,34),"")</f>
        <v/>
      </c>
      <c r="AD36" s="22" t="str">
        <f>IF(AD7&gt;0,VLOOKUP(AD7,'[3]2010_HVAC'!$EY$7:$KA$83,122),"")</f>
        <v/>
      </c>
      <c r="AE36" s="22" t="str">
        <f>IF(AE7&gt;0,VLOOKUP(AE7,'[3]2010_HVAC'!$EY$7:$KA$83,122),"")</f>
        <v/>
      </c>
      <c r="AF36" s="22" t="str">
        <f>IF(AF7&gt;0,VLOOKUP(AF7,'[3]2010_HVAC'!$EY$7:$KA$83,122),"")</f>
        <v/>
      </c>
      <c r="AG36" s="61">
        <f>VLOOKUP($C36,[2]Performance!$A$3:$K$36,4)</f>
        <v>1</v>
      </c>
      <c r="AH36" s="61">
        <f t="shared" ref="AH36:AH54" si="34">IF(AG36=0,122,IF(AG36=1,123,124))</f>
        <v>123</v>
      </c>
      <c r="AI36" s="22">
        <f>IF(AI7&gt;0,VLOOKUP(AI7,'[3]2010_HVAC'!$EY$7:$KA$83,AH36),"")</f>
        <v>16.992857142857144</v>
      </c>
      <c r="AJ36" s="22" t="str">
        <f>IF(AJ7&gt;0,VLOOKUP(AJ7,'[3]2010_HVAC'!$EY$7:$KA$83,122),"")</f>
        <v/>
      </c>
      <c r="AK36" s="22">
        <f>IF(AK7&gt;0,VLOOKUP(AK7,'[3]2010_HVAC'!$EY$7:$KA$83,122),"")</f>
        <v>25.5</v>
      </c>
      <c r="AL36" s="22">
        <f>IF(AL7&gt;0,VLOOKUP(AL7,'[3]2010_HVAC'!$EY$7:$KA$83,122),"")</f>
        <v>2.851236773253472</v>
      </c>
      <c r="AM36" s="22" t="str">
        <f>IF(AM7&gt;0,VLOOKUP(AM7,'[3]2010_HVAC'!$EY$7:$KA$83,122),"")</f>
        <v/>
      </c>
      <c r="AN36" s="22" t="str">
        <f>IF(AN7&gt;0,VLOOKUP(AN7,'[3]2010_HVAC'!$EY$7:$KA$83,122),"")</f>
        <v/>
      </c>
      <c r="AO36" s="14">
        <f>(SUM(X36:AF36)+SUM(AI36:AN36))*$AO$5</f>
        <v>39116.201666375106</v>
      </c>
      <c r="AP36" s="23">
        <f>IF(AP7&gt;0,VLOOKUP(AP7,'[3]2010_Envelope'!$BH$6:$CR$128,35),"")</f>
        <v>3.7462589531037169</v>
      </c>
      <c r="AQ36" s="23">
        <f>IF(AQ7&gt;0,VLOOKUP(AQ7,'[3]2010_Envelope'!$BH$6:$CR$128,35),"")</f>
        <v>44.242898526321341</v>
      </c>
      <c r="AR36" s="23" t="str">
        <f>IF(AR7&gt;0,VLOOKUP(AR7,'[3]2010_Envelope'!$BH$6:$CR$128,35),"")</f>
        <v/>
      </c>
      <c r="AS36" s="23">
        <f>IF(AS7&gt;0,VLOOKUP(AS7,'[3]2010_Envelope'!$BH$6:$CR$128,35),"")</f>
        <v>84.495867768595033</v>
      </c>
      <c r="AT36" s="23" t="str">
        <f>IF(AT7&gt;0,VLOOKUP(AT7,'[3]2010_Envelope'!$BH$6:$CR$128,35),"")</f>
        <v/>
      </c>
      <c r="AU36" s="23" t="str">
        <f>IF(AU7&gt;0,VLOOKUP(AU7,'[3]2010_Envelope'!$BH$6:$CR$128,35),"")</f>
        <v/>
      </c>
      <c r="AV36" s="22" t="str">
        <f>IF(AV7&gt;0,VLOOKUP(AV7,'[3]2010_HVAC'!$EY$7:$KA$83,125),"")</f>
        <v/>
      </c>
      <c r="AW36" s="22" t="str">
        <f>IF(AW7&gt;0,VLOOKUP(AW7,'[3]2010_HVAC'!$EY$7:$KA$83,125),"")</f>
        <v/>
      </c>
      <c r="AX36" s="22" t="str">
        <f>IF(AX7&gt;0,VLOOKUP(AX7,'[3]2010_HVAC'!$EY$7:$KA$83,125),"")</f>
        <v/>
      </c>
      <c r="AY36" s="61">
        <f>VLOOKUP($C36,[1]Performance!$A$3:$K$36,4)</f>
        <v>1</v>
      </c>
      <c r="AZ36" s="61">
        <f t="shared" ref="AZ36:AZ54" si="35">IF(AY36=0,125,IF(AY36=1,126,127))</f>
        <v>126</v>
      </c>
      <c r="BA36" s="22">
        <f>IF(BA7&gt;0,VLOOKUP(BA7,'[3]2010_HVAC'!$EY$7:$KA$83,AZ36),"")</f>
        <v>7.6896969696969686</v>
      </c>
      <c r="BB36" s="22" t="str">
        <f>IF(BB7&gt;0,VLOOKUP(BB7,'[3]2010_HVAC'!$EY$7:$KA$83,125),"")</f>
        <v/>
      </c>
      <c r="BC36" s="22">
        <f>IF(BC7&gt;0,VLOOKUP(BC7,'[3]2010_HVAC'!$EY$7:$KA$83,125),"")</f>
        <v>15.778474576271186</v>
      </c>
      <c r="BD36" s="22">
        <f>IF(BD7&gt;0,VLOOKUP(BD7,'[3]2010_HVAC'!$EY$7:$KA$83,125),"")</f>
        <v>0.20160260012903336</v>
      </c>
      <c r="BE36" s="22" t="str">
        <f>IF(BE7&gt;0,VLOOKUP(BE7,'[3]2010_HVAC'!$EY$7:$KA$83,125),"")</f>
        <v/>
      </c>
      <c r="BF36" s="22" t="str">
        <f>IF(BF7&gt;0,VLOOKUP(BF7,'[3]2010_HVAC'!$EY$7:$KA$83,125),"")</f>
        <v/>
      </c>
      <c r="BG36" s="14">
        <f t="shared" ref="BG36:BG54" si="36">(SUM(AP36:AX36)+SUM(BA36:BF36))*$BG$5</f>
        <v>154593.25140017612</v>
      </c>
      <c r="BH36" s="21">
        <f>IF($N36&gt;0,VLOOKUP($C36,[2]Helsinki!$AB$7:$AN$40,$N36))/((IF($P36=1,'3 PlantsCodes'!$D$26,IF($P36=2,'3 PlantsCodes'!$D$27,IF($P36=3,'3 PlantsCodes'!$D$28,IF($P36=4,'3 PlantsCodes'!#REF!)))))*IF($R36=1,'3 PlantsCodes'!$D$31,IF(FI_Helsinki!$R36=2,'3 PlantsCodes'!$D$32)))</f>
        <v>93.885507568355834</v>
      </c>
      <c r="BI36" s="21">
        <f>IF($O36&gt;0,VLOOKUP($C36,[2]Helsinki!$AB$7:$AN$40,$O36),0)/(IF($Q36=1,'3 PlantsCodes'!$E$26,IF($Q36=3,'3 PlantsCodes'!$E$28,IF($Q36=4,'3 PlantsCodes'!$E$29,1)))*IF($R36=1,'3 PlantsCodes'!$E$31,IF($R36=2,'3 PlantsCodes'!$E$32)))</f>
        <v>0</v>
      </c>
      <c r="BJ36" s="21">
        <f>VLOOKUP($C36,[2]Helsinki!$AB$6:$AZ$40,$T36)</f>
        <v>16.66</v>
      </c>
      <c r="BK36" s="21">
        <f>VLOOKUP($C36,[2]Helsinki!$B$7:$Y$40,18)</f>
        <v>11.353794285713454</v>
      </c>
      <c r="BL36" s="21">
        <f>VLOOKUP($C36,[2]Helsinki!$B$7:$AA$40,26)</f>
        <v>0.47144834822912624</v>
      </c>
      <c r="BM36" s="22">
        <f>IF($V36=1,-[4]SFH!$E$6,0)</f>
        <v>0</v>
      </c>
      <c r="BN36" s="63" t="s">
        <v>38</v>
      </c>
      <c r="BO36" s="21">
        <f>IF($N36&gt;0,VLOOKUP($C36,[1]Helsinki!$AB$7:$AN$40,$N36))/((IF($P36=1,'3 PlantsCodes'!$D$26,IF($P36=2,'3 PlantsCodes'!$D$27,IF($P36=3,'3 PlantsCodes'!$D$28,IF($P36=4,'3 PlantsCodes'!D30)))))*IF($R36=1,'3 PlantsCodes'!$D$31,IF(FI_Helsinki!$R36=2,'3 PlantsCodes'!$D$32)))</f>
        <v>91.168596992544622</v>
      </c>
      <c r="BP36" s="21">
        <f>IF($O36&gt;0,VLOOKUP($C36,[1]Helsinki!$AB$7:$AN$40,$O36),0)/(IF($Q36=1,'3 PlantsCodes'!$E$26,IF($Q36=3,'3 PlantsCodes'!$E$28,IF($Q36=4,'3 PlantsCodes'!$E$29,1)))*IF($R36=1,'3 PlantsCodes'!$E$31,IF($R36=2,'3 PlantsCodes'!$E$32)))</f>
        <v>0</v>
      </c>
      <c r="BQ36" s="21">
        <f>VLOOKUP($C36,[1]Helsinki!$AB$6:$AZ$40,$T36)</f>
        <v>25.72</v>
      </c>
      <c r="BR36" s="21">
        <f>VLOOKUP($C36,[1]Helsinki!$B$7:$Y$40,18)</f>
        <v>11.676460606061633</v>
      </c>
      <c r="BS36" s="21">
        <f>VLOOKUP($C36,[1]Helsinki!$B$7:$AA$40,26)</f>
        <v>0.41883581005834347</v>
      </c>
      <c r="BT36" s="22">
        <f>IF($V36=1,-[4]AB!$E$6,0)</f>
        <v>0</v>
      </c>
      <c r="BU36" s="63" t="s">
        <v>38</v>
      </c>
    </row>
    <row r="37" spans="1:73" ht="15" customHeight="1" x14ac:dyDescent="0.25">
      <c r="A37" s="192"/>
      <c r="B37" s="18">
        <v>3</v>
      </c>
      <c r="C37" s="26">
        <f t="shared" ref="C37:W37" si="37">IF(C8="","",C8)</f>
        <v>19</v>
      </c>
      <c r="D37" s="55" t="str">
        <f t="shared" si="37"/>
        <v>o+</v>
      </c>
      <c r="E37" s="55" t="str">
        <f t="shared" si="37"/>
        <v>o+</v>
      </c>
      <c r="F37" s="54" t="str">
        <f t="shared" si="37"/>
        <v>o</v>
      </c>
      <c r="G37" s="54" t="str">
        <f t="shared" si="37"/>
        <v>o</v>
      </c>
      <c r="H37" s="54">
        <f t="shared" si="37"/>
        <v>0</v>
      </c>
      <c r="I37" s="54">
        <f t="shared" si="37"/>
        <v>3</v>
      </c>
      <c r="J37" s="54">
        <f t="shared" si="37"/>
        <v>2</v>
      </c>
      <c r="K37" s="54">
        <f t="shared" si="37"/>
        <v>1</v>
      </c>
      <c r="L37" s="54">
        <f t="shared" si="37"/>
        <v>1</v>
      </c>
      <c r="M37" s="96">
        <f t="shared" si="37"/>
        <v>3211</v>
      </c>
      <c r="N37" s="54">
        <f t="shared" si="37"/>
        <v>9</v>
      </c>
      <c r="O37" s="54">
        <f t="shared" si="37"/>
        <v>0</v>
      </c>
      <c r="P37" s="54">
        <f t="shared" si="37"/>
        <v>2</v>
      </c>
      <c r="Q37" s="54">
        <f t="shared" si="37"/>
        <v>0</v>
      </c>
      <c r="R37" s="54">
        <f t="shared" si="37"/>
        <v>2</v>
      </c>
      <c r="S37" s="54" t="str">
        <f t="shared" si="37"/>
        <v>o</v>
      </c>
      <c r="T37" s="26">
        <f t="shared" si="37"/>
        <v>18</v>
      </c>
      <c r="U37" s="54">
        <f t="shared" si="37"/>
        <v>0</v>
      </c>
      <c r="V37" s="54">
        <f t="shared" si="37"/>
        <v>0</v>
      </c>
      <c r="W37" s="19" t="str">
        <f t="shared" si="37"/>
        <v/>
      </c>
      <c r="X37" s="23">
        <f>IF(X8&gt;0,VLOOKUP(X8,'[3]2010_Envelope'!$BH$6:$CR$128,34),"")</f>
        <v>11.61274297348011</v>
      </c>
      <c r="Y37" s="23">
        <f>IF(Y8&gt;0,VLOOKUP(Y8,'[3]2010_Envelope'!$BH$6:$CR$128,34),"")</f>
        <v>145.80111842740214</v>
      </c>
      <c r="Z37" s="23" t="str">
        <f>IF(Z8&gt;0,VLOOKUP(Z8,'[3]2010_Envelope'!$BH$6:$CR$128,34),"")</f>
        <v/>
      </c>
      <c r="AA37" s="23">
        <f>IF(AA8&gt;0,VLOOKUP(AA8,'[3]2010_Envelope'!$BH$6:$CR$128,34),"")</f>
        <v>91.729870129870136</v>
      </c>
      <c r="AB37" s="23" t="str">
        <f>IF(AB8&gt;0,VLOOKUP(AB8,'[3]2010_Envelope'!$BH$6:$CR$128,34),"")</f>
        <v/>
      </c>
      <c r="AC37" s="23" t="str">
        <f>IF(AC8&gt;0,VLOOKUP(AC8,'[3]2010_Envelope'!$BH$6:$CR$128,34),"")</f>
        <v/>
      </c>
      <c r="AD37" s="22" t="str">
        <f>IF(AD8&gt;0,VLOOKUP(AD8,'[3]2010_HVAC'!$EY$7:$KA$83,122),"")</f>
        <v/>
      </c>
      <c r="AE37" s="22" t="str">
        <f>IF(AE8&gt;0,VLOOKUP(AE8,'[3]2010_HVAC'!$EY$7:$KA$83,122),"")</f>
        <v/>
      </c>
      <c r="AF37" s="22" t="str">
        <f>IF(AF8&gt;0,VLOOKUP(AF8,'[3]2010_HVAC'!$EY$7:$KA$83,122),"")</f>
        <v/>
      </c>
      <c r="AG37" s="61">
        <f>VLOOKUP($C37,[2]Performance!$A$3:$K$36,4)</f>
        <v>2</v>
      </c>
      <c r="AH37" s="61">
        <f t="shared" si="34"/>
        <v>124</v>
      </c>
      <c r="AI37" s="22">
        <f>IF(AI8&gt;0,VLOOKUP(AI8,'[3]2010_HVAC'!$EY$7:$KA$83,AH37),"")</f>
        <v>16.992857142857144</v>
      </c>
      <c r="AJ37" s="22" t="str">
        <f>IF(AJ8&gt;0,VLOOKUP(AJ8,'[3]2010_HVAC'!$EY$7:$KA$83,122),"")</f>
        <v/>
      </c>
      <c r="AK37" s="22">
        <f>IF(AK8&gt;0,VLOOKUP(AK8,'[3]2010_HVAC'!$EY$7:$KA$83,122),"")</f>
        <v>25.5</v>
      </c>
      <c r="AL37" s="22">
        <f>IF(AL8&gt;0,VLOOKUP(AL8,'[3]2010_HVAC'!$EY$7:$KA$83,122),"")</f>
        <v>2.851236773253472</v>
      </c>
      <c r="AM37" s="22" t="str">
        <f>IF(AM8&gt;0,VLOOKUP(AM8,'[3]2010_HVAC'!$EY$7:$KA$83,122),"")</f>
        <v/>
      </c>
      <c r="AN37" s="22" t="str">
        <f>IF(AN8&gt;0,VLOOKUP(AN8,'[3]2010_HVAC'!$EY$7:$KA$83,122),"")</f>
        <v/>
      </c>
      <c r="AO37" s="14">
        <f t="shared" ref="AO37:AO54" si="38">(SUM(X37:AF37)+SUM(AI37:AN37))*$AO$5</f>
        <v>41228.295562560816</v>
      </c>
      <c r="AP37" s="23">
        <f>IF(AP8&gt;0,VLOOKUP(AP8,'[3]2010_Envelope'!$BH$6:$CR$128,35),"")</f>
        <v>5.6193884296555758</v>
      </c>
      <c r="AQ37" s="23">
        <f>IF(AQ8&gt;0,VLOOKUP(AQ8,'[3]2010_Envelope'!$BH$6:$CR$128,35),"")</f>
        <v>47.929806736848121</v>
      </c>
      <c r="AR37" s="23" t="str">
        <f>IF(AR8&gt;0,VLOOKUP(AR8,'[3]2010_Envelope'!$BH$6:$CR$128,35),"")</f>
        <v/>
      </c>
      <c r="AS37" s="23">
        <f>IF(AS8&gt;0,VLOOKUP(AS8,'[3]2010_Envelope'!$BH$6:$CR$128,35),"")</f>
        <v>84.495867768595033</v>
      </c>
      <c r="AT37" s="23" t="str">
        <f>IF(AT8&gt;0,VLOOKUP(AT8,'[3]2010_Envelope'!$BH$6:$CR$128,35),"")</f>
        <v/>
      </c>
      <c r="AU37" s="23" t="str">
        <f>IF(AU8&gt;0,VLOOKUP(AU8,'[3]2010_Envelope'!$BH$6:$CR$128,35),"")</f>
        <v/>
      </c>
      <c r="AV37" s="22" t="str">
        <f>IF(AV8&gt;0,VLOOKUP(AV8,'[3]2010_HVAC'!$EY$7:$KA$83,125),"")</f>
        <v/>
      </c>
      <c r="AW37" s="22" t="str">
        <f>IF(AW8&gt;0,VLOOKUP(AW8,'[3]2010_HVAC'!$EY$7:$KA$83,125),"")</f>
        <v/>
      </c>
      <c r="AX37" s="22" t="str">
        <f>IF(AX8&gt;0,VLOOKUP(AX8,'[3]2010_HVAC'!$EY$7:$KA$83,125),"")</f>
        <v/>
      </c>
      <c r="AY37" s="61">
        <f>VLOOKUP($C37,[1]Performance!$A$3:$K$36,4)</f>
        <v>2</v>
      </c>
      <c r="AZ37" s="61">
        <f t="shared" si="35"/>
        <v>127</v>
      </c>
      <c r="BA37" s="22">
        <f>IF(BA8&gt;0,VLOOKUP(BA8,'[3]2010_HVAC'!$EY$7:$KA$83,AZ37),"")</f>
        <v>7.6896969696969686</v>
      </c>
      <c r="BB37" s="22" t="str">
        <f>IF(BB8&gt;0,VLOOKUP(BB8,'[3]2010_HVAC'!$EY$7:$KA$83,125),"")</f>
        <v/>
      </c>
      <c r="BC37" s="22">
        <f>IF(BC8&gt;0,VLOOKUP(BC8,'[3]2010_HVAC'!$EY$7:$KA$83,125),"")</f>
        <v>15.778474576271186</v>
      </c>
      <c r="BD37" s="22">
        <f>IF(BD8&gt;0,VLOOKUP(BD8,'[3]2010_HVAC'!$EY$7:$KA$83,125),"")</f>
        <v>0.20160260012903336</v>
      </c>
      <c r="BE37" s="22" t="str">
        <f>IF(BE8&gt;0,VLOOKUP(BE8,'[3]2010_HVAC'!$EY$7:$KA$83,125),"")</f>
        <v/>
      </c>
      <c r="BF37" s="22" t="str">
        <f>IF(BF8&gt;0,VLOOKUP(BF8,'[3]2010_HVAC'!$EY$7:$KA$83,125),"")</f>
        <v/>
      </c>
      <c r="BG37" s="14">
        <f t="shared" si="36"/>
        <v>160097.68871038393</v>
      </c>
      <c r="BH37" s="21">
        <f>IF($N37&gt;0,VLOOKUP($C37,[2]Helsinki!$AB$7:$AN$40,$N37))/((IF($P37=1,'3 PlantsCodes'!$D$26,IF($P37=2,'3 PlantsCodes'!$D$27,IF($P37=3,'3 PlantsCodes'!$D$28,IF($P37=4,'3 PlantsCodes'!#REF!)))))*IF($R37=1,'3 PlantsCodes'!$D$31,IF(FI_Helsinki!$R37=2,'3 PlantsCodes'!$D$32)))</f>
        <v>88.153668585047129</v>
      </c>
      <c r="BI37" s="21">
        <f>IF($O37&gt;0,VLOOKUP($C37,[2]Helsinki!$AB$7:$AN$40,$O37),0)/(IF($Q37=1,'3 PlantsCodes'!$E$26,IF($Q37=3,'3 PlantsCodes'!$E$28,IF($Q37=4,'3 PlantsCodes'!$E$29,1)))*IF($R37=1,'3 PlantsCodes'!$E$31,IF($R37=2,'3 PlantsCodes'!$E$32)))</f>
        <v>0</v>
      </c>
      <c r="BJ37" s="21">
        <f>VLOOKUP($C37,[2]Helsinki!$AB$6:$AZ$40,$T37)</f>
        <v>16.66</v>
      </c>
      <c r="BK37" s="21">
        <f>VLOOKUP($C37,[2]Helsinki!$B$7:$Y$40,18)</f>
        <v>11.353794285713454</v>
      </c>
      <c r="BL37" s="21">
        <f>VLOOKUP($C37,[2]Helsinki!$B$7:$AA$40,26)</f>
        <v>0.46168061455018006</v>
      </c>
      <c r="BM37" s="22">
        <f>IF($V37=1,-[4]SFH!$E$6,0)</f>
        <v>0</v>
      </c>
      <c r="BN37" s="63" t="s">
        <v>38</v>
      </c>
      <c r="BO37" s="21">
        <f>IF($N37&gt;0,VLOOKUP($C37,[1]Helsinki!$AB$7:$AN$40,$N37))/((IF($P37=1,'3 PlantsCodes'!$D$26,IF($P37=2,'3 PlantsCodes'!$D$27,IF($P37=3,'3 PlantsCodes'!$D$28,IF($P37=4,'3 PlantsCodes'!D31)))))*IF($R37=1,'3 PlantsCodes'!$D$31,IF(FI_Helsinki!$R37=2,'3 PlantsCodes'!$D$32)))</f>
        <v>87.212266202807328</v>
      </c>
      <c r="BP37" s="21">
        <f>IF($O37&gt;0,VLOOKUP($C37,[1]Helsinki!$AB$7:$AN$40,$O37),0)/(IF($Q37=1,'3 PlantsCodes'!$E$26,IF($Q37=3,'3 PlantsCodes'!$E$28,IF($Q37=4,'3 PlantsCodes'!$E$29,1)))*IF($R37=1,'3 PlantsCodes'!$E$31,IF($R37=2,'3 PlantsCodes'!$E$32)))</f>
        <v>0</v>
      </c>
      <c r="BQ37" s="21">
        <f>VLOOKUP($C37,[1]Helsinki!$AB$6:$AZ$40,$T37)</f>
        <v>25.72</v>
      </c>
      <c r="BR37" s="21">
        <f>VLOOKUP($C37,[1]Helsinki!$B$7:$Y$40,18)</f>
        <v>11.676460606061633</v>
      </c>
      <c r="BS37" s="21">
        <f>VLOOKUP($C37,[1]Helsinki!$B$7:$AA$40,26)</f>
        <v>0.41401310042100559</v>
      </c>
      <c r="BT37" s="22">
        <f>IF($V37=1,-[4]AB!$E$6,0)</f>
        <v>0</v>
      </c>
      <c r="BU37" s="63" t="s">
        <v>38</v>
      </c>
    </row>
    <row r="38" spans="1:73" ht="15" customHeight="1" x14ac:dyDescent="0.25">
      <c r="A38" s="192"/>
      <c r="B38" s="18">
        <v>4</v>
      </c>
      <c r="C38" s="26">
        <f t="shared" ref="C38:W38" si="39">IF(C9="","",C9)</f>
        <v>31</v>
      </c>
      <c r="D38" s="55" t="str">
        <f t="shared" si="39"/>
        <v>+</v>
      </c>
      <c r="E38" s="55" t="str">
        <f t="shared" si="39"/>
        <v>+</v>
      </c>
      <c r="F38" s="54" t="str">
        <f t="shared" si="39"/>
        <v>o</v>
      </c>
      <c r="G38" s="54" t="str">
        <f t="shared" si="39"/>
        <v>o</v>
      </c>
      <c r="H38" s="54">
        <f t="shared" si="39"/>
        <v>0</v>
      </c>
      <c r="I38" s="54">
        <f t="shared" si="39"/>
        <v>4</v>
      </c>
      <c r="J38" s="54">
        <f t="shared" si="39"/>
        <v>3</v>
      </c>
      <c r="K38" s="54">
        <f t="shared" si="39"/>
        <v>1</v>
      </c>
      <c r="L38" s="54">
        <f t="shared" si="39"/>
        <v>1</v>
      </c>
      <c r="M38" s="96">
        <f t="shared" si="39"/>
        <v>4311</v>
      </c>
      <c r="N38" s="54">
        <f t="shared" si="39"/>
        <v>9</v>
      </c>
      <c r="O38" s="54">
        <f t="shared" si="39"/>
        <v>0</v>
      </c>
      <c r="P38" s="54">
        <f t="shared" si="39"/>
        <v>2</v>
      </c>
      <c r="Q38" s="54">
        <f t="shared" si="39"/>
        <v>0</v>
      </c>
      <c r="R38" s="54">
        <f t="shared" si="39"/>
        <v>2</v>
      </c>
      <c r="S38" s="54" t="str">
        <f t="shared" si="39"/>
        <v>o</v>
      </c>
      <c r="T38" s="26">
        <f t="shared" si="39"/>
        <v>18</v>
      </c>
      <c r="U38" s="54">
        <f t="shared" si="39"/>
        <v>0</v>
      </c>
      <c r="V38" s="54">
        <f t="shared" si="39"/>
        <v>0</v>
      </c>
      <c r="W38" s="19" t="str">
        <f t="shared" si="39"/>
        <v/>
      </c>
      <c r="X38" s="23">
        <f>IF(X9&gt;0,VLOOKUP(X9,'[3]2010_Envelope'!$BH$6:$CR$128,34),"")</f>
        <v>15.483657297973478</v>
      </c>
      <c r="Y38" s="23">
        <f>IF(Y9&gt;0,VLOOKUP(Y9,'[3]2010_Envelope'!$BH$6:$CR$128,34),"")</f>
        <v>157.01658907566383</v>
      </c>
      <c r="Z38" s="23" t="str">
        <f>IF(Z9&gt;0,VLOOKUP(Z9,'[3]2010_Envelope'!$BH$6:$CR$128,34),"")</f>
        <v/>
      </c>
      <c r="AA38" s="23">
        <f>IF(AA9&gt;0,VLOOKUP(AA9,'[3]2010_Envelope'!$BH$6:$CR$128,34),"")</f>
        <v>120.58146233766236</v>
      </c>
      <c r="AB38" s="23" t="str">
        <f>IF(AB9&gt;0,VLOOKUP(AB9,'[3]2010_Envelope'!$BH$6:$CR$128,34),"")</f>
        <v/>
      </c>
      <c r="AC38" s="23" t="str">
        <f>IF(AC9&gt;0,VLOOKUP(AC9,'[3]2010_Envelope'!$BH$6:$CR$128,34),"")</f>
        <v/>
      </c>
      <c r="AD38" s="22" t="str">
        <f>IF(AD9&gt;0,VLOOKUP(AD9,'[3]2010_HVAC'!$EY$7:$KA$83,122),"")</f>
        <v/>
      </c>
      <c r="AE38" s="22" t="str">
        <f>IF(AE9&gt;0,VLOOKUP(AE9,'[3]2010_HVAC'!$EY$7:$KA$83,122),"")</f>
        <v/>
      </c>
      <c r="AF38" s="22" t="str">
        <f>IF(AF9&gt;0,VLOOKUP(AF9,'[3]2010_HVAC'!$EY$7:$KA$83,122),"")</f>
        <v/>
      </c>
      <c r="AG38" s="61">
        <f>VLOOKUP($C38,[2]Performance!$A$3:$K$36,4)</f>
        <v>2</v>
      </c>
      <c r="AH38" s="61">
        <f t="shared" si="34"/>
        <v>124</v>
      </c>
      <c r="AI38" s="22">
        <f>IF(AI9&gt;0,VLOOKUP(AI9,'[3]2010_HVAC'!$EY$7:$KA$83,AH38),"")</f>
        <v>16.992857142857144</v>
      </c>
      <c r="AJ38" s="22" t="str">
        <f>IF(AJ9&gt;0,VLOOKUP(AJ9,'[3]2010_HVAC'!$EY$7:$KA$83,122),"")</f>
        <v/>
      </c>
      <c r="AK38" s="22">
        <f>IF(AK9&gt;0,VLOOKUP(AK9,'[3]2010_HVAC'!$EY$7:$KA$83,122),"")</f>
        <v>25.5</v>
      </c>
      <c r="AL38" s="22">
        <f>IF(AL9&gt;0,VLOOKUP(AL9,'[3]2010_HVAC'!$EY$7:$KA$83,122),"")</f>
        <v>2.851236773253472</v>
      </c>
      <c r="AM38" s="22" t="str">
        <f>IF(AM9&gt;0,VLOOKUP(AM9,'[3]2010_HVAC'!$EY$7:$KA$83,122),"")</f>
        <v/>
      </c>
      <c r="AN38" s="22" t="str">
        <f>IF(AN9&gt;0,VLOOKUP(AN9,'[3]2010_HVAC'!$EY$7:$KA$83,122),"")</f>
        <v/>
      </c>
      <c r="AO38" s="14">
        <f t="shared" si="38"/>
        <v>47379.612367837442</v>
      </c>
      <c r="AP38" s="23">
        <f>IF(AP9&gt;0,VLOOKUP(AP9,'[3]2010_Envelope'!$BH$6:$CR$128,35),"")</f>
        <v>7.4925179062074339</v>
      </c>
      <c r="AQ38" s="23">
        <f>IF(AQ9&gt;0,VLOOKUP(AQ9,'[3]2010_Envelope'!$BH$6:$CR$128,35),"")</f>
        <v>51.616714947374888</v>
      </c>
      <c r="AR38" s="23" t="str">
        <f>IF(AR9&gt;0,VLOOKUP(AR9,'[3]2010_Envelope'!$BH$6:$CR$128,35),"")</f>
        <v/>
      </c>
      <c r="AS38" s="23">
        <f>IF(AS9&gt;0,VLOOKUP(AS9,'[3]2010_Envelope'!$BH$6:$CR$128,35),"")</f>
        <v>111.07216528925619</v>
      </c>
      <c r="AT38" s="23" t="str">
        <f>IF(AT9&gt;0,VLOOKUP(AT9,'[3]2010_Envelope'!$BH$6:$CR$128,35),"")</f>
        <v/>
      </c>
      <c r="AU38" s="23" t="str">
        <f>IF(AU9&gt;0,VLOOKUP(AU9,'[3]2010_Envelope'!$BH$6:$CR$128,35),"")</f>
        <v/>
      </c>
      <c r="AV38" s="22" t="str">
        <f>IF(AV9&gt;0,VLOOKUP(AV9,'[3]2010_HVAC'!$EY$7:$KA$83,125),"")</f>
        <v/>
      </c>
      <c r="AW38" s="22" t="str">
        <f>IF(AW9&gt;0,VLOOKUP(AW9,'[3]2010_HVAC'!$EY$7:$KA$83,125),"")</f>
        <v/>
      </c>
      <c r="AX38" s="22" t="str">
        <f>IF(AX9&gt;0,VLOOKUP(AX9,'[3]2010_HVAC'!$EY$7:$KA$83,125),"")</f>
        <v/>
      </c>
      <c r="AY38" s="61">
        <f>VLOOKUP($C38,[1]Performance!$A$3:$K$36,4)</f>
        <v>2</v>
      </c>
      <c r="AZ38" s="61">
        <f t="shared" si="35"/>
        <v>127</v>
      </c>
      <c r="BA38" s="22">
        <f>IF(BA9&gt;0,VLOOKUP(BA9,'[3]2010_HVAC'!$EY$7:$KA$83,AZ38),"")</f>
        <v>7.6896969696969686</v>
      </c>
      <c r="BB38" s="22" t="str">
        <f>IF(BB9&gt;0,VLOOKUP(BB9,'[3]2010_HVAC'!$EY$7:$KA$83,125),"")</f>
        <v/>
      </c>
      <c r="BC38" s="22">
        <f>IF(BC9&gt;0,VLOOKUP(BC9,'[3]2010_HVAC'!$EY$7:$KA$83,125),"")</f>
        <v>15.778474576271186</v>
      </c>
      <c r="BD38" s="22">
        <f>IF(BD9&gt;0,VLOOKUP(BD9,'[3]2010_HVAC'!$EY$7:$KA$83,125),"")</f>
        <v>0.20160260012903336</v>
      </c>
      <c r="BE38" s="22" t="str">
        <f>IF(BE9&gt;0,VLOOKUP(BE9,'[3]2010_HVAC'!$EY$7:$KA$83,125),"")</f>
        <v/>
      </c>
      <c r="BF38" s="22" t="str">
        <f>IF(BF9&gt;0,VLOOKUP(BF9,'[3]2010_HVAC'!$EY$7:$KA$83,125),"")</f>
        <v/>
      </c>
      <c r="BG38" s="14">
        <f t="shared" si="36"/>
        <v>191912.66056604634</v>
      </c>
      <c r="BH38" s="21">
        <f>IF($N38&gt;0,VLOOKUP($C38,[2]Helsinki!$AB$7:$AN$40,$N38))/((IF($P38=1,'3 PlantsCodes'!$D$26,IF($P38=2,'3 PlantsCodes'!$D$27,IF($P38=3,'3 PlantsCodes'!$D$28,IF($P38=4,'3 PlantsCodes'!#REF!)))))*IF($R38=1,'3 PlantsCodes'!$D$31,IF(FI_Helsinki!$R38=2,'3 PlantsCodes'!$D$32)))</f>
        <v>78.931461174997068</v>
      </c>
      <c r="BI38" s="21">
        <f>IF($O38&gt;0,VLOOKUP($C38,[2]Helsinki!$AB$7:$AN$40,$O38),0)/(IF($Q38=1,'3 PlantsCodes'!$E$26,IF($Q38=3,'3 PlantsCodes'!$E$28,IF($Q38=4,'3 PlantsCodes'!$E$29,1)))*IF($R38=1,'3 PlantsCodes'!$E$31,IF($R38=2,'3 PlantsCodes'!$E$32)))</f>
        <v>0</v>
      </c>
      <c r="BJ38" s="21">
        <f>VLOOKUP($C38,[2]Helsinki!$AB$6:$AZ$40,$T38)</f>
        <v>16.66</v>
      </c>
      <c r="BK38" s="21">
        <f>VLOOKUP($C38,[2]Helsinki!$B$7:$Y$40,18)</f>
        <v>11.353794285713454</v>
      </c>
      <c r="BL38" s="21">
        <f>VLOOKUP($C38,[2]Helsinki!$B$7:$AA$40,26)</f>
        <v>0.44478556929561025</v>
      </c>
      <c r="BM38" s="22">
        <f>IF($V38=1,-[4]SFH!$E$6,0)</f>
        <v>0</v>
      </c>
      <c r="BN38" s="63" t="s">
        <v>38</v>
      </c>
      <c r="BO38" s="21">
        <f>IF($N38&gt;0,VLOOKUP($C38,[1]Helsinki!$AB$7:$AN$40,$N38))/((IF($P38=1,'3 PlantsCodes'!$D$26,IF($P38=2,'3 PlantsCodes'!$D$27,IF($P38=3,'3 PlantsCodes'!$D$28,IF($P38=4,'3 PlantsCodes'!D32)))))*IF($R38=1,'3 PlantsCodes'!$D$31,IF(FI_Helsinki!$R38=2,'3 PlantsCodes'!$D$32)))</f>
        <v>80.25488838588187</v>
      </c>
      <c r="BP38" s="21">
        <f>IF($O38&gt;0,VLOOKUP($C38,[1]Helsinki!$AB$7:$AN$40,$O38),0)/(IF($Q38=1,'3 PlantsCodes'!$E$26,IF($Q38=3,'3 PlantsCodes'!$E$28,IF($Q38=4,'3 PlantsCodes'!$E$29,1)))*IF($R38=1,'3 PlantsCodes'!$E$31,IF($R38=2,'3 PlantsCodes'!$E$32)))</f>
        <v>0</v>
      </c>
      <c r="BQ38" s="21">
        <f>VLOOKUP($C38,[1]Helsinki!$AB$6:$AZ$40,$T38)</f>
        <v>25.72</v>
      </c>
      <c r="BR38" s="21">
        <f>VLOOKUP($C38,[1]Helsinki!$B$7:$Y$40,18)</f>
        <v>11.676460606061633</v>
      </c>
      <c r="BS38" s="21">
        <f>VLOOKUP($C38,[1]Helsinki!$B$7:$AA$40,26)</f>
        <v>0.40287703669528285</v>
      </c>
      <c r="BT38" s="22">
        <f>IF($V38=1,-[4]AB!$E$6,0)</f>
        <v>0</v>
      </c>
      <c r="BU38" s="63" t="s">
        <v>38</v>
      </c>
    </row>
    <row r="39" spans="1:73" ht="15" customHeight="1" x14ac:dyDescent="0.25">
      <c r="A39" s="192"/>
      <c r="B39" s="18">
        <v>5</v>
      </c>
      <c r="C39" s="26">
        <f t="shared" ref="C39:W39" si="40">IF(C10="","",C10)</f>
        <v>11</v>
      </c>
      <c r="D39" s="55" t="str">
        <f t="shared" si="40"/>
        <v>o</v>
      </c>
      <c r="E39" s="55" t="str">
        <f t="shared" si="40"/>
        <v>o+</v>
      </c>
      <c r="F39" s="54" t="str">
        <f t="shared" si="40"/>
        <v>o</v>
      </c>
      <c r="G39" s="54" t="str">
        <f t="shared" si="40"/>
        <v>o</v>
      </c>
      <c r="H39" s="54">
        <f t="shared" si="40"/>
        <v>1</v>
      </c>
      <c r="I39" s="54">
        <f t="shared" si="40"/>
        <v>2</v>
      </c>
      <c r="J39" s="54">
        <f t="shared" si="40"/>
        <v>2</v>
      </c>
      <c r="K39" s="54">
        <f t="shared" si="40"/>
        <v>1</v>
      </c>
      <c r="L39" s="54">
        <f t="shared" si="40"/>
        <v>2</v>
      </c>
      <c r="M39" s="96">
        <f t="shared" si="40"/>
        <v>2212</v>
      </c>
      <c r="N39" s="54">
        <f t="shared" si="40"/>
        <v>9</v>
      </c>
      <c r="O39" s="54">
        <f t="shared" si="40"/>
        <v>0</v>
      </c>
      <c r="P39" s="54">
        <f t="shared" si="40"/>
        <v>2</v>
      </c>
      <c r="Q39" s="54">
        <f t="shared" si="40"/>
        <v>0</v>
      </c>
      <c r="R39" s="54">
        <f t="shared" si="40"/>
        <v>2</v>
      </c>
      <c r="S39" s="54" t="str">
        <f t="shared" si="40"/>
        <v>o</v>
      </c>
      <c r="T39" s="26">
        <f t="shared" si="40"/>
        <v>18</v>
      </c>
      <c r="U39" s="54">
        <f t="shared" si="40"/>
        <v>0</v>
      </c>
      <c r="V39" s="54">
        <f t="shared" si="40"/>
        <v>0</v>
      </c>
      <c r="W39" s="19" t="str">
        <f t="shared" si="40"/>
        <v/>
      </c>
      <c r="X39" s="23">
        <f>IF(X10&gt;0,VLOOKUP(X10,'[3]2010_Envelope'!$BH$6:$CR$128,34),"")</f>
        <v>7.7418286489867389</v>
      </c>
      <c r="Y39" s="23">
        <f>IF(Y10&gt;0,VLOOKUP(Y10,'[3]2010_Envelope'!$BH$6:$CR$128,34),"")</f>
        <v>134.58564777914043</v>
      </c>
      <c r="Z39" s="23" t="str">
        <f>IF(Z10&gt;0,VLOOKUP(Z10,'[3]2010_Envelope'!$BH$6:$CR$128,34),"")</f>
        <v/>
      </c>
      <c r="AA39" s="23">
        <f>IF(AA10&gt;0,VLOOKUP(AA10,'[3]2010_Envelope'!$BH$6:$CR$128,34),"")</f>
        <v>91.729870129870136</v>
      </c>
      <c r="AB39" s="23" t="str">
        <f>IF(AB10&gt;0,VLOOKUP(AB10,'[3]2010_Envelope'!$BH$6:$CR$128,34),"")</f>
        <v/>
      </c>
      <c r="AC39" s="23" t="str">
        <f>IF(AC10&gt;0,VLOOKUP(AC10,'[3]2010_Envelope'!$BH$6:$CR$128,34),"")</f>
        <v/>
      </c>
      <c r="AD39" s="22">
        <f>IF(AD10&gt;0,VLOOKUP(AD10,'[3]2010_HVAC'!$EY$7:$KA$83,122),"")</f>
        <v>14.215995762711863</v>
      </c>
      <c r="AE39" s="22" t="str">
        <f>IF(AE10&gt;0,VLOOKUP(AE10,'[3]2010_HVAC'!$EY$7:$KA$83,122),"")</f>
        <v/>
      </c>
      <c r="AF39" s="22" t="str">
        <f>IF(AF10&gt;0,VLOOKUP(AF10,'[3]2010_HVAC'!$EY$7:$KA$83,122),"")</f>
        <v/>
      </c>
      <c r="AG39" s="61">
        <f>VLOOKUP($C39,[2]Performance!$A$3:$K$36,4)</f>
        <v>2</v>
      </c>
      <c r="AH39" s="61">
        <f t="shared" si="34"/>
        <v>124</v>
      </c>
      <c r="AI39" s="22">
        <f>IF(AI10&gt;0,VLOOKUP(AI10,'[3]2010_HVAC'!$EY$7:$KA$83,AH39),"")</f>
        <v>16.992857142857144</v>
      </c>
      <c r="AJ39" s="22" t="str">
        <f>IF(AJ10&gt;0,VLOOKUP(AJ10,'[3]2010_HVAC'!$EY$7:$KA$83,122),"")</f>
        <v/>
      </c>
      <c r="AK39" s="22">
        <f>IF(AK10&gt;0,VLOOKUP(AK10,'[3]2010_HVAC'!$EY$7:$KA$83,122),"")</f>
        <v>25.5</v>
      </c>
      <c r="AL39" s="22">
        <f>IF(AL10&gt;0,VLOOKUP(AL10,'[3]2010_HVAC'!$EY$7:$KA$83,122),"")</f>
        <v>2.851236773253472</v>
      </c>
      <c r="AM39" s="22" t="str">
        <f>IF(AM10&gt;0,VLOOKUP(AM10,'[3]2010_HVAC'!$EY$7:$KA$83,122),"")</f>
        <v/>
      </c>
      <c r="AN39" s="22" t="str">
        <f>IF(AN10&gt;0,VLOOKUP(AN10,'[3]2010_HVAC'!$EY$7:$KA$83,122),"")</f>
        <v/>
      </c>
      <c r="AO39" s="14">
        <f t="shared" si="38"/>
        <v>41106.441073154769</v>
      </c>
      <c r="AP39" s="23">
        <f>IF(AP10&gt;0,VLOOKUP(AP10,'[3]2010_Envelope'!$BH$6:$CR$128,35),"")</f>
        <v>3.7462589531037169</v>
      </c>
      <c r="AQ39" s="23">
        <f>IF(AQ10&gt;0,VLOOKUP(AQ10,'[3]2010_Envelope'!$BH$6:$CR$128,35),"")</f>
        <v>44.242898526321341</v>
      </c>
      <c r="AR39" s="23" t="str">
        <f>IF(AR10&gt;0,VLOOKUP(AR10,'[3]2010_Envelope'!$BH$6:$CR$128,35),"")</f>
        <v/>
      </c>
      <c r="AS39" s="23">
        <f>IF(AS10&gt;0,VLOOKUP(AS10,'[3]2010_Envelope'!$BH$6:$CR$128,35),"")</f>
        <v>84.495867768595033</v>
      </c>
      <c r="AT39" s="23" t="str">
        <f>IF(AT10&gt;0,VLOOKUP(AT10,'[3]2010_Envelope'!$BH$6:$CR$128,35),"")</f>
        <v/>
      </c>
      <c r="AU39" s="23" t="str">
        <f>IF(AU10&gt;0,VLOOKUP(AU10,'[3]2010_Envelope'!$BH$6:$CR$128,35),"")</f>
        <v/>
      </c>
      <c r="AV39" s="22">
        <f>IF(AV10&gt;0,VLOOKUP(AV10,'[3]2010_HVAC'!$EY$7:$KA$83,125),"")</f>
        <v>14.221739599383666</v>
      </c>
      <c r="AW39" s="22">
        <f>IF(AW10&gt;0,VLOOKUP(AW10,'[3]2010_HVAC'!$EY$7:$KA$83,125),"")</f>
        <v>14.005656565656563</v>
      </c>
      <c r="AX39" s="22" t="str">
        <f>IF(AX10&gt;0,VLOOKUP(AX10,'[3]2010_HVAC'!$EY$7:$KA$83,125),"")</f>
        <v/>
      </c>
      <c r="AY39" s="61">
        <f>VLOOKUP($C39,[1]Performance!$A$3:$K$36,4)</f>
        <v>2</v>
      </c>
      <c r="AZ39" s="61">
        <f t="shared" si="35"/>
        <v>127</v>
      </c>
      <c r="BA39" s="22">
        <f>IF(BA10&gt;0,VLOOKUP(BA10,'[3]2010_HVAC'!$EY$7:$KA$83,AZ39),"")</f>
        <v>7.6896969696969686</v>
      </c>
      <c r="BB39" s="22" t="str">
        <f>IF(BB10&gt;0,VLOOKUP(BB10,'[3]2010_HVAC'!$EY$7:$KA$83,125),"")</f>
        <v/>
      </c>
      <c r="BC39" s="22">
        <f>IF(BC10&gt;0,VLOOKUP(BC10,'[3]2010_HVAC'!$EY$7:$KA$83,125),"")</f>
        <v>15.778474576271186</v>
      </c>
      <c r="BD39" s="22">
        <f>IF(BD10&gt;0,VLOOKUP(BD10,'[3]2010_HVAC'!$EY$7:$KA$83,125),"")</f>
        <v>0.20160260012903336</v>
      </c>
      <c r="BE39" s="22" t="str">
        <f>IF(BE10&gt;0,VLOOKUP(BE10,'[3]2010_HVAC'!$EY$7:$KA$83,125),"")</f>
        <v/>
      </c>
      <c r="BF39" s="22" t="str">
        <f>IF(BF10&gt;0,VLOOKUP(BF10,'[3]2010_HVAC'!$EY$7:$KA$83,125),"")</f>
        <v/>
      </c>
      <c r="BG39" s="14">
        <f t="shared" si="36"/>
        <v>182538.37360356591</v>
      </c>
      <c r="BH39" s="21">
        <f>IF($N39&gt;0,VLOOKUP($C39,[2]Helsinki!$AB$7:$AN$40,$N39))/((IF($P39=1,'3 PlantsCodes'!$D$26,IF($P39=2,'3 PlantsCodes'!$D$27,IF($P39=3,'3 PlantsCodes'!$D$28,IF($P39=4,'3 PlantsCodes'!#REF!)))))*IF($R39=1,'3 PlantsCodes'!$D$31,IF(FI_Helsinki!$R39=2,'3 PlantsCodes'!$D$32)))</f>
        <v>65.087497202139616</v>
      </c>
      <c r="BI39" s="21">
        <f>IF($O39&gt;0,VLOOKUP($C39,[2]Helsinki!$AB$7:$AN$40,$O39),0)/(IF($Q39=1,'3 PlantsCodes'!$E$26,IF($Q39=3,'3 PlantsCodes'!$E$28,IF($Q39=4,'3 PlantsCodes'!$E$29,1)))*IF($R39=1,'3 PlantsCodes'!$E$31,IF($R39=2,'3 PlantsCodes'!$E$32)))</f>
        <v>0</v>
      </c>
      <c r="BJ39" s="21">
        <f>VLOOKUP($C39,[2]Helsinki!$AB$6:$AZ$40,$T39)</f>
        <v>16.66</v>
      </c>
      <c r="BK39" s="21">
        <f>VLOOKUP($C39,[2]Helsinki!$B$7:$Y$40,18)</f>
        <v>11.353794285713454</v>
      </c>
      <c r="BL39" s="21">
        <f>VLOOKUP($C39,[2]Helsinki!$B$7:$AA$40,26)</f>
        <v>4.8463782735272218</v>
      </c>
      <c r="BM39" s="22">
        <f>IF($V39=1,-[4]SFH!$E$6,0)</f>
        <v>0</v>
      </c>
      <c r="BN39" s="63" t="s">
        <v>38</v>
      </c>
      <c r="BO39" s="21">
        <f>IF($N39&gt;0,VLOOKUP($C39,[1]Helsinki!$AB$7:$AN$40,$N39))/((IF($P39=1,'3 PlantsCodes'!$D$26,IF($P39=2,'3 PlantsCodes'!$D$27,IF($P39=3,'3 PlantsCodes'!$D$28,IF($P39=4,'3 PlantsCodes'!D33)))))*IF($R39=1,'3 PlantsCodes'!$D$31,IF(FI_Helsinki!$R39=2,'3 PlantsCodes'!$D$32)))</f>
        <v>62.983699168957514</v>
      </c>
      <c r="BP39" s="21">
        <f>IF($O39&gt;0,VLOOKUP($C39,[1]Helsinki!$AB$7:$AN$40,$O39),0)/(IF($Q39=1,'3 PlantsCodes'!$E$26,IF($Q39=3,'3 PlantsCodes'!$E$28,IF($Q39=4,'3 PlantsCodes'!$E$29,1)))*IF($R39=1,'3 PlantsCodes'!$E$31,IF($R39=2,'3 PlantsCodes'!$E$32)))</f>
        <v>0</v>
      </c>
      <c r="BQ39" s="21">
        <f>VLOOKUP($C39,[1]Helsinki!$AB$6:$AZ$40,$T39)</f>
        <v>25.72</v>
      </c>
      <c r="BR39" s="21">
        <f>VLOOKUP($C39,[1]Helsinki!$B$7:$Y$40,18)</f>
        <v>11.676460606061633</v>
      </c>
      <c r="BS39" s="21">
        <f>VLOOKUP($C39,[1]Helsinki!$B$7:$AA$40,26)</f>
        <v>4.6548436405844935</v>
      </c>
      <c r="BT39" s="22">
        <f>IF($V39=1,-[4]AB!$E$6,0)</f>
        <v>0</v>
      </c>
      <c r="BU39" s="63" t="s">
        <v>38</v>
      </c>
    </row>
    <row r="40" spans="1:73" ht="15" customHeight="1" x14ac:dyDescent="0.25">
      <c r="A40" s="192"/>
      <c r="B40" s="18">
        <v>6</v>
      </c>
      <c r="C40" s="26">
        <f t="shared" ref="C40:W40" si="41">IF(C11="","",C11)</f>
        <v>21</v>
      </c>
      <c r="D40" s="55" t="str">
        <f t="shared" si="41"/>
        <v>o+</v>
      </c>
      <c r="E40" s="55" t="str">
        <f t="shared" si="41"/>
        <v>o+</v>
      </c>
      <c r="F40" s="54" t="str">
        <f t="shared" si="41"/>
        <v>o</v>
      </c>
      <c r="G40" s="54" t="str">
        <f t="shared" si="41"/>
        <v>o</v>
      </c>
      <c r="H40" s="54">
        <f t="shared" si="41"/>
        <v>1</v>
      </c>
      <c r="I40" s="54">
        <f t="shared" si="41"/>
        <v>3</v>
      </c>
      <c r="J40" s="54">
        <f t="shared" si="41"/>
        <v>2</v>
      </c>
      <c r="K40" s="54">
        <f t="shared" si="41"/>
        <v>1</v>
      </c>
      <c r="L40" s="54">
        <f t="shared" si="41"/>
        <v>2</v>
      </c>
      <c r="M40" s="96">
        <f t="shared" si="41"/>
        <v>3212</v>
      </c>
      <c r="N40" s="54">
        <f t="shared" si="41"/>
        <v>9</v>
      </c>
      <c r="O40" s="54">
        <f t="shared" si="41"/>
        <v>0</v>
      </c>
      <c r="P40" s="54">
        <f t="shared" si="41"/>
        <v>2</v>
      </c>
      <c r="Q40" s="54">
        <f t="shared" si="41"/>
        <v>0</v>
      </c>
      <c r="R40" s="54">
        <f t="shared" si="41"/>
        <v>2</v>
      </c>
      <c r="S40" s="54" t="str">
        <f t="shared" si="41"/>
        <v>o</v>
      </c>
      <c r="T40" s="26">
        <f t="shared" si="41"/>
        <v>18</v>
      </c>
      <c r="U40" s="54">
        <f t="shared" si="41"/>
        <v>0</v>
      </c>
      <c r="V40" s="54">
        <f t="shared" si="41"/>
        <v>0</v>
      </c>
      <c r="W40" s="19" t="str">
        <f t="shared" si="41"/>
        <v/>
      </c>
      <c r="X40" s="23">
        <f>IF(X11&gt;0,VLOOKUP(X11,'[3]2010_Envelope'!$BH$6:$CR$128,34),"")</f>
        <v>11.61274297348011</v>
      </c>
      <c r="Y40" s="23">
        <f>IF(Y11&gt;0,VLOOKUP(Y11,'[3]2010_Envelope'!$BH$6:$CR$128,34),"")</f>
        <v>145.80111842740214</v>
      </c>
      <c r="Z40" s="23" t="str">
        <f>IF(Z11&gt;0,VLOOKUP(Z11,'[3]2010_Envelope'!$BH$6:$CR$128,34),"")</f>
        <v/>
      </c>
      <c r="AA40" s="23">
        <f>IF(AA11&gt;0,VLOOKUP(AA11,'[3]2010_Envelope'!$BH$6:$CR$128,34),"")</f>
        <v>91.729870129870136</v>
      </c>
      <c r="AB40" s="23" t="str">
        <f>IF(AB11&gt;0,VLOOKUP(AB11,'[3]2010_Envelope'!$BH$6:$CR$128,34),"")</f>
        <v/>
      </c>
      <c r="AC40" s="23" t="str">
        <f>IF(AC11&gt;0,VLOOKUP(AC11,'[3]2010_Envelope'!$BH$6:$CR$128,34),"")</f>
        <v/>
      </c>
      <c r="AD40" s="22">
        <f>IF(AD11&gt;0,VLOOKUP(AD11,'[3]2010_HVAC'!$EY$7:$KA$83,122),"")</f>
        <v>14.215995762711863</v>
      </c>
      <c r="AE40" s="22" t="str">
        <f>IF(AE11&gt;0,VLOOKUP(AE11,'[3]2010_HVAC'!$EY$7:$KA$83,122),"")</f>
        <v/>
      </c>
      <c r="AF40" s="22" t="str">
        <f>IF(AF11&gt;0,VLOOKUP(AF11,'[3]2010_HVAC'!$EY$7:$KA$83,122),"")</f>
        <v/>
      </c>
      <c r="AG40" s="61">
        <f>VLOOKUP($C40,[2]Performance!$A$3:$K$36,4)</f>
        <v>2</v>
      </c>
      <c r="AH40" s="61">
        <f t="shared" si="34"/>
        <v>124</v>
      </c>
      <c r="AI40" s="22">
        <f>IF(AI11&gt;0,VLOOKUP(AI11,'[3]2010_HVAC'!$EY$7:$KA$83,AH40),"")</f>
        <v>16.992857142857144</v>
      </c>
      <c r="AJ40" s="22" t="str">
        <f>IF(AJ11&gt;0,VLOOKUP(AJ11,'[3]2010_HVAC'!$EY$7:$KA$83,122),"")</f>
        <v/>
      </c>
      <c r="AK40" s="22">
        <f>IF(AK11&gt;0,VLOOKUP(AK11,'[3]2010_HVAC'!$EY$7:$KA$83,122),"")</f>
        <v>25.5</v>
      </c>
      <c r="AL40" s="22">
        <f>IF(AL11&gt;0,VLOOKUP(AL11,'[3]2010_HVAC'!$EY$7:$KA$83,122),"")</f>
        <v>2.851236773253472</v>
      </c>
      <c r="AM40" s="22" t="str">
        <f>IF(AM11&gt;0,VLOOKUP(AM11,'[3]2010_HVAC'!$EY$7:$KA$83,122),"")</f>
        <v/>
      </c>
      <c r="AN40" s="22" t="str">
        <f>IF(AN11&gt;0,VLOOKUP(AN11,'[3]2010_HVAC'!$EY$7:$KA$83,122),"")</f>
        <v/>
      </c>
      <c r="AO40" s="14">
        <f t="shared" si="38"/>
        <v>43218.534969340479</v>
      </c>
      <c r="AP40" s="23">
        <f>IF(AP11&gt;0,VLOOKUP(AP11,'[3]2010_Envelope'!$BH$6:$CR$128,35),"")</f>
        <v>5.6193884296555758</v>
      </c>
      <c r="AQ40" s="23">
        <f>IF(AQ11&gt;0,VLOOKUP(AQ11,'[3]2010_Envelope'!$BH$6:$CR$128,35),"")</f>
        <v>47.929806736848121</v>
      </c>
      <c r="AR40" s="23" t="str">
        <f>IF(AR11&gt;0,VLOOKUP(AR11,'[3]2010_Envelope'!$BH$6:$CR$128,35),"")</f>
        <v/>
      </c>
      <c r="AS40" s="23">
        <f>IF(AS11&gt;0,VLOOKUP(AS11,'[3]2010_Envelope'!$BH$6:$CR$128,35),"")</f>
        <v>84.495867768595033</v>
      </c>
      <c r="AT40" s="23" t="str">
        <f>IF(AT11&gt;0,VLOOKUP(AT11,'[3]2010_Envelope'!$BH$6:$CR$128,35),"")</f>
        <v/>
      </c>
      <c r="AU40" s="23" t="str">
        <f>IF(AU11&gt;0,VLOOKUP(AU11,'[3]2010_Envelope'!$BH$6:$CR$128,35),"")</f>
        <v/>
      </c>
      <c r="AV40" s="22">
        <f>IF(AV11&gt;0,VLOOKUP(AV11,'[3]2010_HVAC'!$EY$7:$KA$83,125),"")</f>
        <v>14.221739599383666</v>
      </c>
      <c r="AW40" s="22">
        <f>IF(AW11&gt;0,VLOOKUP(AW11,'[3]2010_HVAC'!$EY$7:$KA$83,125),"")</f>
        <v>14.005656565656563</v>
      </c>
      <c r="AX40" s="22" t="str">
        <f>IF(AX11&gt;0,VLOOKUP(AX11,'[3]2010_HVAC'!$EY$7:$KA$83,125),"")</f>
        <v/>
      </c>
      <c r="AY40" s="61">
        <f>VLOOKUP($C40,[1]Performance!$A$3:$K$36,4)</f>
        <v>2</v>
      </c>
      <c r="AZ40" s="61">
        <f t="shared" si="35"/>
        <v>127</v>
      </c>
      <c r="BA40" s="22">
        <f>IF(BA11&gt;0,VLOOKUP(BA11,'[3]2010_HVAC'!$EY$7:$KA$83,AZ40),"")</f>
        <v>7.6896969696969686</v>
      </c>
      <c r="BB40" s="22" t="str">
        <f>IF(BB11&gt;0,VLOOKUP(BB11,'[3]2010_HVAC'!$EY$7:$KA$83,125),"")</f>
        <v/>
      </c>
      <c r="BC40" s="22">
        <f>IF(BC11&gt;0,VLOOKUP(BC11,'[3]2010_HVAC'!$EY$7:$KA$83,125),"")</f>
        <v>15.778474576271186</v>
      </c>
      <c r="BD40" s="22">
        <f>IF(BD11&gt;0,VLOOKUP(BD11,'[3]2010_HVAC'!$EY$7:$KA$83,125),"")</f>
        <v>0.20160260012903336</v>
      </c>
      <c r="BE40" s="22" t="str">
        <f>IF(BE11&gt;0,VLOOKUP(BE11,'[3]2010_HVAC'!$EY$7:$KA$83,125),"")</f>
        <v/>
      </c>
      <c r="BF40" s="22" t="str">
        <f>IF(BF11&gt;0,VLOOKUP(BF11,'[3]2010_HVAC'!$EY$7:$KA$83,125),"")</f>
        <v/>
      </c>
      <c r="BG40" s="14">
        <f t="shared" si="36"/>
        <v>188042.81091377375</v>
      </c>
      <c r="BH40" s="21">
        <f>IF($N40&gt;0,VLOOKUP($C40,[2]Helsinki!$AB$7:$AN$40,$N40))/((IF($P40=1,'3 PlantsCodes'!$D$26,IF($P40=2,'3 PlantsCodes'!$D$27,IF($P40=3,'3 PlantsCodes'!$D$28,IF($P40=4,'3 PlantsCodes'!#REF!)))))*IF($R40=1,'3 PlantsCodes'!$D$31,IF(FI_Helsinki!$R40=2,'3 PlantsCodes'!$D$32)))</f>
        <v>60.205380038623318</v>
      </c>
      <c r="BI40" s="21">
        <f>IF($O40&gt;0,VLOOKUP($C40,[2]Helsinki!$AB$7:$AN$40,$O40),0)/(IF($Q40=1,'3 PlantsCodes'!$E$26,IF($Q40=3,'3 PlantsCodes'!$E$28,IF($Q40=4,'3 PlantsCodes'!$E$29,1)))*IF($R40=1,'3 PlantsCodes'!$E$31,IF($R40=2,'3 PlantsCodes'!$E$32)))</f>
        <v>0</v>
      </c>
      <c r="BJ40" s="21">
        <f>VLOOKUP($C40,[2]Helsinki!$AB$6:$AZ$40,$T40)</f>
        <v>16.66</v>
      </c>
      <c r="BK40" s="21">
        <f>VLOOKUP($C40,[2]Helsinki!$B$7:$Y$40,18)</f>
        <v>11.353794285713454</v>
      </c>
      <c r="BL40" s="21">
        <f>VLOOKUP($C40,[2]Helsinki!$B$7:$AA$40,26)</f>
        <v>4.8363221768486184</v>
      </c>
      <c r="BM40" s="22">
        <f>IF($V40=1,-[4]SFH!$E$6,0)</f>
        <v>0</v>
      </c>
      <c r="BN40" s="63" t="s">
        <v>38</v>
      </c>
      <c r="BO40" s="21">
        <f>IF($N40&gt;0,VLOOKUP($C40,[1]Helsinki!$AB$7:$AN$40,$N40))/((IF($P40=1,'3 PlantsCodes'!$D$26,IF($P40=2,'3 PlantsCodes'!$D$27,IF($P40=3,'3 PlantsCodes'!$D$28,IF($P40=4,'3 PlantsCodes'!D34)))))*IF($R40=1,'3 PlantsCodes'!$D$31,IF(FI_Helsinki!$R40=2,'3 PlantsCodes'!$D$32)))</f>
        <v>59.741723489344025</v>
      </c>
      <c r="BP40" s="21">
        <f>IF($O40&gt;0,VLOOKUP($C40,[1]Helsinki!$AB$7:$AN$40,$O40),0)/(IF($Q40=1,'3 PlantsCodes'!$E$26,IF($Q40=3,'3 PlantsCodes'!$E$28,IF($Q40=4,'3 PlantsCodes'!$E$29,1)))*IF($R40=1,'3 PlantsCodes'!$E$31,IF($R40=2,'3 PlantsCodes'!$E$32)))</f>
        <v>0</v>
      </c>
      <c r="BQ40" s="21">
        <f>VLOOKUP($C40,[1]Helsinki!$AB$6:$AZ$40,$T40)</f>
        <v>25.72</v>
      </c>
      <c r="BR40" s="21">
        <f>VLOOKUP($C40,[1]Helsinki!$B$7:$Y$40,18)</f>
        <v>11.676460606061633</v>
      </c>
      <c r="BS40" s="21">
        <f>VLOOKUP($C40,[1]Helsinki!$B$7:$AA$40,26)</f>
        <v>4.6497125829283235</v>
      </c>
      <c r="BT40" s="22">
        <f>IF($V40=1,-[4]AB!$E$6,0)</f>
        <v>0</v>
      </c>
      <c r="BU40" s="63" t="s">
        <v>38</v>
      </c>
    </row>
    <row r="41" spans="1:73" ht="15" customHeight="1" x14ac:dyDescent="0.25">
      <c r="A41" s="192"/>
      <c r="B41" s="18">
        <v>7</v>
      </c>
      <c r="C41" s="26">
        <f t="shared" ref="C41:W41" si="42">IF(C12="","",C12)</f>
        <v>33</v>
      </c>
      <c r="D41" s="55" t="str">
        <f t="shared" si="42"/>
        <v>+</v>
      </c>
      <c r="E41" s="55" t="str">
        <f t="shared" si="42"/>
        <v>+</v>
      </c>
      <c r="F41" s="54" t="str">
        <f t="shared" si="42"/>
        <v>o</v>
      </c>
      <c r="G41" s="54" t="str">
        <f t="shared" si="42"/>
        <v>o</v>
      </c>
      <c r="H41" s="54">
        <f t="shared" si="42"/>
        <v>1</v>
      </c>
      <c r="I41" s="54">
        <f t="shared" si="42"/>
        <v>4</v>
      </c>
      <c r="J41" s="54">
        <f t="shared" si="42"/>
        <v>3</v>
      </c>
      <c r="K41" s="54">
        <f t="shared" si="42"/>
        <v>1</v>
      </c>
      <c r="L41" s="54">
        <f t="shared" si="42"/>
        <v>2</v>
      </c>
      <c r="M41" s="96">
        <f t="shared" si="42"/>
        <v>4312</v>
      </c>
      <c r="N41" s="54">
        <f t="shared" si="42"/>
        <v>9</v>
      </c>
      <c r="O41" s="54">
        <f t="shared" si="42"/>
        <v>0</v>
      </c>
      <c r="P41" s="54">
        <f t="shared" si="42"/>
        <v>2</v>
      </c>
      <c r="Q41" s="54">
        <f t="shared" si="42"/>
        <v>0</v>
      </c>
      <c r="R41" s="54">
        <f t="shared" si="42"/>
        <v>2</v>
      </c>
      <c r="S41" s="54" t="str">
        <f t="shared" si="42"/>
        <v>o</v>
      </c>
      <c r="T41" s="26">
        <f t="shared" si="42"/>
        <v>18</v>
      </c>
      <c r="U41" s="54">
        <f t="shared" si="42"/>
        <v>0</v>
      </c>
      <c r="V41" s="54">
        <f t="shared" si="42"/>
        <v>0</v>
      </c>
      <c r="W41" s="19" t="str">
        <f t="shared" si="42"/>
        <v/>
      </c>
      <c r="X41" s="23">
        <f>IF(X12&gt;0,VLOOKUP(X12,'[3]2010_Envelope'!$BH$6:$CR$128,34),"")</f>
        <v>15.483657297973478</v>
      </c>
      <c r="Y41" s="23">
        <f>IF(Y12&gt;0,VLOOKUP(Y12,'[3]2010_Envelope'!$BH$6:$CR$128,34),"")</f>
        <v>157.01658907566383</v>
      </c>
      <c r="Z41" s="23" t="str">
        <f>IF(Z12&gt;0,VLOOKUP(Z12,'[3]2010_Envelope'!$BH$6:$CR$128,34),"")</f>
        <v/>
      </c>
      <c r="AA41" s="23">
        <f>IF(AA12&gt;0,VLOOKUP(AA12,'[3]2010_Envelope'!$BH$6:$CR$128,34),"")</f>
        <v>120.58146233766236</v>
      </c>
      <c r="AB41" s="23" t="str">
        <f>IF(AB12&gt;0,VLOOKUP(AB12,'[3]2010_Envelope'!$BH$6:$CR$128,34),"")</f>
        <v/>
      </c>
      <c r="AC41" s="23" t="str">
        <f>IF(AC12&gt;0,VLOOKUP(AC12,'[3]2010_Envelope'!$BH$6:$CR$128,34),"")</f>
        <v/>
      </c>
      <c r="AD41" s="22">
        <f>IF(AD12&gt;0,VLOOKUP(AD12,'[3]2010_HVAC'!$EY$7:$KA$83,122),"")</f>
        <v>14.215995762711863</v>
      </c>
      <c r="AE41" s="22" t="str">
        <f>IF(AE12&gt;0,VLOOKUP(AE12,'[3]2010_HVAC'!$EY$7:$KA$83,122),"")</f>
        <v/>
      </c>
      <c r="AF41" s="22" t="str">
        <f>IF(AF12&gt;0,VLOOKUP(AF12,'[3]2010_HVAC'!$EY$7:$KA$83,122),"")</f>
        <v/>
      </c>
      <c r="AG41" s="61">
        <f>VLOOKUP($C41,[2]Performance!$A$3:$K$36,4)</f>
        <v>2</v>
      </c>
      <c r="AH41" s="61">
        <f t="shared" si="34"/>
        <v>124</v>
      </c>
      <c r="AI41" s="22">
        <f>IF(AI12&gt;0,VLOOKUP(AI12,'[3]2010_HVAC'!$EY$7:$KA$83,AH41),"")</f>
        <v>16.992857142857144</v>
      </c>
      <c r="AJ41" s="22" t="str">
        <f>IF(AJ12&gt;0,VLOOKUP(AJ12,'[3]2010_HVAC'!$EY$7:$KA$83,122),"")</f>
        <v/>
      </c>
      <c r="AK41" s="22">
        <f>IF(AK12&gt;0,VLOOKUP(AK12,'[3]2010_HVAC'!$EY$7:$KA$83,122),"")</f>
        <v>25.5</v>
      </c>
      <c r="AL41" s="22">
        <f>IF(AL12&gt;0,VLOOKUP(AL12,'[3]2010_HVAC'!$EY$7:$KA$83,122),"")</f>
        <v>2.851236773253472</v>
      </c>
      <c r="AM41" s="22" t="str">
        <f>IF(AM12&gt;0,VLOOKUP(AM12,'[3]2010_HVAC'!$EY$7:$KA$83,122),"")</f>
        <v/>
      </c>
      <c r="AN41" s="22" t="str">
        <f>IF(AN12&gt;0,VLOOKUP(AN12,'[3]2010_HVAC'!$EY$7:$KA$83,122),"")</f>
        <v/>
      </c>
      <c r="AO41" s="14">
        <f t="shared" si="38"/>
        <v>49369.851774617106</v>
      </c>
      <c r="AP41" s="23">
        <f>IF(AP12&gt;0,VLOOKUP(AP12,'[3]2010_Envelope'!$BH$6:$CR$128,35),"")</f>
        <v>7.4925179062074339</v>
      </c>
      <c r="AQ41" s="23">
        <f>IF(AQ12&gt;0,VLOOKUP(AQ12,'[3]2010_Envelope'!$BH$6:$CR$128,35),"")</f>
        <v>51.616714947374888</v>
      </c>
      <c r="AR41" s="23" t="str">
        <f>IF(AR12&gt;0,VLOOKUP(AR12,'[3]2010_Envelope'!$BH$6:$CR$128,35),"")</f>
        <v/>
      </c>
      <c r="AS41" s="23">
        <f>IF(AS12&gt;0,VLOOKUP(AS12,'[3]2010_Envelope'!$BH$6:$CR$128,35),"")</f>
        <v>111.07216528925619</v>
      </c>
      <c r="AT41" s="23" t="str">
        <f>IF(AT12&gt;0,VLOOKUP(AT12,'[3]2010_Envelope'!$BH$6:$CR$128,35),"")</f>
        <v/>
      </c>
      <c r="AU41" s="23" t="str">
        <f>IF(AU12&gt;0,VLOOKUP(AU12,'[3]2010_Envelope'!$BH$6:$CR$128,35),"")</f>
        <v/>
      </c>
      <c r="AV41" s="22">
        <f>IF(AV12&gt;0,VLOOKUP(AV12,'[3]2010_HVAC'!$EY$7:$KA$83,125),"")</f>
        <v>14.221739599383666</v>
      </c>
      <c r="AW41" s="22">
        <f>IF(AW12&gt;0,VLOOKUP(AW12,'[3]2010_HVAC'!$EY$7:$KA$83,125),"")</f>
        <v>14.005656565656563</v>
      </c>
      <c r="AX41" s="22" t="str">
        <f>IF(AX12&gt;0,VLOOKUP(AX12,'[3]2010_HVAC'!$EY$7:$KA$83,125),"")</f>
        <v/>
      </c>
      <c r="AY41" s="61">
        <f>VLOOKUP($C41,[1]Performance!$A$3:$K$36,4)</f>
        <v>2</v>
      </c>
      <c r="AZ41" s="61">
        <f t="shared" si="35"/>
        <v>127</v>
      </c>
      <c r="BA41" s="22">
        <f>IF(BA12&gt;0,VLOOKUP(BA12,'[3]2010_HVAC'!$EY$7:$KA$83,AZ41),"")</f>
        <v>7.6896969696969686</v>
      </c>
      <c r="BB41" s="22" t="str">
        <f>IF(BB12&gt;0,VLOOKUP(BB12,'[3]2010_HVAC'!$EY$7:$KA$83,125),"")</f>
        <v/>
      </c>
      <c r="BC41" s="22">
        <f>IF(BC12&gt;0,VLOOKUP(BC12,'[3]2010_HVAC'!$EY$7:$KA$83,125),"")</f>
        <v>15.778474576271186</v>
      </c>
      <c r="BD41" s="22">
        <f>IF(BD12&gt;0,VLOOKUP(BD12,'[3]2010_HVAC'!$EY$7:$KA$83,125),"")</f>
        <v>0.20160260012903336</v>
      </c>
      <c r="BE41" s="22" t="str">
        <f>IF(BE12&gt;0,VLOOKUP(BE12,'[3]2010_HVAC'!$EY$7:$KA$83,125),"")</f>
        <v/>
      </c>
      <c r="BF41" s="22" t="str">
        <f>IF(BF12&gt;0,VLOOKUP(BF12,'[3]2010_HVAC'!$EY$7:$KA$83,125),"")</f>
        <v/>
      </c>
      <c r="BG41" s="14">
        <f t="shared" si="36"/>
        <v>219857.78276943613</v>
      </c>
      <c r="BH41" s="21">
        <f>IF($N41&gt;0,VLOOKUP($C41,[2]Helsinki!$AB$7:$AN$40,$N41))/((IF($P41=1,'3 PlantsCodes'!$D$26,IF($P41=2,'3 PlantsCodes'!$D$27,IF($P41=3,'3 PlantsCodes'!$D$28,IF($P41=4,'3 PlantsCodes'!#REF!)))))*IF($R41=1,'3 PlantsCodes'!$D$31,IF(FI_Helsinki!$R41=2,'3 PlantsCodes'!$D$32)))</f>
        <v>52.467740569930733</v>
      </c>
      <c r="BI41" s="21">
        <f>IF($O41&gt;0,VLOOKUP($C41,[2]Helsinki!$AB$7:$AN$40,$O41),0)/(IF($Q41=1,'3 PlantsCodes'!$E$26,IF($Q41=3,'3 PlantsCodes'!$E$28,IF($Q41=4,'3 PlantsCodes'!$E$29,1)))*IF($R41=1,'3 PlantsCodes'!$E$31,IF($R41=2,'3 PlantsCodes'!$E$32)))</f>
        <v>0</v>
      </c>
      <c r="BJ41" s="21">
        <f>VLOOKUP($C41,[2]Helsinki!$AB$6:$AZ$40,$T41)</f>
        <v>16.66</v>
      </c>
      <c r="BK41" s="21">
        <f>VLOOKUP($C41,[2]Helsinki!$B$7:$Y$40,18)</f>
        <v>11.353794285713454</v>
      </c>
      <c r="BL41" s="21">
        <f>VLOOKUP($C41,[2]Helsinki!$B$7:$AA$40,26)</f>
        <v>4.81877414784105</v>
      </c>
      <c r="BM41" s="22">
        <f>IF($V41=1,-[4]SFH!$E$6,0)</f>
        <v>0</v>
      </c>
      <c r="BN41" s="63" t="s">
        <v>38</v>
      </c>
      <c r="BO41" s="21">
        <f>IF($N41&gt;0,VLOOKUP($C41,[1]Helsinki!$AB$7:$AN$40,$N41))/((IF($P41=1,'3 PlantsCodes'!$D$26,IF($P41=2,'3 PlantsCodes'!$D$27,IF($P41=3,'3 PlantsCodes'!$D$28,IF($P41=4,'3 PlantsCodes'!D35)))))*IF($R41=1,'3 PlantsCodes'!$D$31,IF(FI_Helsinki!$R41=2,'3 PlantsCodes'!$D$32)))</f>
        <v>54.028520718238255</v>
      </c>
      <c r="BP41" s="21">
        <f>IF($O41&gt;0,VLOOKUP($C41,[1]Helsinki!$AB$7:$AN$40,$O41),0)/(IF($Q41=1,'3 PlantsCodes'!$E$26,IF($Q41=3,'3 PlantsCodes'!$E$28,IF($Q41=4,'3 PlantsCodes'!$E$29,1)))*IF($R41=1,'3 PlantsCodes'!$E$31,IF($R41=2,'3 PlantsCodes'!$E$32)))</f>
        <v>0</v>
      </c>
      <c r="BQ41" s="21">
        <f>VLOOKUP($C41,[1]Helsinki!$AB$6:$AZ$40,$T41)</f>
        <v>25.72</v>
      </c>
      <c r="BR41" s="21">
        <f>VLOOKUP($C41,[1]Helsinki!$B$7:$Y$40,18)</f>
        <v>11.676460606061633</v>
      </c>
      <c r="BS41" s="21">
        <f>VLOOKUP($C41,[1]Helsinki!$B$7:$AA$40,26)</f>
        <v>4.6386446217201245</v>
      </c>
      <c r="BT41" s="22">
        <f>IF($V41=1,-[4]AB!$E$6,0)</f>
        <v>0</v>
      </c>
      <c r="BU41" s="63" t="s">
        <v>38</v>
      </c>
    </row>
    <row r="42" spans="1:73" ht="15" customHeight="1" x14ac:dyDescent="0.25">
      <c r="A42" s="192"/>
      <c r="B42" s="18">
        <v>8</v>
      </c>
      <c r="C42" s="26">
        <f t="shared" ref="C42:W42" si="43">IF(C13="","",C13)</f>
        <v>9</v>
      </c>
      <c r="D42" s="55" t="str">
        <f t="shared" si="43"/>
        <v>o</v>
      </c>
      <c r="E42" s="55" t="str">
        <f t="shared" si="43"/>
        <v>o+</v>
      </c>
      <c r="F42" s="54" t="str">
        <f t="shared" si="43"/>
        <v>o</v>
      </c>
      <c r="G42" s="54" t="str">
        <f t="shared" si="43"/>
        <v>o</v>
      </c>
      <c r="H42" s="54">
        <f t="shared" si="43"/>
        <v>0</v>
      </c>
      <c r="I42" s="54">
        <f t="shared" si="43"/>
        <v>2</v>
      </c>
      <c r="J42" s="54">
        <f t="shared" si="43"/>
        <v>2</v>
      </c>
      <c r="K42" s="54">
        <f t="shared" si="43"/>
        <v>1</v>
      </c>
      <c r="L42" s="54">
        <f t="shared" si="43"/>
        <v>1</v>
      </c>
      <c r="M42" s="96">
        <f t="shared" si="43"/>
        <v>2211</v>
      </c>
      <c r="N42" s="54">
        <f t="shared" si="43"/>
        <v>10</v>
      </c>
      <c r="O42" s="54">
        <f t="shared" si="43"/>
        <v>0</v>
      </c>
      <c r="P42" s="54">
        <f t="shared" si="43"/>
        <v>2</v>
      </c>
      <c r="Q42" s="54">
        <f t="shared" si="43"/>
        <v>0</v>
      </c>
      <c r="R42" s="54">
        <f t="shared" si="43"/>
        <v>2</v>
      </c>
      <c r="S42" s="54" t="str">
        <f t="shared" si="43"/>
        <v>o</v>
      </c>
      <c r="T42" s="26">
        <f t="shared" si="43"/>
        <v>19</v>
      </c>
      <c r="U42" s="54">
        <f t="shared" si="43"/>
        <v>0</v>
      </c>
      <c r="V42" s="54">
        <f t="shared" si="43"/>
        <v>0</v>
      </c>
      <c r="W42" s="19" t="str">
        <f t="shared" si="43"/>
        <v/>
      </c>
      <c r="X42" s="23">
        <f>IF(X13&gt;0,VLOOKUP(X13,'[3]2010_Envelope'!$BH$6:$CR$128,34),"")</f>
        <v>7.7418286489867389</v>
      </c>
      <c r="Y42" s="23">
        <f>IF(Y13&gt;0,VLOOKUP(Y13,'[3]2010_Envelope'!$BH$6:$CR$128,34),"")</f>
        <v>134.58564777914043</v>
      </c>
      <c r="Z42" s="23" t="str">
        <f>IF(Z13&gt;0,VLOOKUP(Z13,'[3]2010_Envelope'!$BH$6:$CR$128,34),"")</f>
        <v/>
      </c>
      <c r="AA42" s="23">
        <f>IF(AA13&gt;0,VLOOKUP(AA13,'[3]2010_Envelope'!$BH$6:$CR$128,34),"")</f>
        <v>91.729870129870136</v>
      </c>
      <c r="AB42" s="23" t="str">
        <f>IF(AB13&gt;0,VLOOKUP(AB13,'[3]2010_Envelope'!$BH$6:$CR$128,34),"")</f>
        <v/>
      </c>
      <c r="AC42" s="23" t="str">
        <f>IF(AC13&gt;0,VLOOKUP(AC13,'[3]2010_Envelope'!$BH$6:$CR$128,34),"")</f>
        <v/>
      </c>
      <c r="AD42" s="22" t="str">
        <f>IF(AD13&gt;0,VLOOKUP(AD13,'[3]2010_HVAC'!$EY$7:$KA$83,122),"")</f>
        <v/>
      </c>
      <c r="AE42" s="22" t="str">
        <f>IF(AE13&gt;0,VLOOKUP(AE13,'[3]2010_HVAC'!$EY$7:$KA$83,122),"")</f>
        <v/>
      </c>
      <c r="AF42" s="22" t="str">
        <f>IF(AF13&gt;0,VLOOKUP(AF13,'[3]2010_HVAC'!$EY$7:$KA$83,122),"")</f>
        <v/>
      </c>
      <c r="AG42" s="61">
        <f>VLOOKUP($C42,[2]Performance!$A$3:$K$36,4)</f>
        <v>1</v>
      </c>
      <c r="AH42" s="61">
        <f t="shared" si="34"/>
        <v>123</v>
      </c>
      <c r="AI42" s="22">
        <f>IF(AI13&gt;0,VLOOKUP(AI13,'[3]2010_HVAC'!$EY$7:$KA$83,AH42),"")</f>
        <v>133.14875262043998</v>
      </c>
      <c r="AJ42" s="22" t="str">
        <f>IF(AJ13&gt;0,VLOOKUP(AJ13,'[3]2010_HVAC'!$EY$7:$KA$83,122),"")</f>
        <v/>
      </c>
      <c r="AK42" s="22">
        <f>IF(AK13&gt;0,VLOOKUP(AK13,'[3]2010_HVAC'!$EY$7:$KA$83,122),"")</f>
        <v>25.5</v>
      </c>
      <c r="AL42" s="22">
        <f>IF(AL13&gt;0,VLOOKUP(AL13,'[3]2010_HVAC'!$EY$7:$KA$83,122),"")</f>
        <v>2.851236773253472</v>
      </c>
      <c r="AM42" s="22" t="str">
        <f>IF(AM13&gt;0,VLOOKUP(AM13,'[3]2010_HVAC'!$EY$7:$KA$83,122),"")</f>
        <v/>
      </c>
      <c r="AN42" s="22" t="str">
        <f>IF(AN13&gt;0,VLOOKUP(AN13,'[3]2010_HVAC'!$EY$7:$KA$83,122),"")</f>
        <v/>
      </c>
      <c r="AO42" s="14">
        <f t="shared" si="38"/>
        <v>55378.027033236707</v>
      </c>
      <c r="AP42" s="23">
        <f>IF(AP13&gt;0,VLOOKUP(AP13,'[3]2010_Envelope'!$BH$6:$CR$128,35),"")</f>
        <v>3.7462589531037169</v>
      </c>
      <c r="AQ42" s="23">
        <f>IF(AQ13&gt;0,VLOOKUP(AQ13,'[3]2010_Envelope'!$BH$6:$CR$128,35),"")</f>
        <v>44.242898526321341</v>
      </c>
      <c r="AR42" s="23" t="str">
        <f>IF(AR13&gt;0,VLOOKUP(AR13,'[3]2010_Envelope'!$BH$6:$CR$128,35),"")</f>
        <v/>
      </c>
      <c r="AS42" s="23">
        <f>IF(AS13&gt;0,VLOOKUP(AS13,'[3]2010_Envelope'!$BH$6:$CR$128,35),"")</f>
        <v>84.495867768595033</v>
      </c>
      <c r="AT42" s="23" t="str">
        <f>IF(AT13&gt;0,VLOOKUP(AT13,'[3]2010_Envelope'!$BH$6:$CR$128,35),"")</f>
        <v/>
      </c>
      <c r="AU42" s="23" t="str">
        <f>IF(AU13&gt;0,VLOOKUP(AU13,'[3]2010_Envelope'!$BH$6:$CR$128,35),"")</f>
        <v/>
      </c>
      <c r="AV42" s="22" t="str">
        <f>IF(AV13&gt;0,VLOOKUP(AV13,'[3]2010_HVAC'!$EY$7:$KA$83,125),"")</f>
        <v/>
      </c>
      <c r="AW42" s="22" t="str">
        <f>IF(AW13&gt;0,VLOOKUP(AW13,'[3]2010_HVAC'!$EY$7:$KA$83,125),"")</f>
        <v/>
      </c>
      <c r="AX42" s="22" t="str">
        <f>IF(AX13&gt;0,VLOOKUP(AX13,'[3]2010_HVAC'!$EY$7:$KA$83,125),"")</f>
        <v/>
      </c>
      <c r="AY42" s="61">
        <f>VLOOKUP($C42,[1]Performance!$A$3:$K$36,4)</f>
        <v>1</v>
      </c>
      <c r="AZ42" s="61">
        <f t="shared" si="35"/>
        <v>126</v>
      </c>
      <c r="BA42" s="22">
        <f>IF(BA13&gt;0,VLOOKUP(BA13,'[3]2010_HVAC'!$EY$7:$KA$83,AZ42),"")</f>
        <v>52.872800407514291</v>
      </c>
      <c r="BB42" s="22" t="str">
        <f>IF(BB13&gt;0,VLOOKUP(BB13,'[3]2010_HVAC'!$EY$7:$KA$83,125),"")</f>
        <v/>
      </c>
      <c r="BC42" s="22">
        <f>IF(BC13&gt;0,VLOOKUP(BC13,'[3]2010_HVAC'!$EY$7:$KA$83,125),"")</f>
        <v>15.778474576271186</v>
      </c>
      <c r="BD42" s="22">
        <f>IF(BD13&gt;0,VLOOKUP(BD13,'[3]2010_HVAC'!$EY$7:$KA$83,125),"")</f>
        <v>0.20160260012903336</v>
      </c>
      <c r="BE42" s="22" t="str">
        <f>IF(BE13&gt;0,VLOOKUP(BE13,'[3]2010_HVAC'!$EY$7:$KA$83,125),"")</f>
        <v/>
      </c>
      <c r="BF42" s="22" t="str">
        <f>IF(BF13&gt;0,VLOOKUP(BF13,'[3]2010_HVAC'!$EY$7:$KA$83,125),"")</f>
        <v/>
      </c>
      <c r="BG42" s="14">
        <f t="shared" si="36"/>
        <v>199324.52380361524</v>
      </c>
      <c r="BH42" s="21">
        <f>IF($N42&gt;0,VLOOKUP($C42,[2]Helsinki!$AB$7:$AN$40,$N42))/((IF($P42=1,'3 PlantsCodes'!$D$26,IF($P42=2,'3 PlantsCodes'!$D$27,IF($P42=3,'3 PlantsCodes'!$D$28,IF($P42=4,'3 PlantsCodes'!#REF!)))))*IF($R42=1,'3 PlantsCodes'!$D$31,IF(FI_Helsinki!$R42=2,'3 PlantsCodes'!$D$32)))</f>
        <v>104.31723063150649</v>
      </c>
      <c r="BI42" s="21">
        <f>IF($O42&gt;0,VLOOKUP($C42,[2]Helsinki!$AB$7:$AN$40,$O42),0)/(IF($Q42=1,'3 PlantsCodes'!$E$26,IF($Q42=3,'3 PlantsCodes'!$E$28,IF($Q42=4,'3 PlantsCodes'!$E$29,1)))*IF($R42=1,'3 PlantsCodes'!$E$31,IF($R42=2,'3 PlantsCodes'!$E$32)))</f>
        <v>0</v>
      </c>
      <c r="BJ42" s="21">
        <f>VLOOKUP($C42,[2]Helsinki!$AB$6:$AZ$40,$T42)</f>
        <v>18.511111111111109</v>
      </c>
      <c r="BK42" s="21">
        <f>VLOOKUP($C42,[2]Helsinki!$B$7:$Y$40,18)</f>
        <v>11.353794285713454</v>
      </c>
      <c r="BL42" s="21">
        <f>VLOOKUP($C42,[2]Helsinki!$B$7:$AA$40,26)</f>
        <v>0.47144834822912624</v>
      </c>
      <c r="BM42" s="22">
        <f>IF($V42=1,-[4]SFH!$E$6,0)</f>
        <v>0</v>
      </c>
      <c r="BN42" s="63" t="s">
        <v>38</v>
      </c>
      <c r="BO42" s="21">
        <f>IF($N42&gt;0,VLOOKUP($C42,[1]Helsinki!$AB$7:$AN$40,$N42))/((IF($P42=1,'3 PlantsCodes'!$D$26,IF($P42=2,'3 PlantsCodes'!$D$27,IF($P42=3,'3 PlantsCodes'!$D$28,IF($P42=4,'3 PlantsCodes'!D36)))))*IF($R42=1,'3 PlantsCodes'!$D$31,IF(FI_Helsinki!$R42=2,'3 PlantsCodes'!$D$32)))</f>
        <v>101.29844110282735</v>
      </c>
      <c r="BP42" s="21">
        <f>IF($O42&gt;0,VLOOKUP($C42,[1]Helsinki!$AB$7:$AN$40,$O42),0)/(IF($Q42=1,'3 PlantsCodes'!$E$26,IF($Q42=3,'3 PlantsCodes'!$E$28,IF($Q42=4,'3 PlantsCodes'!$E$29,1)))*IF($R42=1,'3 PlantsCodes'!$E$31,IF($R42=2,'3 PlantsCodes'!$E$32)))</f>
        <v>0</v>
      </c>
      <c r="BQ42" s="21">
        <f>VLOOKUP($C42,[1]Helsinki!$AB$6:$AZ$40,$T42)</f>
        <v>28.577777777777776</v>
      </c>
      <c r="BR42" s="21">
        <f>VLOOKUP($C42,[1]Helsinki!$B$7:$Y$40,18)</f>
        <v>11.676460606061633</v>
      </c>
      <c r="BS42" s="21">
        <f>VLOOKUP($C42,[1]Helsinki!$B$7:$AA$40,26)</f>
        <v>0.41883581005834347</v>
      </c>
      <c r="BT42" s="22">
        <f>IF($V42=1,-[4]AB!$E$6,0)</f>
        <v>0</v>
      </c>
      <c r="BU42" s="63" t="s">
        <v>38</v>
      </c>
    </row>
    <row r="43" spans="1:73" ht="15" customHeight="1" x14ac:dyDescent="0.25">
      <c r="A43" s="192"/>
      <c r="B43" s="18">
        <v>9</v>
      </c>
      <c r="C43" s="26">
        <f t="shared" ref="C43:W43" si="44">IF(C14="","",C14)</f>
        <v>19</v>
      </c>
      <c r="D43" s="55" t="str">
        <f t="shared" si="44"/>
        <v>o+</v>
      </c>
      <c r="E43" s="55" t="str">
        <f t="shared" si="44"/>
        <v>o+</v>
      </c>
      <c r="F43" s="54" t="str">
        <f t="shared" si="44"/>
        <v>o</v>
      </c>
      <c r="G43" s="54" t="str">
        <f t="shared" si="44"/>
        <v>o</v>
      </c>
      <c r="H43" s="54">
        <f t="shared" si="44"/>
        <v>0</v>
      </c>
      <c r="I43" s="54">
        <f t="shared" si="44"/>
        <v>3</v>
      </c>
      <c r="J43" s="54">
        <f t="shared" si="44"/>
        <v>2</v>
      </c>
      <c r="K43" s="54">
        <f t="shared" si="44"/>
        <v>1</v>
      </c>
      <c r="L43" s="54">
        <f t="shared" si="44"/>
        <v>1</v>
      </c>
      <c r="M43" s="96">
        <f t="shared" si="44"/>
        <v>3211</v>
      </c>
      <c r="N43" s="54">
        <f t="shared" si="44"/>
        <v>10</v>
      </c>
      <c r="O43" s="54">
        <f t="shared" si="44"/>
        <v>0</v>
      </c>
      <c r="P43" s="54">
        <f t="shared" si="44"/>
        <v>2</v>
      </c>
      <c r="Q43" s="54">
        <f t="shared" si="44"/>
        <v>0</v>
      </c>
      <c r="R43" s="54">
        <f t="shared" si="44"/>
        <v>2</v>
      </c>
      <c r="S43" s="54" t="str">
        <f t="shared" si="44"/>
        <v>o</v>
      </c>
      <c r="T43" s="26">
        <f t="shared" si="44"/>
        <v>19</v>
      </c>
      <c r="U43" s="54">
        <f t="shared" si="44"/>
        <v>0</v>
      </c>
      <c r="V43" s="54">
        <f t="shared" si="44"/>
        <v>0</v>
      </c>
      <c r="W43" s="19" t="str">
        <f t="shared" si="44"/>
        <v/>
      </c>
      <c r="X43" s="23">
        <f>IF(X14&gt;0,VLOOKUP(X14,'[3]2010_Envelope'!$BH$6:$CR$128,34),"")</f>
        <v>11.61274297348011</v>
      </c>
      <c r="Y43" s="23">
        <f>IF(Y14&gt;0,VLOOKUP(Y14,'[3]2010_Envelope'!$BH$6:$CR$128,34),"")</f>
        <v>145.80111842740214</v>
      </c>
      <c r="Z43" s="23" t="str">
        <f>IF(Z14&gt;0,VLOOKUP(Z14,'[3]2010_Envelope'!$BH$6:$CR$128,34),"")</f>
        <v/>
      </c>
      <c r="AA43" s="23">
        <f>IF(AA14&gt;0,VLOOKUP(AA14,'[3]2010_Envelope'!$BH$6:$CR$128,34),"")</f>
        <v>91.729870129870136</v>
      </c>
      <c r="AB43" s="23" t="str">
        <f>IF(AB14&gt;0,VLOOKUP(AB14,'[3]2010_Envelope'!$BH$6:$CR$128,34),"")</f>
        <v/>
      </c>
      <c r="AC43" s="23" t="str">
        <f>IF(AC14&gt;0,VLOOKUP(AC14,'[3]2010_Envelope'!$BH$6:$CR$128,34),"")</f>
        <v/>
      </c>
      <c r="AD43" s="22" t="str">
        <f>IF(AD14&gt;0,VLOOKUP(AD14,'[3]2010_HVAC'!$EY$7:$KA$83,122),"")</f>
        <v/>
      </c>
      <c r="AE43" s="22" t="str">
        <f>IF(AE14&gt;0,VLOOKUP(AE14,'[3]2010_HVAC'!$EY$7:$KA$83,122),"")</f>
        <v/>
      </c>
      <c r="AF43" s="22" t="str">
        <f>IF(AF14&gt;0,VLOOKUP(AF14,'[3]2010_HVAC'!$EY$7:$KA$83,122),"")</f>
        <v/>
      </c>
      <c r="AG43" s="61">
        <f>VLOOKUP($C43,[2]Performance!$A$3:$K$36,4)</f>
        <v>2</v>
      </c>
      <c r="AH43" s="61">
        <f t="shared" si="34"/>
        <v>124</v>
      </c>
      <c r="AI43" s="22">
        <f>IF(AI14&gt;0,VLOOKUP(AI14,'[3]2010_HVAC'!$EY$7:$KA$83,AH43),"")</f>
        <v>90.76359649954999</v>
      </c>
      <c r="AJ43" s="22" t="str">
        <f>IF(AJ14&gt;0,VLOOKUP(AJ14,'[3]2010_HVAC'!$EY$7:$KA$83,122),"")</f>
        <v/>
      </c>
      <c r="AK43" s="22">
        <f>IF(AK14&gt;0,VLOOKUP(AK14,'[3]2010_HVAC'!$EY$7:$KA$83,122),"")</f>
        <v>25.5</v>
      </c>
      <c r="AL43" s="22">
        <f>IF(AL14&gt;0,VLOOKUP(AL14,'[3]2010_HVAC'!$EY$7:$KA$83,122),"")</f>
        <v>2.851236773253472</v>
      </c>
      <c r="AM43" s="22" t="str">
        <f>IF(AM14&gt;0,VLOOKUP(AM14,'[3]2010_HVAC'!$EY$7:$KA$83,122),"")</f>
        <v/>
      </c>
      <c r="AN43" s="22" t="str">
        <f>IF(AN14&gt;0,VLOOKUP(AN14,'[3]2010_HVAC'!$EY$7:$KA$83,122),"")</f>
        <v/>
      </c>
      <c r="AO43" s="14">
        <f t="shared" si="38"/>
        <v>51556.199072497817</v>
      </c>
      <c r="AP43" s="23">
        <f>IF(AP14&gt;0,VLOOKUP(AP14,'[3]2010_Envelope'!$BH$6:$CR$128,35),"")</f>
        <v>5.6193884296555758</v>
      </c>
      <c r="AQ43" s="23">
        <f>IF(AQ14&gt;0,VLOOKUP(AQ14,'[3]2010_Envelope'!$BH$6:$CR$128,35),"")</f>
        <v>47.929806736848121</v>
      </c>
      <c r="AR43" s="23" t="str">
        <f>IF(AR14&gt;0,VLOOKUP(AR14,'[3]2010_Envelope'!$BH$6:$CR$128,35),"")</f>
        <v/>
      </c>
      <c r="AS43" s="23">
        <f>IF(AS14&gt;0,VLOOKUP(AS14,'[3]2010_Envelope'!$BH$6:$CR$128,35),"")</f>
        <v>84.495867768595033</v>
      </c>
      <c r="AT43" s="23" t="str">
        <f>IF(AT14&gt;0,VLOOKUP(AT14,'[3]2010_Envelope'!$BH$6:$CR$128,35),"")</f>
        <v/>
      </c>
      <c r="AU43" s="23" t="str">
        <f>IF(AU14&gt;0,VLOOKUP(AU14,'[3]2010_Envelope'!$BH$6:$CR$128,35),"")</f>
        <v/>
      </c>
      <c r="AV43" s="22" t="str">
        <f>IF(AV14&gt;0,VLOOKUP(AV14,'[3]2010_HVAC'!$EY$7:$KA$83,125),"")</f>
        <v/>
      </c>
      <c r="AW43" s="22" t="str">
        <f>IF(AW14&gt;0,VLOOKUP(AW14,'[3]2010_HVAC'!$EY$7:$KA$83,125),"")</f>
        <v/>
      </c>
      <c r="AX43" s="22" t="str">
        <f>IF(AX14&gt;0,VLOOKUP(AX14,'[3]2010_HVAC'!$EY$7:$KA$83,125),"")</f>
        <v/>
      </c>
      <c r="AY43" s="61">
        <f>VLOOKUP($C43,[1]Performance!$A$3:$K$36,4)</f>
        <v>2</v>
      </c>
      <c r="AZ43" s="61">
        <f t="shared" si="35"/>
        <v>127</v>
      </c>
      <c r="BA43" s="22">
        <f>IF(BA14&gt;0,VLOOKUP(BA14,'[3]2010_HVAC'!$EY$7:$KA$83,AZ43),"")</f>
        <v>36.43157449537739</v>
      </c>
      <c r="BB43" s="22" t="str">
        <f>IF(BB14&gt;0,VLOOKUP(BB14,'[3]2010_HVAC'!$EY$7:$KA$83,125),"")</f>
        <v/>
      </c>
      <c r="BC43" s="22">
        <f>IF(BC14&gt;0,VLOOKUP(BC14,'[3]2010_HVAC'!$EY$7:$KA$83,125),"")</f>
        <v>15.778474576271186</v>
      </c>
      <c r="BD43" s="22">
        <f>IF(BD14&gt;0,VLOOKUP(BD14,'[3]2010_HVAC'!$EY$7:$KA$83,125),"")</f>
        <v>0.20160260012903336</v>
      </c>
      <c r="BE43" s="22" t="str">
        <f>IF(BE14&gt;0,VLOOKUP(BE14,'[3]2010_HVAC'!$EY$7:$KA$83,125),"")</f>
        <v/>
      </c>
      <c r="BF43" s="22" t="str">
        <f>IF(BF14&gt;0,VLOOKUP(BF14,'[3]2010_HVAC'!$EY$7:$KA$83,125),"")</f>
        <v/>
      </c>
      <c r="BG43" s="14">
        <f t="shared" si="36"/>
        <v>188552.14746080755</v>
      </c>
      <c r="BH43" s="21">
        <f>IF($N43&gt;0,VLOOKUP($C43,[2]Helsinki!$AB$7:$AN$40,$N43))/((IF($P43=1,'3 PlantsCodes'!$D$26,IF($P43=2,'3 PlantsCodes'!$D$27,IF($P43=3,'3 PlantsCodes'!$D$28,IF($P43=4,'3 PlantsCodes'!#REF!)))))*IF($R43=1,'3 PlantsCodes'!$D$31,IF(FI_Helsinki!$R43=2,'3 PlantsCodes'!$D$32)))</f>
        <v>97.948520650052359</v>
      </c>
      <c r="BI43" s="21">
        <f>IF($O43&gt;0,VLOOKUP($C43,[2]Helsinki!$AB$7:$AN$40,$O43),0)/(IF($Q43=1,'3 PlantsCodes'!$E$26,IF($Q43=3,'3 PlantsCodes'!$E$28,IF($Q43=4,'3 PlantsCodes'!$E$29,1)))*IF($R43=1,'3 PlantsCodes'!$E$31,IF($R43=2,'3 PlantsCodes'!$E$32)))</f>
        <v>0</v>
      </c>
      <c r="BJ43" s="21">
        <f>VLOOKUP($C43,[2]Helsinki!$AB$6:$AZ$40,$T43)</f>
        <v>18.511111111111109</v>
      </c>
      <c r="BK43" s="21">
        <f>VLOOKUP($C43,[2]Helsinki!$B$7:$Y$40,18)</f>
        <v>11.353794285713454</v>
      </c>
      <c r="BL43" s="21">
        <f>VLOOKUP($C43,[2]Helsinki!$B$7:$AA$40,26)</f>
        <v>0.46168061455018006</v>
      </c>
      <c r="BM43" s="22">
        <f>IF($V43=1,-[4]SFH!$E$6,0)</f>
        <v>0</v>
      </c>
      <c r="BN43" s="63" t="s">
        <v>38</v>
      </c>
      <c r="BO43" s="21">
        <f>IF($N43&gt;0,VLOOKUP($C43,[1]Helsinki!$AB$7:$AN$40,$N43))/((IF($P43=1,'3 PlantsCodes'!$D$26,IF($P43=2,'3 PlantsCodes'!$D$27,IF($P43=3,'3 PlantsCodes'!$D$28,IF($P43=4,'3 PlantsCodes'!D37)))))*IF($R43=1,'3 PlantsCodes'!$D$31,IF(FI_Helsinki!$R43=2,'3 PlantsCodes'!$D$32)))</f>
        <v>96.902518003119255</v>
      </c>
      <c r="BP43" s="21">
        <f>IF($O43&gt;0,VLOOKUP($C43,[1]Helsinki!$AB$7:$AN$40,$O43),0)/(IF($Q43=1,'3 PlantsCodes'!$E$26,IF($Q43=3,'3 PlantsCodes'!$E$28,IF($Q43=4,'3 PlantsCodes'!$E$29,1)))*IF($R43=1,'3 PlantsCodes'!$E$31,IF($R43=2,'3 PlantsCodes'!$E$32)))</f>
        <v>0</v>
      </c>
      <c r="BQ43" s="21">
        <f>VLOOKUP($C43,[1]Helsinki!$AB$6:$AZ$40,$T43)</f>
        <v>28.577777777777776</v>
      </c>
      <c r="BR43" s="21">
        <f>VLOOKUP($C43,[1]Helsinki!$B$7:$Y$40,18)</f>
        <v>11.676460606061633</v>
      </c>
      <c r="BS43" s="21">
        <f>VLOOKUP($C43,[1]Helsinki!$B$7:$AA$40,26)</f>
        <v>0.41401310042100559</v>
      </c>
      <c r="BT43" s="22">
        <f>IF($V43=1,-[4]AB!$E$6,0)</f>
        <v>0</v>
      </c>
      <c r="BU43" s="63" t="s">
        <v>38</v>
      </c>
    </row>
    <row r="44" spans="1:73" ht="15" customHeight="1" x14ac:dyDescent="0.25">
      <c r="A44" s="192"/>
      <c r="B44" s="18">
        <v>10</v>
      </c>
      <c r="C44" s="26">
        <f t="shared" ref="C44:W44" si="45">IF(C15="","",C15)</f>
        <v>31</v>
      </c>
      <c r="D44" s="55" t="str">
        <f t="shared" si="45"/>
        <v>+</v>
      </c>
      <c r="E44" s="55" t="str">
        <f t="shared" si="45"/>
        <v>+</v>
      </c>
      <c r="F44" s="54" t="str">
        <f t="shared" si="45"/>
        <v>o</v>
      </c>
      <c r="G44" s="54" t="str">
        <f t="shared" si="45"/>
        <v>o</v>
      </c>
      <c r="H44" s="54">
        <f t="shared" si="45"/>
        <v>0</v>
      </c>
      <c r="I44" s="54">
        <f t="shared" si="45"/>
        <v>4</v>
      </c>
      <c r="J44" s="54">
        <f t="shared" si="45"/>
        <v>3</v>
      </c>
      <c r="K44" s="54">
        <f t="shared" si="45"/>
        <v>1</v>
      </c>
      <c r="L44" s="54">
        <f t="shared" si="45"/>
        <v>1</v>
      </c>
      <c r="M44" s="96">
        <f t="shared" si="45"/>
        <v>4311</v>
      </c>
      <c r="N44" s="54">
        <f t="shared" si="45"/>
        <v>10</v>
      </c>
      <c r="O44" s="54">
        <f t="shared" si="45"/>
        <v>0</v>
      </c>
      <c r="P44" s="54">
        <f t="shared" si="45"/>
        <v>2</v>
      </c>
      <c r="Q44" s="54">
        <f t="shared" si="45"/>
        <v>0</v>
      </c>
      <c r="R44" s="54">
        <f t="shared" si="45"/>
        <v>2</v>
      </c>
      <c r="S44" s="54" t="str">
        <f t="shared" si="45"/>
        <v>o</v>
      </c>
      <c r="T44" s="26">
        <f t="shared" si="45"/>
        <v>19</v>
      </c>
      <c r="U44" s="54">
        <f t="shared" si="45"/>
        <v>0</v>
      </c>
      <c r="V44" s="54">
        <f t="shared" si="45"/>
        <v>0</v>
      </c>
      <c r="W44" s="19" t="str">
        <f t="shared" si="45"/>
        <v/>
      </c>
      <c r="X44" s="23">
        <f>IF(X15&gt;0,VLOOKUP(X15,'[3]2010_Envelope'!$BH$6:$CR$128,34),"")</f>
        <v>15.483657297973478</v>
      </c>
      <c r="Y44" s="23">
        <f>IF(Y15&gt;0,VLOOKUP(Y15,'[3]2010_Envelope'!$BH$6:$CR$128,34),"")</f>
        <v>157.01658907566383</v>
      </c>
      <c r="Z44" s="23" t="str">
        <f>IF(Z15&gt;0,VLOOKUP(Z15,'[3]2010_Envelope'!$BH$6:$CR$128,34),"")</f>
        <v/>
      </c>
      <c r="AA44" s="23">
        <f>IF(AA15&gt;0,VLOOKUP(AA15,'[3]2010_Envelope'!$BH$6:$CR$128,34),"")</f>
        <v>120.58146233766236</v>
      </c>
      <c r="AB44" s="23" t="str">
        <f>IF(AB15&gt;0,VLOOKUP(AB15,'[3]2010_Envelope'!$BH$6:$CR$128,34),"")</f>
        <v/>
      </c>
      <c r="AC44" s="23" t="str">
        <f>IF(AC15&gt;0,VLOOKUP(AC15,'[3]2010_Envelope'!$BH$6:$CR$128,34),"")</f>
        <v/>
      </c>
      <c r="AD44" s="22" t="str">
        <f>IF(AD15&gt;0,VLOOKUP(AD15,'[3]2010_HVAC'!$EY$7:$KA$83,122),"")</f>
        <v/>
      </c>
      <c r="AE44" s="22" t="str">
        <f>IF(AE15&gt;0,VLOOKUP(AE15,'[3]2010_HVAC'!$EY$7:$KA$83,122),"")</f>
        <v/>
      </c>
      <c r="AF44" s="22" t="str">
        <f>IF(AF15&gt;0,VLOOKUP(AF15,'[3]2010_HVAC'!$EY$7:$KA$83,122),"")</f>
        <v/>
      </c>
      <c r="AG44" s="61">
        <f>VLOOKUP($C44,[2]Performance!$A$3:$K$36,4)</f>
        <v>2</v>
      </c>
      <c r="AH44" s="61">
        <f t="shared" si="34"/>
        <v>124</v>
      </c>
      <c r="AI44" s="22">
        <f>IF(AI15&gt;0,VLOOKUP(AI15,'[3]2010_HVAC'!$EY$7:$KA$83,AH44),"")</f>
        <v>90.76359649954999</v>
      </c>
      <c r="AJ44" s="22" t="str">
        <f>IF(AJ15&gt;0,VLOOKUP(AJ15,'[3]2010_HVAC'!$EY$7:$KA$83,122),"")</f>
        <v/>
      </c>
      <c r="AK44" s="22">
        <f>IF(AK15&gt;0,VLOOKUP(AK15,'[3]2010_HVAC'!$EY$7:$KA$83,122),"")</f>
        <v>25.5</v>
      </c>
      <c r="AL44" s="22">
        <f>IF(AL15&gt;0,VLOOKUP(AL15,'[3]2010_HVAC'!$EY$7:$KA$83,122),"")</f>
        <v>2.851236773253472</v>
      </c>
      <c r="AM44" s="22" t="str">
        <f>IF(AM15&gt;0,VLOOKUP(AM15,'[3]2010_HVAC'!$EY$7:$KA$83,122),"")</f>
        <v/>
      </c>
      <c r="AN44" s="22" t="str">
        <f>IF(AN15&gt;0,VLOOKUP(AN15,'[3]2010_HVAC'!$EY$7:$KA$83,122),"")</f>
        <v/>
      </c>
      <c r="AO44" s="14">
        <f t="shared" si="38"/>
        <v>57707.515877774436</v>
      </c>
      <c r="AP44" s="23">
        <f>IF(AP15&gt;0,VLOOKUP(AP15,'[3]2010_Envelope'!$BH$6:$CR$128,35),"")</f>
        <v>7.4925179062074339</v>
      </c>
      <c r="AQ44" s="23">
        <f>IF(AQ15&gt;0,VLOOKUP(AQ15,'[3]2010_Envelope'!$BH$6:$CR$128,35),"")</f>
        <v>51.616714947374888</v>
      </c>
      <c r="AR44" s="23" t="str">
        <f>IF(AR15&gt;0,VLOOKUP(AR15,'[3]2010_Envelope'!$BH$6:$CR$128,35),"")</f>
        <v/>
      </c>
      <c r="AS44" s="23">
        <f>IF(AS15&gt;0,VLOOKUP(AS15,'[3]2010_Envelope'!$BH$6:$CR$128,35),"")</f>
        <v>111.07216528925619</v>
      </c>
      <c r="AT44" s="23" t="str">
        <f>IF(AT15&gt;0,VLOOKUP(AT15,'[3]2010_Envelope'!$BH$6:$CR$128,35),"")</f>
        <v/>
      </c>
      <c r="AU44" s="23" t="str">
        <f>IF(AU15&gt;0,VLOOKUP(AU15,'[3]2010_Envelope'!$BH$6:$CR$128,35),"")</f>
        <v/>
      </c>
      <c r="AV44" s="22" t="str">
        <f>IF(AV15&gt;0,VLOOKUP(AV15,'[3]2010_HVAC'!$EY$7:$KA$83,125),"")</f>
        <v/>
      </c>
      <c r="AW44" s="22" t="str">
        <f>IF(AW15&gt;0,VLOOKUP(AW15,'[3]2010_HVAC'!$EY$7:$KA$83,125),"")</f>
        <v/>
      </c>
      <c r="AX44" s="22" t="str">
        <f>IF(AX15&gt;0,VLOOKUP(AX15,'[3]2010_HVAC'!$EY$7:$KA$83,125),"")</f>
        <v/>
      </c>
      <c r="AY44" s="61">
        <f>VLOOKUP($C44,[1]Performance!$A$3:$K$36,4)</f>
        <v>2</v>
      </c>
      <c r="AZ44" s="61">
        <f t="shared" si="35"/>
        <v>127</v>
      </c>
      <c r="BA44" s="22">
        <f>IF(BA15&gt;0,VLOOKUP(BA15,'[3]2010_HVAC'!$EY$7:$KA$83,AZ44),"")</f>
        <v>36.43157449537739</v>
      </c>
      <c r="BB44" s="22" t="str">
        <f>IF(BB15&gt;0,VLOOKUP(BB15,'[3]2010_HVAC'!$EY$7:$KA$83,125),"")</f>
        <v/>
      </c>
      <c r="BC44" s="22">
        <f>IF(BC15&gt;0,VLOOKUP(BC15,'[3]2010_HVAC'!$EY$7:$KA$83,125),"")</f>
        <v>15.778474576271186</v>
      </c>
      <c r="BD44" s="22">
        <f>IF(BD15&gt;0,VLOOKUP(BD15,'[3]2010_HVAC'!$EY$7:$KA$83,125),"")</f>
        <v>0.20160260012903336</v>
      </c>
      <c r="BE44" s="22" t="str">
        <f>IF(BE15&gt;0,VLOOKUP(BE15,'[3]2010_HVAC'!$EY$7:$KA$83,125),"")</f>
        <v/>
      </c>
      <c r="BF44" s="22" t="str">
        <f>IF(BF15&gt;0,VLOOKUP(BF15,'[3]2010_HVAC'!$EY$7:$KA$83,125),"")</f>
        <v/>
      </c>
      <c r="BG44" s="14">
        <f t="shared" si="36"/>
        <v>220367.11931646994</v>
      </c>
      <c r="BH44" s="21">
        <f>IF($N44&gt;0,VLOOKUP($C44,[2]Helsinki!$AB$7:$AN$40,$N44))/((IF($P44=1,'3 PlantsCodes'!$D$26,IF($P44=2,'3 PlantsCodes'!$D$27,IF($P44=3,'3 PlantsCodes'!$D$28,IF($P44=4,'3 PlantsCodes'!#REF!)))))*IF($R44=1,'3 PlantsCodes'!$D$31,IF(FI_Helsinki!$R44=2,'3 PlantsCodes'!$D$32)))</f>
        <v>87.701623527774515</v>
      </c>
      <c r="BI44" s="21">
        <f>IF($O44&gt;0,VLOOKUP($C44,[2]Helsinki!$AB$7:$AN$40,$O44),0)/(IF($Q44=1,'3 PlantsCodes'!$E$26,IF($Q44=3,'3 PlantsCodes'!$E$28,IF($Q44=4,'3 PlantsCodes'!$E$29,1)))*IF($R44=1,'3 PlantsCodes'!$E$31,IF($R44=2,'3 PlantsCodes'!$E$32)))</f>
        <v>0</v>
      </c>
      <c r="BJ44" s="21">
        <f>VLOOKUP($C44,[2]Helsinki!$AB$6:$AZ$40,$T44)</f>
        <v>18.511111111111109</v>
      </c>
      <c r="BK44" s="21">
        <f>VLOOKUP($C44,[2]Helsinki!$B$7:$Y$40,18)</f>
        <v>11.353794285713454</v>
      </c>
      <c r="BL44" s="21">
        <f>VLOOKUP($C44,[2]Helsinki!$B$7:$AA$40,26)</f>
        <v>0.44478556929561025</v>
      </c>
      <c r="BM44" s="22">
        <f>IF($V44=1,-[4]SFH!$E$6,0)</f>
        <v>0</v>
      </c>
      <c r="BN44" s="63" t="s">
        <v>38</v>
      </c>
      <c r="BO44" s="21">
        <f>IF($N44&gt;0,VLOOKUP($C44,[1]Helsinki!$AB$7:$AN$40,$N44))/((IF($P44=1,'3 PlantsCodes'!$D$26,IF($P44=2,'3 PlantsCodes'!$D$27,IF($P44=3,'3 PlantsCodes'!$D$28,IF($P44=4,'3 PlantsCodes'!D38)))))*IF($R44=1,'3 PlantsCodes'!$D$31,IF(FI_Helsinki!$R44=2,'3 PlantsCodes'!$D$32)))</f>
        <v>89.172098206535395</v>
      </c>
      <c r="BP44" s="21">
        <f>IF($O44&gt;0,VLOOKUP($C44,[1]Helsinki!$AB$7:$AN$40,$O44),0)/(IF($Q44=1,'3 PlantsCodes'!$E$26,IF($Q44=3,'3 PlantsCodes'!$E$28,IF($Q44=4,'3 PlantsCodes'!$E$29,1)))*IF($R44=1,'3 PlantsCodes'!$E$31,IF($R44=2,'3 PlantsCodes'!$E$32)))</f>
        <v>0</v>
      </c>
      <c r="BQ44" s="21">
        <f>VLOOKUP($C44,[1]Helsinki!$AB$6:$AZ$40,$T44)</f>
        <v>28.577777777777776</v>
      </c>
      <c r="BR44" s="21">
        <f>VLOOKUP($C44,[1]Helsinki!$B$7:$Y$40,18)</f>
        <v>11.676460606061633</v>
      </c>
      <c r="BS44" s="21">
        <f>VLOOKUP($C44,[1]Helsinki!$B$7:$AA$40,26)</f>
        <v>0.40287703669528285</v>
      </c>
      <c r="BT44" s="22">
        <f>IF($V44=1,-[4]AB!$E$6,0)</f>
        <v>0</v>
      </c>
      <c r="BU44" s="63" t="s">
        <v>38</v>
      </c>
    </row>
    <row r="45" spans="1:73" ht="15" customHeight="1" x14ac:dyDescent="0.25">
      <c r="A45" s="192"/>
      <c r="B45" s="18">
        <v>11</v>
      </c>
      <c r="C45" s="26">
        <f t="shared" ref="C45:W45" si="46">IF(C16="","",C16)</f>
        <v>11</v>
      </c>
      <c r="D45" s="55" t="str">
        <f t="shared" si="46"/>
        <v>o</v>
      </c>
      <c r="E45" s="55" t="str">
        <f t="shared" si="46"/>
        <v>o+</v>
      </c>
      <c r="F45" s="54" t="str">
        <f t="shared" si="46"/>
        <v>o</v>
      </c>
      <c r="G45" s="54" t="str">
        <f t="shared" si="46"/>
        <v>o</v>
      </c>
      <c r="H45" s="54">
        <f t="shared" si="46"/>
        <v>1</v>
      </c>
      <c r="I45" s="54">
        <f t="shared" si="46"/>
        <v>2</v>
      </c>
      <c r="J45" s="54">
        <f t="shared" si="46"/>
        <v>2</v>
      </c>
      <c r="K45" s="54">
        <f t="shared" si="46"/>
        <v>1</v>
      </c>
      <c r="L45" s="54">
        <f t="shared" si="46"/>
        <v>2</v>
      </c>
      <c r="M45" s="96">
        <f t="shared" si="46"/>
        <v>2212</v>
      </c>
      <c r="N45" s="54">
        <f t="shared" si="46"/>
        <v>10</v>
      </c>
      <c r="O45" s="54">
        <f t="shared" si="46"/>
        <v>0</v>
      </c>
      <c r="P45" s="54">
        <f t="shared" si="46"/>
        <v>2</v>
      </c>
      <c r="Q45" s="54">
        <f t="shared" si="46"/>
        <v>0</v>
      </c>
      <c r="R45" s="54">
        <f t="shared" si="46"/>
        <v>2</v>
      </c>
      <c r="S45" s="54" t="str">
        <f t="shared" si="46"/>
        <v>o</v>
      </c>
      <c r="T45" s="26">
        <f t="shared" si="46"/>
        <v>19</v>
      </c>
      <c r="U45" s="54">
        <f t="shared" si="46"/>
        <v>0</v>
      </c>
      <c r="V45" s="54">
        <f t="shared" si="46"/>
        <v>0</v>
      </c>
      <c r="W45" s="19" t="str">
        <f t="shared" si="46"/>
        <v/>
      </c>
      <c r="X45" s="23">
        <f>IF(X16&gt;0,VLOOKUP(X16,'[3]2010_Envelope'!$BH$6:$CR$128,34),"")</f>
        <v>7.7418286489867389</v>
      </c>
      <c r="Y45" s="23">
        <f>IF(Y16&gt;0,VLOOKUP(Y16,'[3]2010_Envelope'!$BH$6:$CR$128,34),"")</f>
        <v>134.58564777914043</v>
      </c>
      <c r="Z45" s="23" t="str">
        <f>IF(Z16&gt;0,VLOOKUP(Z16,'[3]2010_Envelope'!$BH$6:$CR$128,34),"")</f>
        <v/>
      </c>
      <c r="AA45" s="23">
        <f>IF(AA16&gt;0,VLOOKUP(AA16,'[3]2010_Envelope'!$BH$6:$CR$128,34),"")</f>
        <v>91.729870129870136</v>
      </c>
      <c r="AB45" s="23" t="str">
        <f>IF(AB16&gt;0,VLOOKUP(AB16,'[3]2010_Envelope'!$BH$6:$CR$128,34),"")</f>
        <v/>
      </c>
      <c r="AC45" s="23" t="str">
        <f>IF(AC16&gt;0,VLOOKUP(AC16,'[3]2010_Envelope'!$BH$6:$CR$128,34),"")</f>
        <v/>
      </c>
      <c r="AD45" s="22">
        <f>IF(AD16&gt;0,VLOOKUP(AD16,'[3]2010_HVAC'!$EY$7:$KA$83,122),"")</f>
        <v>14.215995762711863</v>
      </c>
      <c r="AE45" s="22" t="str">
        <f>IF(AE16&gt;0,VLOOKUP(AE16,'[3]2010_HVAC'!$EY$7:$KA$83,122),"")</f>
        <v/>
      </c>
      <c r="AF45" s="22" t="str">
        <f>IF(AF16&gt;0,VLOOKUP(AF16,'[3]2010_HVAC'!$EY$7:$KA$83,122),"")</f>
        <v/>
      </c>
      <c r="AG45" s="61">
        <f>VLOOKUP($C45,[2]Performance!$A$3:$K$36,4)</f>
        <v>2</v>
      </c>
      <c r="AH45" s="61">
        <f t="shared" si="34"/>
        <v>124</v>
      </c>
      <c r="AI45" s="22">
        <f>IF(AI16&gt;0,VLOOKUP(AI16,'[3]2010_HVAC'!$EY$7:$KA$83,AH45),"")</f>
        <v>90.76359649954999</v>
      </c>
      <c r="AJ45" s="22" t="str">
        <f>IF(AJ16&gt;0,VLOOKUP(AJ16,'[3]2010_HVAC'!$EY$7:$KA$83,122),"")</f>
        <v/>
      </c>
      <c r="AK45" s="22">
        <f>IF(AK16&gt;0,VLOOKUP(AK16,'[3]2010_HVAC'!$EY$7:$KA$83,122),"")</f>
        <v>25.5</v>
      </c>
      <c r="AL45" s="22">
        <f>IF(AL16&gt;0,VLOOKUP(AL16,'[3]2010_HVAC'!$EY$7:$KA$83,122),"")</f>
        <v>2.851236773253472</v>
      </c>
      <c r="AM45" s="22" t="str">
        <f>IF(AM16&gt;0,VLOOKUP(AM16,'[3]2010_HVAC'!$EY$7:$KA$83,122),"")</f>
        <v/>
      </c>
      <c r="AN45" s="22" t="str">
        <f>IF(AN16&gt;0,VLOOKUP(AN16,'[3]2010_HVAC'!$EY$7:$KA$83,122),"")</f>
        <v/>
      </c>
      <c r="AO45" s="14">
        <f t="shared" si="38"/>
        <v>51434.34458309177</v>
      </c>
      <c r="AP45" s="23">
        <f>IF(AP16&gt;0,VLOOKUP(AP16,'[3]2010_Envelope'!$BH$6:$CR$128,35),"")</f>
        <v>3.7462589531037169</v>
      </c>
      <c r="AQ45" s="23">
        <f>IF(AQ16&gt;0,VLOOKUP(AQ16,'[3]2010_Envelope'!$BH$6:$CR$128,35),"")</f>
        <v>44.242898526321341</v>
      </c>
      <c r="AR45" s="23" t="str">
        <f>IF(AR16&gt;0,VLOOKUP(AR16,'[3]2010_Envelope'!$BH$6:$CR$128,35),"")</f>
        <v/>
      </c>
      <c r="AS45" s="23">
        <f>IF(AS16&gt;0,VLOOKUP(AS16,'[3]2010_Envelope'!$BH$6:$CR$128,35),"")</f>
        <v>84.495867768595033</v>
      </c>
      <c r="AT45" s="23" t="str">
        <f>IF(AT16&gt;0,VLOOKUP(AT16,'[3]2010_Envelope'!$BH$6:$CR$128,35),"")</f>
        <v/>
      </c>
      <c r="AU45" s="23" t="str">
        <f>IF(AU16&gt;0,VLOOKUP(AU16,'[3]2010_Envelope'!$BH$6:$CR$128,35),"")</f>
        <v/>
      </c>
      <c r="AV45" s="22">
        <f>IF(AV16&gt;0,VLOOKUP(AV16,'[3]2010_HVAC'!$EY$7:$KA$83,125),"")</f>
        <v>14.221739599383666</v>
      </c>
      <c r="AW45" s="22">
        <f>IF(AW16&gt;0,VLOOKUP(AW16,'[3]2010_HVAC'!$EY$7:$KA$83,125),"")</f>
        <v>14.005656565656563</v>
      </c>
      <c r="AX45" s="22" t="str">
        <f>IF(AX16&gt;0,VLOOKUP(AX16,'[3]2010_HVAC'!$EY$7:$KA$83,125),"")</f>
        <v/>
      </c>
      <c r="AY45" s="61">
        <f>VLOOKUP($C45,[1]Performance!$A$3:$K$36,4)</f>
        <v>2</v>
      </c>
      <c r="AZ45" s="61">
        <f t="shared" si="35"/>
        <v>127</v>
      </c>
      <c r="BA45" s="22">
        <f>IF(BA16&gt;0,VLOOKUP(BA16,'[3]2010_HVAC'!$EY$7:$KA$83,AZ45),"")</f>
        <v>36.43157449537739</v>
      </c>
      <c r="BB45" s="22" t="str">
        <f>IF(BB16&gt;0,VLOOKUP(BB16,'[3]2010_HVAC'!$EY$7:$KA$83,125),"")</f>
        <v/>
      </c>
      <c r="BC45" s="22">
        <f>IF(BC16&gt;0,VLOOKUP(BC16,'[3]2010_HVAC'!$EY$7:$KA$83,125),"")</f>
        <v>15.778474576271186</v>
      </c>
      <c r="BD45" s="22">
        <f>IF(BD16&gt;0,VLOOKUP(BD16,'[3]2010_HVAC'!$EY$7:$KA$83,125),"")</f>
        <v>0.20160260012903336</v>
      </c>
      <c r="BE45" s="22" t="str">
        <f>IF(BE16&gt;0,VLOOKUP(BE16,'[3]2010_HVAC'!$EY$7:$KA$83,125),"")</f>
        <v/>
      </c>
      <c r="BF45" s="22" t="str">
        <f>IF(BF16&gt;0,VLOOKUP(BF16,'[3]2010_HVAC'!$EY$7:$KA$83,125),"")</f>
        <v/>
      </c>
      <c r="BG45" s="14">
        <f t="shared" si="36"/>
        <v>210992.83235398954</v>
      </c>
      <c r="BH45" s="21">
        <f>IF($N45&gt;0,VLOOKUP($C45,[2]Helsinki!$AB$7:$AN$40,$N45))/((IF($P45=1,'3 PlantsCodes'!$D$26,IF($P45=2,'3 PlantsCodes'!$D$27,IF($P45=3,'3 PlantsCodes'!$D$28,IF($P45=4,'3 PlantsCodes'!#REF!)))))*IF($R45=1,'3 PlantsCodes'!$D$31,IF(FI_Helsinki!$R45=2,'3 PlantsCodes'!$D$32)))</f>
        <v>72.319441335710664</v>
      </c>
      <c r="BI45" s="21">
        <f>IF($O45&gt;0,VLOOKUP($C45,[2]Helsinki!$AB$7:$AN$40,$O45),0)/(IF($Q45=1,'3 PlantsCodes'!$E$26,IF($Q45=3,'3 PlantsCodes'!$E$28,IF($Q45=4,'3 PlantsCodes'!$E$29,1)))*IF($R45=1,'3 PlantsCodes'!$E$31,IF($R45=2,'3 PlantsCodes'!$E$32)))</f>
        <v>0</v>
      </c>
      <c r="BJ45" s="21">
        <f>VLOOKUP($C45,[2]Helsinki!$AB$6:$AZ$40,$T45)</f>
        <v>18.511111111111109</v>
      </c>
      <c r="BK45" s="21">
        <f>VLOOKUP($C45,[2]Helsinki!$B$7:$Y$40,18)</f>
        <v>11.353794285713454</v>
      </c>
      <c r="BL45" s="21">
        <f>VLOOKUP($C45,[2]Helsinki!$B$7:$AA$40,26)</f>
        <v>4.8463782735272218</v>
      </c>
      <c r="BM45" s="22">
        <f>IF($V45=1,-[4]SFH!$E$6,0)</f>
        <v>0</v>
      </c>
      <c r="BN45" s="63" t="s">
        <v>38</v>
      </c>
      <c r="BO45" s="21">
        <f>IF($N45&gt;0,VLOOKUP($C45,[1]Helsinki!$AB$7:$AN$40,$N45))/((IF($P45=1,'3 PlantsCodes'!$D$26,IF($P45=2,'3 PlantsCodes'!$D$27,IF($P45=3,'3 PlantsCodes'!$D$28,IF($P45=4,'3 PlantsCodes'!D39)))))*IF($R45=1,'3 PlantsCodes'!$D$31,IF(FI_Helsinki!$R45=2,'3 PlantsCodes'!$D$32)))</f>
        <v>69.981887965508349</v>
      </c>
      <c r="BP45" s="21">
        <f>IF($O45&gt;0,VLOOKUP($C45,[1]Helsinki!$AB$7:$AN$40,$O45),0)/(IF($Q45=1,'3 PlantsCodes'!$E$26,IF($Q45=3,'3 PlantsCodes'!$E$28,IF($Q45=4,'3 PlantsCodes'!$E$29,1)))*IF($R45=1,'3 PlantsCodes'!$E$31,IF($R45=2,'3 PlantsCodes'!$E$32)))</f>
        <v>0</v>
      </c>
      <c r="BQ45" s="21">
        <f>VLOOKUP($C45,[1]Helsinki!$AB$6:$AZ$40,$T45)</f>
        <v>28.577777777777776</v>
      </c>
      <c r="BR45" s="21">
        <f>VLOOKUP($C45,[1]Helsinki!$B$7:$Y$40,18)</f>
        <v>11.676460606061633</v>
      </c>
      <c r="BS45" s="21">
        <f>VLOOKUP($C45,[1]Helsinki!$B$7:$AA$40,26)</f>
        <v>4.6548436405844935</v>
      </c>
      <c r="BT45" s="22">
        <f>IF($V45=1,-[4]AB!$E$6,0)</f>
        <v>0</v>
      </c>
      <c r="BU45" s="63" t="s">
        <v>38</v>
      </c>
    </row>
    <row r="46" spans="1:73" ht="15" customHeight="1" x14ac:dyDescent="0.25">
      <c r="A46" s="192"/>
      <c r="B46" s="18">
        <v>12</v>
      </c>
      <c r="C46" s="26">
        <f t="shared" ref="C46:W46" si="47">IF(C17="","",C17)</f>
        <v>21</v>
      </c>
      <c r="D46" s="55" t="str">
        <f t="shared" si="47"/>
        <v>o+</v>
      </c>
      <c r="E46" s="55" t="str">
        <f t="shared" si="47"/>
        <v>o+</v>
      </c>
      <c r="F46" s="54" t="str">
        <f t="shared" si="47"/>
        <v>o</v>
      </c>
      <c r="G46" s="54" t="str">
        <f t="shared" si="47"/>
        <v>o</v>
      </c>
      <c r="H46" s="54">
        <f t="shared" si="47"/>
        <v>1</v>
      </c>
      <c r="I46" s="54">
        <f t="shared" si="47"/>
        <v>3</v>
      </c>
      <c r="J46" s="54">
        <f t="shared" si="47"/>
        <v>2</v>
      </c>
      <c r="K46" s="54">
        <f t="shared" si="47"/>
        <v>1</v>
      </c>
      <c r="L46" s="54">
        <f t="shared" si="47"/>
        <v>2</v>
      </c>
      <c r="M46" s="96">
        <f t="shared" si="47"/>
        <v>3212</v>
      </c>
      <c r="N46" s="54">
        <f t="shared" si="47"/>
        <v>10</v>
      </c>
      <c r="O46" s="54">
        <f t="shared" si="47"/>
        <v>0</v>
      </c>
      <c r="P46" s="54">
        <f t="shared" si="47"/>
        <v>2</v>
      </c>
      <c r="Q46" s="54">
        <f t="shared" si="47"/>
        <v>0</v>
      </c>
      <c r="R46" s="54">
        <f t="shared" si="47"/>
        <v>2</v>
      </c>
      <c r="S46" s="54" t="str">
        <f t="shared" si="47"/>
        <v>o</v>
      </c>
      <c r="T46" s="26">
        <f t="shared" si="47"/>
        <v>19</v>
      </c>
      <c r="U46" s="54">
        <f t="shared" si="47"/>
        <v>0</v>
      </c>
      <c r="V46" s="54">
        <f t="shared" si="47"/>
        <v>0</v>
      </c>
      <c r="W46" s="19" t="str">
        <f t="shared" si="47"/>
        <v/>
      </c>
      <c r="X46" s="23">
        <f>IF(X17&gt;0,VLOOKUP(X17,'[3]2010_Envelope'!$BH$6:$CR$128,34),"")</f>
        <v>11.61274297348011</v>
      </c>
      <c r="Y46" s="23">
        <f>IF(Y17&gt;0,VLOOKUP(Y17,'[3]2010_Envelope'!$BH$6:$CR$128,34),"")</f>
        <v>145.80111842740214</v>
      </c>
      <c r="Z46" s="23" t="str">
        <f>IF(Z17&gt;0,VLOOKUP(Z17,'[3]2010_Envelope'!$BH$6:$CR$128,34),"")</f>
        <v/>
      </c>
      <c r="AA46" s="23">
        <f>IF(AA17&gt;0,VLOOKUP(AA17,'[3]2010_Envelope'!$BH$6:$CR$128,34),"")</f>
        <v>91.729870129870136</v>
      </c>
      <c r="AB46" s="23" t="str">
        <f>IF(AB17&gt;0,VLOOKUP(AB17,'[3]2010_Envelope'!$BH$6:$CR$128,34),"")</f>
        <v/>
      </c>
      <c r="AC46" s="23" t="str">
        <f>IF(AC17&gt;0,VLOOKUP(AC17,'[3]2010_Envelope'!$BH$6:$CR$128,34),"")</f>
        <v/>
      </c>
      <c r="AD46" s="22">
        <f>IF(AD17&gt;0,VLOOKUP(AD17,'[3]2010_HVAC'!$EY$7:$KA$83,122),"")</f>
        <v>14.215995762711863</v>
      </c>
      <c r="AE46" s="22" t="str">
        <f>IF(AE17&gt;0,VLOOKUP(AE17,'[3]2010_HVAC'!$EY$7:$KA$83,122),"")</f>
        <v/>
      </c>
      <c r="AF46" s="22" t="str">
        <f>IF(AF17&gt;0,VLOOKUP(AF17,'[3]2010_HVAC'!$EY$7:$KA$83,122),"")</f>
        <v/>
      </c>
      <c r="AG46" s="61">
        <f>VLOOKUP($C46,[2]Performance!$A$3:$K$36,4)</f>
        <v>2</v>
      </c>
      <c r="AH46" s="61">
        <f t="shared" si="34"/>
        <v>124</v>
      </c>
      <c r="AI46" s="22">
        <f>IF(AI17&gt;0,VLOOKUP(AI17,'[3]2010_HVAC'!$EY$7:$KA$83,AH46),"")</f>
        <v>90.76359649954999</v>
      </c>
      <c r="AJ46" s="22" t="str">
        <f>IF(AJ17&gt;0,VLOOKUP(AJ17,'[3]2010_HVAC'!$EY$7:$KA$83,122),"")</f>
        <v/>
      </c>
      <c r="AK46" s="22">
        <f>IF(AK17&gt;0,VLOOKUP(AK17,'[3]2010_HVAC'!$EY$7:$KA$83,122),"")</f>
        <v>25.5</v>
      </c>
      <c r="AL46" s="22">
        <f>IF(AL17&gt;0,VLOOKUP(AL17,'[3]2010_HVAC'!$EY$7:$KA$83,122),"")</f>
        <v>2.851236773253472</v>
      </c>
      <c r="AM46" s="22" t="str">
        <f>IF(AM17&gt;0,VLOOKUP(AM17,'[3]2010_HVAC'!$EY$7:$KA$83,122),"")</f>
        <v/>
      </c>
      <c r="AN46" s="22" t="str">
        <f>IF(AN17&gt;0,VLOOKUP(AN17,'[3]2010_HVAC'!$EY$7:$KA$83,122),"")</f>
        <v/>
      </c>
      <c r="AO46" s="14">
        <f t="shared" si="38"/>
        <v>53546.43847927748</v>
      </c>
      <c r="AP46" s="23">
        <f>IF(AP17&gt;0,VLOOKUP(AP17,'[3]2010_Envelope'!$BH$6:$CR$128,35),"")</f>
        <v>5.6193884296555758</v>
      </c>
      <c r="AQ46" s="23">
        <f>IF(AQ17&gt;0,VLOOKUP(AQ17,'[3]2010_Envelope'!$BH$6:$CR$128,35),"")</f>
        <v>47.929806736848121</v>
      </c>
      <c r="AR46" s="23" t="str">
        <f>IF(AR17&gt;0,VLOOKUP(AR17,'[3]2010_Envelope'!$BH$6:$CR$128,35),"")</f>
        <v/>
      </c>
      <c r="AS46" s="23">
        <f>IF(AS17&gt;0,VLOOKUP(AS17,'[3]2010_Envelope'!$BH$6:$CR$128,35),"")</f>
        <v>84.495867768595033</v>
      </c>
      <c r="AT46" s="23" t="str">
        <f>IF(AT17&gt;0,VLOOKUP(AT17,'[3]2010_Envelope'!$BH$6:$CR$128,35),"")</f>
        <v/>
      </c>
      <c r="AU46" s="23" t="str">
        <f>IF(AU17&gt;0,VLOOKUP(AU17,'[3]2010_Envelope'!$BH$6:$CR$128,35),"")</f>
        <v/>
      </c>
      <c r="AV46" s="22">
        <f>IF(AV17&gt;0,VLOOKUP(AV17,'[3]2010_HVAC'!$EY$7:$KA$83,125),"")</f>
        <v>14.221739599383666</v>
      </c>
      <c r="AW46" s="22">
        <f>IF(AW17&gt;0,VLOOKUP(AW17,'[3]2010_HVAC'!$EY$7:$KA$83,125),"")</f>
        <v>14.005656565656563</v>
      </c>
      <c r="AX46" s="22" t="str">
        <f>IF(AX17&gt;0,VLOOKUP(AX17,'[3]2010_HVAC'!$EY$7:$KA$83,125),"")</f>
        <v/>
      </c>
      <c r="AY46" s="61">
        <f>VLOOKUP($C46,[1]Performance!$A$3:$K$36,4)</f>
        <v>2</v>
      </c>
      <c r="AZ46" s="61">
        <f t="shared" si="35"/>
        <v>127</v>
      </c>
      <c r="BA46" s="22">
        <f>IF(BA17&gt;0,VLOOKUP(BA17,'[3]2010_HVAC'!$EY$7:$KA$83,AZ46),"")</f>
        <v>36.43157449537739</v>
      </c>
      <c r="BB46" s="22" t="str">
        <f>IF(BB17&gt;0,VLOOKUP(BB17,'[3]2010_HVAC'!$EY$7:$KA$83,125),"")</f>
        <v/>
      </c>
      <c r="BC46" s="22">
        <f>IF(BC17&gt;0,VLOOKUP(BC17,'[3]2010_HVAC'!$EY$7:$KA$83,125),"")</f>
        <v>15.778474576271186</v>
      </c>
      <c r="BD46" s="22">
        <f>IF(BD17&gt;0,VLOOKUP(BD17,'[3]2010_HVAC'!$EY$7:$KA$83,125),"")</f>
        <v>0.20160260012903336</v>
      </c>
      <c r="BE46" s="22" t="str">
        <f>IF(BE17&gt;0,VLOOKUP(BE17,'[3]2010_HVAC'!$EY$7:$KA$83,125),"")</f>
        <v/>
      </c>
      <c r="BF46" s="22" t="str">
        <f>IF(BF17&gt;0,VLOOKUP(BF17,'[3]2010_HVAC'!$EY$7:$KA$83,125),"")</f>
        <v/>
      </c>
      <c r="BG46" s="14">
        <f t="shared" si="36"/>
        <v>216497.26966419735</v>
      </c>
      <c r="BH46" s="21">
        <f>IF($N46&gt;0,VLOOKUP($C46,[2]Helsinki!$AB$7:$AN$40,$N46))/((IF($P46=1,'3 PlantsCodes'!$D$26,IF($P46=2,'3 PlantsCodes'!$D$27,IF($P46=3,'3 PlantsCodes'!$D$28,IF($P46=4,'3 PlantsCodes'!#REF!)))))*IF($R46=1,'3 PlantsCodes'!$D$31,IF(FI_Helsinki!$R46=2,'3 PlantsCodes'!$D$32)))</f>
        <v>66.894866709581464</v>
      </c>
      <c r="BI46" s="21">
        <f>IF($O46&gt;0,VLOOKUP($C46,[2]Helsinki!$AB$7:$AN$40,$O46),0)/(IF($Q46=1,'3 PlantsCodes'!$E$26,IF($Q46=3,'3 PlantsCodes'!$E$28,IF($Q46=4,'3 PlantsCodes'!$E$29,1)))*IF($R46=1,'3 PlantsCodes'!$E$31,IF($R46=2,'3 PlantsCodes'!$E$32)))</f>
        <v>0</v>
      </c>
      <c r="BJ46" s="21">
        <f>VLOOKUP($C46,[2]Helsinki!$AB$6:$AZ$40,$T46)</f>
        <v>18.511111111111109</v>
      </c>
      <c r="BK46" s="21">
        <f>VLOOKUP($C46,[2]Helsinki!$B$7:$Y$40,18)</f>
        <v>11.353794285713454</v>
      </c>
      <c r="BL46" s="21">
        <f>VLOOKUP($C46,[2]Helsinki!$B$7:$AA$40,26)</f>
        <v>4.8363221768486184</v>
      </c>
      <c r="BM46" s="22">
        <f>IF($V46=1,-[4]SFH!$E$6,0)</f>
        <v>0</v>
      </c>
      <c r="BN46" s="63" t="s">
        <v>38</v>
      </c>
      <c r="BO46" s="21">
        <f>IF($N46&gt;0,VLOOKUP($C46,[1]Helsinki!$AB$7:$AN$40,$N46))/((IF($P46=1,'3 PlantsCodes'!$D$26,IF($P46=2,'3 PlantsCodes'!$D$27,IF($P46=3,'3 PlantsCodes'!$D$28,IF($P46=4,'3 PlantsCodes'!D40)))))*IF($R46=1,'3 PlantsCodes'!$D$31,IF(FI_Helsinki!$R46=2,'3 PlantsCodes'!$D$32)))</f>
        <v>66.379692765937804</v>
      </c>
      <c r="BP46" s="21">
        <f>IF($O46&gt;0,VLOOKUP($C46,[1]Helsinki!$AB$7:$AN$40,$O46),0)/(IF($Q46=1,'3 PlantsCodes'!$E$26,IF($Q46=3,'3 PlantsCodes'!$E$28,IF($Q46=4,'3 PlantsCodes'!$E$29,1)))*IF($R46=1,'3 PlantsCodes'!$E$31,IF($R46=2,'3 PlantsCodes'!$E$32)))</f>
        <v>0</v>
      </c>
      <c r="BQ46" s="21">
        <f>VLOOKUP($C46,[1]Helsinki!$AB$6:$AZ$40,$T46)</f>
        <v>28.577777777777776</v>
      </c>
      <c r="BR46" s="21">
        <f>VLOOKUP($C46,[1]Helsinki!$B$7:$Y$40,18)</f>
        <v>11.676460606061633</v>
      </c>
      <c r="BS46" s="21">
        <f>VLOOKUP($C46,[1]Helsinki!$B$7:$AA$40,26)</f>
        <v>4.6497125829283235</v>
      </c>
      <c r="BT46" s="22">
        <f>IF($V46=1,-[4]AB!$E$6,0)</f>
        <v>0</v>
      </c>
      <c r="BU46" s="63" t="s">
        <v>38</v>
      </c>
    </row>
    <row r="47" spans="1:73" ht="15" customHeight="1" x14ac:dyDescent="0.25">
      <c r="A47" s="192"/>
      <c r="B47" s="18">
        <v>13</v>
      </c>
      <c r="C47" s="26">
        <f>IF(C18="","",C18)</f>
        <v>33</v>
      </c>
      <c r="D47" s="55" t="str">
        <f>IF(D18="","",D18)</f>
        <v>+</v>
      </c>
      <c r="E47" s="55" t="str">
        <f>IF(E18="","",E18)</f>
        <v>+</v>
      </c>
      <c r="F47" s="54" t="str">
        <f t="shared" ref="C47:W54" si="48">IF(F18="","",F18)</f>
        <v>o</v>
      </c>
      <c r="G47" s="54" t="str">
        <f t="shared" si="48"/>
        <v>o</v>
      </c>
      <c r="H47" s="54">
        <f t="shared" si="48"/>
        <v>1</v>
      </c>
      <c r="I47" s="54">
        <f t="shared" si="48"/>
        <v>4</v>
      </c>
      <c r="J47" s="54">
        <f t="shared" si="48"/>
        <v>3</v>
      </c>
      <c r="K47" s="54">
        <f t="shared" si="48"/>
        <v>1</v>
      </c>
      <c r="L47" s="54">
        <f t="shared" si="48"/>
        <v>2</v>
      </c>
      <c r="M47" s="96">
        <f t="shared" si="48"/>
        <v>4312</v>
      </c>
      <c r="N47" s="54">
        <f t="shared" si="48"/>
        <v>10</v>
      </c>
      <c r="O47" s="54">
        <f t="shared" si="48"/>
        <v>0</v>
      </c>
      <c r="P47" s="54">
        <f t="shared" si="48"/>
        <v>2</v>
      </c>
      <c r="Q47" s="54">
        <f t="shared" si="48"/>
        <v>0</v>
      </c>
      <c r="R47" s="54">
        <f t="shared" si="48"/>
        <v>2</v>
      </c>
      <c r="S47" s="54" t="str">
        <f t="shared" si="48"/>
        <v>o</v>
      </c>
      <c r="T47" s="26">
        <f t="shared" si="48"/>
        <v>19</v>
      </c>
      <c r="U47" s="54">
        <f t="shared" si="48"/>
        <v>0</v>
      </c>
      <c r="V47" s="54">
        <f t="shared" si="48"/>
        <v>0</v>
      </c>
      <c r="W47" s="19" t="str">
        <f t="shared" si="48"/>
        <v/>
      </c>
      <c r="X47" s="23">
        <f>IF(X18&gt;0,VLOOKUP(X18,'[3]2010_Envelope'!$BH$6:$CR$128,34),"")</f>
        <v>15.483657297973478</v>
      </c>
      <c r="Y47" s="23">
        <f>IF(Y18&gt;0,VLOOKUP(Y18,'[3]2010_Envelope'!$BH$6:$CR$128,34),"")</f>
        <v>157.01658907566383</v>
      </c>
      <c r="Z47" s="23" t="str">
        <f>IF(Z18&gt;0,VLOOKUP(Z18,'[3]2010_Envelope'!$BH$6:$CR$128,34),"")</f>
        <v/>
      </c>
      <c r="AA47" s="23">
        <f>IF(AA18&gt;0,VLOOKUP(AA18,'[3]2010_Envelope'!$BH$6:$CR$128,34),"")</f>
        <v>120.58146233766236</v>
      </c>
      <c r="AB47" s="23" t="str">
        <f>IF(AB18&gt;0,VLOOKUP(AB18,'[3]2010_Envelope'!$BH$6:$CR$128,34),"")</f>
        <v/>
      </c>
      <c r="AC47" s="23" t="str">
        <f>IF(AC18&gt;0,VLOOKUP(AC18,'[3]2010_Envelope'!$BH$6:$CR$128,34),"")</f>
        <v/>
      </c>
      <c r="AD47" s="22">
        <f>IF(AD18&gt;0,VLOOKUP(AD18,'[3]2010_HVAC'!$EY$7:$KA$83,122),"")</f>
        <v>14.215995762711863</v>
      </c>
      <c r="AE47" s="22" t="str">
        <f>IF(AE18&gt;0,VLOOKUP(AE18,'[3]2010_HVAC'!$EY$7:$KA$83,122),"")</f>
        <v/>
      </c>
      <c r="AF47" s="22" t="str">
        <f>IF(AF18&gt;0,VLOOKUP(AF18,'[3]2010_HVAC'!$EY$7:$KA$83,122),"")</f>
        <v/>
      </c>
      <c r="AG47" s="61">
        <f>VLOOKUP($C47,[2]Performance!$A$3:$K$36,4)</f>
        <v>2</v>
      </c>
      <c r="AH47" s="61">
        <f t="shared" si="34"/>
        <v>124</v>
      </c>
      <c r="AI47" s="22">
        <f>IF(AI18&gt;0,VLOOKUP(AI18,'[3]2010_HVAC'!$EY$7:$KA$83,AH47),"")</f>
        <v>90.76359649954999</v>
      </c>
      <c r="AJ47" s="22" t="str">
        <f>IF(AJ18&gt;0,VLOOKUP(AJ18,'[3]2010_HVAC'!$EY$7:$KA$83,122),"")</f>
        <v/>
      </c>
      <c r="AK47" s="22">
        <f>IF(AK18&gt;0,VLOOKUP(AK18,'[3]2010_HVAC'!$EY$7:$KA$83,122),"")</f>
        <v>25.5</v>
      </c>
      <c r="AL47" s="22">
        <f>IF(AL18&gt;0,VLOOKUP(AL18,'[3]2010_HVAC'!$EY$7:$KA$83,122),"")</f>
        <v>2.851236773253472</v>
      </c>
      <c r="AM47" s="22" t="str">
        <f>IF(AM18&gt;0,VLOOKUP(AM18,'[3]2010_HVAC'!$EY$7:$KA$83,122),"")</f>
        <v/>
      </c>
      <c r="AN47" s="22" t="str">
        <f>IF(AN18&gt;0,VLOOKUP(AN18,'[3]2010_HVAC'!$EY$7:$KA$83,122),"")</f>
        <v/>
      </c>
      <c r="AO47" s="14">
        <f t="shared" si="38"/>
        <v>59697.755284554099</v>
      </c>
      <c r="AP47" s="23">
        <f>IF(AP18&gt;0,VLOOKUP(AP18,'[3]2010_Envelope'!$BH$6:$CR$128,35),"")</f>
        <v>7.4925179062074339</v>
      </c>
      <c r="AQ47" s="23">
        <f>IF(AQ18&gt;0,VLOOKUP(AQ18,'[3]2010_Envelope'!$BH$6:$CR$128,35),"")</f>
        <v>51.616714947374888</v>
      </c>
      <c r="AR47" s="23" t="str">
        <f>IF(AR18&gt;0,VLOOKUP(AR18,'[3]2010_Envelope'!$BH$6:$CR$128,35),"")</f>
        <v/>
      </c>
      <c r="AS47" s="23">
        <f>IF(AS18&gt;0,VLOOKUP(AS18,'[3]2010_Envelope'!$BH$6:$CR$128,35),"")</f>
        <v>111.07216528925619</v>
      </c>
      <c r="AT47" s="23" t="str">
        <f>IF(AT18&gt;0,VLOOKUP(AT18,'[3]2010_Envelope'!$BH$6:$CR$128,35),"")</f>
        <v/>
      </c>
      <c r="AU47" s="23" t="str">
        <f>IF(AU18&gt;0,VLOOKUP(AU18,'[3]2010_Envelope'!$BH$6:$CR$128,35),"")</f>
        <v/>
      </c>
      <c r="AV47" s="22">
        <f>IF(AV18&gt;0,VLOOKUP(AV18,'[3]2010_HVAC'!$EY$7:$KA$83,125),"")</f>
        <v>14.221739599383666</v>
      </c>
      <c r="AW47" s="22">
        <f>IF(AW18&gt;0,VLOOKUP(AW18,'[3]2010_HVAC'!$EY$7:$KA$83,125),"")</f>
        <v>14.005656565656563</v>
      </c>
      <c r="AX47" s="22" t="str">
        <f>IF(AX18&gt;0,VLOOKUP(AX18,'[3]2010_HVAC'!$EY$7:$KA$83,125),"")</f>
        <v/>
      </c>
      <c r="AY47" s="61">
        <f>VLOOKUP($C47,[1]Performance!$A$3:$K$36,4)</f>
        <v>2</v>
      </c>
      <c r="AZ47" s="61">
        <f t="shared" si="35"/>
        <v>127</v>
      </c>
      <c r="BA47" s="22">
        <f>IF(BA18&gt;0,VLOOKUP(BA18,'[3]2010_HVAC'!$EY$7:$KA$83,AZ47),"")</f>
        <v>36.43157449537739</v>
      </c>
      <c r="BB47" s="22" t="str">
        <f>IF(BB18&gt;0,VLOOKUP(BB18,'[3]2010_HVAC'!$EY$7:$KA$83,125),"")</f>
        <v/>
      </c>
      <c r="BC47" s="22">
        <f>IF(BC18&gt;0,VLOOKUP(BC18,'[3]2010_HVAC'!$EY$7:$KA$83,125),"")</f>
        <v>15.778474576271186</v>
      </c>
      <c r="BD47" s="22">
        <f>IF(BD18&gt;0,VLOOKUP(BD18,'[3]2010_HVAC'!$EY$7:$KA$83,125),"")</f>
        <v>0.20160260012903336</v>
      </c>
      <c r="BE47" s="22" t="str">
        <f>IF(BE18&gt;0,VLOOKUP(BE18,'[3]2010_HVAC'!$EY$7:$KA$83,125),"")</f>
        <v/>
      </c>
      <c r="BF47" s="22" t="str">
        <f>IF(BF18&gt;0,VLOOKUP(BF18,'[3]2010_HVAC'!$EY$7:$KA$83,125),"")</f>
        <v/>
      </c>
      <c r="BG47" s="14">
        <f t="shared" si="36"/>
        <v>248312.24151985976</v>
      </c>
      <c r="BH47" s="21">
        <f>IF($N47&gt;0,VLOOKUP($C47,[2]Helsinki!$AB$7:$AN$40,$N47))/((IF($P47=1,'3 PlantsCodes'!$D$26,IF($P47=2,'3 PlantsCodes'!$D$27,IF($P47=3,'3 PlantsCodes'!$D$28,IF($P47=4,'3 PlantsCodes'!#REF!)))))*IF($R47=1,'3 PlantsCodes'!$D$31,IF(FI_Helsinki!$R47=2,'3 PlantsCodes'!$D$32)))</f>
        <v>58.297489522145263</v>
      </c>
      <c r="BI47" s="21">
        <f>IF($O47&gt;0,VLOOKUP($C47,[2]Helsinki!$AB$7:$AN$40,$O47),0)/(IF($Q47=1,'3 PlantsCodes'!$E$26,IF($Q47=3,'3 PlantsCodes'!$E$28,IF($Q47=4,'3 PlantsCodes'!$E$29,1)))*IF($R47=1,'3 PlantsCodes'!$E$31,IF($R47=2,'3 PlantsCodes'!$E$32)))</f>
        <v>0</v>
      </c>
      <c r="BJ47" s="21">
        <f>VLOOKUP($C47,[2]Helsinki!$AB$6:$AZ$40,$T47)</f>
        <v>18.511111111111109</v>
      </c>
      <c r="BK47" s="21">
        <f>VLOOKUP($C47,[2]Helsinki!$B$7:$Y$40,18)</f>
        <v>11.353794285713454</v>
      </c>
      <c r="BL47" s="21">
        <f>VLOOKUP($C47,[2]Helsinki!$B$7:$AA$40,26)</f>
        <v>4.81877414784105</v>
      </c>
      <c r="BM47" s="22">
        <f>IF($V47=1,-[4]SFH!$E$6,0)</f>
        <v>0</v>
      </c>
      <c r="BN47" s="63" t="s">
        <v>38</v>
      </c>
      <c r="BO47" s="21">
        <f>IF($N47&gt;0,VLOOKUP($C47,[1]Helsinki!$AB$7:$AN$40,$N47))/((IF($P47=1,'3 PlantsCodes'!$D$26,IF($P47=2,'3 PlantsCodes'!$D$27,IF($P47=3,'3 PlantsCodes'!$D$28,IF($P47=4,'3 PlantsCodes'!D41)))))*IF($R47=1,'3 PlantsCodes'!$D$31,IF(FI_Helsinki!$R47=2,'3 PlantsCodes'!$D$32)))</f>
        <v>60.031689686931387</v>
      </c>
      <c r="BP47" s="21">
        <f>IF($O47&gt;0,VLOOKUP($C47,[1]Helsinki!$AB$7:$AN$40,$O47),0)/(IF($Q47=1,'3 PlantsCodes'!$E$26,IF($Q47=3,'3 PlantsCodes'!$E$28,IF($Q47=4,'3 PlantsCodes'!$E$29,1)))*IF($R47=1,'3 PlantsCodes'!$E$31,IF($R47=2,'3 PlantsCodes'!$E$32)))</f>
        <v>0</v>
      </c>
      <c r="BQ47" s="21">
        <f>VLOOKUP($C47,[1]Helsinki!$AB$6:$AZ$40,$T47)</f>
        <v>28.577777777777776</v>
      </c>
      <c r="BR47" s="21">
        <f>VLOOKUP($C47,[1]Helsinki!$B$7:$Y$40,18)</f>
        <v>11.676460606061633</v>
      </c>
      <c r="BS47" s="21">
        <f>VLOOKUP($C47,[1]Helsinki!$B$7:$AA$40,26)</f>
        <v>4.6386446217201245</v>
      </c>
      <c r="BT47" s="22">
        <f>IF($V47=1,-[4]AB!$E$6,0)</f>
        <v>0</v>
      </c>
      <c r="BU47" s="63" t="s">
        <v>38</v>
      </c>
    </row>
    <row r="48" spans="1:73" ht="15" customHeight="1" x14ac:dyDescent="0.25">
      <c r="A48" s="192"/>
      <c r="B48" s="18">
        <v>14</v>
      </c>
      <c r="C48" s="26">
        <f t="shared" si="48"/>
        <v>31</v>
      </c>
      <c r="D48" s="55" t="str">
        <f t="shared" si="48"/>
        <v>+</v>
      </c>
      <c r="E48" s="55" t="str">
        <f t="shared" si="48"/>
        <v>+</v>
      </c>
      <c r="F48" s="54" t="str">
        <f t="shared" si="48"/>
        <v>o</v>
      </c>
      <c r="G48" s="54" t="str">
        <f t="shared" si="48"/>
        <v>o</v>
      </c>
      <c r="H48" s="54">
        <f t="shared" si="48"/>
        <v>0</v>
      </c>
      <c r="I48" s="54">
        <f t="shared" si="48"/>
        <v>4</v>
      </c>
      <c r="J48" s="54">
        <f t="shared" si="48"/>
        <v>3</v>
      </c>
      <c r="K48" s="54">
        <f t="shared" si="48"/>
        <v>1</v>
      </c>
      <c r="L48" s="54">
        <f t="shared" si="48"/>
        <v>1</v>
      </c>
      <c r="M48" s="96">
        <f t="shared" si="48"/>
        <v>4311</v>
      </c>
      <c r="N48" s="54">
        <f t="shared" si="48"/>
        <v>9</v>
      </c>
      <c r="O48" s="54">
        <f t="shared" si="48"/>
        <v>0</v>
      </c>
      <c r="P48" s="54">
        <f t="shared" si="48"/>
        <v>2</v>
      </c>
      <c r="Q48" s="54">
        <f t="shared" si="48"/>
        <v>0</v>
      </c>
      <c r="R48" s="54">
        <f t="shared" si="48"/>
        <v>2</v>
      </c>
      <c r="S48" s="54" t="str">
        <f t="shared" si="48"/>
        <v>o</v>
      </c>
      <c r="T48" s="26">
        <f t="shared" si="48"/>
        <v>24</v>
      </c>
      <c r="U48" s="54">
        <f t="shared" si="48"/>
        <v>1</v>
      </c>
      <c r="V48" s="54">
        <f t="shared" si="48"/>
        <v>0</v>
      </c>
      <c r="W48" s="19" t="str">
        <f t="shared" si="48"/>
        <v/>
      </c>
      <c r="X48" s="23">
        <f>IF(X19&gt;0,VLOOKUP(X19,'[3]2010_Envelope'!$BH$6:$CR$128,34),"")</f>
        <v>15.483657297973478</v>
      </c>
      <c r="Y48" s="23">
        <f>IF(Y19&gt;0,VLOOKUP(Y19,'[3]2010_Envelope'!$BH$6:$CR$128,34),"")</f>
        <v>157.01658907566383</v>
      </c>
      <c r="Z48" s="23" t="str">
        <f>IF(Z19&gt;0,VLOOKUP(Z19,'[3]2010_Envelope'!$BH$6:$CR$128,34),"")</f>
        <v/>
      </c>
      <c r="AA48" s="23">
        <f>IF(AA19&gt;0,VLOOKUP(AA19,'[3]2010_Envelope'!$BH$6:$CR$128,34),"")</f>
        <v>120.58146233766236</v>
      </c>
      <c r="AB48" s="23" t="str">
        <f>IF(AB19&gt;0,VLOOKUP(AB19,'[3]2010_Envelope'!$BH$6:$CR$128,34),"")</f>
        <v/>
      </c>
      <c r="AC48" s="23" t="str">
        <f>IF(AC19&gt;0,VLOOKUP(AC19,'[3]2010_Envelope'!$BH$6:$CR$128,34),"")</f>
        <v/>
      </c>
      <c r="AD48" s="22" t="str">
        <f>IF(AD19&gt;0,VLOOKUP(AD19,'[3]2010_HVAC'!$EY$7:$KA$83,122),"")</f>
        <v/>
      </c>
      <c r="AE48" s="22" t="str">
        <f>IF(AE19&gt;0,VLOOKUP(AE19,'[3]2010_HVAC'!$EY$7:$KA$83,122),"")</f>
        <v/>
      </c>
      <c r="AF48" s="22" t="str">
        <f>IF(AF19&gt;0,VLOOKUP(AF19,'[3]2010_HVAC'!$EY$7:$KA$83,122),"")</f>
        <v/>
      </c>
      <c r="AG48" s="61">
        <f>VLOOKUP($C48,[2]Performance!$A$3:$K$36,4)</f>
        <v>2</v>
      </c>
      <c r="AH48" s="61">
        <f t="shared" si="34"/>
        <v>124</v>
      </c>
      <c r="AI48" s="22">
        <f>IF(AI19&gt;0,VLOOKUP(AI19,'[3]2010_HVAC'!$EY$7:$KA$83,AH48),"")</f>
        <v>16.992857142857144</v>
      </c>
      <c r="AJ48" s="22" t="str">
        <f>IF(AJ19&gt;0,VLOOKUP(AJ19,'[3]2010_HVAC'!$EY$7:$KA$83,122),"")</f>
        <v/>
      </c>
      <c r="AK48" s="22">
        <f>IF(AK19&gt;0,VLOOKUP(AK19,'[3]2010_HVAC'!$EY$7:$KA$83,122),"")</f>
        <v>25.5</v>
      </c>
      <c r="AL48" s="22">
        <f>IF(AL19&gt;0,VLOOKUP(AL19,'[3]2010_HVAC'!$EY$7:$KA$83,122),"")</f>
        <v>2.851236773253472</v>
      </c>
      <c r="AM48" s="22">
        <f>IF(AM19&gt;0,VLOOKUP(AM19,'[3]2010_HVAC'!$EY$7:$KA$83,122),"")</f>
        <v>9.0142857142857142</v>
      </c>
      <c r="AN48" s="22" t="str">
        <f>IF(AN19&gt;0,VLOOKUP(AN19,'[3]2010_HVAC'!$EY$7:$KA$83,122),"")</f>
        <v/>
      </c>
      <c r="AO48" s="14">
        <f t="shared" si="38"/>
        <v>48641.612367837435</v>
      </c>
      <c r="AP48" s="23">
        <f>IF(AP19&gt;0,VLOOKUP(AP19,'[3]2010_Envelope'!$BH$6:$CR$128,35),"")</f>
        <v>7.4925179062074339</v>
      </c>
      <c r="AQ48" s="23">
        <f>IF(AQ19&gt;0,VLOOKUP(AQ19,'[3]2010_Envelope'!$BH$6:$CR$128,35),"")</f>
        <v>51.616714947374888</v>
      </c>
      <c r="AR48" s="23" t="str">
        <f>IF(AR19&gt;0,VLOOKUP(AR19,'[3]2010_Envelope'!$BH$6:$CR$128,35),"")</f>
        <v/>
      </c>
      <c r="AS48" s="23">
        <f>IF(AS19&gt;0,VLOOKUP(AS19,'[3]2010_Envelope'!$BH$6:$CR$128,35),"")</f>
        <v>111.07216528925619</v>
      </c>
      <c r="AT48" s="23" t="str">
        <f>IF(AT19&gt;0,VLOOKUP(AT19,'[3]2010_Envelope'!$BH$6:$CR$128,35),"")</f>
        <v/>
      </c>
      <c r="AU48" s="23" t="str">
        <f>IF(AU19&gt;0,VLOOKUP(AU19,'[3]2010_Envelope'!$BH$6:$CR$128,35),"")</f>
        <v/>
      </c>
      <c r="AV48" s="22" t="str">
        <f>IF(AV19&gt;0,VLOOKUP(AV19,'[3]2010_HVAC'!$EY$7:$KA$83,125),"")</f>
        <v/>
      </c>
      <c r="AW48" s="22" t="str">
        <f>IF(AW19&gt;0,VLOOKUP(AW19,'[3]2010_HVAC'!$EY$7:$KA$83,125),"")</f>
        <v/>
      </c>
      <c r="AX48" s="22" t="str">
        <f>IF(AX19&gt;0,VLOOKUP(AX19,'[3]2010_HVAC'!$EY$7:$KA$83,125),"")</f>
        <v/>
      </c>
      <c r="AY48" s="61">
        <f>VLOOKUP($C48,[1]Performance!$A$3:$K$36,4)</f>
        <v>2</v>
      </c>
      <c r="AZ48" s="61">
        <f t="shared" si="35"/>
        <v>127</v>
      </c>
      <c r="BA48" s="22">
        <f>IF(BA19&gt;0,VLOOKUP(BA19,'[3]2010_HVAC'!$EY$7:$KA$83,AZ48),"")</f>
        <v>7.6896969696969686</v>
      </c>
      <c r="BB48" s="22" t="str">
        <f>IF(BB19&gt;0,VLOOKUP(BB19,'[3]2010_HVAC'!$EY$7:$KA$83,125),"")</f>
        <v/>
      </c>
      <c r="BC48" s="22">
        <f>IF(BC19&gt;0,VLOOKUP(BC19,'[3]2010_HVAC'!$EY$7:$KA$83,125),"")</f>
        <v>15.778474576271186</v>
      </c>
      <c r="BD48" s="22">
        <f>IF(BD19&gt;0,VLOOKUP(BD19,'[3]2010_HVAC'!$EY$7:$KA$83,125),"")</f>
        <v>0.20160260012903336</v>
      </c>
      <c r="BE48" s="22">
        <f>IF(BE19&gt;0,VLOOKUP(BE19,'[3]2010_HVAC'!$EY$7:$KA$83,125),"")</f>
        <v>11.070707070707071</v>
      </c>
      <c r="BF48" s="22" t="str">
        <f>IF(BF19&gt;0,VLOOKUP(BF19,'[3]2010_HVAC'!$EY$7:$KA$83,125),"")</f>
        <v/>
      </c>
      <c r="BG48" s="14">
        <f t="shared" si="36"/>
        <v>202872.66056604634</v>
      </c>
      <c r="BH48" s="21">
        <f>IF($N48&gt;0,VLOOKUP($C48,[2]Helsinki!$AB$7:$AN$40,$N48))/((IF($P48=1,'3 PlantsCodes'!$D$26,IF($P48=2,'3 PlantsCodes'!$D$27,IF($P48=3,'3 PlantsCodes'!$D$28,IF($P48=4,'3 PlantsCodes'!#REF!)))))*IF($R48=1,'3 PlantsCodes'!$D$31,IF(FI_Helsinki!$R48=2,'3 PlantsCodes'!$D$32)))</f>
        <v>78.931461174997068</v>
      </c>
      <c r="BI48" s="21">
        <f>IF($O48&gt;0,VLOOKUP($C48,[2]Helsinki!$AB$7:$AN$40,$O48),0)/(IF($Q48=1,'3 PlantsCodes'!$E$26,IF($Q48=3,'3 PlantsCodes'!$E$28,IF($Q48=4,'3 PlantsCodes'!$E$29,1)))*IF($R48=1,'3 PlantsCodes'!$E$31,IF($R48=2,'3 PlantsCodes'!$E$32)))</f>
        <v>0</v>
      </c>
      <c r="BJ48" s="21">
        <f>VLOOKUP($C48,[2]Helsinki!$AB$6:$AZ$40,$T48)</f>
        <v>10.488571428571429</v>
      </c>
      <c r="BK48" s="21">
        <f>VLOOKUP($C48,[2]Helsinki!$B$7:$Y$40,18)</f>
        <v>11.353794285713454</v>
      </c>
      <c r="BL48" s="21">
        <f>VLOOKUP($C48,[2]Helsinki!$B$7:$AA$40,26)</f>
        <v>0.44478556929561025</v>
      </c>
      <c r="BM48" s="22">
        <f>IF($V48=1,-[4]SFH!$E$6,0)</f>
        <v>0</v>
      </c>
      <c r="BN48" s="63" t="s">
        <v>38</v>
      </c>
      <c r="BO48" s="21">
        <f>IF($N48&gt;0,VLOOKUP($C48,[1]Helsinki!$AB$7:$AN$40,$N48))/((IF($P48=1,'3 PlantsCodes'!$D$26,IF($P48=2,'3 PlantsCodes'!$D$27,IF($P48=3,'3 PlantsCodes'!$D$28,IF($P48=4,'3 PlantsCodes'!D42)))))*IF($R48=1,'3 PlantsCodes'!$D$31,IF(FI_Helsinki!$R48=2,'3 PlantsCodes'!$D$32)))</f>
        <v>80.25488838588187</v>
      </c>
      <c r="BP48" s="21">
        <f>IF($O48&gt;0,VLOOKUP($C48,[1]Helsinki!$AB$7:$AN$40,$O48),0)/(IF($Q48=1,'3 PlantsCodes'!$E$26,IF($Q48=3,'3 PlantsCodes'!$E$28,IF($Q48=4,'3 PlantsCodes'!$E$29,1)))*IF($R48=1,'3 PlantsCodes'!$E$31,IF($R48=2,'3 PlantsCodes'!$E$32)))</f>
        <v>0</v>
      </c>
      <c r="BQ48" s="21">
        <f>VLOOKUP($C48,[1]Helsinki!$AB$6:$AZ$40,$T48)</f>
        <v>16.656363636363636</v>
      </c>
      <c r="BR48" s="21">
        <f>VLOOKUP($C48,[1]Helsinki!$B$7:$Y$40,18)</f>
        <v>11.676460606061633</v>
      </c>
      <c r="BS48" s="21">
        <f>VLOOKUP($C48,[1]Helsinki!$B$7:$AA$40,26)</f>
        <v>0.40287703669528285</v>
      </c>
      <c r="BT48" s="22">
        <f>IF($V48=1,-[4]AB!$E$6,0)</f>
        <v>0</v>
      </c>
      <c r="BU48" s="63" t="s">
        <v>38</v>
      </c>
    </row>
    <row r="49" spans="1:73" ht="15" customHeight="1" x14ac:dyDescent="0.25">
      <c r="A49" s="192"/>
      <c r="B49" s="18">
        <v>15</v>
      </c>
      <c r="C49" s="26">
        <f t="shared" si="48"/>
        <v>21</v>
      </c>
      <c r="D49" s="55" t="str">
        <f t="shared" si="48"/>
        <v>o+</v>
      </c>
      <c r="E49" s="55" t="str">
        <f t="shared" si="48"/>
        <v>o+</v>
      </c>
      <c r="F49" s="54" t="str">
        <f t="shared" si="48"/>
        <v>o</v>
      </c>
      <c r="G49" s="54" t="str">
        <f t="shared" si="48"/>
        <v>o</v>
      </c>
      <c r="H49" s="54">
        <f t="shared" si="48"/>
        <v>1</v>
      </c>
      <c r="I49" s="54">
        <f t="shared" si="48"/>
        <v>3</v>
      </c>
      <c r="J49" s="54">
        <f t="shared" si="48"/>
        <v>2</v>
      </c>
      <c r="K49" s="54">
        <f t="shared" si="48"/>
        <v>1</v>
      </c>
      <c r="L49" s="54">
        <f t="shared" si="48"/>
        <v>2</v>
      </c>
      <c r="M49" s="96">
        <f t="shared" si="48"/>
        <v>3212</v>
      </c>
      <c r="N49" s="54">
        <f t="shared" si="48"/>
        <v>9</v>
      </c>
      <c r="O49" s="54">
        <f t="shared" si="48"/>
        <v>0</v>
      </c>
      <c r="P49" s="54">
        <f t="shared" si="48"/>
        <v>2</v>
      </c>
      <c r="Q49" s="54">
        <f t="shared" si="48"/>
        <v>0</v>
      </c>
      <c r="R49" s="54">
        <f t="shared" si="48"/>
        <v>2</v>
      </c>
      <c r="S49" s="54" t="str">
        <f t="shared" si="48"/>
        <v>o</v>
      </c>
      <c r="T49" s="26">
        <f t="shared" si="48"/>
        <v>24</v>
      </c>
      <c r="U49" s="54">
        <f t="shared" si="48"/>
        <v>1</v>
      </c>
      <c r="V49" s="54">
        <f t="shared" si="48"/>
        <v>0</v>
      </c>
      <c r="W49" s="19" t="str">
        <f t="shared" si="48"/>
        <v/>
      </c>
      <c r="X49" s="23">
        <f>IF(X20&gt;0,VLOOKUP(X20,'[3]2010_Envelope'!$BH$6:$CR$128,34),"")</f>
        <v>11.61274297348011</v>
      </c>
      <c r="Y49" s="23">
        <f>IF(Y20&gt;0,VLOOKUP(Y20,'[3]2010_Envelope'!$BH$6:$CR$128,34),"")</f>
        <v>145.80111842740214</v>
      </c>
      <c r="Z49" s="23" t="str">
        <f>IF(Z20&gt;0,VLOOKUP(Z20,'[3]2010_Envelope'!$BH$6:$CR$128,34),"")</f>
        <v/>
      </c>
      <c r="AA49" s="23">
        <f>IF(AA20&gt;0,VLOOKUP(AA20,'[3]2010_Envelope'!$BH$6:$CR$128,34),"")</f>
        <v>91.729870129870136</v>
      </c>
      <c r="AB49" s="23" t="str">
        <f>IF(AB20&gt;0,VLOOKUP(AB20,'[3]2010_Envelope'!$BH$6:$CR$128,34),"")</f>
        <v/>
      </c>
      <c r="AC49" s="23" t="str">
        <f>IF(AC20&gt;0,VLOOKUP(AC20,'[3]2010_Envelope'!$BH$6:$CR$128,34),"")</f>
        <v/>
      </c>
      <c r="AD49" s="22">
        <f>IF(AD20&gt;0,VLOOKUP(AD20,'[3]2010_HVAC'!$EY$7:$KA$83,122),"")</f>
        <v>14.215995762711863</v>
      </c>
      <c r="AE49" s="22" t="str">
        <f>IF(AE20&gt;0,VLOOKUP(AE20,'[3]2010_HVAC'!$EY$7:$KA$83,122),"")</f>
        <v/>
      </c>
      <c r="AF49" s="22" t="str">
        <f>IF(AF20&gt;0,VLOOKUP(AF20,'[3]2010_HVAC'!$EY$7:$KA$83,122),"")</f>
        <v/>
      </c>
      <c r="AG49" s="61">
        <f>VLOOKUP($C49,[2]Performance!$A$3:$K$36,4)</f>
        <v>2</v>
      </c>
      <c r="AH49" s="61">
        <f t="shared" si="34"/>
        <v>124</v>
      </c>
      <c r="AI49" s="22">
        <f>IF(AI20&gt;0,VLOOKUP(AI20,'[3]2010_HVAC'!$EY$7:$KA$83,AH49),"")</f>
        <v>16.992857142857144</v>
      </c>
      <c r="AJ49" s="22" t="str">
        <f>IF(AJ20&gt;0,VLOOKUP(AJ20,'[3]2010_HVAC'!$EY$7:$KA$83,122),"")</f>
        <v/>
      </c>
      <c r="AK49" s="22">
        <f>IF(AK20&gt;0,VLOOKUP(AK20,'[3]2010_HVAC'!$EY$7:$KA$83,122),"")</f>
        <v>25.5</v>
      </c>
      <c r="AL49" s="22">
        <f>IF(AL20&gt;0,VLOOKUP(AL20,'[3]2010_HVAC'!$EY$7:$KA$83,122),"")</f>
        <v>2.851236773253472</v>
      </c>
      <c r="AM49" s="22">
        <f>IF(AM20&gt;0,VLOOKUP(AM20,'[3]2010_HVAC'!$EY$7:$KA$83,122),"")</f>
        <v>9.0142857142857142</v>
      </c>
      <c r="AN49" s="22" t="str">
        <f>IF(AN20&gt;0,VLOOKUP(AN20,'[3]2010_HVAC'!$EY$7:$KA$83,122),"")</f>
        <v/>
      </c>
      <c r="AO49" s="14">
        <f t="shared" si="38"/>
        <v>44480.534969340479</v>
      </c>
      <c r="AP49" s="23">
        <f>IF(AP20&gt;0,VLOOKUP(AP20,'[3]2010_Envelope'!$BH$6:$CR$128,35),"")</f>
        <v>5.6193884296555758</v>
      </c>
      <c r="AQ49" s="23">
        <f>IF(AQ20&gt;0,VLOOKUP(AQ20,'[3]2010_Envelope'!$BH$6:$CR$128,35),"")</f>
        <v>47.929806736848121</v>
      </c>
      <c r="AR49" s="23" t="str">
        <f>IF(AR20&gt;0,VLOOKUP(AR20,'[3]2010_Envelope'!$BH$6:$CR$128,35),"")</f>
        <v/>
      </c>
      <c r="AS49" s="23">
        <f>IF(AS20&gt;0,VLOOKUP(AS20,'[3]2010_Envelope'!$BH$6:$CR$128,35),"")</f>
        <v>84.495867768595033</v>
      </c>
      <c r="AT49" s="23" t="str">
        <f>IF(AT20&gt;0,VLOOKUP(AT20,'[3]2010_Envelope'!$BH$6:$CR$128,35),"")</f>
        <v/>
      </c>
      <c r="AU49" s="23" t="str">
        <f>IF(AU20&gt;0,VLOOKUP(AU20,'[3]2010_Envelope'!$BH$6:$CR$128,35),"")</f>
        <v/>
      </c>
      <c r="AV49" s="22">
        <f>IF(AV20&gt;0,VLOOKUP(AV20,'[3]2010_HVAC'!$EY$7:$KA$83,125),"")</f>
        <v>14.221739599383666</v>
      </c>
      <c r="AW49" s="22">
        <f>IF(AW20&gt;0,VLOOKUP(AW20,'[3]2010_HVAC'!$EY$7:$KA$83,125),"")</f>
        <v>14.005656565656563</v>
      </c>
      <c r="AX49" s="22" t="str">
        <f>IF(AX20&gt;0,VLOOKUP(AX20,'[3]2010_HVAC'!$EY$7:$KA$83,125),"")</f>
        <v/>
      </c>
      <c r="AY49" s="61">
        <f>VLOOKUP($C49,[1]Performance!$A$3:$K$36,4)</f>
        <v>2</v>
      </c>
      <c r="AZ49" s="61">
        <f t="shared" si="35"/>
        <v>127</v>
      </c>
      <c r="BA49" s="22">
        <f>IF(BA20&gt;0,VLOOKUP(BA20,'[3]2010_HVAC'!$EY$7:$KA$83,AZ49),"")</f>
        <v>7.6896969696969686</v>
      </c>
      <c r="BB49" s="22" t="str">
        <f>IF(BB20&gt;0,VLOOKUP(BB20,'[3]2010_HVAC'!$EY$7:$KA$83,125),"")</f>
        <v/>
      </c>
      <c r="BC49" s="22">
        <f>IF(BC20&gt;0,VLOOKUP(BC20,'[3]2010_HVAC'!$EY$7:$KA$83,125),"")</f>
        <v>15.778474576271186</v>
      </c>
      <c r="BD49" s="22">
        <f>IF(BD20&gt;0,VLOOKUP(BD20,'[3]2010_HVAC'!$EY$7:$KA$83,125),"")</f>
        <v>0.20160260012903336</v>
      </c>
      <c r="BE49" s="22">
        <f>IF(BE20&gt;0,VLOOKUP(BE20,'[3]2010_HVAC'!$EY$7:$KA$83,125),"")</f>
        <v>11.070707070707071</v>
      </c>
      <c r="BF49" s="22" t="str">
        <f>IF(BF20&gt;0,VLOOKUP(BF20,'[3]2010_HVAC'!$EY$7:$KA$83,125),"")</f>
        <v/>
      </c>
      <c r="BG49" s="14">
        <f t="shared" si="36"/>
        <v>199002.81091377375</v>
      </c>
      <c r="BH49" s="21">
        <f>IF($N49&gt;0,VLOOKUP($C49,[2]Helsinki!$AB$7:$AN$40,$N49))/((IF($P49=1,'3 PlantsCodes'!$D$26,IF($P49=2,'3 PlantsCodes'!$D$27,IF($P49=3,'3 PlantsCodes'!$D$28,IF($P49=4,'3 PlantsCodes'!#REF!)))))*IF($R49=1,'3 PlantsCodes'!$D$31,IF(FI_Helsinki!$R49=2,'3 PlantsCodes'!$D$32)))</f>
        <v>60.205380038623318</v>
      </c>
      <c r="BI49" s="21">
        <f>IF($O49&gt;0,VLOOKUP($C49,[2]Helsinki!$AB$7:$AN$40,$O49),0)/(IF($Q49=1,'3 PlantsCodes'!$E$26,IF($Q49=3,'3 PlantsCodes'!$E$28,IF($Q49=4,'3 PlantsCodes'!$E$29,1)))*IF($R49=1,'3 PlantsCodes'!$E$31,IF($R49=2,'3 PlantsCodes'!$E$32)))</f>
        <v>0</v>
      </c>
      <c r="BJ49" s="21">
        <f>VLOOKUP($C49,[2]Helsinki!$AB$6:$AZ$40,$T49)</f>
        <v>10.488571428571429</v>
      </c>
      <c r="BK49" s="21">
        <f>VLOOKUP($C49,[2]Helsinki!$B$7:$Y$40,18)</f>
        <v>11.353794285713454</v>
      </c>
      <c r="BL49" s="21">
        <f>VLOOKUP($C49,[2]Helsinki!$B$7:$AA$40,26)</f>
        <v>4.8363221768486184</v>
      </c>
      <c r="BM49" s="22">
        <f>IF($V49=1,-[4]SFH!$E$6,0)</f>
        <v>0</v>
      </c>
      <c r="BN49" s="63" t="s">
        <v>38</v>
      </c>
      <c r="BO49" s="21">
        <f>IF($N49&gt;0,VLOOKUP($C49,[1]Helsinki!$AB$7:$AN$40,$N49))/((IF($P49=1,'3 PlantsCodes'!$D$26,IF($P49=2,'3 PlantsCodes'!$D$27,IF($P49=3,'3 PlantsCodes'!$D$28,IF($P49=4,'3 PlantsCodes'!D43)))))*IF($R49=1,'3 PlantsCodes'!$D$31,IF(FI_Helsinki!$R49=2,'3 PlantsCodes'!$D$32)))</f>
        <v>59.741723489344025</v>
      </c>
      <c r="BP49" s="21">
        <f>IF($O49&gt;0,VLOOKUP($C49,[1]Helsinki!$AB$7:$AN$40,$O49),0)/(IF($Q49=1,'3 PlantsCodes'!$E$26,IF($Q49=3,'3 PlantsCodes'!$E$28,IF($Q49=4,'3 PlantsCodes'!$E$29,1)))*IF($R49=1,'3 PlantsCodes'!$E$31,IF($R49=2,'3 PlantsCodes'!$E$32)))</f>
        <v>0</v>
      </c>
      <c r="BQ49" s="21">
        <f>VLOOKUP($C49,[1]Helsinki!$AB$6:$AZ$40,$T49)</f>
        <v>16.656363636363636</v>
      </c>
      <c r="BR49" s="21">
        <f>VLOOKUP($C49,[1]Helsinki!$B$7:$Y$40,18)</f>
        <v>11.676460606061633</v>
      </c>
      <c r="BS49" s="21">
        <f>VLOOKUP($C49,[1]Helsinki!$B$7:$AA$40,26)</f>
        <v>4.6497125829283235</v>
      </c>
      <c r="BT49" s="22">
        <f>IF($V49=1,-[4]AB!$E$6,0)</f>
        <v>0</v>
      </c>
      <c r="BU49" s="63" t="s">
        <v>38</v>
      </c>
    </row>
    <row r="50" spans="1:73" ht="15" customHeight="1" x14ac:dyDescent="0.25">
      <c r="A50" s="192"/>
      <c r="B50" s="18">
        <v>16</v>
      </c>
      <c r="C50" s="26">
        <f t="shared" si="48"/>
        <v>33</v>
      </c>
      <c r="D50" s="55" t="str">
        <f t="shared" si="48"/>
        <v>+</v>
      </c>
      <c r="E50" s="55" t="str">
        <f t="shared" si="48"/>
        <v>+</v>
      </c>
      <c r="F50" s="54" t="str">
        <f t="shared" si="48"/>
        <v>o</v>
      </c>
      <c r="G50" s="54" t="str">
        <f t="shared" si="48"/>
        <v>o</v>
      </c>
      <c r="H50" s="54">
        <f t="shared" si="48"/>
        <v>1</v>
      </c>
      <c r="I50" s="54">
        <f t="shared" si="48"/>
        <v>4</v>
      </c>
      <c r="J50" s="54">
        <f t="shared" si="48"/>
        <v>3</v>
      </c>
      <c r="K50" s="54">
        <f t="shared" si="48"/>
        <v>1</v>
      </c>
      <c r="L50" s="54">
        <f t="shared" si="48"/>
        <v>2</v>
      </c>
      <c r="M50" s="96">
        <f t="shared" si="48"/>
        <v>4312</v>
      </c>
      <c r="N50" s="54">
        <f t="shared" si="48"/>
        <v>9</v>
      </c>
      <c r="O50" s="54">
        <f t="shared" si="48"/>
        <v>0</v>
      </c>
      <c r="P50" s="54">
        <f t="shared" si="48"/>
        <v>2</v>
      </c>
      <c r="Q50" s="54">
        <f t="shared" si="48"/>
        <v>0</v>
      </c>
      <c r="R50" s="54">
        <f t="shared" si="48"/>
        <v>2</v>
      </c>
      <c r="S50" s="54" t="str">
        <f t="shared" si="48"/>
        <v>o</v>
      </c>
      <c r="T50" s="26">
        <f t="shared" si="48"/>
        <v>24</v>
      </c>
      <c r="U50" s="54">
        <f t="shared" si="48"/>
        <v>1</v>
      </c>
      <c r="V50" s="54">
        <f t="shared" si="48"/>
        <v>0</v>
      </c>
      <c r="W50" s="19" t="str">
        <f t="shared" si="48"/>
        <v/>
      </c>
      <c r="X50" s="23">
        <f>IF(X21&gt;0,VLOOKUP(X21,'[3]2010_Envelope'!$BH$6:$CR$128,34),"")</f>
        <v>15.483657297973478</v>
      </c>
      <c r="Y50" s="23">
        <f>IF(Y21&gt;0,VLOOKUP(Y21,'[3]2010_Envelope'!$BH$6:$CR$128,34),"")</f>
        <v>157.01658907566383</v>
      </c>
      <c r="Z50" s="23" t="str">
        <f>IF(Z21&gt;0,VLOOKUP(Z21,'[3]2010_Envelope'!$BH$6:$CR$128,34),"")</f>
        <v/>
      </c>
      <c r="AA50" s="23">
        <f>IF(AA21&gt;0,VLOOKUP(AA21,'[3]2010_Envelope'!$BH$6:$CR$128,34),"")</f>
        <v>120.58146233766236</v>
      </c>
      <c r="AB50" s="23" t="str">
        <f>IF(AB21&gt;0,VLOOKUP(AB21,'[3]2010_Envelope'!$BH$6:$CR$128,34),"")</f>
        <v/>
      </c>
      <c r="AC50" s="23" t="str">
        <f>IF(AC21&gt;0,VLOOKUP(AC21,'[3]2010_Envelope'!$BH$6:$CR$128,34),"")</f>
        <v/>
      </c>
      <c r="AD50" s="22">
        <f>IF(AD21&gt;0,VLOOKUP(AD21,'[3]2010_HVAC'!$EY$7:$KA$83,122),"")</f>
        <v>14.215995762711863</v>
      </c>
      <c r="AE50" s="22" t="str">
        <f>IF(AE21&gt;0,VLOOKUP(AE21,'[3]2010_HVAC'!$EY$7:$KA$83,122),"")</f>
        <v/>
      </c>
      <c r="AF50" s="22" t="str">
        <f>IF(AF21&gt;0,VLOOKUP(AF21,'[3]2010_HVAC'!$EY$7:$KA$83,122),"")</f>
        <v/>
      </c>
      <c r="AG50" s="61">
        <f>VLOOKUP($C50,[2]Performance!$A$3:$K$36,4)</f>
        <v>2</v>
      </c>
      <c r="AH50" s="61">
        <f t="shared" si="34"/>
        <v>124</v>
      </c>
      <c r="AI50" s="22">
        <f>IF(AI21&gt;0,VLOOKUP(AI21,'[3]2010_HVAC'!$EY$7:$KA$83,AH50),"")</f>
        <v>16.992857142857144</v>
      </c>
      <c r="AJ50" s="22" t="str">
        <f>IF(AJ21&gt;0,VLOOKUP(AJ21,'[3]2010_HVAC'!$EY$7:$KA$83,122),"")</f>
        <v/>
      </c>
      <c r="AK50" s="22">
        <f>IF(AK21&gt;0,VLOOKUP(AK21,'[3]2010_HVAC'!$EY$7:$KA$83,122),"")</f>
        <v>25.5</v>
      </c>
      <c r="AL50" s="22">
        <f>IF(AL21&gt;0,VLOOKUP(AL21,'[3]2010_HVAC'!$EY$7:$KA$83,122),"")</f>
        <v>2.851236773253472</v>
      </c>
      <c r="AM50" s="22">
        <f>IF(AM21&gt;0,VLOOKUP(AM21,'[3]2010_HVAC'!$EY$7:$KA$83,122),"")</f>
        <v>9.0142857142857142</v>
      </c>
      <c r="AN50" s="22" t="str">
        <f>IF(AN21&gt;0,VLOOKUP(AN21,'[3]2010_HVAC'!$EY$7:$KA$83,122),"")</f>
        <v/>
      </c>
      <c r="AO50" s="14">
        <f t="shared" si="38"/>
        <v>50631.851774617098</v>
      </c>
      <c r="AP50" s="23">
        <f>IF(AP21&gt;0,VLOOKUP(AP21,'[3]2010_Envelope'!$BH$6:$CR$128,35),"")</f>
        <v>7.4925179062074339</v>
      </c>
      <c r="AQ50" s="23">
        <f>IF(AQ21&gt;0,VLOOKUP(AQ21,'[3]2010_Envelope'!$BH$6:$CR$128,35),"")</f>
        <v>51.616714947374888</v>
      </c>
      <c r="AR50" s="23" t="str">
        <f>IF(AR21&gt;0,VLOOKUP(AR21,'[3]2010_Envelope'!$BH$6:$CR$128,35),"")</f>
        <v/>
      </c>
      <c r="AS50" s="23">
        <f>IF(AS21&gt;0,VLOOKUP(AS21,'[3]2010_Envelope'!$BH$6:$CR$128,35),"")</f>
        <v>111.07216528925619</v>
      </c>
      <c r="AT50" s="23" t="str">
        <f>IF(AT21&gt;0,VLOOKUP(AT21,'[3]2010_Envelope'!$BH$6:$CR$128,35),"")</f>
        <v/>
      </c>
      <c r="AU50" s="23" t="str">
        <f>IF(AU21&gt;0,VLOOKUP(AU21,'[3]2010_Envelope'!$BH$6:$CR$128,35),"")</f>
        <v/>
      </c>
      <c r="AV50" s="22">
        <f>IF(AV21&gt;0,VLOOKUP(AV21,'[3]2010_HVAC'!$EY$7:$KA$83,125),"")</f>
        <v>14.221739599383666</v>
      </c>
      <c r="AW50" s="22">
        <f>IF(AW21&gt;0,VLOOKUP(AW21,'[3]2010_HVAC'!$EY$7:$KA$83,125),"")</f>
        <v>14.005656565656563</v>
      </c>
      <c r="AX50" s="22" t="str">
        <f>IF(AX21&gt;0,VLOOKUP(AX21,'[3]2010_HVAC'!$EY$7:$KA$83,125),"")</f>
        <v/>
      </c>
      <c r="AY50" s="61">
        <f>VLOOKUP($C50,[1]Performance!$A$3:$K$36,4)</f>
        <v>2</v>
      </c>
      <c r="AZ50" s="61">
        <f t="shared" si="35"/>
        <v>127</v>
      </c>
      <c r="BA50" s="22">
        <f>IF(BA21&gt;0,VLOOKUP(BA21,'[3]2010_HVAC'!$EY$7:$KA$83,AZ50),"")</f>
        <v>7.6896969696969686</v>
      </c>
      <c r="BB50" s="22" t="str">
        <f>IF(BB21&gt;0,VLOOKUP(BB21,'[3]2010_HVAC'!$EY$7:$KA$83,125),"")</f>
        <v/>
      </c>
      <c r="BC50" s="22">
        <f>IF(BC21&gt;0,VLOOKUP(BC21,'[3]2010_HVAC'!$EY$7:$KA$83,125),"")</f>
        <v>15.778474576271186</v>
      </c>
      <c r="BD50" s="22">
        <f>IF(BD21&gt;0,VLOOKUP(BD21,'[3]2010_HVAC'!$EY$7:$KA$83,125),"")</f>
        <v>0.20160260012903336</v>
      </c>
      <c r="BE50" s="22">
        <f>IF(BE21&gt;0,VLOOKUP(BE21,'[3]2010_HVAC'!$EY$7:$KA$83,125),"")</f>
        <v>11.070707070707071</v>
      </c>
      <c r="BF50" s="22" t="str">
        <f>IF(BF21&gt;0,VLOOKUP(BF21,'[3]2010_HVAC'!$EY$7:$KA$83,125),"")</f>
        <v/>
      </c>
      <c r="BG50" s="14">
        <f t="shared" si="36"/>
        <v>230817.78276943613</v>
      </c>
      <c r="BH50" s="21">
        <f>IF($N50&gt;0,VLOOKUP($C50,[2]Helsinki!$AB$7:$AN$40,$N50))/((IF($P50=1,'3 PlantsCodes'!$D$26,IF($P50=2,'3 PlantsCodes'!$D$27,IF($P50=3,'3 PlantsCodes'!$D$28,IF($P50=4,'3 PlantsCodes'!#REF!)))))*IF($R50=1,'3 PlantsCodes'!$D$31,IF(FI_Helsinki!$R50=2,'3 PlantsCodes'!$D$32)))</f>
        <v>52.467740569930733</v>
      </c>
      <c r="BI50" s="21">
        <f>IF($O50&gt;0,VLOOKUP($C50,[2]Helsinki!$AB$7:$AN$40,$O50),0)/(IF($Q50=1,'3 PlantsCodes'!$E$26,IF($Q50=3,'3 PlantsCodes'!$E$28,IF($Q50=4,'3 PlantsCodes'!$E$29,1)))*IF($R50=1,'3 PlantsCodes'!$E$31,IF($R50=2,'3 PlantsCodes'!$E$32)))</f>
        <v>0</v>
      </c>
      <c r="BJ50" s="21">
        <f>VLOOKUP($C50,[2]Helsinki!$AB$6:$AZ$40,$T50)</f>
        <v>10.488571428571429</v>
      </c>
      <c r="BK50" s="21">
        <f>VLOOKUP($C50,[2]Helsinki!$B$7:$Y$40,18)</f>
        <v>11.353794285713454</v>
      </c>
      <c r="BL50" s="21">
        <f>VLOOKUP($C50,[2]Helsinki!$B$7:$AA$40,26)</f>
        <v>4.81877414784105</v>
      </c>
      <c r="BM50" s="22">
        <f>IF($V50=1,-[4]SFH!$E$6,0)</f>
        <v>0</v>
      </c>
      <c r="BN50" s="63" t="s">
        <v>38</v>
      </c>
      <c r="BO50" s="21">
        <f>IF($N50&gt;0,VLOOKUP($C50,[1]Helsinki!$AB$7:$AN$40,$N50))/((IF($P50=1,'3 PlantsCodes'!$D$26,IF($P50=2,'3 PlantsCodes'!$D$27,IF($P50=3,'3 PlantsCodes'!$D$28,IF($P50=4,'3 PlantsCodes'!D44)))))*IF($R50=1,'3 PlantsCodes'!$D$31,IF(FI_Helsinki!$R50=2,'3 PlantsCodes'!$D$32)))</f>
        <v>54.028520718238255</v>
      </c>
      <c r="BP50" s="21">
        <f>IF($O50&gt;0,VLOOKUP($C50,[1]Helsinki!$AB$7:$AN$40,$O50),0)/(IF($Q50=1,'3 PlantsCodes'!$E$26,IF($Q50=3,'3 PlantsCodes'!$E$28,IF($Q50=4,'3 PlantsCodes'!$E$29,1)))*IF($R50=1,'3 PlantsCodes'!$E$31,IF($R50=2,'3 PlantsCodes'!$E$32)))</f>
        <v>0</v>
      </c>
      <c r="BQ50" s="21">
        <f>VLOOKUP($C50,[1]Helsinki!$AB$6:$AZ$40,$T50)</f>
        <v>16.656363636363636</v>
      </c>
      <c r="BR50" s="21">
        <f>VLOOKUP($C50,[1]Helsinki!$B$7:$Y$40,18)</f>
        <v>11.676460606061633</v>
      </c>
      <c r="BS50" s="21">
        <f>VLOOKUP($C50,[1]Helsinki!$B$7:$AA$40,26)</f>
        <v>4.6386446217201245</v>
      </c>
      <c r="BT50" s="22">
        <f>IF($V50=1,-[4]AB!$E$6,0)</f>
        <v>0</v>
      </c>
      <c r="BU50" s="63" t="s">
        <v>38</v>
      </c>
    </row>
    <row r="51" spans="1:73" ht="15" customHeight="1" x14ac:dyDescent="0.25">
      <c r="A51" s="192"/>
      <c r="B51" s="18">
        <v>17</v>
      </c>
      <c r="C51" s="26">
        <f t="shared" si="48"/>
        <v>31</v>
      </c>
      <c r="D51" s="55" t="str">
        <f t="shared" si="48"/>
        <v>+</v>
      </c>
      <c r="E51" s="55" t="str">
        <f t="shared" si="48"/>
        <v>+</v>
      </c>
      <c r="F51" s="54" t="str">
        <f t="shared" si="48"/>
        <v>o</v>
      </c>
      <c r="G51" s="54" t="str">
        <f t="shared" si="48"/>
        <v>o</v>
      </c>
      <c r="H51" s="54">
        <f t="shared" si="48"/>
        <v>0</v>
      </c>
      <c r="I51" s="54">
        <f t="shared" si="48"/>
        <v>4</v>
      </c>
      <c r="J51" s="54">
        <f t="shared" si="48"/>
        <v>3</v>
      </c>
      <c r="K51" s="54">
        <f t="shared" si="48"/>
        <v>1</v>
      </c>
      <c r="L51" s="54">
        <f t="shared" si="48"/>
        <v>1</v>
      </c>
      <c r="M51" s="96">
        <f t="shared" si="48"/>
        <v>4311</v>
      </c>
      <c r="N51" s="54">
        <f t="shared" si="48"/>
        <v>9</v>
      </c>
      <c r="O51" s="54">
        <f t="shared" si="48"/>
        <v>0</v>
      </c>
      <c r="P51" s="54">
        <f t="shared" si="48"/>
        <v>2</v>
      </c>
      <c r="Q51" s="54">
        <f t="shared" si="48"/>
        <v>0</v>
      </c>
      <c r="R51" s="54">
        <f t="shared" si="48"/>
        <v>2</v>
      </c>
      <c r="S51" s="54" t="str">
        <f t="shared" si="48"/>
        <v>o</v>
      </c>
      <c r="T51" s="26">
        <f t="shared" si="48"/>
        <v>24</v>
      </c>
      <c r="U51" s="54">
        <f t="shared" si="48"/>
        <v>1</v>
      </c>
      <c r="V51" s="54">
        <f t="shared" si="48"/>
        <v>1</v>
      </c>
      <c r="W51" s="19" t="str">
        <f t="shared" si="48"/>
        <v/>
      </c>
      <c r="X51" s="23">
        <f>IF(X22&gt;0,VLOOKUP(X22,'[3]2010_Envelope'!$BH$6:$CR$128,34),"")</f>
        <v>15.483657297973478</v>
      </c>
      <c r="Y51" s="23">
        <f>IF(Y22&gt;0,VLOOKUP(Y22,'[3]2010_Envelope'!$BH$6:$CR$128,34),"")</f>
        <v>157.01658907566383</v>
      </c>
      <c r="Z51" s="23" t="str">
        <f>IF(Z22&gt;0,VLOOKUP(Z22,'[3]2010_Envelope'!$BH$6:$CR$128,34),"")</f>
        <v/>
      </c>
      <c r="AA51" s="23">
        <f>IF(AA22&gt;0,VLOOKUP(AA22,'[3]2010_Envelope'!$BH$6:$CR$128,34),"")</f>
        <v>120.58146233766236</v>
      </c>
      <c r="AB51" s="23" t="str">
        <f>IF(AB22&gt;0,VLOOKUP(AB22,'[3]2010_Envelope'!$BH$6:$CR$128,34),"")</f>
        <v/>
      </c>
      <c r="AC51" s="23" t="str">
        <f>IF(AC22&gt;0,VLOOKUP(AC22,'[3]2010_Envelope'!$BH$6:$CR$128,34),"")</f>
        <v/>
      </c>
      <c r="AD51" s="22" t="str">
        <f>IF(AD22&gt;0,VLOOKUP(AD22,'[3]2010_HVAC'!$EY$7:$KA$83,122),"")</f>
        <v/>
      </c>
      <c r="AE51" s="22" t="str">
        <f>IF(AE22&gt;0,VLOOKUP(AE22,'[3]2010_HVAC'!$EY$7:$KA$83,122),"")</f>
        <v/>
      </c>
      <c r="AF51" s="22" t="str">
        <f>IF(AF22&gt;0,VLOOKUP(AF22,'[3]2010_HVAC'!$EY$7:$KA$83,122),"")</f>
        <v/>
      </c>
      <c r="AG51" s="61">
        <f>VLOOKUP($C51,[2]Performance!$A$3:$K$36,4)</f>
        <v>2</v>
      </c>
      <c r="AH51" s="61">
        <f t="shared" si="34"/>
        <v>124</v>
      </c>
      <c r="AI51" s="22">
        <f>IF(AI22&gt;0,VLOOKUP(AI22,'[3]2010_HVAC'!$EY$7:$KA$83,AH51),"")</f>
        <v>16.992857142857144</v>
      </c>
      <c r="AJ51" s="22" t="str">
        <f>IF(AJ22&gt;0,VLOOKUP(AJ22,'[3]2010_HVAC'!$EY$7:$KA$83,122),"")</f>
        <v/>
      </c>
      <c r="AK51" s="22">
        <f>IF(AK22&gt;0,VLOOKUP(AK22,'[3]2010_HVAC'!$EY$7:$KA$83,122),"")</f>
        <v>25.5</v>
      </c>
      <c r="AL51" s="22">
        <f>IF(AL22&gt;0,VLOOKUP(AL22,'[3]2010_HVAC'!$EY$7:$KA$83,122),"")</f>
        <v>2.851236773253472</v>
      </c>
      <c r="AM51" s="22">
        <f>IF(AM22&gt;0,VLOOKUP(AM22,'[3]2010_HVAC'!$EY$7:$KA$83,122),"")</f>
        <v>9.0142857142857142</v>
      </c>
      <c r="AN51" s="22">
        <f>IF(AN22&gt;0,VLOOKUP(AN22,'[3]2010_HVAC'!$EY$7:$KA$83,122),"")</f>
        <v>43.464285714285715</v>
      </c>
      <c r="AO51" s="14">
        <f t="shared" si="38"/>
        <v>54726.612367837435</v>
      </c>
      <c r="AP51" s="23">
        <f>IF(AP22&gt;0,VLOOKUP(AP22,'[3]2010_Envelope'!$BH$6:$CR$128,35),"")</f>
        <v>7.4925179062074339</v>
      </c>
      <c r="AQ51" s="23">
        <f>IF(AQ22&gt;0,VLOOKUP(AQ22,'[3]2010_Envelope'!$BH$6:$CR$128,35),"")</f>
        <v>51.616714947374888</v>
      </c>
      <c r="AR51" s="23" t="str">
        <f>IF(AR22&gt;0,VLOOKUP(AR22,'[3]2010_Envelope'!$BH$6:$CR$128,35),"")</f>
        <v/>
      </c>
      <c r="AS51" s="23">
        <f>IF(AS22&gt;0,VLOOKUP(AS22,'[3]2010_Envelope'!$BH$6:$CR$128,35),"")</f>
        <v>111.07216528925619</v>
      </c>
      <c r="AT51" s="23" t="str">
        <f>IF(AT22&gt;0,VLOOKUP(AT22,'[3]2010_Envelope'!$BH$6:$CR$128,35),"")</f>
        <v/>
      </c>
      <c r="AU51" s="23" t="str">
        <f>IF(AU22&gt;0,VLOOKUP(AU22,'[3]2010_Envelope'!$BH$6:$CR$128,35),"")</f>
        <v/>
      </c>
      <c r="AV51" s="22" t="str">
        <f>IF(AV22&gt;0,VLOOKUP(AV22,'[3]2010_HVAC'!$EY$7:$KA$83,125),"")</f>
        <v/>
      </c>
      <c r="AW51" s="22" t="str">
        <f>IF(AW22&gt;0,VLOOKUP(AW22,'[3]2010_HVAC'!$EY$7:$KA$83,125),"")</f>
        <v/>
      </c>
      <c r="AX51" s="22" t="str">
        <f>IF(AX22&gt;0,VLOOKUP(AX22,'[3]2010_HVAC'!$EY$7:$KA$83,125),"")</f>
        <v/>
      </c>
      <c r="AY51" s="61">
        <f>VLOOKUP($C51,[1]Performance!$A$3:$K$36,4)</f>
        <v>2</v>
      </c>
      <c r="AZ51" s="61">
        <f t="shared" si="35"/>
        <v>127</v>
      </c>
      <c r="BA51" s="22">
        <f>IF(BA22&gt;0,VLOOKUP(BA22,'[3]2010_HVAC'!$EY$7:$KA$83,AZ51),"")</f>
        <v>7.6896969696969686</v>
      </c>
      <c r="BB51" s="22" t="str">
        <f>IF(BB22&gt;0,VLOOKUP(BB22,'[3]2010_HVAC'!$EY$7:$KA$83,125),"")</f>
        <v/>
      </c>
      <c r="BC51" s="22">
        <f>IF(BC22&gt;0,VLOOKUP(BC22,'[3]2010_HVAC'!$EY$7:$KA$83,125),"")</f>
        <v>15.778474576271186</v>
      </c>
      <c r="BD51" s="22">
        <f>IF(BD22&gt;0,VLOOKUP(BD22,'[3]2010_HVAC'!$EY$7:$KA$83,125),"")</f>
        <v>0.20160260012903336</v>
      </c>
      <c r="BE51" s="22">
        <f>IF(BE22&gt;0,VLOOKUP(BE22,'[3]2010_HVAC'!$EY$7:$KA$83,125),"")</f>
        <v>11.070707070707071</v>
      </c>
      <c r="BF51" s="22">
        <f>IF(BF22&gt;0,VLOOKUP(BF22,'[3]2010_HVAC'!$EY$7:$KA$83,125),"")</f>
        <v>27.044444444444444</v>
      </c>
      <c r="BG51" s="14">
        <f t="shared" si="36"/>
        <v>229646.66056604634</v>
      </c>
      <c r="BH51" s="21">
        <f>IF($N51&gt;0,VLOOKUP($C51,[2]Helsinki!$AB$7:$AN$40,$N51))/((IF($P51=1,'3 PlantsCodes'!$D$26,IF($P51=2,'3 PlantsCodes'!$D$27,IF($P51=3,'3 PlantsCodes'!$D$28,IF($P51=4,'3 PlantsCodes'!#REF!)))))*IF($R51=1,'3 PlantsCodes'!$D$31,IF(FI_Helsinki!$R51=2,'3 PlantsCodes'!$D$32)))</f>
        <v>78.931461174997068</v>
      </c>
      <c r="BI51" s="21">
        <f>IF($O51&gt;0,VLOOKUP($C51,[2]Helsinki!$AB$7:$AN$40,$O51),0)/(IF($Q51=1,'3 PlantsCodes'!$E$26,IF($Q51=3,'3 PlantsCodes'!$E$28,IF($Q51=4,'3 PlantsCodes'!$E$29,1)))*IF($R51=1,'3 PlantsCodes'!$E$31,IF($R51=2,'3 PlantsCodes'!$E$32)))</f>
        <v>0</v>
      </c>
      <c r="BJ51" s="21">
        <f>VLOOKUP($C51,[2]Helsinki!$AB$6:$AZ$40,$T51)</f>
        <v>10.488571428571429</v>
      </c>
      <c r="BK51" s="21">
        <f>VLOOKUP($C51,[2]Helsinki!$B$7:$Y$40,18)</f>
        <v>11.353794285713454</v>
      </c>
      <c r="BL51" s="21">
        <f>VLOOKUP($C51,[2]Helsinki!$B$7:$AA$40,26)</f>
        <v>0.44478556929561025</v>
      </c>
      <c r="BM51" s="22">
        <f>IF($V51=1,-[4]SFH!$E$6,0)</f>
        <v>-15.842857142857143</v>
      </c>
      <c r="BN51" s="63" t="s">
        <v>38</v>
      </c>
      <c r="BO51" s="21">
        <f>IF($N51&gt;0,VLOOKUP($C51,[1]Helsinki!$AB$7:$AN$40,$N51))/((IF($P51=1,'3 PlantsCodes'!$D$26,IF($P51=2,'3 PlantsCodes'!$D$27,IF($P51=3,'3 PlantsCodes'!$D$28,IF($P51=4,'3 PlantsCodes'!D45)))))*IF($R51=1,'3 PlantsCodes'!$D$31,IF(FI_Helsinki!$R51=2,'3 PlantsCodes'!$D$32)))</f>
        <v>80.25488838588187</v>
      </c>
      <c r="BP51" s="21">
        <f>IF($O51&gt;0,VLOOKUP($C51,[1]Helsinki!$AB$7:$AN$40,$O51),0)/(IF($Q51=1,'3 PlantsCodes'!$E$26,IF($Q51=3,'3 PlantsCodes'!$E$28,IF($Q51=4,'3 PlantsCodes'!$E$29,1)))*IF($R51=1,'3 PlantsCodes'!$E$31,IF($R51=2,'3 PlantsCodes'!$E$32)))</f>
        <v>0</v>
      </c>
      <c r="BQ51" s="21">
        <f>VLOOKUP($C51,[1]Helsinki!$AB$6:$AZ$40,$T51)</f>
        <v>16.656363636363636</v>
      </c>
      <c r="BR51" s="21">
        <f>VLOOKUP($C51,[1]Helsinki!$B$7:$Y$40,18)</f>
        <v>11.676460606061633</v>
      </c>
      <c r="BS51" s="21">
        <f>VLOOKUP($C51,[1]Helsinki!$B$7:$AA$40,26)</f>
        <v>0.40287703669528285</v>
      </c>
      <c r="BT51" s="22">
        <f>IF($V51=1,-[4]AB!$E$6,0)</f>
        <v>-9.9202020202020194</v>
      </c>
      <c r="BU51" s="63" t="s">
        <v>38</v>
      </c>
    </row>
    <row r="52" spans="1:73" ht="15" customHeight="1" x14ac:dyDescent="0.25">
      <c r="A52" s="192"/>
      <c r="B52" s="18">
        <v>18</v>
      </c>
      <c r="C52" s="26">
        <f t="shared" si="48"/>
        <v>21</v>
      </c>
      <c r="D52" s="55" t="str">
        <f t="shared" si="48"/>
        <v>o+</v>
      </c>
      <c r="E52" s="55" t="str">
        <f t="shared" si="48"/>
        <v>o+</v>
      </c>
      <c r="F52" s="54" t="str">
        <f t="shared" si="48"/>
        <v>o</v>
      </c>
      <c r="G52" s="54" t="str">
        <f t="shared" si="48"/>
        <v>o</v>
      </c>
      <c r="H52" s="54">
        <f t="shared" si="48"/>
        <v>1</v>
      </c>
      <c r="I52" s="54">
        <f t="shared" si="48"/>
        <v>3</v>
      </c>
      <c r="J52" s="54">
        <f t="shared" si="48"/>
        <v>2</v>
      </c>
      <c r="K52" s="54">
        <f t="shared" si="48"/>
        <v>1</v>
      </c>
      <c r="L52" s="54">
        <f t="shared" si="48"/>
        <v>2</v>
      </c>
      <c r="M52" s="96">
        <f t="shared" si="48"/>
        <v>3212</v>
      </c>
      <c r="N52" s="54">
        <f t="shared" si="48"/>
        <v>9</v>
      </c>
      <c r="O52" s="54">
        <f t="shared" si="48"/>
        <v>0</v>
      </c>
      <c r="P52" s="54">
        <f t="shared" si="48"/>
        <v>2</v>
      </c>
      <c r="Q52" s="54">
        <f t="shared" si="48"/>
        <v>0</v>
      </c>
      <c r="R52" s="54">
        <f t="shared" si="48"/>
        <v>2</v>
      </c>
      <c r="S52" s="54" t="str">
        <f t="shared" si="48"/>
        <v>o</v>
      </c>
      <c r="T52" s="26">
        <f t="shared" si="48"/>
        <v>24</v>
      </c>
      <c r="U52" s="54">
        <f t="shared" si="48"/>
        <v>1</v>
      </c>
      <c r="V52" s="54">
        <f t="shared" si="48"/>
        <v>1</v>
      </c>
      <c r="W52" s="19" t="str">
        <f t="shared" si="48"/>
        <v/>
      </c>
      <c r="X52" s="23">
        <f>IF(X23&gt;0,VLOOKUP(X23,'[3]2010_Envelope'!$BH$6:$CR$128,34),"")</f>
        <v>11.61274297348011</v>
      </c>
      <c r="Y52" s="23">
        <f>IF(Y23&gt;0,VLOOKUP(Y23,'[3]2010_Envelope'!$BH$6:$CR$128,34),"")</f>
        <v>145.80111842740214</v>
      </c>
      <c r="Z52" s="23" t="str">
        <f>IF(Z23&gt;0,VLOOKUP(Z23,'[3]2010_Envelope'!$BH$6:$CR$128,34),"")</f>
        <v/>
      </c>
      <c r="AA52" s="23">
        <f>IF(AA23&gt;0,VLOOKUP(AA23,'[3]2010_Envelope'!$BH$6:$CR$128,34),"")</f>
        <v>91.729870129870136</v>
      </c>
      <c r="AB52" s="23" t="str">
        <f>IF(AB23&gt;0,VLOOKUP(AB23,'[3]2010_Envelope'!$BH$6:$CR$128,34),"")</f>
        <v/>
      </c>
      <c r="AC52" s="23" t="str">
        <f>IF(AC23&gt;0,VLOOKUP(AC23,'[3]2010_Envelope'!$BH$6:$CR$128,34),"")</f>
        <v/>
      </c>
      <c r="AD52" s="22">
        <f>IF(AD23&gt;0,VLOOKUP(AD23,'[3]2010_HVAC'!$EY$7:$KA$83,122),"")</f>
        <v>14.215995762711863</v>
      </c>
      <c r="AE52" s="22" t="str">
        <f>IF(AE23&gt;0,VLOOKUP(AE23,'[3]2010_HVAC'!$EY$7:$KA$83,122),"")</f>
        <v/>
      </c>
      <c r="AF52" s="22" t="str">
        <f>IF(AF23&gt;0,VLOOKUP(AF23,'[3]2010_HVAC'!$EY$7:$KA$83,122),"")</f>
        <v/>
      </c>
      <c r="AG52" s="61">
        <f>VLOOKUP($C52,[2]Performance!$A$3:$K$36,4)</f>
        <v>2</v>
      </c>
      <c r="AH52" s="61">
        <f t="shared" si="34"/>
        <v>124</v>
      </c>
      <c r="AI52" s="22">
        <f>IF(AI23&gt;0,VLOOKUP(AI23,'[3]2010_HVAC'!$EY$7:$KA$83,AH52),"")</f>
        <v>16.992857142857144</v>
      </c>
      <c r="AJ52" s="22" t="str">
        <f>IF(AJ23&gt;0,VLOOKUP(AJ23,'[3]2010_HVAC'!$EY$7:$KA$83,122),"")</f>
        <v/>
      </c>
      <c r="AK52" s="22">
        <f>IF(AK23&gt;0,VLOOKUP(AK23,'[3]2010_HVAC'!$EY$7:$KA$83,122),"")</f>
        <v>25.5</v>
      </c>
      <c r="AL52" s="22">
        <f>IF(AL23&gt;0,VLOOKUP(AL23,'[3]2010_HVAC'!$EY$7:$KA$83,122),"")</f>
        <v>2.851236773253472</v>
      </c>
      <c r="AM52" s="22">
        <f>IF(AM23&gt;0,VLOOKUP(AM23,'[3]2010_HVAC'!$EY$7:$KA$83,122),"")</f>
        <v>9.0142857142857142</v>
      </c>
      <c r="AN52" s="22">
        <f>IF(AN23&gt;0,VLOOKUP(AN23,'[3]2010_HVAC'!$EY$7:$KA$83,122),"")</f>
        <v>43.464285714285715</v>
      </c>
      <c r="AO52" s="14">
        <f t="shared" si="38"/>
        <v>50565.534969340479</v>
      </c>
      <c r="AP52" s="23">
        <f>IF(AP23&gt;0,VLOOKUP(AP23,'[3]2010_Envelope'!$BH$6:$CR$128,35),"")</f>
        <v>5.6193884296555758</v>
      </c>
      <c r="AQ52" s="23">
        <f>IF(AQ23&gt;0,VLOOKUP(AQ23,'[3]2010_Envelope'!$BH$6:$CR$128,35),"")</f>
        <v>47.929806736848121</v>
      </c>
      <c r="AR52" s="23" t="str">
        <f>IF(AR23&gt;0,VLOOKUP(AR23,'[3]2010_Envelope'!$BH$6:$CR$128,35),"")</f>
        <v/>
      </c>
      <c r="AS52" s="23">
        <f>IF(AS23&gt;0,VLOOKUP(AS23,'[3]2010_Envelope'!$BH$6:$CR$128,35),"")</f>
        <v>84.495867768595033</v>
      </c>
      <c r="AT52" s="23" t="str">
        <f>IF(AT23&gt;0,VLOOKUP(AT23,'[3]2010_Envelope'!$BH$6:$CR$128,35),"")</f>
        <v/>
      </c>
      <c r="AU52" s="23" t="str">
        <f>IF(AU23&gt;0,VLOOKUP(AU23,'[3]2010_Envelope'!$BH$6:$CR$128,35),"")</f>
        <v/>
      </c>
      <c r="AV52" s="22">
        <f>IF(AV23&gt;0,VLOOKUP(AV23,'[3]2010_HVAC'!$EY$7:$KA$83,125),"")</f>
        <v>14.221739599383666</v>
      </c>
      <c r="AW52" s="22">
        <f>IF(AW23&gt;0,VLOOKUP(AW23,'[3]2010_HVAC'!$EY$7:$KA$83,125),"")</f>
        <v>14.005656565656563</v>
      </c>
      <c r="AX52" s="22" t="str">
        <f>IF(AX23&gt;0,VLOOKUP(AX23,'[3]2010_HVAC'!$EY$7:$KA$83,125),"")</f>
        <v/>
      </c>
      <c r="AY52" s="61">
        <f>VLOOKUP($C52,[1]Performance!$A$3:$K$36,4)</f>
        <v>2</v>
      </c>
      <c r="AZ52" s="61">
        <f t="shared" si="35"/>
        <v>127</v>
      </c>
      <c r="BA52" s="22">
        <f>IF(BA23&gt;0,VLOOKUP(BA23,'[3]2010_HVAC'!$EY$7:$KA$83,AZ52),"")</f>
        <v>7.6896969696969686</v>
      </c>
      <c r="BB52" s="22" t="str">
        <f>IF(BB23&gt;0,VLOOKUP(BB23,'[3]2010_HVAC'!$EY$7:$KA$83,125),"")</f>
        <v/>
      </c>
      <c r="BC52" s="22">
        <f>IF(BC23&gt;0,VLOOKUP(BC23,'[3]2010_HVAC'!$EY$7:$KA$83,125),"")</f>
        <v>15.778474576271186</v>
      </c>
      <c r="BD52" s="22">
        <f>IF(BD23&gt;0,VLOOKUP(BD23,'[3]2010_HVAC'!$EY$7:$KA$83,125),"")</f>
        <v>0.20160260012903336</v>
      </c>
      <c r="BE52" s="22">
        <f>IF(BE23&gt;0,VLOOKUP(BE23,'[3]2010_HVAC'!$EY$7:$KA$83,125),"")</f>
        <v>11.070707070707071</v>
      </c>
      <c r="BF52" s="22">
        <f>IF(BF23&gt;0,VLOOKUP(BF23,'[3]2010_HVAC'!$EY$7:$KA$83,125),"")</f>
        <v>27.044444444444444</v>
      </c>
      <c r="BG52" s="14">
        <f t="shared" si="36"/>
        <v>225776.81091377375</v>
      </c>
      <c r="BH52" s="21">
        <f>IF($N52&gt;0,VLOOKUP($C52,[2]Helsinki!$AB$7:$AN$40,$N52))/((IF($P52=1,'3 PlantsCodes'!$D$26,IF($P52=2,'3 PlantsCodes'!$D$27,IF($P52=3,'3 PlantsCodes'!$D$28,IF($P52=4,'3 PlantsCodes'!#REF!)))))*IF($R52=1,'3 PlantsCodes'!$D$31,IF(FI_Helsinki!$R52=2,'3 PlantsCodes'!$D$32)))</f>
        <v>60.205380038623318</v>
      </c>
      <c r="BI52" s="21">
        <f>IF($O52&gt;0,VLOOKUP($C52,[2]Helsinki!$AB$7:$AN$40,$O52),0)/(IF($Q52=1,'3 PlantsCodes'!$E$26,IF($Q52=3,'3 PlantsCodes'!$E$28,IF($Q52=4,'3 PlantsCodes'!$E$29,1)))*IF($R52=1,'3 PlantsCodes'!$E$31,IF($R52=2,'3 PlantsCodes'!$E$32)))</f>
        <v>0</v>
      </c>
      <c r="BJ52" s="21">
        <f>VLOOKUP($C52,[2]Helsinki!$AB$6:$AZ$40,$T52)</f>
        <v>10.488571428571429</v>
      </c>
      <c r="BK52" s="21">
        <f>VLOOKUP($C52,[2]Helsinki!$B$7:$Y$40,18)</f>
        <v>11.353794285713454</v>
      </c>
      <c r="BL52" s="21">
        <f>VLOOKUP($C52,[2]Helsinki!$B$7:$AA$40,26)</f>
        <v>4.8363221768486184</v>
      </c>
      <c r="BM52" s="22">
        <f>IF($V52=1,-[4]SFH!$E$6,0)</f>
        <v>-15.842857142857143</v>
      </c>
      <c r="BN52" s="63" t="s">
        <v>38</v>
      </c>
      <c r="BO52" s="21">
        <f>IF($N52&gt;0,VLOOKUP($C52,[1]Helsinki!$AB$7:$AN$40,$N52))/((IF($P52=1,'3 PlantsCodes'!$D$26,IF($P52=2,'3 PlantsCodes'!$D$27,IF($P52=3,'3 PlantsCodes'!$D$28,IF($P52=4,'3 PlantsCodes'!D46)))))*IF($R52=1,'3 PlantsCodes'!$D$31,IF(FI_Helsinki!$R52=2,'3 PlantsCodes'!$D$32)))</f>
        <v>59.741723489344025</v>
      </c>
      <c r="BP52" s="21">
        <f>IF($O52&gt;0,VLOOKUP($C52,[1]Helsinki!$AB$7:$AN$40,$O52),0)/(IF($Q52=1,'3 PlantsCodes'!$E$26,IF($Q52=3,'3 PlantsCodes'!$E$28,IF($Q52=4,'3 PlantsCodes'!$E$29,1)))*IF($R52=1,'3 PlantsCodes'!$E$31,IF($R52=2,'3 PlantsCodes'!$E$32)))</f>
        <v>0</v>
      </c>
      <c r="BQ52" s="21">
        <f>VLOOKUP($C52,[1]Helsinki!$AB$6:$AZ$40,$T52)</f>
        <v>16.656363636363636</v>
      </c>
      <c r="BR52" s="21">
        <f>VLOOKUP($C52,[1]Helsinki!$B$7:$Y$40,18)</f>
        <v>11.676460606061633</v>
      </c>
      <c r="BS52" s="21">
        <f>VLOOKUP($C52,[1]Helsinki!$B$7:$AA$40,26)</f>
        <v>4.6497125829283235</v>
      </c>
      <c r="BT52" s="22">
        <f>IF($V52=1,-[4]AB!$E$6,0)</f>
        <v>-9.9202020202020194</v>
      </c>
      <c r="BU52" s="63" t="s">
        <v>38</v>
      </c>
    </row>
    <row r="53" spans="1:73" ht="15" customHeight="1" x14ac:dyDescent="0.25">
      <c r="A53" s="192"/>
      <c r="B53" s="18">
        <v>19</v>
      </c>
      <c r="C53" s="26">
        <f t="shared" si="48"/>
        <v>33</v>
      </c>
      <c r="D53" s="55" t="str">
        <f t="shared" si="48"/>
        <v>+</v>
      </c>
      <c r="E53" s="55" t="str">
        <f t="shared" si="48"/>
        <v>+</v>
      </c>
      <c r="F53" s="54" t="str">
        <f t="shared" si="48"/>
        <v>o</v>
      </c>
      <c r="G53" s="54" t="str">
        <f t="shared" si="48"/>
        <v>o</v>
      </c>
      <c r="H53" s="54">
        <f t="shared" si="48"/>
        <v>1</v>
      </c>
      <c r="I53" s="54">
        <f t="shared" si="48"/>
        <v>4</v>
      </c>
      <c r="J53" s="54">
        <f t="shared" si="48"/>
        <v>3</v>
      </c>
      <c r="K53" s="54">
        <f t="shared" si="48"/>
        <v>1</v>
      </c>
      <c r="L53" s="54">
        <f t="shared" si="48"/>
        <v>2</v>
      </c>
      <c r="M53" s="96">
        <f t="shared" si="48"/>
        <v>4312</v>
      </c>
      <c r="N53" s="54">
        <f t="shared" si="48"/>
        <v>9</v>
      </c>
      <c r="O53" s="54">
        <f t="shared" si="48"/>
        <v>0</v>
      </c>
      <c r="P53" s="54">
        <f t="shared" si="48"/>
        <v>2</v>
      </c>
      <c r="Q53" s="54">
        <f t="shared" si="48"/>
        <v>0</v>
      </c>
      <c r="R53" s="54">
        <f t="shared" si="48"/>
        <v>2</v>
      </c>
      <c r="S53" s="54" t="str">
        <f t="shared" si="48"/>
        <v>o</v>
      </c>
      <c r="T53" s="26">
        <f t="shared" si="48"/>
        <v>24</v>
      </c>
      <c r="U53" s="54">
        <f t="shared" si="48"/>
        <v>1</v>
      </c>
      <c r="V53" s="54">
        <f t="shared" si="48"/>
        <v>1</v>
      </c>
      <c r="W53" s="19" t="str">
        <f t="shared" si="48"/>
        <v/>
      </c>
      <c r="X53" s="23">
        <f>IF(X24&gt;0,VLOOKUP(X24,'[3]2010_Envelope'!$BH$6:$CR$128,34),"")</f>
        <v>15.483657297973478</v>
      </c>
      <c r="Y53" s="23">
        <f>IF(Y24&gt;0,VLOOKUP(Y24,'[3]2010_Envelope'!$BH$6:$CR$128,34),"")</f>
        <v>157.01658907566383</v>
      </c>
      <c r="Z53" s="23" t="str">
        <f>IF(Z24&gt;0,VLOOKUP(Z24,'[3]2010_Envelope'!$BH$6:$CR$128,34),"")</f>
        <v/>
      </c>
      <c r="AA53" s="23">
        <f>IF(AA24&gt;0,VLOOKUP(AA24,'[3]2010_Envelope'!$BH$6:$CR$128,34),"")</f>
        <v>120.58146233766236</v>
      </c>
      <c r="AB53" s="23" t="str">
        <f>IF(AB24&gt;0,VLOOKUP(AB24,'[3]2010_Envelope'!$BH$6:$CR$128,34),"")</f>
        <v/>
      </c>
      <c r="AC53" s="23" t="str">
        <f>IF(AC24&gt;0,VLOOKUP(AC24,'[3]2010_Envelope'!$BH$6:$CR$128,34),"")</f>
        <v/>
      </c>
      <c r="AD53" s="22">
        <f>IF(AD24&gt;0,VLOOKUP(AD24,'[3]2010_HVAC'!$EY$7:$KA$83,122),"")</f>
        <v>14.215995762711863</v>
      </c>
      <c r="AE53" s="22" t="str">
        <f>IF(AE24&gt;0,VLOOKUP(AE24,'[3]2010_HVAC'!$EY$7:$KA$83,122),"")</f>
        <v/>
      </c>
      <c r="AF53" s="22" t="str">
        <f>IF(AF24&gt;0,VLOOKUP(AF24,'[3]2010_HVAC'!$EY$7:$KA$83,122),"")</f>
        <v/>
      </c>
      <c r="AG53" s="61">
        <f>VLOOKUP($C53,[2]Performance!$A$3:$K$36,4)</f>
        <v>2</v>
      </c>
      <c r="AH53" s="61">
        <f t="shared" si="34"/>
        <v>124</v>
      </c>
      <c r="AI53" s="22">
        <f>IF(AI24&gt;0,VLOOKUP(AI24,'[3]2010_HVAC'!$EY$7:$KA$83,AH53),"")</f>
        <v>16.992857142857144</v>
      </c>
      <c r="AJ53" s="22" t="str">
        <f>IF(AJ24&gt;0,VLOOKUP(AJ24,'[3]2010_HVAC'!$EY$7:$KA$83,122),"")</f>
        <v/>
      </c>
      <c r="AK53" s="22">
        <f>IF(AK24&gt;0,VLOOKUP(AK24,'[3]2010_HVAC'!$EY$7:$KA$83,122),"")</f>
        <v>25.5</v>
      </c>
      <c r="AL53" s="22">
        <f>IF(AL24&gt;0,VLOOKUP(AL24,'[3]2010_HVAC'!$EY$7:$KA$83,122),"")</f>
        <v>2.851236773253472</v>
      </c>
      <c r="AM53" s="22">
        <f>IF(AM24&gt;0,VLOOKUP(AM24,'[3]2010_HVAC'!$EY$7:$KA$83,122),"")</f>
        <v>9.0142857142857142</v>
      </c>
      <c r="AN53" s="22">
        <f>IF(AN24&gt;0,VLOOKUP(AN24,'[3]2010_HVAC'!$EY$7:$KA$83,122),"")</f>
        <v>43.464285714285715</v>
      </c>
      <c r="AO53" s="14">
        <f t="shared" si="38"/>
        <v>56716.851774617098</v>
      </c>
      <c r="AP53" s="23">
        <f>IF(AP24&gt;0,VLOOKUP(AP24,'[3]2010_Envelope'!$BH$6:$CR$128,35),"")</f>
        <v>7.4925179062074339</v>
      </c>
      <c r="AQ53" s="23">
        <f>IF(AQ24&gt;0,VLOOKUP(AQ24,'[3]2010_Envelope'!$BH$6:$CR$128,35),"")</f>
        <v>51.616714947374888</v>
      </c>
      <c r="AR53" s="23" t="str">
        <f>IF(AR24&gt;0,VLOOKUP(AR24,'[3]2010_Envelope'!$BH$6:$CR$128,35),"")</f>
        <v/>
      </c>
      <c r="AS53" s="23">
        <f>IF(AS24&gt;0,VLOOKUP(AS24,'[3]2010_Envelope'!$BH$6:$CR$128,35),"")</f>
        <v>111.07216528925619</v>
      </c>
      <c r="AT53" s="23" t="str">
        <f>IF(AT24&gt;0,VLOOKUP(AT24,'[3]2010_Envelope'!$BH$6:$CR$128,35),"")</f>
        <v/>
      </c>
      <c r="AU53" s="23" t="str">
        <f>IF(AU24&gt;0,VLOOKUP(AU24,'[3]2010_Envelope'!$BH$6:$CR$128,35),"")</f>
        <v/>
      </c>
      <c r="AV53" s="22">
        <f>IF(AV24&gt;0,VLOOKUP(AV24,'[3]2010_HVAC'!$EY$7:$KA$83,125),"")</f>
        <v>14.221739599383666</v>
      </c>
      <c r="AW53" s="22">
        <f>IF(AW24&gt;0,VLOOKUP(AW24,'[3]2010_HVAC'!$EY$7:$KA$83,125),"")</f>
        <v>14.005656565656563</v>
      </c>
      <c r="AX53" s="22" t="str">
        <f>IF(AX24&gt;0,VLOOKUP(AX24,'[3]2010_HVAC'!$EY$7:$KA$83,125),"")</f>
        <v/>
      </c>
      <c r="AY53" s="61">
        <f>VLOOKUP($C53,[1]Performance!$A$3:$K$36,4)</f>
        <v>2</v>
      </c>
      <c r="AZ53" s="61">
        <f t="shared" si="35"/>
        <v>127</v>
      </c>
      <c r="BA53" s="22">
        <f>IF(BA24&gt;0,VLOOKUP(BA24,'[3]2010_HVAC'!$EY$7:$KA$83,AZ53),"")</f>
        <v>7.6896969696969686</v>
      </c>
      <c r="BB53" s="22" t="str">
        <f>IF(BB24&gt;0,VLOOKUP(BB24,'[3]2010_HVAC'!$EY$7:$KA$83,125),"")</f>
        <v/>
      </c>
      <c r="BC53" s="22">
        <f>IF(BC24&gt;0,VLOOKUP(BC24,'[3]2010_HVAC'!$EY$7:$KA$83,125),"")</f>
        <v>15.778474576271186</v>
      </c>
      <c r="BD53" s="22">
        <f>IF(BD24&gt;0,VLOOKUP(BD24,'[3]2010_HVAC'!$EY$7:$KA$83,125),"")</f>
        <v>0.20160260012903336</v>
      </c>
      <c r="BE53" s="22">
        <f>IF(BE24&gt;0,VLOOKUP(BE24,'[3]2010_HVAC'!$EY$7:$KA$83,125),"")</f>
        <v>11.070707070707071</v>
      </c>
      <c r="BF53" s="22">
        <f>IF(BF24&gt;0,VLOOKUP(BF24,'[3]2010_HVAC'!$EY$7:$KA$83,125),"")</f>
        <v>27.044444444444444</v>
      </c>
      <c r="BG53" s="14">
        <f t="shared" si="36"/>
        <v>257591.78276943613</v>
      </c>
      <c r="BH53" s="21">
        <f>IF($N53&gt;0,VLOOKUP($C53,[2]Helsinki!$AB$7:$AN$40,$N53))/((IF($P53=1,'3 PlantsCodes'!$D$26,IF($P53=2,'3 PlantsCodes'!$D$27,IF($P53=3,'3 PlantsCodes'!$D$28,IF($P53=4,'3 PlantsCodes'!#REF!)))))*IF($R53=1,'3 PlantsCodes'!$D$31,IF(FI_Helsinki!$R53=2,'3 PlantsCodes'!$D$32)))</f>
        <v>52.467740569930733</v>
      </c>
      <c r="BI53" s="21">
        <f>IF($O53&gt;0,VLOOKUP($C53,[2]Helsinki!$AB$7:$AN$40,$O53),0)/(IF($Q53=1,'3 PlantsCodes'!$E$26,IF($Q53=3,'3 PlantsCodes'!$E$28,IF($Q53=4,'3 PlantsCodes'!$E$29,1)))*IF($R53=1,'3 PlantsCodes'!$E$31,IF($R53=2,'3 PlantsCodes'!$E$32)))</f>
        <v>0</v>
      </c>
      <c r="BJ53" s="21">
        <f>VLOOKUP($C53,[2]Helsinki!$AB$6:$AZ$40,$T53)</f>
        <v>10.488571428571429</v>
      </c>
      <c r="BK53" s="21">
        <f>VLOOKUP($C53,[2]Helsinki!$B$7:$Y$40,18)</f>
        <v>11.353794285713454</v>
      </c>
      <c r="BL53" s="21">
        <f>VLOOKUP($C53,[2]Helsinki!$B$7:$AA$40,26)</f>
        <v>4.81877414784105</v>
      </c>
      <c r="BM53" s="22">
        <f>IF($V53=1,-[4]SFH!$E$6,0)</f>
        <v>-15.842857142857143</v>
      </c>
      <c r="BN53" s="63" t="s">
        <v>38</v>
      </c>
      <c r="BO53" s="21">
        <f>IF($N53&gt;0,VLOOKUP($C53,[1]Helsinki!$AB$7:$AN$40,$N53))/((IF($P53=1,'3 PlantsCodes'!$D$26,IF($P53=2,'3 PlantsCodes'!$D$27,IF($P53=3,'3 PlantsCodes'!$D$28,IF($P53=4,'3 PlantsCodes'!D47)))))*IF($R53=1,'3 PlantsCodes'!$D$31,IF(FI_Helsinki!$R53=2,'3 PlantsCodes'!$D$32)))</f>
        <v>54.028520718238255</v>
      </c>
      <c r="BP53" s="21">
        <f>IF($O53&gt;0,VLOOKUP($C53,[1]Helsinki!$AB$7:$AN$40,$O53),0)/(IF($Q53=1,'3 PlantsCodes'!$E$26,IF($Q53=3,'3 PlantsCodes'!$E$28,IF($Q53=4,'3 PlantsCodes'!$E$29,1)))*IF($R53=1,'3 PlantsCodes'!$E$31,IF($R53=2,'3 PlantsCodes'!$E$32)))</f>
        <v>0</v>
      </c>
      <c r="BQ53" s="21">
        <f>VLOOKUP($C53,[1]Helsinki!$AB$6:$AZ$40,$T53)</f>
        <v>16.656363636363636</v>
      </c>
      <c r="BR53" s="21">
        <f>VLOOKUP($C53,[1]Helsinki!$B$7:$Y$40,18)</f>
        <v>11.676460606061633</v>
      </c>
      <c r="BS53" s="21">
        <f>VLOOKUP($C53,[1]Helsinki!$B$7:$AA$40,26)</f>
        <v>4.6386446217201245</v>
      </c>
      <c r="BT53" s="22">
        <f>IF($V53=1,-[4]AB!$E$6,0)</f>
        <v>-9.9202020202020194</v>
      </c>
      <c r="BU53" s="63" t="s">
        <v>38</v>
      </c>
    </row>
    <row r="54" spans="1:73" ht="15" customHeight="1" x14ac:dyDescent="0.25">
      <c r="A54" s="192"/>
      <c r="B54" s="100">
        <v>20</v>
      </c>
      <c r="C54" s="26">
        <f t="shared" si="48"/>
        <v>33</v>
      </c>
      <c r="D54" s="55" t="str">
        <f t="shared" si="48"/>
        <v>+</v>
      </c>
      <c r="E54" s="55" t="str">
        <f t="shared" si="48"/>
        <v>+</v>
      </c>
      <c r="F54" s="54" t="str">
        <f t="shared" si="48"/>
        <v>o</v>
      </c>
      <c r="G54" s="54" t="str">
        <f t="shared" si="48"/>
        <v>o</v>
      </c>
      <c r="H54" s="54">
        <f t="shared" si="48"/>
        <v>1</v>
      </c>
      <c r="I54" s="54">
        <f t="shared" si="48"/>
        <v>4</v>
      </c>
      <c r="J54" s="54">
        <f t="shared" si="48"/>
        <v>3</v>
      </c>
      <c r="K54" s="54">
        <f t="shared" si="48"/>
        <v>1</v>
      </c>
      <c r="L54" s="54">
        <f t="shared" si="48"/>
        <v>2</v>
      </c>
      <c r="M54" s="96">
        <f t="shared" si="48"/>
        <v>4312</v>
      </c>
      <c r="N54" s="54">
        <f t="shared" si="48"/>
        <v>10</v>
      </c>
      <c r="O54" s="54">
        <f t="shared" si="48"/>
        <v>0</v>
      </c>
      <c r="P54" s="54">
        <f t="shared" si="48"/>
        <v>1</v>
      </c>
      <c r="Q54" s="54">
        <f t="shared" si="48"/>
        <v>0</v>
      </c>
      <c r="R54" s="54">
        <f t="shared" si="48"/>
        <v>2</v>
      </c>
      <c r="S54" s="54" t="str">
        <f t="shared" si="48"/>
        <v>o</v>
      </c>
      <c r="T54" s="26">
        <f t="shared" si="48"/>
        <v>25</v>
      </c>
      <c r="U54" s="54">
        <f t="shared" si="48"/>
        <v>1</v>
      </c>
      <c r="V54" s="54">
        <f t="shared" si="48"/>
        <v>1</v>
      </c>
      <c r="W54" s="8"/>
      <c r="X54" s="23">
        <f>IF(X25&gt;0,VLOOKUP(X25,'[3]2010_Envelope'!$BH$6:$CR$128,34),"")</f>
        <v>15.483657297973478</v>
      </c>
      <c r="Y54" s="23">
        <f>IF(Y25&gt;0,VLOOKUP(Y25,'[3]2010_Envelope'!$BH$6:$CR$128,34),"")</f>
        <v>157.01658907566383</v>
      </c>
      <c r="Z54" s="23" t="str">
        <f>IF(Z25&gt;0,VLOOKUP(Z25,'[3]2010_Envelope'!$BH$6:$CR$128,34),"")</f>
        <v/>
      </c>
      <c r="AA54" s="23">
        <f>IF(AA25&gt;0,VLOOKUP(AA25,'[3]2010_Envelope'!$BH$6:$CR$128,34),"")</f>
        <v>120.58146233766236</v>
      </c>
      <c r="AB54" s="23" t="str">
        <f>IF(AB25&gt;0,VLOOKUP(AB25,'[3]2010_Envelope'!$BH$6:$CR$128,34),"")</f>
        <v/>
      </c>
      <c r="AC54" s="23" t="str">
        <f>IF(AC25&gt;0,VLOOKUP(AC25,'[3]2010_Envelope'!$BH$6:$CR$128,34),"")</f>
        <v/>
      </c>
      <c r="AD54" s="22">
        <f>IF(AD25&gt;0,VLOOKUP(AD25,'[3]2010_HVAC'!$EY$7:$KA$83,122),"")</f>
        <v>14.215995762711863</v>
      </c>
      <c r="AE54" s="22" t="str">
        <f>IF(AE25&gt;0,VLOOKUP(AE25,'[3]2010_HVAC'!$EY$7:$KA$83,122),"")</f>
        <v/>
      </c>
      <c r="AF54" s="22" t="str">
        <f>IF(AF25&gt;0,VLOOKUP(AF25,'[3]2010_HVAC'!$EY$7:$KA$83,122),"")</f>
        <v/>
      </c>
      <c r="AG54" s="61">
        <f>VLOOKUP($C54,[2]Performance!$A$3:$K$36,4)</f>
        <v>2</v>
      </c>
      <c r="AH54" s="61">
        <f t="shared" si="34"/>
        <v>124</v>
      </c>
      <c r="AI54" s="22">
        <f>IF(AI25&gt;0,VLOOKUP(AI25,'[3]2010_HVAC'!$EY$7:$KA$83,AH54),"")</f>
        <v>90.76359649954999</v>
      </c>
      <c r="AJ54" s="22" t="str">
        <f>IF(AJ25&gt;0,VLOOKUP(AJ25,'[3]2010_HVAC'!$EY$7:$KA$83,122),"")</f>
        <v/>
      </c>
      <c r="AK54" s="22">
        <f>IF(AK25&gt;0,VLOOKUP(AK25,'[3]2010_HVAC'!$EY$7:$KA$83,122),"")</f>
        <v>35.1</v>
      </c>
      <c r="AL54" s="22">
        <f>IF(AL25&gt;0,VLOOKUP(AL25,'[3]2010_HVAC'!$EY$7:$KA$83,122),"")</f>
        <v>2.851236773253472</v>
      </c>
      <c r="AM54" s="22">
        <f>IF(AM25&gt;0,VLOOKUP(AM25,'[3]2010_HVAC'!$EY$7:$KA$83,122),"")</f>
        <v>9.0142857142857142</v>
      </c>
      <c r="AN54" s="22">
        <f>IF(AN25&gt;0,VLOOKUP(AN25,'[3]2010_HVAC'!$EY$7:$KA$83,122),"")</f>
        <v>43.464285714285715</v>
      </c>
      <c r="AO54" s="14">
        <f t="shared" si="38"/>
        <v>68388.755284554107</v>
      </c>
      <c r="AP54" s="23">
        <f>IF(AP25&gt;0,VLOOKUP(AP25,'[3]2010_Envelope'!$BH$6:$CR$128,35),"")</f>
        <v>7.4925179062074339</v>
      </c>
      <c r="AQ54" s="23">
        <f>IF(AQ25&gt;0,VLOOKUP(AQ25,'[3]2010_Envelope'!$BH$6:$CR$128,35),"")</f>
        <v>51.616714947374888</v>
      </c>
      <c r="AR54" s="23" t="str">
        <f>IF(AR25&gt;0,VLOOKUP(AR25,'[3]2010_Envelope'!$BH$6:$CR$128,35),"")</f>
        <v/>
      </c>
      <c r="AS54" s="23">
        <f>IF(AS25&gt;0,VLOOKUP(AS25,'[3]2010_Envelope'!$BH$6:$CR$128,35),"")</f>
        <v>111.07216528925619</v>
      </c>
      <c r="AT54" s="23" t="str">
        <f>IF(AT25&gt;0,VLOOKUP(AT25,'[3]2010_Envelope'!$BH$6:$CR$128,35),"")</f>
        <v/>
      </c>
      <c r="AU54" s="23" t="str">
        <f>IF(AU25&gt;0,VLOOKUP(AU25,'[3]2010_Envelope'!$BH$6:$CR$128,35),"")</f>
        <v/>
      </c>
      <c r="AV54" s="22">
        <f>IF(AV25&gt;0,VLOOKUP(AV25,'[3]2010_HVAC'!$EY$7:$KA$83,125),"")</f>
        <v>14.221739599383666</v>
      </c>
      <c r="AW54" s="22">
        <f>IF(AW25&gt;0,VLOOKUP(AW25,'[3]2010_HVAC'!$EY$7:$KA$83,125),"")</f>
        <v>14.005656565656563</v>
      </c>
      <c r="AX54" s="22" t="str">
        <f>IF(AX25&gt;0,VLOOKUP(AX25,'[3]2010_HVAC'!$EY$7:$KA$83,125),"")</f>
        <v/>
      </c>
      <c r="AY54" s="61">
        <f>VLOOKUP($C54,[1]Performance!$A$3:$K$36,4)</f>
        <v>2</v>
      </c>
      <c r="AZ54" s="61">
        <f t="shared" si="35"/>
        <v>127</v>
      </c>
      <c r="BA54" s="22">
        <f>IF(BA25&gt;0,VLOOKUP(BA25,'[3]2010_HVAC'!$EY$7:$KA$83,AZ54),"")</f>
        <v>36.43157449537739</v>
      </c>
      <c r="BB54" s="22" t="str">
        <f>IF(BB25&gt;0,VLOOKUP(BB25,'[3]2010_HVAC'!$EY$7:$KA$83,125),"")</f>
        <v/>
      </c>
      <c r="BC54" s="22">
        <f>IF(BC25&gt;0,VLOOKUP(BC25,'[3]2010_HVAC'!$EY$7:$KA$83,125),"")</f>
        <v>31.1</v>
      </c>
      <c r="BD54" s="22">
        <f>IF(BD25&gt;0,VLOOKUP(BD25,'[3]2010_HVAC'!$EY$7:$KA$83,125),"")</f>
        <v>0.20160260012903336</v>
      </c>
      <c r="BE54" s="22">
        <f>IF(BE25&gt;0,VLOOKUP(BE25,'[3]2010_HVAC'!$EY$7:$KA$83,125),"")</f>
        <v>11.070707070707071</v>
      </c>
      <c r="BF54" s="22">
        <f>IF(BF25&gt;0,VLOOKUP(BF25,'[3]2010_HVAC'!$EY$7:$KA$83,125),"")</f>
        <v>27.044444444444444</v>
      </c>
      <c r="BG54" s="14">
        <f t="shared" si="36"/>
        <v>301214.55168935127</v>
      </c>
      <c r="BH54" s="21">
        <f>IF($N54&gt;0,VLOOKUP($C54,[2]Helsinki!$AB$7:$AN$40,$N54))/((IF($P54=1,'3 PlantsCodes'!$D$26,IF($P54=2,'3 PlantsCodes'!$D$27,IF($P54=3,'3 PlantsCodes'!$D$28,IF($P54=4,'3 PlantsCodes'!#REF!)))))*IF($R54=1,'3 PlantsCodes'!$D$31,IF(FI_Helsinki!$R54=2,'3 PlantsCodes'!$D$32)))</f>
        <v>55.323127811831732</v>
      </c>
      <c r="BI54" s="21">
        <f>IF($O54&gt;0,VLOOKUP($C54,[2]Helsinki!$AB$7:$AN$40,$O54),0)/(IF($Q54=1,'3 PlantsCodes'!$E$26,IF($Q54=3,'3 PlantsCodes'!$E$28,IF($Q54=4,'3 PlantsCodes'!$E$29,1)))*IF($R54=1,'3 PlantsCodes'!$E$31,IF($R54=2,'3 PlantsCodes'!$E$32)))</f>
        <v>0</v>
      </c>
      <c r="BJ54" s="21">
        <f>VLOOKUP($C54,[2]Helsinki!$AB$6:$AZ$40,$T54)</f>
        <v>11.653968253968255</v>
      </c>
      <c r="BK54" s="21">
        <f>VLOOKUP($C54,[2]Helsinki!$B$7:$Y$40,18)</f>
        <v>11.353794285713454</v>
      </c>
      <c r="BL54" s="21">
        <f>VLOOKUP($C54,[2]Helsinki!$B$7:$AA$40,26)</f>
        <v>4.81877414784105</v>
      </c>
      <c r="BM54" s="22">
        <f>IF($V54=1,-[4]SFH!$E$6,0)</f>
        <v>-15.842857142857143</v>
      </c>
      <c r="BN54" s="63" t="s">
        <v>38</v>
      </c>
      <c r="BO54" s="21">
        <f>IF($N54&gt;0,VLOOKUP($C54,[1]Helsinki!$AB$7:$AN$40,$N54))/((IF($P54=1,'3 PlantsCodes'!$D$26,IF($P54=2,'3 PlantsCodes'!$D$27,IF($P54=3,'3 PlantsCodes'!$D$28,IF($P54=4,'3 PlantsCodes'!D48)))))*IF($R54=1,'3 PlantsCodes'!$D$31,IF(FI_Helsinki!$R54=2,'3 PlantsCodes'!$D$32)))</f>
        <v>56.968848376373671</v>
      </c>
      <c r="BP54" s="21">
        <f>IF($O54&gt;0,VLOOKUP($C54,[1]Helsinki!$AB$7:$AN$40,$O54),0)/(IF($Q54=1,'3 PlantsCodes'!$E$26,IF($Q54=3,'3 PlantsCodes'!$E$28,IF($Q54=4,'3 PlantsCodes'!$E$29,1)))*IF($R54=1,'3 PlantsCodes'!$E$31,IF($R54=2,'3 PlantsCodes'!$E$32)))</f>
        <v>0</v>
      </c>
      <c r="BQ54" s="21">
        <f>VLOOKUP($C54,[1]Helsinki!$AB$6:$AZ$40,$T54)</f>
        <v>18.507070707070707</v>
      </c>
      <c r="BR54" s="21">
        <f>VLOOKUP($C54,[1]Helsinki!$B$7:$Y$40,18)</f>
        <v>11.676460606061633</v>
      </c>
      <c r="BS54" s="21">
        <f>VLOOKUP($C54,[1]Helsinki!$B$7:$AA$40,26)</f>
        <v>4.6386446217201245</v>
      </c>
      <c r="BT54" s="22">
        <f>IF($V54=1,-[4]AB!$E$6,0)</f>
        <v>-9.9202020202020194</v>
      </c>
      <c r="BU54" s="63" t="s">
        <v>38</v>
      </c>
    </row>
    <row r="55" spans="1:73" x14ac:dyDescent="0.25">
      <c r="A55" s="193"/>
      <c r="B55" s="18">
        <v>21</v>
      </c>
      <c r="C55" s="26">
        <f t="shared" ref="C55:V55" si="49">IF(C26="","",C26)</f>
        <v>21</v>
      </c>
      <c r="D55" s="55" t="str">
        <f t="shared" si="49"/>
        <v/>
      </c>
      <c r="E55" s="55" t="str">
        <f t="shared" si="49"/>
        <v/>
      </c>
      <c r="F55" s="54" t="str">
        <f t="shared" si="49"/>
        <v/>
      </c>
      <c r="G55" s="54" t="str">
        <f t="shared" si="49"/>
        <v/>
      </c>
      <c r="H55" s="54">
        <f t="shared" si="49"/>
        <v>1</v>
      </c>
      <c r="I55" s="54">
        <f t="shared" si="49"/>
        <v>3</v>
      </c>
      <c r="J55" s="54">
        <f t="shared" si="49"/>
        <v>2</v>
      </c>
      <c r="K55" s="54">
        <f t="shared" si="49"/>
        <v>1</v>
      </c>
      <c r="L55" s="54">
        <f t="shared" si="49"/>
        <v>2</v>
      </c>
      <c r="M55" s="96">
        <f t="shared" si="49"/>
        <v>3212</v>
      </c>
      <c r="N55" s="54">
        <f t="shared" si="49"/>
        <v>9</v>
      </c>
      <c r="O55" s="54">
        <f t="shared" si="49"/>
        <v>0</v>
      </c>
      <c r="P55" s="54">
        <f t="shared" si="49"/>
        <v>2</v>
      </c>
      <c r="Q55" s="54">
        <f t="shared" si="49"/>
        <v>0</v>
      </c>
      <c r="R55" s="54">
        <f t="shared" si="49"/>
        <v>2</v>
      </c>
      <c r="S55" s="54" t="str">
        <f t="shared" si="49"/>
        <v>o</v>
      </c>
      <c r="T55" s="26">
        <f t="shared" si="49"/>
        <v>18</v>
      </c>
      <c r="U55" s="54">
        <f t="shared" si="49"/>
        <v>0</v>
      </c>
      <c r="V55" s="54">
        <f t="shared" si="49"/>
        <v>1</v>
      </c>
      <c r="W55" s="8"/>
      <c r="X55" s="23">
        <f>IF(X26&gt;0,VLOOKUP(X26,'[3]2010_Envelope'!$BH$6:$CR$128,34),"")</f>
        <v>11.61274297348011</v>
      </c>
      <c r="Y55" s="23">
        <f>IF(Y26&gt;0,VLOOKUP(Y26,'[3]2010_Envelope'!$BH$6:$CR$128,34),"")</f>
        <v>145.80111842740214</v>
      </c>
      <c r="Z55" s="23" t="str">
        <f>IF(Z26&gt;0,VLOOKUP(Z26,'[3]2010_Envelope'!$BH$6:$CR$128,34),"")</f>
        <v/>
      </c>
      <c r="AA55" s="23">
        <f>IF(AA26&gt;0,VLOOKUP(AA26,'[3]2010_Envelope'!$BH$6:$CR$128,34),"")</f>
        <v>91.729870129870136</v>
      </c>
      <c r="AB55" s="23" t="str">
        <f>IF(AB26&gt;0,VLOOKUP(AB26,'[3]2010_Envelope'!$BH$6:$CR$128,34),"")</f>
        <v/>
      </c>
      <c r="AC55" s="23" t="str">
        <f>IF(AC26&gt;0,VLOOKUP(AC26,'[3]2010_Envelope'!$BH$6:$CR$128,34),"")</f>
        <v/>
      </c>
      <c r="AD55" s="22">
        <f>IF(AD26&gt;0,VLOOKUP(AD26,'[3]2010_HVAC'!$EY$7:$KA$83,122),"")</f>
        <v>14.215995762711863</v>
      </c>
      <c r="AE55" s="22" t="str">
        <f>IF(AE26&gt;0,VLOOKUP(AE26,'[3]2010_HVAC'!$EY$7:$KA$83,122),"")</f>
        <v/>
      </c>
      <c r="AF55" s="22" t="str">
        <f>IF(AF26&gt;0,VLOOKUP(AF26,'[3]2010_HVAC'!$EY$7:$KA$83,122),"")</f>
        <v/>
      </c>
      <c r="AG55" s="61">
        <f>VLOOKUP($C55,[2]Performance!$A$3:$K$36,4)</f>
        <v>2</v>
      </c>
      <c r="AH55" s="61">
        <f t="shared" ref="AH55:AH60" si="50">IF(AG55=0,122,IF(AG55=1,123,124))</f>
        <v>124</v>
      </c>
      <c r="AI55" s="22">
        <f>IF(AI26&gt;0,VLOOKUP(AI26,'[3]2010_HVAC'!$EY$7:$KA$83,AH55),"")</f>
        <v>16.992857142857144</v>
      </c>
      <c r="AJ55" s="22" t="str">
        <f>IF(AJ26&gt;0,VLOOKUP(AJ26,'[3]2010_HVAC'!$EY$7:$KA$83,122),"")</f>
        <v/>
      </c>
      <c r="AK55" s="22">
        <f>IF(AK26&gt;0,VLOOKUP(AK26,'[3]2010_HVAC'!$EY$7:$KA$83,122),"")</f>
        <v>25.5</v>
      </c>
      <c r="AL55" s="22">
        <f>IF(AL26&gt;0,VLOOKUP(AL26,'[3]2010_HVAC'!$EY$7:$KA$83,122),"")</f>
        <v>2.851236773253472</v>
      </c>
      <c r="AM55" s="22" t="str">
        <f>IF(AM26&gt;0,VLOOKUP(AM26,'[3]2010_HVAC'!$EY$7:$KA$83,122),"")</f>
        <v/>
      </c>
      <c r="AN55" s="22">
        <f>IF(AN26&gt;0,VLOOKUP(AN26,'[3]2010_HVAC'!$EY$7:$KA$83,122),"")</f>
        <v>43.464285714285715</v>
      </c>
      <c r="AO55" s="14">
        <f t="shared" ref="AO55:AO60" si="51">(SUM(X55:AF55)+SUM(AI55:AN55))*$AO$5</f>
        <v>49303.534969340486</v>
      </c>
      <c r="AP55" s="23">
        <f>IF(AP26&gt;0,VLOOKUP(AP26,'[3]2010_Envelope'!$BH$6:$CR$128,35),"")</f>
        <v>5.6193884296555758</v>
      </c>
      <c r="AQ55" s="23">
        <f>IF(AQ26&gt;0,VLOOKUP(AQ26,'[3]2010_Envelope'!$BH$6:$CR$128,35),"")</f>
        <v>47.929806736848121</v>
      </c>
      <c r="AR55" s="23" t="str">
        <f>IF(AR26&gt;0,VLOOKUP(AR26,'[3]2010_Envelope'!$BH$6:$CR$128,35),"")</f>
        <v/>
      </c>
      <c r="AS55" s="23">
        <f>IF(AS26&gt;0,VLOOKUP(AS26,'[3]2010_Envelope'!$BH$6:$CR$128,35),"")</f>
        <v>84.495867768595033</v>
      </c>
      <c r="AT55" s="23" t="str">
        <f>IF(AT26&gt;0,VLOOKUP(AT26,'[3]2010_Envelope'!$BH$6:$CR$128,35),"")</f>
        <v/>
      </c>
      <c r="AU55" s="23" t="str">
        <f>IF(AU26&gt;0,VLOOKUP(AU26,'[3]2010_Envelope'!$BH$6:$CR$128,35),"")</f>
        <v/>
      </c>
      <c r="AV55" s="22">
        <f>IF(AV26&gt;0,VLOOKUP(AV26,'[3]2010_HVAC'!$EY$7:$KA$83,125),"")</f>
        <v>14.221739599383666</v>
      </c>
      <c r="AW55" s="22">
        <f>IF(AW26&gt;0,VLOOKUP(AW26,'[3]2010_HVAC'!$EY$7:$KA$83,125),"")</f>
        <v>14.005656565656563</v>
      </c>
      <c r="AX55" s="22" t="str">
        <f>IF(AX26&gt;0,VLOOKUP(AX26,'[3]2010_HVAC'!$EY$7:$KA$83,125),"")</f>
        <v/>
      </c>
      <c r="AY55" s="61">
        <f>VLOOKUP($C55,[1]Performance!$A$3:$K$36,4)</f>
        <v>2</v>
      </c>
      <c r="AZ55" s="61">
        <f t="shared" ref="AZ55:AZ60" si="52">IF(AY55=0,125,IF(AY55=1,126,127))</f>
        <v>127</v>
      </c>
      <c r="BA55" s="22">
        <f>IF(BA26&gt;0,VLOOKUP(BA26,'[3]2010_HVAC'!$EY$7:$KA$83,AZ55),"")</f>
        <v>7.6896969696969686</v>
      </c>
      <c r="BB55" s="22" t="str">
        <f>IF(BB26&gt;0,VLOOKUP(BB26,'[3]2010_HVAC'!$EY$7:$KA$83,125),"")</f>
        <v/>
      </c>
      <c r="BC55" s="22">
        <f>IF(BC26&gt;0,VLOOKUP(BC26,'[3]2010_HVAC'!$EY$7:$KA$83,125),"")</f>
        <v>15.778474576271186</v>
      </c>
      <c r="BD55" s="22">
        <f>IF(BD26&gt;0,VLOOKUP(BD26,'[3]2010_HVAC'!$EY$7:$KA$83,125),"")</f>
        <v>0.20160260012903336</v>
      </c>
      <c r="BE55" s="22" t="str">
        <f>IF(BE26&gt;0,VLOOKUP(BE26,'[3]2010_HVAC'!$EY$7:$KA$83,125),"")</f>
        <v/>
      </c>
      <c r="BF55" s="22">
        <f>IF(BF26&gt;0,VLOOKUP(BF26,'[3]2010_HVAC'!$EY$7:$KA$83,125),"")</f>
        <v>27.044444444444444</v>
      </c>
      <c r="BG55" s="14">
        <f t="shared" ref="BG55:BG60" si="53">(SUM(AP55:AX55)+SUM(BA55:BF55))*$BG$5</f>
        <v>214816.81091377375</v>
      </c>
      <c r="BH55" s="21">
        <f>IF($N55&gt;0,VLOOKUP($C55,[2]Helsinki!$AB$7:$AN$40,$N55))/((IF($P55=1,'3 PlantsCodes'!$D$26,IF($P55=2,'3 PlantsCodes'!$D$27,IF($P55=3,'3 PlantsCodes'!$D$28,IF($P55=4,'3 PlantsCodes'!#REF!)))))*IF($R55=1,'3 PlantsCodes'!$D$31,IF(FI_Helsinki!$R55=2,'3 PlantsCodes'!$D$32)))</f>
        <v>60.205380038623318</v>
      </c>
      <c r="BI55" s="21">
        <f>IF($O55&gt;0,VLOOKUP($C55,[2]Helsinki!$AB$7:$AN$40,$O55),0)/(IF($Q55=1,'3 PlantsCodes'!$E$26,IF($Q55=3,'3 PlantsCodes'!$E$28,IF($Q55=4,'3 PlantsCodes'!$E$29,1)))*IF($R55=1,'3 PlantsCodes'!$E$31,IF($R55=2,'3 PlantsCodes'!$E$32)))</f>
        <v>0</v>
      </c>
      <c r="BJ55" s="21">
        <f>VLOOKUP($C55,[2]Helsinki!$AB$6:$AZ$40,$T55)</f>
        <v>16.66</v>
      </c>
      <c r="BK55" s="21">
        <f>VLOOKUP($C55,[2]Helsinki!$B$7:$Y$40,18)</f>
        <v>11.353794285713454</v>
      </c>
      <c r="BL55" s="21">
        <f>VLOOKUP($C55,[2]Helsinki!$B$7:$AA$40,26)</f>
        <v>4.8363221768486184</v>
      </c>
      <c r="BM55" s="22">
        <f>IF($V55=1,-[4]SFH!$E$6,0)</f>
        <v>-15.842857142857143</v>
      </c>
      <c r="BN55" s="63" t="s">
        <v>38</v>
      </c>
      <c r="BO55" s="21">
        <f>IF($N55&gt;0,VLOOKUP($C55,[1]Helsinki!$AB$7:$AN$40,$N55))/((IF($P55=1,'3 PlantsCodes'!$D$26,IF($P55=2,'3 PlantsCodes'!$D$27,IF($P55=3,'3 PlantsCodes'!$D$28,IF($P55=4,'3 PlantsCodes'!D49)))))*IF($R55=1,'3 PlantsCodes'!$D$31,IF(FI_Helsinki!$R55=2,'3 PlantsCodes'!$D$32)))</f>
        <v>59.741723489344025</v>
      </c>
      <c r="BP55" s="21">
        <f>IF($O55&gt;0,VLOOKUP($C55,[1]Helsinki!$AB$7:$AN$40,$O55),0)/(IF($Q55=1,'3 PlantsCodes'!$E$26,IF($Q55=3,'3 PlantsCodes'!$E$28,IF($Q55=4,'3 PlantsCodes'!$E$29,1)))*IF($R55=1,'3 PlantsCodes'!$E$31,IF($R55=2,'3 PlantsCodes'!$E$32)))</f>
        <v>0</v>
      </c>
      <c r="BQ55" s="21">
        <f>VLOOKUP($C55,[1]Helsinki!$AB$6:$AZ$40,$T55)</f>
        <v>25.72</v>
      </c>
      <c r="BR55" s="21">
        <f>VLOOKUP($C55,[1]Helsinki!$B$7:$Y$40,18)</f>
        <v>11.676460606061633</v>
      </c>
      <c r="BS55" s="21">
        <f>VLOOKUP($C55,[1]Helsinki!$B$7:$AA$40,26)</f>
        <v>4.6497125829283235</v>
      </c>
      <c r="BT55" s="22">
        <f>IF($V55=1,-[4]AB!$E$6,0)</f>
        <v>-9.9202020202020194</v>
      </c>
      <c r="BU55" s="63" t="s">
        <v>38</v>
      </c>
    </row>
    <row r="56" spans="1:73" x14ac:dyDescent="0.25">
      <c r="A56" s="193"/>
      <c r="B56" s="18">
        <v>22</v>
      </c>
      <c r="C56" s="26">
        <f t="shared" ref="C56:V56" si="54">IF(C27="","",C27)</f>
        <v>31</v>
      </c>
      <c r="D56" s="55" t="str">
        <f t="shared" si="54"/>
        <v/>
      </c>
      <c r="E56" s="55" t="str">
        <f t="shared" si="54"/>
        <v/>
      </c>
      <c r="F56" s="54" t="str">
        <f t="shared" si="54"/>
        <v/>
      </c>
      <c r="G56" s="54" t="str">
        <f t="shared" si="54"/>
        <v/>
      </c>
      <c r="H56" s="54">
        <f t="shared" si="54"/>
        <v>0</v>
      </c>
      <c r="I56" s="54">
        <f t="shared" si="54"/>
        <v>4</v>
      </c>
      <c r="J56" s="54">
        <f t="shared" si="54"/>
        <v>3</v>
      </c>
      <c r="K56" s="54">
        <f t="shared" si="54"/>
        <v>1</v>
      </c>
      <c r="L56" s="54">
        <f t="shared" si="54"/>
        <v>1</v>
      </c>
      <c r="M56" s="96">
        <f t="shared" si="54"/>
        <v>4311</v>
      </c>
      <c r="N56" s="54">
        <f t="shared" si="54"/>
        <v>9</v>
      </c>
      <c r="O56" s="54">
        <f t="shared" si="54"/>
        <v>0</v>
      </c>
      <c r="P56" s="54">
        <f t="shared" si="54"/>
        <v>2</v>
      </c>
      <c r="Q56" s="54">
        <f t="shared" si="54"/>
        <v>0</v>
      </c>
      <c r="R56" s="54">
        <f t="shared" si="54"/>
        <v>2</v>
      </c>
      <c r="S56" s="54" t="str">
        <f t="shared" si="54"/>
        <v>o</v>
      </c>
      <c r="T56" s="26">
        <f t="shared" si="54"/>
        <v>18</v>
      </c>
      <c r="U56" s="54">
        <f t="shared" si="54"/>
        <v>0</v>
      </c>
      <c r="V56" s="54">
        <f t="shared" si="54"/>
        <v>0</v>
      </c>
      <c r="W56" s="8"/>
      <c r="X56" s="23">
        <f>IF(X27&gt;0,VLOOKUP(X27,'[3]2010_Envelope'!$BH$6:$CR$128,34),"")</f>
        <v>15.483657297973478</v>
      </c>
      <c r="Y56" s="23">
        <f>IF(Y27&gt;0,VLOOKUP(Y27,'[3]2010_Envelope'!$BH$6:$CR$128,34),"")</f>
        <v>157.01658907566383</v>
      </c>
      <c r="Z56" s="23" t="str">
        <f>IF(Z27&gt;0,VLOOKUP(Z27,'[3]2010_Envelope'!$BH$6:$CR$128,34),"")</f>
        <v/>
      </c>
      <c r="AA56" s="23">
        <f>IF(AA27&gt;0,VLOOKUP(AA27,'[3]2010_Envelope'!$BH$6:$CR$128,34),"")</f>
        <v>120.58146233766236</v>
      </c>
      <c r="AB56" s="23" t="str">
        <f>IF(AB27&gt;0,VLOOKUP(AB27,'[3]2010_Envelope'!$BH$6:$CR$128,34),"")</f>
        <v/>
      </c>
      <c r="AC56" s="23" t="str">
        <f>IF(AC27&gt;0,VLOOKUP(AC27,'[3]2010_Envelope'!$BH$6:$CR$128,34),"")</f>
        <v/>
      </c>
      <c r="AD56" s="22" t="str">
        <f>IF(AD27&gt;0,VLOOKUP(AD27,'[3]2010_HVAC'!$EY$7:$KA$83,122),"")</f>
        <v/>
      </c>
      <c r="AE56" s="22" t="str">
        <f>IF(AE27&gt;0,VLOOKUP(AE27,'[3]2010_HVAC'!$EY$7:$KA$83,122),"")</f>
        <v/>
      </c>
      <c r="AF56" s="22" t="str">
        <f>IF(AF27&gt;0,VLOOKUP(AF27,'[3]2010_HVAC'!$EY$7:$KA$83,122),"")</f>
        <v/>
      </c>
      <c r="AG56" s="61">
        <f>VLOOKUP($C56,[2]Performance!$A$3:$K$36,4)</f>
        <v>2</v>
      </c>
      <c r="AH56" s="61">
        <f t="shared" si="50"/>
        <v>124</v>
      </c>
      <c r="AI56" s="22">
        <f>IF(AI27&gt;0,VLOOKUP(AI27,'[3]2010_HVAC'!$EY$7:$KA$83,AH56),"")</f>
        <v>16.992857142857144</v>
      </c>
      <c r="AJ56" s="22" t="str">
        <f>IF(AJ27&gt;0,VLOOKUP(AJ27,'[3]2010_HVAC'!$EY$7:$KA$83,122),"")</f>
        <v/>
      </c>
      <c r="AK56" s="22">
        <f>IF(AK27&gt;0,VLOOKUP(AK27,'[3]2010_HVAC'!$EY$7:$KA$83,122),"")</f>
        <v>25.5</v>
      </c>
      <c r="AL56" s="22">
        <f>IF(AL27&gt;0,VLOOKUP(AL27,'[3]2010_HVAC'!$EY$7:$KA$83,122),"")</f>
        <v>2.851236773253472</v>
      </c>
      <c r="AM56" s="22" t="str">
        <f>IF(AM27&gt;0,VLOOKUP(AM27,'[3]2010_HVAC'!$EY$7:$KA$83,122),"")</f>
        <v/>
      </c>
      <c r="AN56" s="22" t="str">
        <f>IF(AN27&gt;0,VLOOKUP(AN27,'[3]2010_HVAC'!$EY$7:$KA$83,122),"")</f>
        <v/>
      </c>
      <c r="AO56" s="14">
        <f t="shared" si="51"/>
        <v>47379.612367837442</v>
      </c>
      <c r="AP56" s="23">
        <f>IF(AP27&gt;0,VLOOKUP(AP27,'[3]2010_Envelope'!$BH$6:$CR$128,35),"")</f>
        <v>7.4925179062074339</v>
      </c>
      <c r="AQ56" s="23">
        <f>IF(AQ27&gt;0,VLOOKUP(AQ27,'[3]2010_Envelope'!$BH$6:$CR$128,35),"")</f>
        <v>51.616714947374888</v>
      </c>
      <c r="AR56" s="23" t="str">
        <f>IF(AR27&gt;0,VLOOKUP(AR27,'[3]2010_Envelope'!$BH$6:$CR$128,35),"")</f>
        <v/>
      </c>
      <c r="AS56" s="23">
        <f>IF(AS27&gt;0,VLOOKUP(AS27,'[3]2010_Envelope'!$BH$6:$CR$128,35),"")</f>
        <v>111.07216528925619</v>
      </c>
      <c r="AT56" s="23" t="str">
        <f>IF(AT27&gt;0,VLOOKUP(AT27,'[3]2010_Envelope'!$BH$6:$CR$128,35),"")</f>
        <v/>
      </c>
      <c r="AU56" s="23" t="str">
        <f>IF(AU27&gt;0,VLOOKUP(AU27,'[3]2010_Envelope'!$BH$6:$CR$128,35),"")</f>
        <v/>
      </c>
      <c r="AV56" s="22" t="str">
        <f>IF(AV27&gt;0,VLOOKUP(AV27,'[3]2010_HVAC'!$EY$7:$KA$83,125),"")</f>
        <v/>
      </c>
      <c r="AW56" s="22" t="str">
        <f>IF(AW27&gt;0,VLOOKUP(AW27,'[3]2010_HVAC'!$EY$7:$KA$83,125),"")</f>
        <v/>
      </c>
      <c r="AX56" s="22" t="str">
        <f>IF(AX27&gt;0,VLOOKUP(AX27,'[3]2010_HVAC'!$EY$7:$KA$83,125),"")</f>
        <v/>
      </c>
      <c r="AY56" s="61">
        <f>VLOOKUP($C56,[1]Performance!$A$3:$K$36,4)</f>
        <v>2</v>
      </c>
      <c r="AZ56" s="61">
        <f t="shared" si="52"/>
        <v>127</v>
      </c>
      <c r="BA56" s="22">
        <f>IF(BA27&gt;0,VLOOKUP(BA27,'[3]2010_HVAC'!$EY$7:$KA$83,AZ56),"")</f>
        <v>7.6896969696969686</v>
      </c>
      <c r="BB56" s="22" t="str">
        <f>IF(BB27&gt;0,VLOOKUP(BB27,'[3]2010_HVAC'!$EY$7:$KA$83,125),"")</f>
        <v/>
      </c>
      <c r="BC56" s="22">
        <f>IF(BC27&gt;0,VLOOKUP(BC27,'[3]2010_HVAC'!$EY$7:$KA$83,125),"")</f>
        <v>15.778474576271186</v>
      </c>
      <c r="BD56" s="22">
        <f>IF(BD27&gt;0,VLOOKUP(BD27,'[3]2010_HVAC'!$EY$7:$KA$83,125),"")</f>
        <v>0.20160260012903336</v>
      </c>
      <c r="BE56" s="22" t="str">
        <f>IF(BE27&gt;0,VLOOKUP(BE27,'[3]2010_HVAC'!$EY$7:$KA$83,125),"")</f>
        <v/>
      </c>
      <c r="BF56" s="22" t="str">
        <f>IF(BF27&gt;0,VLOOKUP(BF27,'[3]2010_HVAC'!$EY$7:$KA$83,125),"")</f>
        <v/>
      </c>
      <c r="BG56" s="14">
        <f t="shared" si="53"/>
        <v>191912.66056604634</v>
      </c>
      <c r="BH56" s="21">
        <f>IF($N56&gt;0,VLOOKUP($C56,[2]Helsinki!$AB$7:$AN$40,$N56))/((IF($P56=1,'3 PlantsCodes'!$D$26,IF($P56=2,'3 PlantsCodes'!$D$27,IF($P56=3,'3 PlantsCodes'!$D$28,IF($P56=4,'3 PlantsCodes'!#REF!)))))*IF($R56=1,'3 PlantsCodes'!$D$31,IF(FI_Helsinki!$R56=2,'3 PlantsCodes'!$D$32)))</f>
        <v>78.931461174997068</v>
      </c>
      <c r="BI56" s="21">
        <f>IF($O56&gt;0,VLOOKUP($C56,[2]Helsinki!$AB$7:$AN$40,$O56),0)/(IF($Q56=1,'3 PlantsCodes'!$E$26,IF($Q56=3,'3 PlantsCodes'!$E$28,IF($Q56=4,'3 PlantsCodes'!$E$29,1)))*IF($R56=1,'3 PlantsCodes'!$E$31,IF($R56=2,'3 PlantsCodes'!$E$32)))</f>
        <v>0</v>
      </c>
      <c r="BJ56" s="21">
        <f>VLOOKUP($C56,[2]Helsinki!$AB$6:$AZ$40,$T56)</f>
        <v>16.66</v>
      </c>
      <c r="BK56" s="21">
        <f>VLOOKUP($C56,[2]Helsinki!$B$7:$Y$40,18)</f>
        <v>11.353794285713454</v>
      </c>
      <c r="BL56" s="21">
        <f>VLOOKUP($C56,[2]Helsinki!$B$7:$AA$40,26)</f>
        <v>0.44478556929561025</v>
      </c>
      <c r="BM56" s="22">
        <f>IF($V56=1,-[4]SFH!$E$6,0)</f>
        <v>0</v>
      </c>
      <c r="BN56" s="63" t="s">
        <v>38</v>
      </c>
      <c r="BO56" s="21">
        <f>IF($N56&gt;0,VLOOKUP($C56,[1]Helsinki!$AB$7:$AN$40,$N56))/((IF($P56=1,'3 PlantsCodes'!$D$26,IF($P56=2,'3 PlantsCodes'!$D$27,IF($P56=3,'3 PlantsCodes'!$D$28,IF($P56=4,'3 PlantsCodes'!D50)))))*IF($R56=1,'3 PlantsCodes'!$D$31,IF(FI_Helsinki!$R56=2,'3 PlantsCodes'!$D$32)))</f>
        <v>80.25488838588187</v>
      </c>
      <c r="BP56" s="21">
        <f>IF($O56&gt;0,VLOOKUP($C56,[1]Helsinki!$AB$7:$AN$40,$O56),0)/(IF($Q56=1,'3 PlantsCodes'!$E$26,IF($Q56=3,'3 PlantsCodes'!$E$28,IF($Q56=4,'3 PlantsCodes'!$E$29,1)))*IF($R56=1,'3 PlantsCodes'!$E$31,IF($R56=2,'3 PlantsCodes'!$E$32)))</f>
        <v>0</v>
      </c>
      <c r="BQ56" s="21">
        <f>VLOOKUP($C56,[1]Helsinki!$AB$6:$AZ$40,$T56)</f>
        <v>25.72</v>
      </c>
      <c r="BR56" s="21">
        <f>VLOOKUP($C56,[1]Helsinki!$B$7:$Y$40,18)</f>
        <v>11.676460606061633</v>
      </c>
      <c r="BS56" s="21">
        <f>VLOOKUP($C56,[1]Helsinki!$B$7:$AA$40,26)</f>
        <v>0.40287703669528285</v>
      </c>
      <c r="BT56" s="22">
        <f>IF($V56=1,-[4]AB!$E$6,0)</f>
        <v>0</v>
      </c>
      <c r="BU56" s="63" t="s">
        <v>38</v>
      </c>
    </row>
    <row r="57" spans="1:73" x14ac:dyDescent="0.25">
      <c r="A57" s="193"/>
      <c r="B57" s="18">
        <v>23</v>
      </c>
      <c r="C57" s="26">
        <f t="shared" ref="C57:V57" si="55">IF(C28="","",C28)</f>
        <v>31</v>
      </c>
      <c r="D57" s="55" t="str">
        <f t="shared" si="55"/>
        <v/>
      </c>
      <c r="E57" s="55" t="str">
        <f t="shared" si="55"/>
        <v/>
      </c>
      <c r="F57" s="54" t="str">
        <f t="shared" si="55"/>
        <v/>
      </c>
      <c r="G57" s="54" t="str">
        <f t="shared" si="55"/>
        <v/>
      </c>
      <c r="H57" s="54">
        <f t="shared" si="55"/>
        <v>0</v>
      </c>
      <c r="I57" s="54">
        <f t="shared" si="55"/>
        <v>4</v>
      </c>
      <c r="J57" s="54">
        <f t="shared" si="55"/>
        <v>3</v>
      </c>
      <c r="K57" s="54">
        <f t="shared" si="55"/>
        <v>1</v>
      </c>
      <c r="L57" s="54">
        <f t="shared" si="55"/>
        <v>1</v>
      </c>
      <c r="M57" s="96">
        <f t="shared" si="55"/>
        <v>4311</v>
      </c>
      <c r="N57" s="54">
        <f t="shared" si="55"/>
        <v>9</v>
      </c>
      <c r="O57" s="54">
        <f t="shared" si="55"/>
        <v>0</v>
      </c>
      <c r="P57" s="54">
        <f t="shared" si="55"/>
        <v>2</v>
      </c>
      <c r="Q57" s="54">
        <f t="shared" si="55"/>
        <v>0</v>
      </c>
      <c r="R57" s="54">
        <f t="shared" si="55"/>
        <v>2</v>
      </c>
      <c r="S57" s="54" t="str">
        <f t="shared" si="55"/>
        <v>o</v>
      </c>
      <c r="T57" s="26">
        <f t="shared" si="55"/>
        <v>18</v>
      </c>
      <c r="U57" s="54">
        <f t="shared" si="55"/>
        <v>0</v>
      </c>
      <c r="V57" s="54">
        <f t="shared" si="55"/>
        <v>1</v>
      </c>
      <c r="W57" s="8"/>
      <c r="X57" s="23">
        <f>IF(X28&gt;0,VLOOKUP(X28,'[3]2010_Envelope'!$BH$6:$CR$128,34),"")</f>
        <v>15.483657297973478</v>
      </c>
      <c r="Y57" s="23">
        <f>IF(Y28&gt;0,VLOOKUP(Y28,'[3]2010_Envelope'!$BH$6:$CR$128,34),"")</f>
        <v>157.01658907566383</v>
      </c>
      <c r="Z57" s="23" t="str">
        <f>IF(Z28&gt;0,VLOOKUP(Z28,'[3]2010_Envelope'!$BH$6:$CR$128,34),"")</f>
        <v/>
      </c>
      <c r="AA57" s="23">
        <f>IF(AA28&gt;0,VLOOKUP(AA28,'[3]2010_Envelope'!$BH$6:$CR$128,34),"")</f>
        <v>120.58146233766236</v>
      </c>
      <c r="AB57" s="23" t="str">
        <f>IF(AB28&gt;0,VLOOKUP(AB28,'[3]2010_Envelope'!$BH$6:$CR$128,34),"")</f>
        <v/>
      </c>
      <c r="AC57" s="23" t="str">
        <f>IF(AC28&gt;0,VLOOKUP(AC28,'[3]2010_Envelope'!$BH$6:$CR$128,34),"")</f>
        <v/>
      </c>
      <c r="AD57" s="22" t="str">
        <f>IF(AD28&gt;0,VLOOKUP(AD28,'[3]2010_HVAC'!$EY$7:$KA$83,122),"")</f>
        <v/>
      </c>
      <c r="AE57" s="22" t="str">
        <f>IF(AE28&gt;0,VLOOKUP(AE28,'[3]2010_HVAC'!$EY$7:$KA$83,122),"")</f>
        <v/>
      </c>
      <c r="AF57" s="22" t="str">
        <f>IF(AF28&gt;0,VLOOKUP(AF28,'[3]2010_HVAC'!$EY$7:$KA$83,122),"")</f>
        <v/>
      </c>
      <c r="AG57" s="61">
        <f>VLOOKUP($C57,[2]Performance!$A$3:$K$36,4)</f>
        <v>2</v>
      </c>
      <c r="AH57" s="61">
        <f t="shared" si="50"/>
        <v>124</v>
      </c>
      <c r="AI57" s="22">
        <f>IF(AI28&gt;0,VLOOKUP(AI28,'[3]2010_HVAC'!$EY$7:$KA$83,AH57),"")</f>
        <v>16.992857142857144</v>
      </c>
      <c r="AJ57" s="22" t="str">
        <f>IF(AJ28&gt;0,VLOOKUP(AJ28,'[3]2010_HVAC'!$EY$7:$KA$83,122),"")</f>
        <v/>
      </c>
      <c r="AK57" s="22">
        <f>IF(AK28&gt;0,VLOOKUP(AK28,'[3]2010_HVAC'!$EY$7:$KA$83,122),"")</f>
        <v>25.5</v>
      </c>
      <c r="AL57" s="22">
        <f>IF(AL28&gt;0,VLOOKUP(AL28,'[3]2010_HVAC'!$EY$7:$KA$83,122),"")</f>
        <v>2.851236773253472</v>
      </c>
      <c r="AM57" s="22" t="str">
        <f>IF(AM28&gt;0,VLOOKUP(AM28,'[3]2010_HVAC'!$EY$7:$KA$83,122),"")</f>
        <v/>
      </c>
      <c r="AN57" s="22">
        <f>IF(AN28&gt;0,VLOOKUP(AN28,'[3]2010_HVAC'!$EY$7:$KA$83,122),"")</f>
        <v>43.464285714285715</v>
      </c>
      <c r="AO57" s="14">
        <f t="shared" si="51"/>
        <v>53464.612367837442</v>
      </c>
      <c r="AP57" s="23">
        <f>IF(AP28&gt;0,VLOOKUP(AP28,'[3]2010_Envelope'!$BH$6:$CR$128,35),"")</f>
        <v>7.4925179062074339</v>
      </c>
      <c r="AQ57" s="23">
        <f>IF(AQ28&gt;0,VLOOKUP(AQ28,'[3]2010_Envelope'!$BH$6:$CR$128,35),"")</f>
        <v>51.616714947374888</v>
      </c>
      <c r="AR57" s="23" t="str">
        <f>IF(AR28&gt;0,VLOOKUP(AR28,'[3]2010_Envelope'!$BH$6:$CR$128,35),"")</f>
        <v/>
      </c>
      <c r="AS57" s="23">
        <f>IF(AS28&gt;0,VLOOKUP(AS28,'[3]2010_Envelope'!$BH$6:$CR$128,35),"")</f>
        <v>111.07216528925619</v>
      </c>
      <c r="AT57" s="23" t="str">
        <f>IF(AT28&gt;0,VLOOKUP(AT28,'[3]2010_Envelope'!$BH$6:$CR$128,35),"")</f>
        <v/>
      </c>
      <c r="AU57" s="23" t="str">
        <f>IF(AU28&gt;0,VLOOKUP(AU28,'[3]2010_Envelope'!$BH$6:$CR$128,35),"")</f>
        <v/>
      </c>
      <c r="AV57" s="22" t="str">
        <f>IF(AV28&gt;0,VLOOKUP(AV28,'[3]2010_HVAC'!$EY$7:$KA$83,125),"")</f>
        <v/>
      </c>
      <c r="AW57" s="22" t="str">
        <f>IF(AW28&gt;0,VLOOKUP(AW28,'[3]2010_HVAC'!$EY$7:$KA$83,125),"")</f>
        <v/>
      </c>
      <c r="AX57" s="22" t="str">
        <f>IF(AX28&gt;0,VLOOKUP(AX28,'[3]2010_HVAC'!$EY$7:$KA$83,125),"")</f>
        <v/>
      </c>
      <c r="AY57" s="61">
        <f>VLOOKUP($C57,[1]Performance!$A$3:$K$36,4)</f>
        <v>2</v>
      </c>
      <c r="AZ57" s="61">
        <f t="shared" si="52"/>
        <v>127</v>
      </c>
      <c r="BA57" s="22">
        <f>IF(BA28&gt;0,VLOOKUP(BA28,'[3]2010_HVAC'!$EY$7:$KA$83,AZ57),"")</f>
        <v>7.6896969696969686</v>
      </c>
      <c r="BB57" s="22" t="str">
        <f>IF(BB28&gt;0,VLOOKUP(BB28,'[3]2010_HVAC'!$EY$7:$KA$83,125),"")</f>
        <v/>
      </c>
      <c r="BC57" s="22">
        <f>IF(BC28&gt;0,VLOOKUP(BC28,'[3]2010_HVAC'!$EY$7:$KA$83,125),"")</f>
        <v>15.778474576271186</v>
      </c>
      <c r="BD57" s="22">
        <f>IF(BD28&gt;0,VLOOKUP(BD28,'[3]2010_HVAC'!$EY$7:$KA$83,125),"")</f>
        <v>0.20160260012903336</v>
      </c>
      <c r="BE57" s="22" t="str">
        <f>IF(BE28&gt;0,VLOOKUP(BE28,'[3]2010_HVAC'!$EY$7:$KA$83,125),"")</f>
        <v/>
      </c>
      <c r="BF57" s="22">
        <f>IF(BF28&gt;0,VLOOKUP(BF28,'[3]2010_HVAC'!$EY$7:$KA$83,125),"")</f>
        <v>27.044444444444444</v>
      </c>
      <c r="BG57" s="14">
        <f t="shared" si="53"/>
        <v>218686.66056604634</v>
      </c>
      <c r="BH57" s="21">
        <f>IF($N57&gt;0,VLOOKUP($C57,[2]Helsinki!$AB$7:$AN$40,$N57))/((IF($P57=1,'3 PlantsCodes'!$D$26,IF($P57=2,'3 PlantsCodes'!$D$27,IF($P57=3,'3 PlantsCodes'!$D$28,IF($P57=4,'3 PlantsCodes'!#REF!)))))*IF($R57=1,'3 PlantsCodes'!$D$31,IF(FI_Helsinki!$R57=2,'3 PlantsCodes'!$D$32)))</f>
        <v>78.931461174997068</v>
      </c>
      <c r="BI57" s="21">
        <f>IF($O57&gt;0,VLOOKUP($C57,[2]Helsinki!$AB$7:$AN$40,$O57),0)/(IF($Q57=1,'3 PlantsCodes'!$E$26,IF($Q57=3,'3 PlantsCodes'!$E$28,IF($Q57=4,'3 PlantsCodes'!$E$29,1)))*IF($R57=1,'3 PlantsCodes'!$E$31,IF($R57=2,'3 PlantsCodes'!$E$32)))</f>
        <v>0</v>
      </c>
      <c r="BJ57" s="21">
        <f>VLOOKUP($C57,[2]Helsinki!$AB$6:$AZ$40,$T57)</f>
        <v>16.66</v>
      </c>
      <c r="BK57" s="21">
        <f>VLOOKUP($C57,[2]Helsinki!$B$7:$Y$40,18)</f>
        <v>11.353794285713454</v>
      </c>
      <c r="BL57" s="21">
        <f>VLOOKUP($C57,[2]Helsinki!$B$7:$AA$40,26)</f>
        <v>0.44478556929561025</v>
      </c>
      <c r="BM57" s="22">
        <f>IF($V57=1,-[4]SFH!$E$6,0)</f>
        <v>-15.842857142857143</v>
      </c>
      <c r="BN57" s="63" t="s">
        <v>38</v>
      </c>
      <c r="BO57" s="21">
        <f>IF($N57&gt;0,VLOOKUP($C57,[1]Helsinki!$AB$7:$AN$40,$N57))/((IF($P57=1,'3 PlantsCodes'!$D$26,IF($P57=2,'3 PlantsCodes'!$D$27,IF($P57=3,'3 PlantsCodes'!$D$28,IF($P57=4,'3 PlantsCodes'!D51)))))*IF($R57=1,'3 PlantsCodes'!$D$31,IF(FI_Helsinki!$R57=2,'3 PlantsCodes'!$D$32)))</f>
        <v>80.25488838588187</v>
      </c>
      <c r="BP57" s="21">
        <f>IF($O57&gt;0,VLOOKUP($C57,[1]Helsinki!$AB$7:$AN$40,$O57),0)/(IF($Q57=1,'3 PlantsCodes'!$E$26,IF($Q57=3,'3 PlantsCodes'!$E$28,IF($Q57=4,'3 PlantsCodes'!$E$29,1)))*IF($R57=1,'3 PlantsCodes'!$E$31,IF($R57=2,'3 PlantsCodes'!$E$32)))</f>
        <v>0</v>
      </c>
      <c r="BQ57" s="21">
        <f>VLOOKUP($C57,[1]Helsinki!$AB$6:$AZ$40,$T57)</f>
        <v>25.72</v>
      </c>
      <c r="BR57" s="21">
        <f>VLOOKUP($C57,[1]Helsinki!$B$7:$Y$40,18)</f>
        <v>11.676460606061633</v>
      </c>
      <c r="BS57" s="21">
        <f>VLOOKUP($C57,[1]Helsinki!$B$7:$AA$40,26)</f>
        <v>0.40287703669528285</v>
      </c>
      <c r="BT57" s="22">
        <f>IF($V57=1,-[4]AB!$E$6,0)</f>
        <v>-9.9202020202020194</v>
      </c>
      <c r="BU57" s="63" t="s">
        <v>38</v>
      </c>
    </row>
    <row r="58" spans="1:73" x14ac:dyDescent="0.25">
      <c r="A58" s="193"/>
      <c r="B58" s="18">
        <v>24</v>
      </c>
      <c r="C58" s="26">
        <f t="shared" ref="C58:V58" si="56">IF(C29="","",C29)</f>
        <v>29</v>
      </c>
      <c r="D58" s="55" t="str">
        <f t="shared" si="56"/>
        <v/>
      </c>
      <c r="E58" s="55" t="str">
        <f t="shared" si="56"/>
        <v/>
      </c>
      <c r="F58" s="54" t="str">
        <f t="shared" si="56"/>
        <v/>
      </c>
      <c r="G58" s="54" t="str">
        <f t="shared" si="56"/>
        <v/>
      </c>
      <c r="H58" s="54">
        <f t="shared" si="56"/>
        <v>1</v>
      </c>
      <c r="I58" s="54">
        <f t="shared" si="56"/>
        <v>4</v>
      </c>
      <c r="J58" s="54">
        <f t="shared" si="56"/>
        <v>2</v>
      </c>
      <c r="K58" s="54">
        <f t="shared" si="56"/>
        <v>1</v>
      </c>
      <c r="L58" s="54">
        <f t="shared" si="56"/>
        <v>2</v>
      </c>
      <c r="M58" s="96">
        <f t="shared" si="56"/>
        <v>4212</v>
      </c>
      <c r="N58" s="54">
        <f t="shared" si="56"/>
        <v>10</v>
      </c>
      <c r="O58" s="54">
        <f t="shared" si="56"/>
        <v>0</v>
      </c>
      <c r="P58" s="54">
        <f t="shared" si="56"/>
        <v>2</v>
      </c>
      <c r="Q58" s="54">
        <f t="shared" si="56"/>
        <v>0</v>
      </c>
      <c r="R58" s="54">
        <f t="shared" si="56"/>
        <v>2</v>
      </c>
      <c r="S58" s="54" t="str">
        <f t="shared" si="56"/>
        <v>o</v>
      </c>
      <c r="T58" s="26">
        <f t="shared" si="56"/>
        <v>19</v>
      </c>
      <c r="U58" s="54">
        <f t="shared" si="56"/>
        <v>0</v>
      </c>
      <c r="V58" s="54">
        <f t="shared" si="56"/>
        <v>0</v>
      </c>
      <c r="W58" s="8"/>
      <c r="X58" s="23">
        <f>IF(X29&gt;0,VLOOKUP(X29,'[3]2010_Envelope'!$BH$6:$CR$128,34),"")</f>
        <v>15.483657297973478</v>
      </c>
      <c r="Y58" s="23">
        <f>IF(Y29&gt;0,VLOOKUP(Y29,'[3]2010_Envelope'!$BH$6:$CR$128,34),"")</f>
        <v>157.01658907566383</v>
      </c>
      <c r="Z58" s="23" t="str">
        <f>IF(Z29&gt;0,VLOOKUP(Z29,'[3]2010_Envelope'!$BH$6:$CR$128,34),"")</f>
        <v/>
      </c>
      <c r="AA58" s="23">
        <f>IF(AA29&gt;0,VLOOKUP(AA29,'[3]2010_Envelope'!$BH$6:$CR$128,34),"")</f>
        <v>91.729870129870136</v>
      </c>
      <c r="AB58" s="23" t="str">
        <f>IF(AB29&gt;0,VLOOKUP(AB29,'[3]2010_Envelope'!$BH$6:$CR$128,34),"")</f>
        <v/>
      </c>
      <c r="AC58" s="23" t="str">
        <f>IF(AC29&gt;0,VLOOKUP(AC29,'[3]2010_Envelope'!$BH$6:$CR$128,34),"")</f>
        <v/>
      </c>
      <c r="AD58" s="22">
        <f>IF(AD29&gt;0,VLOOKUP(AD29,'[3]2010_HVAC'!$EY$7:$KA$83,122),"")</f>
        <v>14.215995762711863</v>
      </c>
      <c r="AE58" s="22" t="str">
        <f>IF(AE29&gt;0,VLOOKUP(AE29,'[3]2010_HVAC'!$EY$7:$KA$83,122),"")</f>
        <v/>
      </c>
      <c r="AF58" s="22" t="str">
        <f>IF(AF29&gt;0,VLOOKUP(AF29,'[3]2010_HVAC'!$EY$7:$KA$83,122),"")</f>
        <v/>
      </c>
      <c r="AG58" s="61">
        <f>VLOOKUP($C58,[2]Performance!$A$3:$K$36,4)</f>
        <v>2</v>
      </c>
      <c r="AH58" s="61">
        <f t="shared" si="50"/>
        <v>124</v>
      </c>
      <c r="AI58" s="22">
        <f>IF(AI29&gt;0,VLOOKUP(AI29,'[3]2010_HVAC'!$EY$7:$KA$83,AH58),"")</f>
        <v>90.76359649954999</v>
      </c>
      <c r="AJ58" s="22" t="str">
        <f>IF(AJ29&gt;0,VLOOKUP(AJ29,'[3]2010_HVAC'!$EY$7:$KA$83,122),"")</f>
        <v/>
      </c>
      <c r="AK58" s="22">
        <f>IF(AK29&gt;0,VLOOKUP(AK29,'[3]2010_HVAC'!$EY$7:$KA$83,122),"")</f>
        <v>25.5</v>
      </c>
      <c r="AL58" s="22">
        <f>IF(AL29&gt;0,VLOOKUP(AL29,'[3]2010_HVAC'!$EY$7:$KA$83,122),"")</f>
        <v>2.851236773253472</v>
      </c>
      <c r="AM58" s="22" t="str">
        <f>IF(AM29&gt;0,VLOOKUP(AM29,'[3]2010_HVAC'!$EY$7:$KA$83,122),"")</f>
        <v/>
      </c>
      <c r="AN58" s="22" t="str">
        <f>IF(AN29&gt;0,VLOOKUP(AN29,'[3]2010_HVAC'!$EY$7:$KA$83,122),"")</f>
        <v/>
      </c>
      <c r="AO58" s="14">
        <f t="shared" si="51"/>
        <v>55658.532375463197</v>
      </c>
      <c r="AP58" s="23">
        <f>IF(AP29&gt;0,VLOOKUP(AP29,'[3]2010_Envelope'!$BH$6:$CR$128,35),"")</f>
        <v>7.4925179062074339</v>
      </c>
      <c r="AQ58" s="23">
        <f>IF(AQ29&gt;0,VLOOKUP(AQ29,'[3]2010_Envelope'!$BH$6:$CR$128,35),"")</f>
        <v>51.616714947374888</v>
      </c>
      <c r="AR58" s="23" t="str">
        <f>IF(AR29&gt;0,VLOOKUP(AR29,'[3]2010_Envelope'!$BH$6:$CR$128,35),"")</f>
        <v/>
      </c>
      <c r="AS58" s="23">
        <f>IF(AS29&gt;0,VLOOKUP(AS29,'[3]2010_Envelope'!$BH$6:$CR$128,35),"")</f>
        <v>84.495867768595033</v>
      </c>
      <c r="AT58" s="23" t="str">
        <f>IF(AT29&gt;0,VLOOKUP(AT29,'[3]2010_Envelope'!$BH$6:$CR$128,35),"")</f>
        <v/>
      </c>
      <c r="AU58" s="23" t="str">
        <f>IF(AU29&gt;0,VLOOKUP(AU29,'[3]2010_Envelope'!$BH$6:$CR$128,35),"")</f>
        <v/>
      </c>
      <c r="AV58" s="22">
        <f>IF(AV29&gt;0,VLOOKUP(AV29,'[3]2010_HVAC'!$EY$7:$KA$83,125),"")</f>
        <v>14.221739599383666</v>
      </c>
      <c r="AW58" s="22">
        <f>IF(AW29&gt;0,VLOOKUP(AW29,'[3]2010_HVAC'!$EY$7:$KA$83,125),"")</f>
        <v>14.005656565656563</v>
      </c>
      <c r="AX58" s="22" t="str">
        <f>IF(AX29&gt;0,VLOOKUP(AX29,'[3]2010_HVAC'!$EY$7:$KA$83,125),"")</f>
        <v/>
      </c>
      <c r="AY58" s="61">
        <f>VLOOKUP($C58,[1]Performance!$A$3:$K$36,4)</f>
        <v>2</v>
      </c>
      <c r="AZ58" s="61">
        <f t="shared" si="52"/>
        <v>127</v>
      </c>
      <c r="BA58" s="22">
        <f>IF(BA29&gt;0,VLOOKUP(BA29,'[3]2010_HVAC'!$EY$7:$KA$83,AZ58),"")</f>
        <v>36.43157449537739</v>
      </c>
      <c r="BB58" s="22" t="str">
        <f>IF(BB29&gt;0,VLOOKUP(BB29,'[3]2010_HVAC'!$EY$7:$KA$83,125),"")</f>
        <v/>
      </c>
      <c r="BC58" s="22">
        <f>IF(BC29&gt;0,VLOOKUP(BC29,'[3]2010_HVAC'!$EY$7:$KA$83,125),"")</f>
        <v>15.778474576271186</v>
      </c>
      <c r="BD58" s="22">
        <f>IF(BD29&gt;0,VLOOKUP(BD29,'[3]2010_HVAC'!$EY$7:$KA$83,125),"")</f>
        <v>0.20160260012903336</v>
      </c>
      <c r="BE58" s="22" t="str">
        <f>IF(BE29&gt;0,VLOOKUP(BE29,'[3]2010_HVAC'!$EY$7:$KA$83,125),"")</f>
        <v/>
      </c>
      <c r="BF58" s="22" t="str">
        <f>IF(BF29&gt;0,VLOOKUP(BF29,'[3]2010_HVAC'!$EY$7:$KA$83,125),"")</f>
        <v/>
      </c>
      <c r="BG58" s="14">
        <f t="shared" si="53"/>
        <v>222001.70697440521</v>
      </c>
      <c r="BH58" s="21">
        <f>IF($N58&gt;0,VLOOKUP($C58,[2]Helsinki!$AB$7:$AN$40,$N58))/((IF($P58=1,'3 PlantsCodes'!$D$26,IF($P58=2,'3 PlantsCodes'!$D$27,IF($P58=3,'3 PlantsCodes'!$D$28,IF($P58=4,'3 PlantsCodes'!#REF!)))))*IF($R58=1,'3 PlantsCodes'!$D$31,IF(FI_Helsinki!$R58=2,'3 PlantsCodes'!$D$32)))</f>
        <v>62.741138582852855</v>
      </c>
      <c r="BI58" s="21">
        <f>IF($O58&gt;0,VLOOKUP($C58,[2]Helsinki!$AB$7:$AN$40,$O58),0)/(IF($Q58=1,'3 PlantsCodes'!$E$26,IF($Q58=3,'3 PlantsCodes'!$E$28,IF($Q58=4,'3 PlantsCodes'!$E$29,1)))*IF($R58=1,'3 PlantsCodes'!$E$31,IF($R58=2,'3 PlantsCodes'!$E$32)))</f>
        <v>0</v>
      </c>
      <c r="BJ58" s="21">
        <f>VLOOKUP($C58,[2]Helsinki!$AB$6:$AZ$40,$T58)</f>
        <v>18.511111111111109</v>
      </c>
      <c r="BK58" s="21">
        <f>VLOOKUP($C58,[2]Helsinki!$B$7:$Y$40,18)</f>
        <v>11.353794285713454</v>
      </c>
      <c r="BL58" s="21">
        <f>VLOOKUP($C58,[2]Helsinki!$B$7:$AA$40,26)</f>
        <v>4.8292130730499805</v>
      </c>
      <c r="BM58" s="22">
        <f>IF($V58=1,-[4]SFH!$E$6,0)</f>
        <v>0</v>
      </c>
      <c r="BN58" s="63" t="s">
        <v>38</v>
      </c>
      <c r="BO58" s="21">
        <f>IF($N58&gt;0,VLOOKUP($C58,[1]Helsinki!$AB$7:$AN$40,$N58))/((IF($P58=1,'3 PlantsCodes'!$D$26,IF($P58=2,'3 PlantsCodes'!$D$27,IF($P58=3,'3 PlantsCodes'!$D$28,IF($P58=4,'3 PlantsCodes'!D52)))))*IF($R58=1,'3 PlantsCodes'!$D$31,IF(FI_Helsinki!$R58=2,'3 PlantsCodes'!$D$32)))</f>
        <v>63.681723617558696</v>
      </c>
      <c r="BP58" s="21">
        <f>IF($O58&gt;0,VLOOKUP($C58,[1]Helsinki!$AB$7:$AN$40,$O58),0)/(IF($Q58=1,'3 PlantsCodes'!$E$26,IF($Q58=3,'3 PlantsCodes'!$E$28,IF($Q58=4,'3 PlantsCodes'!$E$29,1)))*IF($R58=1,'3 PlantsCodes'!$E$31,IF($R58=2,'3 PlantsCodes'!$E$32)))</f>
        <v>0</v>
      </c>
      <c r="BQ58" s="21">
        <f>VLOOKUP($C58,[1]Helsinki!$AB$6:$AZ$40,$T58)</f>
        <v>28.577777777777776</v>
      </c>
      <c r="BR58" s="21">
        <f>VLOOKUP($C58,[1]Helsinki!$B$7:$Y$40,18)</f>
        <v>11.676460606061633</v>
      </c>
      <c r="BS58" s="21">
        <f>VLOOKUP($C58,[1]Helsinki!$B$7:$AA$40,26)</f>
        <v>4.6460089505824111</v>
      </c>
      <c r="BT58" s="22">
        <f>IF($V58=1,-[4]AB!$E$6,0)</f>
        <v>0</v>
      </c>
      <c r="BU58" s="63" t="s">
        <v>38</v>
      </c>
    </row>
    <row r="59" spans="1:73" x14ac:dyDescent="0.25">
      <c r="A59" s="193"/>
      <c r="B59" s="18">
        <v>25</v>
      </c>
      <c r="C59" s="26">
        <f t="shared" ref="C59:V60" si="57">IF(C30="","",C30)</f>
        <v>27</v>
      </c>
      <c r="D59" s="55" t="str">
        <f t="shared" si="57"/>
        <v/>
      </c>
      <c r="E59" s="55" t="str">
        <f t="shared" si="57"/>
        <v/>
      </c>
      <c r="F59" s="54" t="str">
        <f t="shared" si="57"/>
        <v/>
      </c>
      <c r="G59" s="54" t="str">
        <f t="shared" si="57"/>
        <v/>
      </c>
      <c r="H59" s="54">
        <f t="shared" si="57"/>
        <v>0</v>
      </c>
      <c r="I59" s="54">
        <f t="shared" si="57"/>
        <v>4</v>
      </c>
      <c r="J59" s="54">
        <f t="shared" si="57"/>
        <v>2</v>
      </c>
      <c r="K59" s="54">
        <f t="shared" si="57"/>
        <v>1</v>
      </c>
      <c r="L59" s="54">
        <f t="shared" si="57"/>
        <v>1</v>
      </c>
      <c r="M59" s="96">
        <f t="shared" si="57"/>
        <v>4211</v>
      </c>
      <c r="N59" s="54">
        <f t="shared" si="57"/>
        <v>9</v>
      </c>
      <c r="O59" s="54">
        <f t="shared" si="57"/>
        <v>0</v>
      </c>
      <c r="P59" s="54">
        <f t="shared" si="57"/>
        <v>2</v>
      </c>
      <c r="Q59" s="54">
        <f t="shared" si="57"/>
        <v>0</v>
      </c>
      <c r="R59" s="54">
        <f t="shared" si="57"/>
        <v>2</v>
      </c>
      <c r="S59" s="54" t="str">
        <f t="shared" si="57"/>
        <v>o</v>
      </c>
      <c r="T59" s="26">
        <f t="shared" si="57"/>
        <v>18</v>
      </c>
      <c r="U59" s="54">
        <f t="shared" si="57"/>
        <v>0</v>
      </c>
      <c r="V59" s="54">
        <f t="shared" si="57"/>
        <v>1</v>
      </c>
      <c r="W59" s="8"/>
      <c r="X59" s="23">
        <f>IF(X30&gt;0,VLOOKUP(X30,'[3]2010_Envelope'!$BH$6:$CR$128,34),"")</f>
        <v>15.483657297973478</v>
      </c>
      <c r="Y59" s="23">
        <f>IF(Y30&gt;0,VLOOKUP(Y30,'[3]2010_Envelope'!$BH$6:$CR$128,34),"")</f>
        <v>157.01658907566383</v>
      </c>
      <c r="Z59" s="23" t="str">
        <f>IF(Z30&gt;0,VLOOKUP(Z30,'[3]2010_Envelope'!$BH$6:$CR$128,34),"")</f>
        <v/>
      </c>
      <c r="AA59" s="23">
        <f>IF(AA30&gt;0,VLOOKUP(AA30,'[3]2010_Envelope'!$BH$6:$CR$128,34),"")</f>
        <v>91.729870129870136</v>
      </c>
      <c r="AB59" s="23" t="str">
        <f>IF(AB30&gt;0,VLOOKUP(AB30,'[3]2010_Envelope'!$BH$6:$CR$128,34),"")</f>
        <v/>
      </c>
      <c r="AC59" s="23" t="str">
        <f>IF(AC30&gt;0,VLOOKUP(AC30,'[3]2010_Envelope'!$BH$6:$CR$128,34),"")</f>
        <v/>
      </c>
      <c r="AD59" s="22" t="str">
        <f>IF(AD30&gt;0,VLOOKUP(AD30,'[3]2010_HVAC'!$EY$7:$KA$83,122),"")</f>
        <v/>
      </c>
      <c r="AE59" s="22" t="str">
        <f>IF(AE30&gt;0,VLOOKUP(AE30,'[3]2010_HVAC'!$EY$7:$KA$83,122),"")</f>
        <v/>
      </c>
      <c r="AF59" s="22" t="str">
        <f>IF(AF30&gt;0,VLOOKUP(AF30,'[3]2010_HVAC'!$EY$7:$KA$83,122),"")</f>
        <v/>
      </c>
      <c r="AG59" s="61">
        <f>VLOOKUP($C59,[2]Performance!$A$3:$K$36,4)</f>
        <v>2</v>
      </c>
      <c r="AH59" s="61">
        <f t="shared" si="50"/>
        <v>124</v>
      </c>
      <c r="AI59" s="22">
        <f>IF(AI30&gt;0,VLOOKUP(AI30,'[3]2010_HVAC'!$EY$7:$KA$83,AH59),"")</f>
        <v>16.992857142857144</v>
      </c>
      <c r="AJ59" s="22" t="str">
        <f>IF(AJ30&gt;0,VLOOKUP(AJ30,'[3]2010_HVAC'!$EY$7:$KA$83,122),"")</f>
        <v/>
      </c>
      <c r="AK59" s="22">
        <f>IF(AK30&gt;0,VLOOKUP(AK30,'[3]2010_HVAC'!$EY$7:$KA$83,122),"")</f>
        <v>25.5</v>
      </c>
      <c r="AL59" s="22">
        <f>IF(AL30&gt;0,VLOOKUP(AL30,'[3]2010_HVAC'!$EY$7:$KA$83,122),"")</f>
        <v>2.851236773253472</v>
      </c>
      <c r="AM59" s="22" t="str">
        <f>IF(AM30&gt;0,VLOOKUP(AM30,'[3]2010_HVAC'!$EY$7:$KA$83,122),"")</f>
        <v/>
      </c>
      <c r="AN59" s="22">
        <f>IF(AN30&gt;0,VLOOKUP(AN30,'[3]2010_HVAC'!$EY$7:$KA$83,122),"")</f>
        <v>43.464285714285715</v>
      </c>
      <c r="AO59" s="14">
        <f t="shared" si="51"/>
        <v>49425.389458746526</v>
      </c>
      <c r="AP59" s="23">
        <f>IF(AP30&gt;0,VLOOKUP(AP30,'[3]2010_Envelope'!$BH$6:$CR$128,35),"")</f>
        <v>7.4925179062074339</v>
      </c>
      <c r="AQ59" s="23">
        <f>IF(AQ30&gt;0,VLOOKUP(AQ30,'[3]2010_Envelope'!$BH$6:$CR$128,35),"")</f>
        <v>51.616714947374888</v>
      </c>
      <c r="AR59" s="23" t="str">
        <f>IF(AR30&gt;0,VLOOKUP(AR30,'[3]2010_Envelope'!$BH$6:$CR$128,35),"")</f>
        <v/>
      </c>
      <c r="AS59" s="23">
        <f>IF(AS30&gt;0,VLOOKUP(AS30,'[3]2010_Envelope'!$BH$6:$CR$128,35),"")</f>
        <v>84.495867768595033</v>
      </c>
      <c r="AT59" s="23" t="str">
        <f>IF(AT30&gt;0,VLOOKUP(AT30,'[3]2010_Envelope'!$BH$6:$CR$128,35),"")</f>
        <v/>
      </c>
      <c r="AU59" s="23" t="str">
        <f>IF(AU30&gt;0,VLOOKUP(AU30,'[3]2010_Envelope'!$BH$6:$CR$128,35),"")</f>
        <v/>
      </c>
      <c r="AV59" s="22" t="str">
        <f>IF(AV30&gt;0,VLOOKUP(AV30,'[3]2010_HVAC'!$EY$7:$KA$83,125),"")</f>
        <v/>
      </c>
      <c r="AW59" s="22" t="str">
        <f>IF(AW30&gt;0,VLOOKUP(AW30,'[3]2010_HVAC'!$EY$7:$KA$83,125),"")</f>
        <v/>
      </c>
      <c r="AX59" s="22" t="str">
        <f>IF(AX30&gt;0,VLOOKUP(AX30,'[3]2010_HVAC'!$EY$7:$KA$83,125),"")</f>
        <v/>
      </c>
      <c r="AY59" s="61">
        <f>VLOOKUP($C59,[1]Performance!$A$3:$K$36,4)</f>
        <v>2</v>
      </c>
      <c r="AZ59" s="61">
        <f t="shared" si="52"/>
        <v>127</v>
      </c>
      <c r="BA59" s="22">
        <f>IF(BA30&gt;0,VLOOKUP(BA30,'[3]2010_HVAC'!$EY$7:$KA$83,AZ59),"")</f>
        <v>7.6896969696969686</v>
      </c>
      <c r="BB59" s="22" t="str">
        <f>IF(BB30&gt;0,VLOOKUP(BB30,'[3]2010_HVAC'!$EY$7:$KA$83,125),"")</f>
        <v/>
      </c>
      <c r="BC59" s="22">
        <f>IF(BC30&gt;0,VLOOKUP(BC30,'[3]2010_HVAC'!$EY$7:$KA$83,125),"")</f>
        <v>15.778474576271186</v>
      </c>
      <c r="BD59" s="22">
        <f>IF(BD30&gt;0,VLOOKUP(BD30,'[3]2010_HVAC'!$EY$7:$KA$83,125),"")</f>
        <v>0.20160260012903336</v>
      </c>
      <c r="BE59" s="22" t="str">
        <f>IF(BE30&gt;0,VLOOKUP(BE30,'[3]2010_HVAC'!$EY$7:$KA$83,125),"")</f>
        <v/>
      </c>
      <c r="BF59" s="22">
        <f>IF(BF30&gt;0,VLOOKUP(BF30,'[3]2010_HVAC'!$EY$7:$KA$83,125),"")</f>
        <v>27.044444444444444</v>
      </c>
      <c r="BG59" s="14">
        <f t="shared" si="53"/>
        <v>192376.12602059179</v>
      </c>
      <c r="BH59" s="21">
        <f>IF($N59&gt;0,VLOOKUP($C59,[2]Helsinki!$AB$7:$AN$40,$N59))/((IF($P59=1,'3 PlantsCodes'!$D$26,IF($P59=2,'3 PlantsCodes'!$D$27,IF($P59=3,'3 PlantsCodes'!$D$28,IF($P59=4,'3 PlantsCodes'!#REF!)))))*IF($R59=1,'3 PlantsCodes'!$D$31,IF(FI_Helsinki!$R59=2,'3 PlantsCodes'!$D$32)))</f>
        <v>83.659006509319184</v>
      </c>
      <c r="BI59" s="21">
        <f>IF($O59&gt;0,VLOOKUP($C59,[2]Helsinki!$AB$7:$AN$40,$O59),0)/(IF($Q59=1,'3 PlantsCodes'!$E$26,IF($Q59=3,'3 PlantsCodes'!$E$28,IF($Q59=4,'3 PlantsCodes'!$E$29,1)))*IF($R59=1,'3 PlantsCodes'!$E$31,IF($R59=2,'3 PlantsCodes'!$E$32)))</f>
        <v>0</v>
      </c>
      <c r="BJ59" s="21">
        <f>VLOOKUP($C59,[2]Helsinki!$AB$6:$AZ$40,$T59)</f>
        <v>16.66</v>
      </c>
      <c r="BK59" s="21">
        <f>VLOOKUP($C59,[2]Helsinki!$B$7:$Y$40,18)</f>
        <v>11.353794285713454</v>
      </c>
      <c r="BL59" s="21">
        <f>VLOOKUP($C59,[2]Helsinki!$B$7:$AA$40,26)</f>
        <v>0.45483254982111748</v>
      </c>
      <c r="BM59" s="22">
        <f>IF($V59=1,-[4]SFH!$E$6,0)</f>
        <v>-15.842857142857143</v>
      </c>
      <c r="BN59" s="63" t="s">
        <v>38</v>
      </c>
      <c r="BO59" s="21">
        <f>IF($N59&gt;0,VLOOKUP($C59,[1]Helsinki!$AB$7:$AN$40,$N59))/((IF($P59=1,'3 PlantsCodes'!$D$26,IF($P59=2,'3 PlantsCodes'!$D$27,IF($P59=3,'3 PlantsCodes'!$D$28,IF($P59=4,'3 PlantsCodes'!D53)))))*IF($R59=1,'3 PlantsCodes'!$D$31,IF(FI_Helsinki!$R59=2,'3 PlantsCodes'!$D$32)))</f>
        <v>84.261107655338563</v>
      </c>
      <c r="BP59" s="21">
        <f>IF($O59&gt;0,VLOOKUP($C59,[1]Helsinki!$AB$7:$AN$40,$O59),0)/(IF($Q59=1,'3 PlantsCodes'!$E$26,IF($Q59=3,'3 PlantsCodes'!$E$28,IF($Q59=4,'3 PlantsCodes'!$E$29,1)))*IF($R59=1,'3 PlantsCodes'!$E$31,IF($R59=2,'3 PlantsCodes'!$E$32)))</f>
        <v>0</v>
      </c>
      <c r="BQ59" s="21">
        <f>VLOOKUP($C59,[1]Helsinki!$AB$6:$AZ$40,$T59)</f>
        <v>25.72</v>
      </c>
      <c r="BR59" s="21">
        <f>VLOOKUP($C59,[1]Helsinki!$B$7:$Y$40,18)</f>
        <v>11.676460606061633</v>
      </c>
      <c r="BS59" s="21">
        <f>VLOOKUP($C59,[1]Helsinki!$B$7:$AA$40,26)</f>
        <v>0.41029762864387198</v>
      </c>
      <c r="BT59" s="22">
        <f>IF($V59=1,-[4]AB!$E$6,0)</f>
        <v>-9.9202020202020194</v>
      </c>
      <c r="BU59" s="63" t="s">
        <v>38</v>
      </c>
    </row>
    <row r="60" spans="1:73" x14ac:dyDescent="0.25">
      <c r="A60" s="193"/>
      <c r="B60" s="18">
        <v>26</v>
      </c>
      <c r="C60" s="26">
        <f t="shared" si="57"/>
        <v>29</v>
      </c>
      <c r="D60" s="55" t="str">
        <f t="shared" si="57"/>
        <v/>
      </c>
      <c r="E60" s="55" t="str">
        <f t="shared" si="57"/>
        <v/>
      </c>
      <c r="F60" s="54" t="str">
        <f t="shared" si="57"/>
        <v/>
      </c>
      <c r="G60" s="54" t="str">
        <f t="shared" si="57"/>
        <v/>
      </c>
      <c r="H60" s="54">
        <f t="shared" si="57"/>
        <v>1</v>
      </c>
      <c r="I60" s="54">
        <f t="shared" si="57"/>
        <v>4</v>
      </c>
      <c r="J60" s="54">
        <f t="shared" si="57"/>
        <v>2</v>
      </c>
      <c r="K60" s="54">
        <f t="shared" si="57"/>
        <v>1</v>
      </c>
      <c r="L60" s="54">
        <f t="shared" si="57"/>
        <v>2</v>
      </c>
      <c r="M60" s="96">
        <f t="shared" si="57"/>
        <v>4212</v>
      </c>
      <c r="N60" s="54">
        <f t="shared" si="57"/>
        <v>9</v>
      </c>
      <c r="O60" s="54">
        <f t="shared" si="57"/>
        <v>0</v>
      </c>
      <c r="P60" s="54">
        <f t="shared" si="57"/>
        <v>2</v>
      </c>
      <c r="Q60" s="54">
        <f t="shared" si="57"/>
        <v>0</v>
      </c>
      <c r="R60" s="54">
        <f t="shared" si="57"/>
        <v>2</v>
      </c>
      <c r="S60" s="54" t="str">
        <f t="shared" si="57"/>
        <v>o</v>
      </c>
      <c r="T60" s="26">
        <f t="shared" si="57"/>
        <v>24</v>
      </c>
      <c r="U60" s="54">
        <f t="shared" si="57"/>
        <v>1</v>
      </c>
      <c r="V60" s="54">
        <f t="shared" si="57"/>
        <v>1</v>
      </c>
      <c r="W60" s="8"/>
      <c r="X60" s="23">
        <f>IF(X31&gt;0,VLOOKUP(X31,'[3]2010_Envelope'!$BH$6:$CR$128,34),"")</f>
        <v>15.483657297973478</v>
      </c>
      <c r="Y60" s="23">
        <f>IF(Y31&gt;0,VLOOKUP(Y31,'[3]2010_Envelope'!$BH$6:$CR$128,34),"")</f>
        <v>157.01658907566383</v>
      </c>
      <c r="Z60" s="23" t="str">
        <f>IF(Z31&gt;0,VLOOKUP(Z31,'[3]2010_Envelope'!$BH$6:$CR$128,34),"")</f>
        <v/>
      </c>
      <c r="AA60" s="23">
        <f>IF(AA31&gt;0,VLOOKUP(AA31,'[3]2010_Envelope'!$BH$6:$CR$128,34),"")</f>
        <v>91.729870129870136</v>
      </c>
      <c r="AB60" s="23" t="str">
        <f>IF(AB31&gt;0,VLOOKUP(AB31,'[3]2010_Envelope'!$BH$6:$CR$128,34),"")</f>
        <v/>
      </c>
      <c r="AC60" s="23" t="str">
        <f>IF(AC31&gt;0,VLOOKUP(AC31,'[3]2010_Envelope'!$BH$6:$CR$128,34),"")</f>
        <v/>
      </c>
      <c r="AD60" s="22">
        <f>IF(AD31&gt;0,VLOOKUP(AD31,'[3]2010_HVAC'!$EY$7:$KA$83,122),"")</f>
        <v>14.215995762711863</v>
      </c>
      <c r="AE60" s="22" t="str">
        <f>IF(AE31&gt;0,VLOOKUP(AE31,'[3]2010_HVAC'!$EY$7:$KA$83,122),"")</f>
        <v/>
      </c>
      <c r="AF60" s="22" t="str">
        <f>IF(AF31&gt;0,VLOOKUP(AF31,'[3]2010_HVAC'!$EY$7:$KA$83,122),"")</f>
        <v/>
      </c>
      <c r="AG60" s="61">
        <f>VLOOKUP($C60,[2]Performance!$A$3:$K$36,4)</f>
        <v>2</v>
      </c>
      <c r="AH60" s="61">
        <f t="shared" si="50"/>
        <v>124</v>
      </c>
      <c r="AI60" s="22">
        <f>IF(AI31&gt;0,VLOOKUP(AI31,'[3]2010_HVAC'!$EY$7:$KA$83,AH60),"")</f>
        <v>16.992857142857144</v>
      </c>
      <c r="AJ60" s="22" t="str">
        <f>IF(AJ31&gt;0,VLOOKUP(AJ31,'[3]2010_HVAC'!$EY$7:$KA$83,122),"")</f>
        <v/>
      </c>
      <c r="AK60" s="22">
        <f>IF(AK31&gt;0,VLOOKUP(AK31,'[3]2010_HVAC'!$EY$7:$KA$83,122),"")</f>
        <v>25.5</v>
      </c>
      <c r="AL60" s="22">
        <f>IF(AL31&gt;0,VLOOKUP(AL31,'[3]2010_HVAC'!$EY$7:$KA$83,122),"")</f>
        <v>2.851236773253472</v>
      </c>
      <c r="AM60" s="22">
        <f>IF(AM31&gt;0,VLOOKUP(AM31,'[3]2010_HVAC'!$EY$7:$KA$83,122),"")</f>
        <v>9.0142857142857142</v>
      </c>
      <c r="AN60" s="22">
        <f>IF(AN31&gt;0,VLOOKUP(AN31,'[3]2010_HVAC'!$EY$7:$KA$83,122),"")</f>
        <v>43.464285714285715</v>
      </c>
      <c r="AO60" s="14">
        <f t="shared" si="51"/>
        <v>52677.628865526196</v>
      </c>
      <c r="AP60" s="23">
        <f>IF(AP31&gt;0,VLOOKUP(AP31,'[3]2010_Envelope'!$BH$6:$CR$128,35),"")</f>
        <v>7.4925179062074339</v>
      </c>
      <c r="AQ60" s="23">
        <f>IF(AQ31&gt;0,VLOOKUP(AQ31,'[3]2010_Envelope'!$BH$6:$CR$128,35),"")</f>
        <v>51.616714947374888</v>
      </c>
      <c r="AR60" s="23" t="str">
        <f>IF(AR31&gt;0,VLOOKUP(AR31,'[3]2010_Envelope'!$BH$6:$CR$128,35),"")</f>
        <v/>
      </c>
      <c r="AS60" s="23">
        <f>IF(AS31&gt;0,VLOOKUP(AS31,'[3]2010_Envelope'!$BH$6:$CR$128,35),"")</f>
        <v>84.495867768595033</v>
      </c>
      <c r="AT60" s="23" t="str">
        <f>IF(AT31&gt;0,VLOOKUP(AT31,'[3]2010_Envelope'!$BH$6:$CR$128,35),"")</f>
        <v/>
      </c>
      <c r="AU60" s="23" t="str">
        <f>IF(AU31&gt;0,VLOOKUP(AU31,'[3]2010_Envelope'!$BH$6:$CR$128,35),"")</f>
        <v/>
      </c>
      <c r="AV60" s="22">
        <f>IF(AV31&gt;0,VLOOKUP(AV31,'[3]2010_HVAC'!$EY$7:$KA$83,125),"")</f>
        <v>14.221739599383666</v>
      </c>
      <c r="AW60" s="22">
        <f>IF(AW31&gt;0,VLOOKUP(AW31,'[3]2010_HVAC'!$EY$7:$KA$83,125),"")</f>
        <v>14.005656565656563</v>
      </c>
      <c r="AX60" s="22" t="str">
        <f>IF(AX31&gt;0,VLOOKUP(AX31,'[3]2010_HVAC'!$EY$7:$KA$83,125),"")</f>
        <v/>
      </c>
      <c r="AY60" s="61">
        <f>VLOOKUP($C60,[1]Performance!$A$3:$K$36,4)</f>
        <v>2</v>
      </c>
      <c r="AZ60" s="61">
        <f t="shared" si="52"/>
        <v>127</v>
      </c>
      <c r="BA60" s="22">
        <f>IF(BA31&gt;0,VLOOKUP(BA31,'[3]2010_HVAC'!$EY$7:$KA$83,AZ60),"")</f>
        <v>7.6896969696969686</v>
      </c>
      <c r="BB60" s="22" t="str">
        <f>IF(BB31&gt;0,VLOOKUP(BB31,'[3]2010_HVAC'!$EY$7:$KA$83,125),"")</f>
        <v/>
      </c>
      <c r="BC60" s="22">
        <f>IF(BC31&gt;0,VLOOKUP(BC31,'[3]2010_HVAC'!$EY$7:$KA$83,125),"")</f>
        <v>15.778474576271186</v>
      </c>
      <c r="BD60" s="22">
        <f>IF(BD31&gt;0,VLOOKUP(BD31,'[3]2010_HVAC'!$EY$7:$KA$83,125),"")</f>
        <v>0.20160260012903336</v>
      </c>
      <c r="BE60" s="22">
        <f>IF(BE31&gt;0,VLOOKUP(BE31,'[3]2010_HVAC'!$EY$7:$KA$83,125),"")</f>
        <v>11.070707070707071</v>
      </c>
      <c r="BF60" s="22">
        <f>IF(BF31&gt;0,VLOOKUP(BF31,'[3]2010_HVAC'!$EY$7:$KA$83,125),"")</f>
        <v>27.044444444444444</v>
      </c>
      <c r="BG60" s="14">
        <f t="shared" si="53"/>
        <v>231281.24822398162</v>
      </c>
      <c r="BH60" s="21">
        <f>IF($N60&gt;0,VLOOKUP($C60,[2]Helsinki!$AB$7:$AN$40,$N60))/((IF($P60=1,'3 PlantsCodes'!$D$26,IF($P60=2,'3 PlantsCodes'!$D$27,IF($P60=3,'3 PlantsCodes'!$D$28,IF($P60=4,'3 PlantsCodes'!#REF!)))))*IF($R60=1,'3 PlantsCodes'!$D$31,IF(FI_Helsinki!$R60=2,'3 PlantsCodes'!$D$32)))</f>
        <v>56.467024724567572</v>
      </c>
      <c r="BI60" s="21">
        <f>IF($O60&gt;0,VLOOKUP($C60,[2]Helsinki!$AB$7:$AN$40,$O60),0)/(IF($Q60=1,'3 PlantsCodes'!$E$26,IF($Q60=3,'3 PlantsCodes'!$E$28,IF($Q60=4,'3 PlantsCodes'!$E$29,1)))*IF($R60=1,'3 PlantsCodes'!$E$31,IF($R60=2,'3 PlantsCodes'!$E$32)))</f>
        <v>0</v>
      </c>
      <c r="BJ60" s="21">
        <f>VLOOKUP($C60,[2]Helsinki!$AB$6:$AZ$40,$T60)</f>
        <v>10.488571428571429</v>
      </c>
      <c r="BK60" s="21">
        <f>VLOOKUP($C60,[2]Helsinki!$B$7:$Y$40,18)</f>
        <v>11.353794285713454</v>
      </c>
      <c r="BL60" s="21">
        <f>VLOOKUP($C60,[2]Helsinki!$B$7:$AA$40,26)</f>
        <v>4.8292130730499805</v>
      </c>
      <c r="BM60" s="22">
        <f>IF($V60=1,-[4]SFH!$E$6,0)</f>
        <v>-15.842857142857143</v>
      </c>
      <c r="BN60" s="63" t="s">
        <v>38</v>
      </c>
      <c r="BO60" s="21">
        <f>IF($N60&gt;0,VLOOKUP($C60,[1]Helsinki!$AB$7:$AN$40,$N60))/((IF($P60=1,'3 PlantsCodes'!$D$26,IF($P60=2,'3 PlantsCodes'!$D$27,IF($P60=3,'3 PlantsCodes'!$D$28,IF($P60=4,'3 PlantsCodes'!D54)))))*IF($R60=1,'3 PlantsCodes'!$D$31,IF(FI_Helsinki!$R60=2,'3 PlantsCodes'!$D$32)))</f>
        <v>57.313551255802828</v>
      </c>
      <c r="BP60" s="21">
        <f>IF($O60&gt;0,VLOOKUP($C60,[1]Helsinki!$AB$7:$AN$40,$O60),0)/(IF($Q60=1,'3 PlantsCodes'!$E$26,IF($Q60=3,'3 PlantsCodes'!$E$28,IF($Q60=4,'3 PlantsCodes'!$E$29,1)))*IF($R60=1,'3 PlantsCodes'!$E$31,IF($R60=2,'3 PlantsCodes'!$E$32)))</f>
        <v>0</v>
      </c>
      <c r="BQ60" s="21">
        <f>VLOOKUP($C60,[1]Helsinki!$AB$6:$AZ$40,$T60)</f>
        <v>16.656363636363636</v>
      </c>
      <c r="BR60" s="21">
        <f>VLOOKUP($C60,[1]Helsinki!$B$7:$Y$40,18)</f>
        <v>11.676460606061633</v>
      </c>
      <c r="BS60" s="21">
        <f>VLOOKUP($C60,[1]Helsinki!$B$7:$AA$40,26)</f>
        <v>4.6460089505824111</v>
      </c>
      <c r="BT60" s="22">
        <f>IF($V60=1,-[4]AB!$E$6,0)</f>
        <v>-9.9202020202020194</v>
      </c>
      <c r="BU60" s="63" t="s">
        <v>38</v>
      </c>
    </row>
    <row r="63" spans="1:73" ht="15.75" thickBot="1" x14ac:dyDescent="0.3"/>
    <row r="64" spans="1:73" ht="57" customHeight="1" thickBot="1" x14ac:dyDescent="0.3">
      <c r="A64" s="56"/>
      <c r="B64" s="169" t="s">
        <v>32</v>
      </c>
      <c r="C64" s="170"/>
      <c r="D64" s="170"/>
      <c r="E64" s="170"/>
      <c r="F64" s="170"/>
      <c r="G64" s="170"/>
      <c r="H64" s="170"/>
      <c r="I64" s="170"/>
      <c r="J64" s="170"/>
      <c r="K64" s="170"/>
      <c r="L64" s="170"/>
      <c r="M64" s="170"/>
      <c r="N64" s="170"/>
      <c r="O64" s="170"/>
      <c r="P64" s="170"/>
      <c r="Q64" s="170"/>
      <c r="R64" s="170"/>
      <c r="S64" s="170"/>
      <c r="T64" s="170"/>
      <c r="U64" s="170"/>
      <c r="V64" s="170"/>
      <c r="W64" s="171"/>
      <c r="X64" s="172" t="s">
        <v>7</v>
      </c>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4"/>
      <c r="BH64" s="172" t="s">
        <v>52</v>
      </c>
      <c r="BI64" s="182"/>
      <c r="BJ64" s="182"/>
      <c r="BK64" s="182"/>
      <c r="BL64" s="182"/>
      <c r="BM64" s="182"/>
      <c r="BN64" s="182"/>
      <c r="BO64" s="182"/>
      <c r="BP64" s="182"/>
      <c r="BQ64" s="182"/>
      <c r="BR64" s="182"/>
      <c r="BS64" s="182"/>
      <c r="BT64" s="182"/>
      <c r="BU64" s="183"/>
    </row>
    <row r="65" spans="1:73" ht="15.75" thickBot="1" x14ac:dyDescent="0.3">
      <c r="A65" s="185" t="s">
        <v>0</v>
      </c>
      <c r="B65" s="2" t="s">
        <v>1</v>
      </c>
      <c r="C65" s="116"/>
      <c r="D65" s="178" t="s">
        <v>50</v>
      </c>
      <c r="E65" s="179"/>
      <c r="F65" s="179"/>
      <c r="G65" s="179"/>
      <c r="H65" s="180"/>
      <c r="I65" s="180"/>
      <c r="J65" s="180"/>
      <c r="K65" s="180"/>
      <c r="L65" s="180"/>
      <c r="M65" s="180"/>
      <c r="N65" s="180"/>
      <c r="O65" s="180"/>
      <c r="P65" s="180"/>
      <c r="Q65" s="180"/>
      <c r="R65" s="180"/>
      <c r="S65" s="180"/>
      <c r="T65" s="180"/>
      <c r="U65" s="180"/>
      <c r="V65" s="181"/>
      <c r="W65" s="3"/>
      <c r="X65" s="175" t="s">
        <v>22</v>
      </c>
      <c r="Y65" s="176"/>
      <c r="Z65" s="176"/>
      <c r="AA65" s="176"/>
      <c r="AB65" s="176"/>
      <c r="AC65" s="176"/>
      <c r="AD65" s="176"/>
      <c r="AE65" s="176"/>
      <c r="AF65" s="176"/>
      <c r="AG65" s="176"/>
      <c r="AH65" s="176"/>
      <c r="AI65" s="176"/>
      <c r="AJ65" s="176"/>
      <c r="AK65" s="176"/>
      <c r="AL65" s="176"/>
      <c r="AM65" s="176"/>
      <c r="AN65" s="177"/>
      <c r="AO65" s="4" t="s">
        <v>2</v>
      </c>
      <c r="AP65" s="175" t="s">
        <v>9</v>
      </c>
      <c r="AQ65" s="176"/>
      <c r="AR65" s="176"/>
      <c r="AS65" s="176"/>
      <c r="AT65" s="176"/>
      <c r="AU65" s="176"/>
      <c r="AV65" s="176"/>
      <c r="AW65" s="176"/>
      <c r="AX65" s="176"/>
      <c r="AY65" s="176"/>
      <c r="AZ65" s="176"/>
      <c r="BA65" s="176"/>
      <c r="BB65" s="176"/>
      <c r="BC65" s="176"/>
      <c r="BD65" s="176"/>
      <c r="BE65" s="176"/>
      <c r="BF65" s="177"/>
      <c r="BG65" s="4" t="s">
        <v>3</v>
      </c>
      <c r="BH65" s="178"/>
      <c r="BI65" s="179"/>
      <c r="BJ65" s="179"/>
      <c r="BK65" s="179"/>
      <c r="BL65" s="179"/>
      <c r="BM65" s="184"/>
      <c r="BN65" s="4" t="s">
        <v>2</v>
      </c>
      <c r="BO65" s="178"/>
      <c r="BP65" s="179"/>
      <c r="BQ65" s="179"/>
      <c r="BR65" s="179"/>
      <c r="BS65" s="179"/>
      <c r="BT65" s="179"/>
      <c r="BU65" s="4" t="s">
        <v>3</v>
      </c>
    </row>
    <row r="66" spans="1:73" ht="31.5" thickTop="1" thickBot="1" x14ac:dyDescent="0.3">
      <c r="A66" s="186"/>
      <c r="B66" s="9"/>
      <c r="C66" s="9" t="s">
        <v>51</v>
      </c>
      <c r="D66" s="9" t="s">
        <v>47</v>
      </c>
      <c r="E66" s="9" t="s">
        <v>48</v>
      </c>
      <c r="F66" s="9" t="s">
        <v>49</v>
      </c>
      <c r="G66" s="9" t="s">
        <v>24</v>
      </c>
      <c r="H66" s="9" t="s">
        <v>13</v>
      </c>
      <c r="I66" s="9" t="s">
        <v>19</v>
      </c>
      <c r="J66" s="9" t="s">
        <v>12</v>
      </c>
      <c r="K66" s="9" t="s">
        <v>34</v>
      </c>
      <c r="L66" s="9" t="s">
        <v>13</v>
      </c>
      <c r="M66" s="9"/>
      <c r="N66" s="9" t="s">
        <v>17</v>
      </c>
      <c r="O66" s="9" t="s">
        <v>18</v>
      </c>
      <c r="P66" s="9" t="s">
        <v>53</v>
      </c>
      <c r="Q66" s="9" t="s">
        <v>54</v>
      </c>
      <c r="R66" s="9" t="s">
        <v>34</v>
      </c>
      <c r="S66" s="9" t="s">
        <v>24</v>
      </c>
      <c r="T66" s="47" t="s">
        <v>20</v>
      </c>
      <c r="U66" s="47" t="s">
        <v>92</v>
      </c>
      <c r="V66" s="47" t="s">
        <v>93</v>
      </c>
      <c r="W66" s="10"/>
      <c r="X66" s="13" t="s">
        <v>11</v>
      </c>
      <c r="Y66" s="13" t="s">
        <v>12</v>
      </c>
      <c r="Z66" s="13" t="s">
        <v>14</v>
      </c>
      <c r="AA66" s="13" t="s">
        <v>15</v>
      </c>
      <c r="AB66" s="13" t="s">
        <v>21</v>
      </c>
      <c r="AC66" s="13" t="s">
        <v>23</v>
      </c>
      <c r="AD66" s="13" t="s">
        <v>100</v>
      </c>
      <c r="AE66" s="13" t="s">
        <v>101</v>
      </c>
      <c r="AF66" s="13" t="s">
        <v>24</v>
      </c>
      <c r="AG66" s="13" t="s">
        <v>38</v>
      </c>
      <c r="AH66" s="13" t="s">
        <v>38</v>
      </c>
      <c r="AI66" s="13" t="s">
        <v>17</v>
      </c>
      <c r="AJ66" s="13" t="s">
        <v>18</v>
      </c>
      <c r="AK66" s="13" t="s">
        <v>19</v>
      </c>
      <c r="AL66" s="13" t="s">
        <v>102</v>
      </c>
      <c r="AM66" s="13" t="s">
        <v>99</v>
      </c>
      <c r="AN66" s="13" t="s">
        <v>16</v>
      </c>
      <c r="AO66" s="16">
        <v>140</v>
      </c>
      <c r="AP66" s="13" t="s">
        <v>11</v>
      </c>
      <c r="AQ66" s="13" t="s">
        <v>12</v>
      </c>
      <c r="AR66" s="13" t="s">
        <v>14</v>
      </c>
      <c r="AS66" s="13" t="s">
        <v>15</v>
      </c>
      <c r="AT66" s="13" t="s">
        <v>21</v>
      </c>
      <c r="AU66" s="13" t="s">
        <v>23</v>
      </c>
      <c r="AV66" s="13" t="s">
        <v>100</v>
      </c>
      <c r="AW66" s="13" t="s">
        <v>101</v>
      </c>
      <c r="AX66" s="13" t="s">
        <v>24</v>
      </c>
      <c r="AY66" s="13" t="s">
        <v>38</v>
      </c>
      <c r="AZ66" s="13" t="s">
        <v>38</v>
      </c>
      <c r="BA66" s="13" t="s">
        <v>17</v>
      </c>
      <c r="BB66" s="13" t="s">
        <v>18</v>
      </c>
      <c r="BC66" s="13" t="s">
        <v>19</v>
      </c>
      <c r="BD66" s="13" t="s">
        <v>102</v>
      </c>
      <c r="BE66" s="13" t="s">
        <v>99</v>
      </c>
      <c r="BF66" s="13" t="s">
        <v>16</v>
      </c>
      <c r="BG66" s="16">
        <v>990</v>
      </c>
      <c r="BH66" s="16" t="s">
        <v>33</v>
      </c>
      <c r="BI66" s="16" t="s">
        <v>34</v>
      </c>
      <c r="BJ66" s="16" t="s">
        <v>20</v>
      </c>
      <c r="BK66" s="16" t="s">
        <v>24</v>
      </c>
      <c r="BL66" s="16" t="s">
        <v>35</v>
      </c>
      <c r="BM66" s="16" t="s">
        <v>36</v>
      </c>
      <c r="BN66" s="16">
        <v>140</v>
      </c>
      <c r="BO66" s="16" t="s">
        <v>33</v>
      </c>
      <c r="BP66" s="16" t="s">
        <v>34</v>
      </c>
      <c r="BQ66" s="16" t="s">
        <v>20</v>
      </c>
      <c r="BR66" s="16" t="s">
        <v>24</v>
      </c>
      <c r="BS66" s="16" t="s">
        <v>35</v>
      </c>
      <c r="BT66" s="16" t="s">
        <v>36</v>
      </c>
      <c r="BU66" s="16">
        <v>990</v>
      </c>
    </row>
    <row r="67" spans="1:73" x14ac:dyDescent="0.25">
      <c r="A67" s="187">
        <v>2020</v>
      </c>
      <c r="B67" s="17">
        <v>1</v>
      </c>
      <c r="C67" s="58">
        <f>VLOOKUP(M67,[1]aux!$A$2:$B$35,2)</f>
        <v>1</v>
      </c>
      <c r="D67" s="54" t="s">
        <v>38</v>
      </c>
      <c r="E67" s="54" t="s">
        <v>42</v>
      </c>
      <c r="F67" s="54" t="s">
        <v>42</v>
      </c>
      <c r="G67" s="54" t="s">
        <v>42</v>
      </c>
      <c r="H67" s="54">
        <v>0</v>
      </c>
      <c r="I67" s="54">
        <f>IF(D67="-",1,IF(D67="o",2,IF(D67="o+",3,IF(D67="+",4))))</f>
        <v>1</v>
      </c>
      <c r="J67" s="54">
        <f>IF(E67="o",1,IF(E67="o+",2,IF(E67="+",3)))</f>
        <v>1</v>
      </c>
      <c r="K67" s="54">
        <f>IF(F67="o",1,IF(F67="+",2))</f>
        <v>1</v>
      </c>
      <c r="L67" s="54">
        <f>IF(H67=0,1,IF(H67=1,2))</f>
        <v>1</v>
      </c>
      <c r="M67" s="96">
        <f>I67*1000+J67*100+K67*10+L67*1</f>
        <v>1111</v>
      </c>
      <c r="N67" s="54">
        <v>2</v>
      </c>
      <c r="O67" s="54">
        <v>0</v>
      </c>
      <c r="P67" s="54">
        <v>2</v>
      </c>
      <c r="Q67" s="54">
        <v>0</v>
      </c>
      <c r="R67" s="54">
        <v>1</v>
      </c>
      <c r="S67" s="54" t="s">
        <v>42</v>
      </c>
      <c r="T67" s="26">
        <f>IF(U67=0,IF(OR(N67=2,N67=3),14,IF(N67=7,16,IF(N67=8,17,IF(N67=9,18,IF(N67=10,19,15))))),IF(U67=1,IF(OR(N67=2,N67=3),20,IF(N67=7,22,IF(N67=8,23,IF(N67=9,24,IF(N67=10,25,21)))))))</f>
        <v>14</v>
      </c>
      <c r="U67" s="54">
        <v>0</v>
      </c>
      <c r="V67" s="54">
        <v>0</v>
      </c>
      <c r="W67" s="7"/>
      <c r="X67" s="11">
        <f>VLOOKUP($C67,[2]Helsinki!$BB$7:$BK$40,5)</f>
        <v>1</v>
      </c>
      <c r="Y67" s="11">
        <f>VLOOKUP($C67,[2]Helsinki!$BB$7:$BK$40,6)</f>
        <v>23</v>
      </c>
      <c r="Z67" s="11">
        <f>VLOOKUP($C67,[2]Helsinki!$BB$7:$BK$40,7)</f>
        <v>0</v>
      </c>
      <c r="AA67" s="11">
        <f>VLOOKUP($C67,[2]Helsinki!$BB$7:$BK$40,8)</f>
        <v>80</v>
      </c>
      <c r="AB67" s="11">
        <f>VLOOKUP($C67,[2]Helsinki!$BB$7:$BK$40,9)</f>
        <v>0</v>
      </c>
      <c r="AC67" s="11">
        <f>VLOOKUP($C67,[2]Helsinki!$BB$7:$BK$40,10)</f>
        <v>102</v>
      </c>
      <c r="AD67" s="12">
        <f>IF($H67=1,169,0)</f>
        <v>0</v>
      </c>
      <c r="AE67" s="12">
        <f>IF($H67=1,167,0)</f>
        <v>0</v>
      </c>
      <c r="AF67" s="12">
        <v>0</v>
      </c>
      <c r="AG67" s="12" t="s">
        <v>38</v>
      </c>
      <c r="AH67" s="12" t="s">
        <v>38</v>
      </c>
      <c r="AI67" s="12">
        <f>IF($N67=2,145,IF($N67=3,118,IF(OR($N67=4,$N67=5,$N67=6),121,IF($N67=7,127,IF($N67=8,133,IF($N67=9,136,IF($N67=10,189,0)))))))</f>
        <v>145</v>
      </c>
      <c r="AJ67" s="12">
        <v>0</v>
      </c>
      <c r="AK67" s="12">
        <f>IF($P67=1,148,IF($P67=2,152,IF($P67=3,154,IF($P67=4,156,0))))</f>
        <v>152</v>
      </c>
      <c r="AL67" s="12">
        <f>IF($R67=1,160,IF($R67=2,162))</f>
        <v>160</v>
      </c>
      <c r="AM67" s="12">
        <f>IF($U67=1,185,0)</f>
        <v>0</v>
      </c>
      <c r="AN67" s="12">
        <f>IF($V67=1,184,0)</f>
        <v>0</v>
      </c>
      <c r="AO67" s="14">
        <f t="shared" ref="AO67:AO92" si="58">AO96/$AO$5</f>
        <v>228.0157265050444</v>
      </c>
      <c r="AP67" s="11">
        <f>VLOOKUP($C67,[1]Helsinki!$BB$7:$BK$40,5)</f>
        <v>1</v>
      </c>
      <c r="AQ67" s="11">
        <f>VLOOKUP($C67,[1]Helsinki!$BB$7:$BK$40,6)</f>
        <v>23</v>
      </c>
      <c r="AR67" s="11">
        <f>VLOOKUP($C67,[1]Helsinki!$BB$7:$BK$40,7)</f>
        <v>0</v>
      </c>
      <c r="AS67" s="11">
        <f>VLOOKUP($C67,[1]Helsinki!$BB$7:$BK$40,8)</f>
        <v>81</v>
      </c>
      <c r="AT67" s="11">
        <f>VLOOKUP($C67,[1]Helsinki!$BB$7:$BK$40,9)</f>
        <v>0</v>
      </c>
      <c r="AU67" s="11">
        <f>VLOOKUP($C67,[1]Helsinki!$BB$7:$BK$40,10)</f>
        <v>103</v>
      </c>
      <c r="AV67" s="12">
        <f>IF($H67=1,170,0)</f>
        <v>0</v>
      </c>
      <c r="AW67" s="12">
        <f>IF($H67=1,168,0)</f>
        <v>0</v>
      </c>
      <c r="AX67" s="12">
        <v>0</v>
      </c>
      <c r="AY67" s="12" t="s">
        <v>38</v>
      </c>
      <c r="AZ67" s="12" t="s">
        <v>38</v>
      </c>
      <c r="BA67" s="12">
        <f>IF($N67=2,146,IF($N67=3,119,IF(OR($N67=4,$N67=5,$N67=6),122,IF($N67=7,128,IF($N67=8,134,IF($N67=9,138,IF($N67=10,190,0)))))))</f>
        <v>146</v>
      </c>
      <c r="BB67" s="12">
        <v>0</v>
      </c>
      <c r="BC67" s="12">
        <f>IF($P67=1,149,IF($P67=2,153,IF($P67=3,155,IF($P67=4,157,0))))</f>
        <v>153</v>
      </c>
      <c r="BD67" s="12">
        <f>IF($R67=1,160,IF($R67=2,162))</f>
        <v>160</v>
      </c>
      <c r="BE67" s="12">
        <f>IF($U67=1,186,0)</f>
        <v>0</v>
      </c>
      <c r="BF67" s="12">
        <f>IF($V67=1,184,0)</f>
        <v>0</v>
      </c>
      <c r="BG67" s="14">
        <f t="shared" ref="BG67:BG92" si="59">BG96/$BG$5</f>
        <v>101.70166809265632</v>
      </c>
      <c r="BH67" s="21">
        <f>IF($N67=2,BH96*'4 PEF'!$D$4,IF(OR($N67=3,$N67=4,$N67=5,$N67=6),BH96*'4 PEF'!$D$5,IF(OR($N67=7,$N67=8),BH96*'4 PEF'!$D$10,IF($N67=9,BH96*'4 PEF'!$D$7,IF($N67=10,BH96*'4 PEF'!$D$6)))))</f>
        <v>144.57288685292966</v>
      </c>
      <c r="BI67" s="21">
        <f>BI96*'4 PEF'!$D$10</f>
        <v>0</v>
      </c>
      <c r="BJ67" s="21">
        <f>IF($N67=2,BJ96*'4 PEF'!$D$4,IF(OR($N67=3,$N67=4,$N67=5,$N67=6),BJ96*'4 PEF'!$D$5,IF(OR($N67=7,$N67=8),BJ96*'4 PEF'!$D$10,IF($N67=9,BJ96*'4 PEF'!$D$7,IF($N67=10,BJ96*'4 PEF'!$D$6)))))</f>
        <v>11.661999999999999</v>
      </c>
      <c r="BK67" s="21">
        <f>BK96*'4 PEF'!$D$10</f>
        <v>29.74694102856925</v>
      </c>
      <c r="BL67" s="21">
        <f>BL96*'4 PEF'!$D$10</f>
        <v>1.7086579131336228</v>
      </c>
      <c r="BM67" s="39">
        <f>BM96*'4 PEF'!$D$10</f>
        <v>0</v>
      </c>
      <c r="BN67" s="40">
        <f>SUM(BH67:BM67)</f>
        <v>187.69048579463254</v>
      </c>
      <c r="BO67" s="21">
        <f>IF($N67=2,BO96*'4 PEF'!$D$4,IF(OR($N67=3,$N67=4,$N67=5,$N67=6),BO96*'4 PEF'!$D$5,IF(OR($N67=7,$N67=8),BO96*'4 PEF'!$D$10,IF($N67=9,BO96*'4 PEF'!$D$7,IF($N67=10,BO96*'4 PEF'!$D$6)))))</f>
        <v>125.48560444871464</v>
      </c>
      <c r="BP67" s="21">
        <f>BP96*'4 PEF'!$D$10</f>
        <v>0</v>
      </c>
      <c r="BQ67" s="21">
        <f>IF($N67=2,BQ96*'4 PEF'!$D$4,IF(OR($N67=3,$N67=4,$N67=5,$N67=6),BQ96*'4 PEF'!$D$5,IF(OR($N67=7,$N67=8),BQ96*'4 PEF'!$D$10,IF($N67=9,BQ96*'4 PEF'!$D$7,IF($N67=10,BQ96*'4 PEF'!$D$6)))))</f>
        <v>18.003999999999998</v>
      </c>
      <c r="BR67" s="21">
        <f>BR96*'4 PEF'!$D$10</f>
        <v>30.592326787881479</v>
      </c>
      <c r="BS67" s="21">
        <f>BS96*'4 PEF'!$D$10</f>
        <v>1.4479331106065987</v>
      </c>
      <c r="BT67" s="39">
        <f>BT96*'4 PEF'!$D$10</f>
        <v>0</v>
      </c>
      <c r="BU67" s="40">
        <f>SUM(BO67:BT67)</f>
        <v>175.52986434720273</v>
      </c>
    </row>
    <row r="68" spans="1:73" x14ac:dyDescent="0.25">
      <c r="A68" s="188"/>
      <c r="B68" s="18">
        <v>2</v>
      </c>
      <c r="C68" s="26">
        <f>VLOOKUP(M68,[1]aux!$A$2:$B$35,2)</f>
        <v>9</v>
      </c>
      <c r="D68" s="55" t="s">
        <v>42</v>
      </c>
      <c r="E68" s="55" t="s">
        <v>40</v>
      </c>
      <c r="F68" s="54" t="s">
        <v>42</v>
      </c>
      <c r="G68" s="54" t="s">
        <v>42</v>
      </c>
      <c r="H68" s="54">
        <v>0</v>
      </c>
      <c r="I68" s="54">
        <f t="shared" ref="I68:I86" si="60">IF(D68="-",1,IF(D68="o",2,IF(D68="o+",3,IF(D68="+",4))))</f>
        <v>2</v>
      </c>
      <c r="J68" s="54">
        <f t="shared" ref="J68:J86" si="61">IF(E68="o",1,IF(E68="o+",2,IF(E68="+",3)))</f>
        <v>2</v>
      </c>
      <c r="K68" s="54">
        <f t="shared" ref="K68:K86" si="62">IF(F68="o",1,IF(F68="+",2))</f>
        <v>1</v>
      </c>
      <c r="L68" s="54">
        <f t="shared" ref="L68:L86" si="63">IF(H68=0,1,IF(H68=1,2))</f>
        <v>1</v>
      </c>
      <c r="M68" s="96">
        <f t="shared" ref="M68:M92" si="64">I68*1000+J68*100+K68*10+L68*1</f>
        <v>2211</v>
      </c>
      <c r="N68" s="54">
        <v>9</v>
      </c>
      <c r="O68" s="54">
        <v>0</v>
      </c>
      <c r="P68" s="54">
        <v>2</v>
      </c>
      <c r="Q68" s="54">
        <v>0</v>
      </c>
      <c r="R68" s="54">
        <v>2</v>
      </c>
      <c r="S68" s="54" t="s">
        <v>42</v>
      </c>
      <c r="T68" s="26">
        <f t="shared" ref="T68:T83" si="65">IF(U68=0,IF(OR(N68=2,N68=3),14,IF(N68=7,16,IF(N68=8,17,IF(N68=9,18,IF(N68=10,19,15))))),IF(U68=1,IF(OR(N68=2,N68=3),20,IF(N68=7,22,IF(N68=8,23,IF(N68=9,24,IF(N68=10,25,21)))))))</f>
        <v>18</v>
      </c>
      <c r="U68" s="54">
        <v>0</v>
      </c>
      <c r="V68" s="54">
        <v>0</v>
      </c>
      <c r="W68" s="19"/>
      <c r="X68" s="11">
        <f>VLOOKUP($C68,[2]Helsinki!$BB$7:$BK$40,5)</f>
        <v>13</v>
      </c>
      <c r="Y68" s="11">
        <f>VLOOKUP($C68,[2]Helsinki!$BB$7:$BK$40,6)</f>
        <v>33</v>
      </c>
      <c r="Z68" s="11">
        <f>VLOOKUP($C68,[2]Helsinki!$BB$7:$BK$40,7)</f>
        <v>63</v>
      </c>
      <c r="AA68" s="11">
        <f>VLOOKUP($C68,[2]Helsinki!$BB$7:$BK$40,8)</f>
        <v>92</v>
      </c>
      <c r="AB68" s="11">
        <f>VLOOKUP($C68,[2]Helsinki!$BB$7:$BK$40,9)</f>
        <v>0</v>
      </c>
      <c r="AC68" s="11">
        <f>VLOOKUP($C68,[2]Helsinki!$BB$7:$BK$40,10)</f>
        <v>102</v>
      </c>
      <c r="AD68" s="12">
        <f t="shared" ref="AD68:AD92" si="66">IF($H68=1,169,0)</f>
        <v>0</v>
      </c>
      <c r="AE68" s="12">
        <f t="shared" ref="AE68:AE92" si="67">IF($H68=1,167,0)</f>
        <v>0</v>
      </c>
      <c r="AF68" s="12">
        <v>0</v>
      </c>
      <c r="AG68" s="12" t="s">
        <v>38</v>
      </c>
      <c r="AH68" s="12" t="s">
        <v>38</v>
      </c>
      <c r="AI68" s="12">
        <f t="shared" ref="AI68:AI92" si="68">IF($N68=2,145,IF($N68=3,118,IF(OR($N68=4,$N68=5,$N68=6),121,IF($N68=7,127,IF($N68=8,133,IF($N68=9,136,IF($N68=10,189,0)))))))</f>
        <v>136</v>
      </c>
      <c r="AJ68" s="12">
        <v>0</v>
      </c>
      <c r="AK68" s="12">
        <f t="shared" ref="AK68:AK92" si="69">IF($P68=1,148,IF($P68=2,152,IF($P68=3,154,IF($P68=4,156,0))))</f>
        <v>152</v>
      </c>
      <c r="AL68" s="12">
        <f t="shared" ref="AL68:AL92" si="70">IF($R68=1,160,IF($R68=2,162))</f>
        <v>162</v>
      </c>
      <c r="AM68" s="12">
        <f t="shared" ref="AM68:AM92" si="71">IF($U68=1,185,0)</f>
        <v>0</v>
      </c>
      <c r="AN68" s="12">
        <f t="shared" ref="AN68:AN92" si="72">IF($V68=1,184,0)</f>
        <v>0</v>
      </c>
      <c r="AO68" s="14">
        <f t="shared" si="58"/>
        <v>269.81827045175186</v>
      </c>
      <c r="AP68" s="11">
        <f>VLOOKUP($C68,[1]Helsinki!$BB$7:$BK$40,5)</f>
        <v>13</v>
      </c>
      <c r="AQ68" s="11">
        <f>VLOOKUP($C68,[1]Helsinki!$BB$7:$BK$40,6)</f>
        <v>33</v>
      </c>
      <c r="AR68" s="11">
        <f>VLOOKUP($C68,[1]Helsinki!$BB$7:$BK$40,7)</f>
        <v>0</v>
      </c>
      <c r="AS68" s="11">
        <f>VLOOKUP($C68,[1]Helsinki!$BB$7:$BK$40,8)</f>
        <v>93</v>
      </c>
      <c r="AT68" s="11">
        <f>VLOOKUP($C68,[1]Helsinki!$BB$7:$BK$40,9)</f>
        <v>0</v>
      </c>
      <c r="AU68" s="11">
        <f>VLOOKUP($C68,[1]Helsinki!$BB$7:$BK$40,10)</f>
        <v>103</v>
      </c>
      <c r="AV68" s="12">
        <f t="shared" ref="AV68:AV92" si="73">IF($H68=1,170,0)</f>
        <v>0</v>
      </c>
      <c r="AW68" s="12">
        <f t="shared" ref="AW68:AW92" si="74">IF($H68=1,168,0)</f>
        <v>0</v>
      </c>
      <c r="AX68" s="12">
        <v>0</v>
      </c>
      <c r="AY68" s="12" t="s">
        <v>38</v>
      </c>
      <c r="AZ68" s="12" t="s">
        <v>38</v>
      </c>
      <c r="BA68" s="12">
        <f t="shared" ref="BA68:BA92" si="75">IF($N68=2,146,IF($N68=3,119,IF(OR($N68=4,$N68=5,$N68=6),122,IF($N68=7,128,IF($N68=8,134,IF($N68=9,138,IF($N68=10,190,0)))))))</f>
        <v>138</v>
      </c>
      <c r="BB68" s="12">
        <v>0</v>
      </c>
      <c r="BC68" s="12">
        <f t="shared" ref="BC68:BC92" si="76">IF($P68=1,149,IF($P68=2,153,IF($P68=3,155,IF($P68=4,157,0))))</f>
        <v>153</v>
      </c>
      <c r="BD68" s="12">
        <f t="shared" ref="BD68:BD92" si="77">IF($R68=1,160,IF($R68=2,162))</f>
        <v>162</v>
      </c>
      <c r="BE68" s="12">
        <f t="shared" ref="BE68:BE92" si="78">IF($U68=1,186,0)</f>
        <v>0</v>
      </c>
      <c r="BF68" s="12">
        <f t="shared" ref="BF68:BF92" si="79">IF($V68=1,184,0)</f>
        <v>0</v>
      </c>
      <c r="BG68" s="14">
        <f t="shared" si="59"/>
        <v>151.79587678996498</v>
      </c>
      <c r="BH68" s="21">
        <f>IF($N68=2,BH97*'4 PEF'!$D$4,IF(OR($N68=3,$N68=4,$N68=5,$N68=6),BH97*'4 PEF'!$D$5,IF(OR($N68=7,$N68=8),BH97*'4 PEF'!$D$10,IF($N68=9,BH97*'4 PEF'!$D$7,IF($N68=10,BH97*'4 PEF'!$D$6)))))</f>
        <v>65.71985529784908</v>
      </c>
      <c r="BI68" s="21">
        <f>BI97*'4 PEF'!$D$10</f>
        <v>0</v>
      </c>
      <c r="BJ68" s="21">
        <f>IF($N68=2,BJ97*'4 PEF'!$D$4,IF(OR($N68=3,$N68=4,$N68=5,$N68=6),BJ97*'4 PEF'!$D$5,IF(OR($N68=7,$N68=8),BJ97*'4 PEF'!$D$10,IF($N68=9,BJ97*'4 PEF'!$D$7,IF($N68=10,BJ97*'4 PEF'!$D$6)))))</f>
        <v>11.661999999999999</v>
      </c>
      <c r="BK68" s="21">
        <f>BK97*'4 PEF'!$D$10</f>
        <v>29.74694102856925</v>
      </c>
      <c r="BL68" s="21">
        <f>BL97*'4 PEF'!$D$10</f>
        <v>1.2351946723603109</v>
      </c>
      <c r="BM68" s="39">
        <f>BM97*'4 PEF'!$D$10</f>
        <v>0</v>
      </c>
      <c r="BN68" s="40">
        <f t="shared" ref="BN68:BN92" si="80">SUM(BH68:BM68)</f>
        <v>108.36399099877865</v>
      </c>
      <c r="BO68" s="21">
        <f>IF($N68=2,BO97*'4 PEF'!$D$4,IF(OR($N68=3,$N68=4,$N68=5,$N68=6),BO97*'4 PEF'!$D$5,IF(OR($N68=7,$N68=8),BO97*'4 PEF'!$D$10,IF($N68=9,BO97*'4 PEF'!$D$7,IF($N68=10,BO97*'4 PEF'!$D$6)))))</f>
        <v>63.818017894781228</v>
      </c>
      <c r="BP68" s="21">
        <f>BP97*'4 PEF'!$D$10</f>
        <v>0</v>
      </c>
      <c r="BQ68" s="21">
        <f>IF($N68=2,BQ97*'4 PEF'!$D$4,IF(OR($N68=3,$N68=4,$N68=5,$N68=6),BQ97*'4 PEF'!$D$5,IF(OR($N68=7,$N68=8),BQ97*'4 PEF'!$D$10,IF($N68=9,BQ97*'4 PEF'!$D$7,IF($N68=10,BQ97*'4 PEF'!$D$6)))))</f>
        <v>18.003999999999998</v>
      </c>
      <c r="BR68" s="21">
        <f>BR97*'4 PEF'!$D$10</f>
        <v>30.592326787881479</v>
      </c>
      <c r="BS68" s="21">
        <f>BS97*'4 PEF'!$D$10</f>
        <v>1.0973498223528599</v>
      </c>
      <c r="BT68" s="39">
        <f>BT97*'4 PEF'!$D$10</f>
        <v>0</v>
      </c>
      <c r="BU68" s="40">
        <f t="shared" ref="BU68:BU92" si="81">SUM(BO68:BT68)</f>
        <v>113.51169450501556</v>
      </c>
    </row>
    <row r="69" spans="1:73" x14ac:dyDescent="0.25">
      <c r="A69" s="188"/>
      <c r="B69" s="18">
        <v>3</v>
      </c>
      <c r="C69" s="26">
        <f>VLOOKUP(M69,[1]aux!$A$2:$B$35,2)</f>
        <v>19</v>
      </c>
      <c r="D69" s="55" t="s">
        <v>40</v>
      </c>
      <c r="E69" s="55" t="s">
        <v>40</v>
      </c>
      <c r="F69" s="54" t="s">
        <v>42</v>
      </c>
      <c r="G69" s="54" t="s">
        <v>42</v>
      </c>
      <c r="H69" s="54">
        <v>0</v>
      </c>
      <c r="I69" s="54">
        <f t="shared" si="60"/>
        <v>3</v>
      </c>
      <c r="J69" s="54">
        <f t="shared" si="61"/>
        <v>2</v>
      </c>
      <c r="K69" s="54">
        <f t="shared" si="62"/>
        <v>1</v>
      </c>
      <c r="L69" s="54">
        <f t="shared" si="63"/>
        <v>1</v>
      </c>
      <c r="M69" s="96">
        <f t="shared" si="64"/>
        <v>3211</v>
      </c>
      <c r="N69" s="54">
        <v>9</v>
      </c>
      <c r="O69" s="54">
        <v>0</v>
      </c>
      <c r="P69" s="54">
        <v>2</v>
      </c>
      <c r="Q69" s="54">
        <v>0</v>
      </c>
      <c r="R69" s="54">
        <v>2</v>
      </c>
      <c r="S69" s="54" t="s">
        <v>42</v>
      </c>
      <c r="T69" s="26">
        <f t="shared" si="65"/>
        <v>18</v>
      </c>
      <c r="U69" s="54">
        <v>0</v>
      </c>
      <c r="V69" s="54">
        <v>0</v>
      </c>
      <c r="W69" s="19"/>
      <c r="X69" s="11">
        <f>VLOOKUP($C69,[2]Helsinki!$BB$7:$BK$40,5)</f>
        <v>15</v>
      </c>
      <c r="Y69" s="11">
        <f>VLOOKUP($C69,[2]Helsinki!$BB$7:$BK$40,6)</f>
        <v>35</v>
      </c>
      <c r="Z69" s="11">
        <f>VLOOKUP($C69,[2]Helsinki!$BB$7:$BK$40,7)</f>
        <v>65</v>
      </c>
      <c r="AA69" s="11">
        <f>VLOOKUP($C69,[2]Helsinki!$BB$7:$BK$40,8)</f>
        <v>92</v>
      </c>
      <c r="AB69" s="11">
        <f>VLOOKUP($C69,[2]Helsinki!$BB$7:$BK$40,9)</f>
        <v>0</v>
      </c>
      <c r="AC69" s="11">
        <f>VLOOKUP($C69,[2]Helsinki!$BB$7:$BK$40,10)</f>
        <v>102</v>
      </c>
      <c r="AD69" s="12">
        <f t="shared" si="66"/>
        <v>0</v>
      </c>
      <c r="AE69" s="12">
        <f t="shared" si="67"/>
        <v>0</v>
      </c>
      <c r="AF69" s="12">
        <v>0</v>
      </c>
      <c r="AG69" s="12" t="s">
        <v>38</v>
      </c>
      <c r="AH69" s="12" t="s">
        <v>38</v>
      </c>
      <c r="AI69" s="12">
        <f t="shared" si="68"/>
        <v>136</v>
      </c>
      <c r="AJ69" s="12">
        <v>0</v>
      </c>
      <c r="AK69" s="12">
        <f t="shared" si="69"/>
        <v>152</v>
      </c>
      <c r="AL69" s="12">
        <f t="shared" si="70"/>
        <v>162</v>
      </c>
      <c r="AM69" s="12">
        <f t="shared" si="71"/>
        <v>0</v>
      </c>
      <c r="AN69" s="12">
        <f t="shared" si="72"/>
        <v>0</v>
      </c>
      <c r="AO69" s="14">
        <f t="shared" si="58"/>
        <v>284.09355945822978</v>
      </c>
      <c r="AP69" s="11">
        <f>VLOOKUP($C69,[1]Helsinki!$BB$7:$BK$40,5)</f>
        <v>15</v>
      </c>
      <c r="AQ69" s="11">
        <f>VLOOKUP($C69,[1]Helsinki!$BB$7:$BK$40,6)</f>
        <v>35</v>
      </c>
      <c r="AR69" s="11">
        <f>VLOOKUP($C69,[1]Helsinki!$BB$7:$BK$40,7)</f>
        <v>0</v>
      </c>
      <c r="AS69" s="11">
        <f>VLOOKUP($C69,[1]Helsinki!$BB$7:$BK$40,8)</f>
        <v>93</v>
      </c>
      <c r="AT69" s="11">
        <f>VLOOKUP($C69,[1]Helsinki!$BB$7:$BK$40,9)</f>
        <v>0</v>
      </c>
      <c r="AU69" s="11">
        <f>VLOOKUP($C69,[1]Helsinki!$BB$7:$BK$40,10)</f>
        <v>103</v>
      </c>
      <c r="AV69" s="12">
        <f t="shared" si="73"/>
        <v>0</v>
      </c>
      <c r="AW69" s="12">
        <f t="shared" si="74"/>
        <v>0</v>
      </c>
      <c r="AX69" s="12">
        <v>0</v>
      </c>
      <c r="AY69" s="12" t="s">
        <v>38</v>
      </c>
      <c r="AZ69" s="12" t="s">
        <v>38</v>
      </c>
      <c r="BA69" s="12">
        <f t="shared" si="75"/>
        <v>138</v>
      </c>
      <c r="BB69" s="12">
        <v>0</v>
      </c>
      <c r="BC69" s="12">
        <f t="shared" si="76"/>
        <v>153</v>
      </c>
      <c r="BD69" s="12">
        <f t="shared" si="77"/>
        <v>162</v>
      </c>
      <c r="BE69" s="12">
        <f t="shared" si="78"/>
        <v>0</v>
      </c>
      <c r="BF69" s="12">
        <f t="shared" si="79"/>
        <v>0</v>
      </c>
      <c r="BG69" s="14">
        <f t="shared" si="59"/>
        <v>157.0569877196738</v>
      </c>
      <c r="BH69" s="21">
        <f>IF($N69=2,BH98*'4 PEF'!$D$4,IF(OR($N69=3,$N69=4,$N69=5,$N69=6),BH98*'4 PEF'!$D$5,IF(OR($N69=7,$N69=8),BH98*'4 PEF'!$D$10,IF($N69=9,BH98*'4 PEF'!$D$7,IF($N69=10,BH98*'4 PEF'!$D$6)))))</f>
        <v>61.707568009532984</v>
      </c>
      <c r="BI69" s="21">
        <f>BI98*'4 PEF'!$D$10</f>
        <v>0</v>
      </c>
      <c r="BJ69" s="21">
        <f>IF($N69=2,BJ98*'4 PEF'!$D$4,IF(OR($N69=3,$N69=4,$N69=5,$N69=6),BJ98*'4 PEF'!$D$5,IF(OR($N69=7,$N69=8),BJ98*'4 PEF'!$D$10,IF($N69=9,BJ98*'4 PEF'!$D$7,IF($N69=10,BJ98*'4 PEF'!$D$6)))))</f>
        <v>11.661999999999999</v>
      </c>
      <c r="BK69" s="21">
        <f>BK98*'4 PEF'!$D$10</f>
        <v>29.74694102856925</v>
      </c>
      <c r="BL69" s="21">
        <f>BL98*'4 PEF'!$D$10</f>
        <v>1.2096032101214718</v>
      </c>
      <c r="BM69" s="39">
        <f>BM98*'4 PEF'!$D$10</f>
        <v>0</v>
      </c>
      <c r="BN69" s="40">
        <f t="shared" si="80"/>
        <v>104.32611224822371</v>
      </c>
      <c r="BO69" s="21">
        <f>IF($N69=2,BO98*'4 PEF'!$D$4,IF(OR($N69=3,$N69=4,$N69=5,$N69=6),BO98*'4 PEF'!$D$5,IF(OR($N69=7,$N69=8),BO98*'4 PEF'!$D$10,IF($N69=9,BO98*'4 PEF'!$D$7,IF($N69=10,BO98*'4 PEF'!$D$6)))))</f>
        <v>61.048586341965127</v>
      </c>
      <c r="BP69" s="21">
        <f>BP98*'4 PEF'!$D$10</f>
        <v>0</v>
      </c>
      <c r="BQ69" s="21">
        <f>IF($N69=2,BQ98*'4 PEF'!$D$4,IF(OR($N69=3,$N69=4,$N69=5,$N69=6),BQ98*'4 PEF'!$D$5,IF(OR($N69=7,$N69=8),BQ98*'4 PEF'!$D$10,IF($N69=9,BQ98*'4 PEF'!$D$7,IF($N69=10,BQ98*'4 PEF'!$D$6)))))</f>
        <v>18.003999999999998</v>
      </c>
      <c r="BR69" s="21">
        <f>BR98*'4 PEF'!$D$10</f>
        <v>30.592326787881479</v>
      </c>
      <c r="BS69" s="21">
        <f>BS98*'4 PEF'!$D$10</f>
        <v>1.0847143231030347</v>
      </c>
      <c r="BT69" s="39">
        <f>BT98*'4 PEF'!$D$10</f>
        <v>0</v>
      </c>
      <c r="BU69" s="40">
        <f t="shared" si="81"/>
        <v>110.72962745294963</v>
      </c>
    </row>
    <row r="70" spans="1:73" x14ac:dyDescent="0.25">
      <c r="A70" s="188"/>
      <c r="B70" s="18">
        <v>4</v>
      </c>
      <c r="C70" s="26">
        <f>VLOOKUP(M70,[1]aux!$A$2:$B$35,2)</f>
        <v>31</v>
      </c>
      <c r="D70" s="55" t="s">
        <v>41</v>
      </c>
      <c r="E70" s="55" t="s">
        <v>41</v>
      </c>
      <c r="F70" s="54" t="s">
        <v>42</v>
      </c>
      <c r="G70" s="54" t="s">
        <v>42</v>
      </c>
      <c r="H70" s="54">
        <v>0</v>
      </c>
      <c r="I70" s="54">
        <f t="shared" si="60"/>
        <v>4</v>
      </c>
      <c r="J70" s="54">
        <f t="shared" si="61"/>
        <v>3</v>
      </c>
      <c r="K70" s="54">
        <f t="shared" si="62"/>
        <v>1</v>
      </c>
      <c r="L70" s="54">
        <f t="shared" si="63"/>
        <v>1</v>
      </c>
      <c r="M70" s="96">
        <f t="shared" si="64"/>
        <v>4311</v>
      </c>
      <c r="N70" s="54">
        <v>9</v>
      </c>
      <c r="O70" s="54">
        <v>0</v>
      </c>
      <c r="P70" s="54">
        <v>2</v>
      </c>
      <c r="Q70" s="54">
        <v>0</v>
      </c>
      <c r="R70" s="54">
        <v>2</v>
      </c>
      <c r="S70" s="54" t="s">
        <v>42</v>
      </c>
      <c r="T70" s="26">
        <f t="shared" si="65"/>
        <v>18</v>
      </c>
      <c r="U70" s="54">
        <v>0</v>
      </c>
      <c r="V70" s="54">
        <v>0</v>
      </c>
      <c r="W70" s="19"/>
      <c r="X70" s="11">
        <f>VLOOKUP($C70,[2]Helsinki!$BB$7:$BK$40,5)</f>
        <v>17</v>
      </c>
      <c r="Y70" s="11">
        <f>VLOOKUP($C70,[2]Helsinki!$BB$7:$BK$40,6)</f>
        <v>37</v>
      </c>
      <c r="Z70" s="11">
        <f>VLOOKUP($C70,[2]Helsinki!$BB$7:$BK$40,7)</f>
        <v>67</v>
      </c>
      <c r="AA70" s="11">
        <f>VLOOKUP($C70,[2]Helsinki!$BB$7:$BK$40,8)</f>
        <v>94</v>
      </c>
      <c r="AB70" s="11">
        <f>VLOOKUP($C70,[2]Helsinki!$BB$7:$BK$40,9)</f>
        <v>0</v>
      </c>
      <c r="AC70" s="11">
        <f>VLOOKUP($C70,[2]Helsinki!$BB$7:$BK$40,10)</f>
        <v>102</v>
      </c>
      <c r="AD70" s="12">
        <f t="shared" si="66"/>
        <v>0</v>
      </c>
      <c r="AE70" s="12">
        <f t="shared" si="67"/>
        <v>0</v>
      </c>
      <c r="AF70" s="12">
        <v>0</v>
      </c>
      <c r="AG70" s="12" t="s">
        <v>38</v>
      </c>
      <c r="AH70" s="12" t="s">
        <v>38</v>
      </c>
      <c r="AI70" s="12">
        <f t="shared" si="68"/>
        <v>136</v>
      </c>
      <c r="AJ70" s="12">
        <v>0</v>
      </c>
      <c r="AK70" s="12">
        <f t="shared" si="69"/>
        <v>152</v>
      </c>
      <c r="AL70" s="12">
        <f t="shared" si="70"/>
        <v>162</v>
      </c>
      <c r="AM70" s="12">
        <f t="shared" si="71"/>
        <v>0</v>
      </c>
      <c r="AN70" s="12">
        <f t="shared" si="72"/>
        <v>0</v>
      </c>
      <c r="AO70" s="14">
        <f t="shared" si="58"/>
        <v>326.61303873128315</v>
      </c>
      <c r="AP70" s="11">
        <f>VLOOKUP($C70,[1]Helsinki!$BB$7:$BK$40,5)</f>
        <v>17</v>
      </c>
      <c r="AQ70" s="11">
        <f>VLOOKUP($C70,[1]Helsinki!$BB$7:$BK$40,6)</f>
        <v>37</v>
      </c>
      <c r="AR70" s="11">
        <f>VLOOKUP($C70,[1]Helsinki!$BB$7:$BK$40,7)</f>
        <v>0</v>
      </c>
      <c r="AS70" s="11">
        <f>VLOOKUP($C70,[1]Helsinki!$BB$7:$BK$40,8)</f>
        <v>95</v>
      </c>
      <c r="AT70" s="11">
        <f>VLOOKUP($C70,[1]Helsinki!$BB$7:$BK$40,9)</f>
        <v>0</v>
      </c>
      <c r="AU70" s="11">
        <f>VLOOKUP($C70,[1]Helsinki!$BB$7:$BK$40,10)</f>
        <v>103</v>
      </c>
      <c r="AV70" s="12">
        <f t="shared" si="73"/>
        <v>0</v>
      </c>
      <c r="AW70" s="12">
        <f t="shared" si="74"/>
        <v>0</v>
      </c>
      <c r="AX70" s="12">
        <v>0</v>
      </c>
      <c r="AY70" s="12" t="s">
        <v>38</v>
      </c>
      <c r="AZ70" s="12" t="s">
        <v>38</v>
      </c>
      <c r="BA70" s="12">
        <f t="shared" si="75"/>
        <v>138</v>
      </c>
      <c r="BB70" s="12">
        <v>0</v>
      </c>
      <c r="BC70" s="12">
        <f t="shared" si="76"/>
        <v>153</v>
      </c>
      <c r="BD70" s="12">
        <f t="shared" si="77"/>
        <v>162</v>
      </c>
      <c r="BE70" s="12">
        <f t="shared" si="78"/>
        <v>0</v>
      </c>
      <c r="BF70" s="12">
        <f t="shared" si="79"/>
        <v>0</v>
      </c>
      <c r="BG70" s="14">
        <f t="shared" si="59"/>
        <v>188.33489516960881</v>
      </c>
      <c r="BH70" s="21">
        <f>IF($N70=2,BH99*'4 PEF'!$D$4,IF(OR($N70=3,$N70=4,$N70=5,$N70=6),BH99*'4 PEF'!$D$5,IF(OR($N70=7,$N70=8),BH99*'4 PEF'!$D$10,IF($N70=9,BH99*'4 PEF'!$D$7,IF($N70=10,BH99*'4 PEF'!$D$6)))))</f>
        <v>55.252022822497942</v>
      </c>
      <c r="BI70" s="21">
        <f>BI99*'4 PEF'!$D$10</f>
        <v>0</v>
      </c>
      <c r="BJ70" s="21">
        <f>IF($N70=2,BJ99*'4 PEF'!$D$4,IF(OR($N70=3,$N70=4,$N70=5,$N70=6),BJ99*'4 PEF'!$D$5,IF(OR($N70=7,$N70=8),BJ99*'4 PEF'!$D$10,IF($N70=9,BJ99*'4 PEF'!$D$7,IF($N70=10,BJ99*'4 PEF'!$D$6)))))</f>
        <v>11.661999999999999</v>
      </c>
      <c r="BK70" s="21">
        <f>BK99*'4 PEF'!$D$10</f>
        <v>29.74694102856925</v>
      </c>
      <c r="BL70" s="21">
        <f>BL99*'4 PEF'!$D$10</f>
        <v>1.1653381915544989</v>
      </c>
      <c r="BM70" s="39">
        <f>BM99*'4 PEF'!$D$10</f>
        <v>0</v>
      </c>
      <c r="BN70" s="40">
        <f t="shared" si="80"/>
        <v>97.826302042621691</v>
      </c>
      <c r="BO70" s="21">
        <f>IF($N70=2,BO99*'4 PEF'!$D$4,IF(OR($N70=3,$N70=4,$N70=5,$N70=6),BO99*'4 PEF'!$D$5,IF(OR($N70=7,$N70=8),BO99*'4 PEF'!$D$10,IF($N70=9,BO99*'4 PEF'!$D$7,IF($N70=10,BO99*'4 PEF'!$D$6)))))</f>
        <v>56.178421870117305</v>
      </c>
      <c r="BP70" s="21">
        <f>BP99*'4 PEF'!$D$10</f>
        <v>0</v>
      </c>
      <c r="BQ70" s="21">
        <f>IF($N70=2,BQ99*'4 PEF'!$D$4,IF(OR($N70=3,$N70=4,$N70=5,$N70=6),BQ99*'4 PEF'!$D$5,IF(OR($N70=7,$N70=8),BQ99*'4 PEF'!$D$10,IF($N70=9,BQ99*'4 PEF'!$D$7,IF($N70=10,BQ99*'4 PEF'!$D$6)))))</f>
        <v>18.003999999999998</v>
      </c>
      <c r="BR70" s="21">
        <f>BR99*'4 PEF'!$D$10</f>
        <v>30.592326787881479</v>
      </c>
      <c r="BS70" s="21">
        <f>BS99*'4 PEF'!$D$10</f>
        <v>1.0555378361416412</v>
      </c>
      <c r="BT70" s="39">
        <f>BT99*'4 PEF'!$D$10</f>
        <v>0</v>
      </c>
      <c r="BU70" s="40">
        <f t="shared" si="81"/>
        <v>105.83028649414042</v>
      </c>
    </row>
    <row r="71" spans="1:73" x14ac:dyDescent="0.25">
      <c r="A71" s="188"/>
      <c r="B71" s="18">
        <v>5</v>
      </c>
      <c r="C71" s="26">
        <f>VLOOKUP(M71,[1]aux!$A$2:$B$35,2)</f>
        <v>11</v>
      </c>
      <c r="D71" s="55" t="s">
        <v>42</v>
      </c>
      <c r="E71" s="55" t="s">
        <v>40</v>
      </c>
      <c r="F71" s="54" t="s">
        <v>42</v>
      </c>
      <c r="G71" s="54" t="s">
        <v>42</v>
      </c>
      <c r="H71" s="54">
        <v>1</v>
      </c>
      <c r="I71" s="54">
        <f t="shared" si="60"/>
        <v>2</v>
      </c>
      <c r="J71" s="54">
        <f t="shared" si="61"/>
        <v>2</v>
      </c>
      <c r="K71" s="54">
        <f t="shared" si="62"/>
        <v>1</v>
      </c>
      <c r="L71" s="54">
        <f t="shared" si="63"/>
        <v>2</v>
      </c>
      <c r="M71" s="96">
        <f t="shared" si="64"/>
        <v>2212</v>
      </c>
      <c r="N71" s="54">
        <v>9</v>
      </c>
      <c r="O71" s="54">
        <v>0</v>
      </c>
      <c r="P71" s="54">
        <v>2</v>
      </c>
      <c r="Q71" s="54">
        <v>0</v>
      </c>
      <c r="R71" s="54">
        <v>2</v>
      </c>
      <c r="S71" s="54" t="s">
        <v>42</v>
      </c>
      <c r="T71" s="26">
        <f t="shared" si="65"/>
        <v>18</v>
      </c>
      <c r="U71" s="54">
        <v>0</v>
      </c>
      <c r="V71" s="54">
        <v>0</v>
      </c>
      <c r="W71" s="19"/>
      <c r="X71" s="11">
        <f>VLOOKUP($C71,[2]Helsinki!$BB$7:$BK$40,5)</f>
        <v>13</v>
      </c>
      <c r="Y71" s="11">
        <f>VLOOKUP($C71,[2]Helsinki!$BB$7:$BK$40,6)</f>
        <v>33</v>
      </c>
      <c r="Z71" s="11">
        <f>VLOOKUP($C71,[2]Helsinki!$BB$7:$BK$40,7)</f>
        <v>63</v>
      </c>
      <c r="AA71" s="11">
        <f>VLOOKUP($C71,[2]Helsinki!$BB$7:$BK$40,8)</f>
        <v>92</v>
      </c>
      <c r="AB71" s="11">
        <f>VLOOKUP($C71,[2]Helsinki!$BB$7:$BK$40,9)</f>
        <v>0</v>
      </c>
      <c r="AC71" s="11">
        <f>VLOOKUP($C71,[2]Helsinki!$BB$7:$BK$40,10)</f>
        <v>102</v>
      </c>
      <c r="AD71" s="12">
        <f t="shared" si="66"/>
        <v>169</v>
      </c>
      <c r="AE71" s="12">
        <f t="shared" si="67"/>
        <v>167</v>
      </c>
      <c r="AF71" s="12">
        <v>0</v>
      </c>
      <c r="AG71" s="12" t="s">
        <v>38</v>
      </c>
      <c r="AH71" s="12" t="s">
        <v>38</v>
      </c>
      <c r="AI71" s="12">
        <f t="shared" si="68"/>
        <v>136</v>
      </c>
      <c r="AJ71" s="12">
        <v>0</v>
      </c>
      <c r="AK71" s="12">
        <f t="shared" si="69"/>
        <v>152</v>
      </c>
      <c r="AL71" s="12">
        <f t="shared" si="70"/>
        <v>162</v>
      </c>
      <c r="AM71" s="12">
        <f t="shared" si="71"/>
        <v>0</v>
      </c>
      <c r="AN71" s="12">
        <f t="shared" si="72"/>
        <v>0</v>
      </c>
      <c r="AO71" s="14">
        <f t="shared" si="58"/>
        <v>284.03426621446368</v>
      </c>
      <c r="AP71" s="11">
        <f>VLOOKUP($C71,[1]Helsinki!$BB$7:$BK$40,5)</f>
        <v>13</v>
      </c>
      <c r="AQ71" s="11">
        <f>VLOOKUP($C71,[1]Helsinki!$BB$7:$BK$40,6)</f>
        <v>33</v>
      </c>
      <c r="AR71" s="11">
        <f>VLOOKUP($C71,[1]Helsinki!$BB$7:$BK$40,7)</f>
        <v>0</v>
      </c>
      <c r="AS71" s="11">
        <f>VLOOKUP($C71,[1]Helsinki!$BB$7:$BK$40,8)</f>
        <v>93</v>
      </c>
      <c r="AT71" s="11">
        <f>VLOOKUP($C71,[1]Helsinki!$BB$7:$BK$40,9)</f>
        <v>0</v>
      </c>
      <c r="AU71" s="11">
        <f>VLOOKUP($C71,[1]Helsinki!$BB$7:$BK$40,10)</f>
        <v>103</v>
      </c>
      <c r="AV71" s="12">
        <f t="shared" si="73"/>
        <v>170</v>
      </c>
      <c r="AW71" s="12">
        <f t="shared" si="74"/>
        <v>168</v>
      </c>
      <c r="AX71" s="12">
        <v>0</v>
      </c>
      <c r="AY71" s="12" t="s">
        <v>38</v>
      </c>
      <c r="AZ71" s="12" t="s">
        <v>38</v>
      </c>
      <c r="BA71" s="12">
        <f t="shared" si="75"/>
        <v>138</v>
      </c>
      <c r="BB71" s="12">
        <v>0</v>
      </c>
      <c r="BC71" s="12">
        <f t="shared" si="76"/>
        <v>153</v>
      </c>
      <c r="BD71" s="12">
        <f t="shared" si="77"/>
        <v>162</v>
      </c>
      <c r="BE71" s="12">
        <f t="shared" si="78"/>
        <v>0</v>
      </c>
      <c r="BF71" s="12">
        <f t="shared" si="79"/>
        <v>0</v>
      </c>
      <c r="BG71" s="14">
        <f t="shared" si="59"/>
        <v>179.74315982369205</v>
      </c>
      <c r="BH71" s="21">
        <f>IF($N71=2,BH100*'4 PEF'!$D$4,IF(OR($N71=3,$N71=4,$N71=5,$N71=6),BH100*'4 PEF'!$D$5,IF(OR($N71=7,$N71=8),BH100*'4 PEF'!$D$10,IF($N71=9,BH100*'4 PEF'!$D$7,IF($N71=10,BH100*'4 PEF'!$D$6)))))</f>
        <v>45.561248041497727</v>
      </c>
      <c r="BI71" s="21">
        <f>BI100*'4 PEF'!$D$10</f>
        <v>0</v>
      </c>
      <c r="BJ71" s="21">
        <f>IF($N71=2,BJ100*'4 PEF'!$D$4,IF(OR($N71=3,$N71=4,$N71=5,$N71=6),BJ100*'4 PEF'!$D$5,IF(OR($N71=7,$N71=8),BJ100*'4 PEF'!$D$10,IF($N71=9,BJ100*'4 PEF'!$D$7,IF($N71=10,BJ100*'4 PEF'!$D$6)))))</f>
        <v>11.661999999999999</v>
      </c>
      <c r="BK71" s="21">
        <f>BK100*'4 PEF'!$D$10</f>
        <v>29.74694102856925</v>
      </c>
      <c r="BL71" s="21">
        <f>BL100*'4 PEF'!$D$10</f>
        <v>12.697511076641321</v>
      </c>
      <c r="BM71" s="39">
        <f>BM100*'4 PEF'!$D$10</f>
        <v>0</v>
      </c>
      <c r="BN71" s="40">
        <f t="shared" si="80"/>
        <v>99.667700146708299</v>
      </c>
      <c r="BO71" s="21">
        <f>IF($N71=2,BO100*'4 PEF'!$D$4,IF(OR($N71=3,$N71=4,$N71=5,$N71=6),BO100*'4 PEF'!$D$5,IF(OR($N71=7,$N71=8),BO100*'4 PEF'!$D$10,IF($N71=9,BO100*'4 PEF'!$D$7,IF($N71=10,BO100*'4 PEF'!$D$6)))))</f>
        <v>44.08858941827026</v>
      </c>
      <c r="BP71" s="21">
        <f>BP100*'4 PEF'!$D$10</f>
        <v>0</v>
      </c>
      <c r="BQ71" s="21">
        <f>IF($N71=2,BQ100*'4 PEF'!$D$4,IF(OR($N71=3,$N71=4,$N71=5,$N71=6),BQ100*'4 PEF'!$D$5,IF(OR($N71=7,$N71=8),BQ100*'4 PEF'!$D$10,IF($N71=9,BQ100*'4 PEF'!$D$7,IF($N71=10,BQ100*'4 PEF'!$D$6)))))</f>
        <v>18.003999999999998</v>
      </c>
      <c r="BR71" s="21">
        <f>BR100*'4 PEF'!$D$10</f>
        <v>30.592326787881479</v>
      </c>
      <c r="BS71" s="21">
        <f>BS100*'4 PEF'!$D$10</f>
        <v>12.195690338331373</v>
      </c>
      <c r="BT71" s="39">
        <f>BT100*'4 PEF'!$D$10</f>
        <v>0</v>
      </c>
      <c r="BU71" s="40">
        <f t="shared" si="81"/>
        <v>104.88060654448311</v>
      </c>
    </row>
    <row r="72" spans="1:73" x14ac:dyDescent="0.25">
      <c r="A72" s="188"/>
      <c r="B72" s="18">
        <v>6</v>
      </c>
      <c r="C72" s="26">
        <f>VLOOKUP(M72,[1]aux!$A$2:$B$35,2)</f>
        <v>21</v>
      </c>
      <c r="D72" s="55" t="s">
        <v>40</v>
      </c>
      <c r="E72" s="55" t="s">
        <v>40</v>
      </c>
      <c r="F72" s="54" t="s">
        <v>42</v>
      </c>
      <c r="G72" s="54" t="s">
        <v>42</v>
      </c>
      <c r="H72" s="54">
        <v>1</v>
      </c>
      <c r="I72" s="54">
        <f t="shared" si="60"/>
        <v>3</v>
      </c>
      <c r="J72" s="54">
        <f t="shared" si="61"/>
        <v>2</v>
      </c>
      <c r="K72" s="54">
        <f t="shared" si="62"/>
        <v>1</v>
      </c>
      <c r="L72" s="54">
        <f t="shared" si="63"/>
        <v>2</v>
      </c>
      <c r="M72" s="96">
        <f t="shared" si="64"/>
        <v>3212</v>
      </c>
      <c r="N72" s="54">
        <v>9</v>
      </c>
      <c r="O72" s="54">
        <v>0</v>
      </c>
      <c r="P72" s="54">
        <v>2</v>
      </c>
      <c r="Q72" s="54">
        <v>0</v>
      </c>
      <c r="R72" s="54">
        <v>2</v>
      </c>
      <c r="S72" s="54" t="s">
        <v>42</v>
      </c>
      <c r="T72" s="26">
        <f t="shared" si="65"/>
        <v>18</v>
      </c>
      <c r="U72" s="54">
        <v>0</v>
      </c>
      <c r="V72" s="54">
        <v>0</v>
      </c>
      <c r="W72" s="19"/>
      <c r="X72" s="11">
        <f>VLOOKUP($C72,[2]Helsinki!$BB$7:$BK$40,5)</f>
        <v>15</v>
      </c>
      <c r="Y72" s="11">
        <f>VLOOKUP($C72,[2]Helsinki!$BB$7:$BK$40,6)</f>
        <v>35</v>
      </c>
      <c r="Z72" s="11">
        <f>VLOOKUP($C72,[2]Helsinki!$BB$7:$BK$40,7)</f>
        <v>65</v>
      </c>
      <c r="AA72" s="11">
        <f>VLOOKUP($C72,[2]Helsinki!$BB$7:$BK$40,8)</f>
        <v>92</v>
      </c>
      <c r="AB72" s="11">
        <f>VLOOKUP($C72,[2]Helsinki!$BB$7:$BK$40,9)</f>
        <v>0</v>
      </c>
      <c r="AC72" s="11">
        <f>VLOOKUP($C72,[2]Helsinki!$BB$7:$BK$40,10)</f>
        <v>102</v>
      </c>
      <c r="AD72" s="12">
        <f t="shared" si="66"/>
        <v>169</v>
      </c>
      <c r="AE72" s="12">
        <f t="shared" si="67"/>
        <v>167</v>
      </c>
      <c r="AF72" s="12">
        <v>0</v>
      </c>
      <c r="AG72" s="12" t="s">
        <v>38</v>
      </c>
      <c r="AH72" s="12" t="s">
        <v>38</v>
      </c>
      <c r="AI72" s="12">
        <f t="shared" si="68"/>
        <v>136</v>
      </c>
      <c r="AJ72" s="12">
        <v>0</v>
      </c>
      <c r="AK72" s="12">
        <f t="shared" si="69"/>
        <v>152</v>
      </c>
      <c r="AL72" s="12">
        <f t="shared" si="70"/>
        <v>162</v>
      </c>
      <c r="AM72" s="12">
        <f t="shared" si="71"/>
        <v>0</v>
      </c>
      <c r="AN72" s="12">
        <f t="shared" si="72"/>
        <v>0</v>
      </c>
      <c r="AO72" s="14">
        <f t="shared" si="58"/>
        <v>298.3095552209416</v>
      </c>
      <c r="AP72" s="11">
        <f>VLOOKUP($C72,[1]Helsinki!$BB$7:$BK$40,5)</f>
        <v>15</v>
      </c>
      <c r="AQ72" s="11">
        <f>VLOOKUP($C72,[1]Helsinki!$BB$7:$BK$40,6)</f>
        <v>35</v>
      </c>
      <c r="AR72" s="11">
        <f>VLOOKUP($C72,[1]Helsinki!$BB$7:$BK$40,7)</f>
        <v>0</v>
      </c>
      <c r="AS72" s="11">
        <f>VLOOKUP($C72,[1]Helsinki!$BB$7:$BK$40,8)</f>
        <v>93</v>
      </c>
      <c r="AT72" s="11">
        <f>VLOOKUP($C72,[1]Helsinki!$BB$7:$BK$40,9)</f>
        <v>0</v>
      </c>
      <c r="AU72" s="11">
        <f>VLOOKUP($C72,[1]Helsinki!$BB$7:$BK$40,10)</f>
        <v>103</v>
      </c>
      <c r="AV72" s="12">
        <f t="shared" si="73"/>
        <v>170</v>
      </c>
      <c r="AW72" s="12">
        <f t="shared" si="74"/>
        <v>168</v>
      </c>
      <c r="AX72" s="12">
        <v>0</v>
      </c>
      <c r="AY72" s="12" t="s">
        <v>38</v>
      </c>
      <c r="AZ72" s="12" t="s">
        <v>38</v>
      </c>
      <c r="BA72" s="12">
        <f t="shared" si="75"/>
        <v>138</v>
      </c>
      <c r="BB72" s="12">
        <v>0</v>
      </c>
      <c r="BC72" s="12">
        <f t="shared" si="76"/>
        <v>153</v>
      </c>
      <c r="BD72" s="12">
        <f t="shared" si="77"/>
        <v>162</v>
      </c>
      <c r="BE72" s="12">
        <f t="shared" si="78"/>
        <v>0</v>
      </c>
      <c r="BF72" s="12">
        <f t="shared" si="79"/>
        <v>0</v>
      </c>
      <c r="BG72" s="14">
        <f t="shared" si="59"/>
        <v>185.00427075340087</v>
      </c>
      <c r="BH72" s="21">
        <f>IF($N72=2,BH101*'4 PEF'!$D$4,IF(OR($N72=3,$N72=4,$N72=5,$N72=6),BH101*'4 PEF'!$D$5,IF(OR($N72=7,$N72=8),BH101*'4 PEF'!$D$10,IF($N72=9,BH101*'4 PEF'!$D$7,IF($N72=10,BH101*'4 PEF'!$D$6)))))</f>
        <v>42.143766027036321</v>
      </c>
      <c r="BI72" s="21">
        <f>BI101*'4 PEF'!$D$10</f>
        <v>0</v>
      </c>
      <c r="BJ72" s="21">
        <f>IF($N72=2,BJ101*'4 PEF'!$D$4,IF(OR($N72=3,$N72=4,$N72=5,$N72=6),BJ101*'4 PEF'!$D$5,IF(OR($N72=7,$N72=8),BJ101*'4 PEF'!$D$10,IF($N72=9,BJ101*'4 PEF'!$D$7,IF($N72=10,BJ101*'4 PEF'!$D$6)))))</f>
        <v>11.661999999999999</v>
      </c>
      <c r="BK72" s="21">
        <f>BK101*'4 PEF'!$D$10</f>
        <v>29.74694102856925</v>
      </c>
      <c r="BL72" s="21">
        <f>BL101*'4 PEF'!$D$10</f>
        <v>12.671164103343381</v>
      </c>
      <c r="BM72" s="39">
        <f>BM101*'4 PEF'!$D$10</f>
        <v>0</v>
      </c>
      <c r="BN72" s="40">
        <f t="shared" si="80"/>
        <v>96.223871158948953</v>
      </c>
      <c r="BO72" s="21">
        <f>IF($N72=2,BO101*'4 PEF'!$D$4,IF(OR($N72=3,$N72=4,$N72=5,$N72=6),BO101*'4 PEF'!$D$5,IF(OR($N72=7,$N72=8),BO101*'4 PEF'!$D$10,IF($N72=9,BO101*'4 PEF'!$D$7,IF($N72=10,BO101*'4 PEF'!$D$6)))))</f>
        <v>41.819206442540818</v>
      </c>
      <c r="BP72" s="21">
        <f>BP101*'4 PEF'!$D$10</f>
        <v>0</v>
      </c>
      <c r="BQ72" s="21">
        <f>IF($N72=2,BQ101*'4 PEF'!$D$4,IF(OR($N72=3,$N72=4,$N72=5,$N72=6),BQ101*'4 PEF'!$D$5,IF(OR($N72=7,$N72=8),BQ101*'4 PEF'!$D$10,IF($N72=9,BQ101*'4 PEF'!$D$7,IF($N72=10,BQ101*'4 PEF'!$D$6)))))</f>
        <v>18.003999999999998</v>
      </c>
      <c r="BR72" s="21">
        <f>BR101*'4 PEF'!$D$10</f>
        <v>30.592326787881479</v>
      </c>
      <c r="BS72" s="21">
        <f>BS101*'4 PEF'!$D$10</f>
        <v>12.182246967272208</v>
      </c>
      <c r="BT72" s="39">
        <f>BT101*'4 PEF'!$D$10</f>
        <v>0</v>
      </c>
      <c r="BU72" s="40">
        <f t="shared" si="81"/>
        <v>102.5977801976945</v>
      </c>
    </row>
    <row r="73" spans="1:73" x14ac:dyDescent="0.25">
      <c r="A73" s="188"/>
      <c r="B73" s="18">
        <v>7</v>
      </c>
      <c r="C73" s="26">
        <f>VLOOKUP(M73,[1]aux!$A$2:$B$35,2)</f>
        <v>33</v>
      </c>
      <c r="D73" s="55" t="s">
        <v>41</v>
      </c>
      <c r="E73" s="55" t="s">
        <v>41</v>
      </c>
      <c r="F73" s="54" t="s">
        <v>42</v>
      </c>
      <c r="G73" s="54" t="s">
        <v>42</v>
      </c>
      <c r="H73" s="54">
        <v>1</v>
      </c>
      <c r="I73" s="54">
        <f t="shared" si="60"/>
        <v>4</v>
      </c>
      <c r="J73" s="54">
        <f t="shared" si="61"/>
        <v>3</v>
      </c>
      <c r="K73" s="54">
        <f t="shared" si="62"/>
        <v>1</v>
      </c>
      <c r="L73" s="54">
        <f t="shared" si="63"/>
        <v>2</v>
      </c>
      <c r="M73" s="96">
        <f t="shared" si="64"/>
        <v>4312</v>
      </c>
      <c r="N73" s="54">
        <v>9</v>
      </c>
      <c r="O73" s="54">
        <v>0</v>
      </c>
      <c r="P73" s="54">
        <v>2</v>
      </c>
      <c r="Q73" s="54">
        <v>0</v>
      </c>
      <c r="R73" s="54">
        <v>2</v>
      </c>
      <c r="S73" s="54" t="s">
        <v>42</v>
      </c>
      <c r="T73" s="26">
        <f t="shared" si="65"/>
        <v>18</v>
      </c>
      <c r="U73" s="54">
        <v>0</v>
      </c>
      <c r="V73" s="54">
        <v>0</v>
      </c>
      <c r="W73" s="19"/>
      <c r="X73" s="11">
        <f>VLOOKUP($C73,[2]Helsinki!$BB$7:$BK$40,5)</f>
        <v>17</v>
      </c>
      <c r="Y73" s="11">
        <f>VLOOKUP($C73,[2]Helsinki!$BB$7:$BK$40,6)</f>
        <v>37</v>
      </c>
      <c r="Z73" s="11">
        <f>VLOOKUP($C73,[2]Helsinki!$BB$7:$BK$40,7)</f>
        <v>67</v>
      </c>
      <c r="AA73" s="11">
        <f>VLOOKUP($C73,[2]Helsinki!$BB$7:$BK$40,8)</f>
        <v>94</v>
      </c>
      <c r="AB73" s="11">
        <f>VLOOKUP($C73,[2]Helsinki!$BB$7:$BK$40,9)</f>
        <v>0</v>
      </c>
      <c r="AC73" s="11">
        <f>VLOOKUP($C73,[2]Helsinki!$BB$7:$BK$40,10)</f>
        <v>102</v>
      </c>
      <c r="AD73" s="12">
        <f t="shared" si="66"/>
        <v>169</v>
      </c>
      <c r="AE73" s="12">
        <f t="shared" si="67"/>
        <v>167</v>
      </c>
      <c r="AF73" s="12">
        <v>0</v>
      </c>
      <c r="AG73" s="12" t="s">
        <v>38</v>
      </c>
      <c r="AH73" s="12" t="s">
        <v>38</v>
      </c>
      <c r="AI73" s="12">
        <f t="shared" si="68"/>
        <v>136</v>
      </c>
      <c r="AJ73" s="12">
        <v>0</v>
      </c>
      <c r="AK73" s="12">
        <f t="shared" si="69"/>
        <v>152</v>
      </c>
      <c r="AL73" s="12">
        <f t="shared" si="70"/>
        <v>162</v>
      </c>
      <c r="AM73" s="12">
        <f t="shared" si="71"/>
        <v>0</v>
      </c>
      <c r="AN73" s="12">
        <f t="shared" si="72"/>
        <v>0</v>
      </c>
      <c r="AO73" s="14">
        <f t="shared" si="58"/>
        <v>340.82903449399504</v>
      </c>
      <c r="AP73" s="11">
        <f>VLOOKUP($C73,[1]Helsinki!$BB$7:$BK$40,5)</f>
        <v>17</v>
      </c>
      <c r="AQ73" s="11">
        <f>VLOOKUP($C73,[1]Helsinki!$BB$7:$BK$40,6)</f>
        <v>37</v>
      </c>
      <c r="AR73" s="11">
        <f>VLOOKUP($C73,[1]Helsinki!$BB$7:$BK$40,7)</f>
        <v>0</v>
      </c>
      <c r="AS73" s="11">
        <f>VLOOKUP($C73,[1]Helsinki!$BB$7:$BK$40,8)</f>
        <v>95</v>
      </c>
      <c r="AT73" s="11">
        <f>VLOOKUP($C73,[1]Helsinki!$BB$7:$BK$40,9)</f>
        <v>0</v>
      </c>
      <c r="AU73" s="11">
        <f>VLOOKUP($C73,[1]Helsinki!$BB$7:$BK$40,10)</f>
        <v>103</v>
      </c>
      <c r="AV73" s="12">
        <f t="shared" si="73"/>
        <v>170</v>
      </c>
      <c r="AW73" s="12">
        <f t="shared" si="74"/>
        <v>168</v>
      </c>
      <c r="AX73" s="12">
        <v>0</v>
      </c>
      <c r="AY73" s="12" t="s">
        <v>38</v>
      </c>
      <c r="AZ73" s="12" t="s">
        <v>38</v>
      </c>
      <c r="BA73" s="12">
        <f t="shared" si="75"/>
        <v>138</v>
      </c>
      <c r="BB73" s="12">
        <v>0</v>
      </c>
      <c r="BC73" s="12">
        <f t="shared" si="76"/>
        <v>153</v>
      </c>
      <c r="BD73" s="12">
        <f t="shared" si="77"/>
        <v>162</v>
      </c>
      <c r="BE73" s="12">
        <f t="shared" si="78"/>
        <v>0</v>
      </c>
      <c r="BF73" s="12">
        <f t="shared" si="79"/>
        <v>0</v>
      </c>
      <c r="BG73" s="14">
        <f t="shared" si="59"/>
        <v>216.28217820333589</v>
      </c>
      <c r="BH73" s="21">
        <f>IF($N73=2,BH102*'4 PEF'!$D$4,IF(OR($N73=3,$N73=4,$N73=5,$N73=6),BH102*'4 PEF'!$D$5,IF(OR($N73=7,$N73=8),BH102*'4 PEF'!$D$10,IF($N73=9,BH102*'4 PEF'!$D$7,IF($N73=10,BH102*'4 PEF'!$D$6)))))</f>
        <v>36.727418398951514</v>
      </c>
      <c r="BI73" s="21">
        <f>BI102*'4 PEF'!$D$10</f>
        <v>0</v>
      </c>
      <c r="BJ73" s="21">
        <f>IF($N73=2,BJ102*'4 PEF'!$D$4,IF(OR($N73=3,$N73=4,$N73=5,$N73=6),BJ102*'4 PEF'!$D$5,IF(OR($N73=7,$N73=8),BJ102*'4 PEF'!$D$10,IF($N73=9,BJ102*'4 PEF'!$D$7,IF($N73=10,BJ102*'4 PEF'!$D$6)))))</f>
        <v>11.661999999999999</v>
      </c>
      <c r="BK73" s="21">
        <f>BK102*'4 PEF'!$D$10</f>
        <v>29.74694102856925</v>
      </c>
      <c r="BL73" s="21">
        <f>BL102*'4 PEF'!$D$10</f>
        <v>12.625188267343551</v>
      </c>
      <c r="BM73" s="39">
        <f>BM102*'4 PEF'!$D$10</f>
        <v>0</v>
      </c>
      <c r="BN73" s="40">
        <f t="shared" si="80"/>
        <v>90.761547694864305</v>
      </c>
      <c r="BO73" s="21">
        <f>IF($N73=2,BO102*'4 PEF'!$D$4,IF(OR($N73=3,$N73=4,$N73=5,$N73=6),BO102*'4 PEF'!$D$5,IF(OR($N73=7,$N73=8),BO102*'4 PEF'!$D$10,IF($N73=9,BO102*'4 PEF'!$D$7,IF($N73=10,BO102*'4 PEF'!$D$6)))))</f>
        <v>37.819964502766773</v>
      </c>
      <c r="BP73" s="21">
        <f>BP102*'4 PEF'!$D$10</f>
        <v>0</v>
      </c>
      <c r="BQ73" s="21">
        <f>IF($N73=2,BQ102*'4 PEF'!$D$4,IF(OR($N73=3,$N73=4,$N73=5,$N73=6),BQ102*'4 PEF'!$D$5,IF(OR($N73=7,$N73=8),BQ102*'4 PEF'!$D$10,IF($N73=9,BQ102*'4 PEF'!$D$7,IF($N73=10,BQ102*'4 PEF'!$D$6)))))</f>
        <v>18.003999999999998</v>
      </c>
      <c r="BR73" s="21">
        <f>BR102*'4 PEF'!$D$10</f>
        <v>30.592326787881479</v>
      </c>
      <c r="BS73" s="21">
        <f>BS102*'4 PEF'!$D$10</f>
        <v>12.153248908906727</v>
      </c>
      <c r="BT73" s="39">
        <f>BT102*'4 PEF'!$D$10</f>
        <v>0</v>
      </c>
      <c r="BU73" s="40">
        <f t="shared" si="81"/>
        <v>98.569540199554979</v>
      </c>
    </row>
    <row r="74" spans="1:73" x14ac:dyDescent="0.25">
      <c r="A74" s="188"/>
      <c r="B74" s="18">
        <v>8</v>
      </c>
      <c r="C74" s="26">
        <f>VLOOKUP(M74,[1]aux!$A$2:$B$35,2)</f>
        <v>9</v>
      </c>
      <c r="D74" s="55" t="s">
        <v>42</v>
      </c>
      <c r="E74" s="55" t="s">
        <v>40</v>
      </c>
      <c r="F74" s="54" t="s">
        <v>42</v>
      </c>
      <c r="G74" s="54" t="s">
        <v>42</v>
      </c>
      <c r="H74" s="54">
        <v>0</v>
      </c>
      <c r="I74" s="54">
        <f t="shared" si="60"/>
        <v>2</v>
      </c>
      <c r="J74" s="54">
        <f t="shared" si="61"/>
        <v>2</v>
      </c>
      <c r="K74" s="54">
        <f t="shared" si="62"/>
        <v>1</v>
      </c>
      <c r="L74" s="54">
        <f t="shared" si="63"/>
        <v>1</v>
      </c>
      <c r="M74" s="96">
        <f t="shared" si="64"/>
        <v>2211</v>
      </c>
      <c r="N74" s="54">
        <v>10</v>
      </c>
      <c r="O74" s="54">
        <v>0</v>
      </c>
      <c r="P74" s="54">
        <v>2</v>
      </c>
      <c r="Q74" s="54">
        <v>0</v>
      </c>
      <c r="R74" s="54">
        <v>2</v>
      </c>
      <c r="S74" s="54" t="s">
        <v>42</v>
      </c>
      <c r="T74" s="26">
        <f t="shared" si="65"/>
        <v>19</v>
      </c>
      <c r="U74" s="54">
        <v>0</v>
      </c>
      <c r="V74" s="54">
        <v>0</v>
      </c>
      <c r="W74" s="19"/>
      <c r="X74" s="11">
        <f>VLOOKUP($C74,[2]Helsinki!$BB$7:$BK$40,5)</f>
        <v>13</v>
      </c>
      <c r="Y74" s="11">
        <f>VLOOKUP($C74,[2]Helsinki!$BB$7:$BK$40,6)</f>
        <v>33</v>
      </c>
      <c r="Z74" s="11">
        <f>VLOOKUP($C74,[2]Helsinki!$BB$7:$BK$40,7)</f>
        <v>63</v>
      </c>
      <c r="AA74" s="11">
        <f>VLOOKUP($C74,[2]Helsinki!$BB$7:$BK$40,8)</f>
        <v>92</v>
      </c>
      <c r="AB74" s="11">
        <f>VLOOKUP($C74,[2]Helsinki!$BB$7:$BK$40,9)</f>
        <v>0</v>
      </c>
      <c r="AC74" s="11">
        <f>VLOOKUP($C74,[2]Helsinki!$BB$7:$BK$40,10)</f>
        <v>102</v>
      </c>
      <c r="AD74" s="12">
        <f t="shared" si="66"/>
        <v>0</v>
      </c>
      <c r="AE74" s="12">
        <f t="shared" si="67"/>
        <v>0</v>
      </c>
      <c r="AF74" s="12">
        <v>0</v>
      </c>
      <c r="AG74" s="12" t="s">
        <v>38</v>
      </c>
      <c r="AH74" s="12" t="s">
        <v>38</v>
      </c>
      <c r="AI74" s="12">
        <f t="shared" si="68"/>
        <v>189</v>
      </c>
      <c r="AJ74" s="12">
        <v>0</v>
      </c>
      <c r="AK74" s="12">
        <f t="shared" si="69"/>
        <v>152</v>
      </c>
      <c r="AL74" s="12">
        <f t="shared" si="70"/>
        <v>162</v>
      </c>
      <c r="AM74" s="12">
        <f t="shared" si="71"/>
        <v>0</v>
      </c>
      <c r="AN74" s="12">
        <f t="shared" si="72"/>
        <v>0</v>
      </c>
      <c r="AO74" s="14">
        <f t="shared" si="58"/>
        <v>373.86973387293108</v>
      </c>
      <c r="AP74" s="11">
        <f>VLOOKUP($C74,[1]Helsinki!$BB$7:$BK$40,5)</f>
        <v>13</v>
      </c>
      <c r="AQ74" s="11">
        <f>VLOOKUP($C74,[1]Helsinki!$BB$7:$BK$40,6)</f>
        <v>33</v>
      </c>
      <c r="AR74" s="11">
        <f>VLOOKUP($C74,[1]Helsinki!$BB$7:$BK$40,7)</f>
        <v>0</v>
      </c>
      <c r="AS74" s="11">
        <f>VLOOKUP($C74,[1]Helsinki!$BB$7:$BK$40,8)</f>
        <v>93</v>
      </c>
      <c r="AT74" s="11">
        <f>VLOOKUP($C74,[1]Helsinki!$BB$7:$BK$40,9)</f>
        <v>0</v>
      </c>
      <c r="AU74" s="11">
        <f>VLOOKUP($C74,[1]Helsinki!$BB$7:$BK$40,10)</f>
        <v>103</v>
      </c>
      <c r="AV74" s="12">
        <f t="shared" si="73"/>
        <v>0</v>
      </c>
      <c r="AW74" s="12">
        <f t="shared" si="74"/>
        <v>0</v>
      </c>
      <c r="AX74" s="12">
        <v>0</v>
      </c>
      <c r="AY74" s="12" t="s">
        <v>38</v>
      </c>
      <c r="AZ74" s="12" t="s">
        <v>38</v>
      </c>
      <c r="BA74" s="12">
        <f t="shared" si="75"/>
        <v>190</v>
      </c>
      <c r="BB74" s="12">
        <v>0</v>
      </c>
      <c r="BC74" s="12">
        <f t="shared" si="76"/>
        <v>153</v>
      </c>
      <c r="BD74" s="12">
        <f t="shared" si="77"/>
        <v>162</v>
      </c>
      <c r="BE74" s="12">
        <f t="shared" si="78"/>
        <v>0</v>
      </c>
      <c r="BF74" s="12">
        <f t="shared" si="79"/>
        <v>0</v>
      </c>
      <c r="BG74" s="14">
        <f t="shared" si="59"/>
        <v>192.17236200891736</v>
      </c>
      <c r="BH74" s="21">
        <f>IF($N74=2,BH103*'4 PEF'!$D$4,IF(OR($N74=3,$N74=4,$N74=5,$N74=6),BH103*'4 PEF'!$D$5,IF(OR($N74=7,$N74=8),BH103*'4 PEF'!$D$10,IF($N74=9,BH103*'4 PEF'!$D$7,IF($N74=10,BH103*'4 PEF'!$D$6)))))</f>
        <v>52.158615315753245</v>
      </c>
      <c r="BI74" s="21">
        <f>BI103*'4 PEF'!$D$10</f>
        <v>0</v>
      </c>
      <c r="BJ74" s="21">
        <f>IF($N74=2,BJ103*'4 PEF'!$D$4,IF(OR($N74=3,$N74=4,$N74=5,$N74=6),BJ103*'4 PEF'!$D$5,IF(OR($N74=7,$N74=8),BJ103*'4 PEF'!$D$10,IF($N74=9,BJ103*'4 PEF'!$D$7,IF($N74=10,BJ103*'4 PEF'!$D$6)))))</f>
        <v>9.2555555555555546</v>
      </c>
      <c r="BK74" s="21">
        <f>BK103*'4 PEF'!$D$10</f>
        <v>29.74694102856925</v>
      </c>
      <c r="BL74" s="21">
        <f>BL103*'4 PEF'!$D$10</f>
        <v>1.2351946723603109</v>
      </c>
      <c r="BM74" s="39">
        <f>BM103*'4 PEF'!$D$10</f>
        <v>0</v>
      </c>
      <c r="BN74" s="40">
        <f t="shared" si="80"/>
        <v>92.396306572238359</v>
      </c>
      <c r="BO74" s="21">
        <f>IF($N74=2,BO103*'4 PEF'!$D$4,IF(OR($N74=3,$N74=4,$N74=5,$N74=6),BO103*'4 PEF'!$D$5,IF(OR($N74=7,$N74=8),BO103*'4 PEF'!$D$10,IF($N74=9,BO103*'4 PEF'!$D$7,IF($N74=10,BO103*'4 PEF'!$D$6)))))</f>
        <v>50.649220551413677</v>
      </c>
      <c r="BP74" s="21">
        <f>BP103*'4 PEF'!$D$10</f>
        <v>0</v>
      </c>
      <c r="BQ74" s="21">
        <f>IF($N74=2,BQ103*'4 PEF'!$D$4,IF(OR($N74=3,$N74=4,$N74=5,$N74=6),BQ103*'4 PEF'!$D$5,IF(OR($N74=7,$N74=8),BQ103*'4 PEF'!$D$10,IF($N74=9,BQ103*'4 PEF'!$D$7,IF($N74=10,BQ103*'4 PEF'!$D$6)))))</f>
        <v>14.288888888888888</v>
      </c>
      <c r="BR74" s="21">
        <f>BR103*'4 PEF'!$D$10</f>
        <v>30.592326787881479</v>
      </c>
      <c r="BS74" s="21">
        <f>BS103*'4 PEF'!$D$10</f>
        <v>1.0973498223528599</v>
      </c>
      <c r="BT74" s="39">
        <f>BT103*'4 PEF'!$D$10</f>
        <v>0</v>
      </c>
      <c r="BU74" s="40">
        <f t="shared" si="81"/>
        <v>96.627786050536898</v>
      </c>
    </row>
    <row r="75" spans="1:73" x14ac:dyDescent="0.25">
      <c r="A75" s="188"/>
      <c r="B75" s="18">
        <v>9</v>
      </c>
      <c r="C75" s="26">
        <f>VLOOKUP(M75,[1]aux!$A$2:$B$35,2)</f>
        <v>19</v>
      </c>
      <c r="D75" s="55" t="s">
        <v>40</v>
      </c>
      <c r="E75" s="55" t="s">
        <v>40</v>
      </c>
      <c r="F75" s="54" t="s">
        <v>42</v>
      </c>
      <c r="G75" s="54" t="s">
        <v>42</v>
      </c>
      <c r="H75" s="54">
        <v>0</v>
      </c>
      <c r="I75" s="54">
        <f t="shared" si="60"/>
        <v>3</v>
      </c>
      <c r="J75" s="54">
        <f t="shared" si="61"/>
        <v>2</v>
      </c>
      <c r="K75" s="54">
        <f t="shared" si="62"/>
        <v>1</v>
      </c>
      <c r="L75" s="54">
        <f t="shared" si="63"/>
        <v>1</v>
      </c>
      <c r="M75" s="96">
        <f t="shared" si="64"/>
        <v>3211</v>
      </c>
      <c r="N75" s="54">
        <v>10</v>
      </c>
      <c r="O75" s="54">
        <v>0</v>
      </c>
      <c r="P75" s="54">
        <v>2</v>
      </c>
      <c r="Q75" s="54">
        <v>0</v>
      </c>
      <c r="R75" s="54">
        <v>2</v>
      </c>
      <c r="S75" s="54" t="s">
        <v>42</v>
      </c>
      <c r="T75" s="26">
        <f t="shared" si="65"/>
        <v>19</v>
      </c>
      <c r="U75" s="54">
        <v>0</v>
      </c>
      <c r="V75" s="54">
        <v>0</v>
      </c>
      <c r="W75" s="19"/>
      <c r="X75" s="11">
        <f>VLOOKUP($C75,[2]Helsinki!$BB$7:$BK$40,5)</f>
        <v>15</v>
      </c>
      <c r="Y75" s="11">
        <f>VLOOKUP($C75,[2]Helsinki!$BB$7:$BK$40,6)</f>
        <v>35</v>
      </c>
      <c r="Z75" s="11">
        <f>VLOOKUP($C75,[2]Helsinki!$BB$7:$BK$40,7)</f>
        <v>65</v>
      </c>
      <c r="AA75" s="11">
        <f>VLOOKUP($C75,[2]Helsinki!$BB$7:$BK$40,8)</f>
        <v>92</v>
      </c>
      <c r="AB75" s="11">
        <f>VLOOKUP($C75,[2]Helsinki!$BB$7:$BK$40,9)</f>
        <v>0</v>
      </c>
      <c r="AC75" s="11">
        <f>VLOOKUP($C75,[2]Helsinki!$BB$7:$BK$40,10)</f>
        <v>102</v>
      </c>
      <c r="AD75" s="12">
        <f t="shared" si="66"/>
        <v>0</v>
      </c>
      <c r="AE75" s="12">
        <f t="shared" si="67"/>
        <v>0</v>
      </c>
      <c r="AF75" s="12">
        <v>0</v>
      </c>
      <c r="AG75" s="12" t="s">
        <v>38</v>
      </c>
      <c r="AH75" s="12" t="s">
        <v>38</v>
      </c>
      <c r="AI75" s="12">
        <f t="shared" si="68"/>
        <v>189</v>
      </c>
      <c r="AJ75" s="12">
        <v>0</v>
      </c>
      <c r="AK75" s="12">
        <f t="shared" si="69"/>
        <v>152</v>
      </c>
      <c r="AL75" s="12">
        <f t="shared" si="70"/>
        <v>162</v>
      </c>
      <c r="AM75" s="12">
        <f t="shared" si="71"/>
        <v>0</v>
      </c>
      <c r="AN75" s="12">
        <f t="shared" si="72"/>
        <v>0</v>
      </c>
      <c r="AO75" s="14">
        <f t="shared" si="58"/>
        <v>349.61306276950899</v>
      </c>
      <c r="AP75" s="11">
        <f>VLOOKUP($C75,[1]Helsinki!$BB$7:$BK$40,5)</f>
        <v>15</v>
      </c>
      <c r="AQ75" s="11">
        <f>VLOOKUP($C75,[1]Helsinki!$BB$7:$BK$40,6)</f>
        <v>35</v>
      </c>
      <c r="AR75" s="11">
        <f>VLOOKUP($C75,[1]Helsinki!$BB$7:$BK$40,7)</f>
        <v>0</v>
      </c>
      <c r="AS75" s="11">
        <f>VLOOKUP($C75,[1]Helsinki!$BB$7:$BK$40,8)</f>
        <v>93</v>
      </c>
      <c r="AT75" s="11">
        <f>VLOOKUP($C75,[1]Helsinki!$BB$7:$BK$40,9)</f>
        <v>0</v>
      </c>
      <c r="AU75" s="11">
        <f>VLOOKUP($C75,[1]Helsinki!$BB$7:$BK$40,10)</f>
        <v>103</v>
      </c>
      <c r="AV75" s="12">
        <f t="shared" si="73"/>
        <v>0</v>
      </c>
      <c r="AW75" s="12">
        <f t="shared" si="74"/>
        <v>0</v>
      </c>
      <c r="AX75" s="12">
        <v>0</v>
      </c>
      <c r="AY75" s="12" t="s">
        <v>38</v>
      </c>
      <c r="AZ75" s="12" t="s">
        <v>38</v>
      </c>
      <c r="BA75" s="12">
        <f t="shared" si="75"/>
        <v>190</v>
      </c>
      <c r="BB75" s="12">
        <v>0</v>
      </c>
      <c r="BC75" s="12">
        <f t="shared" si="76"/>
        <v>153</v>
      </c>
      <c r="BD75" s="12">
        <f t="shared" si="77"/>
        <v>162</v>
      </c>
      <c r="BE75" s="12">
        <f t="shared" si="78"/>
        <v>0</v>
      </c>
      <c r="BF75" s="12">
        <f t="shared" si="79"/>
        <v>0</v>
      </c>
      <c r="BG75" s="14">
        <f t="shared" si="59"/>
        <v>182.48690392759264</v>
      </c>
      <c r="BH75" s="21">
        <f>IF($N75=2,BH104*'4 PEF'!$D$4,IF(OR($N75=3,$N75=4,$N75=5,$N75=6),BH104*'4 PEF'!$D$5,IF(OR($N75=7,$N75=8),BH104*'4 PEF'!$D$10,IF($N75=9,BH104*'4 PEF'!$D$7,IF($N75=10,BH104*'4 PEF'!$D$6)))))</f>
        <v>48.974260325026179</v>
      </c>
      <c r="BI75" s="21">
        <f>BI104*'4 PEF'!$D$10</f>
        <v>0</v>
      </c>
      <c r="BJ75" s="21">
        <f>IF($N75=2,BJ104*'4 PEF'!$D$4,IF(OR($N75=3,$N75=4,$N75=5,$N75=6),BJ104*'4 PEF'!$D$5,IF(OR($N75=7,$N75=8),BJ104*'4 PEF'!$D$10,IF($N75=9,BJ104*'4 PEF'!$D$7,IF($N75=10,BJ104*'4 PEF'!$D$6)))))</f>
        <v>9.2555555555555546</v>
      </c>
      <c r="BK75" s="21">
        <f>BK104*'4 PEF'!$D$10</f>
        <v>29.74694102856925</v>
      </c>
      <c r="BL75" s="21">
        <f>BL104*'4 PEF'!$D$10</f>
        <v>1.2096032101214718</v>
      </c>
      <c r="BM75" s="39">
        <f>BM104*'4 PEF'!$D$10</f>
        <v>0</v>
      </c>
      <c r="BN75" s="40">
        <f t="shared" si="80"/>
        <v>89.18636011927245</v>
      </c>
      <c r="BO75" s="21">
        <f>IF($N75=2,BO104*'4 PEF'!$D$4,IF(OR($N75=3,$N75=4,$N75=5,$N75=6),BO104*'4 PEF'!$D$5,IF(OR($N75=7,$N75=8),BO104*'4 PEF'!$D$10,IF($N75=9,BO104*'4 PEF'!$D$7,IF($N75=10,BO104*'4 PEF'!$D$6)))))</f>
        <v>48.451259001559627</v>
      </c>
      <c r="BP75" s="21">
        <f>BP104*'4 PEF'!$D$10</f>
        <v>0</v>
      </c>
      <c r="BQ75" s="21">
        <f>IF($N75=2,BQ104*'4 PEF'!$D$4,IF(OR($N75=3,$N75=4,$N75=5,$N75=6),BQ104*'4 PEF'!$D$5,IF(OR($N75=7,$N75=8),BQ104*'4 PEF'!$D$10,IF($N75=9,BQ104*'4 PEF'!$D$7,IF($N75=10,BQ104*'4 PEF'!$D$6)))))</f>
        <v>14.288888888888888</v>
      </c>
      <c r="BR75" s="21">
        <f>BR104*'4 PEF'!$D$10</f>
        <v>30.592326787881479</v>
      </c>
      <c r="BS75" s="21">
        <f>BS104*'4 PEF'!$D$10</f>
        <v>1.0847143231030347</v>
      </c>
      <c r="BT75" s="39">
        <f>BT104*'4 PEF'!$D$10</f>
        <v>0</v>
      </c>
      <c r="BU75" s="40">
        <f t="shared" si="81"/>
        <v>94.417189001433016</v>
      </c>
    </row>
    <row r="76" spans="1:73" x14ac:dyDescent="0.25">
      <c r="A76" s="188"/>
      <c r="B76" s="18">
        <v>10</v>
      </c>
      <c r="C76" s="26">
        <f>VLOOKUP(M76,[1]aux!$A$2:$B$35,2)</f>
        <v>31</v>
      </c>
      <c r="D76" s="55" t="s">
        <v>41</v>
      </c>
      <c r="E76" s="55" t="s">
        <v>41</v>
      </c>
      <c r="F76" s="54" t="s">
        <v>42</v>
      </c>
      <c r="G76" s="54" t="s">
        <v>42</v>
      </c>
      <c r="H76" s="54">
        <v>0</v>
      </c>
      <c r="I76" s="54">
        <f t="shared" si="60"/>
        <v>4</v>
      </c>
      <c r="J76" s="54">
        <f t="shared" si="61"/>
        <v>3</v>
      </c>
      <c r="K76" s="54">
        <f t="shared" si="62"/>
        <v>1</v>
      </c>
      <c r="L76" s="54">
        <f t="shared" si="63"/>
        <v>1</v>
      </c>
      <c r="M76" s="96">
        <f t="shared" si="64"/>
        <v>4311</v>
      </c>
      <c r="N76" s="54">
        <v>10</v>
      </c>
      <c r="O76" s="54">
        <v>0</v>
      </c>
      <c r="P76" s="54">
        <v>2</v>
      </c>
      <c r="Q76" s="54">
        <v>0</v>
      </c>
      <c r="R76" s="54">
        <v>2</v>
      </c>
      <c r="S76" s="54" t="s">
        <v>42</v>
      </c>
      <c r="T76" s="26">
        <f t="shared" si="65"/>
        <v>19</v>
      </c>
      <c r="U76" s="54">
        <v>0</v>
      </c>
      <c r="V76" s="54">
        <v>0</v>
      </c>
      <c r="W76" s="19"/>
      <c r="X76" s="11">
        <f>VLOOKUP($C76,[2]Helsinki!$BB$7:$BK$40,5)</f>
        <v>17</v>
      </c>
      <c r="Y76" s="11">
        <f>VLOOKUP($C76,[2]Helsinki!$BB$7:$BK$40,6)</f>
        <v>37</v>
      </c>
      <c r="Z76" s="11">
        <f>VLOOKUP($C76,[2]Helsinki!$BB$7:$BK$40,7)</f>
        <v>67</v>
      </c>
      <c r="AA76" s="11">
        <f>VLOOKUP($C76,[2]Helsinki!$BB$7:$BK$40,8)</f>
        <v>94</v>
      </c>
      <c r="AB76" s="11">
        <f>VLOOKUP($C76,[2]Helsinki!$BB$7:$BK$40,9)</f>
        <v>0</v>
      </c>
      <c r="AC76" s="11">
        <f>VLOOKUP($C76,[2]Helsinki!$BB$7:$BK$40,10)</f>
        <v>102</v>
      </c>
      <c r="AD76" s="12">
        <f t="shared" si="66"/>
        <v>0</v>
      </c>
      <c r="AE76" s="12">
        <f t="shared" si="67"/>
        <v>0</v>
      </c>
      <c r="AF76" s="12">
        <v>0</v>
      </c>
      <c r="AG76" s="12" t="s">
        <v>38</v>
      </c>
      <c r="AH76" s="12" t="s">
        <v>38</v>
      </c>
      <c r="AI76" s="12">
        <f t="shared" si="68"/>
        <v>189</v>
      </c>
      <c r="AJ76" s="12">
        <v>0</v>
      </c>
      <c r="AK76" s="12">
        <f t="shared" si="69"/>
        <v>152</v>
      </c>
      <c r="AL76" s="12">
        <f t="shared" si="70"/>
        <v>162</v>
      </c>
      <c r="AM76" s="12">
        <f t="shared" si="71"/>
        <v>0</v>
      </c>
      <c r="AN76" s="12">
        <f t="shared" si="72"/>
        <v>0</v>
      </c>
      <c r="AO76" s="14">
        <f t="shared" si="58"/>
        <v>392.13254204256236</v>
      </c>
      <c r="AP76" s="11">
        <f>VLOOKUP($C76,[1]Helsinki!$BB$7:$BK$40,5)</f>
        <v>17</v>
      </c>
      <c r="AQ76" s="11">
        <f>VLOOKUP($C76,[1]Helsinki!$BB$7:$BK$40,6)</f>
        <v>37</v>
      </c>
      <c r="AR76" s="11">
        <f>VLOOKUP($C76,[1]Helsinki!$BB$7:$BK$40,7)</f>
        <v>0</v>
      </c>
      <c r="AS76" s="11">
        <f>VLOOKUP($C76,[1]Helsinki!$BB$7:$BK$40,8)</f>
        <v>95</v>
      </c>
      <c r="AT76" s="11">
        <f>VLOOKUP($C76,[1]Helsinki!$BB$7:$BK$40,9)</f>
        <v>0</v>
      </c>
      <c r="AU76" s="11">
        <f>VLOOKUP($C76,[1]Helsinki!$BB$7:$BK$40,10)</f>
        <v>103</v>
      </c>
      <c r="AV76" s="12">
        <f t="shared" si="73"/>
        <v>0</v>
      </c>
      <c r="AW76" s="12">
        <f t="shared" si="74"/>
        <v>0</v>
      </c>
      <c r="AX76" s="12">
        <v>0</v>
      </c>
      <c r="AY76" s="12" t="s">
        <v>38</v>
      </c>
      <c r="AZ76" s="12" t="s">
        <v>38</v>
      </c>
      <c r="BA76" s="12">
        <f t="shared" si="75"/>
        <v>190</v>
      </c>
      <c r="BB76" s="12">
        <v>0</v>
      </c>
      <c r="BC76" s="12">
        <f t="shared" si="76"/>
        <v>153</v>
      </c>
      <c r="BD76" s="12">
        <f t="shared" si="77"/>
        <v>162</v>
      </c>
      <c r="BE76" s="12">
        <f t="shared" si="78"/>
        <v>0</v>
      </c>
      <c r="BF76" s="12">
        <f t="shared" si="79"/>
        <v>0</v>
      </c>
      <c r="BG76" s="14">
        <f t="shared" si="59"/>
        <v>213.76481137752765</v>
      </c>
      <c r="BH76" s="21">
        <f>IF($N76=2,BH105*'4 PEF'!$D$4,IF(OR($N76=3,$N76=4,$N76=5,$N76=6),BH105*'4 PEF'!$D$5,IF(OR($N76=7,$N76=8),BH105*'4 PEF'!$D$10,IF($N76=9,BH105*'4 PEF'!$D$7,IF($N76=10,BH105*'4 PEF'!$D$6)))))</f>
        <v>43.850811763887258</v>
      </c>
      <c r="BI76" s="21">
        <f>BI105*'4 PEF'!$D$10</f>
        <v>0</v>
      </c>
      <c r="BJ76" s="21">
        <f>IF($N76=2,BJ105*'4 PEF'!$D$4,IF(OR($N76=3,$N76=4,$N76=5,$N76=6),BJ105*'4 PEF'!$D$5,IF(OR($N76=7,$N76=8),BJ105*'4 PEF'!$D$10,IF($N76=9,BJ105*'4 PEF'!$D$7,IF($N76=10,BJ105*'4 PEF'!$D$6)))))</f>
        <v>9.2555555555555546</v>
      </c>
      <c r="BK76" s="21">
        <f>BK105*'4 PEF'!$D$10</f>
        <v>29.74694102856925</v>
      </c>
      <c r="BL76" s="21">
        <f>BL105*'4 PEF'!$D$10</f>
        <v>1.1653381915544989</v>
      </c>
      <c r="BM76" s="39">
        <f>BM105*'4 PEF'!$D$10</f>
        <v>0</v>
      </c>
      <c r="BN76" s="40">
        <f t="shared" si="80"/>
        <v>84.018646539566561</v>
      </c>
      <c r="BO76" s="21">
        <f>IF($N76=2,BO105*'4 PEF'!$D$4,IF(OR($N76=3,$N76=4,$N76=5,$N76=6),BO105*'4 PEF'!$D$5,IF(OR($N76=7,$N76=8),BO105*'4 PEF'!$D$10,IF($N76=9,BO105*'4 PEF'!$D$7,IF($N76=10,BO105*'4 PEF'!$D$6)))))</f>
        <v>44.586049103267698</v>
      </c>
      <c r="BP76" s="21">
        <f>BP105*'4 PEF'!$D$10</f>
        <v>0</v>
      </c>
      <c r="BQ76" s="21">
        <f>IF($N76=2,BQ105*'4 PEF'!$D$4,IF(OR($N76=3,$N76=4,$N76=5,$N76=6),BQ105*'4 PEF'!$D$5,IF(OR($N76=7,$N76=8),BQ105*'4 PEF'!$D$10,IF($N76=9,BQ105*'4 PEF'!$D$7,IF($N76=10,BQ105*'4 PEF'!$D$6)))))</f>
        <v>14.288888888888888</v>
      </c>
      <c r="BR76" s="21">
        <f>BR105*'4 PEF'!$D$10</f>
        <v>30.592326787881479</v>
      </c>
      <c r="BS76" s="21">
        <f>BS105*'4 PEF'!$D$10</f>
        <v>1.0555378361416412</v>
      </c>
      <c r="BT76" s="39">
        <f>BT105*'4 PEF'!$D$10</f>
        <v>0</v>
      </c>
      <c r="BU76" s="40">
        <f t="shared" si="81"/>
        <v>90.522802616179703</v>
      </c>
    </row>
    <row r="77" spans="1:73" x14ac:dyDescent="0.25">
      <c r="A77" s="188"/>
      <c r="B77" s="18">
        <v>11</v>
      </c>
      <c r="C77" s="26">
        <f>VLOOKUP(M77,[1]aux!$A$2:$B$35,2)</f>
        <v>11</v>
      </c>
      <c r="D77" s="55" t="s">
        <v>42</v>
      </c>
      <c r="E77" s="55" t="s">
        <v>40</v>
      </c>
      <c r="F77" s="54" t="s">
        <v>42</v>
      </c>
      <c r="G77" s="54" t="s">
        <v>42</v>
      </c>
      <c r="H77" s="54">
        <v>1</v>
      </c>
      <c r="I77" s="54">
        <f t="shared" si="60"/>
        <v>2</v>
      </c>
      <c r="J77" s="54">
        <f t="shared" si="61"/>
        <v>2</v>
      </c>
      <c r="K77" s="54">
        <f t="shared" si="62"/>
        <v>1</v>
      </c>
      <c r="L77" s="54">
        <f t="shared" si="63"/>
        <v>2</v>
      </c>
      <c r="M77" s="96">
        <f t="shared" si="64"/>
        <v>2212</v>
      </c>
      <c r="N77" s="54">
        <v>10</v>
      </c>
      <c r="O77" s="54">
        <v>0</v>
      </c>
      <c r="P77" s="54">
        <v>2</v>
      </c>
      <c r="Q77" s="54">
        <v>0</v>
      </c>
      <c r="R77" s="54">
        <v>2</v>
      </c>
      <c r="S77" s="54" t="s">
        <v>42</v>
      </c>
      <c r="T77" s="26">
        <f t="shared" si="65"/>
        <v>19</v>
      </c>
      <c r="U77" s="54">
        <v>0</v>
      </c>
      <c r="V77" s="54">
        <v>0</v>
      </c>
      <c r="W77" s="19"/>
      <c r="X77" s="11">
        <f>VLOOKUP($C77,[2]Helsinki!$BB$7:$BK$40,5)</f>
        <v>13</v>
      </c>
      <c r="Y77" s="11">
        <f>VLOOKUP($C77,[2]Helsinki!$BB$7:$BK$40,6)</f>
        <v>33</v>
      </c>
      <c r="Z77" s="11">
        <f>VLOOKUP($C77,[2]Helsinki!$BB$7:$BK$40,7)</f>
        <v>63</v>
      </c>
      <c r="AA77" s="11">
        <f>VLOOKUP($C77,[2]Helsinki!$BB$7:$BK$40,8)</f>
        <v>92</v>
      </c>
      <c r="AB77" s="11">
        <f>VLOOKUP($C77,[2]Helsinki!$BB$7:$BK$40,9)</f>
        <v>0</v>
      </c>
      <c r="AC77" s="11">
        <f>VLOOKUP($C77,[2]Helsinki!$BB$7:$BK$40,10)</f>
        <v>102</v>
      </c>
      <c r="AD77" s="12">
        <f t="shared" si="66"/>
        <v>169</v>
      </c>
      <c r="AE77" s="12">
        <f t="shared" si="67"/>
        <v>167</v>
      </c>
      <c r="AF77" s="12">
        <v>0</v>
      </c>
      <c r="AG77" s="12" t="s">
        <v>38</v>
      </c>
      <c r="AH77" s="12" t="s">
        <v>38</v>
      </c>
      <c r="AI77" s="12">
        <f t="shared" si="68"/>
        <v>189</v>
      </c>
      <c r="AJ77" s="12">
        <v>0</v>
      </c>
      <c r="AK77" s="12">
        <f t="shared" si="69"/>
        <v>152</v>
      </c>
      <c r="AL77" s="12">
        <f t="shared" si="70"/>
        <v>162</v>
      </c>
      <c r="AM77" s="12">
        <f t="shared" si="71"/>
        <v>0</v>
      </c>
      <c r="AN77" s="12">
        <f t="shared" si="72"/>
        <v>0</v>
      </c>
      <c r="AO77" s="14">
        <f t="shared" si="58"/>
        <v>349.55376952574295</v>
      </c>
      <c r="AP77" s="11">
        <f>VLOOKUP($C77,[1]Helsinki!$BB$7:$BK$40,5)</f>
        <v>13</v>
      </c>
      <c r="AQ77" s="11">
        <f>VLOOKUP($C77,[1]Helsinki!$BB$7:$BK$40,6)</f>
        <v>33</v>
      </c>
      <c r="AR77" s="11">
        <f>VLOOKUP($C77,[1]Helsinki!$BB$7:$BK$40,7)</f>
        <v>0</v>
      </c>
      <c r="AS77" s="11">
        <f>VLOOKUP($C77,[1]Helsinki!$BB$7:$BK$40,8)</f>
        <v>93</v>
      </c>
      <c r="AT77" s="11">
        <f>VLOOKUP($C77,[1]Helsinki!$BB$7:$BK$40,9)</f>
        <v>0</v>
      </c>
      <c r="AU77" s="11">
        <f>VLOOKUP($C77,[1]Helsinki!$BB$7:$BK$40,10)</f>
        <v>103</v>
      </c>
      <c r="AV77" s="12">
        <f t="shared" si="73"/>
        <v>170</v>
      </c>
      <c r="AW77" s="12">
        <f t="shared" si="74"/>
        <v>168</v>
      </c>
      <c r="AX77" s="12">
        <v>0</v>
      </c>
      <c r="AY77" s="12" t="s">
        <v>38</v>
      </c>
      <c r="AZ77" s="12" t="s">
        <v>38</v>
      </c>
      <c r="BA77" s="12">
        <f t="shared" si="75"/>
        <v>190</v>
      </c>
      <c r="BB77" s="12">
        <v>0</v>
      </c>
      <c r="BC77" s="12">
        <f t="shared" si="76"/>
        <v>153</v>
      </c>
      <c r="BD77" s="12">
        <f t="shared" si="77"/>
        <v>162</v>
      </c>
      <c r="BE77" s="12">
        <f t="shared" si="78"/>
        <v>0</v>
      </c>
      <c r="BF77" s="12">
        <f t="shared" si="79"/>
        <v>0</v>
      </c>
      <c r="BG77" s="14">
        <f t="shared" si="59"/>
        <v>205.17307603161089</v>
      </c>
      <c r="BH77" s="21">
        <f>IF($N77=2,BH106*'4 PEF'!$D$4,IF(OR($N77=3,$N77=4,$N77=5,$N77=6),BH106*'4 PEF'!$D$5,IF(OR($N77=7,$N77=8),BH106*'4 PEF'!$D$10,IF($N77=9,BH106*'4 PEF'!$D$7,IF($N77=10,BH106*'4 PEF'!$D$6)))))</f>
        <v>36.159720667855332</v>
      </c>
      <c r="BI77" s="21">
        <f>BI106*'4 PEF'!$D$10</f>
        <v>0</v>
      </c>
      <c r="BJ77" s="21">
        <f>IF($N77=2,BJ106*'4 PEF'!$D$4,IF(OR($N77=3,$N77=4,$N77=5,$N77=6),BJ106*'4 PEF'!$D$5,IF(OR($N77=7,$N77=8),BJ106*'4 PEF'!$D$10,IF($N77=9,BJ106*'4 PEF'!$D$7,IF($N77=10,BJ106*'4 PEF'!$D$6)))))</f>
        <v>9.2555555555555546</v>
      </c>
      <c r="BK77" s="21">
        <f>BK106*'4 PEF'!$D$10</f>
        <v>29.74694102856925</v>
      </c>
      <c r="BL77" s="21">
        <f>BL106*'4 PEF'!$D$10</f>
        <v>12.697511076641321</v>
      </c>
      <c r="BM77" s="39">
        <f>BM106*'4 PEF'!$D$10</f>
        <v>0</v>
      </c>
      <c r="BN77" s="40">
        <f t="shared" si="80"/>
        <v>87.859728328621458</v>
      </c>
      <c r="BO77" s="21">
        <f>IF($N77=2,BO106*'4 PEF'!$D$4,IF(OR($N77=3,$N77=4,$N77=5,$N77=6),BO106*'4 PEF'!$D$5,IF(OR($N77=7,$N77=8),BO106*'4 PEF'!$D$10,IF($N77=9,BO106*'4 PEF'!$D$7,IF($N77=10,BO106*'4 PEF'!$D$6)))))</f>
        <v>34.990943982754175</v>
      </c>
      <c r="BP77" s="21">
        <f>BP106*'4 PEF'!$D$10</f>
        <v>0</v>
      </c>
      <c r="BQ77" s="21">
        <f>IF($N77=2,BQ106*'4 PEF'!$D$4,IF(OR($N77=3,$N77=4,$N77=5,$N77=6),BQ106*'4 PEF'!$D$5,IF(OR($N77=7,$N77=8),BQ106*'4 PEF'!$D$10,IF($N77=9,BQ106*'4 PEF'!$D$7,IF($N77=10,BQ106*'4 PEF'!$D$6)))))</f>
        <v>14.288888888888888</v>
      </c>
      <c r="BR77" s="21">
        <f>BR106*'4 PEF'!$D$10</f>
        <v>30.592326787881479</v>
      </c>
      <c r="BS77" s="21">
        <f>BS106*'4 PEF'!$D$10</f>
        <v>12.195690338331373</v>
      </c>
      <c r="BT77" s="39">
        <f>BT106*'4 PEF'!$D$10</f>
        <v>0</v>
      </c>
      <c r="BU77" s="40">
        <f t="shared" si="81"/>
        <v>92.067849997855916</v>
      </c>
    </row>
    <row r="78" spans="1:73" x14ac:dyDescent="0.25">
      <c r="A78" s="188"/>
      <c r="B78" s="18">
        <v>12</v>
      </c>
      <c r="C78" s="26">
        <f>VLOOKUP(M78,[1]aux!$A$2:$B$35,2)</f>
        <v>21</v>
      </c>
      <c r="D78" s="55" t="s">
        <v>40</v>
      </c>
      <c r="E78" s="55" t="s">
        <v>40</v>
      </c>
      <c r="F78" s="54" t="s">
        <v>42</v>
      </c>
      <c r="G78" s="54" t="s">
        <v>42</v>
      </c>
      <c r="H78" s="54">
        <v>1</v>
      </c>
      <c r="I78" s="54">
        <f t="shared" si="60"/>
        <v>3</v>
      </c>
      <c r="J78" s="54">
        <f t="shared" si="61"/>
        <v>2</v>
      </c>
      <c r="K78" s="54">
        <f t="shared" si="62"/>
        <v>1</v>
      </c>
      <c r="L78" s="54">
        <f t="shared" si="63"/>
        <v>2</v>
      </c>
      <c r="M78" s="96">
        <f t="shared" si="64"/>
        <v>3212</v>
      </c>
      <c r="N78" s="54">
        <v>10</v>
      </c>
      <c r="O78" s="54">
        <v>0</v>
      </c>
      <c r="P78" s="54">
        <v>2</v>
      </c>
      <c r="Q78" s="54">
        <v>0</v>
      </c>
      <c r="R78" s="54">
        <v>2</v>
      </c>
      <c r="S78" s="54" t="s">
        <v>42</v>
      </c>
      <c r="T78" s="26">
        <f t="shared" si="65"/>
        <v>19</v>
      </c>
      <c r="U78" s="54">
        <v>0</v>
      </c>
      <c r="V78" s="54">
        <v>0</v>
      </c>
      <c r="W78" s="19"/>
      <c r="X78" s="11">
        <f>VLOOKUP($C78,[2]Helsinki!$BB$7:$BK$40,5)</f>
        <v>15</v>
      </c>
      <c r="Y78" s="11">
        <f>VLOOKUP($C78,[2]Helsinki!$BB$7:$BK$40,6)</f>
        <v>35</v>
      </c>
      <c r="Z78" s="11">
        <f>VLOOKUP($C78,[2]Helsinki!$BB$7:$BK$40,7)</f>
        <v>65</v>
      </c>
      <c r="AA78" s="11">
        <f>VLOOKUP($C78,[2]Helsinki!$BB$7:$BK$40,8)</f>
        <v>92</v>
      </c>
      <c r="AB78" s="11">
        <f>VLOOKUP($C78,[2]Helsinki!$BB$7:$BK$40,9)</f>
        <v>0</v>
      </c>
      <c r="AC78" s="11">
        <f>VLOOKUP($C78,[2]Helsinki!$BB$7:$BK$40,10)</f>
        <v>102</v>
      </c>
      <c r="AD78" s="12">
        <f t="shared" si="66"/>
        <v>169</v>
      </c>
      <c r="AE78" s="12">
        <f t="shared" si="67"/>
        <v>167</v>
      </c>
      <c r="AF78" s="12">
        <v>0</v>
      </c>
      <c r="AG78" s="12" t="s">
        <v>38</v>
      </c>
      <c r="AH78" s="12" t="s">
        <v>38</v>
      </c>
      <c r="AI78" s="12">
        <f t="shared" si="68"/>
        <v>189</v>
      </c>
      <c r="AJ78" s="12">
        <v>0</v>
      </c>
      <c r="AK78" s="12">
        <f t="shared" si="69"/>
        <v>152</v>
      </c>
      <c r="AL78" s="12">
        <f t="shared" si="70"/>
        <v>162</v>
      </c>
      <c r="AM78" s="12">
        <f t="shared" si="71"/>
        <v>0</v>
      </c>
      <c r="AN78" s="12">
        <f t="shared" si="72"/>
        <v>0</v>
      </c>
      <c r="AO78" s="14">
        <f t="shared" si="58"/>
        <v>363.82905853222087</v>
      </c>
      <c r="AP78" s="11">
        <f>VLOOKUP($C78,[1]Helsinki!$BB$7:$BK$40,5)</f>
        <v>15</v>
      </c>
      <c r="AQ78" s="11">
        <f>VLOOKUP($C78,[1]Helsinki!$BB$7:$BK$40,6)</f>
        <v>35</v>
      </c>
      <c r="AR78" s="11">
        <f>VLOOKUP($C78,[1]Helsinki!$BB$7:$BK$40,7)</f>
        <v>0</v>
      </c>
      <c r="AS78" s="11">
        <f>VLOOKUP($C78,[1]Helsinki!$BB$7:$BK$40,8)</f>
        <v>93</v>
      </c>
      <c r="AT78" s="11">
        <f>VLOOKUP($C78,[1]Helsinki!$BB$7:$BK$40,9)</f>
        <v>0</v>
      </c>
      <c r="AU78" s="11">
        <f>VLOOKUP($C78,[1]Helsinki!$BB$7:$BK$40,10)</f>
        <v>103</v>
      </c>
      <c r="AV78" s="12">
        <f t="shared" si="73"/>
        <v>170</v>
      </c>
      <c r="AW78" s="12">
        <f t="shared" si="74"/>
        <v>168</v>
      </c>
      <c r="AX78" s="12">
        <v>0</v>
      </c>
      <c r="AY78" s="12" t="s">
        <v>38</v>
      </c>
      <c r="AZ78" s="12" t="s">
        <v>38</v>
      </c>
      <c r="BA78" s="12">
        <f t="shared" si="75"/>
        <v>190</v>
      </c>
      <c r="BB78" s="12">
        <v>0</v>
      </c>
      <c r="BC78" s="12">
        <f t="shared" si="76"/>
        <v>153</v>
      </c>
      <c r="BD78" s="12">
        <f t="shared" si="77"/>
        <v>162</v>
      </c>
      <c r="BE78" s="12">
        <f t="shared" si="78"/>
        <v>0</v>
      </c>
      <c r="BF78" s="12">
        <f t="shared" si="79"/>
        <v>0</v>
      </c>
      <c r="BG78" s="14">
        <f t="shared" si="59"/>
        <v>210.43418696131971</v>
      </c>
      <c r="BH78" s="21">
        <f>IF($N78=2,BH107*'4 PEF'!$D$4,IF(OR($N78=3,$N78=4,$N78=5,$N78=6),BH107*'4 PEF'!$D$5,IF(OR($N78=7,$N78=8),BH107*'4 PEF'!$D$10,IF($N78=9,BH107*'4 PEF'!$D$7,IF($N78=10,BH107*'4 PEF'!$D$6)))))</f>
        <v>33.447433354790732</v>
      </c>
      <c r="BI78" s="21">
        <f>BI107*'4 PEF'!$D$10</f>
        <v>0</v>
      </c>
      <c r="BJ78" s="21">
        <f>IF($N78=2,BJ107*'4 PEF'!$D$4,IF(OR($N78=3,$N78=4,$N78=5,$N78=6),BJ107*'4 PEF'!$D$5,IF(OR($N78=7,$N78=8),BJ107*'4 PEF'!$D$10,IF($N78=9,BJ107*'4 PEF'!$D$7,IF($N78=10,BJ107*'4 PEF'!$D$6)))))</f>
        <v>9.2555555555555546</v>
      </c>
      <c r="BK78" s="21">
        <f>BK107*'4 PEF'!$D$10</f>
        <v>29.74694102856925</v>
      </c>
      <c r="BL78" s="21">
        <f>BL107*'4 PEF'!$D$10</f>
        <v>12.671164103343381</v>
      </c>
      <c r="BM78" s="39">
        <f>BM107*'4 PEF'!$D$10</f>
        <v>0</v>
      </c>
      <c r="BN78" s="40">
        <f t="shared" si="80"/>
        <v>85.121094042258918</v>
      </c>
      <c r="BO78" s="21">
        <f>IF($N78=2,BO107*'4 PEF'!$D$4,IF(OR($N78=3,$N78=4,$N78=5,$N78=6),BO107*'4 PEF'!$D$5,IF(OR($N78=7,$N78=8),BO107*'4 PEF'!$D$10,IF($N78=9,BO107*'4 PEF'!$D$7,IF($N78=10,BO107*'4 PEF'!$D$6)))))</f>
        <v>33.189846382968902</v>
      </c>
      <c r="BP78" s="21">
        <f>BP107*'4 PEF'!$D$10</f>
        <v>0</v>
      </c>
      <c r="BQ78" s="21">
        <f>IF($N78=2,BQ107*'4 PEF'!$D$4,IF(OR($N78=3,$N78=4,$N78=5,$N78=6),BQ107*'4 PEF'!$D$5,IF(OR($N78=7,$N78=8),BQ107*'4 PEF'!$D$10,IF($N78=9,BQ107*'4 PEF'!$D$7,IF($N78=10,BQ107*'4 PEF'!$D$6)))))</f>
        <v>14.288888888888888</v>
      </c>
      <c r="BR78" s="21">
        <f>BR107*'4 PEF'!$D$10</f>
        <v>30.592326787881479</v>
      </c>
      <c r="BS78" s="21">
        <f>BS107*'4 PEF'!$D$10</f>
        <v>12.182246967272208</v>
      </c>
      <c r="BT78" s="39">
        <f>BT107*'4 PEF'!$D$10</f>
        <v>0</v>
      </c>
      <c r="BU78" s="40">
        <f t="shared" si="81"/>
        <v>90.253309027011468</v>
      </c>
    </row>
    <row r="79" spans="1:73" x14ac:dyDescent="0.25">
      <c r="A79" s="188"/>
      <c r="B79" s="18">
        <v>13</v>
      </c>
      <c r="C79" s="26">
        <f>VLOOKUP(M79,[1]aux!$A$2:$B$35,2)</f>
        <v>33</v>
      </c>
      <c r="D79" s="55" t="s">
        <v>41</v>
      </c>
      <c r="E79" s="55" t="s">
        <v>41</v>
      </c>
      <c r="F79" s="54" t="s">
        <v>42</v>
      </c>
      <c r="G79" s="54" t="s">
        <v>42</v>
      </c>
      <c r="H79" s="54">
        <v>1</v>
      </c>
      <c r="I79" s="54">
        <f t="shared" si="60"/>
        <v>4</v>
      </c>
      <c r="J79" s="54">
        <f t="shared" si="61"/>
        <v>3</v>
      </c>
      <c r="K79" s="54">
        <f t="shared" si="62"/>
        <v>1</v>
      </c>
      <c r="L79" s="54">
        <f t="shared" si="63"/>
        <v>2</v>
      </c>
      <c r="M79" s="96">
        <f t="shared" si="64"/>
        <v>4312</v>
      </c>
      <c r="N79" s="54">
        <v>10</v>
      </c>
      <c r="O79" s="54">
        <v>0</v>
      </c>
      <c r="P79" s="54">
        <v>2</v>
      </c>
      <c r="Q79" s="54">
        <v>0</v>
      </c>
      <c r="R79" s="54">
        <v>2</v>
      </c>
      <c r="S79" s="54" t="s">
        <v>42</v>
      </c>
      <c r="T79" s="26">
        <f t="shared" si="65"/>
        <v>19</v>
      </c>
      <c r="U79" s="54">
        <v>0</v>
      </c>
      <c r="V79" s="54">
        <v>0</v>
      </c>
      <c r="W79" s="19"/>
      <c r="X79" s="11">
        <f>VLOOKUP($C79,[2]Helsinki!$BB$7:$BK$40,5)</f>
        <v>17</v>
      </c>
      <c r="Y79" s="11">
        <f>VLOOKUP($C79,[2]Helsinki!$BB$7:$BK$40,6)</f>
        <v>37</v>
      </c>
      <c r="Z79" s="11">
        <f>VLOOKUP($C79,[2]Helsinki!$BB$7:$BK$40,7)</f>
        <v>67</v>
      </c>
      <c r="AA79" s="11">
        <f>VLOOKUP($C79,[2]Helsinki!$BB$7:$BK$40,8)</f>
        <v>94</v>
      </c>
      <c r="AB79" s="11">
        <f>VLOOKUP($C79,[2]Helsinki!$BB$7:$BK$40,9)</f>
        <v>0</v>
      </c>
      <c r="AC79" s="11">
        <f>VLOOKUP($C79,[2]Helsinki!$BB$7:$BK$40,10)</f>
        <v>102</v>
      </c>
      <c r="AD79" s="12">
        <f t="shared" si="66"/>
        <v>169</v>
      </c>
      <c r="AE79" s="12">
        <f t="shared" si="67"/>
        <v>167</v>
      </c>
      <c r="AF79" s="12">
        <v>0</v>
      </c>
      <c r="AG79" s="12" t="s">
        <v>38</v>
      </c>
      <c r="AH79" s="12" t="s">
        <v>38</v>
      </c>
      <c r="AI79" s="12">
        <f t="shared" si="68"/>
        <v>189</v>
      </c>
      <c r="AJ79" s="12">
        <v>0</v>
      </c>
      <c r="AK79" s="12">
        <f t="shared" si="69"/>
        <v>152</v>
      </c>
      <c r="AL79" s="12">
        <f t="shared" si="70"/>
        <v>162</v>
      </c>
      <c r="AM79" s="12">
        <f t="shared" si="71"/>
        <v>0</v>
      </c>
      <c r="AN79" s="12">
        <f t="shared" si="72"/>
        <v>0</v>
      </c>
      <c r="AO79" s="14">
        <f t="shared" si="58"/>
        <v>406.34853780527425</v>
      </c>
      <c r="AP79" s="11">
        <f>VLOOKUP($C79,[1]Helsinki!$BB$7:$BK$40,5)</f>
        <v>17</v>
      </c>
      <c r="AQ79" s="11">
        <f>VLOOKUP($C79,[1]Helsinki!$BB$7:$BK$40,6)</f>
        <v>37</v>
      </c>
      <c r="AR79" s="11">
        <f>VLOOKUP($C79,[1]Helsinki!$BB$7:$BK$40,7)</f>
        <v>0</v>
      </c>
      <c r="AS79" s="11">
        <f>VLOOKUP($C79,[1]Helsinki!$BB$7:$BK$40,8)</f>
        <v>95</v>
      </c>
      <c r="AT79" s="11">
        <f>VLOOKUP($C79,[1]Helsinki!$BB$7:$BK$40,9)</f>
        <v>0</v>
      </c>
      <c r="AU79" s="11">
        <f>VLOOKUP($C79,[1]Helsinki!$BB$7:$BK$40,10)</f>
        <v>103</v>
      </c>
      <c r="AV79" s="12">
        <f t="shared" si="73"/>
        <v>170</v>
      </c>
      <c r="AW79" s="12">
        <f t="shared" si="74"/>
        <v>168</v>
      </c>
      <c r="AX79" s="12">
        <v>0</v>
      </c>
      <c r="AY79" s="12" t="s">
        <v>38</v>
      </c>
      <c r="AZ79" s="12" t="s">
        <v>38</v>
      </c>
      <c r="BA79" s="12">
        <f t="shared" si="75"/>
        <v>190</v>
      </c>
      <c r="BB79" s="12">
        <v>0</v>
      </c>
      <c r="BC79" s="12">
        <f t="shared" si="76"/>
        <v>153</v>
      </c>
      <c r="BD79" s="12">
        <f t="shared" si="77"/>
        <v>162</v>
      </c>
      <c r="BE79" s="12">
        <f t="shared" si="78"/>
        <v>0</v>
      </c>
      <c r="BF79" s="12">
        <f t="shared" si="79"/>
        <v>0</v>
      </c>
      <c r="BG79" s="14">
        <f t="shared" si="59"/>
        <v>241.71209441125472</v>
      </c>
      <c r="BH79" s="21">
        <f>IF($N79=2,BH108*'4 PEF'!$D$4,IF(OR($N79=3,$N79=4,$N79=5,$N79=6),BH108*'4 PEF'!$D$5,IF(OR($N79=7,$N79=8),BH108*'4 PEF'!$D$10,IF($N79=9,BH108*'4 PEF'!$D$7,IF($N79=10,BH108*'4 PEF'!$D$6)))))</f>
        <v>29.148744761072631</v>
      </c>
      <c r="BI79" s="21">
        <f>BI108*'4 PEF'!$D$10</f>
        <v>0</v>
      </c>
      <c r="BJ79" s="21">
        <f>IF($N79=2,BJ108*'4 PEF'!$D$4,IF(OR($N79=3,$N79=4,$N79=5,$N79=6),BJ108*'4 PEF'!$D$5,IF(OR($N79=7,$N79=8),BJ108*'4 PEF'!$D$10,IF($N79=9,BJ108*'4 PEF'!$D$7,IF($N79=10,BJ108*'4 PEF'!$D$6)))))</f>
        <v>9.2555555555555546</v>
      </c>
      <c r="BK79" s="21">
        <f>BK108*'4 PEF'!$D$10</f>
        <v>29.74694102856925</v>
      </c>
      <c r="BL79" s="21">
        <f>BL108*'4 PEF'!$D$10</f>
        <v>12.625188267343551</v>
      </c>
      <c r="BM79" s="39">
        <f>BM108*'4 PEF'!$D$10</f>
        <v>0</v>
      </c>
      <c r="BN79" s="40">
        <f t="shared" si="80"/>
        <v>80.77642961254098</v>
      </c>
      <c r="BO79" s="21">
        <f>IF($N79=2,BO108*'4 PEF'!$D$4,IF(OR($N79=3,$N79=4,$N79=5,$N79=6),BO108*'4 PEF'!$D$5,IF(OR($N79=7,$N79=8),BO108*'4 PEF'!$D$10,IF($N79=9,BO108*'4 PEF'!$D$7,IF($N79=10,BO108*'4 PEF'!$D$6)))))</f>
        <v>30.015844843465693</v>
      </c>
      <c r="BP79" s="21">
        <f>BP108*'4 PEF'!$D$10</f>
        <v>0</v>
      </c>
      <c r="BQ79" s="21">
        <f>IF($N79=2,BQ108*'4 PEF'!$D$4,IF(OR($N79=3,$N79=4,$N79=5,$N79=6),BQ108*'4 PEF'!$D$5,IF(OR($N79=7,$N79=8),BQ108*'4 PEF'!$D$10,IF($N79=9,BQ108*'4 PEF'!$D$7,IF($N79=10,BQ108*'4 PEF'!$D$6)))))</f>
        <v>14.288888888888888</v>
      </c>
      <c r="BR79" s="21">
        <f>BR108*'4 PEF'!$D$10</f>
        <v>30.592326787881479</v>
      </c>
      <c r="BS79" s="21">
        <f>BS108*'4 PEF'!$D$10</f>
        <v>12.153248908906727</v>
      </c>
      <c r="BT79" s="39">
        <f>BT108*'4 PEF'!$D$10</f>
        <v>0</v>
      </c>
      <c r="BU79" s="40">
        <f t="shared" si="81"/>
        <v>87.050309429142786</v>
      </c>
    </row>
    <row r="80" spans="1:73" x14ac:dyDescent="0.25">
      <c r="A80" s="188"/>
      <c r="B80" s="18">
        <v>14</v>
      </c>
      <c r="C80" s="26">
        <f>VLOOKUP(M80,[1]aux!$A$2:$B$35,2)</f>
        <v>31</v>
      </c>
      <c r="D80" s="55" t="s">
        <v>41</v>
      </c>
      <c r="E80" s="55" t="s">
        <v>41</v>
      </c>
      <c r="F80" s="54" t="s">
        <v>42</v>
      </c>
      <c r="G80" s="54" t="s">
        <v>42</v>
      </c>
      <c r="H80" s="54">
        <v>0</v>
      </c>
      <c r="I80" s="54">
        <f t="shared" si="60"/>
        <v>4</v>
      </c>
      <c r="J80" s="54">
        <f t="shared" si="61"/>
        <v>3</v>
      </c>
      <c r="K80" s="54">
        <f t="shared" si="62"/>
        <v>1</v>
      </c>
      <c r="L80" s="54">
        <f t="shared" si="63"/>
        <v>1</v>
      </c>
      <c r="M80" s="96">
        <f t="shared" si="64"/>
        <v>4311</v>
      </c>
      <c r="N80" s="54">
        <v>9</v>
      </c>
      <c r="O80" s="54">
        <v>0</v>
      </c>
      <c r="P80" s="54">
        <v>2</v>
      </c>
      <c r="Q80" s="54">
        <v>0</v>
      </c>
      <c r="R80" s="54">
        <v>2</v>
      </c>
      <c r="S80" s="54" t="s">
        <v>42</v>
      </c>
      <c r="T80" s="26">
        <f t="shared" si="65"/>
        <v>24</v>
      </c>
      <c r="U80" s="54">
        <v>1</v>
      </c>
      <c r="V80" s="54">
        <v>0</v>
      </c>
      <c r="W80" s="19"/>
      <c r="X80" s="11">
        <f>VLOOKUP($C80,[2]Helsinki!$BB$7:$BK$40,5)</f>
        <v>17</v>
      </c>
      <c r="Y80" s="11">
        <f>VLOOKUP($C80,[2]Helsinki!$BB$7:$BK$40,6)</f>
        <v>37</v>
      </c>
      <c r="Z80" s="11">
        <f>VLOOKUP($C80,[2]Helsinki!$BB$7:$BK$40,7)</f>
        <v>67</v>
      </c>
      <c r="AA80" s="11">
        <f>VLOOKUP($C80,[2]Helsinki!$BB$7:$BK$40,8)</f>
        <v>94</v>
      </c>
      <c r="AB80" s="11">
        <f>VLOOKUP($C80,[2]Helsinki!$BB$7:$BK$40,9)</f>
        <v>0</v>
      </c>
      <c r="AC80" s="11">
        <f>VLOOKUP($C80,[2]Helsinki!$BB$7:$BK$40,10)</f>
        <v>102</v>
      </c>
      <c r="AD80" s="12">
        <f t="shared" si="66"/>
        <v>0</v>
      </c>
      <c r="AE80" s="12">
        <f t="shared" si="67"/>
        <v>0</v>
      </c>
      <c r="AF80" s="12">
        <v>0</v>
      </c>
      <c r="AG80" s="12" t="s">
        <v>38</v>
      </c>
      <c r="AH80" s="12" t="s">
        <v>38</v>
      </c>
      <c r="AI80" s="12">
        <f t="shared" si="68"/>
        <v>136</v>
      </c>
      <c r="AJ80" s="12">
        <v>0</v>
      </c>
      <c r="AK80" s="12">
        <f t="shared" si="69"/>
        <v>152</v>
      </c>
      <c r="AL80" s="12">
        <f t="shared" si="70"/>
        <v>162</v>
      </c>
      <c r="AM80" s="12">
        <f t="shared" si="71"/>
        <v>185</v>
      </c>
      <c r="AN80" s="12">
        <f t="shared" si="72"/>
        <v>0</v>
      </c>
      <c r="AO80" s="14">
        <f t="shared" si="58"/>
        <v>335.26675301699743</v>
      </c>
      <c r="AP80" s="11">
        <f>VLOOKUP($C80,[1]Helsinki!$BB$7:$BK$40,5)</f>
        <v>17</v>
      </c>
      <c r="AQ80" s="11">
        <f>VLOOKUP($C80,[1]Helsinki!$BB$7:$BK$40,6)</f>
        <v>37</v>
      </c>
      <c r="AR80" s="11">
        <f>VLOOKUP($C80,[1]Helsinki!$BB$7:$BK$40,7)</f>
        <v>0</v>
      </c>
      <c r="AS80" s="11">
        <f>VLOOKUP($C80,[1]Helsinki!$BB$7:$BK$40,8)</f>
        <v>95</v>
      </c>
      <c r="AT80" s="11">
        <f>VLOOKUP($C80,[1]Helsinki!$BB$7:$BK$40,9)</f>
        <v>0</v>
      </c>
      <c r="AU80" s="11">
        <f>VLOOKUP($C80,[1]Helsinki!$BB$7:$BK$40,10)</f>
        <v>103</v>
      </c>
      <c r="AV80" s="12">
        <f t="shared" si="73"/>
        <v>0</v>
      </c>
      <c r="AW80" s="12">
        <f t="shared" si="74"/>
        <v>0</v>
      </c>
      <c r="AX80" s="12">
        <v>0</v>
      </c>
      <c r="AY80" s="12" t="s">
        <v>38</v>
      </c>
      <c r="AZ80" s="12" t="s">
        <v>38</v>
      </c>
      <c r="BA80" s="12">
        <f t="shared" si="75"/>
        <v>138</v>
      </c>
      <c r="BB80" s="12">
        <v>0</v>
      </c>
      <c r="BC80" s="12">
        <f t="shared" si="76"/>
        <v>153</v>
      </c>
      <c r="BD80" s="12">
        <f t="shared" si="77"/>
        <v>162</v>
      </c>
      <c r="BE80" s="12">
        <f t="shared" si="78"/>
        <v>186</v>
      </c>
      <c r="BF80" s="12">
        <f t="shared" si="79"/>
        <v>0</v>
      </c>
      <c r="BG80" s="14">
        <f t="shared" si="59"/>
        <v>198.9627739574876</v>
      </c>
      <c r="BH80" s="21">
        <f>IF($N80=2,BH109*'4 PEF'!$D$4,IF(OR($N80=3,$N80=4,$N80=5,$N80=6),BH109*'4 PEF'!$D$5,IF(OR($N80=7,$N80=8),BH109*'4 PEF'!$D$10,IF($N80=9,BH109*'4 PEF'!$D$7,IF($N80=10,BH109*'4 PEF'!$D$6)))))</f>
        <v>55.252022822497942</v>
      </c>
      <c r="BI80" s="21">
        <f>BI109*'4 PEF'!$D$10</f>
        <v>0</v>
      </c>
      <c r="BJ80" s="21">
        <f>IF($N80=2,BJ109*'4 PEF'!$D$4,IF(OR($N80=3,$N80=4,$N80=5,$N80=6),BJ109*'4 PEF'!$D$5,IF(OR($N80=7,$N80=8),BJ109*'4 PEF'!$D$10,IF($N80=9,BJ109*'4 PEF'!$D$7,IF($N80=10,BJ109*'4 PEF'!$D$6)))))</f>
        <v>7.3419999999999996</v>
      </c>
      <c r="BK80" s="21">
        <f>BK109*'4 PEF'!$D$10</f>
        <v>29.74694102856925</v>
      </c>
      <c r="BL80" s="21">
        <f>BL109*'4 PEF'!$D$10</f>
        <v>1.1653381915544989</v>
      </c>
      <c r="BM80" s="39">
        <f>BM109*'4 PEF'!$D$10</f>
        <v>0</v>
      </c>
      <c r="BN80" s="40">
        <f t="shared" si="80"/>
        <v>93.506302042621684</v>
      </c>
      <c r="BO80" s="21">
        <f>IF($N80=2,BO109*'4 PEF'!$D$4,IF(OR($N80=3,$N80=4,$N80=5,$N80=6),BO109*'4 PEF'!$D$5,IF(OR($N80=7,$N80=8),BO109*'4 PEF'!$D$10,IF($N80=9,BO109*'4 PEF'!$D$7,IF($N80=10,BO109*'4 PEF'!$D$6)))))</f>
        <v>56.178421870117305</v>
      </c>
      <c r="BP80" s="21">
        <f>BP109*'4 PEF'!$D$10</f>
        <v>0</v>
      </c>
      <c r="BQ80" s="21">
        <f>IF($N80=2,BQ109*'4 PEF'!$D$4,IF(OR($N80=3,$N80=4,$N80=5,$N80=6),BQ109*'4 PEF'!$D$5,IF(OR($N80=7,$N80=8),BQ109*'4 PEF'!$D$10,IF($N80=9,BQ109*'4 PEF'!$D$7,IF($N80=10,BQ109*'4 PEF'!$D$6)))))</f>
        <v>11.659454545454544</v>
      </c>
      <c r="BR80" s="21">
        <f>BR109*'4 PEF'!$D$10</f>
        <v>30.592326787881479</v>
      </c>
      <c r="BS80" s="21">
        <f>BS109*'4 PEF'!$D$10</f>
        <v>1.0555378361416412</v>
      </c>
      <c r="BT80" s="39">
        <f>BT109*'4 PEF'!$D$10</f>
        <v>0</v>
      </c>
      <c r="BU80" s="40">
        <f t="shared" si="81"/>
        <v>99.48574103959497</v>
      </c>
    </row>
    <row r="81" spans="1:73" x14ac:dyDescent="0.25">
      <c r="A81" s="188"/>
      <c r="B81" s="18">
        <v>15</v>
      </c>
      <c r="C81" s="26">
        <f>VLOOKUP(M81,[1]aux!$A$2:$B$35,2)</f>
        <v>21</v>
      </c>
      <c r="D81" s="55" t="s">
        <v>40</v>
      </c>
      <c r="E81" s="55" t="s">
        <v>40</v>
      </c>
      <c r="F81" s="54" t="s">
        <v>42</v>
      </c>
      <c r="G81" s="54" t="s">
        <v>42</v>
      </c>
      <c r="H81" s="54">
        <v>1</v>
      </c>
      <c r="I81" s="54">
        <f t="shared" si="60"/>
        <v>3</v>
      </c>
      <c r="J81" s="54">
        <f t="shared" si="61"/>
        <v>2</v>
      </c>
      <c r="K81" s="54">
        <f t="shared" si="62"/>
        <v>1</v>
      </c>
      <c r="L81" s="54">
        <f t="shared" si="63"/>
        <v>2</v>
      </c>
      <c r="M81" s="96">
        <f t="shared" si="64"/>
        <v>3212</v>
      </c>
      <c r="N81" s="54">
        <v>9</v>
      </c>
      <c r="O81" s="54">
        <v>0</v>
      </c>
      <c r="P81" s="54">
        <v>2</v>
      </c>
      <c r="Q81" s="54">
        <v>0</v>
      </c>
      <c r="R81" s="54">
        <v>2</v>
      </c>
      <c r="S81" s="54" t="s">
        <v>42</v>
      </c>
      <c r="T81" s="26">
        <f t="shared" si="65"/>
        <v>24</v>
      </c>
      <c r="U81" s="54">
        <v>1</v>
      </c>
      <c r="V81" s="54">
        <v>0</v>
      </c>
      <c r="W81" s="19"/>
      <c r="X81" s="11">
        <f>VLOOKUP($C81,[2]Helsinki!$BB$7:$BK$40,5)</f>
        <v>15</v>
      </c>
      <c r="Y81" s="11">
        <f>VLOOKUP($C81,[2]Helsinki!$BB$7:$BK$40,6)</f>
        <v>35</v>
      </c>
      <c r="Z81" s="11">
        <f>VLOOKUP($C81,[2]Helsinki!$BB$7:$BK$40,7)</f>
        <v>65</v>
      </c>
      <c r="AA81" s="11">
        <f>VLOOKUP($C81,[2]Helsinki!$BB$7:$BK$40,8)</f>
        <v>92</v>
      </c>
      <c r="AB81" s="11">
        <f>VLOOKUP($C81,[2]Helsinki!$BB$7:$BK$40,9)</f>
        <v>0</v>
      </c>
      <c r="AC81" s="11">
        <f>VLOOKUP($C81,[2]Helsinki!$BB$7:$BK$40,10)</f>
        <v>102</v>
      </c>
      <c r="AD81" s="12">
        <f t="shared" si="66"/>
        <v>169</v>
      </c>
      <c r="AE81" s="12">
        <f t="shared" si="67"/>
        <v>167</v>
      </c>
      <c r="AF81" s="12">
        <v>0</v>
      </c>
      <c r="AG81" s="12" t="s">
        <v>38</v>
      </c>
      <c r="AH81" s="12" t="s">
        <v>38</v>
      </c>
      <c r="AI81" s="12">
        <f t="shared" si="68"/>
        <v>136</v>
      </c>
      <c r="AJ81" s="12">
        <v>0</v>
      </c>
      <c r="AK81" s="12">
        <f t="shared" si="69"/>
        <v>152</v>
      </c>
      <c r="AL81" s="12">
        <f t="shared" si="70"/>
        <v>162</v>
      </c>
      <c r="AM81" s="12">
        <f t="shared" si="71"/>
        <v>185</v>
      </c>
      <c r="AN81" s="12">
        <f t="shared" si="72"/>
        <v>0</v>
      </c>
      <c r="AO81" s="14">
        <f t="shared" si="58"/>
        <v>306.96326950665588</v>
      </c>
      <c r="AP81" s="11">
        <f>VLOOKUP($C81,[1]Helsinki!$BB$7:$BK$40,5)</f>
        <v>15</v>
      </c>
      <c r="AQ81" s="11">
        <f>VLOOKUP($C81,[1]Helsinki!$BB$7:$BK$40,6)</f>
        <v>35</v>
      </c>
      <c r="AR81" s="11">
        <f>VLOOKUP($C81,[1]Helsinki!$BB$7:$BK$40,7)</f>
        <v>0</v>
      </c>
      <c r="AS81" s="11">
        <f>VLOOKUP($C81,[1]Helsinki!$BB$7:$BK$40,8)</f>
        <v>93</v>
      </c>
      <c r="AT81" s="11">
        <f>VLOOKUP($C81,[1]Helsinki!$BB$7:$BK$40,9)</f>
        <v>0</v>
      </c>
      <c r="AU81" s="11">
        <f>VLOOKUP($C81,[1]Helsinki!$BB$7:$BK$40,10)</f>
        <v>103</v>
      </c>
      <c r="AV81" s="12">
        <f t="shared" si="73"/>
        <v>170</v>
      </c>
      <c r="AW81" s="12">
        <f t="shared" si="74"/>
        <v>168</v>
      </c>
      <c r="AX81" s="12">
        <v>0</v>
      </c>
      <c r="AY81" s="12" t="s">
        <v>38</v>
      </c>
      <c r="AZ81" s="12" t="s">
        <v>38</v>
      </c>
      <c r="BA81" s="12">
        <f t="shared" si="75"/>
        <v>138</v>
      </c>
      <c r="BB81" s="12">
        <v>0</v>
      </c>
      <c r="BC81" s="12">
        <f t="shared" si="76"/>
        <v>153</v>
      </c>
      <c r="BD81" s="12">
        <f t="shared" si="77"/>
        <v>162</v>
      </c>
      <c r="BE81" s="12">
        <f t="shared" si="78"/>
        <v>186</v>
      </c>
      <c r="BF81" s="12">
        <f t="shared" si="79"/>
        <v>0</v>
      </c>
      <c r="BG81" s="14">
        <f t="shared" si="59"/>
        <v>195.63214954127966</v>
      </c>
      <c r="BH81" s="21">
        <f>IF($N81=2,BH110*'4 PEF'!$D$4,IF(OR($N81=3,$N81=4,$N81=5,$N81=6),BH110*'4 PEF'!$D$5,IF(OR($N81=7,$N81=8),BH110*'4 PEF'!$D$10,IF($N81=9,BH110*'4 PEF'!$D$7,IF($N81=10,BH110*'4 PEF'!$D$6)))))</f>
        <v>42.143766027036321</v>
      </c>
      <c r="BI81" s="21">
        <f>BI110*'4 PEF'!$D$10</f>
        <v>0</v>
      </c>
      <c r="BJ81" s="21">
        <f>IF($N81=2,BJ110*'4 PEF'!$D$4,IF(OR($N81=3,$N81=4,$N81=5,$N81=6),BJ110*'4 PEF'!$D$5,IF(OR($N81=7,$N81=8),BJ110*'4 PEF'!$D$10,IF($N81=9,BJ110*'4 PEF'!$D$7,IF($N81=10,BJ110*'4 PEF'!$D$6)))))</f>
        <v>7.3419999999999996</v>
      </c>
      <c r="BK81" s="21">
        <f>BK110*'4 PEF'!$D$10</f>
        <v>29.74694102856925</v>
      </c>
      <c r="BL81" s="21">
        <f>BL110*'4 PEF'!$D$10</f>
        <v>12.671164103343381</v>
      </c>
      <c r="BM81" s="39">
        <f>BM110*'4 PEF'!$D$10</f>
        <v>0</v>
      </c>
      <c r="BN81" s="40">
        <f t="shared" si="80"/>
        <v>91.903871158948959</v>
      </c>
      <c r="BO81" s="21">
        <f>IF($N81=2,BO110*'4 PEF'!$D$4,IF(OR($N81=3,$N81=4,$N81=5,$N81=6),BO110*'4 PEF'!$D$5,IF(OR($N81=7,$N81=8),BO110*'4 PEF'!$D$10,IF($N81=9,BO110*'4 PEF'!$D$7,IF($N81=10,BO110*'4 PEF'!$D$6)))))</f>
        <v>41.819206442540818</v>
      </c>
      <c r="BP81" s="21">
        <f>BP110*'4 PEF'!$D$10</f>
        <v>0</v>
      </c>
      <c r="BQ81" s="21">
        <f>IF($N81=2,BQ110*'4 PEF'!$D$4,IF(OR($N81=3,$N81=4,$N81=5,$N81=6),BQ110*'4 PEF'!$D$5,IF(OR($N81=7,$N81=8),BQ110*'4 PEF'!$D$10,IF($N81=9,BQ110*'4 PEF'!$D$7,IF($N81=10,BQ110*'4 PEF'!$D$6)))))</f>
        <v>11.659454545454544</v>
      </c>
      <c r="BR81" s="21">
        <f>BR110*'4 PEF'!$D$10</f>
        <v>30.592326787881479</v>
      </c>
      <c r="BS81" s="21">
        <f>BS110*'4 PEF'!$D$10</f>
        <v>12.182246967272208</v>
      </c>
      <c r="BT81" s="39">
        <f>BT110*'4 PEF'!$D$10</f>
        <v>0</v>
      </c>
      <c r="BU81" s="40">
        <f t="shared" si="81"/>
        <v>96.253234743149051</v>
      </c>
    </row>
    <row r="82" spans="1:73" x14ac:dyDescent="0.25">
      <c r="A82" s="188"/>
      <c r="B82" s="18">
        <v>16</v>
      </c>
      <c r="C82" s="26">
        <f>VLOOKUP(M82,[1]aux!$A$2:$B$35,2)</f>
        <v>33</v>
      </c>
      <c r="D82" s="55" t="s">
        <v>41</v>
      </c>
      <c r="E82" s="55" t="s">
        <v>41</v>
      </c>
      <c r="F82" s="54" t="s">
        <v>42</v>
      </c>
      <c r="G82" s="54" t="s">
        <v>42</v>
      </c>
      <c r="H82" s="54">
        <v>1</v>
      </c>
      <c r="I82" s="54">
        <f t="shared" si="60"/>
        <v>4</v>
      </c>
      <c r="J82" s="54">
        <f t="shared" si="61"/>
        <v>3</v>
      </c>
      <c r="K82" s="54">
        <f t="shared" si="62"/>
        <v>1</v>
      </c>
      <c r="L82" s="54">
        <f t="shared" si="63"/>
        <v>2</v>
      </c>
      <c r="M82" s="96">
        <f t="shared" si="64"/>
        <v>4312</v>
      </c>
      <c r="N82" s="54">
        <v>9</v>
      </c>
      <c r="O82" s="54">
        <v>0</v>
      </c>
      <c r="P82" s="54">
        <v>2</v>
      </c>
      <c r="Q82" s="54">
        <v>0</v>
      </c>
      <c r="R82" s="54">
        <v>2</v>
      </c>
      <c r="S82" s="54" t="s">
        <v>42</v>
      </c>
      <c r="T82" s="26">
        <f t="shared" si="65"/>
        <v>24</v>
      </c>
      <c r="U82" s="54">
        <v>1</v>
      </c>
      <c r="V82" s="54">
        <v>0</v>
      </c>
      <c r="W82" s="19"/>
      <c r="X82" s="11">
        <f>VLOOKUP($C82,[2]Helsinki!$BB$7:$BK$40,5)</f>
        <v>17</v>
      </c>
      <c r="Y82" s="11">
        <f>VLOOKUP($C82,[2]Helsinki!$BB$7:$BK$40,6)</f>
        <v>37</v>
      </c>
      <c r="Z82" s="11">
        <f>VLOOKUP($C82,[2]Helsinki!$BB$7:$BK$40,7)</f>
        <v>67</v>
      </c>
      <c r="AA82" s="11">
        <f>VLOOKUP($C82,[2]Helsinki!$BB$7:$BK$40,8)</f>
        <v>94</v>
      </c>
      <c r="AB82" s="11">
        <f>VLOOKUP($C82,[2]Helsinki!$BB$7:$BK$40,9)</f>
        <v>0</v>
      </c>
      <c r="AC82" s="11">
        <f>VLOOKUP($C82,[2]Helsinki!$BB$7:$BK$40,10)</f>
        <v>102</v>
      </c>
      <c r="AD82" s="12">
        <f t="shared" si="66"/>
        <v>169</v>
      </c>
      <c r="AE82" s="12">
        <f t="shared" si="67"/>
        <v>167</v>
      </c>
      <c r="AF82" s="12">
        <v>0</v>
      </c>
      <c r="AG82" s="12" t="s">
        <v>38</v>
      </c>
      <c r="AH82" s="12" t="s">
        <v>38</v>
      </c>
      <c r="AI82" s="12">
        <f t="shared" si="68"/>
        <v>136</v>
      </c>
      <c r="AJ82" s="12">
        <v>0</v>
      </c>
      <c r="AK82" s="12">
        <f t="shared" si="69"/>
        <v>152</v>
      </c>
      <c r="AL82" s="12">
        <f t="shared" si="70"/>
        <v>162</v>
      </c>
      <c r="AM82" s="12">
        <f t="shared" si="71"/>
        <v>185</v>
      </c>
      <c r="AN82" s="12">
        <f t="shared" si="72"/>
        <v>0</v>
      </c>
      <c r="AO82" s="14">
        <f t="shared" si="58"/>
        <v>349.48274877970931</v>
      </c>
      <c r="AP82" s="11">
        <f>VLOOKUP($C82,[1]Helsinki!$BB$7:$BK$40,5)</f>
        <v>17</v>
      </c>
      <c r="AQ82" s="11">
        <f>VLOOKUP($C82,[1]Helsinki!$BB$7:$BK$40,6)</f>
        <v>37</v>
      </c>
      <c r="AR82" s="11">
        <f>VLOOKUP($C82,[1]Helsinki!$BB$7:$BK$40,7)</f>
        <v>0</v>
      </c>
      <c r="AS82" s="11">
        <f>VLOOKUP($C82,[1]Helsinki!$BB$7:$BK$40,8)</f>
        <v>95</v>
      </c>
      <c r="AT82" s="11">
        <f>VLOOKUP($C82,[1]Helsinki!$BB$7:$BK$40,9)</f>
        <v>0</v>
      </c>
      <c r="AU82" s="11">
        <f>VLOOKUP($C82,[1]Helsinki!$BB$7:$BK$40,10)</f>
        <v>103</v>
      </c>
      <c r="AV82" s="12">
        <f t="shared" si="73"/>
        <v>170</v>
      </c>
      <c r="AW82" s="12">
        <f t="shared" si="74"/>
        <v>168</v>
      </c>
      <c r="AX82" s="12">
        <v>0</v>
      </c>
      <c r="AY82" s="12" t="s">
        <v>38</v>
      </c>
      <c r="AZ82" s="12" t="s">
        <v>38</v>
      </c>
      <c r="BA82" s="12">
        <f t="shared" si="75"/>
        <v>138</v>
      </c>
      <c r="BB82" s="12">
        <v>0</v>
      </c>
      <c r="BC82" s="12">
        <f t="shared" si="76"/>
        <v>153</v>
      </c>
      <c r="BD82" s="12">
        <f t="shared" si="77"/>
        <v>162</v>
      </c>
      <c r="BE82" s="12">
        <f t="shared" si="78"/>
        <v>186</v>
      </c>
      <c r="BF82" s="12">
        <f t="shared" si="79"/>
        <v>0</v>
      </c>
      <c r="BG82" s="14">
        <f t="shared" si="59"/>
        <v>226.91005699121467</v>
      </c>
      <c r="BH82" s="21">
        <f>IF($N82=2,BH111*'4 PEF'!$D$4,IF(OR($N82=3,$N82=4,$N82=5,$N82=6),BH111*'4 PEF'!$D$5,IF(OR($N82=7,$N82=8),BH111*'4 PEF'!$D$10,IF($N82=9,BH111*'4 PEF'!$D$7,IF($N82=10,BH111*'4 PEF'!$D$6)))))</f>
        <v>36.727418398951514</v>
      </c>
      <c r="BI82" s="21">
        <f>BI111*'4 PEF'!$D$10</f>
        <v>0</v>
      </c>
      <c r="BJ82" s="21">
        <f>IF($N82=2,BJ111*'4 PEF'!$D$4,IF(OR($N82=3,$N82=4,$N82=5,$N82=6),BJ111*'4 PEF'!$D$5,IF(OR($N82=7,$N82=8),BJ111*'4 PEF'!$D$10,IF($N82=9,BJ111*'4 PEF'!$D$7,IF($N82=10,BJ111*'4 PEF'!$D$6)))))</f>
        <v>7.3419999999999996</v>
      </c>
      <c r="BK82" s="21">
        <f>BK111*'4 PEF'!$D$10</f>
        <v>29.74694102856925</v>
      </c>
      <c r="BL82" s="21">
        <f>BL111*'4 PEF'!$D$10</f>
        <v>12.625188267343551</v>
      </c>
      <c r="BM82" s="39">
        <f>BM111*'4 PEF'!$D$10</f>
        <v>0</v>
      </c>
      <c r="BN82" s="40">
        <f t="shared" si="80"/>
        <v>86.441547694864312</v>
      </c>
      <c r="BO82" s="21">
        <f>IF($N82=2,BO111*'4 PEF'!$D$4,IF(OR($N82=3,$N82=4,$N82=5,$N82=6),BO111*'4 PEF'!$D$5,IF(OR($N82=7,$N82=8),BO111*'4 PEF'!$D$10,IF($N82=9,BO111*'4 PEF'!$D$7,IF($N82=10,BO111*'4 PEF'!$D$6)))))</f>
        <v>37.819964502766773</v>
      </c>
      <c r="BP82" s="21">
        <f>BP111*'4 PEF'!$D$10</f>
        <v>0</v>
      </c>
      <c r="BQ82" s="21">
        <f>IF($N82=2,BQ111*'4 PEF'!$D$4,IF(OR($N82=3,$N82=4,$N82=5,$N82=6),BQ111*'4 PEF'!$D$5,IF(OR($N82=7,$N82=8),BQ111*'4 PEF'!$D$10,IF($N82=9,BQ111*'4 PEF'!$D$7,IF($N82=10,BQ111*'4 PEF'!$D$6)))))</f>
        <v>11.659454545454544</v>
      </c>
      <c r="BR82" s="21">
        <f>BR111*'4 PEF'!$D$10</f>
        <v>30.592326787881479</v>
      </c>
      <c r="BS82" s="21">
        <f>BS111*'4 PEF'!$D$10</f>
        <v>12.153248908906727</v>
      </c>
      <c r="BT82" s="39">
        <f>BT111*'4 PEF'!$D$10</f>
        <v>0</v>
      </c>
      <c r="BU82" s="40">
        <f t="shared" si="81"/>
        <v>92.224994745009525</v>
      </c>
    </row>
    <row r="83" spans="1:73" x14ac:dyDescent="0.25">
      <c r="A83" s="188"/>
      <c r="B83" s="18">
        <v>17</v>
      </c>
      <c r="C83" s="26">
        <f>VLOOKUP(M83,[1]aux!$A$2:$B$35,2)</f>
        <v>31</v>
      </c>
      <c r="D83" s="55" t="s">
        <v>41</v>
      </c>
      <c r="E83" s="55" t="s">
        <v>41</v>
      </c>
      <c r="F83" s="54" t="s">
        <v>42</v>
      </c>
      <c r="G83" s="54" t="s">
        <v>42</v>
      </c>
      <c r="H83" s="54">
        <v>0</v>
      </c>
      <c r="I83" s="54">
        <f t="shared" si="60"/>
        <v>4</v>
      </c>
      <c r="J83" s="54">
        <f t="shared" si="61"/>
        <v>3</v>
      </c>
      <c r="K83" s="54">
        <f t="shared" si="62"/>
        <v>1</v>
      </c>
      <c r="L83" s="54">
        <f t="shared" si="63"/>
        <v>1</v>
      </c>
      <c r="M83" s="96">
        <f t="shared" si="64"/>
        <v>4311</v>
      </c>
      <c r="N83" s="54">
        <v>9</v>
      </c>
      <c r="O83" s="54">
        <v>0</v>
      </c>
      <c r="P83" s="54">
        <v>2</v>
      </c>
      <c r="Q83" s="54">
        <v>0</v>
      </c>
      <c r="R83" s="54">
        <v>2</v>
      </c>
      <c r="S83" s="54" t="s">
        <v>42</v>
      </c>
      <c r="T83" s="26">
        <f t="shared" si="65"/>
        <v>24</v>
      </c>
      <c r="U83" s="54">
        <v>1</v>
      </c>
      <c r="V83" s="54">
        <v>1</v>
      </c>
      <c r="W83" s="19"/>
      <c r="X83" s="11">
        <f>VLOOKUP($C83,[2]Helsinki!$BB$7:$BK$40,5)</f>
        <v>17</v>
      </c>
      <c r="Y83" s="11">
        <f>VLOOKUP($C83,[2]Helsinki!$BB$7:$BK$40,6)</f>
        <v>37</v>
      </c>
      <c r="Z83" s="11">
        <f>VLOOKUP($C83,[2]Helsinki!$BB$7:$BK$40,7)</f>
        <v>67</v>
      </c>
      <c r="AA83" s="11">
        <f>VLOOKUP($C83,[2]Helsinki!$BB$7:$BK$40,8)</f>
        <v>94</v>
      </c>
      <c r="AB83" s="11">
        <f>VLOOKUP($C83,[2]Helsinki!$BB$7:$BK$40,9)</f>
        <v>0</v>
      </c>
      <c r="AC83" s="11">
        <f>VLOOKUP($C83,[2]Helsinki!$BB$7:$BK$40,10)</f>
        <v>102</v>
      </c>
      <c r="AD83" s="12">
        <f t="shared" si="66"/>
        <v>0</v>
      </c>
      <c r="AE83" s="12">
        <f t="shared" si="67"/>
        <v>0</v>
      </c>
      <c r="AF83" s="12">
        <v>0</v>
      </c>
      <c r="AG83" s="12" t="s">
        <v>38</v>
      </c>
      <c r="AH83" s="12" t="s">
        <v>38</v>
      </c>
      <c r="AI83" s="12">
        <f t="shared" si="68"/>
        <v>136</v>
      </c>
      <c r="AJ83" s="12">
        <v>0</v>
      </c>
      <c r="AK83" s="12">
        <f t="shared" si="69"/>
        <v>152</v>
      </c>
      <c r="AL83" s="12">
        <f t="shared" si="70"/>
        <v>162</v>
      </c>
      <c r="AM83" s="12">
        <f t="shared" si="71"/>
        <v>185</v>
      </c>
      <c r="AN83" s="12">
        <f t="shared" si="72"/>
        <v>184</v>
      </c>
      <c r="AO83" s="14">
        <f t="shared" si="58"/>
        <v>356.81154981502698</v>
      </c>
      <c r="AP83" s="11">
        <f>VLOOKUP($C83,[1]Helsinki!$BB$7:$BK$40,5)</f>
        <v>17</v>
      </c>
      <c r="AQ83" s="11">
        <f>VLOOKUP($C83,[1]Helsinki!$BB$7:$BK$40,6)</f>
        <v>37</v>
      </c>
      <c r="AR83" s="11">
        <f>VLOOKUP($C83,[1]Helsinki!$BB$7:$BK$40,7)</f>
        <v>0</v>
      </c>
      <c r="AS83" s="11">
        <f>VLOOKUP($C83,[1]Helsinki!$BB$7:$BK$40,8)</f>
        <v>95</v>
      </c>
      <c r="AT83" s="11">
        <f>VLOOKUP($C83,[1]Helsinki!$BB$7:$BK$40,9)</f>
        <v>0</v>
      </c>
      <c r="AU83" s="11">
        <f>VLOOKUP($C83,[1]Helsinki!$BB$7:$BK$40,10)</f>
        <v>103</v>
      </c>
      <c r="AV83" s="12">
        <f t="shared" si="73"/>
        <v>0</v>
      </c>
      <c r="AW83" s="12">
        <f t="shared" si="74"/>
        <v>0</v>
      </c>
      <c r="AX83" s="12">
        <v>0</v>
      </c>
      <c r="AY83" s="12" t="s">
        <v>38</v>
      </c>
      <c r="AZ83" s="12" t="s">
        <v>38</v>
      </c>
      <c r="BA83" s="12">
        <f t="shared" si="75"/>
        <v>138</v>
      </c>
      <c r="BB83" s="12">
        <v>0</v>
      </c>
      <c r="BC83" s="12">
        <f t="shared" si="76"/>
        <v>153</v>
      </c>
      <c r="BD83" s="12">
        <f t="shared" si="77"/>
        <v>162</v>
      </c>
      <c r="BE83" s="12">
        <f t="shared" si="78"/>
        <v>186</v>
      </c>
      <c r="BF83" s="12">
        <f t="shared" si="79"/>
        <v>184</v>
      </c>
      <c r="BG83" s="14">
        <f t="shared" si="59"/>
        <v>212.36842529848377</v>
      </c>
      <c r="BH83" s="21">
        <f>IF($N83=2,BH112*'4 PEF'!$D$4,IF(OR($N83=3,$N83=4,$N83=5,$N83=6),BH112*'4 PEF'!$D$5,IF(OR($N83=7,$N83=8),BH112*'4 PEF'!$D$10,IF($N83=9,BH112*'4 PEF'!$D$7,IF($N83=10,BH112*'4 PEF'!$D$6)))))</f>
        <v>55.252022822497942</v>
      </c>
      <c r="BI83" s="21">
        <f>BI112*'4 PEF'!$D$10</f>
        <v>0</v>
      </c>
      <c r="BJ83" s="21">
        <f>IF($N83=2,BJ112*'4 PEF'!$D$4,IF(OR($N83=3,$N83=4,$N83=5,$N83=6),BJ112*'4 PEF'!$D$5,IF(OR($N83=7,$N83=8),BJ112*'4 PEF'!$D$10,IF($N83=9,BJ112*'4 PEF'!$D$7,IF($N83=10,BJ112*'4 PEF'!$D$6)))))</f>
        <v>7.3419999999999996</v>
      </c>
      <c r="BK83" s="21">
        <f>BK112*'4 PEF'!$D$10</f>
        <v>29.74694102856925</v>
      </c>
      <c r="BL83" s="21">
        <f>BL112*'4 PEF'!$D$10</f>
        <v>1.1653381915544989</v>
      </c>
      <c r="BM83" s="39">
        <f>BM112*'4 PEF'!$D$10</f>
        <v>-41.508285714285719</v>
      </c>
      <c r="BN83" s="40">
        <f t="shared" si="80"/>
        <v>51.998016328335964</v>
      </c>
      <c r="BO83" s="21">
        <f>IF($N83=2,BO112*'4 PEF'!$D$4,IF(OR($N83=3,$N83=4,$N83=5,$N83=6),BO112*'4 PEF'!$D$5,IF(OR($N83=7,$N83=8),BO112*'4 PEF'!$D$10,IF($N83=9,BO112*'4 PEF'!$D$7,IF($N83=10,BO112*'4 PEF'!$D$6)))))</f>
        <v>56.178421870117305</v>
      </c>
      <c r="BP83" s="21">
        <f>BP112*'4 PEF'!$D$10</f>
        <v>0</v>
      </c>
      <c r="BQ83" s="21">
        <f>IF($N83=2,BQ112*'4 PEF'!$D$4,IF(OR($N83=3,$N83=4,$N83=5,$N83=6),BQ112*'4 PEF'!$D$5,IF(OR($N83=7,$N83=8),BQ112*'4 PEF'!$D$10,IF($N83=9,BQ112*'4 PEF'!$D$7,IF($N83=10,BQ112*'4 PEF'!$D$6)))))</f>
        <v>11.659454545454544</v>
      </c>
      <c r="BR83" s="21">
        <f>BR112*'4 PEF'!$D$10</f>
        <v>30.592326787881479</v>
      </c>
      <c r="BS83" s="21">
        <f>BS112*'4 PEF'!$D$10</f>
        <v>1.0555378361416412</v>
      </c>
      <c r="BT83" s="39">
        <f>BT112*'4 PEF'!$D$10</f>
        <v>-25.990929292929291</v>
      </c>
      <c r="BU83" s="40">
        <f t="shared" si="81"/>
        <v>73.494811746665675</v>
      </c>
    </row>
    <row r="84" spans="1:73" x14ac:dyDescent="0.25">
      <c r="A84" s="188"/>
      <c r="B84" s="18">
        <v>18</v>
      </c>
      <c r="C84" s="26">
        <f>VLOOKUP(M84,[1]aux!$A$2:$B$35,2)</f>
        <v>21</v>
      </c>
      <c r="D84" s="55" t="s">
        <v>40</v>
      </c>
      <c r="E84" s="55" t="s">
        <v>40</v>
      </c>
      <c r="F84" s="54" t="s">
        <v>42</v>
      </c>
      <c r="G84" s="54" t="s">
        <v>42</v>
      </c>
      <c r="H84" s="54">
        <v>1</v>
      </c>
      <c r="I84" s="54">
        <f t="shared" si="60"/>
        <v>3</v>
      </c>
      <c r="J84" s="54">
        <f t="shared" si="61"/>
        <v>2</v>
      </c>
      <c r="K84" s="54">
        <f t="shared" si="62"/>
        <v>1</v>
      </c>
      <c r="L84" s="54">
        <f t="shared" si="63"/>
        <v>2</v>
      </c>
      <c r="M84" s="96">
        <f t="shared" si="64"/>
        <v>3212</v>
      </c>
      <c r="N84" s="54">
        <v>9</v>
      </c>
      <c r="O84" s="54">
        <v>0</v>
      </c>
      <c r="P84" s="54">
        <v>2</v>
      </c>
      <c r="Q84" s="54">
        <v>0</v>
      </c>
      <c r="R84" s="54">
        <v>2</v>
      </c>
      <c r="S84" s="54" t="s">
        <v>42</v>
      </c>
      <c r="T84" s="26">
        <f>IF(U84=0,IF(OR(N84=2,N84=3),14,IF(N84=7,16,IF(N84=8,17,IF(N84=9,18,IF(N84=10,19,15))))),IF(U84=1,IF(OR(N84=2,N84=3),20,IF(N84=7,22,IF(N84=8,23,IF(N84=9,24,IF(N84=10,25,21)))))))</f>
        <v>24</v>
      </c>
      <c r="U84" s="54">
        <v>1</v>
      </c>
      <c r="V84" s="54">
        <v>1</v>
      </c>
      <c r="W84" s="19"/>
      <c r="X84" s="11">
        <f>VLOOKUP($C84,[2]Helsinki!$BB$7:$BK$40,5)</f>
        <v>15</v>
      </c>
      <c r="Y84" s="11">
        <f>VLOOKUP($C84,[2]Helsinki!$BB$7:$BK$40,6)</f>
        <v>35</v>
      </c>
      <c r="Z84" s="11">
        <f>VLOOKUP($C84,[2]Helsinki!$BB$7:$BK$40,7)</f>
        <v>65</v>
      </c>
      <c r="AA84" s="11">
        <f>VLOOKUP($C84,[2]Helsinki!$BB$7:$BK$40,8)</f>
        <v>92</v>
      </c>
      <c r="AB84" s="11">
        <f>VLOOKUP($C84,[2]Helsinki!$BB$7:$BK$40,9)</f>
        <v>0</v>
      </c>
      <c r="AC84" s="11">
        <f>VLOOKUP($C84,[2]Helsinki!$BB$7:$BK$40,10)</f>
        <v>102</v>
      </c>
      <c r="AD84" s="12">
        <f t="shared" si="66"/>
        <v>169</v>
      </c>
      <c r="AE84" s="12">
        <f t="shared" si="67"/>
        <v>167</v>
      </c>
      <c r="AF84" s="12">
        <v>0</v>
      </c>
      <c r="AG84" s="12" t="s">
        <v>38</v>
      </c>
      <c r="AH84" s="12" t="s">
        <v>38</v>
      </c>
      <c r="AI84" s="12">
        <f t="shared" si="68"/>
        <v>136</v>
      </c>
      <c r="AJ84" s="12">
        <v>0</v>
      </c>
      <c r="AK84" s="12">
        <f t="shared" si="69"/>
        <v>152</v>
      </c>
      <c r="AL84" s="12">
        <f t="shared" si="70"/>
        <v>162</v>
      </c>
      <c r="AM84" s="12">
        <f t="shared" si="71"/>
        <v>185</v>
      </c>
      <c r="AN84" s="12">
        <f t="shared" si="72"/>
        <v>184</v>
      </c>
      <c r="AO84" s="14">
        <f t="shared" si="58"/>
        <v>328.50806630468549</v>
      </c>
      <c r="AP84" s="11">
        <f>VLOOKUP($C84,[1]Helsinki!$BB$7:$BK$40,5)</f>
        <v>15</v>
      </c>
      <c r="AQ84" s="11">
        <f>VLOOKUP($C84,[1]Helsinki!$BB$7:$BK$40,6)</f>
        <v>35</v>
      </c>
      <c r="AR84" s="11">
        <f>VLOOKUP($C84,[1]Helsinki!$BB$7:$BK$40,7)</f>
        <v>0</v>
      </c>
      <c r="AS84" s="11">
        <f>VLOOKUP($C84,[1]Helsinki!$BB$7:$BK$40,8)</f>
        <v>93</v>
      </c>
      <c r="AT84" s="11">
        <f>VLOOKUP($C84,[1]Helsinki!$BB$7:$BK$40,9)</f>
        <v>0</v>
      </c>
      <c r="AU84" s="11">
        <f>VLOOKUP($C84,[1]Helsinki!$BB$7:$BK$40,10)</f>
        <v>103</v>
      </c>
      <c r="AV84" s="12">
        <f t="shared" si="73"/>
        <v>170</v>
      </c>
      <c r="AW84" s="12">
        <f t="shared" si="74"/>
        <v>168</v>
      </c>
      <c r="AX84" s="12">
        <v>0</v>
      </c>
      <c r="AY84" s="12" t="s">
        <v>38</v>
      </c>
      <c r="AZ84" s="12" t="s">
        <v>38</v>
      </c>
      <c r="BA84" s="12">
        <f t="shared" si="75"/>
        <v>138</v>
      </c>
      <c r="BB84" s="12">
        <v>0</v>
      </c>
      <c r="BC84" s="12">
        <f t="shared" si="76"/>
        <v>153</v>
      </c>
      <c r="BD84" s="12">
        <f t="shared" si="77"/>
        <v>162</v>
      </c>
      <c r="BE84" s="12">
        <f t="shared" si="78"/>
        <v>186</v>
      </c>
      <c r="BF84" s="12">
        <f t="shared" si="79"/>
        <v>184</v>
      </c>
      <c r="BG84" s="14">
        <f t="shared" si="59"/>
        <v>209.0378008822758</v>
      </c>
      <c r="BH84" s="21">
        <f>IF($N84=2,BH113*'4 PEF'!$D$4,IF(OR($N84=3,$N84=4,$N84=5,$N84=6),BH113*'4 PEF'!$D$5,IF(OR($N84=7,$N84=8),BH113*'4 PEF'!$D$10,IF($N84=9,BH113*'4 PEF'!$D$7,IF($N84=10,BH113*'4 PEF'!$D$6)))))</f>
        <v>42.143766027036321</v>
      </c>
      <c r="BI84" s="21">
        <f>BI113*'4 PEF'!$D$10</f>
        <v>0</v>
      </c>
      <c r="BJ84" s="21">
        <f>IF($N84=2,BJ113*'4 PEF'!$D$4,IF(OR($N84=3,$N84=4,$N84=5,$N84=6),BJ113*'4 PEF'!$D$5,IF(OR($N84=7,$N84=8),BJ113*'4 PEF'!$D$10,IF($N84=9,BJ113*'4 PEF'!$D$7,IF($N84=10,BJ113*'4 PEF'!$D$6)))))</f>
        <v>7.3419999999999996</v>
      </c>
      <c r="BK84" s="21">
        <f>BK113*'4 PEF'!$D$10</f>
        <v>29.74694102856925</v>
      </c>
      <c r="BL84" s="21">
        <f>BL113*'4 PEF'!$D$10</f>
        <v>12.671164103343381</v>
      </c>
      <c r="BM84" s="39">
        <f>BM113*'4 PEF'!$D$10</f>
        <v>-41.508285714285719</v>
      </c>
      <c r="BN84" s="40">
        <f t="shared" si="80"/>
        <v>50.39558544466324</v>
      </c>
      <c r="BO84" s="21">
        <f>IF($N84=2,BO113*'4 PEF'!$D$4,IF(OR($N84=3,$N84=4,$N84=5,$N84=6),BO113*'4 PEF'!$D$5,IF(OR($N84=7,$N84=8),BO113*'4 PEF'!$D$10,IF($N84=9,BO113*'4 PEF'!$D$7,IF($N84=10,BO113*'4 PEF'!$D$6)))))</f>
        <v>41.819206442540818</v>
      </c>
      <c r="BP84" s="21">
        <f>BP113*'4 PEF'!$D$10</f>
        <v>0</v>
      </c>
      <c r="BQ84" s="21">
        <f>IF($N84=2,BQ113*'4 PEF'!$D$4,IF(OR($N84=3,$N84=4,$N84=5,$N84=6),BQ113*'4 PEF'!$D$5,IF(OR($N84=7,$N84=8),BQ113*'4 PEF'!$D$10,IF($N84=9,BQ113*'4 PEF'!$D$7,IF($N84=10,BQ113*'4 PEF'!$D$6)))))</f>
        <v>11.659454545454544</v>
      </c>
      <c r="BR84" s="21">
        <f>BR113*'4 PEF'!$D$10</f>
        <v>30.592326787881479</v>
      </c>
      <c r="BS84" s="21">
        <f>BS113*'4 PEF'!$D$10</f>
        <v>12.182246967272208</v>
      </c>
      <c r="BT84" s="39">
        <f>BT113*'4 PEF'!$D$10</f>
        <v>-25.990929292929291</v>
      </c>
      <c r="BU84" s="40">
        <f t="shared" si="81"/>
        <v>70.262305450219756</v>
      </c>
    </row>
    <row r="85" spans="1:73" x14ac:dyDescent="0.25">
      <c r="A85" s="188"/>
      <c r="B85" s="18">
        <v>19</v>
      </c>
      <c r="C85" s="26">
        <f>VLOOKUP(M85,[1]aux!$A$2:$B$35,2)</f>
        <v>33</v>
      </c>
      <c r="D85" s="55" t="s">
        <v>41</v>
      </c>
      <c r="E85" s="55" t="s">
        <v>41</v>
      </c>
      <c r="F85" s="54" t="s">
        <v>42</v>
      </c>
      <c r="G85" s="54" t="s">
        <v>42</v>
      </c>
      <c r="H85" s="54">
        <v>1</v>
      </c>
      <c r="I85" s="54">
        <f t="shared" si="60"/>
        <v>4</v>
      </c>
      <c r="J85" s="54">
        <f t="shared" si="61"/>
        <v>3</v>
      </c>
      <c r="K85" s="54">
        <f t="shared" si="62"/>
        <v>1</v>
      </c>
      <c r="L85" s="54">
        <f t="shared" si="63"/>
        <v>2</v>
      </c>
      <c r="M85" s="96">
        <f t="shared" si="64"/>
        <v>4312</v>
      </c>
      <c r="N85" s="54">
        <v>9</v>
      </c>
      <c r="O85" s="54">
        <v>0</v>
      </c>
      <c r="P85" s="54">
        <v>2</v>
      </c>
      <c r="Q85" s="54">
        <v>0</v>
      </c>
      <c r="R85" s="54">
        <v>2</v>
      </c>
      <c r="S85" s="54" t="s">
        <v>42</v>
      </c>
      <c r="T85" s="26">
        <f t="shared" ref="T85:T92" si="82">IF(U85=0,IF(OR(N85=2,N85=3),14,IF(N85=7,16,IF(N85=8,17,IF(N85=9,18,IF(N85=10,19,15))))),IF(U85=1,IF(OR(N85=2,N85=3),20,IF(N85=7,22,IF(N85=8,23,IF(N85=9,24,IF(N85=10,25,21)))))))</f>
        <v>24</v>
      </c>
      <c r="U85" s="54">
        <v>1</v>
      </c>
      <c r="V85" s="54">
        <v>1</v>
      </c>
      <c r="W85" s="19"/>
      <c r="X85" s="11">
        <f>VLOOKUP($C85,[2]Helsinki!$BB$7:$BK$40,5)</f>
        <v>17</v>
      </c>
      <c r="Y85" s="11">
        <f>VLOOKUP($C85,[2]Helsinki!$BB$7:$BK$40,6)</f>
        <v>37</v>
      </c>
      <c r="Z85" s="11">
        <f>VLOOKUP($C85,[2]Helsinki!$BB$7:$BK$40,7)</f>
        <v>67</v>
      </c>
      <c r="AA85" s="11">
        <f>VLOOKUP($C85,[2]Helsinki!$BB$7:$BK$40,8)</f>
        <v>94</v>
      </c>
      <c r="AB85" s="11">
        <f>VLOOKUP($C85,[2]Helsinki!$BB$7:$BK$40,9)</f>
        <v>0</v>
      </c>
      <c r="AC85" s="11">
        <f>VLOOKUP($C85,[2]Helsinki!$BB$7:$BK$40,10)</f>
        <v>102</v>
      </c>
      <c r="AD85" s="12">
        <f t="shared" si="66"/>
        <v>169</v>
      </c>
      <c r="AE85" s="12">
        <f t="shared" si="67"/>
        <v>167</v>
      </c>
      <c r="AF85" s="12">
        <v>0</v>
      </c>
      <c r="AG85" s="12" t="s">
        <v>38</v>
      </c>
      <c r="AH85" s="12" t="s">
        <v>38</v>
      </c>
      <c r="AI85" s="12">
        <f t="shared" si="68"/>
        <v>136</v>
      </c>
      <c r="AJ85" s="12">
        <v>0</v>
      </c>
      <c r="AK85" s="12">
        <f t="shared" si="69"/>
        <v>152</v>
      </c>
      <c r="AL85" s="12">
        <f t="shared" si="70"/>
        <v>162</v>
      </c>
      <c r="AM85" s="12">
        <f t="shared" si="71"/>
        <v>185</v>
      </c>
      <c r="AN85" s="12">
        <f t="shared" si="72"/>
        <v>184</v>
      </c>
      <c r="AO85" s="14">
        <f t="shared" si="58"/>
        <v>371.02754557773886</v>
      </c>
      <c r="AP85" s="11">
        <f>VLOOKUP($C85,[1]Helsinki!$BB$7:$BK$40,5)</f>
        <v>17</v>
      </c>
      <c r="AQ85" s="11">
        <f>VLOOKUP($C85,[1]Helsinki!$BB$7:$BK$40,6)</f>
        <v>37</v>
      </c>
      <c r="AR85" s="11">
        <f>VLOOKUP($C85,[1]Helsinki!$BB$7:$BK$40,7)</f>
        <v>0</v>
      </c>
      <c r="AS85" s="11">
        <f>VLOOKUP($C85,[1]Helsinki!$BB$7:$BK$40,8)</f>
        <v>95</v>
      </c>
      <c r="AT85" s="11">
        <f>VLOOKUP($C85,[1]Helsinki!$BB$7:$BK$40,9)</f>
        <v>0</v>
      </c>
      <c r="AU85" s="11">
        <f>VLOOKUP($C85,[1]Helsinki!$BB$7:$BK$40,10)</f>
        <v>103</v>
      </c>
      <c r="AV85" s="12">
        <f t="shared" si="73"/>
        <v>170</v>
      </c>
      <c r="AW85" s="12">
        <f t="shared" si="74"/>
        <v>168</v>
      </c>
      <c r="AX85" s="12">
        <v>0</v>
      </c>
      <c r="AY85" s="12" t="s">
        <v>38</v>
      </c>
      <c r="AZ85" s="12" t="s">
        <v>38</v>
      </c>
      <c r="BA85" s="12">
        <f t="shared" si="75"/>
        <v>138</v>
      </c>
      <c r="BB85" s="12">
        <v>0</v>
      </c>
      <c r="BC85" s="12">
        <f t="shared" si="76"/>
        <v>153</v>
      </c>
      <c r="BD85" s="12">
        <f t="shared" si="77"/>
        <v>162</v>
      </c>
      <c r="BE85" s="12">
        <f t="shared" si="78"/>
        <v>186</v>
      </c>
      <c r="BF85" s="12">
        <f t="shared" si="79"/>
        <v>184</v>
      </c>
      <c r="BG85" s="14">
        <f t="shared" si="59"/>
        <v>240.31570833221082</v>
      </c>
      <c r="BH85" s="21">
        <f>IF($N85=2,BH114*'4 PEF'!$D$4,IF(OR($N85=3,$N85=4,$N85=5,$N85=6),BH114*'4 PEF'!$D$5,IF(OR($N85=7,$N85=8),BH114*'4 PEF'!$D$10,IF($N85=9,BH114*'4 PEF'!$D$7,IF($N85=10,BH114*'4 PEF'!$D$6)))))</f>
        <v>36.727418398951514</v>
      </c>
      <c r="BI85" s="21">
        <f>BI114*'4 PEF'!$D$10</f>
        <v>0</v>
      </c>
      <c r="BJ85" s="21">
        <f>IF($N85=2,BJ114*'4 PEF'!$D$4,IF(OR($N85=3,$N85=4,$N85=5,$N85=6),BJ114*'4 PEF'!$D$5,IF(OR($N85=7,$N85=8),BJ114*'4 PEF'!$D$10,IF($N85=9,BJ114*'4 PEF'!$D$7,IF($N85=10,BJ114*'4 PEF'!$D$6)))))</f>
        <v>7.3419999999999996</v>
      </c>
      <c r="BK85" s="21">
        <f>BK114*'4 PEF'!$D$10</f>
        <v>29.74694102856925</v>
      </c>
      <c r="BL85" s="21">
        <f>BL114*'4 PEF'!$D$10</f>
        <v>12.625188267343551</v>
      </c>
      <c r="BM85" s="39">
        <f>BM114*'4 PEF'!$D$10</f>
        <v>-41.508285714285719</v>
      </c>
      <c r="BN85" s="40">
        <f t="shared" si="80"/>
        <v>44.933261980578592</v>
      </c>
      <c r="BO85" s="21">
        <f>IF($N85=2,BO114*'4 PEF'!$D$4,IF(OR($N85=3,$N85=4,$N85=5,$N85=6),BO114*'4 PEF'!$D$5,IF(OR($N85=7,$N85=8),BO114*'4 PEF'!$D$10,IF($N85=9,BO114*'4 PEF'!$D$7,IF($N85=10,BO114*'4 PEF'!$D$6)))))</f>
        <v>37.819964502766773</v>
      </c>
      <c r="BP85" s="21">
        <f>BP114*'4 PEF'!$D$10</f>
        <v>0</v>
      </c>
      <c r="BQ85" s="21">
        <f>IF($N85=2,BQ114*'4 PEF'!$D$4,IF(OR($N85=3,$N85=4,$N85=5,$N85=6),BQ114*'4 PEF'!$D$5,IF(OR($N85=7,$N85=8),BQ114*'4 PEF'!$D$10,IF($N85=9,BQ114*'4 PEF'!$D$7,IF($N85=10,BQ114*'4 PEF'!$D$6)))))</f>
        <v>11.659454545454544</v>
      </c>
      <c r="BR85" s="21">
        <f>BR114*'4 PEF'!$D$10</f>
        <v>30.592326787881479</v>
      </c>
      <c r="BS85" s="21">
        <f>BS114*'4 PEF'!$D$10</f>
        <v>12.153248908906727</v>
      </c>
      <c r="BT85" s="39">
        <f>BT114*'4 PEF'!$D$10</f>
        <v>-25.990929292929291</v>
      </c>
      <c r="BU85" s="40">
        <f t="shared" si="81"/>
        <v>66.23406545208023</v>
      </c>
    </row>
    <row r="86" spans="1:73" x14ac:dyDescent="0.25">
      <c r="A86" s="188"/>
      <c r="B86" s="100">
        <v>20</v>
      </c>
      <c r="C86" s="37">
        <f>VLOOKUP(M86,[1]aux!$A$2:$B$35,2)</f>
        <v>33</v>
      </c>
      <c r="D86" s="102" t="s">
        <v>41</v>
      </c>
      <c r="E86" s="102" t="s">
        <v>41</v>
      </c>
      <c r="F86" s="102" t="s">
        <v>42</v>
      </c>
      <c r="G86" s="102" t="s">
        <v>42</v>
      </c>
      <c r="H86" s="102">
        <v>1</v>
      </c>
      <c r="I86" s="102">
        <f t="shared" si="60"/>
        <v>4</v>
      </c>
      <c r="J86" s="102">
        <f t="shared" si="61"/>
        <v>3</v>
      </c>
      <c r="K86" s="102">
        <f t="shared" si="62"/>
        <v>1</v>
      </c>
      <c r="L86" s="102">
        <f t="shared" si="63"/>
        <v>2</v>
      </c>
      <c r="M86" s="103">
        <f t="shared" si="64"/>
        <v>4312</v>
      </c>
      <c r="N86" s="102">
        <v>10</v>
      </c>
      <c r="O86" s="54">
        <v>0</v>
      </c>
      <c r="P86" s="102">
        <v>1</v>
      </c>
      <c r="Q86" s="54">
        <v>0</v>
      </c>
      <c r="R86" s="102">
        <v>2</v>
      </c>
      <c r="S86" s="102" t="s">
        <v>42</v>
      </c>
      <c r="T86" s="37">
        <f t="shared" si="82"/>
        <v>25</v>
      </c>
      <c r="U86" s="102">
        <v>1</v>
      </c>
      <c r="V86" s="102">
        <v>1</v>
      </c>
      <c r="W86" s="8"/>
      <c r="X86" s="101">
        <f>VLOOKUP($C86,[2]Helsinki!$BB$7:$BK$40,5)</f>
        <v>17</v>
      </c>
      <c r="Y86" s="11">
        <f>VLOOKUP($C86,[2]Helsinki!$BB$7:$BK$40,6)</f>
        <v>37</v>
      </c>
      <c r="Z86" s="11">
        <f>VLOOKUP($C86,[2]Helsinki!$BB$7:$BK$40,7)</f>
        <v>67</v>
      </c>
      <c r="AA86" s="11">
        <f>VLOOKUP($C86,[2]Helsinki!$BB$7:$BK$40,8)</f>
        <v>94</v>
      </c>
      <c r="AB86" s="11">
        <f>VLOOKUP($C86,[2]Helsinki!$BB$7:$BK$40,9)</f>
        <v>0</v>
      </c>
      <c r="AC86" s="11">
        <f>VLOOKUP($C86,[2]Helsinki!$BB$7:$BK$40,10)</f>
        <v>102</v>
      </c>
      <c r="AD86" s="12">
        <f t="shared" si="66"/>
        <v>169</v>
      </c>
      <c r="AE86" s="12">
        <f t="shared" si="67"/>
        <v>167</v>
      </c>
      <c r="AF86" s="12">
        <v>0</v>
      </c>
      <c r="AG86" s="12" t="s">
        <v>38</v>
      </c>
      <c r="AH86" s="12" t="s">
        <v>38</v>
      </c>
      <c r="AI86" s="12">
        <f t="shared" si="68"/>
        <v>189</v>
      </c>
      <c r="AJ86" s="12">
        <v>0</v>
      </c>
      <c r="AK86" s="12">
        <f t="shared" si="69"/>
        <v>148</v>
      </c>
      <c r="AL86" s="12">
        <f t="shared" si="70"/>
        <v>162</v>
      </c>
      <c r="AM86" s="12">
        <f t="shared" si="71"/>
        <v>185</v>
      </c>
      <c r="AN86" s="12">
        <f t="shared" si="72"/>
        <v>184</v>
      </c>
      <c r="AO86" s="14">
        <f t="shared" si="58"/>
        <v>446.14704888901804</v>
      </c>
      <c r="AP86" s="11">
        <f>VLOOKUP($C86,[1]Helsinki!$BB$7:$BK$40,5)</f>
        <v>17</v>
      </c>
      <c r="AQ86" s="11">
        <f>VLOOKUP($C86,[1]Helsinki!$BB$7:$BK$40,6)</f>
        <v>37</v>
      </c>
      <c r="AR86" s="11">
        <f>VLOOKUP($C86,[1]Helsinki!$BB$7:$BK$40,7)</f>
        <v>0</v>
      </c>
      <c r="AS86" s="11">
        <f>VLOOKUP($C86,[1]Helsinki!$BB$7:$BK$40,8)</f>
        <v>95</v>
      </c>
      <c r="AT86" s="11">
        <f>VLOOKUP($C86,[1]Helsinki!$BB$7:$BK$40,9)</f>
        <v>0</v>
      </c>
      <c r="AU86" s="11">
        <f>VLOOKUP($C86,[1]Helsinki!$BB$7:$BK$40,10)</f>
        <v>103</v>
      </c>
      <c r="AV86" s="12">
        <f t="shared" si="73"/>
        <v>170</v>
      </c>
      <c r="AW86" s="12">
        <f t="shared" si="74"/>
        <v>168</v>
      </c>
      <c r="AX86" s="12">
        <v>0</v>
      </c>
      <c r="AY86" s="12" t="s">
        <v>38</v>
      </c>
      <c r="AZ86" s="12" t="s">
        <v>38</v>
      </c>
      <c r="BA86" s="12">
        <f t="shared" si="75"/>
        <v>190</v>
      </c>
      <c r="BB86" s="12">
        <v>0</v>
      </c>
      <c r="BC86" s="12">
        <f t="shared" si="76"/>
        <v>149</v>
      </c>
      <c r="BD86" s="12">
        <f t="shared" si="77"/>
        <v>162</v>
      </c>
      <c r="BE86" s="12">
        <f t="shared" si="78"/>
        <v>186</v>
      </c>
      <c r="BF86" s="12">
        <f t="shared" si="79"/>
        <v>184</v>
      </c>
      <c r="BG86" s="14">
        <f t="shared" si="59"/>
        <v>281.06714996385847</v>
      </c>
      <c r="BH86" s="21">
        <f>IF($N86=2,BH115*'4 PEF'!$D$4,IF(OR($N86=3,$N86=4,$N86=5,$N86=6),BH115*'4 PEF'!$D$5,IF(OR($N86=7,$N86=8),BH115*'4 PEF'!$D$10,IF($N86=9,BH115*'4 PEF'!$D$7,IF($N86=10,BH115*'4 PEF'!$D$6)))))</f>
        <v>27.661563905915866</v>
      </c>
      <c r="BI86" s="21">
        <f>BI115*'4 PEF'!$D$10</f>
        <v>0</v>
      </c>
      <c r="BJ86" s="21">
        <f>IF($N86=2,BJ115*'4 PEF'!$D$4,IF(OR($N86=3,$N86=4,$N86=5,$N86=6),BJ115*'4 PEF'!$D$5,IF(OR($N86=7,$N86=8),BJ115*'4 PEF'!$D$10,IF($N86=9,BJ115*'4 PEF'!$D$7,IF($N86=10,BJ115*'4 PEF'!$D$6)))))</f>
        <v>5.8269841269841276</v>
      </c>
      <c r="BK86" s="21">
        <f>BK115*'4 PEF'!$D$10</f>
        <v>29.74694102856925</v>
      </c>
      <c r="BL86" s="21">
        <f>BL115*'4 PEF'!$D$10</f>
        <v>12.625188267343551</v>
      </c>
      <c r="BM86" s="39">
        <f>BM115*'4 PEF'!$D$10</f>
        <v>-41.508285714285719</v>
      </c>
      <c r="BN86" s="40">
        <f t="shared" si="80"/>
        <v>34.352391614527065</v>
      </c>
      <c r="BO86" s="21">
        <f>IF($N86=2,BO115*'4 PEF'!$D$4,IF(OR($N86=3,$N86=4,$N86=5,$N86=6),BO115*'4 PEF'!$D$5,IF(OR($N86=7,$N86=8),BO115*'4 PEF'!$D$10,IF($N86=9,BO115*'4 PEF'!$D$7,IF($N86=10,BO115*'4 PEF'!$D$6)))))</f>
        <v>28.484424188186836</v>
      </c>
      <c r="BP86" s="21">
        <f>BP115*'4 PEF'!$D$10</f>
        <v>0</v>
      </c>
      <c r="BQ86" s="21">
        <f>IF($N86=2,BQ115*'4 PEF'!$D$4,IF(OR($N86=3,$N86=4,$N86=5,$N86=6),BQ115*'4 PEF'!$D$5,IF(OR($N86=7,$N86=8),BQ115*'4 PEF'!$D$10,IF($N86=9,BQ115*'4 PEF'!$D$7,IF($N86=10,BQ115*'4 PEF'!$D$6)))))</f>
        <v>9.2535353535353533</v>
      </c>
      <c r="BR86" s="21">
        <f>BR115*'4 PEF'!$D$10</f>
        <v>30.592326787881479</v>
      </c>
      <c r="BS86" s="21">
        <f>BS115*'4 PEF'!$D$10</f>
        <v>12.153248908906727</v>
      </c>
      <c r="BT86" s="39">
        <f>BT115*'4 PEF'!$D$10</f>
        <v>-25.990929292929291</v>
      </c>
      <c r="BU86" s="40">
        <f t="shared" si="81"/>
        <v>54.492605945581104</v>
      </c>
    </row>
    <row r="87" spans="1:73" x14ac:dyDescent="0.25">
      <c r="A87" s="189"/>
      <c r="B87" s="18">
        <v>21</v>
      </c>
      <c r="C87" s="37">
        <f>VLOOKUP(M87,[1]aux!$A$2:$B$35,2)</f>
        <v>21</v>
      </c>
      <c r="D87" s="102"/>
      <c r="E87" s="102"/>
      <c r="F87" s="102"/>
      <c r="G87" s="102"/>
      <c r="H87" s="37">
        <f>IF(L87=1,0,IF(L87=2,1))</f>
        <v>1</v>
      </c>
      <c r="I87" s="102">
        <v>3</v>
      </c>
      <c r="J87" s="102">
        <v>2</v>
      </c>
      <c r="K87" s="102">
        <v>1</v>
      </c>
      <c r="L87" s="102">
        <v>2</v>
      </c>
      <c r="M87" s="103">
        <f t="shared" si="64"/>
        <v>3212</v>
      </c>
      <c r="N87" s="102">
        <v>9</v>
      </c>
      <c r="O87" s="102">
        <v>0</v>
      </c>
      <c r="P87" s="102">
        <v>2</v>
      </c>
      <c r="Q87" s="102">
        <v>0</v>
      </c>
      <c r="R87" s="102">
        <v>2</v>
      </c>
      <c r="S87" s="54" t="s">
        <v>42</v>
      </c>
      <c r="T87" s="37">
        <f t="shared" si="82"/>
        <v>18</v>
      </c>
      <c r="U87" s="102">
        <v>0</v>
      </c>
      <c r="V87" s="102">
        <v>1</v>
      </c>
      <c r="W87" s="8"/>
      <c r="X87" s="101">
        <f>VLOOKUP($C87,[2]Helsinki!$BB$7:$BK$40,5)</f>
        <v>15</v>
      </c>
      <c r="Y87" s="11">
        <f>VLOOKUP($C87,[2]Helsinki!$BB$7:$BK$40,6)</f>
        <v>35</v>
      </c>
      <c r="Z87" s="11">
        <f>VLOOKUP($C87,[2]Helsinki!$BB$7:$BK$40,7)</f>
        <v>65</v>
      </c>
      <c r="AA87" s="11">
        <f>VLOOKUP($C87,[2]Helsinki!$BB$7:$BK$40,8)</f>
        <v>92</v>
      </c>
      <c r="AB87" s="11">
        <f>VLOOKUP($C87,[2]Helsinki!$BB$7:$BK$40,9)</f>
        <v>0</v>
      </c>
      <c r="AC87" s="11">
        <f>VLOOKUP($C87,[2]Helsinki!$BB$7:$BK$40,10)</f>
        <v>102</v>
      </c>
      <c r="AD87" s="12">
        <f t="shared" si="66"/>
        <v>169</v>
      </c>
      <c r="AE87" s="12">
        <f t="shared" si="67"/>
        <v>167</v>
      </c>
      <c r="AF87" s="12">
        <v>0</v>
      </c>
      <c r="AG87" s="12" t="s">
        <v>38</v>
      </c>
      <c r="AH87" s="12" t="s">
        <v>38</v>
      </c>
      <c r="AI87" s="12">
        <f t="shared" si="68"/>
        <v>136</v>
      </c>
      <c r="AJ87" s="12">
        <v>0</v>
      </c>
      <c r="AK87" s="12">
        <f t="shared" si="69"/>
        <v>152</v>
      </c>
      <c r="AL87" s="12">
        <f t="shared" si="70"/>
        <v>162</v>
      </c>
      <c r="AM87" s="12">
        <f t="shared" si="71"/>
        <v>0</v>
      </c>
      <c r="AN87" s="12">
        <f t="shared" si="72"/>
        <v>184</v>
      </c>
      <c r="AO87" s="14">
        <f t="shared" si="58"/>
        <v>319.85435201897116</v>
      </c>
      <c r="AP87" s="11">
        <f>VLOOKUP($C87,[1]Helsinki!$BB$7:$BK$40,5)</f>
        <v>15</v>
      </c>
      <c r="AQ87" s="11">
        <f>VLOOKUP($C87,[1]Helsinki!$BB$7:$BK$40,6)</f>
        <v>35</v>
      </c>
      <c r="AR87" s="11">
        <f>VLOOKUP($C87,[1]Helsinki!$BB$7:$BK$40,7)</f>
        <v>0</v>
      </c>
      <c r="AS87" s="11">
        <f>VLOOKUP($C87,[1]Helsinki!$BB$7:$BK$40,8)</f>
        <v>93</v>
      </c>
      <c r="AT87" s="11">
        <f>VLOOKUP($C87,[1]Helsinki!$BB$7:$BK$40,9)</f>
        <v>0</v>
      </c>
      <c r="AU87" s="11">
        <f>VLOOKUP($C87,[1]Helsinki!$BB$7:$BK$40,10)</f>
        <v>103</v>
      </c>
      <c r="AV87" s="12">
        <f t="shared" si="73"/>
        <v>170</v>
      </c>
      <c r="AW87" s="12">
        <f t="shared" si="74"/>
        <v>168</v>
      </c>
      <c r="AX87" s="12">
        <v>0</v>
      </c>
      <c r="AY87" s="12" t="s">
        <v>38</v>
      </c>
      <c r="AZ87" s="12" t="s">
        <v>38</v>
      </c>
      <c r="BA87" s="12">
        <f t="shared" si="75"/>
        <v>138</v>
      </c>
      <c r="BB87" s="12">
        <v>0</v>
      </c>
      <c r="BC87" s="12">
        <f t="shared" si="76"/>
        <v>153</v>
      </c>
      <c r="BD87" s="12">
        <f t="shared" si="77"/>
        <v>162</v>
      </c>
      <c r="BE87" s="12">
        <f t="shared" si="78"/>
        <v>0</v>
      </c>
      <c r="BF87" s="12">
        <f t="shared" si="79"/>
        <v>184</v>
      </c>
      <c r="BG87" s="14">
        <f t="shared" si="59"/>
        <v>198.40992209439705</v>
      </c>
      <c r="BH87" s="21">
        <f>IF($N87=2,BH116*'4 PEF'!$D$4,IF(OR($N87=3,$N87=4,$N87=5,$N87=6),BH116*'4 PEF'!$D$5,IF(OR($N87=7,$N87=8),BH116*'4 PEF'!$D$10,IF($N87=9,BH116*'4 PEF'!$D$7,IF($N87=10,BH116*'4 PEF'!$D$6)))))</f>
        <v>42.143766027036321</v>
      </c>
      <c r="BI87" s="21">
        <f>BI116*'4 PEF'!$D$10</f>
        <v>0</v>
      </c>
      <c r="BJ87" s="21">
        <f>IF($N87=2,BJ116*'4 PEF'!$D$4,IF(OR($N87=3,$N87=4,$N87=5,$N87=6),BJ116*'4 PEF'!$D$5,IF(OR($N87=7,$N87=8),BJ116*'4 PEF'!$D$10,IF($N87=9,BJ116*'4 PEF'!$D$7,IF($N87=10,BJ116*'4 PEF'!$D$6)))))</f>
        <v>11.661999999999999</v>
      </c>
      <c r="BK87" s="21">
        <f>BK116*'4 PEF'!$D$10</f>
        <v>29.74694102856925</v>
      </c>
      <c r="BL87" s="21">
        <f>BL116*'4 PEF'!$D$10</f>
        <v>12.671164103343381</v>
      </c>
      <c r="BM87" s="39">
        <f>BM116*'4 PEF'!$D$10</f>
        <v>-41.508285714285719</v>
      </c>
      <c r="BN87" s="40">
        <f t="shared" si="80"/>
        <v>54.715585444663233</v>
      </c>
      <c r="BO87" s="21">
        <f>IF($N87=2,BO116*'4 PEF'!$D$4,IF(OR($N87=3,$N87=4,$N87=5,$N87=6),BO116*'4 PEF'!$D$5,IF(OR($N87=7,$N87=8),BO116*'4 PEF'!$D$10,IF($N87=9,BO116*'4 PEF'!$D$7,IF($N87=10,BO116*'4 PEF'!$D$6)))))</f>
        <v>41.819206442540818</v>
      </c>
      <c r="BP87" s="21">
        <f>BP116*'4 PEF'!$D$10</f>
        <v>0</v>
      </c>
      <c r="BQ87" s="21">
        <f>IF($N87=2,BQ116*'4 PEF'!$D$4,IF(OR($N87=3,$N87=4,$N87=5,$N87=6),BQ116*'4 PEF'!$D$5,IF(OR($N87=7,$N87=8),BQ116*'4 PEF'!$D$10,IF($N87=9,BQ116*'4 PEF'!$D$7,IF($N87=10,BQ116*'4 PEF'!$D$6)))))</f>
        <v>18.003999999999998</v>
      </c>
      <c r="BR87" s="21">
        <f>BR116*'4 PEF'!$D$10</f>
        <v>30.592326787881479</v>
      </c>
      <c r="BS87" s="21">
        <f>BS116*'4 PEF'!$D$10</f>
        <v>12.182246967272208</v>
      </c>
      <c r="BT87" s="39">
        <f>BT116*'4 PEF'!$D$10</f>
        <v>-25.990929292929291</v>
      </c>
      <c r="BU87" s="40">
        <f t="shared" si="81"/>
        <v>76.60685090476521</v>
      </c>
    </row>
    <row r="88" spans="1:73" x14ac:dyDescent="0.25">
      <c r="A88" s="189"/>
      <c r="B88" s="18">
        <v>22</v>
      </c>
      <c r="C88" s="37">
        <f>VLOOKUP(M88,[1]aux!$A$2:$B$35,2)</f>
        <v>31</v>
      </c>
      <c r="D88" s="102"/>
      <c r="E88" s="102"/>
      <c r="F88" s="102"/>
      <c r="G88" s="102"/>
      <c r="H88" s="37">
        <f t="shared" ref="H88:H89" si="83">IF(L88=1,0,IF(L88=2,1))</f>
        <v>0</v>
      </c>
      <c r="I88" s="102">
        <v>4</v>
      </c>
      <c r="J88" s="102">
        <v>3</v>
      </c>
      <c r="K88" s="102">
        <v>1</v>
      </c>
      <c r="L88" s="102">
        <v>1</v>
      </c>
      <c r="M88" s="103">
        <f t="shared" si="64"/>
        <v>4311</v>
      </c>
      <c r="N88" s="102">
        <v>9</v>
      </c>
      <c r="O88" s="102">
        <v>0</v>
      </c>
      <c r="P88" s="102">
        <v>2</v>
      </c>
      <c r="Q88" s="102">
        <v>0</v>
      </c>
      <c r="R88" s="102">
        <v>2</v>
      </c>
      <c r="S88" s="102" t="s">
        <v>42</v>
      </c>
      <c r="T88" s="37">
        <f t="shared" si="82"/>
        <v>18</v>
      </c>
      <c r="U88" s="102">
        <v>0</v>
      </c>
      <c r="V88" s="102">
        <v>0</v>
      </c>
      <c r="W88" s="8"/>
      <c r="X88" s="101">
        <f>VLOOKUP($C88,[2]Helsinki!$BB$7:$BK$40,5)</f>
        <v>17</v>
      </c>
      <c r="Y88" s="11">
        <f>VLOOKUP($C88,[2]Helsinki!$BB$7:$BK$40,6)</f>
        <v>37</v>
      </c>
      <c r="Z88" s="11">
        <f>VLOOKUP($C88,[2]Helsinki!$BB$7:$BK$40,7)</f>
        <v>67</v>
      </c>
      <c r="AA88" s="11">
        <f>VLOOKUP($C88,[2]Helsinki!$BB$7:$BK$40,8)</f>
        <v>94</v>
      </c>
      <c r="AB88" s="11">
        <f>VLOOKUP($C88,[2]Helsinki!$BB$7:$BK$40,9)</f>
        <v>0</v>
      </c>
      <c r="AC88" s="11">
        <f>VLOOKUP($C88,[2]Helsinki!$BB$7:$BK$40,10)</f>
        <v>102</v>
      </c>
      <c r="AD88" s="12">
        <f t="shared" si="66"/>
        <v>0</v>
      </c>
      <c r="AE88" s="12">
        <f t="shared" si="67"/>
        <v>0</v>
      </c>
      <c r="AF88" s="12">
        <v>0</v>
      </c>
      <c r="AG88" s="12" t="s">
        <v>38</v>
      </c>
      <c r="AH88" s="12" t="s">
        <v>38</v>
      </c>
      <c r="AI88" s="12">
        <f t="shared" si="68"/>
        <v>136</v>
      </c>
      <c r="AJ88" s="12">
        <v>0</v>
      </c>
      <c r="AK88" s="12">
        <f t="shared" si="69"/>
        <v>152</v>
      </c>
      <c r="AL88" s="12">
        <f t="shared" si="70"/>
        <v>162</v>
      </c>
      <c r="AM88" s="12">
        <f t="shared" si="71"/>
        <v>0</v>
      </c>
      <c r="AN88" s="12">
        <f t="shared" si="72"/>
        <v>0</v>
      </c>
      <c r="AO88" s="14">
        <f t="shared" si="58"/>
        <v>326.61303873128315</v>
      </c>
      <c r="AP88" s="11">
        <f>VLOOKUP($C88,[1]Helsinki!$BB$7:$BK$40,5)</f>
        <v>17</v>
      </c>
      <c r="AQ88" s="11">
        <f>VLOOKUP($C88,[1]Helsinki!$BB$7:$BK$40,6)</f>
        <v>37</v>
      </c>
      <c r="AR88" s="11">
        <f>VLOOKUP($C88,[1]Helsinki!$BB$7:$BK$40,7)</f>
        <v>0</v>
      </c>
      <c r="AS88" s="11">
        <f>VLOOKUP($C88,[1]Helsinki!$BB$7:$BK$40,8)</f>
        <v>95</v>
      </c>
      <c r="AT88" s="11">
        <f>VLOOKUP($C88,[1]Helsinki!$BB$7:$BK$40,9)</f>
        <v>0</v>
      </c>
      <c r="AU88" s="11">
        <f>VLOOKUP($C88,[1]Helsinki!$BB$7:$BK$40,10)</f>
        <v>103</v>
      </c>
      <c r="AV88" s="12">
        <f t="shared" si="73"/>
        <v>0</v>
      </c>
      <c r="AW88" s="12">
        <f t="shared" si="74"/>
        <v>0</v>
      </c>
      <c r="AX88" s="12">
        <v>0</v>
      </c>
      <c r="AY88" s="12" t="s">
        <v>38</v>
      </c>
      <c r="AZ88" s="12" t="s">
        <v>38</v>
      </c>
      <c r="BA88" s="12">
        <f t="shared" si="75"/>
        <v>138</v>
      </c>
      <c r="BB88" s="12">
        <v>0</v>
      </c>
      <c r="BC88" s="12">
        <f t="shared" si="76"/>
        <v>153</v>
      </c>
      <c r="BD88" s="12">
        <f t="shared" si="77"/>
        <v>162</v>
      </c>
      <c r="BE88" s="12">
        <f t="shared" si="78"/>
        <v>0</v>
      </c>
      <c r="BF88" s="12">
        <f t="shared" si="79"/>
        <v>0</v>
      </c>
      <c r="BG88" s="14">
        <f t="shared" si="59"/>
        <v>188.33489516960881</v>
      </c>
      <c r="BH88" s="21">
        <f>IF($N88=2,BH117*'4 PEF'!$D$4,IF(OR($N88=3,$N88=4,$N88=5,$N88=6),BH117*'4 PEF'!$D$5,IF(OR($N88=7,$N88=8),BH117*'4 PEF'!$D$10,IF($N88=9,BH117*'4 PEF'!$D$7,IF($N88=10,BH117*'4 PEF'!$D$6)))))</f>
        <v>55.252022822497942</v>
      </c>
      <c r="BI88" s="21">
        <f>BI117*'4 PEF'!$D$10</f>
        <v>0</v>
      </c>
      <c r="BJ88" s="21">
        <f>IF($N88=2,BJ117*'4 PEF'!$D$4,IF(OR($N88=3,$N88=4,$N88=5,$N88=6),BJ117*'4 PEF'!$D$5,IF(OR($N88=7,$N88=8),BJ117*'4 PEF'!$D$10,IF($N88=9,BJ117*'4 PEF'!$D$7,IF($N88=10,BJ117*'4 PEF'!$D$6)))))</f>
        <v>11.661999999999999</v>
      </c>
      <c r="BK88" s="21">
        <f>BK117*'4 PEF'!$D$10</f>
        <v>29.74694102856925</v>
      </c>
      <c r="BL88" s="21">
        <f>BL117*'4 PEF'!$D$10</f>
        <v>1.1653381915544989</v>
      </c>
      <c r="BM88" s="39">
        <f>BM117*'4 PEF'!$D$10</f>
        <v>0</v>
      </c>
      <c r="BN88" s="40">
        <f t="shared" si="80"/>
        <v>97.826302042621691</v>
      </c>
      <c r="BO88" s="21">
        <f>IF($N88=2,BO117*'4 PEF'!$D$4,IF(OR($N88=3,$N88=4,$N88=5,$N88=6),BO117*'4 PEF'!$D$5,IF(OR($N88=7,$N88=8),BO117*'4 PEF'!$D$10,IF($N88=9,BO117*'4 PEF'!$D$7,IF($N88=10,BO117*'4 PEF'!$D$6)))))</f>
        <v>56.178421870117305</v>
      </c>
      <c r="BP88" s="21">
        <f>BP117*'4 PEF'!$D$10</f>
        <v>0</v>
      </c>
      <c r="BQ88" s="21">
        <f>IF($N88=2,BQ117*'4 PEF'!$D$4,IF(OR($N88=3,$N88=4,$N88=5,$N88=6),BQ117*'4 PEF'!$D$5,IF(OR($N88=7,$N88=8),BQ117*'4 PEF'!$D$10,IF($N88=9,BQ117*'4 PEF'!$D$7,IF($N88=10,BQ117*'4 PEF'!$D$6)))))</f>
        <v>18.003999999999998</v>
      </c>
      <c r="BR88" s="21">
        <f>BR117*'4 PEF'!$D$10</f>
        <v>30.592326787881479</v>
      </c>
      <c r="BS88" s="21">
        <f>BS117*'4 PEF'!$D$10</f>
        <v>1.0555378361416412</v>
      </c>
      <c r="BT88" s="39">
        <f>BT117*'4 PEF'!$D$10</f>
        <v>0</v>
      </c>
      <c r="BU88" s="40">
        <f t="shared" si="81"/>
        <v>105.83028649414042</v>
      </c>
    </row>
    <row r="89" spans="1:73" x14ac:dyDescent="0.25">
      <c r="A89" s="189"/>
      <c r="B89" s="18">
        <v>23</v>
      </c>
      <c r="C89" s="37">
        <f>VLOOKUP(M89,[1]aux!$A$2:$B$35,2)</f>
        <v>31</v>
      </c>
      <c r="D89" s="102"/>
      <c r="E89" s="102"/>
      <c r="F89" s="102"/>
      <c r="G89" s="102"/>
      <c r="H89" s="37">
        <f t="shared" si="83"/>
        <v>0</v>
      </c>
      <c r="I89" s="102">
        <v>4</v>
      </c>
      <c r="J89" s="102">
        <v>3</v>
      </c>
      <c r="K89" s="102">
        <v>1</v>
      </c>
      <c r="L89" s="102">
        <v>1</v>
      </c>
      <c r="M89" s="103">
        <f t="shared" si="64"/>
        <v>4311</v>
      </c>
      <c r="N89" s="102">
        <v>9</v>
      </c>
      <c r="O89" s="102">
        <v>0</v>
      </c>
      <c r="P89" s="102">
        <v>2</v>
      </c>
      <c r="Q89" s="102">
        <v>0</v>
      </c>
      <c r="R89" s="102">
        <v>2</v>
      </c>
      <c r="S89" s="54" t="s">
        <v>42</v>
      </c>
      <c r="T89" s="37">
        <f t="shared" si="82"/>
        <v>18</v>
      </c>
      <c r="U89" s="102">
        <v>0</v>
      </c>
      <c r="V89" s="102">
        <v>1</v>
      </c>
      <c r="W89" s="8"/>
      <c r="X89" s="101">
        <f>VLOOKUP($C89,[2]Helsinki!$BB$7:$BK$40,5)</f>
        <v>17</v>
      </c>
      <c r="Y89" s="11">
        <f>VLOOKUP($C89,[2]Helsinki!$BB$7:$BK$40,6)</f>
        <v>37</v>
      </c>
      <c r="Z89" s="11">
        <f>VLOOKUP($C89,[2]Helsinki!$BB$7:$BK$40,7)</f>
        <v>67</v>
      </c>
      <c r="AA89" s="11">
        <f>VLOOKUP($C89,[2]Helsinki!$BB$7:$BK$40,8)</f>
        <v>94</v>
      </c>
      <c r="AB89" s="11">
        <f>VLOOKUP($C89,[2]Helsinki!$BB$7:$BK$40,9)</f>
        <v>0</v>
      </c>
      <c r="AC89" s="11">
        <f>VLOOKUP($C89,[2]Helsinki!$BB$7:$BK$40,10)</f>
        <v>102</v>
      </c>
      <c r="AD89" s="12">
        <f t="shared" si="66"/>
        <v>0</v>
      </c>
      <c r="AE89" s="12">
        <f t="shared" si="67"/>
        <v>0</v>
      </c>
      <c r="AF89" s="12">
        <v>0</v>
      </c>
      <c r="AG89" s="12" t="s">
        <v>38</v>
      </c>
      <c r="AH89" s="12" t="s">
        <v>38</v>
      </c>
      <c r="AI89" s="12">
        <f t="shared" si="68"/>
        <v>136</v>
      </c>
      <c r="AJ89" s="12">
        <v>0</v>
      </c>
      <c r="AK89" s="12">
        <f t="shared" si="69"/>
        <v>152</v>
      </c>
      <c r="AL89" s="12">
        <f t="shared" si="70"/>
        <v>162</v>
      </c>
      <c r="AM89" s="12">
        <f t="shared" si="71"/>
        <v>0</v>
      </c>
      <c r="AN89" s="12">
        <f t="shared" si="72"/>
        <v>184</v>
      </c>
      <c r="AO89" s="14">
        <f t="shared" si="58"/>
        <v>348.15783552931271</v>
      </c>
      <c r="AP89" s="11">
        <f>VLOOKUP($C89,[1]Helsinki!$BB$7:$BK$40,5)</f>
        <v>17</v>
      </c>
      <c r="AQ89" s="11">
        <f>VLOOKUP($C89,[1]Helsinki!$BB$7:$BK$40,6)</f>
        <v>37</v>
      </c>
      <c r="AR89" s="11">
        <f>VLOOKUP($C89,[1]Helsinki!$BB$7:$BK$40,7)</f>
        <v>0</v>
      </c>
      <c r="AS89" s="11">
        <f>VLOOKUP($C89,[1]Helsinki!$BB$7:$BK$40,8)</f>
        <v>95</v>
      </c>
      <c r="AT89" s="11">
        <f>VLOOKUP($C89,[1]Helsinki!$BB$7:$BK$40,9)</f>
        <v>0</v>
      </c>
      <c r="AU89" s="11">
        <f>VLOOKUP($C89,[1]Helsinki!$BB$7:$BK$40,10)</f>
        <v>103</v>
      </c>
      <c r="AV89" s="12">
        <f t="shared" si="73"/>
        <v>0</v>
      </c>
      <c r="AW89" s="12">
        <f t="shared" si="74"/>
        <v>0</v>
      </c>
      <c r="AX89" s="12">
        <v>0</v>
      </c>
      <c r="AY89" s="12" t="s">
        <v>38</v>
      </c>
      <c r="AZ89" s="12" t="s">
        <v>38</v>
      </c>
      <c r="BA89" s="12">
        <f t="shared" si="75"/>
        <v>138</v>
      </c>
      <c r="BB89" s="12">
        <v>0</v>
      </c>
      <c r="BC89" s="12">
        <f t="shared" si="76"/>
        <v>153</v>
      </c>
      <c r="BD89" s="12">
        <f t="shared" si="77"/>
        <v>162</v>
      </c>
      <c r="BE89" s="12">
        <f t="shared" si="78"/>
        <v>0</v>
      </c>
      <c r="BF89" s="12">
        <f t="shared" si="79"/>
        <v>184</v>
      </c>
      <c r="BG89" s="14">
        <f t="shared" si="59"/>
        <v>201.74054651060499</v>
      </c>
      <c r="BH89" s="21">
        <f>IF($N89=2,BH118*'4 PEF'!$D$4,IF(OR($N89=3,$N89=4,$N89=5,$N89=6),BH118*'4 PEF'!$D$5,IF(OR($N89=7,$N89=8),BH118*'4 PEF'!$D$10,IF($N89=9,BH118*'4 PEF'!$D$7,IF($N89=10,BH118*'4 PEF'!$D$6)))))</f>
        <v>55.252022822497942</v>
      </c>
      <c r="BI89" s="21">
        <f>BI118*'4 PEF'!$D$10</f>
        <v>0</v>
      </c>
      <c r="BJ89" s="21">
        <f>IF($N89=2,BJ118*'4 PEF'!$D$4,IF(OR($N89=3,$N89=4,$N89=5,$N89=6),BJ118*'4 PEF'!$D$5,IF(OR($N89=7,$N89=8),BJ118*'4 PEF'!$D$10,IF($N89=9,BJ118*'4 PEF'!$D$7,IF($N89=10,BJ118*'4 PEF'!$D$6)))))</f>
        <v>11.661999999999999</v>
      </c>
      <c r="BK89" s="21">
        <f>BK118*'4 PEF'!$D$10</f>
        <v>29.74694102856925</v>
      </c>
      <c r="BL89" s="21">
        <f>BL118*'4 PEF'!$D$10</f>
        <v>1.1653381915544989</v>
      </c>
      <c r="BM89" s="39">
        <f>BM118*'4 PEF'!$D$10</f>
        <v>-41.508285714285719</v>
      </c>
      <c r="BN89" s="40">
        <f t="shared" si="80"/>
        <v>56.318016328335972</v>
      </c>
      <c r="BO89" s="21">
        <f>IF($N89=2,BO118*'4 PEF'!$D$4,IF(OR($N89=3,$N89=4,$N89=5,$N89=6),BO118*'4 PEF'!$D$5,IF(OR($N89=7,$N89=8),BO118*'4 PEF'!$D$10,IF($N89=9,BO118*'4 PEF'!$D$7,IF($N89=10,BO118*'4 PEF'!$D$6)))))</f>
        <v>56.178421870117305</v>
      </c>
      <c r="BP89" s="21">
        <f>BP118*'4 PEF'!$D$10</f>
        <v>0</v>
      </c>
      <c r="BQ89" s="21">
        <f>IF($N89=2,BQ118*'4 PEF'!$D$4,IF(OR($N89=3,$N89=4,$N89=5,$N89=6),BQ118*'4 PEF'!$D$5,IF(OR($N89=7,$N89=8),BQ118*'4 PEF'!$D$10,IF($N89=9,BQ118*'4 PEF'!$D$7,IF($N89=10,BQ118*'4 PEF'!$D$6)))))</f>
        <v>18.003999999999998</v>
      </c>
      <c r="BR89" s="21">
        <f>BR118*'4 PEF'!$D$10</f>
        <v>30.592326787881479</v>
      </c>
      <c r="BS89" s="21">
        <f>BS118*'4 PEF'!$D$10</f>
        <v>1.0555378361416412</v>
      </c>
      <c r="BT89" s="39">
        <f>BT118*'4 PEF'!$D$10</f>
        <v>-25.990929292929291</v>
      </c>
      <c r="BU89" s="40">
        <f t="shared" si="81"/>
        <v>79.839357201211129</v>
      </c>
    </row>
    <row r="90" spans="1:73" x14ac:dyDescent="0.25">
      <c r="A90" s="189"/>
      <c r="B90" s="18">
        <v>24</v>
      </c>
      <c r="C90" s="37">
        <f>VLOOKUP(M90,[1]aux!$A$2:$B$35,2)</f>
        <v>29</v>
      </c>
      <c r="D90" s="102"/>
      <c r="E90" s="102"/>
      <c r="F90" s="102"/>
      <c r="G90" s="102"/>
      <c r="H90" s="37">
        <f>IF(L90=1,0,IF(L90=2,1))</f>
        <v>1</v>
      </c>
      <c r="I90" s="102">
        <v>4</v>
      </c>
      <c r="J90" s="102">
        <v>2</v>
      </c>
      <c r="K90" s="102">
        <v>1</v>
      </c>
      <c r="L90" s="102">
        <v>2</v>
      </c>
      <c r="M90" s="103">
        <f t="shared" si="64"/>
        <v>4212</v>
      </c>
      <c r="N90" s="102">
        <v>10</v>
      </c>
      <c r="O90" s="102">
        <v>0</v>
      </c>
      <c r="P90" s="102">
        <v>2</v>
      </c>
      <c r="Q90" s="102">
        <v>0</v>
      </c>
      <c r="R90" s="102">
        <v>2</v>
      </c>
      <c r="S90" s="102" t="s">
        <v>42</v>
      </c>
      <c r="T90" s="37">
        <f t="shared" si="82"/>
        <v>19</v>
      </c>
      <c r="U90" s="102">
        <v>0</v>
      </c>
      <c r="V90" s="102">
        <v>0</v>
      </c>
      <c r="W90" s="8"/>
      <c r="X90" s="101">
        <f>VLOOKUP($C90,[2]Helsinki!$BB$7:$BK$40,5)</f>
        <v>17</v>
      </c>
      <c r="Y90" s="11">
        <f>VLOOKUP($C90,[2]Helsinki!$BB$7:$BK$40,6)</f>
        <v>37</v>
      </c>
      <c r="Z90" s="11">
        <f>VLOOKUP($C90,[2]Helsinki!$BB$7:$BK$40,7)</f>
        <v>67</v>
      </c>
      <c r="AA90" s="11">
        <f>VLOOKUP($C90,[2]Helsinki!$BB$7:$BK$40,8)</f>
        <v>92</v>
      </c>
      <c r="AB90" s="11">
        <f>VLOOKUP($C90,[2]Helsinki!$BB$7:$BK$40,9)</f>
        <v>0</v>
      </c>
      <c r="AC90" s="11">
        <f>VLOOKUP($C90,[2]Helsinki!$BB$7:$BK$40,10)</f>
        <v>102</v>
      </c>
      <c r="AD90" s="12">
        <f t="shared" si="66"/>
        <v>169</v>
      </c>
      <c r="AE90" s="12">
        <f t="shared" si="67"/>
        <v>167</v>
      </c>
      <c r="AF90" s="12">
        <v>0</v>
      </c>
      <c r="AG90" s="12" t="s">
        <v>38</v>
      </c>
      <c r="AH90" s="12" t="s">
        <v>38</v>
      </c>
      <c r="AI90" s="12">
        <f t="shared" si="68"/>
        <v>189</v>
      </c>
      <c r="AJ90" s="12">
        <v>0</v>
      </c>
      <c r="AK90" s="12">
        <f t="shared" si="69"/>
        <v>152</v>
      </c>
      <c r="AL90" s="12">
        <f t="shared" si="70"/>
        <v>162</v>
      </c>
      <c r="AM90" s="12">
        <f t="shared" si="71"/>
        <v>0</v>
      </c>
      <c r="AN90" s="12">
        <f t="shared" si="72"/>
        <v>0</v>
      </c>
      <c r="AO90" s="14">
        <f t="shared" si="58"/>
        <v>378.10434753869873</v>
      </c>
      <c r="AP90" s="11">
        <f>VLOOKUP($C90,[1]Helsinki!$BB$7:$BK$40,5)</f>
        <v>17</v>
      </c>
      <c r="AQ90" s="11">
        <f>VLOOKUP($C90,[1]Helsinki!$BB$7:$BK$40,6)</f>
        <v>37</v>
      </c>
      <c r="AR90" s="11">
        <f>VLOOKUP($C90,[1]Helsinki!$BB$7:$BK$40,7)</f>
        <v>0</v>
      </c>
      <c r="AS90" s="11">
        <f>VLOOKUP($C90,[1]Helsinki!$BB$7:$BK$40,8)</f>
        <v>93</v>
      </c>
      <c r="AT90" s="11">
        <f>VLOOKUP($C90,[1]Helsinki!$BB$7:$BK$40,9)</f>
        <v>0</v>
      </c>
      <c r="AU90" s="11">
        <f>VLOOKUP($C90,[1]Helsinki!$BB$7:$BK$40,10)</f>
        <v>103</v>
      </c>
      <c r="AV90" s="12">
        <f t="shared" si="73"/>
        <v>170</v>
      </c>
      <c r="AW90" s="12">
        <f t="shared" si="74"/>
        <v>168</v>
      </c>
      <c r="AX90" s="12">
        <v>0</v>
      </c>
      <c r="AY90" s="12" t="s">
        <v>38</v>
      </c>
      <c r="AZ90" s="12" t="s">
        <v>38</v>
      </c>
      <c r="BA90" s="12">
        <f t="shared" si="75"/>
        <v>190</v>
      </c>
      <c r="BB90" s="12">
        <v>0</v>
      </c>
      <c r="BC90" s="12">
        <f t="shared" si="76"/>
        <v>153</v>
      </c>
      <c r="BD90" s="12">
        <f t="shared" si="77"/>
        <v>162</v>
      </c>
      <c r="BE90" s="12">
        <f t="shared" si="78"/>
        <v>0</v>
      </c>
      <c r="BF90" s="12">
        <f t="shared" si="79"/>
        <v>0</v>
      </c>
      <c r="BG90" s="14">
        <f t="shared" si="59"/>
        <v>215.69529789102853</v>
      </c>
      <c r="BH90" s="21">
        <f>IF($N90=2,BH119*'4 PEF'!$D$4,IF(OR($N90=3,$N90=4,$N90=5,$N90=6),BH119*'4 PEF'!$D$5,IF(OR($N90=7,$N90=8),BH119*'4 PEF'!$D$10,IF($N90=9,BH119*'4 PEF'!$D$7,IF($N90=10,BH119*'4 PEF'!$D$6)))))</f>
        <v>31.370569291426428</v>
      </c>
      <c r="BI90" s="21">
        <f>BI119*'4 PEF'!$D$10</f>
        <v>0</v>
      </c>
      <c r="BJ90" s="21">
        <f>IF($N90=2,BJ119*'4 PEF'!$D$4,IF(OR($N90=3,$N90=4,$N90=5,$N90=6),BJ119*'4 PEF'!$D$5,IF(OR($N90=7,$N90=8),BJ119*'4 PEF'!$D$10,IF($N90=9,BJ119*'4 PEF'!$D$7,IF($N90=10,BJ119*'4 PEF'!$D$6)))))</f>
        <v>9.2555555555555546</v>
      </c>
      <c r="BK90" s="21">
        <f>BK119*'4 PEF'!$D$10</f>
        <v>29.74694102856925</v>
      </c>
      <c r="BL90" s="21">
        <f>BL119*'4 PEF'!$D$10</f>
        <v>12.652538251390949</v>
      </c>
      <c r="BM90" s="39">
        <f>BM119*'4 PEF'!$D$10</f>
        <v>0</v>
      </c>
      <c r="BN90" s="40">
        <f t="shared" si="80"/>
        <v>83.025604126942184</v>
      </c>
      <c r="BO90" s="21">
        <f>IF($N90=2,BO119*'4 PEF'!$D$4,IF(OR($N90=3,$N90=4,$N90=5,$N90=6),BO119*'4 PEF'!$D$5,IF(OR($N90=7,$N90=8),BO119*'4 PEF'!$D$10,IF($N90=9,BO119*'4 PEF'!$D$7,IF($N90=10,BO119*'4 PEF'!$D$6)))))</f>
        <v>31.840861808779348</v>
      </c>
      <c r="BP90" s="21">
        <f>BP119*'4 PEF'!$D$10</f>
        <v>0</v>
      </c>
      <c r="BQ90" s="21">
        <f>IF($N90=2,BQ119*'4 PEF'!$D$4,IF(OR($N90=3,$N90=4,$N90=5,$N90=6),BQ119*'4 PEF'!$D$5,IF(OR($N90=7,$N90=8),BQ119*'4 PEF'!$D$10,IF($N90=9,BQ119*'4 PEF'!$D$7,IF($N90=10,BQ119*'4 PEF'!$D$6)))))</f>
        <v>14.288888888888888</v>
      </c>
      <c r="BR90" s="21">
        <f>BR119*'4 PEF'!$D$10</f>
        <v>30.592326787881479</v>
      </c>
      <c r="BS90" s="21">
        <f>BS119*'4 PEF'!$D$10</f>
        <v>12.172543450525918</v>
      </c>
      <c r="BT90" s="39">
        <f>BT119*'4 PEF'!$D$10</f>
        <v>0</v>
      </c>
      <c r="BU90" s="40">
        <f t="shared" si="81"/>
        <v>88.89462093607564</v>
      </c>
    </row>
    <row r="91" spans="1:73" x14ac:dyDescent="0.25">
      <c r="A91" s="189"/>
      <c r="B91" s="18">
        <v>25</v>
      </c>
      <c r="C91" s="37">
        <f>VLOOKUP(M91,[1]aux!$A$2:$B$35,2)</f>
        <v>27</v>
      </c>
      <c r="D91" s="102"/>
      <c r="E91" s="102"/>
      <c r="F91" s="102"/>
      <c r="G91" s="102"/>
      <c r="H91" s="37">
        <f t="shared" ref="H91:H92" si="84">IF(L91=1,0,IF(L91=2,1))</f>
        <v>0</v>
      </c>
      <c r="I91" s="102">
        <v>4</v>
      </c>
      <c r="J91" s="102">
        <v>2</v>
      </c>
      <c r="K91" s="102">
        <v>1</v>
      </c>
      <c r="L91" s="102">
        <v>1</v>
      </c>
      <c r="M91" s="103">
        <f t="shared" si="64"/>
        <v>4211</v>
      </c>
      <c r="N91" s="102">
        <v>9</v>
      </c>
      <c r="O91" s="102">
        <v>0</v>
      </c>
      <c r="P91" s="102">
        <v>2</v>
      </c>
      <c r="Q91" s="102">
        <v>0</v>
      </c>
      <c r="R91" s="102">
        <v>2</v>
      </c>
      <c r="S91" s="54" t="s">
        <v>42</v>
      </c>
      <c r="T91" s="37">
        <f t="shared" si="82"/>
        <v>18</v>
      </c>
      <c r="U91" s="102">
        <v>0</v>
      </c>
      <c r="V91" s="102">
        <v>1</v>
      </c>
      <c r="W91" s="8"/>
      <c r="X91" s="101">
        <f>VLOOKUP($C91,[2]Helsinki!$BB$7:$BK$40,5)</f>
        <v>17</v>
      </c>
      <c r="Y91" s="11">
        <f>VLOOKUP($C91,[2]Helsinki!$BB$7:$BK$40,6)</f>
        <v>37</v>
      </c>
      <c r="Z91" s="11">
        <f>VLOOKUP($C91,[2]Helsinki!$BB$7:$BK$40,7)</f>
        <v>67</v>
      </c>
      <c r="AA91" s="11">
        <f>VLOOKUP($C91,[2]Helsinki!$BB$7:$BK$40,8)</f>
        <v>92</v>
      </c>
      <c r="AB91" s="11">
        <f>VLOOKUP($C91,[2]Helsinki!$BB$7:$BK$40,9)</f>
        <v>0</v>
      </c>
      <c r="AC91" s="11">
        <f>VLOOKUP($C91,[2]Helsinki!$BB$7:$BK$40,10)</f>
        <v>102</v>
      </c>
      <c r="AD91" s="12">
        <f t="shared" si="66"/>
        <v>0</v>
      </c>
      <c r="AE91" s="12">
        <f t="shared" si="67"/>
        <v>0</v>
      </c>
      <c r="AF91" s="12">
        <v>0</v>
      </c>
      <c r="AG91" s="12" t="s">
        <v>38</v>
      </c>
      <c r="AH91" s="12" t="s">
        <v>38</v>
      </c>
      <c r="AI91" s="12">
        <f t="shared" si="68"/>
        <v>136</v>
      </c>
      <c r="AJ91" s="12">
        <v>0</v>
      </c>
      <c r="AK91" s="12">
        <f t="shared" si="69"/>
        <v>152</v>
      </c>
      <c r="AL91" s="12">
        <f t="shared" si="70"/>
        <v>162</v>
      </c>
      <c r="AM91" s="12">
        <f t="shared" si="71"/>
        <v>0</v>
      </c>
      <c r="AN91" s="12">
        <f t="shared" si="72"/>
        <v>184</v>
      </c>
      <c r="AO91" s="14">
        <f t="shared" si="58"/>
        <v>319.91364526273719</v>
      </c>
      <c r="AP91" s="11">
        <f>VLOOKUP($C91,[1]Helsinki!$BB$7:$BK$40,5)</f>
        <v>17</v>
      </c>
      <c r="AQ91" s="11">
        <f>VLOOKUP($C91,[1]Helsinki!$BB$7:$BK$40,6)</f>
        <v>37</v>
      </c>
      <c r="AR91" s="11">
        <f>VLOOKUP($C91,[1]Helsinki!$BB$7:$BK$40,7)</f>
        <v>0</v>
      </c>
      <c r="AS91" s="11">
        <f>VLOOKUP($C91,[1]Helsinki!$BB$7:$BK$40,8)</f>
        <v>93</v>
      </c>
      <c r="AT91" s="11">
        <f>VLOOKUP($C91,[1]Helsinki!$BB$7:$BK$40,9)</f>
        <v>0</v>
      </c>
      <c r="AU91" s="11">
        <f>VLOOKUP($C91,[1]Helsinki!$BB$7:$BK$40,10)</f>
        <v>103</v>
      </c>
      <c r="AV91" s="12">
        <f t="shared" si="73"/>
        <v>0</v>
      </c>
      <c r="AW91" s="12">
        <f t="shared" si="74"/>
        <v>0</v>
      </c>
      <c r="AX91" s="12">
        <v>0</v>
      </c>
      <c r="AY91" s="12" t="s">
        <v>38</v>
      </c>
      <c r="AZ91" s="12" t="s">
        <v>38</v>
      </c>
      <c r="BA91" s="12">
        <f t="shared" si="75"/>
        <v>138</v>
      </c>
      <c r="BB91" s="12">
        <v>0</v>
      </c>
      <c r="BC91" s="12">
        <f t="shared" si="76"/>
        <v>153</v>
      </c>
      <c r="BD91" s="12">
        <f t="shared" si="77"/>
        <v>162</v>
      </c>
      <c r="BE91" s="12">
        <f t="shared" si="78"/>
        <v>0</v>
      </c>
      <c r="BF91" s="12">
        <f t="shared" si="79"/>
        <v>184</v>
      </c>
      <c r="BG91" s="14">
        <f t="shared" si="59"/>
        <v>175.72374999037879</v>
      </c>
      <c r="BH91" s="21">
        <f>IF($N91=2,BH120*'4 PEF'!$D$4,IF(OR($N91=3,$N91=4,$N91=5,$N91=6),BH120*'4 PEF'!$D$5,IF(OR($N91=7,$N91=8),BH120*'4 PEF'!$D$10,IF($N91=9,BH120*'4 PEF'!$D$7,IF($N91=10,BH120*'4 PEF'!$D$6)))))</f>
        <v>58.561304556523424</v>
      </c>
      <c r="BI91" s="21">
        <f>BI120*'4 PEF'!$D$10</f>
        <v>0</v>
      </c>
      <c r="BJ91" s="21">
        <f>IF($N91=2,BJ120*'4 PEF'!$D$4,IF(OR($N91=3,$N91=4,$N91=5,$N91=6),BJ120*'4 PEF'!$D$5,IF(OR($N91=7,$N91=8),BJ120*'4 PEF'!$D$10,IF($N91=9,BJ120*'4 PEF'!$D$7,IF($N91=10,BJ120*'4 PEF'!$D$6)))))</f>
        <v>11.661999999999999</v>
      </c>
      <c r="BK91" s="21">
        <f>BK120*'4 PEF'!$D$10</f>
        <v>29.74694102856925</v>
      </c>
      <c r="BL91" s="21">
        <f>BL120*'4 PEF'!$D$10</f>
        <v>1.1916612805313278</v>
      </c>
      <c r="BM91" s="39">
        <f>BM120*'4 PEF'!$D$10</f>
        <v>-41.508285714285719</v>
      </c>
      <c r="BN91" s="40">
        <f t="shared" si="80"/>
        <v>59.653621151338299</v>
      </c>
      <c r="BO91" s="21">
        <f>IF($N91=2,BO120*'4 PEF'!$D$4,IF(OR($N91=3,$N91=4,$N91=5,$N91=6),BO120*'4 PEF'!$D$5,IF(OR($N91=7,$N91=8),BO120*'4 PEF'!$D$10,IF($N91=9,BO120*'4 PEF'!$D$7,IF($N91=10,BO120*'4 PEF'!$D$6)))))</f>
        <v>58.982775358736987</v>
      </c>
      <c r="BP91" s="21">
        <f>BP120*'4 PEF'!$D$10</f>
        <v>0</v>
      </c>
      <c r="BQ91" s="21">
        <f>IF($N91=2,BQ120*'4 PEF'!$D$4,IF(OR($N91=3,$N91=4,$N91=5,$N91=6),BQ120*'4 PEF'!$D$5,IF(OR($N91=7,$N91=8),BQ120*'4 PEF'!$D$10,IF($N91=9,BQ120*'4 PEF'!$D$7,IF($N91=10,BQ120*'4 PEF'!$D$6)))))</f>
        <v>18.003999999999998</v>
      </c>
      <c r="BR91" s="21">
        <f>BR120*'4 PEF'!$D$10</f>
        <v>30.592326787881479</v>
      </c>
      <c r="BS91" s="21">
        <f>BS120*'4 PEF'!$D$10</f>
        <v>1.0749797870469446</v>
      </c>
      <c r="BT91" s="39">
        <f>BT120*'4 PEF'!$D$10</f>
        <v>-25.990929292929291</v>
      </c>
      <c r="BU91" s="40">
        <f t="shared" si="81"/>
        <v>82.663152640736115</v>
      </c>
    </row>
    <row r="92" spans="1:73" x14ac:dyDescent="0.25">
      <c r="A92" s="189"/>
      <c r="B92" s="18">
        <v>26</v>
      </c>
      <c r="C92" s="37">
        <f>VLOOKUP(M92,[1]aux!$A$2:$B$35,2)</f>
        <v>29</v>
      </c>
      <c r="D92" s="102"/>
      <c r="E92" s="102"/>
      <c r="F92" s="102"/>
      <c r="G92" s="102"/>
      <c r="H92" s="37">
        <f t="shared" si="84"/>
        <v>1</v>
      </c>
      <c r="I92" s="102">
        <v>4</v>
      </c>
      <c r="J92" s="102">
        <v>2</v>
      </c>
      <c r="K92" s="102">
        <v>1</v>
      </c>
      <c r="L92" s="102">
        <v>2</v>
      </c>
      <c r="M92" s="103">
        <f t="shared" si="64"/>
        <v>4212</v>
      </c>
      <c r="N92" s="102">
        <v>9</v>
      </c>
      <c r="O92" s="102">
        <v>0</v>
      </c>
      <c r="P92" s="102">
        <v>2</v>
      </c>
      <c r="Q92" s="102">
        <v>0</v>
      </c>
      <c r="R92" s="102">
        <v>2</v>
      </c>
      <c r="S92" s="102" t="s">
        <v>42</v>
      </c>
      <c r="T92" s="37">
        <f t="shared" si="82"/>
        <v>24</v>
      </c>
      <c r="U92" s="102">
        <v>1</v>
      </c>
      <c r="V92" s="102">
        <v>1</v>
      </c>
      <c r="W92" s="8"/>
      <c r="X92" s="101">
        <f>VLOOKUP($C92,[2]Helsinki!$BB$7:$BK$40,5)</f>
        <v>17</v>
      </c>
      <c r="Y92" s="11">
        <f>VLOOKUP($C92,[2]Helsinki!$BB$7:$BK$40,6)</f>
        <v>37</v>
      </c>
      <c r="Z92" s="11">
        <f>VLOOKUP($C92,[2]Helsinki!$BB$7:$BK$40,7)</f>
        <v>67</v>
      </c>
      <c r="AA92" s="11">
        <f>VLOOKUP($C92,[2]Helsinki!$BB$7:$BK$40,8)</f>
        <v>92</v>
      </c>
      <c r="AB92" s="11">
        <f>VLOOKUP($C92,[2]Helsinki!$BB$7:$BK$40,9)</f>
        <v>0</v>
      </c>
      <c r="AC92" s="11">
        <f>VLOOKUP($C92,[2]Helsinki!$BB$7:$BK$40,10)</f>
        <v>102</v>
      </c>
      <c r="AD92" s="12">
        <f t="shared" si="66"/>
        <v>169</v>
      </c>
      <c r="AE92" s="12">
        <f t="shared" si="67"/>
        <v>167</v>
      </c>
      <c r="AF92" s="12">
        <v>0</v>
      </c>
      <c r="AG92" s="12" t="s">
        <v>38</v>
      </c>
      <c r="AH92" s="12" t="s">
        <v>38</v>
      </c>
      <c r="AI92" s="12">
        <f t="shared" si="68"/>
        <v>136</v>
      </c>
      <c r="AJ92" s="12">
        <v>0</v>
      </c>
      <c r="AK92" s="12">
        <f t="shared" si="69"/>
        <v>152</v>
      </c>
      <c r="AL92" s="12">
        <f t="shared" si="70"/>
        <v>162</v>
      </c>
      <c r="AM92" s="12">
        <f t="shared" si="71"/>
        <v>185</v>
      </c>
      <c r="AN92" s="12">
        <f t="shared" si="72"/>
        <v>184</v>
      </c>
      <c r="AO92" s="14">
        <f t="shared" si="58"/>
        <v>342.78335531116335</v>
      </c>
      <c r="AP92" s="11">
        <f>VLOOKUP($C92,[1]Helsinki!$BB$7:$BK$40,5)</f>
        <v>17</v>
      </c>
      <c r="AQ92" s="11">
        <f>VLOOKUP($C92,[1]Helsinki!$BB$7:$BK$40,6)</f>
        <v>37</v>
      </c>
      <c r="AR92" s="11">
        <f>VLOOKUP($C92,[1]Helsinki!$BB$7:$BK$40,7)</f>
        <v>0</v>
      </c>
      <c r="AS92" s="11">
        <f>VLOOKUP($C92,[1]Helsinki!$BB$7:$BK$40,8)</f>
        <v>93</v>
      </c>
      <c r="AT92" s="11">
        <f>VLOOKUP($C92,[1]Helsinki!$BB$7:$BK$40,9)</f>
        <v>0</v>
      </c>
      <c r="AU92" s="11">
        <f>VLOOKUP($C92,[1]Helsinki!$BB$7:$BK$40,10)</f>
        <v>103</v>
      </c>
      <c r="AV92" s="12">
        <f t="shared" si="73"/>
        <v>170</v>
      </c>
      <c r="AW92" s="12">
        <f t="shared" si="74"/>
        <v>168</v>
      </c>
      <c r="AX92" s="12">
        <v>0</v>
      </c>
      <c r="AY92" s="12" t="s">
        <v>38</v>
      </c>
      <c r="AZ92" s="12" t="s">
        <v>38</v>
      </c>
      <c r="BA92" s="12">
        <f t="shared" si="75"/>
        <v>138</v>
      </c>
      <c r="BB92" s="12">
        <v>0</v>
      </c>
      <c r="BC92" s="12">
        <f t="shared" si="76"/>
        <v>153</v>
      </c>
      <c r="BD92" s="12">
        <f t="shared" si="77"/>
        <v>162</v>
      </c>
      <c r="BE92" s="12">
        <f t="shared" si="78"/>
        <v>186</v>
      </c>
      <c r="BF92" s="12">
        <f t="shared" si="79"/>
        <v>184</v>
      </c>
      <c r="BG92" s="14">
        <f t="shared" si="59"/>
        <v>214.29891181198462</v>
      </c>
      <c r="BH92" s="21">
        <f>IF($N92=2,BH121*'4 PEF'!$D$4,IF(OR($N92=3,$N92=4,$N92=5,$N92=6),BH121*'4 PEF'!$D$5,IF(OR($N92=7,$N92=8),BH121*'4 PEF'!$D$10,IF($N92=9,BH121*'4 PEF'!$D$7,IF($N92=10,BH121*'4 PEF'!$D$6)))))</f>
        <v>39.526917307197301</v>
      </c>
      <c r="BI92" s="21">
        <f>BI121*'4 PEF'!$D$10</f>
        <v>0</v>
      </c>
      <c r="BJ92" s="21">
        <f>IF($N92=2,BJ121*'4 PEF'!$D$4,IF(OR($N92=3,$N92=4,$N92=5,$N92=6),BJ121*'4 PEF'!$D$5,IF(OR($N92=7,$N92=8),BJ121*'4 PEF'!$D$10,IF($N92=9,BJ121*'4 PEF'!$D$7,IF($N92=10,BJ121*'4 PEF'!$D$6)))))</f>
        <v>7.3419999999999996</v>
      </c>
      <c r="BK92" s="21">
        <f>BK121*'4 PEF'!$D$10</f>
        <v>29.74694102856925</v>
      </c>
      <c r="BL92" s="21">
        <f>BL121*'4 PEF'!$D$10</f>
        <v>12.652538251390949</v>
      </c>
      <c r="BM92" s="39">
        <f>BM121*'4 PEF'!$D$10</f>
        <v>-41.508285714285719</v>
      </c>
      <c r="BN92" s="40">
        <f t="shared" si="80"/>
        <v>47.760110872871778</v>
      </c>
      <c r="BO92" s="21">
        <f>IF($N92=2,BO121*'4 PEF'!$D$4,IF(OR($N92=3,$N92=4,$N92=5,$N92=6),BO121*'4 PEF'!$D$5,IF(OR($N92=7,$N92=8),BO121*'4 PEF'!$D$10,IF($N92=9,BO121*'4 PEF'!$D$7,IF($N92=10,BO121*'4 PEF'!$D$6)))))</f>
        <v>40.119485879061976</v>
      </c>
      <c r="BP92" s="21">
        <f>BP121*'4 PEF'!$D$10</f>
        <v>0</v>
      </c>
      <c r="BQ92" s="21">
        <f>IF($N92=2,BQ121*'4 PEF'!$D$4,IF(OR($N92=3,$N92=4,$N92=5,$N92=6),BQ121*'4 PEF'!$D$5,IF(OR($N92=7,$N92=8),BQ121*'4 PEF'!$D$10,IF($N92=9,BQ121*'4 PEF'!$D$7,IF($N92=10,BQ121*'4 PEF'!$D$6)))))</f>
        <v>11.659454545454544</v>
      </c>
      <c r="BR92" s="21">
        <f>BR121*'4 PEF'!$D$10</f>
        <v>30.592326787881479</v>
      </c>
      <c r="BS92" s="21">
        <f>BS121*'4 PEF'!$D$10</f>
        <v>12.172543450525918</v>
      </c>
      <c r="BT92" s="39">
        <f>BT121*'4 PEF'!$D$10</f>
        <v>-25.990929292929291</v>
      </c>
      <c r="BU92" s="40">
        <f t="shared" si="81"/>
        <v>68.552881369994623</v>
      </c>
    </row>
    <row r="93" spans="1:73" x14ac:dyDescent="0.25">
      <c r="A93" s="30"/>
      <c r="B93" s="31"/>
      <c r="C93" s="31"/>
      <c r="D93" s="31"/>
      <c r="E93" s="31"/>
      <c r="F93" s="31"/>
      <c r="G93" s="31"/>
      <c r="H93" s="31"/>
      <c r="I93" s="31"/>
      <c r="J93" s="31"/>
      <c r="K93" s="31"/>
      <c r="L93" s="31"/>
      <c r="M93" s="31"/>
      <c r="N93" s="31"/>
      <c r="O93" s="31"/>
      <c r="P93" s="31"/>
      <c r="Q93" s="31"/>
      <c r="R93" s="31"/>
      <c r="S93" s="31"/>
      <c r="T93" s="31"/>
      <c r="U93" s="31"/>
      <c r="V93" s="31"/>
      <c r="W93" s="32"/>
      <c r="X93" s="31"/>
      <c r="Y93" s="31"/>
      <c r="Z93" s="31"/>
      <c r="AA93" s="31"/>
      <c r="AB93" s="31"/>
      <c r="AC93" s="31"/>
      <c r="AD93" s="31"/>
      <c r="AE93" s="31"/>
      <c r="AF93" s="31"/>
      <c r="AG93" s="31"/>
      <c r="AH93" s="31"/>
      <c r="AI93" s="31"/>
      <c r="AJ93" s="31"/>
      <c r="AK93" s="31"/>
      <c r="AL93" s="31"/>
      <c r="AM93" s="31"/>
      <c r="AN93" s="31"/>
      <c r="AO93" s="33"/>
      <c r="AP93" s="31"/>
      <c r="AQ93" s="31"/>
      <c r="AR93" s="31"/>
      <c r="AS93" s="31"/>
      <c r="AT93" s="31"/>
      <c r="AU93" s="31"/>
      <c r="AV93" s="31"/>
      <c r="AW93" s="31"/>
      <c r="AX93" s="31"/>
      <c r="AY93" s="31"/>
      <c r="AZ93" s="31"/>
      <c r="BA93" s="31"/>
      <c r="BB93" s="31"/>
      <c r="BC93" s="31"/>
      <c r="BD93" s="31"/>
      <c r="BE93" s="31"/>
      <c r="BF93" s="31"/>
      <c r="BG93" s="33"/>
      <c r="BH93" s="34"/>
      <c r="BI93" s="34"/>
      <c r="BJ93" s="34"/>
      <c r="BK93" s="34"/>
      <c r="BL93" s="34"/>
      <c r="BM93" s="34"/>
      <c r="BN93" s="34"/>
      <c r="BO93" s="34"/>
      <c r="BP93" s="34"/>
      <c r="BQ93" s="34"/>
      <c r="BR93" s="34"/>
      <c r="BS93" s="34"/>
      <c r="BT93" s="34"/>
      <c r="BU93" s="34"/>
    </row>
    <row r="94" spans="1:73" ht="15.75" thickBot="1" x14ac:dyDescent="0.3">
      <c r="BH94" s="178" t="s">
        <v>106</v>
      </c>
      <c r="BI94" s="179"/>
      <c r="BJ94" s="179"/>
      <c r="BK94" s="179"/>
      <c r="BL94" s="179"/>
      <c r="BM94" s="179"/>
      <c r="BN94" s="184"/>
      <c r="BO94" s="178" t="s">
        <v>107</v>
      </c>
      <c r="BP94" s="179"/>
      <c r="BQ94" s="179"/>
      <c r="BR94" s="179"/>
      <c r="BS94" s="179"/>
      <c r="BT94" s="179"/>
      <c r="BU94" s="184"/>
    </row>
    <row r="95" spans="1:73" ht="33.75" customHeight="1" thickTop="1" thickBot="1" x14ac:dyDescent="0.3">
      <c r="B95" s="28" t="s">
        <v>1</v>
      </c>
      <c r="C95" s="28" t="s">
        <v>51</v>
      </c>
      <c r="D95" s="29" t="s">
        <v>47</v>
      </c>
      <c r="E95" s="29" t="s">
        <v>48</v>
      </c>
      <c r="F95" s="29" t="s">
        <v>49</v>
      </c>
      <c r="G95" s="29" t="s">
        <v>24</v>
      </c>
      <c r="H95" s="29" t="s">
        <v>13</v>
      </c>
      <c r="I95" s="29" t="str">
        <f>I66</f>
        <v>E</v>
      </c>
      <c r="J95" s="29" t="str">
        <f t="shared" ref="J95:L95" si="85">J66</f>
        <v>W</v>
      </c>
      <c r="K95" s="29" t="str">
        <f t="shared" si="85"/>
        <v>C</v>
      </c>
      <c r="L95" s="29" t="str">
        <f t="shared" si="85"/>
        <v>HR</v>
      </c>
      <c r="M95" s="29"/>
      <c r="N95" s="29" t="s">
        <v>17</v>
      </c>
      <c r="O95" s="29" t="s">
        <v>18</v>
      </c>
      <c r="P95" s="29" t="s">
        <v>53</v>
      </c>
      <c r="Q95" s="29" t="s">
        <v>54</v>
      </c>
      <c r="R95" s="29" t="s">
        <v>34</v>
      </c>
      <c r="S95" s="29" t="s">
        <v>24</v>
      </c>
      <c r="T95" s="57" t="s">
        <v>20</v>
      </c>
      <c r="U95" s="57" t="s">
        <v>92</v>
      </c>
      <c r="V95" s="57" t="s">
        <v>93</v>
      </c>
      <c r="W95" s="10"/>
      <c r="X95" s="13" t="s">
        <v>11</v>
      </c>
      <c r="Y95" s="13" t="s">
        <v>12</v>
      </c>
      <c r="Z95" s="13" t="s">
        <v>14</v>
      </c>
      <c r="AA95" s="13" t="s">
        <v>15</v>
      </c>
      <c r="AB95" s="13" t="s">
        <v>21</v>
      </c>
      <c r="AC95" s="13" t="s">
        <v>23</v>
      </c>
      <c r="AD95" s="13" t="s">
        <v>100</v>
      </c>
      <c r="AE95" s="13" t="s">
        <v>101</v>
      </c>
      <c r="AF95" s="13" t="s">
        <v>24</v>
      </c>
      <c r="AG95" s="13" t="s">
        <v>108</v>
      </c>
      <c r="AH95" s="13" t="s">
        <v>109</v>
      </c>
      <c r="AI95" s="13" t="s">
        <v>17</v>
      </c>
      <c r="AJ95" s="13" t="s">
        <v>18</v>
      </c>
      <c r="AK95" s="13" t="s">
        <v>19</v>
      </c>
      <c r="AL95" s="13" t="s">
        <v>102</v>
      </c>
      <c r="AM95" s="13" t="s">
        <v>99</v>
      </c>
      <c r="AN95" s="13" t="s">
        <v>16</v>
      </c>
      <c r="AO95" s="16" t="s">
        <v>191</v>
      </c>
      <c r="AP95" s="13" t="s">
        <v>25</v>
      </c>
      <c r="AQ95" s="13" t="s">
        <v>26</v>
      </c>
      <c r="AR95" s="13" t="s">
        <v>27</v>
      </c>
      <c r="AS95" s="13" t="s">
        <v>28</v>
      </c>
      <c r="AT95" s="13" t="s">
        <v>21</v>
      </c>
      <c r="AU95" s="13" t="s">
        <v>23</v>
      </c>
      <c r="AV95" s="13" t="s">
        <v>116</v>
      </c>
      <c r="AW95" s="13" t="s">
        <v>117</v>
      </c>
      <c r="AX95" s="13" t="s">
        <v>24</v>
      </c>
      <c r="AY95" s="13"/>
      <c r="AZ95" s="13"/>
      <c r="BA95" s="13" t="s">
        <v>118</v>
      </c>
      <c r="BB95" s="13" t="s">
        <v>18</v>
      </c>
      <c r="BC95" s="13" t="s">
        <v>31</v>
      </c>
      <c r="BD95" s="13" t="s">
        <v>102</v>
      </c>
      <c r="BE95" s="13" t="s">
        <v>119</v>
      </c>
      <c r="BF95" s="13" t="s">
        <v>16</v>
      </c>
      <c r="BG95" s="16" t="s">
        <v>192</v>
      </c>
      <c r="BH95" s="62" t="s">
        <v>33</v>
      </c>
      <c r="BI95" s="62" t="s">
        <v>34</v>
      </c>
      <c r="BJ95" s="62" t="s">
        <v>20</v>
      </c>
      <c r="BK95" s="62" t="s">
        <v>24</v>
      </c>
      <c r="BL95" s="62" t="s">
        <v>35</v>
      </c>
      <c r="BM95" s="62" t="s">
        <v>36</v>
      </c>
      <c r="BN95" s="62" t="s">
        <v>38</v>
      </c>
      <c r="BO95" s="62" t="s">
        <v>33</v>
      </c>
      <c r="BP95" s="62" t="s">
        <v>34</v>
      </c>
      <c r="BQ95" s="62" t="s">
        <v>20</v>
      </c>
      <c r="BR95" s="62" t="s">
        <v>24</v>
      </c>
      <c r="BS95" s="62" t="s">
        <v>35</v>
      </c>
      <c r="BT95" s="62" t="s">
        <v>36</v>
      </c>
      <c r="BU95" s="62" t="s">
        <v>38</v>
      </c>
    </row>
    <row r="96" spans="1:73" x14ac:dyDescent="0.25">
      <c r="A96" s="191">
        <v>2020</v>
      </c>
      <c r="B96" s="17">
        <v>1</v>
      </c>
      <c r="C96" s="26">
        <f t="shared" ref="C96:W96" si="86">IF(C67="","",C67)</f>
        <v>1</v>
      </c>
      <c r="D96" s="54" t="str">
        <f t="shared" si="86"/>
        <v>-</v>
      </c>
      <c r="E96" s="54" t="str">
        <f t="shared" si="86"/>
        <v>o</v>
      </c>
      <c r="F96" s="54" t="str">
        <f t="shared" si="86"/>
        <v>o</v>
      </c>
      <c r="G96" s="54" t="str">
        <f t="shared" si="86"/>
        <v>o</v>
      </c>
      <c r="H96" s="54">
        <f t="shared" si="86"/>
        <v>0</v>
      </c>
      <c r="I96" s="54">
        <f t="shared" si="86"/>
        <v>1</v>
      </c>
      <c r="J96" s="54">
        <f t="shared" si="86"/>
        <v>1</v>
      </c>
      <c r="K96" s="54">
        <f t="shared" si="86"/>
        <v>1</v>
      </c>
      <c r="L96" s="54">
        <f t="shared" si="86"/>
        <v>1</v>
      </c>
      <c r="M96" s="96">
        <f t="shared" si="86"/>
        <v>1111</v>
      </c>
      <c r="N96" s="54">
        <f t="shared" si="86"/>
        <v>2</v>
      </c>
      <c r="O96" s="54">
        <f t="shared" si="86"/>
        <v>0</v>
      </c>
      <c r="P96" s="54">
        <f t="shared" si="86"/>
        <v>2</v>
      </c>
      <c r="Q96" s="54">
        <f t="shared" si="86"/>
        <v>0</v>
      </c>
      <c r="R96" s="54">
        <f t="shared" si="86"/>
        <v>1</v>
      </c>
      <c r="S96" s="54" t="str">
        <f t="shared" si="86"/>
        <v>o</v>
      </c>
      <c r="T96" s="26">
        <f t="shared" si="86"/>
        <v>14</v>
      </c>
      <c r="U96" s="54">
        <f t="shared" si="86"/>
        <v>0</v>
      </c>
      <c r="V96" s="54">
        <f t="shared" si="86"/>
        <v>0</v>
      </c>
      <c r="W96" s="7" t="str">
        <f t="shared" si="86"/>
        <v/>
      </c>
      <c r="X96" s="23">
        <f>IF(X67&gt;0,VLOOKUP(X67,'[3]2020_Envelope'!$BH$6:$CR$128,34),"")</f>
        <v>17.256876702688309</v>
      </c>
      <c r="Y96" s="23">
        <f>IF(Y67&gt;0,VLOOKUP(Y67,'[3]2020_Envelope'!$BH$6:$CR$128,34),"")</f>
        <v>105.52258064516128</v>
      </c>
      <c r="Z96" s="23" t="str">
        <f>IF(Z67&gt;0,VLOOKUP(Z67,'[3]2020_Envelope'!$BH$6:$CR$128,34),"")</f>
        <v/>
      </c>
      <c r="AA96" s="23">
        <f>IF(AA67&gt;0,VLOOKUP(AA67,'[3]2020_Envelope'!$BH$6:$CR$128,34),"")</f>
        <v>17.614267382091594</v>
      </c>
      <c r="AB96" s="23" t="str">
        <f>IF(AB67&gt;0,VLOOKUP(AB67,'[3]2020_Envelope'!$BH$6:$CR$128,34),"")</f>
        <v/>
      </c>
      <c r="AC96" s="23" t="str">
        <f>IF(AC67&gt;0,VLOOKUP(AC67,'[3]2020_Envelope'!$BH$6:$CR$128,34),"")</f>
        <v/>
      </c>
      <c r="AD96" s="22" t="str">
        <f>IF(AD67&gt;0,VLOOKUP(AD67,'[3]2020_HVAC'!$EY$7:$KA$83,122),"")</f>
        <v/>
      </c>
      <c r="AE96" s="22" t="str">
        <f>IF(AE67&gt;0,VLOOKUP(AE67,'[3]2020_HVAC'!$EY$7:$KA$83,122),"")</f>
        <v/>
      </c>
      <c r="AF96" s="22" t="str">
        <f>IF(AF67&gt;0,VLOOKUP(AF67,'[3]2020_HVAC'!$EY$7:$KA$83,122),"")</f>
        <v/>
      </c>
      <c r="AG96" s="61">
        <f>VLOOKUP($C96,[2]Performance!$A$3:$K$36,4)</f>
        <v>0</v>
      </c>
      <c r="AH96" s="61">
        <f>IF(AG96=0,122,IF(AG96=1,123,124))</f>
        <v>122</v>
      </c>
      <c r="AI96" s="22">
        <f>IF(AI67&gt;0,VLOOKUP(AI67,'[3]2020_HVAC'!$EY$7:$KA$83,AH96),"")</f>
        <v>57.605581653254639</v>
      </c>
      <c r="AJ96" s="22" t="str">
        <f>IF(AJ67&gt;0,VLOOKUP(AJ67,'[3]2020_HVAC'!$EY$7:$KA$83,122),"")</f>
        <v/>
      </c>
      <c r="AK96" s="22">
        <f>IF(AK67&gt;0,VLOOKUP(AK67,'[3]2020_HVAC'!$EY$7:$KA$83,122),"")</f>
        <v>25.5</v>
      </c>
      <c r="AL96" s="22">
        <f>IF(AL67&gt;0,VLOOKUP(AL67,'[3]2020_HVAC'!$EY$7:$KA$83,122),"")</f>
        <v>4.5164201218485927</v>
      </c>
      <c r="AM96" s="22" t="str">
        <f>IF(AM67&gt;0,VLOOKUP(AM67,'[3]2020_HVAC'!$EY$7:$KA$83,122),"")</f>
        <v/>
      </c>
      <c r="AN96" s="22" t="str">
        <f>IF(AN67&gt;0,VLOOKUP(AN67,'[3]2020_HVAC'!$EY$7:$KA$83,122),"")</f>
        <v/>
      </c>
      <c r="AO96" s="14">
        <f>(SUM(X96:AF96)+SUM(AI96:AN96))*$AO$5</f>
        <v>31922.201710706217</v>
      </c>
      <c r="AP96" s="23">
        <f>IF(AP67&gt;0,VLOOKUP(AP67,'[3]2020_Envelope'!$BH$6:$CR$128,35),"")</f>
        <v>8.3505760436217251</v>
      </c>
      <c r="AQ96" s="23">
        <f>IF(AQ67&gt;0,VLOOKUP(AQ67,'[3]2020_Envelope'!$BH$6:$CR$128,35),"")</f>
        <v>34.68887585532746</v>
      </c>
      <c r="AR96" s="23" t="str">
        <f>IF(AR67&gt;0,VLOOKUP(AR67,'[3]2020_Envelope'!$BH$6:$CR$128,35),"")</f>
        <v/>
      </c>
      <c r="AS96" s="23">
        <f>IF(AS67&gt;0,VLOOKUP(AS67,'[3]2020_Envelope'!$BH$6:$CR$128,35),"")</f>
        <v>15.687510221835581</v>
      </c>
      <c r="AT96" s="23" t="str">
        <f>IF(AT67&gt;0,VLOOKUP(AT67,'[3]2020_Envelope'!$BH$6:$CR$128,35),"")</f>
        <v/>
      </c>
      <c r="AU96" s="23" t="str">
        <f>IF(AU67&gt;0,VLOOKUP(AU67,'[3]2020_Envelope'!$BH$6:$CR$128,35),"")</f>
        <v/>
      </c>
      <c r="AV96" s="22" t="str">
        <f>IF(AV67&gt;0,VLOOKUP(AV67,'[3]2020_HVAC'!$EY$7:$KA$83,125),"")</f>
        <v/>
      </c>
      <c r="AW96" s="22" t="str">
        <f>IF(AW67&gt;0,VLOOKUP(AW67,'[3]2020_HVAC'!$EY$7:$KA$83,125),"")</f>
        <v/>
      </c>
      <c r="AX96" s="22" t="str">
        <f>IF(AX67&gt;0,VLOOKUP(AX67,'[3]2020_HVAC'!$EY$7:$KA$83,125),"")</f>
        <v/>
      </c>
      <c r="AY96" s="61">
        <f>VLOOKUP($C96,[1]Performance!$A$3:$K$36,4)</f>
        <v>0</v>
      </c>
      <c r="AZ96" s="61">
        <f>IF(AY96=0,125,IF(AY96=1,126,127))</f>
        <v>125</v>
      </c>
      <c r="BA96" s="22">
        <f>IF(BA67&gt;0,VLOOKUP(BA67,'[3]2020_HVAC'!$EY$7:$KA$83,AZ96),"")</f>
        <v>26.557545721803606</v>
      </c>
      <c r="BB96" s="22" t="str">
        <f>IF(BB67&gt;0,VLOOKUP(BB67,'[3]2020_HVAC'!$EY$7:$KA$83,125),"")</f>
        <v/>
      </c>
      <c r="BC96" s="22">
        <f>IF(BC67&gt;0,VLOOKUP(BC67,'[3]2020_HVAC'!$EY$7:$KA$83,125),"")</f>
        <v>15.778474576271186</v>
      </c>
      <c r="BD96" s="22">
        <f>IF(BD67&gt;0,VLOOKUP(BD67,'[3]2020_HVAC'!$EY$7:$KA$83,125),"")</f>
        <v>0.63868567379677066</v>
      </c>
      <c r="BE96" s="22" t="str">
        <f>IF(BE67&gt;0,VLOOKUP(BE67,'[3]2020_HVAC'!$EY$7:$KA$83,125),"")</f>
        <v/>
      </c>
      <c r="BF96" s="22" t="str">
        <f>IF(BF67&gt;0,VLOOKUP(BF67,'[3]2020_HVAC'!$EY$7:$KA$83,125),"")</f>
        <v/>
      </c>
      <c r="BG96" s="14">
        <f>(SUM(AP96:AX96)+SUM(BA96:BF96))*$BG$5</f>
        <v>100684.65141172976</v>
      </c>
      <c r="BH96" s="21">
        <f>IF($N96&gt;0,VLOOKUP($C96,[2]Helsinki!$AB$7:$AN$40,$N96))/((IF($P96=1,'3 PlantsCodes'!$D$26,IF($P96=2,'3 PlantsCodes'!$D$27,IF($P96=3,'3 PlantsCodes'!$D$28,IF($P96=4,'3 PlantsCodes'!#REF!)))))*IF($R96=1,'3 PlantsCodes'!$D$31,IF(FI_Helsinki!$R96=2,'3 PlantsCodes'!$D$32)))</f>
        <v>206.53269550418523</v>
      </c>
      <c r="BI96" s="21">
        <f>IF($O96&gt;0,VLOOKUP($C96,[2]Helsinki!$AB$7:$AN$40,$O96),0)/(IF($Q96=1,'3 PlantsCodes'!$E$26,IF($Q96=3,'3 PlantsCodes'!$E$28,IF($Q96=4,'3 PlantsCodes'!$E$29,1)))*IF($R96=1,'3 PlantsCodes'!$E$31,IF($R96=2,'3 PlantsCodes'!$E$32)))</f>
        <v>0</v>
      </c>
      <c r="BJ96" s="21">
        <f>VLOOKUP($C96,[2]Helsinki!$AB$6:$AZ$40,$T96)</f>
        <v>16.66</v>
      </c>
      <c r="BK96" s="21">
        <f>VLOOKUP($C96,[2]Helsinki!$B$7:$Y$40,18)</f>
        <v>11.353794285713454</v>
      </c>
      <c r="BL96" s="21">
        <f>VLOOKUP($C96,[2]Helsinki!$B$7:$AA$40,26)</f>
        <v>0.65215950882962703</v>
      </c>
      <c r="BM96" s="22">
        <f>IF($V96=1,-[4]SFH!$E$6,0)</f>
        <v>0</v>
      </c>
      <c r="BN96" s="63" t="s">
        <v>38</v>
      </c>
      <c r="BO96" s="21">
        <f>IF($N96&gt;0,VLOOKUP($C96,[1]Helsinki!$AB$7:$AN$40,$N96))/((IF($P96=1,'3 PlantsCodes'!$D$26,IF($P96=2,'3 PlantsCodes'!$D$27,IF($P96=3,'3 PlantsCodes'!$D$28,IF($P96=4,'3 PlantsCodes'!D91)))))*IF($R96=1,'3 PlantsCodes'!$D$31,IF(FI_Helsinki!$R96=2,'3 PlantsCodes'!$D$32)))</f>
        <v>179.2651492124495</v>
      </c>
      <c r="BP96" s="21">
        <f>IF($O96&gt;0,VLOOKUP($C96,[1]Helsinki!$AB$7:$AN$40,$O96),0)/(IF($Q96=1,'3 PlantsCodes'!$E$26,IF($Q96=3,'3 PlantsCodes'!$E$28,IF($Q96=4,'3 PlantsCodes'!$E$29,1)))*IF($R96=1,'3 PlantsCodes'!$E$31,IF($R96=2,'3 PlantsCodes'!$E$32)))</f>
        <v>0</v>
      </c>
      <c r="BQ96" s="21">
        <f>VLOOKUP($C96,[1]Helsinki!$AB$6:$AZ$40,$T96)</f>
        <v>25.72</v>
      </c>
      <c r="BR96" s="21">
        <f>VLOOKUP($C96,[1]Helsinki!$B$7:$Y$40,18)</f>
        <v>11.676460606061633</v>
      </c>
      <c r="BS96" s="21">
        <f>VLOOKUP($C96,[1]Helsinki!$B$7:$AA$40,26)</f>
        <v>0.55264622542236586</v>
      </c>
      <c r="BT96" s="22">
        <f>IF($V96=1,-[4]AB!$E$6,0)</f>
        <v>0</v>
      </c>
      <c r="BU96" s="63" t="s">
        <v>38</v>
      </c>
    </row>
    <row r="97" spans="1:73" x14ac:dyDescent="0.25">
      <c r="A97" s="192"/>
      <c r="B97" s="18">
        <v>2</v>
      </c>
      <c r="C97" s="26">
        <f t="shared" ref="C97:W97" si="87">IF(C68="","",C68)</f>
        <v>9</v>
      </c>
      <c r="D97" s="55" t="str">
        <f t="shared" si="87"/>
        <v>o</v>
      </c>
      <c r="E97" s="55" t="str">
        <f t="shared" si="87"/>
        <v>o+</v>
      </c>
      <c r="F97" s="54" t="str">
        <f t="shared" si="87"/>
        <v>o</v>
      </c>
      <c r="G97" s="54" t="str">
        <f t="shared" si="87"/>
        <v>o</v>
      </c>
      <c r="H97" s="54">
        <f t="shared" si="87"/>
        <v>0</v>
      </c>
      <c r="I97" s="54">
        <f t="shared" si="87"/>
        <v>2</v>
      </c>
      <c r="J97" s="54">
        <f t="shared" si="87"/>
        <v>2</v>
      </c>
      <c r="K97" s="54">
        <f t="shared" si="87"/>
        <v>1</v>
      </c>
      <c r="L97" s="54">
        <f t="shared" si="87"/>
        <v>1</v>
      </c>
      <c r="M97" s="96">
        <f t="shared" si="87"/>
        <v>2211</v>
      </c>
      <c r="N97" s="54">
        <f t="shared" si="87"/>
        <v>9</v>
      </c>
      <c r="O97" s="54">
        <f t="shared" si="87"/>
        <v>0</v>
      </c>
      <c r="P97" s="54">
        <f t="shared" si="87"/>
        <v>2</v>
      </c>
      <c r="Q97" s="54">
        <f t="shared" si="87"/>
        <v>0</v>
      </c>
      <c r="R97" s="54">
        <f t="shared" si="87"/>
        <v>2</v>
      </c>
      <c r="S97" s="54" t="str">
        <f t="shared" si="87"/>
        <v>o</v>
      </c>
      <c r="T97" s="26">
        <f t="shared" si="87"/>
        <v>18</v>
      </c>
      <c r="U97" s="54">
        <f t="shared" si="87"/>
        <v>0</v>
      </c>
      <c r="V97" s="54">
        <f t="shared" si="87"/>
        <v>0</v>
      </c>
      <c r="W97" s="19" t="str">
        <f t="shared" si="87"/>
        <v/>
      </c>
      <c r="X97" s="23">
        <f>IF(X68&gt;0,VLOOKUP(X68,'[3]2020_Envelope'!$BH$6:$CR$128,34),"")</f>
        <v>7.3256013022670219</v>
      </c>
      <c r="Y97" s="23">
        <f>IF(Y68&gt;0,VLOOKUP(Y68,'[3]2020_Envelope'!$BH$6:$CR$128,34),"")</f>
        <v>127.34986026413289</v>
      </c>
      <c r="Z97" s="23" t="str">
        <f>IF(Z68&gt;0,VLOOKUP(Z68,'[3]2020_Envelope'!$BH$6:$CR$128,34),"")</f>
        <v/>
      </c>
      <c r="AA97" s="23">
        <f>IF(AA68&gt;0,VLOOKUP(AA68,'[3]2020_Envelope'!$BH$6:$CR$128,34),"")</f>
        <v>89.798714969241303</v>
      </c>
      <c r="AB97" s="23" t="str">
        <f>IF(AB68&gt;0,VLOOKUP(AB68,'[3]2020_Envelope'!$BH$6:$CR$128,34),"")</f>
        <v/>
      </c>
      <c r="AC97" s="23" t="str">
        <f>IF(AC68&gt;0,VLOOKUP(AC68,'[3]2020_Envelope'!$BH$6:$CR$128,34),"")</f>
        <v/>
      </c>
      <c r="AD97" s="22" t="str">
        <f>IF(AD68&gt;0,VLOOKUP(AD68,'[3]2020_HVAC'!$EY$7:$KA$83,122),"")</f>
        <v/>
      </c>
      <c r="AE97" s="22" t="str">
        <f>IF(AE68&gt;0,VLOOKUP(AE68,'[3]2020_HVAC'!$EY$7:$KA$83,122),"")</f>
        <v/>
      </c>
      <c r="AF97" s="22" t="str">
        <f>IF(AF68&gt;0,VLOOKUP(AF68,'[3]2020_HVAC'!$EY$7:$KA$83,122),"")</f>
        <v/>
      </c>
      <c r="AG97" s="61">
        <f>VLOOKUP($C97,[2]Performance!$A$3:$K$36,4)</f>
        <v>1</v>
      </c>
      <c r="AH97" s="61">
        <f t="shared" ref="AH97:AH121" si="88">IF(AG97=0,122,IF(AG97=1,123,124))</f>
        <v>123</v>
      </c>
      <c r="AI97" s="22">
        <f>IF(AI68&gt;0,VLOOKUP(AI68,'[3]2020_HVAC'!$EY$7:$KA$83,AH97),"")</f>
        <v>16.992857142857144</v>
      </c>
      <c r="AJ97" s="22" t="str">
        <f>IF(AJ68&gt;0,VLOOKUP(AJ68,'[3]2020_HVAC'!$EY$7:$KA$83,122),"")</f>
        <v/>
      </c>
      <c r="AK97" s="22">
        <f>IF(AK68&gt;0,VLOOKUP(AK68,'[3]2020_HVAC'!$EY$7:$KA$83,122),"")</f>
        <v>25.5</v>
      </c>
      <c r="AL97" s="22">
        <f>IF(AL68&gt;0,VLOOKUP(AL68,'[3]2020_HVAC'!$EY$7:$KA$83,122),"")</f>
        <v>2.851236773253472</v>
      </c>
      <c r="AM97" s="22" t="str">
        <f>IF(AM68&gt;0,VLOOKUP(AM68,'[3]2020_HVAC'!$EY$7:$KA$83,122),"")</f>
        <v/>
      </c>
      <c r="AN97" s="22" t="str">
        <f>IF(AN68&gt;0,VLOOKUP(AN68,'[3]2020_HVAC'!$EY$7:$KA$83,122),"")</f>
        <v/>
      </c>
      <c r="AO97" s="14">
        <f>(SUM(X97:AF97)+SUM(AI97:AN97))*$AO$5</f>
        <v>37774.55786324526</v>
      </c>
      <c r="AP97" s="23">
        <f>IF(AP68&gt;0,VLOOKUP(AP68,'[3]2020_Envelope'!$BH$6:$CR$128,35),"")</f>
        <v>3.5448471814314737</v>
      </c>
      <c r="AQ97" s="23">
        <f>IF(AQ68&gt;0,VLOOKUP(AQ68,'[3]2020_Envelope'!$BH$6:$CR$128,35),"")</f>
        <v>41.864248067916961</v>
      </c>
      <c r="AR97" s="23" t="str">
        <f>IF(AR68&gt;0,VLOOKUP(AR68,'[3]2020_Envelope'!$BH$6:$CR$128,35),"")</f>
        <v/>
      </c>
      <c r="AS97" s="23">
        <f>IF(AS68&gt;0,VLOOKUP(AS68,'[3]2020_Envelope'!$BH$6:$CR$128,35),"")</f>
        <v>82.717007394519356</v>
      </c>
      <c r="AT97" s="23" t="str">
        <f>IF(AT68&gt;0,VLOOKUP(AT68,'[3]2020_Envelope'!$BH$6:$CR$128,35),"")</f>
        <v/>
      </c>
      <c r="AU97" s="23" t="str">
        <f>IF(AU68&gt;0,VLOOKUP(AU68,'[3]2020_Envelope'!$BH$6:$CR$128,35),"")</f>
        <v/>
      </c>
      <c r="AV97" s="22" t="str">
        <f>IF(AV68&gt;0,VLOOKUP(AV68,'[3]2020_HVAC'!$EY$7:$KA$83,125),"")</f>
        <v/>
      </c>
      <c r="AW97" s="22" t="str">
        <f>IF(AW68&gt;0,VLOOKUP(AW68,'[3]2020_HVAC'!$EY$7:$KA$83,125),"")</f>
        <v/>
      </c>
      <c r="AX97" s="22" t="str">
        <f>IF(AX68&gt;0,VLOOKUP(AX68,'[3]2020_HVAC'!$EY$7:$KA$83,125),"")</f>
        <v/>
      </c>
      <c r="AY97" s="61">
        <f>VLOOKUP($C97,[1]Performance!$A$3:$K$36,4)</f>
        <v>1</v>
      </c>
      <c r="AZ97" s="61">
        <f t="shared" ref="AZ97:AZ121" si="89">IF(AY97=0,125,IF(AY97=1,126,127))</f>
        <v>126</v>
      </c>
      <c r="BA97" s="22">
        <f>IF(BA68&gt;0,VLOOKUP(BA68,'[3]2020_HVAC'!$EY$7:$KA$83,AZ97),"")</f>
        <v>7.6896969696969686</v>
      </c>
      <c r="BB97" s="22" t="str">
        <f>IF(BB68&gt;0,VLOOKUP(BB68,'[3]2020_HVAC'!$EY$7:$KA$83,125),"")</f>
        <v/>
      </c>
      <c r="BC97" s="22">
        <f>IF(BC68&gt;0,VLOOKUP(BC68,'[3]2020_HVAC'!$EY$7:$KA$83,125),"")</f>
        <v>15.778474576271186</v>
      </c>
      <c r="BD97" s="22">
        <f>IF(BD68&gt;0,VLOOKUP(BD68,'[3]2020_HVAC'!$EY$7:$KA$83,125),"")</f>
        <v>0.20160260012903336</v>
      </c>
      <c r="BE97" s="22" t="str">
        <f>IF(BE68&gt;0,VLOOKUP(BE68,'[3]2020_HVAC'!$EY$7:$KA$83,125),"")</f>
        <v/>
      </c>
      <c r="BF97" s="22" t="str">
        <f>IF(BF68&gt;0,VLOOKUP(BF68,'[3]2020_HVAC'!$EY$7:$KA$83,125),"")</f>
        <v/>
      </c>
      <c r="BG97" s="14">
        <f t="shared" ref="BG97:BG115" si="90">(SUM(AP97:AX97)+SUM(BA97:BF97))*$BG$5</f>
        <v>150277.91802206534</v>
      </c>
      <c r="BH97" s="21">
        <f>IF($N97&gt;0,VLOOKUP($C97,[2]Helsinki!$AB$7:$AN$40,$N97))/((IF($P97=1,'3 PlantsCodes'!$D$26,IF($P97=2,'3 PlantsCodes'!$D$27,IF($P97=3,'3 PlantsCodes'!$D$28,IF($P97=4,'3 PlantsCodes'!#REF!)))))*IF($R97=1,'3 PlantsCodes'!$D$31,IF(FI_Helsinki!$R97=2,'3 PlantsCodes'!$D$32)))</f>
        <v>93.885507568355834</v>
      </c>
      <c r="BI97" s="21">
        <f>IF($O97&gt;0,VLOOKUP($C97,[2]Helsinki!$AB$7:$AN$40,$O97),0)/(IF($Q97=1,'3 PlantsCodes'!$E$26,IF($Q97=3,'3 PlantsCodes'!$E$28,IF($Q97=4,'3 PlantsCodes'!$E$29,1)))*IF($R97=1,'3 PlantsCodes'!$E$31,IF($R97=2,'3 PlantsCodes'!$E$32)))</f>
        <v>0</v>
      </c>
      <c r="BJ97" s="21">
        <f>VLOOKUP($C97,[2]Helsinki!$AB$6:$AZ$40,$T97)</f>
        <v>16.66</v>
      </c>
      <c r="BK97" s="21">
        <f>VLOOKUP($C97,[2]Helsinki!$B$7:$Y$40,18)</f>
        <v>11.353794285713454</v>
      </c>
      <c r="BL97" s="21">
        <f>VLOOKUP($C97,[2]Helsinki!$B$7:$AA$40,26)</f>
        <v>0.47144834822912624</v>
      </c>
      <c r="BM97" s="22">
        <f>IF($V97=1,-[4]SFH!$E$6,0)</f>
        <v>0</v>
      </c>
      <c r="BN97" s="63" t="s">
        <v>38</v>
      </c>
      <c r="BO97" s="21">
        <f>IF($N97&gt;0,VLOOKUP($C97,[1]Helsinki!$AB$7:$AN$40,$N97))/((IF($P97=1,'3 PlantsCodes'!$D$26,IF($P97=2,'3 PlantsCodes'!$D$27,IF($P97=3,'3 PlantsCodes'!$D$28,IF($P97=4,'3 PlantsCodes'!D92)))))*IF($R97=1,'3 PlantsCodes'!$D$31,IF(FI_Helsinki!$R97=2,'3 PlantsCodes'!$D$32)))</f>
        <v>91.168596992544622</v>
      </c>
      <c r="BP97" s="21">
        <f>IF($O97&gt;0,VLOOKUP($C97,[1]Helsinki!$AB$7:$AN$40,$O97),0)/(IF($Q97=1,'3 PlantsCodes'!$E$26,IF($Q97=3,'3 PlantsCodes'!$E$28,IF($Q97=4,'3 PlantsCodes'!$E$29,1)))*IF($R97=1,'3 PlantsCodes'!$E$31,IF($R97=2,'3 PlantsCodes'!$E$32)))</f>
        <v>0</v>
      </c>
      <c r="BQ97" s="21">
        <f>VLOOKUP($C97,[1]Helsinki!$AB$6:$AZ$40,$T97)</f>
        <v>25.72</v>
      </c>
      <c r="BR97" s="21">
        <f>VLOOKUP($C97,[1]Helsinki!$B$7:$Y$40,18)</f>
        <v>11.676460606061633</v>
      </c>
      <c r="BS97" s="21">
        <f>VLOOKUP($C97,[1]Helsinki!$B$7:$AA$40,26)</f>
        <v>0.41883581005834347</v>
      </c>
      <c r="BT97" s="22">
        <f>IF($V97=1,-[4]AB!$E$6,0)</f>
        <v>0</v>
      </c>
      <c r="BU97" s="63" t="s">
        <v>38</v>
      </c>
    </row>
    <row r="98" spans="1:73" x14ac:dyDescent="0.25">
      <c r="A98" s="192"/>
      <c r="B98" s="18">
        <v>3</v>
      </c>
      <c r="C98" s="26">
        <f t="shared" ref="C98:W98" si="91">IF(C69="","",C69)</f>
        <v>19</v>
      </c>
      <c r="D98" s="55" t="str">
        <f t="shared" si="91"/>
        <v>o+</v>
      </c>
      <c r="E98" s="55" t="str">
        <f t="shared" si="91"/>
        <v>o+</v>
      </c>
      <c r="F98" s="54" t="str">
        <f t="shared" si="91"/>
        <v>o</v>
      </c>
      <c r="G98" s="54" t="str">
        <f t="shared" si="91"/>
        <v>o</v>
      </c>
      <c r="H98" s="54">
        <f t="shared" si="91"/>
        <v>0</v>
      </c>
      <c r="I98" s="54">
        <f t="shared" si="91"/>
        <v>3</v>
      </c>
      <c r="J98" s="54">
        <f t="shared" si="91"/>
        <v>2</v>
      </c>
      <c r="K98" s="54">
        <f t="shared" si="91"/>
        <v>1</v>
      </c>
      <c r="L98" s="54">
        <f t="shared" si="91"/>
        <v>1</v>
      </c>
      <c r="M98" s="96">
        <f t="shared" si="91"/>
        <v>3211</v>
      </c>
      <c r="N98" s="54">
        <f t="shared" si="91"/>
        <v>9</v>
      </c>
      <c r="O98" s="54">
        <f t="shared" si="91"/>
        <v>0</v>
      </c>
      <c r="P98" s="54">
        <f t="shared" si="91"/>
        <v>2</v>
      </c>
      <c r="Q98" s="54">
        <f t="shared" si="91"/>
        <v>0</v>
      </c>
      <c r="R98" s="54">
        <f t="shared" si="91"/>
        <v>2</v>
      </c>
      <c r="S98" s="54" t="str">
        <f t="shared" si="91"/>
        <v>o</v>
      </c>
      <c r="T98" s="26">
        <f t="shared" si="91"/>
        <v>18</v>
      </c>
      <c r="U98" s="54">
        <f t="shared" si="91"/>
        <v>0</v>
      </c>
      <c r="V98" s="54">
        <f t="shared" si="91"/>
        <v>0</v>
      </c>
      <c r="W98" s="19" t="str">
        <f t="shared" si="91"/>
        <v/>
      </c>
      <c r="X98" s="23">
        <f>IF(X69&gt;0,VLOOKUP(X69,'[3]2020_Envelope'!$BH$6:$CR$128,34),"")</f>
        <v>10.988401953400535</v>
      </c>
      <c r="Y98" s="23">
        <f>IF(Y69&gt;0,VLOOKUP(Y69,'[3]2020_Envelope'!$BH$6:$CR$128,34),"")</f>
        <v>137.9623486194773</v>
      </c>
      <c r="Z98" s="23" t="str">
        <f>IF(Z69&gt;0,VLOOKUP(Z69,'[3]2020_Envelope'!$BH$6:$CR$128,34),"")</f>
        <v/>
      </c>
      <c r="AA98" s="23">
        <f>IF(AA69&gt;0,VLOOKUP(AA69,'[3]2020_Envelope'!$BH$6:$CR$128,34),"")</f>
        <v>89.798714969241303</v>
      </c>
      <c r="AB98" s="23" t="str">
        <f>IF(AB69&gt;0,VLOOKUP(AB69,'[3]2020_Envelope'!$BH$6:$CR$128,34),"")</f>
        <v/>
      </c>
      <c r="AC98" s="23" t="str">
        <f>IF(AC69&gt;0,VLOOKUP(AC69,'[3]2020_Envelope'!$BH$6:$CR$128,34),"")</f>
        <v/>
      </c>
      <c r="AD98" s="22" t="str">
        <f>IF(AD69&gt;0,VLOOKUP(AD69,'[3]2020_HVAC'!$EY$7:$KA$83,122),"")</f>
        <v/>
      </c>
      <c r="AE98" s="22" t="str">
        <f>IF(AE69&gt;0,VLOOKUP(AE69,'[3]2020_HVAC'!$EY$7:$KA$83,122),"")</f>
        <v/>
      </c>
      <c r="AF98" s="22" t="str">
        <f>IF(AF69&gt;0,VLOOKUP(AF69,'[3]2020_HVAC'!$EY$7:$KA$83,122),"")</f>
        <v/>
      </c>
      <c r="AG98" s="61">
        <f>VLOOKUP($C98,[2]Performance!$A$3:$K$36,4)</f>
        <v>2</v>
      </c>
      <c r="AH98" s="61">
        <f t="shared" si="88"/>
        <v>124</v>
      </c>
      <c r="AI98" s="22">
        <f>IF(AI69&gt;0,VLOOKUP(AI69,'[3]2020_HVAC'!$EY$7:$KA$83,AH98),"")</f>
        <v>16.992857142857144</v>
      </c>
      <c r="AJ98" s="22" t="str">
        <f>IF(AJ69&gt;0,VLOOKUP(AJ69,'[3]2020_HVAC'!$EY$7:$KA$83,122),"")</f>
        <v/>
      </c>
      <c r="AK98" s="22">
        <f>IF(AK69&gt;0,VLOOKUP(AK69,'[3]2020_HVAC'!$EY$7:$KA$83,122),"")</f>
        <v>25.5</v>
      </c>
      <c r="AL98" s="22">
        <f>IF(AL69&gt;0,VLOOKUP(AL69,'[3]2020_HVAC'!$EY$7:$KA$83,122),"")</f>
        <v>2.851236773253472</v>
      </c>
      <c r="AM98" s="22" t="str">
        <f>IF(AM69&gt;0,VLOOKUP(AM69,'[3]2020_HVAC'!$EY$7:$KA$83,122),"")</f>
        <v/>
      </c>
      <c r="AN98" s="22" t="str">
        <f>IF(AN69&gt;0,VLOOKUP(AN69,'[3]2020_HVAC'!$EY$7:$KA$83,122),"")</f>
        <v/>
      </c>
      <c r="AO98" s="14">
        <f t="shared" ref="AO98:AO115" si="92">(SUM(X98:AF98)+SUM(AI98:AN98))*$AO$5</f>
        <v>39773.098324152168</v>
      </c>
      <c r="AP98" s="23">
        <f>IF(AP69&gt;0,VLOOKUP(AP69,'[3]2020_Envelope'!$BH$6:$CR$128,35),"")</f>
        <v>5.3172707721472108</v>
      </c>
      <c r="AQ98" s="23">
        <f>IF(AQ69&gt;0,VLOOKUP(AQ69,'[3]2020_Envelope'!$BH$6:$CR$128,35),"")</f>
        <v>45.352935406910049</v>
      </c>
      <c r="AR98" s="23" t="str">
        <f>IF(AR69&gt;0,VLOOKUP(AR69,'[3]2020_Envelope'!$BH$6:$CR$128,35),"")</f>
        <v/>
      </c>
      <c r="AS98" s="23">
        <f>IF(AS69&gt;0,VLOOKUP(AS69,'[3]2020_Envelope'!$BH$6:$CR$128,35),"")</f>
        <v>82.717007394519356</v>
      </c>
      <c r="AT98" s="23" t="str">
        <f>IF(AT69&gt;0,VLOOKUP(AT69,'[3]2020_Envelope'!$BH$6:$CR$128,35),"")</f>
        <v/>
      </c>
      <c r="AU98" s="23" t="str">
        <f>IF(AU69&gt;0,VLOOKUP(AU69,'[3]2020_Envelope'!$BH$6:$CR$128,35),"")</f>
        <v/>
      </c>
      <c r="AV98" s="22" t="str">
        <f>IF(AV69&gt;0,VLOOKUP(AV69,'[3]2020_HVAC'!$EY$7:$KA$83,125),"")</f>
        <v/>
      </c>
      <c r="AW98" s="22" t="str">
        <f>IF(AW69&gt;0,VLOOKUP(AW69,'[3]2020_HVAC'!$EY$7:$KA$83,125),"")</f>
        <v/>
      </c>
      <c r="AX98" s="22" t="str">
        <f>IF(AX69&gt;0,VLOOKUP(AX69,'[3]2020_HVAC'!$EY$7:$KA$83,125),"")</f>
        <v/>
      </c>
      <c r="AY98" s="61">
        <f>VLOOKUP($C98,[1]Performance!$A$3:$K$36,4)</f>
        <v>2</v>
      </c>
      <c r="AZ98" s="61">
        <f t="shared" si="89"/>
        <v>127</v>
      </c>
      <c r="BA98" s="22">
        <f>IF(BA69&gt;0,VLOOKUP(BA69,'[3]2020_HVAC'!$EY$7:$KA$83,AZ98),"")</f>
        <v>7.6896969696969686</v>
      </c>
      <c r="BB98" s="22" t="str">
        <f>IF(BB69&gt;0,VLOOKUP(BB69,'[3]2020_HVAC'!$EY$7:$KA$83,125),"")</f>
        <v/>
      </c>
      <c r="BC98" s="22">
        <f>IF(BC69&gt;0,VLOOKUP(BC69,'[3]2020_HVAC'!$EY$7:$KA$83,125),"")</f>
        <v>15.778474576271186</v>
      </c>
      <c r="BD98" s="22">
        <f>IF(BD69&gt;0,VLOOKUP(BD69,'[3]2020_HVAC'!$EY$7:$KA$83,125),"")</f>
        <v>0.20160260012903336</v>
      </c>
      <c r="BE98" s="22" t="str">
        <f>IF(BE69&gt;0,VLOOKUP(BE69,'[3]2020_HVAC'!$EY$7:$KA$83,125),"")</f>
        <v/>
      </c>
      <c r="BF98" s="22" t="str">
        <f>IF(BF69&gt;0,VLOOKUP(BF69,'[3]2020_HVAC'!$EY$7:$KA$83,125),"")</f>
        <v/>
      </c>
      <c r="BG98" s="14">
        <f t="shared" si="90"/>
        <v>155486.41784247707</v>
      </c>
      <c r="BH98" s="21">
        <f>IF($N98&gt;0,VLOOKUP($C98,[2]Helsinki!$AB$7:$AN$40,$N98))/((IF($P98=1,'3 PlantsCodes'!$D$26,IF($P98=2,'3 PlantsCodes'!$D$27,IF($P98=3,'3 PlantsCodes'!$D$28,IF($P98=4,'3 PlantsCodes'!#REF!)))))*IF($R98=1,'3 PlantsCodes'!$D$31,IF(FI_Helsinki!$R98=2,'3 PlantsCodes'!$D$32)))</f>
        <v>88.153668585047129</v>
      </c>
      <c r="BI98" s="21">
        <f>IF($O98&gt;0,VLOOKUP($C98,[2]Helsinki!$AB$7:$AN$40,$O98),0)/(IF($Q98=1,'3 PlantsCodes'!$E$26,IF($Q98=3,'3 PlantsCodes'!$E$28,IF($Q98=4,'3 PlantsCodes'!$E$29,1)))*IF($R98=1,'3 PlantsCodes'!$E$31,IF($R98=2,'3 PlantsCodes'!$E$32)))</f>
        <v>0</v>
      </c>
      <c r="BJ98" s="21">
        <f>VLOOKUP($C98,[2]Helsinki!$AB$6:$AZ$40,$T98)</f>
        <v>16.66</v>
      </c>
      <c r="BK98" s="21">
        <f>VLOOKUP($C98,[2]Helsinki!$B$7:$Y$40,18)</f>
        <v>11.353794285713454</v>
      </c>
      <c r="BL98" s="21">
        <f>VLOOKUP($C98,[2]Helsinki!$B$7:$AA$40,26)</f>
        <v>0.46168061455018006</v>
      </c>
      <c r="BM98" s="22">
        <f>IF($V98=1,-[4]SFH!$E$6,0)</f>
        <v>0</v>
      </c>
      <c r="BN98" s="63" t="s">
        <v>38</v>
      </c>
      <c r="BO98" s="21">
        <f>IF($N98&gt;0,VLOOKUP($C98,[1]Helsinki!$AB$7:$AN$40,$N98))/((IF($P98=1,'3 PlantsCodes'!$D$26,IF($P98=2,'3 PlantsCodes'!$D$27,IF($P98=3,'3 PlantsCodes'!$D$28,IF($P98=4,'3 PlantsCodes'!D93)))))*IF($R98=1,'3 PlantsCodes'!$D$31,IF(FI_Helsinki!$R98=2,'3 PlantsCodes'!$D$32)))</f>
        <v>87.212266202807328</v>
      </c>
      <c r="BP98" s="21">
        <f>IF($O98&gt;0,VLOOKUP($C98,[1]Helsinki!$AB$7:$AN$40,$O98),0)/(IF($Q98=1,'3 PlantsCodes'!$E$26,IF($Q98=3,'3 PlantsCodes'!$E$28,IF($Q98=4,'3 PlantsCodes'!$E$29,1)))*IF($R98=1,'3 PlantsCodes'!$E$31,IF($R98=2,'3 PlantsCodes'!$E$32)))</f>
        <v>0</v>
      </c>
      <c r="BQ98" s="21">
        <f>VLOOKUP($C98,[1]Helsinki!$AB$6:$AZ$40,$T98)</f>
        <v>25.72</v>
      </c>
      <c r="BR98" s="21">
        <f>VLOOKUP($C98,[1]Helsinki!$B$7:$Y$40,18)</f>
        <v>11.676460606061633</v>
      </c>
      <c r="BS98" s="21">
        <f>VLOOKUP($C98,[1]Helsinki!$B$7:$AA$40,26)</f>
        <v>0.41401310042100559</v>
      </c>
      <c r="BT98" s="22">
        <f>IF($V98=1,-[4]AB!$E$6,0)</f>
        <v>0</v>
      </c>
      <c r="BU98" s="63" t="s">
        <v>38</v>
      </c>
    </row>
    <row r="99" spans="1:73" x14ac:dyDescent="0.25">
      <c r="A99" s="192"/>
      <c r="B99" s="18">
        <v>4</v>
      </c>
      <c r="C99" s="26">
        <f t="shared" ref="C99:W99" si="93">IF(C70="","",C70)</f>
        <v>31</v>
      </c>
      <c r="D99" s="55" t="str">
        <f t="shared" si="93"/>
        <v>+</v>
      </c>
      <c r="E99" s="55" t="str">
        <f t="shared" si="93"/>
        <v>+</v>
      </c>
      <c r="F99" s="54" t="str">
        <f t="shared" si="93"/>
        <v>o</v>
      </c>
      <c r="G99" s="54" t="str">
        <f t="shared" si="93"/>
        <v>o</v>
      </c>
      <c r="H99" s="54">
        <f t="shared" si="93"/>
        <v>0</v>
      </c>
      <c r="I99" s="54">
        <f t="shared" si="93"/>
        <v>4</v>
      </c>
      <c r="J99" s="54">
        <f t="shared" si="93"/>
        <v>3</v>
      </c>
      <c r="K99" s="54">
        <f t="shared" si="93"/>
        <v>1</v>
      </c>
      <c r="L99" s="54">
        <f t="shared" si="93"/>
        <v>1</v>
      </c>
      <c r="M99" s="96">
        <f t="shared" si="93"/>
        <v>4311</v>
      </c>
      <c r="N99" s="54">
        <f t="shared" si="93"/>
        <v>9</v>
      </c>
      <c r="O99" s="54">
        <f t="shared" si="93"/>
        <v>0</v>
      </c>
      <c r="P99" s="54">
        <f t="shared" si="93"/>
        <v>2</v>
      </c>
      <c r="Q99" s="54">
        <f t="shared" si="93"/>
        <v>0</v>
      </c>
      <c r="R99" s="54">
        <f t="shared" si="93"/>
        <v>2</v>
      </c>
      <c r="S99" s="54" t="str">
        <f t="shared" si="93"/>
        <v>o</v>
      </c>
      <c r="T99" s="26">
        <f t="shared" si="93"/>
        <v>18</v>
      </c>
      <c r="U99" s="54">
        <f t="shared" si="93"/>
        <v>0</v>
      </c>
      <c r="V99" s="54">
        <f t="shared" si="93"/>
        <v>0</v>
      </c>
      <c r="W99" s="19" t="str">
        <f t="shared" si="93"/>
        <v/>
      </c>
      <c r="X99" s="23">
        <f>IF(X70&gt;0,VLOOKUP(X70,'[3]2020_Envelope'!$BH$6:$CR$128,34),"")</f>
        <v>14.651202604534044</v>
      </c>
      <c r="Y99" s="23">
        <f>IF(Y70&gt;0,VLOOKUP(Y70,'[3]2020_Envelope'!$BH$6:$CR$128,34),"")</f>
        <v>148.57483697482166</v>
      </c>
      <c r="Z99" s="23" t="str">
        <f>IF(Z70&gt;0,VLOOKUP(Z70,'[3]2020_Envelope'!$BH$6:$CR$128,34),"")</f>
        <v/>
      </c>
      <c r="AA99" s="23">
        <f>IF(AA70&gt;0,VLOOKUP(AA70,'[3]2020_Envelope'!$BH$6:$CR$128,34),"")</f>
        <v>118.04290523581683</v>
      </c>
      <c r="AB99" s="23" t="str">
        <f>IF(AB70&gt;0,VLOOKUP(AB70,'[3]2020_Envelope'!$BH$6:$CR$128,34),"")</f>
        <v/>
      </c>
      <c r="AC99" s="23" t="str">
        <f>IF(AC70&gt;0,VLOOKUP(AC70,'[3]2020_Envelope'!$BH$6:$CR$128,34),"")</f>
        <v/>
      </c>
      <c r="AD99" s="22" t="str">
        <f>IF(AD70&gt;0,VLOOKUP(AD70,'[3]2020_HVAC'!$EY$7:$KA$83,122),"")</f>
        <v/>
      </c>
      <c r="AE99" s="22" t="str">
        <f>IF(AE70&gt;0,VLOOKUP(AE70,'[3]2020_HVAC'!$EY$7:$KA$83,122),"")</f>
        <v/>
      </c>
      <c r="AF99" s="22" t="str">
        <f>IF(AF70&gt;0,VLOOKUP(AF70,'[3]2020_HVAC'!$EY$7:$KA$83,122),"")</f>
        <v/>
      </c>
      <c r="AG99" s="61">
        <f>VLOOKUP($C99,[2]Performance!$A$3:$K$36,4)</f>
        <v>2</v>
      </c>
      <c r="AH99" s="61">
        <f t="shared" si="88"/>
        <v>124</v>
      </c>
      <c r="AI99" s="22">
        <f>IF(AI70&gt;0,VLOOKUP(AI70,'[3]2020_HVAC'!$EY$7:$KA$83,AH99),"")</f>
        <v>16.992857142857144</v>
      </c>
      <c r="AJ99" s="22" t="str">
        <f>IF(AJ70&gt;0,VLOOKUP(AJ70,'[3]2020_HVAC'!$EY$7:$KA$83,122),"")</f>
        <v/>
      </c>
      <c r="AK99" s="22">
        <f>IF(AK70&gt;0,VLOOKUP(AK70,'[3]2020_HVAC'!$EY$7:$KA$83,122),"")</f>
        <v>25.5</v>
      </c>
      <c r="AL99" s="22">
        <f>IF(AL70&gt;0,VLOOKUP(AL70,'[3]2020_HVAC'!$EY$7:$KA$83,122),"")</f>
        <v>2.851236773253472</v>
      </c>
      <c r="AM99" s="22" t="str">
        <f>IF(AM70&gt;0,VLOOKUP(AM70,'[3]2020_HVAC'!$EY$7:$KA$83,122),"")</f>
        <v/>
      </c>
      <c r="AN99" s="22" t="str">
        <f>IF(AN70&gt;0,VLOOKUP(AN70,'[3]2020_HVAC'!$EY$7:$KA$83,122),"")</f>
        <v/>
      </c>
      <c r="AO99" s="14">
        <f t="shared" si="92"/>
        <v>45725.825422379639</v>
      </c>
      <c r="AP99" s="23">
        <f>IF(AP70&gt;0,VLOOKUP(AP70,'[3]2020_Envelope'!$BH$6:$CR$128,35),"")</f>
        <v>7.0896943628629474</v>
      </c>
      <c r="AQ99" s="23">
        <f>IF(AQ70&gt;0,VLOOKUP(AQ70,'[3]2020_Envelope'!$BH$6:$CR$128,35),"")</f>
        <v>48.841622745903116</v>
      </c>
      <c r="AR99" s="23" t="str">
        <f>IF(AR70&gt;0,VLOOKUP(AR70,'[3]2020_Envelope'!$BH$6:$CR$128,35),"")</f>
        <v/>
      </c>
      <c r="AS99" s="23">
        <f>IF(AS70&gt;0,VLOOKUP(AS70,'[3]2020_Envelope'!$BH$6:$CR$128,35),"")</f>
        <v>108.73380391474555</v>
      </c>
      <c r="AT99" s="23" t="str">
        <f>IF(AT70&gt;0,VLOOKUP(AT70,'[3]2020_Envelope'!$BH$6:$CR$128,35),"")</f>
        <v/>
      </c>
      <c r="AU99" s="23" t="str">
        <f>IF(AU70&gt;0,VLOOKUP(AU70,'[3]2020_Envelope'!$BH$6:$CR$128,35),"")</f>
        <v/>
      </c>
      <c r="AV99" s="22" t="str">
        <f>IF(AV70&gt;0,VLOOKUP(AV70,'[3]2020_HVAC'!$EY$7:$KA$83,125),"")</f>
        <v/>
      </c>
      <c r="AW99" s="22" t="str">
        <f>IF(AW70&gt;0,VLOOKUP(AW70,'[3]2020_HVAC'!$EY$7:$KA$83,125),"")</f>
        <v/>
      </c>
      <c r="AX99" s="22" t="str">
        <f>IF(AX70&gt;0,VLOOKUP(AX70,'[3]2020_HVAC'!$EY$7:$KA$83,125),"")</f>
        <v/>
      </c>
      <c r="AY99" s="61">
        <f>VLOOKUP($C99,[1]Performance!$A$3:$K$36,4)</f>
        <v>2</v>
      </c>
      <c r="AZ99" s="61">
        <f t="shared" si="89"/>
        <v>127</v>
      </c>
      <c r="BA99" s="22">
        <f>IF(BA70&gt;0,VLOOKUP(BA70,'[3]2020_HVAC'!$EY$7:$KA$83,AZ99),"")</f>
        <v>7.6896969696969686</v>
      </c>
      <c r="BB99" s="22" t="str">
        <f>IF(BB70&gt;0,VLOOKUP(BB70,'[3]2020_HVAC'!$EY$7:$KA$83,125),"")</f>
        <v/>
      </c>
      <c r="BC99" s="22">
        <f>IF(BC70&gt;0,VLOOKUP(BC70,'[3]2020_HVAC'!$EY$7:$KA$83,125),"")</f>
        <v>15.778474576271186</v>
      </c>
      <c r="BD99" s="22">
        <f>IF(BD70&gt;0,VLOOKUP(BD70,'[3]2020_HVAC'!$EY$7:$KA$83,125),"")</f>
        <v>0.20160260012903336</v>
      </c>
      <c r="BE99" s="22" t="str">
        <f>IF(BE70&gt;0,VLOOKUP(BE70,'[3]2020_HVAC'!$EY$7:$KA$83,125),"")</f>
        <v/>
      </c>
      <c r="BF99" s="22" t="str">
        <f>IF(BF70&gt;0,VLOOKUP(BF70,'[3]2020_HVAC'!$EY$7:$KA$83,125),"")</f>
        <v/>
      </c>
      <c r="BG99" s="14">
        <f t="shared" si="90"/>
        <v>186451.54621791272</v>
      </c>
      <c r="BH99" s="21">
        <f>IF($N99&gt;0,VLOOKUP($C99,[2]Helsinki!$AB$7:$AN$40,$N99))/((IF($P99=1,'3 PlantsCodes'!$D$26,IF($P99=2,'3 PlantsCodes'!$D$27,IF($P99=3,'3 PlantsCodes'!$D$28,IF($P99=4,'3 PlantsCodes'!#REF!)))))*IF($R99=1,'3 PlantsCodes'!$D$31,IF(FI_Helsinki!$R99=2,'3 PlantsCodes'!$D$32)))</f>
        <v>78.931461174997068</v>
      </c>
      <c r="BI99" s="21">
        <f>IF($O99&gt;0,VLOOKUP($C99,[2]Helsinki!$AB$7:$AN$40,$O99),0)/(IF($Q99=1,'3 PlantsCodes'!$E$26,IF($Q99=3,'3 PlantsCodes'!$E$28,IF($Q99=4,'3 PlantsCodes'!$E$29,1)))*IF($R99=1,'3 PlantsCodes'!$E$31,IF($R99=2,'3 PlantsCodes'!$E$32)))</f>
        <v>0</v>
      </c>
      <c r="BJ99" s="21">
        <f>VLOOKUP($C99,[2]Helsinki!$AB$6:$AZ$40,$T99)</f>
        <v>16.66</v>
      </c>
      <c r="BK99" s="21">
        <f>VLOOKUP($C99,[2]Helsinki!$B$7:$Y$40,18)</f>
        <v>11.353794285713454</v>
      </c>
      <c r="BL99" s="21">
        <f>VLOOKUP($C99,[2]Helsinki!$B$7:$AA$40,26)</f>
        <v>0.44478556929561025</v>
      </c>
      <c r="BM99" s="22">
        <f>IF($V99=1,-[4]SFH!$E$6,0)</f>
        <v>0</v>
      </c>
      <c r="BN99" s="63" t="s">
        <v>38</v>
      </c>
      <c r="BO99" s="21">
        <f>IF($N99&gt;0,VLOOKUP($C99,[1]Helsinki!$AB$7:$AN$40,$N99))/((IF($P99=1,'3 PlantsCodes'!$D$26,IF($P99=2,'3 PlantsCodes'!$D$27,IF($P99=3,'3 PlantsCodes'!$D$28,IF($P99=4,'3 PlantsCodes'!D94)))))*IF($R99=1,'3 PlantsCodes'!$D$31,IF(FI_Helsinki!$R99=2,'3 PlantsCodes'!$D$32)))</f>
        <v>80.25488838588187</v>
      </c>
      <c r="BP99" s="21">
        <f>IF($O99&gt;0,VLOOKUP($C99,[1]Helsinki!$AB$7:$AN$40,$O99),0)/(IF($Q99=1,'3 PlantsCodes'!$E$26,IF($Q99=3,'3 PlantsCodes'!$E$28,IF($Q99=4,'3 PlantsCodes'!$E$29,1)))*IF($R99=1,'3 PlantsCodes'!$E$31,IF($R99=2,'3 PlantsCodes'!$E$32)))</f>
        <v>0</v>
      </c>
      <c r="BQ99" s="21">
        <f>VLOOKUP($C99,[1]Helsinki!$AB$6:$AZ$40,$T99)</f>
        <v>25.72</v>
      </c>
      <c r="BR99" s="21">
        <f>VLOOKUP($C99,[1]Helsinki!$B$7:$Y$40,18)</f>
        <v>11.676460606061633</v>
      </c>
      <c r="BS99" s="21">
        <f>VLOOKUP($C99,[1]Helsinki!$B$7:$AA$40,26)</f>
        <v>0.40287703669528285</v>
      </c>
      <c r="BT99" s="22">
        <f>IF($V99=1,-[4]AB!$E$6,0)</f>
        <v>0</v>
      </c>
      <c r="BU99" s="63" t="s">
        <v>38</v>
      </c>
    </row>
    <row r="100" spans="1:73" x14ac:dyDescent="0.25">
      <c r="A100" s="192"/>
      <c r="B100" s="18">
        <v>5</v>
      </c>
      <c r="C100" s="26">
        <f t="shared" ref="C100:W100" si="94">IF(C71="","",C71)</f>
        <v>11</v>
      </c>
      <c r="D100" s="55" t="str">
        <f t="shared" si="94"/>
        <v>o</v>
      </c>
      <c r="E100" s="55" t="str">
        <f t="shared" si="94"/>
        <v>o+</v>
      </c>
      <c r="F100" s="54" t="str">
        <f t="shared" si="94"/>
        <v>o</v>
      </c>
      <c r="G100" s="54" t="str">
        <f t="shared" si="94"/>
        <v>o</v>
      </c>
      <c r="H100" s="54">
        <f t="shared" si="94"/>
        <v>1</v>
      </c>
      <c r="I100" s="54">
        <f t="shared" si="94"/>
        <v>2</v>
      </c>
      <c r="J100" s="54">
        <f t="shared" si="94"/>
        <v>2</v>
      </c>
      <c r="K100" s="54">
        <f t="shared" si="94"/>
        <v>1</v>
      </c>
      <c r="L100" s="54">
        <f t="shared" si="94"/>
        <v>2</v>
      </c>
      <c r="M100" s="96">
        <f t="shared" si="94"/>
        <v>2212</v>
      </c>
      <c r="N100" s="54">
        <f t="shared" si="94"/>
        <v>9</v>
      </c>
      <c r="O100" s="54">
        <f t="shared" si="94"/>
        <v>0</v>
      </c>
      <c r="P100" s="54">
        <f t="shared" si="94"/>
        <v>2</v>
      </c>
      <c r="Q100" s="54">
        <f t="shared" si="94"/>
        <v>0</v>
      </c>
      <c r="R100" s="54">
        <f t="shared" si="94"/>
        <v>2</v>
      </c>
      <c r="S100" s="54" t="str">
        <f t="shared" si="94"/>
        <v>o</v>
      </c>
      <c r="T100" s="26">
        <f t="shared" si="94"/>
        <v>18</v>
      </c>
      <c r="U100" s="54">
        <f t="shared" si="94"/>
        <v>0</v>
      </c>
      <c r="V100" s="54">
        <f t="shared" si="94"/>
        <v>0</v>
      </c>
      <c r="W100" s="19" t="str">
        <f t="shared" si="94"/>
        <v/>
      </c>
      <c r="X100" s="23">
        <f>IF(X71&gt;0,VLOOKUP(X71,'[3]2020_Envelope'!$BH$6:$CR$128,34),"")</f>
        <v>7.3256013022670219</v>
      </c>
      <c r="Y100" s="23">
        <f>IF(Y71&gt;0,VLOOKUP(Y71,'[3]2020_Envelope'!$BH$6:$CR$128,34),"")</f>
        <v>127.34986026413289</v>
      </c>
      <c r="Z100" s="23" t="str">
        <f>IF(Z71&gt;0,VLOOKUP(Z71,'[3]2020_Envelope'!$BH$6:$CR$128,34),"")</f>
        <v/>
      </c>
      <c r="AA100" s="23">
        <f>IF(AA71&gt;0,VLOOKUP(AA71,'[3]2020_Envelope'!$BH$6:$CR$128,34),"")</f>
        <v>89.798714969241303</v>
      </c>
      <c r="AB100" s="23" t="str">
        <f>IF(AB71&gt;0,VLOOKUP(AB71,'[3]2020_Envelope'!$BH$6:$CR$128,34),"")</f>
        <v/>
      </c>
      <c r="AC100" s="23" t="str">
        <f>IF(AC71&gt;0,VLOOKUP(AC71,'[3]2020_Envelope'!$BH$6:$CR$128,34),"")</f>
        <v/>
      </c>
      <c r="AD100" s="22">
        <f>IF(AD71&gt;0,VLOOKUP(AD71,'[3]2020_HVAC'!$EY$7:$KA$83,122),"")</f>
        <v>14.215995762711863</v>
      </c>
      <c r="AE100" s="22" t="str">
        <f>IF(AE71&gt;0,VLOOKUP(AE71,'[3]2020_HVAC'!$EY$7:$KA$83,122),"")</f>
        <v/>
      </c>
      <c r="AF100" s="22" t="str">
        <f>IF(AF71&gt;0,VLOOKUP(AF71,'[3]2020_HVAC'!$EY$7:$KA$83,122),"")</f>
        <v/>
      </c>
      <c r="AG100" s="61">
        <f>VLOOKUP($C100,[2]Performance!$A$3:$K$36,4)</f>
        <v>2</v>
      </c>
      <c r="AH100" s="61">
        <f t="shared" si="88"/>
        <v>124</v>
      </c>
      <c r="AI100" s="22">
        <f>IF(AI71&gt;0,VLOOKUP(AI71,'[3]2020_HVAC'!$EY$7:$KA$83,AH100),"")</f>
        <v>16.992857142857144</v>
      </c>
      <c r="AJ100" s="22" t="str">
        <f>IF(AJ71&gt;0,VLOOKUP(AJ71,'[3]2020_HVAC'!$EY$7:$KA$83,122),"")</f>
        <v/>
      </c>
      <c r="AK100" s="22">
        <f>IF(AK71&gt;0,VLOOKUP(AK71,'[3]2020_HVAC'!$EY$7:$KA$83,122),"")</f>
        <v>25.5</v>
      </c>
      <c r="AL100" s="22">
        <f>IF(AL71&gt;0,VLOOKUP(AL71,'[3]2020_HVAC'!$EY$7:$KA$83,122),"")</f>
        <v>2.851236773253472</v>
      </c>
      <c r="AM100" s="22" t="str">
        <f>IF(AM71&gt;0,VLOOKUP(AM71,'[3]2020_HVAC'!$EY$7:$KA$83,122),"")</f>
        <v/>
      </c>
      <c r="AN100" s="22" t="str">
        <f>IF(AN71&gt;0,VLOOKUP(AN71,'[3]2020_HVAC'!$EY$7:$KA$83,122),"")</f>
        <v/>
      </c>
      <c r="AO100" s="14">
        <f t="shared" si="92"/>
        <v>39764.797270024916</v>
      </c>
      <c r="AP100" s="23">
        <f>IF(AP71&gt;0,VLOOKUP(AP71,'[3]2020_Envelope'!$BH$6:$CR$128,35),"")</f>
        <v>3.5448471814314737</v>
      </c>
      <c r="AQ100" s="23">
        <f>IF(AQ71&gt;0,VLOOKUP(AQ71,'[3]2020_Envelope'!$BH$6:$CR$128,35),"")</f>
        <v>41.864248067916961</v>
      </c>
      <c r="AR100" s="23" t="str">
        <f>IF(AR71&gt;0,VLOOKUP(AR71,'[3]2020_Envelope'!$BH$6:$CR$128,35),"")</f>
        <v/>
      </c>
      <c r="AS100" s="23">
        <f>IF(AS71&gt;0,VLOOKUP(AS71,'[3]2020_Envelope'!$BH$6:$CR$128,35),"")</f>
        <v>82.717007394519356</v>
      </c>
      <c r="AT100" s="23" t="str">
        <f>IF(AT71&gt;0,VLOOKUP(AT71,'[3]2020_Envelope'!$BH$6:$CR$128,35),"")</f>
        <v/>
      </c>
      <c r="AU100" s="23" t="str">
        <f>IF(AU71&gt;0,VLOOKUP(AU71,'[3]2020_Envelope'!$BH$6:$CR$128,35),"")</f>
        <v/>
      </c>
      <c r="AV100" s="22">
        <f>IF(AV71&gt;0,VLOOKUP(AV71,'[3]2020_HVAC'!$EY$7:$KA$83,125),"")</f>
        <v>14.221739599383666</v>
      </c>
      <c r="AW100" s="22">
        <f>IF(AW71&gt;0,VLOOKUP(AW71,'[3]2020_HVAC'!$EY$7:$KA$83,125),"")</f>
        <v>13.725543434343432</v>
      </c>
      <c r="AX100" s="22" t="str">
        <f>IF(AX71&gt;0,VLOOKUP(AX71,'[3]2020_HVAC'!$EY$7:$KA$83,125),"")</f>
        <v/>
      </c>
      <c r="AY100" s="61">
        <f>VLOOKUP($C100,[1]Performance!$A$3:$K$36,4)</f>
        <v>2</v>
      </c>
      <c r="AZ100" s="61">
        <f t="shared" si="89"/>
        <v>127</v>
      </c>
      <c r="BA100" s="22">
        <f>IF(BA71&gt;0,VLOOKUP(BA71,'[3]2020_HVAC'!$EY$7:$KA$83,AZ100),"")</f>
        <v>7.6896969696969686</v>
      </c>
      <c r="BB100" s="22" t="str">
        <f>IF(BB71&gt;0,VLOOKUP(BB71,'[3]2020_HVAC'!$EY$7:$KA$83,125),"")</f>
        <v/>
      </c>
      <c r="BC100" s="22">
        <f>IF(BC71&gt;0,VLOOKUP(BC71,'[3]2020_HVAC'!$EY$7:$KA$83,125),"")</f>
        <v>15.778474576271186</v>
      </c>
      <c r="BD100" s="22">
        <f>IF(BD71&gt;0,VLOOKUP(BD71,'[3]2020_HVAC'!$EY$7:$KA$83,125),"")</f>
        <v>0.20160260012903336</v>
      </c>
      <c r="BE100" s="22" t="str">
        <f>IF(BE71&gt;0,VLOOKUP(BE71,'[3]2020_HVAC'!$EY$7:$KA$83,125),"")</f>
        <v/>
      </c>
      <c r="BF100" s="22" t="str">
        <f>IF(BF71&gt;0,VLOOKUP(BF71,'[3]2020_HVAC'!$EY$7:$KA$83,125),"")</f>
        <v/>
      </c>
      <c r="BG100" s="14">
        <f t="shared" si="90"/>
        <v>177945.72822545512</v>
      </c>
      <c r="BH100" s="21">
        <f>IF($N100&gt;0,VLOOKUP($C100,[2]Helsinki!$AB$7:$AN$40,$N100))/((IF($P100=1,'3 PlantsCodes'!$D$26,IF($P100=2,'3 PlantsCodes'!$D$27,IF($P100=3,'3 PlantsCodes'!$D$28,IF($P100=4,'3 PlantsCodes'!#REF!)))))*IF($R100=1,'3 PlantsCodes'!$D$31,IF(FI_Helsinki!$R100=2,'3 PlantsCodes'!$D$32)))</f>
        <v>65.087497202139616</v>
      </c>
      <c r="BI100" s="21">
        <f>IF($O100&gt;0,VLOOKUP($C100,[2]Helsinki!$AB$7:$AN$40,$O100),0)/(IF($Q100=1,'3 PlantsCodes'!$E$26,IF($Q100=3,'3 PlantsCodes'!$E$28,IF($Q100=4,'3 PlantsCodes'!$E$29,1)))*IF($R100=1,'3 PlantsCodes'!$E$31,IF($R100=2,'3 PlantsCodes'!$E$32)))</f>
        <v>0</v>
      </c>
      <c r="BJ100" s="21">
        <f>VLOOKUP($C100,[2]Helsinki!$AB$6:$AZ$40,$T100)</f>
        <v>16.66</v>
      </c>
      <c r="BK100" s="21">
        <f>VLOOKUP($C100,[2]Helsinki!$B$7:$Y$40,18)</f>
        <v>11.353794285713454</v>
      </c>
      <c r="BL100" s="21">
        <f>VLOOKUP($C100,[2]Helsinki!$B$7:$AA$40,26)</f>
        <v>4.8463782735272218</v>
      </c>
      <c r="BM100" s="22">
        <f>IF($V100=1,-[4]SFH!$E$6,0)</f>
        <v>0</v>
      </c>
      <c r="BN100" s="63" t="s">
        <v>38</v>
      </c>
      <c r="BO100" s="21">
        <f>IF($N100&gt;0,VLOOKUP($C100,[1]Helsinki!$AB$7:$AN$40,$N100))/((IF($P100=1,'3 PlantsCodes'!$D$26,IF($P100=2,'3 PlantsCodes'!$D$27,IF($P100=3,'3 PlantsCodes'!$D$28,IF($P100=4,'3 PlantsCodes'!D95)))))*IF($R100=1,'3 PlantsCodes'!$D$31,IF(FI_Helsinki!$R100=2,'3 PlantsCodes'!$D$32)))</f>
        <v>62.983699168957514</v>
      </c>
      <c r="BP100" s="21">
        <f>IF($O100&gt;0,VLOOKUP($C100,[1]Helsinki!$AB$7:$AN$40,$O100),0)/(IF($Q100=1,'3 PlantsCodes'!$E$26,IF($Q100=3,'3 PlantsCodes'!$E$28,IF($Q100=4,'3 PlantsCodes'!$E$29,1)))*IF($R100=1,'3 PlantsCodes'!$E$31,IF($R100=2,'3 PlantsCodes'!$E$32)))</f>
        <v>0</v>
      </c>
      <c r="BQ100" s="21">
        <f>VLOOKUP($C100,[1]Helsinki!$AB$6:$AZ$40,$T100)</f>
        <v>25.72</v>
      </c>
      <c r="BR100" s="21">
        <f>VLOOKUP($C100,[1]Helsinki!$B$7:$Y$40,18)</f>
        <v>11.676460606061633</v>
      </c>
      <c r="BS100" s="21">
        <f>VLOOKUP($C100,[1]Helsinki!$B$7:$AA$40,26)</f>
        <v>4.6548436405844935</v>
      </c>
      <c r="BT100" s="22">
        <f>IF($V100=1,-[4]AB!$E$6,0)</f>
        <v>0</v>
      </c>
      <c r="BU100" s="63" t="s">
        <v>38</v>
      </c>
    </row>
    <row r="101" spans="1:73" x14ac:dyDescent="0.25">
      <c r="A101" s="192"/>
      <c r="B101" s="18">
        <v>6</v>
      </c>
      <c r="C101" s="26">
        <f t="shared" ref="C101:W101" si="95">IF(C72="","",C72)</f>
        <v>21</v>
      </c>
      <c r="D101" s="55" t="str">
        <f t="shared" si="95"/>
        <v>o+</v>
      </c>
      <c r="E101" s="55" t="str">
        <f t="shared" si="95"/>
        <v>o+</v>
      </c>
      <c r="F101" s="54" t="str">
        <f t="shared" si="95"/>
        <v>o</v>
      </c>
      <c r="G101" s="54" t="str">
        <f t="shared" si="95"/>
        <v>o</v>
      </c>
      <c r="H101" s="54">
        <f t="shared" si="95"/>
        <v>1</v>
      </c>
      <c r="I101" s="54">
        <f t="shared" si="95"/>
        <v>3</v>
      </c>
      <c r="J101" s="54">
        <f t="shared" si="95"/>
        <v>2</v>
      </c>
      <c r="K101" s="54">
        <f t="shared" si="95"/>
        <v>1</v>
      </c>
      <c r="L101" s="54">
        <f t="shared" si="95"/>
        <v>2</v>
      </c>
      <c r="M101" s="96">
        <f t="shared" si="95"/>
        <v>3212</v>
      </c>
      <c r="N101" s="54">
        <f t="shared" si="95"/>
        <v>9</v>
      </c>
      <c r="O101" s="54">
        <f t="shared" si="95"/>
        <v>0</v>
      </c>
      <c r="P101" s="54">
        <f t="shared" si="95"/>
        <v>2</v>
      </c>
      <c r="Q101" s="54">
        <f t="shared" si="95"/>
        <v>0</v>
      </c>
      <c r="R101" s="54">
        <f t="shared" si="95"/>
        <v>2</v>
      </c>
      <c r="S101" s="54" t="str">
        <f t="shared" si="95"/>
        <v>o</v>
      </c>
      <c r="T101" s="26">
        <f t="shared" si="95"/>
        <v>18</v>
      </c>
      <c r="U101" s="54">
        <f t="shared" si="95"/>
        <v>0</v>
      </c>
      <c r="V101" s="54">
        <f t="shared" si="95"/>
        <v>0</v>
      </c>
      <c r="W101" s="19" t="str">
        <f t="shared" si="95"/>
        <v/>
      </c>
      <c r="X101" s="23">
        <f>IF(X72&gt;0,VLOOKUP(X72,'[3]2020_Envelope'!$BH$6:$CR$128,34),"")</f>
        <v>10.988401953400535</v>
      </c>
      <c r="Y101" s="23">
        <f>IF(Y72&gt;0,VLOOKUP(Y72,'[3]2020_Envelope'!$BH$6:$CR$128,34),"")</f>
        <v>137.9623486194773</v>
      </c>
      <c r="Z101" s="23" t="str">
        <f>IF(Z72&gt;0,VLOOKUP(Z72,'[3]2020_Envelope'!$BH$6:$CR$128,34),"")</f>
        <v/>
      </c>
      <c r="AA101" s="23">
        <f>IF(AA72&gt;0,VLOOKUP(AA72,'[3]2020_Envelope'!$BH$6:$CR$128,34),"")</f>
        <v>89.798714969241303</v>
      </c>
      <c r="AB101" s="23" t="str">
        <f>IF(AB72&gt;0,VLOOKUP(AB72,'[3]2020_Envelope'!$BH$6:$CR$128,34),"")</f>
        <v/>
      </c>
      <c r="AC101" s="23" t="str">
        <f>IF(AC72&gt;0,VLOOKUP(AC72,'[3]2020_Envelope'!$BH$6:$CR$128,34),"")</f>
        <v/>
      </c>
      <c r="AD101" s="22">
        <f>IF(AD72&gt;0,VLOOKUP(AD72,'[3]2020_HVAC'!$EY$7:$KA$83,122),"")</f>
        <v>14.215995762711863</v>
      </c>
      <c r="AE101" s="22" t="str">
        <f>IF(AE72&gt;0,VLOOKUP(AE72,'[3]2020_HVAC'!$EY$7:$KA$83,122),"")</f>
        <v/>
      </c>
      <c r="AF101" s="22" t="str">
        <f>IF(AF72&gt;0,VLOOKUP(AF72,'[3]2020_HVAC'!$EY$7:$KA$83,122),"")</f>
        <v/>
      </c>
      <c r="AG101" s="61">
        <f>VLOOKUP($C101,[2]Performance!$A$3:$K$36,4)</f>
        <v>2</v>
      </c>
      <c r="AH101" s="61">
        <f t="shared" si="88"/>
        <v>124</v>
      </c>
      <c r="AI101" s="22">
        <f>IF(AI72&gt;0,VLOOKUP(AI72,'[3]2020_HVAC'!$EY$7:$KA$83,AH101),"")</f>
        <v>16.992857142857144</v>
      </c>
      <c r="AJ101" s="22" t="str">
        <f>IF(AJ72&gt;0,VLOOKUP(AJ72,'[3]2020_HVAC'!$EY$7:$KA$83,122),"")</f>
        <v/>
      </c>
      <c r="AK101" s="22">
        <f>IF(AK72&gt;0,VLOOKUP(AK72,'[3]2020_HVAC'!$EY$7:$KA$83,122),"")</f>
        <v>25.5</v>
      </c>
      <c r="AL101" s="22">
        <f>IF(AL72&gt;0,VLOOKUP(AL72,'[3]2020_HVAC'!$EY$7:$KA$83,122),"")</f>
        <v>2.851236773253472</v>
      </c>
      <c r="AM101" s="22" t="str">
        <f>IF(AM72&gt;0,VLOOKUP(AM72,'[3]2020_HVAC'!$EY$7:$KA$83,122),"")</f>
        <v/>
      </c>
      <c r="AN101" s="22" t="str">
        <f>IF(AN72&gt;0,VLOOKUP(AN72,'[3]2020_HVAC'!$EY$7:$KA$83,122),"")</f>
        <v/>
      </c>
      <c r="AO101" s="14">
        <f t="shared" si="92"/>
        <v>41763.337730931824</v>
      </c>
      <c r="AP101" s="23">
        <f>IF(AP72&gt;0,VLOOKUP(AP72,'[3]2020_Envelope'!$BH$6:$CR$128,35),"")</f>
        <v>5.3172707721472108</v>
      </c>
      <c r="AQ101" s="23">
        <f>IF(AQ72&gt;0,VLOOKUP(AQ72,'[3]2020_Envelope'!$BH$6:$CR$128,35),"")</f>
        <v>45.352935406910049</v>
      </c>
      <c r="AR101" s="23" t="str">
        <f>IF(AR72&gt;0,VLOOKUP(AR72,'[3]2020_Envelope'!$BH$6:$CR$128,35),"")</f>
        <v/>
      </c>
      <c r="AS101" s="23">
        <f>IF(AS72&gt;0,VLOOKUP(AS72,'[3]2020_Envelope'!$BH$6:$CR$128,35),"")</f>
        <v>82.717007394519356</v>
      </c>
      <c r="AT101" s="23" t="str">
        <f>IF(AT72&gt;0,VLOOKUP(AT72,'[3]2020_Envelope'!$BH$6:$CR$128,35),"")</f>
        <v/>
      </c>
      <c r="AU101" s="23" t="str">
        <f>IF(AU72&gt;0,VLOOKUP(AU72,'[3]2020_Envelope'!$BH$6:$CR$128,35),"")</f>
        <v/>
      </c>
      <c r="AV101" s="22">
        <f>IF(AV72&gt;0,VLOOKUP(AV72,'[3]2020_HVAC'!$EY$7:$KA$83,125),"")</f>
        <v>14.221739599383666</v>
      </c>
      <c r="AW101" s="22">
        <f>IF(AW72&gt;0,VLOOKUP(AW72,'[3]2020_HVAC'!$EY$7:$KA$83,125),"")</f>
        <v>13.725543434343432</v>
      </c>
      <c r="AX101" s="22" t="str">
        <f>IF(AX72&gt;0,VLOOKUP(AX72,'[3]2020_HVAC'!$EY$7:$KA$83,125),"")</f>
        <v/>
      </c>
      <c r="AY101" s="61">
        <f>VLOOKUP($C101,[1]Performance!$A$3:$K$36,4)</f>
        <v>2</v>
      </c>
      <c r="AZ101" s="61">
        <f t="shared" si="89"/>
        <v>127</v>
      </c>
      <c r="BA101" s="22">
        <f>IF(BA72&gt;0,VLOOKUP(BA72,'[3]2020_HVAC'!$EY$7:$KA$83,AZ101),"")</f>
        <v>7.6896969696969686</v>
      </c>
      <c r="BB101" s="22" t="str">
        <f>IF(BB72&gt;0,VLOOKUP(BB72,'[3]2020_HVAC'!$EY$7:$KA$83,125),"")</f>
        <v/>
      </c>
      <c r="BC101" s="22">
        <f>IF(BC72&gt;0,VLOOKUP(BC72,'[3]2020_HVAC'!$EY$7:$KA$83,125),"")</f>
        <v>15.778474576271186</v>
      </c>
      <c r="BD101" s="22">
        <f>IF(BD72&gt;0,VLOOKUP(BD72,'[3]2020_HVAC'!$EY$7:$KA$83,125),"")</f>
        <v>0.20160260012903336</v>
      </c>
      <c r="BE101" s="22" t="str">
        <f>IF(BE72&gt;0,VLOOKUP(BE72,'[3]2020_HVAC'!$EY$7:$KA$83,125),"")</f>
        <v/>
      </c>
      <c r="BF101" s="22" t="str">
        <f>IF(BF72&gt;0,VLOOKUP(BF72,'[3]2020_HVAC'!$EY$7:$KA$83,125),"")</f>
        <v/>
      </c>
      <c r="BG101" s="14">
        <f t="shared" si="90"/>
        <v>183154.22804586685</v>
      </c>
      <c r="BH101" s="21">
        <f>IF($N101&gt;0,VLOOKUP($C101,[2]Helsinki!$AB$7:$AN$40,$N101))/((IF($P101=1,'3 PlantsCodes'!$D$26,IF($P101=2,'3 PlantsCodes'!$D$27,IF($P101=3,'3 PlantsCodes'!$D$28,IF($P101=4,'3 PlantsCodes'!#REF!)))))*IF($R101=1,'3 PlantsCodes'!$D$31,IF(FI_Helsinki!$R101=2,'3 PlantsCodes'!$D$32)))</f>
        <v>60.205380038623318</v>
      </c>
      <c r="BI101" s="21">
        <f>IF($O101&gt;0,VLOOKUP($C101,[2]Helsinki!$AB$7:$AN$40,$O101),0)/(IF($Q101=1,'3 PlantsCodes'!$E$26,IF($Q101=3,'3 PlantsCodes'!$E$28,IF($Q101=4,'3 PlantsCodes'!$E$29,1)))*IF($R101=1,'3 PlantsCodes'!$E$31,IF($R101=2,'3 PlantsCodes'!$E$32)))</f>
        <v>0</v>
      </c>
      <c r="BJ101" s="21">
        <f>VLOOKUP($C101,[2]Helsinki!$AB$6:$AZ$40,$T101)</f>
        <v>16.66</v>
      </c>
      <c r="BK101" s="21">
        <f>VLOOKUP($C101,[2]Helsinki!$B$7:$Y$40,18)</f>
        <v>11.353794285713454</v>
      </c>
      <c r="BL101" s="21">
        <f>VLOOKUP($C101,[2]Helsinki!$B$7:$AA$40,26)</f>
        <v>4.8363221768486184</v>
      </c>
      <c r="BM101" s="22">
        <f>IF($V101=1,-[4]SFH!$E$6,0)</f>
        <v>0</v>
      </c>
      <c r="BN101" s="63" t="s">
        <v>38</v>
      </c>
      <c r="BO101" s="21">
        <f>IF($N101&gt;0,VLOOKUP($C101,[1]Helsinki!$AB$7:$AN$40,$N101))/((IF($P101=1,'3 PlantsCodes'!$D$26,IF($P101=2,'3 PlantsCodes'!$D$27,IF($P101=3,'3 PlantsCodes'!$D$28,IF($P101=4,'3 PlantsCodes'!D96)))))*IF($R101=1,'3 PlantsCodes'!$D$31,IF(FI_Helsinki!$R101=2,'3 PlantsCodes'!$D$32)))</f>
        <v>59.741723489344025</v>
      </c>
      <c r="BP101" s="21">
        <f>IF($O101&gt;0,VLOOKUP($C101,[1]Helsinki!$AB$7:$AN$40,$O101),0)/(IF($Q101=1,'3 PlantsCodes'!$E$26,IF($Q101=3,'3 PlantsCodes'!$E$28,IF($Q101=4,'3 PlantsCodes'!$E$29,1)))*IF($R101=1,'3 PlantsCodes'!$E$31,IF($R101=2,'3 PlantsCodes'!$E$32)))</f>
        <v>0</v>
      </c>
      <c r="BQ101" s="21">
        <f>VLOOKUP($C101,[1]Helsinki!$AB$6:$AZ$40,$T101)</f>
        <v>25.72</v>
      </c>
      <c r="BR101" s="21">
        <f>VLOOKUP($C101,[1]Helsinki!$B$7:$Y$40,18)</f>
        <v>11.676460606061633</v>
      </c>
      <c r="BS101" s="21">
        <f>VLOOKUP($C101,[1]Helsinki!$B$7:$AA$40,26)</f>
        <v>4.6497125829283235</v>
      </c>
      <c r="BT101" s="22">
        <f>IF($V101=1,-[4]AB!$E$6,0)</f>
        <v>0</v>
      </c>
      <c r="BU101" s="63" t="s">
        <v>38</v>
      </c>
    </row>
    <row r="102" spans="1:73" x14ac:dyDescent="0.25">
      <c r="A102" s="192"/>
      <c r="B102" s="18">
        <v>7</v>
      </c>
      <c r="C102" s="26">
        <f t="shared" ref="C102:W102" si="96">IF(C73="","",C73)</f>
        <v>33</v>
      </c>
      <c r="D102" s="55" t="str">
        <f t="shared" si="96"/>
        <v>+</v>
      </c>
      <c r="E102" s="55" t="str">
        <f t="shared" si="96"/>
        <v>+</v>
      </c>
      <c r="F102" s="54" t="str">
        <f t="shared" si="96"/>
        <v>o</v>
      </c>
      <c r="G102" s="54" t="str">
        <f t="shared" si="96"/>
        <v>o</v>
      </c>
      <c r="H102" s="54">
        <f t="shared" si="96"/>
        <v>1</v>
      </c>
      <c r="I102" s="54">
        <f t="shared" si="96"/>
        <v>4</v>
      </c>
      <c r="J102" s="54">
        <f t="shared" si="96"/>
        <v>3</v>
      </c>
      <c r="K102" s="54">
        <f t="shared" si="96"/>
        <v>1</v>
      </c>
      <c r="L102" s="54">
        <f t="shared" si="96"/>
        <v>2</v>
      </c>
      <c r="M102" s="96">
        <f t="shared" si="96"/>
        <v>4312</v>
      </c>
      <c r="N102" s="54">
        <f t="shared" si="96"/>
        <v>9</v>
      </c>
      <c r="O102" s="54">
        <f t="shared" si="96"/>
        <v>0</v>
      </c>
      <c r="P102" s="54">
        <f t="shared" si="96"/>
        <v>2</v>
      </c>
      <c r="Q102" s="54">
        <f t="shared" si="96"/>
        <v>0</v>
      </c>
      <c r="R102" s="54">
        <f t="shared" si="96"/>
        <v>2</v>
      </c>
      <c r="S102" s="54" t="str">
        <f t="shared" si="96"/>
        <v>o</v>
      </c>
      <c r="T102" s="26">
        <f t="shared" si="96"/>
        <v>18</v>
      </c>
      <c r="U102" s="54">
        <f t="shared" si="96"/>
        <v>0</v>
      </c>
      <c r="V102" s="54">
        <f t="shared" si="96"/>
        <v>0</v>
      </c>
      <c r="W102" s="19" t="str">
        <f t="shared" si="96"/>
        <v/>
      </c>
      <c r="X102" s="23">
        <f>IF(X73&gt;0,VLOOKUP(X73,'[3]2020_Envelope'!$BH$6:$CR$128,34),"")</f>
        <v>14.651202604534044</v>
      </c>
      <c r="Y102" s="23">
        <f>IF(Y73&gt;0,VLOOKUP(Y73,'[3]2020_Envelope'!$BH$6:$CR$128,34),"")</f>
        <v>148.57483697482166</v>
      </c>
      <c r="Z102" s="23" t="str">
        <f>IF(Z73&gt;0,VLOOKUP(Z73,'[3]2020_Envelope'!$BH$6:$CR$128,34),"")</f>
        <v/>
      </c>
      <c r="AA102" s="23">
        <f>IF(AA73&gt;0,VLOOKUP(AA73,'[3]2020_Envelope'!$BH$6:$CR$128,34),"")</f>
        <v>118.04290523581683</v>
      </c>
      <c r="AB102" s="23" t="str">
        <f>IF(AB73&gt;0,VLOOKUP(AB73,'[3]2020_Envelope'!$BH$6:$CR$128,34),"")</f>
        <v/>
      </c>
      <c r="AC102" s="23" t="str">
        <f>IF(AC73&gt;0,VLOOKUP(AC73,'[3]2020_Envelope'!$BH$6:$CR$128,34),"")</f>
        <v/>
      </c>
      <c r="AD102" s="22">
        <f>IF(AD73&gt;0,VLOOKUP(AD73,'[3]2020_HVAC'!$EY$7:$KA$83,122),"")</f>
        <v>14.215995762711863</v>
      </c>
      <c r="AE102" s="22" t="str">
        <f>IF(AE73&gt;0,VLOOKUP(AE73,'[3]2020_HVAC'!$EY$7:$KA$83,122),"")</f>
        <v/>
      </c>
      <c r="AF102" s="22" t="str">
        <f>IF(AF73&gt;0,VLOOKUP(AF73,'[3]2020_HVAC'!$EY$7:$KA$83,122),"")</f>
        <v/>
      </c>
      <c r="AG102" s="61">
        <f>VLOOKUP($C102,[2]Performance!$A$3:$K$36,4)</f>
        <v>2</v>
      </c>
      <c r="AH102" s="61">
        <f t="shared" si="88"/>
        <v>124</v>
      </c>
      <c r="AI102" s="22">
        <f>IF(AI73&gt;0,VLOOKUP(AI73,'[3]2020_HVAC'!$EY$7:$KA$83,AH102),"")</f>
        <v>16.992857142857144</v>
      </c>
      <c r="AJ102" s="22" t="str">
        <f>IF(AJ73&gt;0,VLOOKUP(AJ73,'[3]2020_HVAC'!$EY$7:$KA$83,122),"")</f>
        <v/>
      </c>
      <c r="AK102" s="22">
        <f>IF(AK73&gt;0,VLOOKUP(AK73,'[3]2020_HVAC'!$EY$7:$KA$83,122),"")</f>
        <v>25.5</v>
      </c>
      <c r="AL102" s="22">
        <f>IF(AL73&gt;0,VLOOKUP(AL73,'[3]2020_HVAC'!$EY$7:$KA$83,122),"")</f>
        <v>2.851236773253472</v>
      </c>
      <c r="AM102" s="22" t="str">
        <f>IF(AM73&gt;0,VLOOKUP(AM73,'[3]2020_HVAC'!$EY$7:$KA$83,122),"")</f>
        <v/>
      </c>
      <c r="AN102" s="22" t="str">
        <f>IF(AN73&gt;0,VLOOKUP(AN73,'[3]2020_HVAC'!$EY$7:$KA$83,122),"")</f>
        <v/>
      </c>
      <c r="AO102" s="14">
        <f t="shared" si="92"/>
        <v>47716.064829159302</v>
      </c>
      <c r="AP102" s="23">
        <f>IF(AP73&gt;0,VLOOKUP(AP73,'[3]2020_Envelope'!$BH$6:$CR$128,35),"")</f>
        <v>7.0896943628629474</v>
      </c>
      <c r="AQ102" s="23">
        <f>IF(AQ73&gt;0,VLOOKUP(AQ73,'[3]2020_Envelope'!$BH$6:$CR$128,35),"")</f>
        <v>48.841622745903116</v>
      </c>
      <c r="AR102" s="23" t="str">
        <f>IF(AR73&gt;0,VLOOKUP(AR73,'[3]2020_Envelope'!$BH$6:$CR$128,35),"")</f>
        <v/>
      </c>
      <c r="AS102" s="23">
        <f>IF(AS73&gt;0,VLOOKUP(AS73,'[3]2020_Envelope'!$BH$6:$CR$128,35),"")</f>
        <v>108.73380391474555</v>
      </c>
      <c r="AT102" s="23" t="str">
        <f>IF(AT73&gt;0,VLOOKUP(AT73,'[3]2020_Envelope'!$BH$6:$CR$128,35),"")</f>
        <v/>
      </c>
      <c r="AU102" s="23" t="str">
        <f>IF(AU73&gt;0,VLOOKUP(AU73,'[3]2020_Envelope'!$BH$6:$CR$128,35),"")</f>
        <v/>
      </c>
      <c r="AV102" s="22">
        <f>IF(AV73&gt;0,VLOOKUP(AV73,'[3]2020_HVAC'!$EY$7:$KA$83,125),"")</f>
        <v>14.221739599383666</v>
      </c>
      <c r="AW102" s="22">
        <f>IF(AW73&gt;0,VLOOKUP(AW73,'[3]2020_HVAC'!$EY$7:$KA$83,125),"")</f>
        <v>13.725543434343432</v>
      </c>
      <c r="AX102" s="22" t="str">
        <f>IF(AX73&gt;0,VLOOKUP(AX73,'[3]2020_HVAC'!$EY$7:$KA$83,125),"")</f>
        <v/>
      </c>
      <c r="AY102" s="61">
        <f>VLOOKUP($C102,[1]Performance!$A$3:$K$36,4)</f>
        <v>2</v>
      </c>
      <c r="AZ102" s="61">
        <f t="shared" si="89"/>
        <v>127</v>
      </c>
      <c r="BA102" s="22">
        <f>IF(BA73&gt;0,VLOOKUP(BA73,'[3]2020_HVAC'!$EY$7:$KA$83,AZ102),"")</f>
        <v>7.6896969696969686</v>
      </c>
      <c r="BB102" s="22" t="str">
        <f>IF(BB73&gt;0,VLOOKUP(BB73,'[3]2020_HVAC'!$EY$7:$KA$83,125),"")</f>
        <v/>
      </c>
      <c r="BC102" s="22">
        <f>IF(BC73&gt;0,VLOOKUP(BC73,'[3]2020_HVAC'!$EY$7:$KA$83,125),"")</f>
        <v>15.778474576271186</v>
      </c>
      <c r="BD102" s="22">
        <f>IF(BD73&gt;0,VLOOKUP(BD73,'[3]2020_HVAC'!$EY$7:$KA$83,125),"")</f>
        <v>0.20160260012903336</v>
      </c>
      <c r="BE102" s="22" t="str">
        <f>IF(BE73&gt;0,VLOOKUP(BE73,'[3]2020_HVAC'!$EY$7:$KA$83,125),"")</f>
        <v/>
      </c>
      <c r="BF102" s="22" t="str">
        <f>IF(BF73&gt;0,VLOOKUP(BF73,'[3]2020_HVAC'!$EY$7:$KA$83,125),"")</f>
        <v/>
      </c>
      <c r="BG102" s="14">
        <f t="shared" si="90"/>
        <v>214119.35642130254</v>
      </c>
      <c r="BH102" s="21">
        <f>IF($N102&gt;0,VLOOKUP($C102,[2]Helsinki!$AB$7:$AN$40,$N102))/((IF($P102=1,'3 PlantsCodes'!$D$26,IF($P102=2,'3 PlantsCodes'!$D$27,IF($P102=3,'3 PlantsCodes'!$D$28,IF($P102=4,'3 PlantsCodes'!#REF!)))))*IF($R102=1,'3 PlantsCodes'!$D$31,IF(FI_Helsinki!$R102=2,'3 PlantsCodes'!$D$32)))</f>
        <v>52.467740569930733</v>
      </c>
      <c r="BI102" s="21">
        <f>IF($O102&gt;0,VLOOKUP($C102,[2]Helsinki!$AB$7:$AN$40,$O102),0)/(IF($Q102=1,'3 PlantsCodes'!$E$26,IF($Q102=3,'3 PlantsCodes'!$E$28,IF($Q102=4,'3 PlantsCodes'!$E$29,1)))*IF($R102=1,'3 PlantsCodes'!$E$31,IF($R102=2,'3 PlantsCodes'!$E$32)))</f>
        <v>0</v>
      </c>
      <c r="BJ102" s="21">
        <f>VLOOKUP($C102,[2]Helsinki!$AB$6:$AZ$40,$T102)</f>
        <v>16.66</v>
      </c>
      <c r="BK102" s="21">
        <f>VLOOKUP($C102,[2]Helsinki!$B$7:$Y$40,18)</f>
        <v>11.353794285713454</v>
      </c>
      <c r="BL102" s="21">
        <f>VLOOKUP($C102,[2]Helsinki!$B$7:$AA$40,26)</f>
        <v>4.81877414784105</v>
      </c>
      <c r="BM102" s="22">
        <f>IF($V102=1,-[4]SFH!$E$6,0)</f>
        <v>0</v>
      </c>
      <c r="BN102" s="63" t="s">
        <v>38</v>
      </c>
      <c r="BO102" s="21">
        <f>IF($N102&gt;0,VLOOKUP($C102,[1]Helsinki!$AB$7:$AN$40,$N102))/((IF($P102=1,'3 PlantsCodes'!$D$26,IF($P102=2,'3 PlantsCodes'!$D$27,IF($P102=3,'3 PlantsCodes'!$D$28,IF($P102=4,'3 PlantsCodes'!D97)))))*IF($R102=1,'3 PlantsCodes'!$D$31,IF(FI_Helsinki!$R102=2,'3 PlantsCodes'!$D$32)))</f>
        <v>54.028520718238255</v>
      </c>
      <c r="BP102" s="21">
        <f>IF($O102&gt;0,VLOOKUP($C102,[1]Helsinki!$AB$7:$AN$40,$O102),0)/(IF($Q102=1,'3 PlantsCodes'!$E$26,IF($Q102=3,'3 PlantsCodes'!$E$28,IF($Q102=4,'3 PlantsCodes'!$E$29,1)))*IF($R102=1,'3 PlantsCodes'!$E$31,IF($R102=2,'3 PlantsCodes'!$E$32)))</f>
        <v>0</v>
      </c>
      <c r="BQ102" s="21">
        <f>VLOOKUP($C102,[1]Helsinki!$AB$6:$AZ$40,$T102)</f>
        <v>25.72</v>
      </c>
      <c r="BR102" s="21">
        <f>VLOOKUP($C102,[1]Helsinki!$B$7:$Y$40,18)</f>
        <v>11.676460606061633</v>
      </c>
      <c r="BS102" s="21">
        <f>VLOOKUP($C102,[1]Helsinki!$B$7:$AA$40,26)</f>
        <v>4.6386446217201245</v>
      </c>
      <c r="BT102" s="22">
        <f>IF($V102=1,-[4]AB!$E$6,0)</f>
        <v>0</v>
      </c>
      <c r="BU102" s="63" t="s">
        <v>38</v>
      </c>
    </row>
    <row r="103" spans="1:73" x14ac:dyDescent="0.25">
      <c r="A103" s="192"/>
      <c r="B103" s="18">
        <v>8</v>
      </c>
      <c r="C103" s="26">
        <f t="shared" ref="C103:W103" si="97">IF(C74="","",C74)</f>
        <v>9</v>
      </c>
      <c r="D103" s="55" t="str">
        <f t="shared" si="97"/>
        <v>o</v>
      </c>
      <c r="E103" s="55" t="str">
        <f t="shared" si="97"/>
        <v>o+</v>
      </c>
      <c r="F103" s="54" t="str">
        <f t="shared" si="97"/>
        <v>o</v>
      </c>
      <c r="G103" s="54" t="str">
        <f t="shared" si="97"/>
        <v>o</v>
      </c>
      <c r="H103" s="54">
        <f t="shared" si="97"/>
        <v>0</v>
      </c>
      <c r="I103" s="54">
        <f t="shared" si="97"/>
        <v>2</v>
      </c>
      <c r="J103" s="54">
        <f t="shared" si="97"/>
        <v>2</v>
      </c>
      <c r="K103" s="54">
        <f t="shared" si="97"/>
        <v>1</v>
      </c>
      <c r="L103" s="54">
        <f t="shared" si="97"/>
        <v>1</v>
      </c>
      <c r="M103" s="96">
        <f t="shared" si="97"/>
        <v>2211</v>
      </c>
      <c r="N103" s="54">
        <f t="shared" si="97"/>
        <v>10</v>
      </c>
      <c r="O103" s="54">
        <f t="shared" si="97"/>
        <v>0</v>
      </c>
      <c r="P103" s="54">
        <f t="shared" si="97"/>
        <v>2</v>
      </c>
      <c r="Q103" s="54">
        <f t="shared" si="97"/>
        <v>0</v>
      </c>
      <c r="R103" s="54">
        <f t="shared" si="97"/>
        <v>2</v>
      </c>
      <c r="S103" s="54" t="str">
        <f t="shared" si="97"/>
        <v>o</v>
      </c>
      <c r="T103" s="26">
        <f t="shared" si="97"/>
        <v>19</v>
      </c>
      <c r="U103" s="54">
        <f t="shared" si="97"/>
        <v>0</v>
      </c>
      <c r="V103" s="54">
        <f t="shared" si="97"/>
        <v>0</v>
      </c>
      <c r="W103" s="19" t="str">
        <f t="shared" si="97"/>
        <v/>
      </c>
      <c r="X103" s="23">
        <f>IF(X74&gt;0,VLOOKUP(X74,'[3]2020_Envelope'!$BH$6:$CR$128,34),"")</f>
        <v>7.3256013022670219</v>
      </c>
      <c r="Y103" s="23">
        <f>IF(Y74&gt;0,VLOOKUP(Y74,'[3]2020_Envelope'!$BH$6:$CR$128,34),"")</f>
        <v>127.34986026413289</v>
      </c>
      <c r="Z103" s="23" t="str">
        <f>IF(Z74&gt;0,VLOOKUP(Z74,'[3]2020_Envelope'!$BH$6:$CR$128,34),"")</f>
        <v/>
      </c>
      <c r="AA103" s="23">
        <f>IF(AA74&gt;0,VLOOKUP(AA74,'[3]2020_Envelope'!$BH$6:$CR$128,34),"")</f>
        <v>89.798714969241303</v>
      </c>
      <c r="AB103" s="23" t="str">
        <f>IF(AB74&gt;0,VLOOKUP(AB74,'[3]2020_Envelope'!$BH$6:$CR$128,34),"")</f>
        <v/>
      </c>
      <c r="AC103" s="23" t="str">
        <f>IF(AC74&gt;0,VLOOKUP(AC74,'[3]2020_Envelope'!$BH$6:$CR$128,34),"")</f>
        <v/>
      </c>
      <c r="AD103" s="22" t="str">
        <f>IF(AD74&gt;0,VLOOKUP(AD74,'[3]2020_HVAC'!$EY$7:$KA$83,122),"")</f>
        <v/>
      </c>
      <c r="AE103" s="22" t="str">
        <f>IF(AE74&gt;0,VLOOKUP(AE74,'[3]2020_HVAC'!$EY$7:$KA$83,122),"")</f>
        <v/>
      </c>
      <c r="AF103" s="22" t="str">
        <f>IF(AF74&gt;0,VLOOKUP(AF74,'[3]2020_HVAC'!$EY$7:$KA$83,122),"")</f>
        <v/>
      </c>
      <c r="AG103" s="61">
        <f>VLOOKUP($C103,[2]Performance!$A$3:$K$36,4)</f>
        <v>1</v>
      </c>
      <c r="AH103" s="61">
        <f t="shared" si="88"/>
        <v>123</v>
      </c>
      <c r="AI103" s="22">
        <f>IF(AI74&gt;0,VLOOKUP(AI74,'[3]2020_HVAC'!$EY$7:$KA$83,AH103),"")</f>
        <v>121.04432056403634</v>
      </c>
      <c r="AJ103" s="22" t="str">
        <f>IF(AJ74&gt;0,VLOOKUP(AJ74,'[3]2020_HVAC'!$EY$7:$KA$83,122),"")</f>
        <v/>
      </c>
      <c r="AK103" s="22">
        <f>IF(AK74&gt;0,VLOOKUP(AK74,'[3]2020_HVAC'!$EY$7:$KA$83,122),"")</f>
        <v>25.5</v>
      </c>
      <c r="AL103" s="22">
        <f>IF(AL74&gt;0,VLOOKUP(AL74,'[3]2020_HVAC'!$EY$7:$KA$83,122),"")</f>
        <v>2.851236773253472</v>
      </c>
      <c r="AM103" s="22" t="str">
        <f>IF(AM74&gt;0,VLOOKUP(AM74,'[3]2020_HVAC'!$EY$7:$KA$83,122),"")</f>
        <v/>
      </c>
      <c r="AN103" s="22" t="str">
        <f>IF(AN74&gt;0,VLOOKUP(AN74,'[3]2020_HVAC'!$EY$7:$KA$83,122),"")</f>
        <v/>
      </c>
      <c r="AO103" s="14">
        <f t="shared" si="92"/>
        <v>52341.762742210354</v>
      </c>
      <c r="AP103" s="23">
        <f>IF(AP74&gt;0,VLOOKUP(AP74,'[3]2020_Envelope'!$BH$6:$CR$128,35),"")</f>
        <v>3.5448471814314737</v>
      </c>
      <c r="AQ103" s="23">
        <f>IF(AQ74&gt;0,VLOOKUP(AQ74,'[3]2020_Envelope'!$BH$6:$CR$128,35),"")</f>
        <v>41.864248067916961</v>
      </c>
      <c r="AR103" s="23" t="str">
        <f>IF(AR74&gt;0,VLOOKUP(AR74,'[3]2020_Envelope'!$BH$6:$CR$128,35),"")</f>
        <v/>
      </c>
      <c r="AS103" s="23">
        <f>IF(AS74&gt;0,VLOOKUP(AS74,'[3]2020_Envelope'!$BH$6:$CR$128,35),"")</f>
        <v>82.717007394519356</v>
      </c>
      <c r="AT103" s="23" t="str">
        <f>IF(AT74&gt;0,VLOOKUP(AT74,'[3]2020_Envelope'!$BH$6:$CR$128,35),"")</f>
        <v/>
      </c>
      <c r="AU103" s="23" t="str">
        <f>IF(AU74&gt;0,VLOOKUP(AU74,'[3]2020_Envelope'!$BH$6:$CR$128,35),"")</f>
        <v/>
      </c>
      <c r="AV103" s="22" t="str">
        <f>IF(AV74&gt;0,VLOOKUP(AV74,'[3]2020_HVAC'!$EY$7:$KA$83,125),"")</f>
        <v/>
      </c>
      <c r="AW103" s="22" t="str">
        <f>IF(AW74&gt;0,VLOOKUP(AW74,'[3]2020_HVAC'!$EY$7:$KA$83,125),"")</f>
        <v/>
      </c>
      <c r="AX103" s="22" t="str">
        <f>IF(AX74&gt;0,VLOOKUP(AX74,'[3]2020_HVAC'!$EY$7:$KA$83,125),"")</f>
        <v/>
      </c>
      <c r="AY103" s="61">
        <f>VLOOKUP($C103,[1]Performance!$A$3:$K$36,4)</f>
        <v>1</v>
      </c>
      <c r="AZ103" s="61">
        <f t="shared" si="89"/>
        <v>126</v>
      </c>
      <c r="BA103" s="22">
        <f>IF(BA74&gt;0,VLOOKUP(BA74,'[3]2020_HVAC'!$EY$7:$KA$83,AZ103),"")</f>
        <v>48.066182188649343</v>
      </c>
      <c r="BB103" s="22" t="str">
        <f>IF(BB74&gt;0,VLOOKUP(BB74,'[3]2020_HVAC'!$EY$7:$KA$83,125),"")</f>
        <v/>
      </c>
      <c r="BC103" s="22">
        <f>IF(BC74&gt;0,VLOOKUP(BC74,'[3]2020_HVAC'!$EY$7:$KA$83,125),"")</f>
        <v>15.778474576271186</v>
      </c>
      <c r="BD103" s="22">
        <f>IF(BD74&gt;0,VLOOKUP(BD74,'[3]2020_HVAC'!$EY$7:$KA$83,125),"")</f>
        <v>0.20160260012903336</v>
      </c>
      <c r="BE103" s="22" t="str">
        <f>IF(BE74&gt;0,VLOOKUP(BE74,'[3]2020_HVAC'!$EY$7:$KA$83,125),"")</f>
        <v/>
      </c>
      <c r="BF103" s="22" t="str">
        <f>IF(BF74&gt;0,VLOOKUP(BF74,'[3]2020_HVAC'!$EY$7:$KA$83,125),"")</f>
        <v/>
      </c>
      <c r="BG103" s="14">
        <f t="shared" si="90"/>
        <v>190250.6383888282</v>
      </c>
      <c r="BH103" s="21">
        <f>IF($N103&gt;0,VLOOKUP($C103,[2]Helsinki!$AB$7:$AN$40,$N103))/((IF($P103=1,'3 PlantsCodes'!$D$26,IF($P103=2,'3 PlantsCodes'!$D$27,IF($P103=3,'3 PlantsCodes'!$D$28,IF($P103=4,'3 PlantsCodes'!#REF!)))))*IF($R103=1,'3 PlantsCodes'!$D$31,IF(FI_Helsinki!$R103=2,'3 PlantsCodes'!$D$32)))</f>
        <v>104.31723063150649</v>
      </c>
      <c r="BI103" s="21">
        <f>IF($O103&gt;0,VLOOKUP($C103,[2]Helsinki!$AB$7:$AN$40,$O103),0)/(IF($Q103=1,'3 PlantsCodes'!$E$26,IF($Q103=3,'3 PlantsCodes'!$E$28,IF($Q103=4,'3 PlantsCodes'!$E$29,1)))*IF($R103=1,'3 PlantsCodes'!$E$31,IF($R103=2,'3 PlantsCodes'!$E$32)))</f>
        <v>0</v>
      </c>
      <c r="BJ103" s="21">
        <f>VLOOKUP($C103,[2]Helsinki!$AB$6:$AZ$40,$T103)</f>
        <v>18.511111111111109</v>
      </c>
      <c r="BK103" s="21">
        <f>VLOOKUP($C103,[2]Helsinki!$B$7:$Y$40,18)</f>
        <v>11.353794285713454</v>
      </c>
      <c r="BL103" s="21">
        <f>VLOOKUP($C103,[2]Helsinki!$B$7:$AA$40,26)</f>
        <v>0.47144834822912624</v>
      </c>
      <c r="BM103" s="22">
        <f>IF($V103=1,-[4]SFH!$E$6,0)</f>
        <v>0</v>
      </c>
      <c r="BN103" s="63" t="s">
        <v>38</v>
      </c>
      <c r="BO103" s="21">
        <f>IF($N103&gt;0,VLOOKUP($C103,[1]Helsinki!$AB$7:$AN$40,$N103))/((IF($P103=1,'3 PlantsCodes'!$D$26,IF($P103=2,'3 PlantsCodes'!$D$27,IF($P103=3,'3 PlantsCodes'!$D$28,IF($P103=4,'3 PlantsCodes'!D98)))))*IF($R103=1,'3 PlantsCodes'!$D$31,IF(FI_Helsinki!$R103=2,'3 PlantsCodes'!$D$32)))</f>
        <v>101.29844110282735</v>
      </c>
      <c r="BP103" s="21">
        <f>IF($O103&gt;0,VLOOKUP($C103,[1]Helsinki!$AB$7:$AN$40,$O103),0)/(IF($Q103=1,'3 PlantsCodes'!$E$26,IF($Q103=3,'3 PlantsCodes'!$E$28,IF($Q103=4,'3 PlantsCodes'!$E$29,1)))*IF($R103=1,'3 PlantsCodes'!$E$31,IF($R103=2,'3 PlantsCodes'!$E$32)))</f>
        <v>0</v>
      </c>
      <c r="BQ103" s="21">
        <f>VLOOKUP($C103,[1]Helsinki!$AB$6:$AZ$40,$T103)</f>
        <v>28.577777777777776</v>
      </c>
      <c r="BR103" s="21">
        <f>VLOOKUP($C103,[1]Helsinki!$B$7:$Y$40,18)</f>
        <v>11.676460606061633</v>
      </c>
      <c r="BS103" s="21">
        <f>VLOOKUP($C103,[1]Helsinki!$B$7:$AA$40,26)</f>
        <v>0.41883581005834347</v>
      </c>
      <c r="BT103" s="22">
        <f>IF($V103=1,-[4]AB!$E$6,0)</f>
        <v>0</v>
      </c>
      <c r="BU103" s="63" t="s">
        <v>38</v>
      </c>
    </row>
    <row r="104" spans="1:73" x14ac:dyDescent="0.25">
      <c r="A104" s="192"/>
      <c r="B104" s="18">
        <v>9</v>
      </c>
      <c r="C104" s="26">
        <f t="shared" ref="C104:W104" si="98">IF(C75="","",C75)</f>
        <v>19</v>
      </c>
      <c r="D104" s="55" t="str">
        <f t="shared" si="98"/>
        <v>o+</v>
      </c>
      <c r="E104" s="55" t="str">
        <f t="shared" si="98"/>
        <v>o+</v>
      </c>
      <c r="F104" s="54" t="str">
        <f t="shared" si="98"/>
        <v>o</v>
      </c>
      <c r="G104" s="54" t="str">
        <f t="shared" si="98"/>
        <v>o</v>
      </c>
      <c r="H104" s="54">
        <f t="shared" si="98"/>
        <v>0</v>
      </c>
      <c r="I104" s="54">
        <f t="shared" si="98"/>
        <v>3</v>
      </c>
      <c r="J104" s="54">
        <f t="shared" si="98"/>
        <v>2</v>
      </c>
      <c r="K104" s="54">
        <f t="shared" si="98"/>
        <v>1</v>
      </c>
      <c r="L104" s="54">
        <f t="shared" si="98"/>
        <v>1</v>
      </c>
      <c r="M104" s="96">
        <f t="shared" si="98"/>
        <v>3211</v>
      </c>
      <c r="N104" s="54">
        <f t="shared" si="98"/>
        <v>10</v>
      </c>
      <c r="O104" s="54">
        <f t="shared" si="98"/>
        <v>0</v>
      </c>
      <c r="P104" s="54">
        <f t="shared" si="98"/>
        <v>2</v>
      </c>
      <c r="Q104" s="54">
        <f t="shared" si="98"/>
        <v>0</v>
      </c>
      <c r="R104" s="54">
        <f t="shared" si="98"/>
        <v>2</v>
      </c>
      <c r="S104" s="54" t="str">
        <f t="shared" si="98"/>
        <v>o</v>
      </c>
      <c r="T104" s="26">
        <f t="shared" si="98"/>
        <v>19</v>
      </c>
      <c r="U104" s="54">
        <f t="shared" si="98"/>
        <v>0</v>
      </c>
      <c r="V104" s="54">
        <f t="shared" si="98"/>
        <v>0</v>
      </c>
      <c r="W104" s="19" t="str">
        <f t="shared" si="98"/>
        <v/>
      </c>
      <c r="X104" s="23">
        <f>IF(X75&gt;0,VLOOKUP(X75,'[3]2020_Envelope'!$BH$6:$CR$128,34),"")</f>
        <v>10.988401953400535</v>
      </c>
      <c r="Y104" s="23">
        <f>IF(Y75&gt;0,VLOOKUP(Y75,'[3]2020_Envelope'!$BH$6:$CR$128,34),"")</f>
        <v>137.9623486194773</v>
      </c>
      <c r="Z104" s="23" t="str">
        <f>IF(Z75&gt;0,VLOOKUP(Z75,'[3]2020_Envelope'!$BH$6:$CR$128,34),"")</f>
        <v/>
      </c>
      <c r="AA104" s="23">
        <f>IF(AA75&gt;0,VLOOKUP(AA75,'[3]2020_Envelope'!$BH$6:$CR$128,34),"")</f>
        <v>89.798714969241303</v>
      </c>
      <c r="AB104" s="23" t="str">
        <f>IF(AB75&gt;0,VLOOKUP(AB75,'[3]2020_Envelope'!$BH$6:$CR$128,34),"")</f>
        <v/>
      </c>
      <c r="AC104" s="23" t="str">
        <f>IF(AC75&gt;0,VLOOKUP(AC75,'[3]2020_Envelope'!$BH$6:$CR$128,34),"")</f>
        <v/>
      </c>
      <c r="AD104" s="22" t="str">
        <f>IF(AD75&gt;0,VLOOKUP(AD75,'[3]2020_HVAC'!$EY$7:$KA$83,122),"")</f>
        <v/>
      </c>
      <c r="AE104" s="22" t="str">
        <f>IF(AE75&gt;0,VLOOKUP(AE75,'[3]2020_HVAC'!$EY$7:$KA$83,122),"")</f>
        <v/>
      </c>
      <c r="AF104" s="22" t="str">
        <f>IF(AF75&gt;0,VLOOKUP(AF75,'[3]2020_HVAC'!$EY$7:$KA$83,122),"")</f>
        <v/>
      </c>
      <c r="AG104" s="61">
        <f>VLOOKUP($C104,[2]Performance!$A$3:$K$36,4)</f>
        <v>2</v>
      </c>
      <c r="AH104" s="61">
        <f t="shared" si="88"/>
        <v>124</v>
      </c>
      <c r="AI104" s="22">
        <f>IF(AI75&gt;0,VLOOKUP(AI75,'[3]2020_HVAC'!$EY$7:$KA$83,AH104),"")</f>
        <v>82.51236045413637</v>
      </c>
      <c r="AJ104" s="22" t="str">
        <f>IF(AJ75&gt;0,VLOOKUP(AJ75,'[3]2020_HVAC'!$EY$7:$KA$83,122),"")</f>
        <v/>
      </c>
      <c r="AK104" s="22">
        <f>IF(AK75&gt;0,VLOOKUP(AK75,'[3]2020_HVAC'!$EY$7:$KA$83,122),"")</f>
        <v>25.5</v>
      </c>
      <c r="AL104" s="22">
        <f>IF(AL75&gt;0,VLOOKUP(AL75,'[3]2020_HVAC'!$EY$7:$KA$83,122),"")</f>
        <v>2.851236773253472</v>
      </c>
      <c r="AM104" s="22" t="str">
        <f>IF(AM75&gt;0,VLOOKUP(AM75,'[3]2020_HVAC'!$EY$7:$KA$83,122),"")</f>
        <v/>
      </c>
      <c r="AN104" s="22" t="str">
        <f>IF(AN75&gt;0,VLOOKUP(AN75,'[3]2020_HVAC'!$EY$7:$KA$83,122),"")</f>
        <v/>
      </c>
      <c r="AO104" s="14">
        <f t="shared" si="92"/>
        <v>48945.828787731261</v>
      </c>
      <c r="AP104" s="23">
        <f>IF(AP75&gt;0,VLOOKUP(AP75,'[3]2020_Envelope'!$BH$6:$CR$128,35),"")</f>
        <v>5.3172707721472108</v>
      </c>
      <c r="AQ104" s="23">
        <f>IF(AQ75&gt;0,VLOOKUP(AQ75,'[3]2020_Envelope'!$BH$6:$CR$128,35),"")</f>
        <v>45.352935406910049</v>
      </c>
      <c r="AR104" s="23" t="str">
        <f>IF(AR75&gt;0,VLOOKUP(AR75,'[3]2020_Envelope'!$BH$6:$CR$128,35),"")</f>
        <v/>
      </c>
      <c r="AS104" s="23">
        <f>IF(AS75&gt;0,VLOOKUP(AS75,'[3]2020_Envelope'!$BH$6:$CR$128,35),"")</f>
        <v>82.717007394519356</v>
      </c>
      <c r="AT104" s="23" t="str">
        <f>IF(AT75&gt;0,VLOOKUP(AT75,'[3]2020_Envelope'!$BH$6:$CR$128,35),"")</f>
        <v/>
      </c>
      <c r="AU104" s="23" t="str">
        <f>IF(AU75&gt;0,VLOOKUP(AU75,'[3]2020_Envelope'!$BH$6:$CR$128,35),"")</f>
        <v/>
      </c>
      <c r="AV104" s="22" t="str">
        <f>IF(AV75&gt;0,VLOOKUP(AV75,'[3]2020_HVAC'!$EY$7:$KA$83,125),"")</f>
        <v/>
      </c>
      <c r="AW104" s="22" t="str">
        <f>IF(AW75&gt;0,VLOOKUP(AW75,'[3]2020_HVAC'!$EY$7:$KA$83,125),"")</f>
        <v/>
      </c>
      <c r="AX104" s="22" t="str">
        <f>IF(AX75&gt;0,VLOOKUP(AX75,'[3]2020_HVAC'!$EY$7:$KA$83,125),"")</f>
        <v/>
      </c>
      <c r="AY104" s="61">
        <f>VLOOKUP($C104,[1]Performance!$A$3:$K$36,4)</f>
        <v>2</v>
      </c>
      <c r="AZ104" s="61">
        <f t="shared" si="89"/>
        <v>127</v>
      </c>
      <c r="BA104" s="22">
        <f>IF(BA75&gt;0,VLOOKUP(BA75,'[3]2020_HVAC'!$EY$7:$KA$83,AZ104),"")</f>
        <v>33.119613177615804</v>
      </c>
      <c r="BB104" s="22" t="str">
        <f>IF(BB75&gt;0,VLOOKUP(BB75,'[3]2020_HVAC'!$EY$7:$KA$83,125),"")</f>
        <v/>
      </c>
      <c r="BC104" s="22">
        <f>IF(BC75&gt;0,VLOOKUP(BC75,'[3]2020_HVAC'!$EY$7:$KA$83,125),"")</f>
        <v>15.778474576271186</v>
      </c>
      <c r="BD104" s="22">
        <f>IF(BD75&gt;0,VLOOKUP(BD75,'[3]2020_HVAC'!$EY$7:$KA$83,125),"")</f>
        <v>0.20160260012903336</v>
      </c>
      <c r="BE104" s="22" t="str">
        <f>IF(BE75&gt;0,VLOOKUP(BE75,'[3]2020_HVAC'!$EY$7:$KA$83,125),"")</f>
        <v/>
      </c>
      <c r="BF104" s="22" t="str">
        <f>IF(BF75&gt;0,VLOOKUP(BF75,'[3]2020_HVAC'!$EY$7:$KA$83,125),"")</f>
        <v/>
      </c>
      <c r="BG104" s="14">
        <f t="shared" si="90"/>
        <v>180662.0348883167</v>
      </c>
      <c r="BH104" s="21">
        <f>IF($N104&gt;0,VLOOKUP($C104,[2]Helsinki!$AB$7:$AN$40,$N104))/((IF($P104=1,'3 PlantsCodes'!$D$26,IF($P104=2,'3 PlantsCodes'!$D$27,IF($P104=3,'3 PlantsCodes'!$D$28,IF($P104=4,'3 PlantsCodes'!#REF!)))))*IF($R104=1,'3 PlantsCodes'!$D$31,IF(FI_Helsinki!$R104=2,'3 PlantsCodes'!$D$32)))</f>
        <v>97.948520650052359</v>
      </c>
      <c r="BI104" s="21">
        <f>IF($O104&gt;0,VLOOKUP($C104,[2]Helsinki!$AB$7:$AN$40,$O104),0)/(IF($Q104=1,'3 PlantsCodes'!$E$26,IF($Q104=3,'3 PlantsCodes'!$E$28,IF($Q104=4,'3 PlantsCodes'!$E$29,1)))*IF($R104=1,'3 PlantsCodes'!$E$31,IF($R104=2,'3 PlantsCodes'!$E$32)))</f>
        <v>0</v>
      </c>
      <c r="BJ104" s="21">
        <f>VLOOKUP($C104,[2]Helsinki!$AB$6:$AZ$40,$T104)</f>
        <v>18.511111111111109</v>
      </c>
      <c r="BK104" s="21">
        <f>VLOOKUP($C104,[2]Helsinki!$B$7:$Y$40,18)</f>
        <v>11.353794285713454</v>
      </c>
      <c r="BL104" s="21">
        <f>VLOOKUP($C104,[2]Helsinki!$B$7:$AA$40,26)</f>
        <v>0.46168061455018006</v>
      </c>
      <c r="BM104" s="22">
        <f>IF($V104=1,-[4]SFH!$E$6,0)</f>
        <v>0</v>
      </c>
      <c r="BN104" s="63" t="s">
        <v>38</v>
      </c>
      <c r="BO104" s="21">
        <f>IF($N104&gt;0,VLOOKUP($C104,[1]Helsinki!$AB$7:$AN$40,$N104))/((IF($P104=1,'3 PlantsCodes'!$D$26,IF($P104=2,'3 PlantsCodes'!$D$27,IF($P104=3,'3 PlantsCodes'!$D$28,IF($P104=4,'3 PlantsCodes'!D99)))))*IF($R104=1,'3 PlantsCodes'!$D$31,IF(FI_Helsinki!$R104=2,'3 PlantsCodes'!$D$32)))</f>
        <v>96.902518003119255</v>
      </c>
      <c r="BP104" s="21">
        <f>IF($O104&gt;0,VLOOKUP($C104,[1]Helsinki!$AB$7:$AN$40,$O104),0)/(IF($Q104=1,'3 PlantsCodes'!$E$26,IF($Q104=3,'3 PlantsCodes'!$E$28,IF($Q104=4,'3 PlantsCodes'!$E$29,1)))*IF($R104=1,'3 PlantsCodes'!$E$31,IF($R104=2,'3 PlantsCodes'!$E$32)))</f>
        <v>0</v>
      </c>
      <c r="BQ104" s="21">
        <f>VLOOKUP($C104,[1]Helsinki!$AB$6:$AZ$40,$T104)</f>
        <v>28.577777777777776</v>
      </c>
      <c r="BR104" s="21">
        <f>VLOOKUP($C104,[1]Helsinki!$B$7:$Y$40,18)</f>
        <v>11.676460606061633</v>
      </c>
      <c r="BS104" s="21">
        <f>VLOOKUP($C104,[1]Helsinki!$B$7:$AA$40,26)</f>
        <v>0.41401310042100559</v>
      </c>
      <c r="BT104" s="22">
        <f>IF($V104=1,-[4]AB!$E$6,0)</f>
        <v>0</v>
      </c>
      <c r="BU104" s="63" t="s">
        <v>38</v>
      </c>
    </row>
    <row r="105" spans="1:73" x14ac:dyDescent="0.25">
      <c r="A105" s="192"/>
      <c r="B105" s="18">
        <v>10</v>
      </c>
      <c r="C105" s="26">
        <f t="shared" ref="C105:W105" si="99">IF(C76="","",C76)</f>
        <v>31</v>
      </c>
      <c r="D105" s="55" t="str">
        <f t="shared" si="99"/>
        <v>+</v>
      </c>
      <c r="E105" s="55" t="str">
        <f t="shared" si="99"/>
        <v>+</v>
      </c>
      <c r="F105" s="54" t="str">
        <f t="shared" si="99"/>
        <v>o</v>
      </c>
      <c r="G105" s="54" t="str">
        <f t="shared" si="99"/>
        <v>o</v>
      </c>
      <c r="H105" s="54">
        <f t="shared" si="99"/>
        <v>0</v>
      </c>
      <c r="I105" s="54">
        <f t="shared" si="99"/>
        <v>4</v>
      </c>
      <c r="J105" s="54">
        <f t="shared" si="99"/>
        <v>3</v>
      </c>
      <c r="K105" s="54">
        <f t="shared" si="99"/>
        <v>1</v>
      </c>
      <c r="L105" s="54">
        <f t="shared" si="99"/>
        <v>1</v>
      </c>
      <c r="M105" s="96">
        <f t="shared" si="99"/>
        <v>4311</v>
      </c>
      <c r="N105" s="54">
        <f t="shared" si="99"/>
        <v>10</v>
      </c>
      <c r="O105" s="54">
        <f t="shared" si="99"/>
        <v>0</v>
      </c>
      <c r="P105" s="54">
        <f t="shared" si="99"/>
        <v>2</v>
      </c>
      <c r="Q105" s="54">
        <f t="shared" si="99"/>
        <v>0</v>
      </c>
      <c r="R105" s="54">
        <f t="shared" si="99"/>
        <v>2</v>
      </c>
      <c r="S105" s="54" t="str">
        <f t="shared" si="99"/>
        <v>o</v>
      </c>
      <c r="T105" s="26">
        <f t="shared" si="99"/>
        <v>19</v>
      </c>
      <c r="U105" s="54">
        <f t="shared" si="99"/>
        <v>0</v>
      </c>
      <c r="V105" s="54">
        <f t="shared" si="99"/>
        <v>0</v>
      </c>
      <c r="W105" s="19" t="str">
        <f t="shared" si="99"/>
        <v/>
      </c>
      <c r="X105" s="23">
        <f>IF(X76&gt;0,VLOOKUP(X76,'[3]2020_Envelope'!$BH$6:$CR$128,34),"")</f>
        <v>14.651202604534044</v>
      </c>
      <c r="Y105" s="23">
        <f>IF(Y76&gt;0,VLOOKUP(Y76,'[3]2020_Envelope'!$BH$6:$CR$128,34),"")</f>
        <v>148.57483697482166</v>
      </c>
      <c r="Z105" s="23" t="str">
        <f>IF(Z76&gt;0,VLOOKUP(Z76,'[3]2020_Envelope'!$BH$6:$CR$128,34),"")</f>
        <v/>
      </c>
      <c r="AA105" s="23">
        <f>IF(AA76&gt;0,VLOOKUP(AA76,'[3]2020_Envelope'!$BH$6:$CR$128,34),"")</f>
        <v>118.04290523581683</v>
      </c>
      <c r="AB105" s="23" t="str">
        <f>IF(AB76&gt;0,VLOOKUP(AB76,'[3]2020_Envelope'!$BH$6:$CR$128,34),"")</f>
        <v/>
      </c>
      <c r="AC105" s="23" t="str">
        <f>IF(AC76&gt;0,VLOOKUP(AC76,'[3]2020_Envelope'!$BH$6:$CR$128,34),"")</f>
        <v/>
      </c>
      <c r="AD105" s="22" t="str">
        <f>IF(AD76&gt;0,VLOOKUP(AD76,'[3]2020_HVAC'!$EY$7:$KA$83,122),"")</f>
        <v/>
      </c>
      <c r="AE105" s="22" t="str">
        <f>IF(AE76&gt;0,VLOOKUP(AE76,'[3]2020_HVAC'!$EY$7:$KA$83,122),"")</f>
        <v/>
      </c>
      <c r="AF105" s="22" t="str">
        <f>IF(AF76&gt;0,VLOOKUP(AF76,'[3]2020_HVAC'!$EY$7:$KA$83,122),"")</f>
        <v/>
      </c>
      <c r="AG105" s="61">
        <f>VLOOKUP($C105,[2]Performance!$A$3:$K$36,4)</f>
        <v>2</v>
      </c>
      <c r="AH105" s="61">
        <f t="shared" si="88"/>
        <v>124</v>
      </c>
      <c r="AI105" s="22">
        <f>IF(AI76&gt;0,VLOOKUP(AI76,'[3]2020_HVAC'!$EY$7:$KA$83,AH105),"")</f>
        <v>82.51236045413637</v>
      </c>
      <c r="AJ105" s="22" t="str">
        <f>IF(AJ76&gt;0,VLOOKUP(AJ76,'[3]2020_HVAC'!$EY$7:$KA$83,122),"")</f>
        <v/>
      </c>
      <c r="AK105" s="22">
        <f>IF(AK76&gt;0,VLOOKUP(AK76,'[3]2020_HVAC'!$EY$7:$KA$83,122),"")</f>
        <v>25.5</v>
      </c>
      <c r="AL105" s="22">
        <f>IF(AL76&gt;0,VLOOKUP(AL76,'[3]2020_HVAC'!$EY$7:$KA$83,122),"")</f>
        <v>2.851236773253472</v>
      </c>
      <c r="AM105" s="22" t="str">
        <f>IF(AM76&gt;0,VLOOKUP(AM76,'[3]2020_HVAC'!$EY$7:$KA$83,122),"")</f>
        <v/>
      </c>
      <c r="AN105" s="22" t="str">
        <f>IF(AN76&gt;0,VLOOKUP(AN76,'[3]2020_HVAC'!$EY$7:$KA$83,122),"")</f>
        <v/>
      </c>
      <c r="AO105" s="14">
        <f t="shared" si="92"/>
        <v>54898.555885958733</v>
      </c>
      <c r="AP105" s="23">
        <f>IF(AP76&gt;0,VLOOKUP(AP76,'[3]2020_Envelope'!$BH$6:$CR$128,35),"")</f>
        <v>7.0896943628629474</v>
      </c>
      <c r="AQ105" s="23">
        <f>IF(AQ76&gt;0,VLOOKUP(AQ76,'[3]2020_Envelope'!$BH$6:$CR$128,35),"")</f>
        <v>48.841622745903116</v>
      </c>
      <c r="AR105" s="23" t="str">
        <f>IF(AR76&gt;0,VLOOKUP(AR76,'[3]2020_Envelope'!$BH$6:$CR$128,35),"")</f>
        <v/>
      </c>
      <c r="AS105" s="23">
        <f>IF(AS76&gt;0,VLOOKUP(AS76,'[3]2020_Envelope'!$BH$6:$CR$128,35),"")</f>
        <v>108.73380391474555</v>
      </c>
      <c r="AT105" s="23" t="str">
        <f>IF(AT76&gt;0,VLOOKUP(AT76,'[3]2020_Envelope'!$BH$6:$CR$128,35),"")</f>
        <v/>
      </c>
      <c r="AU105" s="23" t="str">
        <f>IF(AU76&gt;0,VLOOKUP(AU76,'[3]2020_Envelope'!$BH$6:$CR$128,35),"")</f>
        <v/>
      </c>
      <c r="AV105" s="22" t="str">
        <f>IF(AV76&gt;0,VLOOKUP(AV76,'[3]2020_HVAC'!$EY$7:$KA$83,125),"")</f>
        <v/>
      </c>
      <c r="AW105" s="22" t="str">
        <f>IF(AW76&gt;0,VLOOKUP(AW76,'[3]2020_HVAC'!$EY$7:$KA$83,125),"")</f>
        <v/>
      </c>
      <c r="AX105" s="22" t="str">
        <f>IF(AX76&gt;0,VLOOKUP(AX76,'[3]2020_HVAC'!$EY$7:$KA$83,125),"")</f>
        <v/>
      </c>
      <c r="AY105" s="61">
        <f>VLOOKUP($C105,[1]Performance!$A$3:$K$36,4)</f>
        <v>2</v>
      </c>
      <c r="AZ105" s="61">
        <f t="shared" si="89"/>
        <v>127</v>
      </c>
      <c r="BA105" s="22">
        <f>IF(BA76&gt;0,VLOOKUP(BA76,'[3]2020_HVAC'!$EY$7:$KA$83,AZ105),"")</f>
        <v>33.119613177615804</v>
      </c>
      <c r="BB105" s="22" t="str">
        <f>IF(BB76&gt;0,VLOOKUP(BB76,'[3]2020_HVAC'!$EY$7:$KA$83,125),"")</f>
        <v/>
      </c>
      <c r="BC105" s="22">
        <f>IF(BC76&gt;0,VLOOKUP(BC76,'[3]2020_HVAC'!$EY$7:$KA$83,125),"")</f>
        <v>15.778474576271186</v>
      </c>
      <c r="BD105" s="22">
        <f>IF(BD76&gt;0,VLOOKUP(BD76,'[3]2020_HVAC'!$EY$7:$KA$83,125),"")</f>
        <v>0.20160260012903336</v>
      </c>
      <c r="BE105" s="22" t="str">
        <f>IF(BE76&gt;0,VLOOKUP(BE76,'[3]2020_HVAC'!$EY$7:$KA$83,125),"")</f>
        <v/>
      </c>
      <c r="BF105" s="22" t="str">
        <f>IF(BF76&gt;0,VLOOKUP(BF76,'[3]2020_HVAC'!$EY$7:$KA$83,125),"")</f>
        <v/>
      </c>
      <c r="BG105" s="14">
        <f t="shared" si="90"/>
        <v>211627.16326375239</v>
      </c>
      <c r="BH105" s="21">
        <f>IF($N105&gt;0,VLOOKUP($C105,[2]Helsinki!$AB$7:$AN$40,$N105))/((IF($P105=1,'3 PlantsCodes'!$D$26,IF($P105=2,'3 PlantsCodes'!$D$27,IF($P105=3,'3 PlantsCodes'!$D$28,IF($P105=4,'3 PlantsCodes'!#REF!)))))*IF($R105=1,'3 PlantsCodes'!$D$31,IF(FI_Helsinki!$R105=2,'3 PlantsCodes'!$D$32)))</f>
        <v>87.701623527774515</v>
      </c>
      <c r="BI105" s="21">
        <f>IF($O105&gt;0,VLOOKUP($C105,[2]Helsinki!$AB$7:$AN$40,$O105),0)/(IF($Q105=1,'3 PlantsCodes'!$E$26,IF($Q105=3,'3 PlantsCodes'!$E$28,IF($Q105=4,'3 PlantsCodes'!$E$29,1)))*IF($R105=1,'3 PlantsCodes'!$E$31,IF($R105=2,'3 PlantsCodes'!$E$32)))</f>
        <v>0</v>
      </c>
      <c r="BJ105" s="21">
        <f>VLOOKUP($C105,[2]Helsinki!$AB$6:$AZ$40,$T105)</f>
        <v>18.511111111111109</v>
      </c>
      <c r="BK105" s="21">
        <f>VLOOKUP($C105,[2]Helsinki!$B$7:$Y$40,18)</f>
        <v>11.353794285713454</v>
      </c>
      <c r="BL105" s="21">
        <f>VLOOKUP($C105,[2]Helsinki!$B$7:$AA$40,26)</f>
        <v>0.44478556929561025</v>
      </c>
      <c r="BM105" s="22">
        <f>IF($V105=1,-[4]SFH!$E$6,0)</f>
        <v>0</v>
      </c>
      <c r="BN105" s="63" t="s">
        <v>38</v>
      </c>
      <c r="BO105" s="21">
        <f>IF($N105&gt;0,VLOOKUP($C105,[1]Helsinki!$AB$7:$AN$40,$N105))/((IF($P105=1,'3 PlantsCodes'!$D$26,IF($P105=2,'3 PlantsCodes'!$D$27,IF($P105=3,'3 PlantsCodes'!$D$28,IF($P105=4,'3 PlantsCodes'!D100)))))*IF($R105=1,'3 PlantsCodes'!$D$31,IF(FI_Helsinki!$R105=2,'3 PlantsCodes'!$D$32)))</f>
        <v>89.172098206535395</v>
      </c>
      <c r="BP105" s="21">
        <f>IF($O105&gt;0,VLOOKUP($C105,[1]Helsinki!$AB$7:$AN$40,$O105),0)/(IF($Q105=1,'3 PlantsCodes'!$E$26,IF($Q105=3,'3 PlantsCodes'!$E$28,IF($Q105=4,'3 PlantsCodes'!$E$29,1)))*IF($R105=1,'3 PlantsCodes'!$E$31,IF($R105=2,'3 PlantsCodes'!$E$32)))</f>
        <v>0</v>
      </c>
      <c r="BQ105" s="21">
        <f>VLOOKUP($C105,[1]Helsinki!$AB$6:$AZ$40,$T105)</f>
        <v>28.577777777777776</v>
      </c>
      <c r="BR105" s="21">
        <f>VLOOKUP($C105,[1]Helsinki!$B$7:$Y$40,18)</f>
        <v>11.676460606061633</v>
      </c>
      <c r="BS105" s="21">
        <f>VLOOKUP($C105,[1]Helsinki!$B$7:$AA$40,26)</f>
        <v>0.40287703669528285</v>
      </c>
      <c r="BT105" s="22">
        <f>IF($V105=1,-[4]AB!$E$6,0)</f>
        <v>0</v>
      </c>
      <c r="BU105" s="63" t="s">
        <v>38</v>
      </c>
    </row>
    <row r="106" spans="1:73" x14ac:dyDescent="0.25">
      <c r="A106" s="192"/>
      <c r="B106" s="18">
        <v>11</v>
      </c>
      <c r="C106" s="26">
        <f t="shared" ref="C106:W106" si="100">IF(C77="","",C77)</f>
        <v>11</v>
      </c>
      <c r="D106" s="55" t="str">
        <f t="shared" si="100"/>
        <v>o</v>
      </c>
      <c r="E106" s="55" t="str">
        <f t="shared" si="100"/>
        <v>o+</v>
      </c>
      <c r="F106" s="54" t="str">
        <f t="shared" si="100"/>
        <v>o</v>
      </c>
      <c r="G106" s="54" t="str">
        <f t="shared" si="100"/>
        <v>o</v>
      </c>
      <c r="H106" s="54">
        <f t="shared" si="100"/>
        <v>1</v>
      </c>
      <c r="I106" s="54">
        <f t="shared" si="100"/>
        <v>2</v>
      </c>
      <c r="J106" s="54">
        <f t="shared" si="100"/>
        <v>2</v>
      </c>
      <c r="K106" s="54">
        <f t="shared" si="100"/>
        <v>1</v>
      </c>
      <c r="L106" s="54">
        <f t="shared" si="100"/>
        <v>2</v>
      </c>
      <c r="M106" s="96">
        <f t="shared" si="100"/>
        <v>2212</v>
      </c>
      <c r="N106" s="54">
        <f t="shared" si="100"/>
        <v>10</v>
      </c>
      <c r="O106" s="54">
        <f t="shared" si="100"/>
        <v>0</v>
      </c>
      <c r="P106" s="54">
        <f t="shared" si="100"/>
        <v>2</v>
      </c>
      <c r="Q106" s="54">
        <f t="shared" si="100"/>
        <v>0</v>
      </c>
      <c r="R106" s="54">
        <f t="shared" si="100"/>
        <v>2</v>
      </c>
      <c r="S106" s="54" t="str">
        <f t="shared" si="100"/>
        <v>o</v>
      </c>
      <c r="T106" s="26">
        <f t="shared" si="100"/>
        <v>19</v>
      </c>
      <c r="U106" s="54">
        <f t="shared" si="100"/>
        <v>0</v>
      </c>
      <c r="V106" s="54">
        <f t="shared" si="100"/>
        <v>0</v>
      </c>
      <c r="W106" s="19" t="str">
        <f t="shared" si="100"/>
        <v/>
      </c>
      <c r="X106" s="23">
        <f>IF(X77&gt;0,VLOOKUP(X77,'[3]2020_Envelope'!$BH$6:$CR$128,34),"")</f>
        <v>7.3256013022670219</v>
      </c>
      <c r="Y106" s="23">
        <f>IF(Y77&gt;0,VLOOKUP(Y77,'[3]2020_Envelope'!$BH$6:$CR$128,34),"")</f>
        <v>127.34986026413289</v>
      </c>
      <c r="Z106" s="23" t="str">
        <f>IF(Z77&gt;0,VLOOKUP(Z77,'[3]2020_Envelope'!$BH$6:$CR$128,34),"")</f>
        <v/>
      </c>
      <c r="AA106" s="23">
        <f>IF(AA77&gt;0,VLOOKUP(AA77,'[3]2020_Envelope'!$BH$6:$CR$128,34),"")</f>
        <v>89.798714969241303</v>
      </c>
      <c r="AB106" s="23" t="str">
        <f>IF(AB77&gt;0,VLOOKUP(AB77,'[3]2020_Envelope'!$BH$6:$CR$128,34),"")</f>
        <v/>
      </c>
      <c r="AC106" s="23" t="str">
        <f>IF(AC77&gt;0,VLOOKUP(AC77,'[3]2020_Envelope'!$BH$6:$CR$128,34),"")</f>
        <v/>
      </c>
      <c r="AD106" s="22">
        <f>IF(AD77&gt;0,VLOOKUP(AD77,'[3]2020_HVAC'!$EY$7:$KA$83,122),"")</f>
        <v>14.215995762711863</v>
      </c>
      <c r="AE106" s="22" t="str">
        <f>IF(AE77&gt;0,VLOOKUP(AE77,'[3]2020_HVAC'!$EY$7:$KA$83,122),"")</f>
        <v/>
      </c>
      <c r="AF106" s="22" t="str">
        <f>IF(AF77&gt;0,VLOOKUP(AF77,'[3]2020_HVAC'!$EY$7:$KA$83,122),"")</f>
        <v/>
      </c>
      <c r="AG106" s="61">
        <f>VLOOKUP($C106,[2]Performance!$A$3:$K$36,4)</f>
        <v>2</v>
      </c>
      <c r="AH106" s="61">
        <f t="shared" si="88"/>
        <v>124</v>
      </c>
      <c r="AI106" s="22">
        <f>IF(AI77&gt;0,VLOOKUP(AI77,'[3]2020_HVAC'!$EY$7:$KA$83,AH106),"")</f>
        <v>82.51236045413637</v>
      </c>
      <c r="AJ106" s="22" t="str">
        <f>IF(AJ77&gt;0,VLOOKUP(AJ77,'[3]2020_HVAC'!$EY$7:$KA$83,122),"")</f>
        <v/>
      </c>
      <c r="AK106" s="22">
        <f>IF(AK77&gt;0,VLOOKUP(AK77,'[3]2020_HVAC'!$EY$7:$KA$83,122),"")</f>
        <v>25.5</v>
      </c>
      <c r="AL106" s="22">
        <f>IF(AL77&gt;0,VLOOKUP(AL77,'[3]2020_HVAC'!$EY$7:$KA$83,122),"")</f>
        <v>2.851236773253472</v>
      </c>
      <c r="AM106" s="22" t="str">
        <f>IF(AM77&gt;0,VLOOKUP(AM77,'[3]2020_HVAC'!$EY$7:$KA$83,122),"")</f>
        <v/>
      </c>
      <c r="AN106" s="22" t="str">
        <f>IF(AN77&gt;0,VLOOKUP(AN77,'[3]2020_HVAC'!$EY$7:$KA$83,122),"")</f>
        <v/>
      </c>
      <c r="AO106" s="14">
        <f t="shared" si="92"/>
        <v>48937.527733604016</v>
      </c>
      <c r="AP106" s="23">
        <f>IF(AP77&gt;0,VLOOKUP(AP77,'[3]2020_Envelope'!$BH$6:$CR$128,35),"")</f>
        <v>3.5448471814314737</v>
      </c>
      <c r="AQ106" s="23">
        <f>IF(AQ77&gt;0,VLOOKUP(AQ77,'[3]2020_Envelope'!$BH$6:$CR$128,35),"")</f>
        <v>41.864248067916961</v>
      </c>
      <c r="AR106" s="23" t="str">
        <f>IF(AR77&gt;0,VLOOKUP(AR77,'[3]2020_Envelope'!$BH$6:$CR$128,35),"")</f>
        <v/>
      </c>
      <c r="AS106" s="23">
        <f>IF(AS77&gt;0,VLOOKUP(AS77,'[3]2020_Envelope'!$BH$6:$CR$128,35),"")</f>
        <v>82.717007394519356</v>
      </c>
      <c r="AT106" s="23" t="str">
        <f>IF(AT77&gt;0,VLOOKUP(AT77,'[3]2020_Envelope'!$BH$6:$CR$128,35),"")</f>
        <v/>
      </c>
      <c r="AU106" s="23" t="str">
        <f>IF(AU77&gt;0,VLOOKUP(AU77,'[3]2020_Envelope'!$BH$6:$CR$128,35),"")</f>
        <v/>
      </c>
      <c r="AV106" s="22">
        <f>IF(AV77&gt;0,VLOOKUP(AV77,'[3]2020_HVAC'!$EY$7:$KA$83,125),"")</f>
        <v>14.221739599383666</v>
      </c>
      <c r="AW106" s="22">
        <f>IF(AW77&gt;0,VLOOKUP(AW77,'[3]2020_HVAC'!$EY$7:$KA$83,125),"")</f>
        <v>13.725543434343432</v>
      </c>
      <c r="AX106" s="22" t="str">
        <f>IF(AX77&gt;0,VLOOKUP(AX77,'[3]2020_HVAC'!$EY$7:$KA$83,125),"")</f>
        <v/>
      </c>
      <c r="AY106" s="61">
        <f>VLOOKUP($C106,[1]Performance!$A$3:$K$36,4)</f>
        <v>2</v>
      </c>
      <c r="AZ106" s="61">
        <f t="shared" si="89"/>
        <v>127</v>
      </c>
      <c r="BA106" s="22">
        <f>IF(BA77&gt;0,VLOOKUP(BA77,'[3]2020_HVAC'!$EY$7:$KA$83,AZ106),"")</f>
        <v>33.119613177615804</v>
      </c>
      <c r="BB106" s="22" t="str">
        <f>IF(BB77&gt;0,VLOOKUP(BB77,'[3]2020_HVAC'!$EY$7:$KA$83,125),"")</f>
        <v/>
      </c>
      <c r="BC106" s="22">
        <f>IF(BC77&gt;0,VLOOKUP(BC77,'[3]2020_HVAC'!$EY$7:$KA$83,125),"")</f>
        <v>15.778474576271186</v>
      </c>
      <c r="BD106" s="22">
        <f>IF(BD77&gt;0,VLOOKUP(BD77,'[3]2020_HVAC'!$EY$7:$KA$83,125),"")</f>
        <v>0.20160260012903336</v>
      </c>
      <c r="BE106" s="22" t="str">
        <f>IF(BE77&gt;0,VLOOKUP(BE77,'[3]2020_HVAC'!$EY$7:$KA$83,125),"")</f>
        <v/>
      </c>
      <c r="BF106" s="22" t="str">
        <f>IF(BF77&gt;0,VLOOKUP(BF77,'[3]2020_HVAC'!$EY$7:$KA$83,125),"")</f>
        <v/>
      </c>
      <c r="BG106" s="14">
        <f t="shared" si="90"/>
        <v>203121.34527129479</v>
      </c>
      <c r="BH106" s="21">
        <f>IF($N106&gt;0,VLOOKUP($C106,[2]Helsinki!$AB$7:$AN$40,$N106))/((IF($P106=1,'3 PlantsCodes'!$D$26,IF($P106=2,'3 PlantsCodes'!$D$27,IF($P106=3,'3 PlantsCodes'!$D$28,IF($P106=4,'3 PlantsCodes'!#REF!)))))*IF($R106=1,'3 PlantsCodes'!$D$31,IF(FI_Helsinki!$R106=2,'3 PlantsCodes'!$D$32)))</f>
        <v>72.319441335710664</v>
      </c>
      <c r="BI106" s="21">
        <f>IF($O106&gt;0,VLOOKUP($C106,[2]Helsinki!$AB$7:$AN$40,$O106),0)/(IF($Q106=1,'3 PlantsCodes'!$E$26,IF($Q106=3,'3 PlantsCodes'!$E$28,IF($Q106=4,'3 PlantsCodes'!$E$29,1)))*IF($R106=1,'3 PlantsCodes'!$E$31,IF($R106=2,'3 PlantsCodes'!$E$32)))</f>
        <v>0</v>
      </c>
      <c r="BJ106" s="21">
        <f>VLOOKUP($C106,[2]Helsinki!$AB$6:$AZ$40,$T106)</f>
        <v>18.511111111111109</v>
      </c>
      <c r="BK106" s="21">
        <f>VLOOKUP($C106,[2]Helsinki!$B$7:$Y$40,18)</f>
        <v>11.353794285713454</v>
      </c>
      <c r="BL106" s="21">
        <f>VLOOKUP($C106,[2]Helsinki!$B$7:$AA$40,26)</f>
        <v>4.8463782735272218</v>
      </c>
      <c r="BM106" s="22">
        <f>IF($V106=1,-[4]SFH!$E$6,0)</f>
        <v>0</v>
      </c>
      <c r="BN106" s="63" t="s">
        <v>38</v>
      </c>
      <c r="BO106" s="21">
        <f>IF($N106&gt;0,VLOOKUP($C106,[1]Helsinki!$AB$7:$AN$40,$N106))/((IF($P106=1,'3 PlantsCodes'!$D$26,IF($P106=2,'3 PlantsCodes'!$D$27,IF($P106=3,'3 PlantsCodes'!$D$28,IF($P106=4,'3 PlantsCodes'!D101)))))*IF($R106=1,'3 PlantsCodes'!$D$31,IF(FI_Helsinki!$R106=2,'3 PlantsCodes'!$D$32)))</f>
        <v>69.981887965508349</v>
      </c>
      <c r="BP106" s="21">
        <f>IF($O106&gt;0,VLOOKUP($C106,[1]Helsinki!$AB$7:$AN$40,$O106),0)/(IF($Q106=1,'3 PlantsCodes'!$E$26,IF($Q106=3,'3 PlantsCodes'!$E$28,IF($Q106=4,'3 PlantsCodes'!$E$29,1)))*IF($R106=1,'3 PlantsCodes'!$E$31,IF($R106=2,'3 PlantsCodes'!$E$32)))</f>
        <v>0</v>
      </c>
      <c r="BQ106" s="21">
        <f>VLOOKUP($C106,[1]Helsinki!$AB$6:$AZ$40,$T106)</f>
        <v>28.577777777777776</v>
      </c>
      <c r="BR106" s="21">
        <f>VLOOKUP($C106,[1]Helsinki!$B$7:$Y$40,18)</f>
        <v>11.676460606061633</v>
      </c>
      <c r="BS106" s="21">
        <f>VLOOKUP($C106,[1]Helsinki!$B$7:$AA$40,26)</f>
        <v>4.6548436405844935</v>
      </c>
      <c r="BT106" s="22">
        <f>IF($V106=1,-[4]AB!$E$6,0)</f>
        <v>0</v>
      </c>
      <c r="BU106" s="63" t="s">
        <v>38</v>
      </c>
    </row>
    <row r="107" spans="1:73" x14ac:dyDescent="0.25">
      <c r="A107" s="192"/>
      <c r="B107" s="18">
        <v>12</v>
      </c>
      <c r="C107" s="26">
        <f t="shared" ref="C107:W107" si="101">IF(C78="","",C78)</f>
        <v>21</v>
      </c>
      <c r="D107" s="55" t="str">
        <f t="shared" si="101"/>
        <v>o+</v>
      </c>
      <c r="E107" s="55" t="str">
        <f t="shared" si="101"/>
        <v>o+</v>
      </c>
      <c r="F107" s="54" t="str">
        <f t="shared" si="101"/>
        <v>o</v>
      </c>
      <c r="G107" s="54" t="str">
        <f t="shared" si="101"/>
        <v>o</v>
      </c>
      <c r="H107" s="54">
        <f t="shared" si="101"/>
        <v>1</v>
      </c>
      <c r="I107" s="54">
        <f t="shared" si="101"/>
        <v>3</v>
      </c>
      <c r="J107" s="54">
        <f t="shared" si="101"/>
        <v>2</v>
      </c>
      <c r="K107" s="54">
        <f t="shared" si="101"/>
        <v>1</v>
      </c>
      <c r="L107" s="54">
        <f t="shared" si="101"/>
        <v>2</v>
      </c>
      <c r="M107" s="96">
        <f t="shared" si="101"/>
        <v>3212</v>
      </c>
      <c r="N107" s="54">
        <f t="shared" si="101"/>
        <v>10</v>
      </c>
      <c r="O107" s="54">
        <f t="shared" si="101"/>
        <v>0</v>
      </c>
      <c r="P107" s="54">
        <f t="shared" si="101"/>
        <v>2</v>
      </c>
      <c r="Q107" s="54">
        <f t="shared" si="101"/>
        <v>0</v>
      </c>
      <c r="R107" s="54">
        <f t="shared" si="101"/>
        <v>2</v>
      </c>
      <c r="S107" s="54" t="str">
        <f t="shared" si="101"/>
        <v>o</v>
      </c>
      <c r="T107" s="26">
        <f t="shared" si="101"/>
        <v>19</v>
      </c>
      <c r="U107" s="54">
        <f t="shared" si="101"/>
        <v>0</v>
      </c>
      <c r="V107" s="54">
        <f t="shared" si="101"/>
        <v>0</v>
      </c>
      <c r="W107" s="19" t="str">
        <f t="shared" si="101"/>
        <v/>
      </c>
      <c r="X107" s="23">
        <f>IF(X78&gt;0,VLOOKUP(X78,'[3]2020_Envelope'!$BH$6:$CR$128,34),"")</f>
        <v>10.988401953400535</v>
      </c>
      <c r="Y107" s="23">
        <f>IF(Y78&gt;0,VLOOKUP(Y78,'[3]2020_Envelope'!$BH$6:$CR$128,34),"")</f>
        <v>137.9623486194773</v>
      </c>
      <c r="Z107" s="23" t="str">
        <f>IF(Z78&gt;0,VLOOKUP(Z78,'[3]2020_Envelope'!$BH$6:$CR$128,34),"")</f>
        <v/>
      </c>
      <c r="AA107" s="23">
        <f>IF(AA78&gt;0,VLOOKUP(AA78,'[3]2020_Envelope'!$BH$6:$CR$128,34),"")</f>
        <v>89.798714969241303</v>
      </c>
      <c r="AB107" s="23" t="str">
        <f>IF(AB78&gt;0,VLOOKUP(AB78,'[3]2020_Envelope'!$BH$6:$CR$128,34),"")</f>
        <v/>
      </c>
      <c r="AC107" s="23" t="str">
        <f>IF(AC78&gt;0,VLOOKUP(AC78,'[3]2020_Envelope'!$BH$6:$CR$128,34),"")</f>
        <v/>
      </c>
      <c r="AD107" s="22">
        <f>IF(AD78&gt;0,VLOOKUP(AD78,'[3]2020_HVAC'!$EY$7:$KA$83,122),"")</f>
        <v>14.215995762711863</v>
      </c>
      <c r="AE107" s="22" t="str">
        <f>IF(AE78&gt;0,VLOOKUP(AE78,'[3]2020_HVAC'!$EY$7:$KA$83,122),"")</f>
        <v/>
      </c>
      <c r="AF107" s="22" t="str">
        <f>IF(AF78&gt;0,VLOOKUP(AF78,'[3]2020_HVAC'!$EY$7:$KA$83,122),"")</f>
        <v/>
      </c>
      <c r="AG107" s="61">
        <f>VLOOKUP($C107,[2]Performance!$A$3:$K$36,4)</f>
        <v>2</v>
      </c>
      <c r="AH107" s="61">
        <f t="shared" si="88"/>
        <v>124</v>
      </c>
      <c r="AI107" s="22">
        <f>IF(AI78&gt;0,VLOOKUP(AI78,'[3]2020_HVAC'!$EY$7:$KA$83,AH107),"")</f>
        <v>82.51236045413637</v>
      </c>
      <c r="AJ107" s="22" t="str">
        <f>IF(AJ78&gt;0,VLOOKUP(AJ78,'[3]2020_HVAC'!$EY$7:$KA$83,122),"")</f>
        <v/>
      </c>
      <c r="AK107" s="22">
        <f>IF(AK78&gt;0,VLOOKUP(AK78,'[3]2020_HVAC'!$EY$7:$KA$83,122),"")</f>
        <v>25.5</v>
      </c>
      <c r="AL107" s="22">
        <f>IF(AL78&gt;0,VLOOKUP(AL78,'[3]2020_HVAC'!$EY$7:$KA$83,122),"")</f>
        <v>2.851236773253472</v>
      </c>
      <c r="AM107" s="22" t="str">
        <f>IF(AM78&gt;0,VLOOKUP(AM78,'[3]2020_HVAC'!$EY$7:$KA$83,122),"")</f>
        <v/>
      </c>
      <c r="AN107" s="22" t="str">
        <f>IF(AN78&gt;0,VLOOKUP(AN78,'[3]2020_HVAC'!$EY$7:$KA$83,122),"")</f>
        <v/>
      </c>
      <c r="AO107" s="14">
        <f t="shared" si="92"/>
        <v>50936.068194510925</v>
      </c>
      <c r="AP107" s="23">
        <f>IF(AP78&gt;0,VLOOKUP(AP78,'[3]2020_Envelope'!$BH$6:$CR$128,35),"")</f>
        <v>5.3172707721472108</v>
      </c>
      <c r="AQ107" s="23">
        <f>IF(AQ78&gt;0,VLOOKUP(AQ78,'[3]2020_Envelope'!$BH$6:$CR$128,35),"")</f>
        <v>45.352935406910049</v>
      </c>
      <c r="AR107" s="23" t="str">
        <f>IF(AR78&gt;0,VLOOKUP(AR78,'[3]2020_Envelope'!$BH$6:$CR$128,35),"")</f>
        <v/>
      </c>
      <c r="AS107" s="23">
        <f>IF(AS78&gt;0,VLOOKUP(AS78,'[3]2020_Envelope'!$BH$6:$CR$128,35),"")</f>
        <v>82.717007394519356</v>
      </c>
      <c r="AT107" s="23" t="str">
        <f>IF(AT78&gt;0,VLOOKUP(AT78,'[3]2020_Envelope'!$BH$6:$CR$128,35),"")</f>
        <v/>
      </c>
      <c r="AU107" s="23" t="str">
        <f>IF(AU78&gt;0,VLOOKUP(AU78,'[3]2020_Envelope'!$BH$6:$CR$128,35),"")</f>
        <v/>
      </c>
      <c r="AV107" s="22">
        <f>IF(AV78&gt;0,VLOOKUP(AV78,'[3]2020_HVAC'!$EY$7:$KA$83,125),"")</f>
        <v>14.221739599383666</v>
      </c>
      <c r="AW107" s="22">
        <f>IF(AW78&gt;0,VLOOKUP(AW78,'[3]2020_HVAC'!$EY$7:$KA$83,125),"")</f>
        <v>13.725543434343432</v>
      </c>
      <c r="AX107" s="22" t="str">
        <f>IF(AX78&gt;0,VLOOKUP(AX78,'[3]2020_HVAC'!$EY$7:$KA$83,125),"")</f>
        <v/>
      </c>
      <c r="AY107" s="61">
        <f>VLOOKUP($C107,[1]Performance!$A$3:$K$36,4)</f>
        <v>2</v>
      </c>
      <c r="AZ107" s="61">
        <f t="shared" si="89"/>
        <v>127</v>
      </c>
      <c r="BA107" s="22">
        <f>IF(BA78&gt;0,VLOOKUP(BA78,'[3]2020_HVAC'!$EY$7:$KA$83,AZ107),"")</f>
        <v>33.119613177615804</v>
      </c>
      <c r="BB107" s="22" t="str">
        <f>IF(BB78&gt;0,VLOOKUP(BB78,'[3]2020_HVAC'!$EY$7:$KA$83,125),"")</f>
        <v/>
      </c>
      <c r="BC107" s="22">
        <f>IF(BC78&gt;0,VLOOKUP(BC78,'[3]2020_HVAC'!$EY$7:$KA$83,125),"")</f>
        <v>15.778474576271186</v>
      </c>
      <c r="BD107" s="22">
        <f>IF(BD78&gt;0,VLOOKUP(BD78,'[3]2020_HVAC'!$EY$7:$KA$83,125),"")</f>
        <v>0.20160260012903336</v>
      </c>
      <c r="BE107" s="22" t="str">
        <f>IF(BE78&gt;0,VLOOKUP(BE78,'[3]2020_HVAC'!$EY$7:$KA$83,125),"")</f>
        <v/>
      </c>
      <c r="BF107" s="22" t="str">
        <f>IF(BF78&gt;0,VLOOKUP(BF78,'[3]2020_HVAC'!$EY$7:$KA$83,125),"")</f>
        <v/>
      </c>
      <c r="BG107" s="14">
        <f t="shared" si="90"/>
        <v>208329.84509170652</v>
      </c>
      <c r="BH107" s="21">
        <f>IF($N107&gt;0,VLOOKUP($C107,[2]Helsinki!$AB$7:$AN$40,$N107))/((IF($P107=1,'3 PlantsCodes'!$D$26,IF($P107=2,'3 PlantsCodes'!$D$27,IF($P107=3,'3 PlantsCodes'!$D$28,IF($P107=4,'3 PlantsCodes'!#REF!)))))*IF($R107=1,'3 PlantsCodes'!$D$31,IF(FI_Helsinki!$R107=2,'3 PlantsCodes'!$D$32)))</f>
        <v>66.894866709581464</v>
      </c>
      <c r="BI107" s="21">
        <f>IF($O107&gt;0,VLOOKUP($C107,[2]Helsinki!$AB$7:$AN$40,$O107),0)/(IF($Q107=1,'3 PlantsCodes'!$E$26,IF($Q107=3,'3 PlantsCodes'!$E$28,IF($Q107=4,'3 PlantsCodes'!$E$29,1)))*IF($R107=1,'3 PlantsCodes'!$E$31,IF($R107=2,'3 PlantsCodes'!$E$32)))</f>
        <v>0</v>
      </c>
      <c r="BJ107" s="21">
        <f>VLOOKUP($C107,[2]Helsinki!$AB$6:$AZ$40,$T107)</f>
        <v>18.511111111111109</v>
      </c>
      <c r="BK107" s="21">
        <f>VLOOKUP($C107,[2]Helsinki!$B$7:$Y$40,18)</f>
        <v>11.353794285713454</v>
      </c>
      <c r="BL107" s="21">
        <f>VLOOKUP($C107,[2]Helsinki!$B$7:$AA$40,26)</f>
        <v>4.8363221768486184</v>
      </c>
      <c r="BM107" s="22">
        <f>IF($V107=1,-[4]SFH!$E$6,0)</f>
        <v>0</v>
      </c>
      <c r="BN107" s="63" t="s">
        <v>38</v>
      </c>
      <c r="BO107" s="21">
        <f>IF($N107&gt;0,VLOOKUP($C107,[1]Helsinki!$AB$7:$AN$40,$N107))/((IF($P107=1,'3 PlantsCodes'!$D$26,IF($P107=2,'3 PlantsCodes'!$D$27,IF($P107=3,'3 PlantsCodes'!$D$28,IF($P107=4,'3 PlantsCodes'!D102)))))*IF($R107=1,'3 PlantsCodes'!$D$31,IF(FI_Helsinki!$R107=2,'3 PlantsCodes'!$D$32)))</f>
        <v>66.379692765937804</v>
      </c>
      <c r="BP107" s="21">
        <f>IF($O107&gt;0,VLOOKUP($C107,[1]Helsinki!$AB$7:$AN$40,$O107),0)/(IF($Q107=1,'3 PlantsCodes'!$E$26,IF($Q107=3,'3 PlantsCodes'!$E$28,IF($Q107=4,'3 PlantsCodes'!$E$29,1)))*IF($R107=1,'3 PlantsCodes'!$E$31,IF($R107=2,'3 PlantsCodes'!$E$32)))</f>
        <v>0</v>
      </c>
      <c r="BQ107" s="21">
        <f>VLOOKUP($C107,[1]Helsinki!$AB$6:$AZ$40,$T107)</f>
        <v>28.577777777777776</v>
      </c>
      <c r="BR107" s="21">
        <f>VLOOKUP($C107,[1]Helsinki!$B$7:$Y$40,18)</f>
        <v>11.676460606061633</v>
      </c>
      <c r="BS107" s="21">
        <f>VLOOKUP($C107,[1]Helsinki!$B$7:$AA$40,26)</f>
        <v>4.6497125829283235</v>
      </c>
      <c r="BT107" s="22">
        <f>IF($V107=1,-[4]AB!$E$6,0)</f>
        <v>0</v>
      </c>
      <c r="BU107" s="63" t="s">
        <v>38</v>
      </c>
    </row>
    <row r="108" spans="1:73" x14ac:dyDescent="0.25">
      <c r="A108" s="192"/>
      <c r="B108" s="18">
        <v>13</v>
      </c>
      <c r="C108" s="26">
        <f>IF(C79="","",C79)</f>
        <v>33</v>
      </c>
      <c r="D108" s="55" t="str">
        <f>IF(D79="","",D79)</f>
        <v>+</v>
      </c>
      <c r="E108" s="55" t="str">
        <f>IF(E79="","",E79)</f>
        <v>+</v>
      </c>
      <c r="F108" s="54" t="str">
        <f t="shared" ref="F108:W108" si="102">IF(F79="","",F79)</f>
        <v>o</v>
      </c>
      <c r="G108" s="54" t="str">
        <f t="shared" si="102"/>
        <v>o</v>
      </c>
      <c r="H108" s="54">
        <f t="shared" si="102"/>
        <v>1</v>
      </c>
      <c r="I108" s="54">
        <f t="shared" si="102"/>
        <v>4</v>
      </c>
      <c r="J108" s="54">
        <f t="shared" si="102"/>
        <v>3</v>
      </c>
      <c r="K108" s="54">
        <f t="shared" si="102"/>
        <v>1</v>
      </c>
      <c r="L108" s="54">
        <f t="shared" si="102"/>
        <v>2</v>
      </c>
      <c r="M108" s="96">
        <f t="shared" si="102"/>
        <v>4312</v>
      </c>
      <c r="N108" s="54">
        <f t="shared" si="102"/>
        <v>10</v>
      </c>
      <c r="O108" s="54">
        <f t="shared" si="102"/>
        <v>0</v>
      </c>
      <c r="P108" s="54">
        <f t="shared" si="102"/>
        <v>2</v>
      </c>
      <c r="Q108" s="54">
        <f t="shared" si="102"/>
        <v>0</v>
      </c>
      <c r="R108" s="54">
        <f t="shared" si="102"/>
        <v>2</v>
      </c>
      <c r="S108" s="54" t="str">
        <f t="shared" si="102"/>
        <v>o</v>
      </c>
      <c r="T108" s="26">
        <f t="shared" si="102"/>
        <v>19</v>
      </c>
      <c r="U108" s="54">
        <f t="shared" si="102"/>
        <v>0</v>
      </c>
      <c r="V108" s="54">
        <f t="shared" si="102"/>
        <v>0</v>
      </c>
      <c r="W108" s="19" t="str">
        <f t="shared" si="102"/>
        <v/>
      </c>
      <c r="X108" s="23">
        <f>IF(X79&gt;0,VLOOKUP(X79,'[3]2020_Envelope'!$BH$6:$CR$128,34),"")</f>
        <v>14.651202604534044</v>
      </c>
      <c r="Y108" s="23">
        <f>IF(Y79&gt;0,VLOOKUP(Y79,'[3]2020_Envelope'!$BH$6:$CR$128,34),"")</f>
        <v>148.57483697482166</v>
      </c>
      <c r="Z108" s="23" t="str">
        <f>IF(Z79&gt;0,VLOOKUP(Z79,'[3]2020_Envelope'!$BH$6:$CR$128,34),"")</f>
        <v/>
      </c>
      <c r="AA108" s="23">
        <f>IF(AA79&gt;0,VLOOKUP(AA79,'[3]2020_Envelope'!$BH$6:$CR$128,34),"")</f>
        <v>118.04290523581683</v>
      </c>
      <c r="AB108" s="23" t="str">
        <f>IF(AB79&gt;0,VLOOKUP(AB79,'[3]2020_Envelope'!$BH$6:$CR$128,34),"")</f>
        <v/>
      </c>
      <c r="AC108" s="23" t="str">
        <f>IF(AC79&gt;0,VLOOKUP(AC79,'[3]2020_Envelope'!$BH$6:$CR$128,34),"")</f>
        <v/>
      </c>
      <c r="AD108" s="22">
        <f>IF(AD79&gt;0,VLOOKUP(AD79,'[3]2020_HVAC'!$EY$7:$KA$83,122),"")</f>
        <v>14.215995762711863</v>
      </c>
      <c r="AE108" s="22" t="str">
        <f>IF(AE79&gt;0,VLOOKUP(AE79,'[3]2020_HVAC'!$EY$7:$KA$83,122),"")</f>
        <v/>
      </c>
      <c r="AF108" s="22" t="str">
        <f>IF(AF79&gt;0,VLOOKUP(AF79,'[3]2020_HVAC'!$EY$7:$KA$83,122),"")</f>
        <v/>
      </c>
      <c r="AG108" s="61">
        <f>VLOOKUP($C108,[2]Performance!$A$3:$K$36,4)</f>
        <v>2</v>
      </c>
      <c r="AH108" s="61">
        <f t="shared" si="88"/>
        <v>124</v>
      </c>
      <c r="AI108" s="22">
        <f>IF(AI79&gt;0,VLOOKUP(AI79,'[3]2020_HVAC'!$EY$7:$KA$83,AH108),"")</f>
        <v>82.51236045413637</v>
      </c>
      <c r="AJ108" s="22" t="str">
        <f>IF(AJ79&gt;0,VLOOKUP(AJ79,'[3]2020_HVAC'!$EY$7:$KA$83,122),"")</f>
        <v/>
      </c>
      <c r="AK108" s="22">
        <f>IF(AK79&gt;0,VLOOKUP(AK79,'[3]2020_HVAC'!$EY$7:$KA$83,122),"")</f>
        <v>25.5</v>
      </c>
      <c r="AL108" s="22">
        <f>IF(AL79&gt;0,VLOOKUP(AL79,'[3]2020_HVAC'!$EY$7:$KA$83,122),"")</f>
        <v>2.851236773253472</v>
      </c>
      <c r="AM108" s="22" t="str">
        <f>IF(AM79&gt;0,VLOOKUP(AM79,'[3]2020_HVAC'!$EY$7:$KA$83,122),"")</f>
        <v/>
      </c>
      <c r="AN108" s="22" t="str">
        <f>IF(AN79&gt;0,VLOOKUP(AN79,'[3]2020_HVAC'!$EY$7:$KA$83,122),"")</f>
        <v/>
      </c>
      <c r="AO108" s="14">
        <f t="shared" si="92"/>
        <v>56888.795292738396</v>
      </c>
      <c r="AP108" s="23">
        <f>IF(AP79&gt;0,VLOOKUP(AP79,'[3]2020_Envelope'!$BH$6:$CR$128,35),"")</f>
        <v>7.0896943628629474</v>
      </c>
      <c r="AQ108" s="23">
        <f>IF(AQ79&gt;0,VLOOKUP(AQ79,'[3]2020_Envelope'!$BH$6:$CR$128,35),"")</f>
        <v>48.841622745903116</v>
      </c>
      <c r="AR108" s="23" t="str">
        <f>IF(AR79&gt;0,VLOOKUP(AR79,'[3]2020_Envelope'!$BH$6:$CR$128,35),"")</f>
        <v/>
      </c>
      <c r="AS108" s="23">
        <f>IF(AS79&gt;0,VLOOKUP(AS79,'[3]2020_Envelope'!$BH$6:$CR$128,35),"")</f>
        <v>108.73380391474555</v>
      </c>
      <c r="AT108" s="23" t="str">
        <f>IF(AT79&gt;0,VLOOKUP(AT79,'[3]2020_Envelope'!$BH$6:$CR$128,35),"")</f>
        <v/>
      </c>
      <c r="AU108" s="23" t="str">
        <f>IF(AU79&gt;0,VLOOKUP(AU79,'[3]2020_Envelope'!$BH$6:$CR$128,35),"")</f>
        <v/>
      </c>
      <c r="AV108" s="22">
        <f>IF(AV79&gt;0,VLOOKUP(AV79,'[3]2020_HVAC'!$EY$7:$KA$83,125),"")</f>
        <v>14.221739599383666</v>
      </c>
      <c r="AW108" s="22">
        <f>IF(AW79&gt;0,VLOOKUP(AW79,'[3]2020_HVAC'!$EY$7:$KA$83,125),"")</f>
        <v>13.725543434343432</v>
      </c>
      <c r="AX108" s="22" t="str">
        <f>IF(AX79&gt;0,VLOOKUP(AX79,'[3]2020_HVAC'!$EY$7:$KA$83,125),"")</f>
        <v/>
      </c>
      <c r="AY108" s="61">
        <f>VLOOKUP($C108,[1]Performance!$A$3:$K$36,4)</f>
        <v>2</v>
      </c>
      <c r="AZ108" s="61">
        <f t="shared" si="89"/>
        <v>127</v>
      </c>
      <c r="BA108" s="22">
        <f>IF(BA79&gt;0,VLOOKUP(BA79,'[3]2020_HVAC'!$EY$7:$KA$83,AZ108),"")</f>
        <v>33.119613177615804</v>
      </c>
      <c r="BB108" s="22" t="str">
        <f>IF(BB79&gt;0,VLOOKUP(BB79,'[3]2020_HVAC'!$EY$7:$KA$83,125),"")</f>
        <v/>
      </c>
      <c r="BC108" s="22">
        <f>IF(BC79&gt;0,VLOOKUP(BC79,'[3]2020_HVAC'!$EY$7:$KA$83,125),"")</f>
        <v>15.778474576271186</v>
      </c>
      <c r="BD108" s="22">
        <f>IF(BD79&gt;0,VLOOKUP(BD79,'[3]2020_HVAC'!$EY$7:$KA$83,125),"")</f>
        <v>0.20160260012903336</v>
      </c>
      <c r="BE108" s="22" t="str">
        <f>IF(BE79&gt;0,VLOOKUP(BE79,'[3]2020_HVAC'!$EY$7:$KA$83,125),"")</f>
        <v/>
      </c>
      <c r="BF108" s="22" t="str">
        <f>IF(BF79&gt;0,VLOOKUP(BF79,'[3]2020_HVAC'!$EY$7:$KA$83,125),"")</f>
        <v/>
      </c>
      <c r="BG108" s="14">
        <f t="shared" si="90"/>
        <v>239294.97346714218</v>
      </c>
      <c r="BH108" s="21">
        <f>IF($N108&gt;0,VLOOKUP($C108,[2]Helsinki!$AB$7:$AN$40,$N108))/((IF($P108=1,'3 PlantsCodes'!$D$26,IF($P108=2,'3 PlantsCodes'!$D$27,IF($P108=3,'3 PlantsCodes'!$D$28,IF($P108=4,'3 PlantsCodes'!#REF!)))))*IF($R108=1,'3 PlantsCodes'!$D$31,IF(FI_Helsinki!$R108=2,'3 PlantsCodes'!$D$32)))</f>
        <v>58.297489522145263</v>
      </c>
      <c r="BI108" s="21">
        <f>IF($O108&gt;0,VLOOKUP($C108,[2]Helsinki!$AB$7:$AN$40,$O108),0)/(IF($Q108=1,'3 PlantsCodes'!$E$26,IF($Q108=3,'3 PlantsCodes'!$E$28,IF($Q108=4,'3 PlantsCodes'!$E$29,1)))*IF($R108=1,'3 PlantsCodes'!$E$31,IF($R108=2,'3 PlantsCodes'!$E$32)))</f>
        <v>0</v>
      </c>
      <c r="BJ108" s="21">
        <f>VLOOKUP($C108,[2]Helsinki!$AB$6:$AZ$40,$T108)</f>
        <v>18.511111111111109</v>
      </c>
      <c r="BK108" s="21">
        <f>VLOOKUP($C108,[2]Helsinki!$B$7:$Y$40,18)</f>
        <v>11.353794285713454</v>
      </c>
      <c r="BL108" s="21">
        <f>VLOOKUP($C108,[2]Helsinki!$B$7:$AA$40,26)</f>
        <v>4.81877414784105</v>
      </c>
      <c r="BM108" s="22">
        <f>IF($V108=1,-[4]SFH!$E$6,0)</f>
        <v>0</v>
      </c>
      <c r="BN108" s="63" t="s">
        <v>38</v>
      </c>
      <c r="BO108" s="21">
        <f>IF($N108&gt;0,VLOOKUP($C108,[1]Helsinki!$AB$7:$AN$40,$N108))/((IF($P108=1,'3 PlantsCodes'!$D$26,IF($P108=2,'3 PlantsCodes'!$D$27,IF($P108=3,'3 PlantsCodes'!$D$28,IF($P108=4,'3 PlantsCodes'!D103)))))*IF($R108=1,'3 PlantsCodes'!$D$31,IF(FI_Helsinki!$R108=2,'3 PlantsCodes'!$D$32)))</f>
        <v>60.031689686931387</v>
      </c>
      <c r="BP108" s="21">
        <f>IF($O108&gt;0,VLOOKUP($C108,[1]Helsinki!$AB$7:$AN$40,$O108),0)/(IF($Q108=1,'3 PlantsCodes'!$E$26,IF($Q108=3,'3 PlantsCodes'!$E$28,IF($Q108=4,'3 PlantsCodes'!$E$29,1)))*IF($R108=1,'3 PlantsCodes'!$E$31,IF($R108=2,'3 PlantsCodes'!$E$32)))</f>
        <v>0</v>
      </c>
      <c r="BQ108" s="21">
        <f>VLOOKUP($C108,[1]Helsinki!$AB$6:$AZ$40,$T108)</f>
        <v>28.577777777777776</v>
      </c>
      <c r="BR108" s="21">
        <f>VLOOKUP($C108,[1]Helsinki!$B$7:$Y$40,18)</f>
        <v>11.676460606061633</v>
      </c>
      <c r="BS108" s="21">
        <f>VLOOKUP($C108,[1]Helsinki!$B$7:$AA$40,26)</f>
        <v>4.6386446217201245</v>
      </c>
      <c r="BT108" s="22">
        <f>IF($V108=1,-[4]AB!$E$6,0)</f>
        <v>0</v>
      </c>
      <c r="BU108" s="63" t="s">
        <v>38</v>
      </c>
    </row>
    <row r="109" spans="1:73" x14ac:dyDescent="0.25">
      <c r="A109" s="192"/>
      <c r="B109" s="18">
        <v>14</v>
      </c>
      <c r="C109" s="26">
        <f t="shared" ref="C109:W109" si="103">IF(C80="","",C80)</f>
        <v>31</v>
      </c>
      <c r="D109" s="55" t="str">
        <f t="shared" si="103"/>
        <v>+</v>
      </c>
      <c r="E109" s="55" t="str">
        <f t="shared" si="103"/>
        <v>+</v>
      </c>
      <c r="F109" s="54" t="str">
        <f t="shared" si="103"/>
        <v>o</v>
      </c>
      <c r="G109" s="54" t="str">
        <f t="shared" si="103"/>
        <v>o</v>
      </c>
      <c r="H109" s="54">
        <f t="shared" si="103"/>
        <v>0</v>
      </c>
      <c r="I109" s="54">
        <f t="shared" si="103"/>
        <v>4</v>
      </c>
      <c r="J109" s="54">
        <f t="shared" si="103"/>
        <v>3</v>
      </c>
      <c r="K109" s="54">
        <f t="shared" si="103"/>
        <v>1</v>
      </c>
      <c r="L109" s="54">
        <f t="shared" si="103"/>
        <v>1</v>
      </c>
      <c r="M109" s="96">
        <f t="shared" si="103"/>
        <v>4311</v>
      </c>
      <c r="N109" s="54">
        <f t="shared" si="103"/>
        <v>9</v>
      </c>
      <c r="O109" s="54">
        <f t="shared" si="103"/>
        <v>0</v>
      </c>
      <c r="P109" s="54">
        <f t="shared" si="103"/>
        <v>2</v>
      </c>
      <c r="Q109" s="54">
        <f t="shared" si="103"/>
        <v>0</v>
      </c>
      <c r="R109" s="54">
        <f t="shared" si="103"/>
        <v>2</v>
      </c>
      <c r="S109" s="54" t="str">
        <f t="shared" si="103"/>
        <v>o</v>
      </c>
      <c r="T109" s="26">
        <f t="shared" si="103"/>
        <v>24</v>
      </c>
      <c r="U109" s="54">
        <f t="shared" si="103"/>
        <v>1</v>
      </c>
      <c r="V109" s="54">
        <f t="shared" si="103"/>
        <v>0</v>
      </c>
      <c r="W109" s="19" t="str">
        <f t="shared" si="103"/>
        <v/>
      </c>
      <c r="X109" s="23">
        <f>IF(X80&gt;0,VLOOKUP(X80,'[3]2020_Envelope'!$BH$6:$CR$128,34),"")</f>
        <v>14.651202604534044</v>
      </c>
      <c r="Y109" s="23">
        <f>IF(Y80&gt;0,VLOOKUP(Y80,'[3]2020_Envelope'!$BH$6:$CR$128,34),"")</f>
        <v>148.57483697482166</v>
      </c>
      <c r="Z109" s="23" t="str">
        <f>IF(Z80&gt;0,VLOOKUP(Z80,'[3]2020_Envelope'!$BH$6:$CR$128,34),"")</f>
        <v/>
      </c>
      <c r="AA109" s="23">
        <f>IF(AA80&gt;0,VLOOKUP(AA80,'[3]2020_Envelope'!$BH$6:$CR$128,34),"")</f>
        <v>118.04290523581683</v>
      </c>
      <c r="AB109" s="23" t="str">
        <f>IF(AB80&gt;0,VLOOKUP(AB80,'[3]2020_Envelope'!$BH$6:$CR$128,34),"")</f>
        <v/>
      </c>
      <c r="AC109" s="23" t="str">
        <f>IF(AC80&gt;0,VLOOKUP(AC80,'[3]2020_Envelope'!$BH$6:$CR$128,34),"")</f>
        <v/>
      </c>
      <c r="AD109" s="22" t="str">
        <f>IF(AD80&gt;0,VLOOKUP(AD80,'[3]2020_HVAC'!$EY$7:$KA$83,122),"")</f>
        <v/>
      </c>
      <c r="AE109" s="22" t="str">
        <f>IF(AE80&gt;0,VLOOKUP(AE80,'[3]2020_HVAC'!$EY$7:$KA$83,122),"")</f>
        <v/>
      </c>
      <c r="AF109" s="22" t="str">
        <f>IF(AF80&gt;0,VLOOKUP(AF80,'[3]2020_HVAC'!$EY$7:$KA$83,122),"")</f>
        <v/>
      </c>
      <c r="AG109" s="61">
        <f>VLOOKUP($C109,[2]Performance!$A$3:$K$36,4)</f>
        <v>2</v>
      </c>
      <c r="AH109" s="61">
        <f t="shared" si="88"/>
        <v>124</v>
      </c>
      <c r="AI109" s="22">
        <f>IF(AI80&gt;0,VLOOKUP(AI80,'[3]2020_HVAC'!$EY$7:$KA$83,AH109),"")</f>
        <v>16.992857142857144</v>
      </c>
      <c r="AJ109" s="22" t="str">
        <f>IF(AJ80&gt;0,VLOOKUP(AJ80,'[3]2020_HVAC'!$EY$7:$KA$83,122),"")</f>
        <v/>
      </c>
      <c r="AK109" s="22">
        <f>IF(AK80&gt;0,VLOOKUP(AK80,'[3]2020_HVAC'!$EY$7:$KA$83,122),"")</f>
        <v>25.5</v>
      </c>
      <c r="AL109" s="22">
        <f>IF(AL80&gt;0,VLOOKUP(AL80,'[3]2020_HVAC'!$EY$7:$KA$83,122),"")</f>
        <v>2.851236773253472</v>
      </c>
      <c r="AM109" s="22">
        <f>IF(AM80&gt;0,VLOOKUP(AM80,'[3]2020_HVAC'!$EY$7:$KA$83,122),"")</f>
        <v>8.6537142857142779</v>
      </c>
      <c r="AN109" s="22" t="str">
        <f>IF(AN80&gt;0,VLOOKUP(AN80,'[3]2020_HVAC'!$EY$7:$KA$83,122),"")</f>
        <v/>
      </c>
      <c r="AO109" s="14">
        <f t="shared" si="92"/>
        <v>46937.345422379643</v>
      </c>
      <c r="AP109" s="23">
        <f>IF(AP80&gt;0,VLOOKUP(AP80,'[3]2020_Envelope'!$BH$6:$CR$128,35),"")</f>
        <v>7.0896943628629474</v>
      </c>
      <c r="AQ109" s="23">
        <f>IF(AQ80&gt;0,VLOOKUP(AQ80,'[3]2020_Envelope'!$BH$6:$CR$128,35),"")</f>
        <v>48.841622745903116</v>
      </c>
      <c r="AR109" s="23" t="str">
        <f>IF(AR80&gt;0,VLOOKUP(AR80,'[3]2020_Envelope'!$BH$6:$CR$128,35),"")</f>
        <v/>
      </c>
      <c r="AS109" s="23">
        <f>IF(AS80&gt;0,VLOOKUP(AS80,'[3]2020_Envelope'!$BH$6:$CR$128,35),"")</f>
        <v>108.73380391474555</v>
      </c>
      <c r="AT109" s="23" t="str">
        <f>IF(AT80&gt;0,VLOOKUP(AT80,'[3]2020_Envelope'!$BH$6:$CR$128,35),"")</f>
        <v/>
      </c>
      <c r="AU109" s="23" t="str">
        <f>IF(AU80&gt;0,VLOOKUP(AU80,'[3]2020_Envelope'!$BH$6:$CR$128,35),"")</f>
        <v/>
      </c>
      <c r="AV109" s="22" t="str">
        <f>IF(AV80&gt;0,VLOOKUP(AV80,'[3]2020_HVAC'!$EY$7:$KA$83,125),"")</f>
        <v/>
      </c>
      <c r="AW109" s="22" t="str">
        <f>IF(AW80&gt;0,VLOOKUP(AW80,'[3]2020_HVAC'!$EY$7:$KA$83,125),"")</f>
        <v/>
      </c>
      <c r="AX109" s="22" t="str">
        <f>IF(AX80&gt;0,VLOOKUP(AX80,'[3]2020_HVAC'!$EY$7:$KA$83,125),"")</f>
        <v/>
      </c>
      <c r="AY109" s="61">
        <f>VLOOKUP($C109,[1]Performance!$A$3:$K$36,4)</f>
        <v>2</v>
      </c>
      <c r="AZ109" s="61">
        <f t="shared" si="89"/>
        <v>127</v>
      </c>
      <c r="BA109" s="22">
        <f>IF(BA80&gt;0,VLOOKUP(BA80,'[3]2020_HVAC'!$EY$7:$KA$83,AZ109),"")</f>
        <v>7.6896969696969686</v>
      </c>
      <c r="BB109" s="22" t="str">
        <f>IF(BB80&gt;0,VLOOKUP(BB80,'[3]2020_HVAC'!$EY$7:$KA$83,125),"")</f>
        <v/>
      </c>
      <c r="BC109" s="22">
        <f>IF(BC80&gt;0,VLOOKUP(BC80,'[3]2020_HVAC'!$EY$7:$KA$83,125),"")</f>
        <v>15.778474576271186</v>
      </c>
      <c r="BD109" s="22">
        <f>IF(BD80&gt;0,VLOOKUP(BD80,'[3]2020_HVAC'!$EY$7:$KA$83,125),"")</f>
        <v>0.20160260012903336</v>
      </c>
      <c r="BE109" s="22">
        <f>IF(BE80&gt;0,VLOOKUP(BE80,'[3]2020_HVAC'!$EY$7:$KA$83,125),"")</f>
        <v>10.627878787878776</v>
      </c>
      <c r="BF109" s="22" t="str">
        <f>IF(BF80&gt;0,VLOOKUP(BF80,'[3]2020_HVAC'!$EY$7:$KA$83,125),"")</f>
        <v/>
      </c>
      <c r="BG109" s="14">
        <f t="shared" si="90"/>
        <v>196973.14621791273</v>
      </c>
      <c r="BH109" s="21">
        <f>IF($N109&gt;0,VLOOKUP($C109,[2]Helsinki!$AB$7:$AN$40,$N109))/((IF($P109=1,'3 PlantsCodes'!$D$26,IF($P109=2,'3 PlantsCodes'!$D$27,IF($P109=3,'3 PlantsCodes'!$D$28,IF($P109=4,'3 PlantsCodes'!#REF!)))))*IF($R109=1,'3 PlantsCodes'!$D$31,IF(FI_Helsinki!$R109=2,'3 PlantsCodes'!$D$32)))</f>
        <v>78.931461174997068</v>
      </c>
      <c r="BI109" s="21">
        <f>IF($O109&gt;0,VLOOKUP($C109,[2]Helsinki!$AB$7:$AN$40,$O109),0)/(IF($Q109=1,'3 PlantsCodes'!$E$26,IF($Q109=3,'3 PlantsCodes'!$E$28,IF($Q109=4,'3 PlantsCodes'!$E$29,1)))*IF($R109=1,'3 PlantsCodes'!$E$31,IF($R109=2,'3 PlantsCodes'!$E$32)))</f>
        <v>0</v>
      </c>
      <c r="BJ109" s="21">
        <f>VLOOKUP($C109,[2]Helsinki!$AB$6:$AZ$40,$T109)</f>
        <v>10.488571428571429</v>
      </c>
      <c r="BK109" s="21">
        <f>VLOOKUP($C109,[2]Helsinki!$B$7:$Y$40,18)</f>
        <v>11.353794285713454</v>
      </c>
      <c r="BL109" s="21">
        <f>VLOOKUP($C109,[2]Helsinki!$B$7:$AA$40,26)</f>
        <v>0.44478556929561025</v>
      </c>
      <c r="BM109" s="22">
        <f>IF($V109=1,-[4]SFH!$E$6,0)</f>
        <v>0</v>
      </c>
      <c r="BN109" s="63" t="s">
        <v>38</v>
      </c>
      <c r="BO109" s="21">
        <f>IF($N109&gt;0,VLOOKUP($C109,[1]Helsinki!$AB$7:$AN$40,$N109))/((IF($P109=1,'3 PlantsCodes'!$D$26,IF($P109=2,'3 PlantsCodes'!$D$27,IF($P109=3,'3 PlantsCodes'!$D$28,IF($P109=4,'3 PlantsCodes'!D104)))))*IF($R109=1,'3 PlantsCodes'!$D$31,IF(FI_Helsinki!$R109=2,'3 PlantsCodes'!$D$32)))</f>
        <v>80.25488838588187</v>
      </c>
      <c r="BP109" s="21">
        <f>IF($O109&gt;0,VLOOKUP($C109,[1]Helsinki!$AB$7:$AN$40,$O109),0)/(IF($Q109=1,'3 PlantsCodes'!$E$26,IF($Q109=3,'3 PlantsCodes'!$E$28,IF($Q109=4,'3 PlantsCodes'!$E$29,1)))*IF($R109=1,'3 PlantsCodes'!$E$31,IF($R109=2,'3 PlantsCodes'!$E$32)))</f>
        <v>0</v>
      </c>
      <c r="BQ109" s="21">
        <f>VLOOKUP($C109,[1]Helsinki!$AB$6:$AZ$40,$T109)</f>
        <v>16.656363636363636</v>
      </c>
      <c r="BR109" s="21">
        <f>VLOOKUP($C109,[1]Helsinki!$B$7:$Y$40,18)</f>
        <v>11.676460606061633</v>
      </c>
      <c r="BS109" s="21">
        <f>VLOOKUP($C109,[1]Helsinki!$B$7:$AA$40,26)</f>
        <v>0.40287703669528285</v>
      </c>
      <c r="BT109" s="22">
        <f>IF($V109=1,-[4]AB!$E$6,0)</f>
        <v>0</v>
      </c>
      <c r="BU109" s="63" t="s">
        <v>38</v>
      </c>
    </row>
    <row r="110" spans="1:73" x14ac:dyDescent="0.25">
      <c r="A110" s="192"/>
      <c r="B110" s="18">
        <v>15</v>
      </c>
      <c r="C110" s="26">
        <f t="shared" ref="C110:W110" si="104">IF(C81="","",C81)</f>
        <v>21</v>
      </c>
      <c r="D110" s="55" t="str">
        <f t="shared" si="104"/>
        <v>o+</v>
      </c>
      <c r="E110" s="55" t="str">
        <f t="shared" si="104"/>
        <v>o+</v>
      </c>
      <c r="F110" s="54" t="str">
        <f t="shared" si="104"/>
        <v>o</v>
      </c>
      <c r="G110" s="54" t="str">
        <f t="shared" si="104"/>
        <v>o</v>
      </c>
      <c r="H110" s="54">
        <f t="shared" si="104"/>
        <v>1</v>
      </c>
      <c r="I110" s="54">
        <f t="shared" si="104"/>
        <v>3</v>
      </c>
      <c r="J110" s="54">
        <f t="shared" si="104"/>
        <v>2</v>
      </c>
      <c r="K110" s="54">
        <f t="shared" si="104"/>
        <v>1</v>
      </c>
      <c r="L110" s="54">
        <f t="shared" si="104"/>
        <v>2</v>
      </c>
      <c r="M110" s="96">
        <f t="shared" si="104"/>
        <v>3212</v>
      </c>
      <c r="N110" s="54">
        <f t="shared" si="104"/>
        <v>9</v>
      </c>
      <c r="O110" s="54">
        <f t="shared" si="104"/>
        <v>0</v>
      </c>
      <c r="P110" s="54">
        <f t="shared" si="104"/>
        <v>2</v>
      </c>
      <c r="Q110" s="54">
        <f t="shared" si="104"/>
        <v>0</v>
      </c>
      <c r="R110" s="54">
        <f t="shared" si="104"/>
        <v>2</v>
      </c>
      <c r="S110" s="54" t="str">
        <f t="shared" si="104"/>
        <v>o</v>
      </c>
      <c r="T110" s="26">
        <f t="shared" si="104"/>
        <v>24</v>
      </c>
      <c r="U110" s="54">
        <f t="shared" si="104"/>
        <v>1</v>
      </c>
      <c r="V110" s="54">
        <f t="shared" si="104"/>
        <v>0</v>
      </c>
      <c r="W110" s="19" t="str">
        <f t="shared" si="104"/>
        <v/>
      </c>
      <c r="X110" s="23">
        <f>IF(X81&gt;0,VLOOKUP(X81,'[3]2020_Envelope'!$BH$6:$CR$128,34),"")</f>
        <v>10.988401953400535</v>
      </c>
      <c r="Y110" s="23">
        <f>IF(Y81&gt;0,VLOOKUP(Y81,'[3]2020_Envelope'!$BH$6:$CR$128,34),"")</f>
        <v>137.9623486194773</v>
      </c>
      <c r="Z110" s="23" t="str">
        <f>IF(Z81&gt;0,VLOOKUP(Z81,'[3]2020_Envelope'!$BH$6:$CR$128,34),"")</f>
        <v/>
      </c>
      <c r="AA110" s="23">
        <f>IF(AA81&gt;0,VLOOKUP(AA81,'[3]2020_Envelope'!$BH$6:$CR$128,34),"")</f>
        <v>89.798714969241303</v>
      </c>
      <c r="AB110" s="23" t="str">
        <f>IF(AB81&gt;0,VLOOKUP(AB81,'[3]2020_Envelope'!$BH$6:$CR$128,34),"")</f>
        <v/>
      </c>
      <c r="AC110" s="23" t="str">
        <f>IF(AC81&gt;0,VLOOKUP(AC81,'[3]2020_Envelope'!$BH$6:$CR$128,34),"")</f>
        <v/>
      </c>
      <c r="AD110" s="22">
        <f>IF(AD81&gt;0,VLOOKUP(AD81,'[3]2020_HVAC'!$EY$7:$KA$83,122),"")</f>
        <v>14.215995762711863</v>
      </c>
      <c r="AE110" s="22" t="str">
        <f>IF(AE81&gt;0,VLOOKUP(AE81,'[3]2020_HVAC'!$EY$7:$KA$83,122),"")</f>
        <v/>
      </c>
      <c r="AF110" s="22" t="str">
        <f>IF(AF81&gt;0,VLOOKUP(AF81,'[3]2020_HVAC'!$EY$7:$KA$83,122),"")</f>
        <v/>
      </c>
      <c r="AG110" s="61">
        <f>VLOOKUP($C110,[2]Performance!$A$3:$K$36,4)</f>
        <v>2</v>
      </c>
      <c r="AH110" s="61">
        <f t="shared" si="88"/>
        <v>124</v>
      </c>
      <c r="AI110" s="22">
        <f>IF(AI81&gt;0,VLOOKUP(AI81,'[3]2020_HVAC'!$EY$7:$KA$83,AH110),"")</f>
        <v>16.992857142857144</v>
      </c>
      <c r="AJ110" s="22" t="str">
        <f>IF(AJ81&gt;0,VLOOKUP(AJ81,'[3]2020_HVAC'!$EY$7:$KA$83,122),"")</f>
        <v/>
      </c>
      <c r="AK110" s="22">
        <f>IF(AK81&gt;0,VLOOKUP(AK81,'[3]2020_HVAC'!$EY$7:$KA$83,122),"")</f>
        <v>25.5</v>
      </c>
      <c r="AL110" s="22">
        <f>IF(AL81&gt;0,VLOOKUP(AL81,'[3]2020_HVAC'!$EY$7:$KA$83,122),"")</f>
        <v>2.851236773253472</v>
      </c>
      <c r="AM110" s="22">
        <f>IF(AM81&gt;0,VLOOKUP(AM81,'[3]2020_HVAC'!$EY$7:$KA$83,122),"")</f>
        <v>8.6537142857142779</v>
      </c>
      <c r="AN110" s="22" t="str">
        <f>IF(AN81&gt;0,VLOOKUP(AN81,'[3]2020_HVAC'!$EY$7:$KA$83,122),"")</f>
        <v/>
      </c>
      <c r="AO110" s="14">
        <f t="shared" si="92"/>
        <v>42974.857730931821</v>
      </c>
      <c r="AP110" s="23">
        <f>IF(AP81&gt;0,VLOOKUP(AP81,'[3]2020_Envelope'!$BH$6:$CR$128,35),"")</f>
        <v>5.3172707721472108</v>
      </c>
      <c r="AQ110" s="23">
        <f>IF(AQ81&gt;0,VLOOKUP(AQ81,'[3]2020_Envelope'!$BH$6:$CR$128,35),"")</f>
        <v>45.352935406910049</v>
      </c>
      <c r="AR110" s="23" t="str">
        <f>IF(AR81&gt;0,VLOOKUP(AR81,'[3]2020_Envelope'!$BH$6:$CR$128,35),"")</f>
        <v/>
      </c>
      <c r="AS110" s="23">
        <f>IF(AS81&gt;0,VLOOKUP(AS81,'[3]2020_Envelope'!$BH$6:$CR$128,35),"")</f>
        <v>82.717007394519356</v>
      </c>
      <c r="AT110" s="23" t="str">
        <f>IF(AT81&gt;0,VLOOKUP(AT81,'[3]2020_Envelope'!$BH$6:$CR$128,35),"")</f>
        <v/>
      </c>
      <c r="AU110" s="23" t="str">
        <f>IF(AU81&gt;0,VLOOKUP(AU81,'[3]2020_Envelope'!$BH$6:$CR$128,35),"")</f>
        <v/>
      </c>
      <c r="AV110" s="22">
        <f>IF(AV81&gt;0,VLOOKUP(AV81,'[3]2020_HVAC'!$EY$7:$KA$83,125),"")</f>
        <v>14.221739599383666</v>
      </c>
      <c r="AW110" s="22">
        <f>IF(AW81&gt;0,VLOOKUP(AW81,'[3]2020_HVAC'!$EY$7:$KA$83,125),"")</f>
        <v>13.725543434343432</v>
      </c>
      <c r="AX110" s="22" t="str">
        <f>IF(AX81&gt;0,VLOOKUP(AX81,'[3]2020_HVAC'!$EY$7:$KA$83,125),"")</f>
        <v/>
      </c>
      <c r="AY110" s="61">
        <f>VLOOKUP($C110,[1]Performance!$A$3:$K$36,4)</f>
        <v>2</v>
      </c>
      <c r="AZ110" s="61">
        <f t="shared" si="89"/>
        <v>127</v>
      </c>
      <c r="BA110" s="22">
        <f>IF(BA81&gt;0,VLOOKUP(BA81,'[3]2020_HVAC'!$EY$7:$KA$83,AZ110),"")</f>
        <v>7.6896969696969686</v>
      </c>
      <c r="BB110" s="22" t="str">
        <f>IF(BB81&gt;0,VLOOKUP(BB81,'[3]2020_HVAC'!$EY$7:$KA$83,125),"")</f>
        <v/>
      </c>
      <c r="BC110" s="22">
        <f>IF(BC81&gt;0,VLOOKUP(BC81,'[3]2020_HVAC'!$EY$7:$KA$83,125),"")</f>
        <v>15.778474576271186</v>
      </c>
      <c r="BD110" s="22">
        <f>IF(BD81&gt;0,VLOOKUP(BD81,'[3]2020_HVAC'!$EY$7:$KA$83,125),"")</f>
        <v>0.20160260012903336</v>
      </c>
      <c r="BE110" s="22">
        <f>IF(BE81&gt;0,VLOOKUP(BE81,'[3]2020_HVAC'!$EY$7:$KA$83,125),"")</f>
        <v>10.627878787878776</v>
      </c>
      <c r="BF110" s="22" t="str">
        <f>IF(BF81&gt;0,VLOOKUP(BF81,'[3]2020_HVAC'!$EY$7:$KA$83,125),"")</f>
        <v/>
      </c>
      <c r="BG110" s="14">
        <f t="shared" si="90"/>
        <v>193675.82804586686</v>
      </c>
      <c r="BH110" s="21">
        <f>IF($N110&gt;0,VLOOKUP($C110,[2]Helsinki!$AB$7:$AN$40,$N110))/((IF($P110=1,'3 PlantsCodes'!$D$26,IF($P110=2,'3 PlantsCodes'!$D$27,IF($P110=3,'3 PlantsCodes'!$D$28,IF($P110=4,'3 PlantsCodes'!#REF!)))))*IF($R110=1,'3 PlantsCodes'!$D$31,IF(FI_Helsinki!$R110=2,'3 PlantsCodes'!$D$32)))</f>
        <v>60.205380038623318</v>
      </c>
      <c r="BI110" s="21">
        <f>IF($O110&gt;0,VLOOKUP($C110,[2]Helsinki!$AB$7:$AN$40,$O110),0)/(IF($Q110=1,'3 PlantsCodes'!$E$26,IF($Q110=3,'3 PlantsCodes'!$E$28,IF($Q110=4,'3 PlantsCodes'!$E$29,1)))*IF($R110=1,'3 PlantsCodes'!$E$31,IF($R110=2,'3 PlantsCodes'!$E$32)))</f>
        <v>0</v>
      </c>
      <c r="BJ110" s="21">
        <f>VLOOKUP($C110,[2]Helsinki!$AB$6:$AZ$40,$T110)</f>
        <v>10.488571428571429</v>
      </c>
      <c r="BK110" s="21">
        <f>VLOOKUP($C110,[2]Helsinki!$B$7:$Y$40,18)</f>
        <v>11.353794285713454</v>
      </c>
      <c r="BL110" s="21">
        <f>VLOOKUP($C110,[2]Helsinki!$B$7:$AA$40,26)</f>
        <v>4.8363221768486184</v>
      </c>
      <c r="BM110" s="22">
        <f>IF($V110=1,-[4]SFH!$E$6,0)</f>
        <v>0</v>
      </c>
      <c r="BN110" s="63" t="s">
        <v>38</v>
      </c>
      <c r="BO110" s="21">
        <f>IF($N110&gt;0,VLOOKUP($C110,[1]Helsinki!$AB$7:$AN$40,$N110))/((IF($P110=1,'3 PlantsCodes'!$D$26,IF($P110=2,'3 PlantsCodes'!$D$27,IF($P110=3,'3 PlantsCodes'!$D$28,IF($P110=4,'3 PlantsCodes'!D105)))))*IF($R110=1,'3 PlantsCodes'!$D$31,IF(FI_Helsinki!$R110=2,'3 PlantsCodes'!$D$32)))</f>
        <v>59.741723489344025</v>
      </c>
      <c r="BP110" s="21">
        <f>IF($O110&gt;0,VLOOKUP($C110,[1]Helsinki!$AB$7:$AN$40,$O110),0)/(IF($Q110=1,'3 PlantsCodes'!$E$26,IF($Q110=3,'3 PlantsCodes'!$E$28,IF($Q110=4,'3 PlantsCodes'!$E$29,1)))*IF($R110=1,'3 PlantsCodes'!$E$31,IF($R110=2,'3 PlantsCodes'!$E$32)))</f>
        <v>0</v>
      </c>
      <c r="BQ110" s="21">
        <f>VLOOKUP($C110,[1]Helsinki!$AB$6:$AZ$40,$T110)</f>
        <v>16.656363636363636</v>
      </c>
      <c r="BR110" s="21">
        <f>VLOOKUP($C110,[1]Helsinki!$B$7:$Y$40,18)</f>
        <v>11.676460606061633</v>
      </c>
      <c r="BS110" s="21">
        <f>VLOOKUP($C110,[1]Helsinki!$B$7:$AA$40,26)</f>
        <v>4.6497125829283235</v>
      </c>
      <c r="BT110" s="22">
        <f>IF($V110=1,-[4]AB!$E$6,0)</f>
        <v>0</v>
      </c>
      <c r="BU110" s="63" t="s">
        <v>38</v>
      </c>
    </row>
    <row r="111" spans="1:73" x14ac:dyDescent="0.25">
      <c r="A111" s="192"/>
      <c r="B111" s="18">
        <v>16</v>
      </c>
      <c r="C111" s="26">
        <f t="shared" ref="C111:W111" si="105">IF(C82="","",C82)</f>
        <v>33</v>
      </c>
      <c r="D111" s="55" t="str">
        <f t="shared" si="105"/>
        <v>+</v>
      </c>
      <c r="E111" s="55" t="str">
        <f t="shared" si="105"/>
        <v>+</v>
      </c>
      <c r="F111" s="54" t="str">
        <f t="shared" si="105"/>
        <v>o</v>
      </c>
      <c r="G111" s="54" t="str">
        <f t="shared" si="105"/>
        <v>o</v>
      </c>
      <c r="H111" s="54">
        <f t="shared" si="105"/>
        <v>1</v>
      </c>
      <c r="I111" s="54">
        <f t="shared" si="105"/>
        <v>4</v>
      </c>
      <c r="J111" s="54">
        <f t="shared" si="105"/>
        <v>3</v>
      </c>
      <c r="K111" s="54">
        <f t="shared" si="105"/>
        <v>1</v>
      </c>
      <c r="L111" s="54">
        <f t="shared" si="105"/>
        <v>2</v>
      </c>
      <c r="M111" s="96">
        <f t="shared" si="105"/>
        <v>4312</v>
      </c>
      <c r="N111" s="54">
        <f t="shared" si="105"/>
        <v>9</v>
      </c>
      <c r="O111" s="54">
        <f t="shared" si="105"/>
        <v>0</v>
      </c>
      <c r="P111" s="54">
        <f t="shared" si="105"/>
        <v>2</v>
      </c>
      <c r="Q111" s="54">
        <f t="shared" si="105"/>
        <v>0</v>
      </c>
      <c r="R111" s="54">
        <f t="shared" si="105"/>
        <v>2</v>
      </c>
      <c r="S111" s="54" t="str">
        <f t="shared" si="105"/>
        <v>o</v>
      </c>
      <c r="T111" s="26">
        <f t="shared" si="105"/>
        <v>24</v>
      </c>
      <c r="U111" s="54">
        <f t="shared" si="105"/>
        <v>1</v>
      </c>
      <c r="V111" s="54">
        <f t="shared" si="105"/>
        <v>0</v>
      </c>
      <c r="W111" s="19" t="str">
        <f t="shared" si="105"/>
        <v/>
      </c>
      <c r="X111" s="23">
        <f>IF(X82&gt;0,VLOOKUP(X82,'[3]2020_Envelope'!$BH$6:$CR$128,34),"")</f>
        <v>14.651202604534044</v>
      </c>
      <c r="Y111" s="23">
        <f>IF(Y82&gt;0,VLOOKUP(Y82,'[3]2020_Envelope'!$BH$6:$CR$128,34),"")</f>
        <v>148.57483697482166</v>
      </c>
      <c r="Z111" s="23" t="str">
        <f>IF(Z82&gt;0,VLOOKUP(Z82,'[3]2020_Envelope'!$BH$6:$CR$128,34),"")</f>
        <v/>
      </c>
      <c r="AA111" s="23">
        <f>IF(AA82&gt;0,VLOOKUP(AA82,'[3]2020_Envelope'!$BH$6:$CR$128,34),"")</f>
        <v>118.04290523581683</v>
      </c>
      <c r="AB111" s="23" t="str">
        <f>IF(AB82&gt;0,VLOOKUP(AB82,'[3]2020_Envelope'!$BH$6:$CR$128,34),"")</f>
        <v/>
      </c>
      <c r="AC111" s="23" t="str">
        <f>IF(AC82&gt;0,VLOOKUP(AC82,'[3]2020_Envelope'!$BH$6:$CR$128,34),"")</f>
        <v/>
      </c>
      <c r="AD111" s="22">
        <f>IF(AD82&gt;0,VLOOKUP(AD82,'[3]2020_HVAC'!$EY$7:$KA$83,122),"")</f>
        <v>14.215995762711863</v>
      </c>
      <c r="AE111" s="22" t="str">
        <f>IF(AE82&gt;0,VLOOKUP(AE82,'[3]2020_HVAC'!$EY$7:$KA$83,122),"")</f>
        <v/>
      </c>
      <c r="AF111" s="22" t="str">
        <f>IF(AF82&gt;0,VLOOKUP(AF82,'[3]2020_HVAC'!$EY$7:$KA$83,122),"")</f>
        <v/>
      </c>
      <c r="AG111" s="61">
        <f>VLOOKUP($C111,[2]Performance!$A$3:$K$36,4)</f>
        <v>2</v>
      </c>
      <c r="AH111" s="61">
        <f t="shared" si="88"/>
        <v>124</v>
      </c>
      <c r="AI111" s="22">
        <f>IF(AI82&gt;0,VLOOKUP(AI82,'[3]2020_HVAC'!$EY$7:$KA$83,AH111),"")</f>
        <v>16.992857142857144</v>
      </c>
      <c r="AJ111" s="22" t="str">
        <f>IF(AJ82&gt;0,VLOOKUP(AJ82,'[3]2020_HVAC'!$EY$7:$KA$83,122),"")</f>
        <v/>
      </c>
      <c r="AK111" s="22">
        <f>IF(AK82&gt;0,VLOOKUP(AK82,'[3]2020_HVAC'!$EY$7:$KA$83,122),"")</f>
        <v>25.5</v>
      </c>
      <c r="AL111" s="22">
        <f>IF(AL82&gt;0,VLOOKUP(AL82,'[3]2020_HVAC'!$EY$7:$KA$83,122),"")</f>
        <v>2.851236773253472</v>
      </c>
      <c r="AM111" s="22">
        <f>IF(AM82&gt;0,VLOOKUP(AM82,'[3]2020_HVAC'!$EY$7:$KA$83,122),"")</f>
        <v>8.6537142857142779</v>
      </c>
      <c r="AN111" s="22" t="str">
        <f>IF(AN82&gt;0,VLOOKUP(AN82,'[3]2020_HVAC'!$EY$7:$KA$83,122),"")</f>
        <v/>
      </c>
      <c r="AO111" s="14">
        <f t="shared" si="92"/>
        <v>48927.584829159307</v>
      </c>
      <c r="AP111" s="23">
        <f>IF(AP82&gt;0,VLOOKUP(AP82,'[3]2020_Envelope'!$BH$6:$CR$128,35),"")</f>
        <v>7.0896943628629474</v>
      </c>
      <c r="AQ111" s="23">
        <f>IF(AQ82&gt;0,VLOOKUP(AQ82,'[3]2020_Envelope'!$BH$6:$CR$128,35),"")</f>
        <v>48.841622745903116</v>
      </c>
      <c r="AR111" s="23" t="str">
        <f>IF(AR82&gt;0,VLOOKUP(AR82,'[3]2020_Envelope'!$BH$6:$CR$128,35),"")</f>
        <v/>
      </c>
      <c r="AS111" s="23">
        <f>IF(AS82&gt;0,VLOOKUP(AS82,'[3]2020_Envelope'!$BH$6:$CR$128,35),"")</f>
        <v>108.73380391474555</v>
      </c>
      <c r="AT111" s="23" t="str">
        <f>IF(AT82&gt;0,VLOOKUP(AT82,'[3]2020_Envelope'!$BH$6:$CR$128,35),"")</f>
        <v/>
      </c>
      <c r="AU111" s="23" t="str">
        <f>IF(AU82&gt;0,VLOOKUP(AU82,'[3]2020_Envelope'!$BH$6:$CR$128,35),"")</f>
        <v/>
      </c>
      <c r="AV111" s="22">
        <f>IF(AV82&gt;0,VLOOKUP(AV82,'[3]2020_HVAC'!$EY$7:$KA$83,125),"")</f>
        <v>14.221739599383666</v>
      </c>
      <c r="AW111" s="22">
        <f>IF(AW82&gt;0,VLOOKUP(AW82,'[3]2020_HVAC'!$EY$7:$KA$83,125),"")</f>
        <v>13.725543434343432</v>
      </c>
      <c r="AX111" s="22" t="str">
        <f>IF(AX82&gt;0,VLOOKUP(AX82,'[3]2020_HVAC'!$EY$7:$KA$83,125),"")</f>
        <v/>
      </c>
      <c r="AY111" s="61">
        <f>VLOOKUP($C111,[1]Performance!$A$3:$K$36,4)</f>
        <v>2</v>
      </c>
      <c r="AZ111" s="61">
        <f t="shared" si="89"/>
        <v>127</v>
      </c>
      <c r="BA111" s="22">
        <f>IF(BA82&gt;0,VLOOKUP(BA82,'[3]2020_HVAC'!$EY$7:$KA$83,AZ111),"")</f>
        <v>7.6896969696969686</v>
      </c>
      <c r="BB111" s="22" t="str">
        <f>IF(BB82&gt;0,VLOOKUP(BB82,'[3]2020_HVAC'!$EY$7:$KA$83,125),"")</f>
        <v/>
      </c>
      <c r="BC111" s="22">
        <f>IF(BC82&gt;0,VLOOKUP(BC82,'[3]2020_HVAC'!$EY$7:$KA$83,125),"")</f>
        <v>15.778474576271186</v>
      </c>
      <c r="BD111" s="22">
        <f>IF(BD82&gt;0,VLOOKUP(BD82,'[3]2020_HVAC'!$EY$7:$KA$83,125),"")</f>
        <v>0.20160260012903336</v>
      </c>
      <c r="BE111" s="22">
        <f>IF(BE82&gt;0,VLOOKUP(BE82,'[3]2020_HVAC'!$EY$7:$KA$83,125),"")</f>
        <v>10.627878787878776</v>
      </c>
      <c r="BF111" s="22" t="str">
        <f>IF(BF82&gt;0,VLOOKUP(BF82,'[3]2020_HVAC'!$EY$7:$KA$83,125),"")</f>
        <v/>
      </c>
      <c r="BG111" s="14">
        <f t="shared" si="90"/>
        <v>224640.95642130252</v>
      </c>
      <c r="BH111" s="21">
        <f>IF($N111&gt;0,VLOOKUP($C111,[2]Helsinki!$AB$7:$AN$40,$N111))/((IF($P111=1,'3 PlantsCodes'!$D$26,IF($P111=2,'3 PlantsCodes'!$D$27,IF($P111=3,'3 PlantsCodes'!$D$28,IF($P111=4,'3 PlantsCodes'!#REF!)))))*IF($R111=1,'3 PlantsCodes'!$D$31,IF(FI_Helsinki!$R111=2,'3 PlantsCodes'!$D$32)))</f>
        <v>52.467740569930733</v>
      </c>
      <c r="BI111" s="21">
        <f>IF($O111&gt;0,VLOOKUP($C111,[2]Helsinki!$AB$7:$AN$40,$O111),0)/(IF($Q111=1,'3 PlantsCodes'!$E$26,IF($Q111=3,'3 PlantsCodes'!$E$28,IF($Q111=4,'3 PlantsCodes'!$E$29,1)))*IF($R111=1,'3 PlantsCodes'!$E$31,IF($R111=2,'3 PlantsCodes'!$E$32)))</f>
        <v>0</v>
      </c>
      <c r="BJ111" s="21">
        <f>VLOOKUP($C111,[2]Helsinki!$AB$6:$AZ$40,$T111)</f>
        <v>10.488571428571429</v>
      </c>
      <c r="BK111" s="21">
        <f>VLOOKUP($C111,[2]Helsinki!$B$7:$Y$40,18)</f>
        <v>11.353794285713454</v>
      </c>
      <c r="BL111" s="21">
        <f>VLOOKUP($C111,[2]Helsinki!$B$7:$AA$40,26)</f>
        <v>4.81877414784105</v>
      </c>
      <c r="BM111" s="22">
        <f>IF($V111=1,-[4]SFH!$E$6,0)</f>
        <v>0</v>
      </c>
      <c r="BN111" s="63" t="s">
        <v>38</v>
      </c>
      <c r="BO111" s="21">
        <f>IF($N111&gt;0,VLOOKUP($C111,[1]Helsinki!$AB$7:$AN$40,$N111))/((IF($P111=1,'3 PlantsCodes'!$D$26,IF($P111=2,'3 PlantsCodes'!$D$27,IF($P111=3,'3 PlantsCodes'!$D$28,IF($P111=4,'3 PlantsCodes'!D106)))))*IF($R111=1,'3 PlantsCodes'!$D$31,IF(FI_Helsinki!$R111=2,'3 PlantsCodes'!$D$32)))</f>
        <v>54.028520718238255</v>
      </c>
      <c r="BP111" s="21">
        <f>IF($O111&gt;0,VLOOKUP($C111,[1]Helsinki!$AB$7:$AN$40,$O111),0)/(IF($Q111=1,'3 PlantsCodes'!$E$26,IF($Q111=3,'3 PlantsCodes'!$E$28,IF($Q111=4,'3 PlantsCodes'!$E$29,1)))*IF($R111=1,'3 PlantsCodes'!$E$31,IF($R111=2,'3 PlantsCodes'!$E$32)))</f>
        <v>0</v>
      </c>
      <c r="BQ111" s="21">
        <f>VLOOKUP($C111,[1]Helsinki!$AB$6:$AZ$40,$T111)</f>
        <v>16.656363636363636</v>
      </c>
      <c r="BR111" s="21">
        <f>VLOOKUP($C111,[1]Helsinki!$B$7:$Y$40,18)</f>
        <v>11.676460606061633</v>
      </c>
      <c r="BS111" s="21">
        <f>VLOOKUP($C111,[1]Helsinki!$B$7:$AA$40,26)</f>
        <v>4.6386446217201245</v>
      </c>
      <c r="BT111" s="22">
        <f>IF($V111=1,-[4]AB!$E$6,0)</f>
        <v>0</v>
      </c>
      <c r="BU111" s="63" t="s">
        <v>38</v>
      </c>
    </row>
    <row r="112" spans="1:73" x14ac:dyDescent="0.25">
      <c r="A112" s="192"/>
      <c r="B112" s="18">
        <v>17</v>
      </c>
      <c r="C112" s="26">
        <f t="shared" ref="C112:W112" si="106">IF(C83="","",C83)</f>
        <v>31</v>
      </c>
      <c r="D112" s="55" t="str">
        <f t="shared" si="106"/>
        <v>+</v>
      </c>
      <c r="E112" s="55" t="str">
        <f t="shared" si="106"/>
        <v>+</v>
      </c>
      <c r="F112" s="54" t="str">
        <f t="shared" si="106"/>
        <v>o</v>
      </c>
      <c r="G112" s="54" t="str">
        <f t="shared" si="106"/>
        <v>o</v>
      </c>
      <c r="H112" s="54">
        <f t="shared" si="106"/>
        <v>0</v>
      </c>
      <c r="I112" s="54">
        <f t="shared" si="106"/>
        <v>4</v>
      </c>
      <c r="J112" s="54">
        <f t="shared" si="106"/>
        <v>3</v>
      </c>
      <c r="K112" s="54">
        <f t="shared" si="106"/>
        <v>1</v>
      </c>
      <c r="L112" s="54">
        <f t="shared" si="106"/>
        <v>1</v>
      </c>
      <c r="M112" s="96">
        <f t="shared" si="106"/>
        <v>4311</v>
      </c>
      <c r="N112" s="54">
        <f t="shared" si="106"/>
        <v>9</v>
      </c>
      <c r="O112" s="54">
        <f t="shared" si="106"/>
        <v>0</v>
      </c>
      <c r="P112" s="54">
        <f t="shared" si="106"/>
        <v>2</v>
      </c>
      <c r="Q112" s="54">
        <f t="shared" si="106"/>
        <v>0</v>
      </c>
      <c r="R112" s="54">
        <f t="shared" si="106"/>
        <v>2</v>
      </c>
      <c r="S112" s="54" t="str">
        <f t="shared" si="106"/>
        <v>o</v>
      </c>
      <c r="T112" s="26">
        <f t="shared" si="106"/>
        <v>24</v>
      </c>
      <c r="U112" s="54">
        <f t="shared" si="106"/>
        <v>1</v>
      </c>
      <c r="V112" s="54">
        <f t="shared" si="106"/>
        <v>1</v>
      </c>
      <c r="W112" s="19" t="str">
        <f t="shared" si="106"/>
        <v/>
      </c>
      <c r="X112" s="23">
        <f>IF(X83&gt;0,VLOOKUP(X83,'[3]2020_Envelope'!$BH$6:$CR$128,34),"")</f>
        <v>14.651202604534044</v>
      </c>
      <c r="Y112" s="23">
        <f>IF(Y83&gt;0,VLOOKUP(Y83,'[3]2020_Envelope'!$BH$6:$CR$128,34),"")</f>
        <v>148.57483697482166</v>
      </c>
      <c r="Z112" s="23" t="str">
        <f>IF(Z83&gt;0,VLOOKUP(Z83,'[3]2020_Envelope'!$BH$6:$CR$128,34),"")</f>
        <v/>
      </c>
      <c r="AA112" s="23">
        <f>IF(AA83&gt;0,VLOOKUP(AA83,'[3]2020_Envelope'!$BH$6:$CR$128,34),"")</f>
        <v>118.04290523581683</v>
      </c>
      <c r="AB112" s="23" t="str">
        <f>IF(AB83&gt;0,VLOOKUP(AB83,'[3]2020_Envelope'!$BH$6:$CR$128,34),"")</f>
        <v/>
      </c>
      <c r="AC112" s="23" t="str">
        <f>IF(AC83&gt;0,VLOOKUP(AC83,'[3]2020_Envelope'!$BH$6:$CR$128,34),"")</f>
        <v/>
      </c>
      <c r="AD112" s="22" t="str">
        <f>IF(AD83&gt;0,VLOOKUP(AD83,'[3]2020_HVAC'!$EY$7:$KA$83,122),"")</f>
        <v/>
      </c>
      <c r="AE112" s="22" t="str">
        <f>IF(AE83&gt;0,VLOOKUP(AE83,'[3]2020_HVAC'!$EY$7:$KA$83,122),"")</f>
        <v/>
      </c>
      <c r="AF112" s="22" t="str">
        <f>IF(AF83&gt;0,VLOOKUP(AF83,'[3]2020_HVAC'!$EY$7:$KA$83,122),"")</f>
        <v/>
      </c>
      <c r="AG112" s="61">
        <f>VLOOKUP($C112,[2]Performance!$A$3:$K$36,4)</f>
        <v>2</v>
      </c>
      <c r="AH112" s="61">
        <f t="shared" si="88"/>
        <v>124</v>
      </c>
      <c r="AI112" s="22">
        <f>IF(AI83&gt;0,VLOOKUP(AI83,'[3]2020_HVAC'!$EY$7:$KA$83,AH112),"")</f>
        <v>16.992857142857144</v>
      </c>
      <c r="AJ112" s="22" t="str">
        <f>IF(AJ83&gt;0,VLOOKUP(AJ83,'[3]2020_HVAC'!$EY$7:$KA$83,122),"")</f>
        <v/>
      </c>
      <c r="AK112" s="22">
        <f>IF(AK83&gt;0,VLOOKUP(AK83,'[3]2020_HVAC'!$EY$7:$KA$83,122),"")</f>
        <v>25.5</v>
      </c>
      <c r="AL112" s="22">
        <f>IF(AL83&gt;0,VLOOKUP(AL83,'[3]2020_HVAC'!$EY$7:$KA$83,122),"")</f>
        <v>2.851236773253472</v>
      </c>
      <c r="AM112" s="22">
        <f>IF(AM83&gt;0,VLOOKUP(AM83,'[3]2020_HVAC'!$EY$7:$KA$83,122),"")</f>
        <v>8.6537142857142779</v>
      </c>
      <c r="AN112" s="22">
        <f>IF(AN83&gt;0,VLOOKUP(AN83,'[3]2020_HVAC'!$EY$7:$KA$83,122),"")</f>
        <v>21.544796798029555</v>
      </c>
      <c r="AO112" s="14">
        <f t="shared" si="92"/>
        <v>49953.616974103774</v>
      </c>
      <c r="AP112" s="23">
        <f>IF(AP83&gt;0,VLOOKUP(AP83,'[3]2020_Envelope'!$BH$6:$CR$128,35),"")</f>
        <v>7.0896943628629474</v>
      </c>
      <c r="AQ112" s="23">
        <f>IF(AQ83&gt;0,VLOOKUP(AQ83,'[3]2020_Envelope'!$BH$6:$CR$128,35),"")</f>
        <v>48.841622745903116</v>
      </c>
      <c r="AR112" s="23" t="str">
        <f>IF(AR83&gt;0,VLOOKUP(AR83,'[3]2020_Envelope'!$BH$6:$CR$128,35),"")</f>
        <v/>
      </c>
      <c r="AS112" s="23">
        <f>IF(AS83&gt;0,VLOOKUP(AS83,'[3]2020_Envelope'!$BH$6:$CR$128,35),"")</f>
        <v>108.73380391474555</v>
      </c>
      <c r="AT112" s="23" t="str">
        <f>IF(AT83&gt;0,VLOOKUP(AT83,'[3]2020_Envelope'!$BH$6:$CR$128,35),"")</f>
        <v/>
      </c>
      <c r="AU112" s="23" t="str">
        <f>IF(AU83&gt;0,VLOOKUP(AU83,'[3]2020_Envelope'!$BH$6:$CR$128,35),"")</f>
        <v/>
      </c>
      <c r="AV112" s="22" t="str">
        <f>IF(AV83&gt;0,VLOOKUP(AV83,'[3]2020_HVAC'!$EY$7:$KA$83,125),"")</f>
        <v/>
      </c>
      <c r="AW112" s="22" t="str">
        <f>IF(AW83&gt;0,VLOOKUP(AW83,'[3]2020_HVAC'!$EY$7:$KA$83,125),"")</f>
        <v/>
      </c>
      <c r="AX112" s="22" t="str">
        <f>IF(AX83&gt;0,VLOOKUP(AX83,'[3]2020_HVAC'!$EY$7:$KA$83,125),"")</f>
        <v/>
      </c>
      <c r="AY112" s="61">
        <f>VLOOKUP($C112,[1]Performance!$A$3:$K$36,4)</f>
        <v>2</v>
      </c>
      <c r="AZ112" s="61">
        <f t="shared" si="89"/>
        <v>127</v>
      </c>
      <c r="BA112" s="22">
        <f>IF(BA83&gt;0,VLOOKUP(BA83,'[3]2020_HVAC'!$EY$7:$KA$83,AZ112),"")</f>
        <v>7.6896969696969686</v>
      </c>
      <c r="BB112" s="22" t="str">
        <f>IF(BB83&gt;0,VLOOKUP(BB83,'[3]2020_HVAC'!$EY$7:$KA$83,125),"")</f>
        <v/>
      </c>
      <c r="BC112" s="22">
        <f>IF(BC83&gt;0,VLOOKUP(BC83,'[3]2020_HVAC'!$EY$7:$KA$83,125),"")</f>
        <v>15.778474576271186</v>
      </c>
      <c r="BD112" s="22">
        <f>IF(BD83&gt;0,VLOOKUP(BD83,'[3]2020_HVAC'!$EY$7:$KA$83,125),"")</f>
        <v>0.20160260012903336</v>
      </c>
      <c r="BE112" s="22">
        <f>IF(BE83&gt;0,VLOOKUP(BE83,'[3]2020_HVAC'!$EY$7:$KA$83,125),"")</f>
        <v>10.627878787878776</v>
      </c>
      <c r="BF112" s="22">
        <f>IF(BF83&gt;0,VLOOKUP(BF83,'[3]2020_HVAC'!$EY$7:$KA$83,125),"")</f>
        <v>13.405651340996169</v>
      </c>
      <c r="BG112" s="14">
        <f t="shared" si="90"/>
        <v>210244.74104549893</v>
      </c>
      <c r="BH112" s="21">
        <f>IF($N112&gt;0,VLOOKUP($C112,[2]Helsinki!$AB$7:$AN$40,$N112))/((IF($P112=1,'3 PlantsCodes'!$D$26,IF($P112=2,'3 PlantsCodes'!$D$27,IF($P112=3,'3 PlantsCodes'!$D$28,IF($P112=4,'3 PlantsCodes'!#REF!)))))*IF($R112=1,'3 PlantsCodes'!$D$31,IF(FI_Helsinki!$R112=2,'3 PlantsCodes'!$D$32)))</f>
        <v>78.931461174997068</v>
      </c>
      <c r="BI112" s="21">
        <f>IF($O112&gt;0,VLOOKUP($C112,[2]Helsinki!$AB$7:$AN$40,$O112),0)/(IF($Q112=1,'3 PlantsCodes'!$E$26,IF($Q112=3,'3 PlantsCodes'!$E$28,IF($Q112=4,'3 PlantsCodes'!$E$29,1)))*IF($R112=1,'3 PlantsCodes'!$E$31,IF($R112=2,'3 PlantsCodes'!$E$32)))</f>
        <v>0</v>
      </c>
      <c r="BJ112" s="21">
        <f>VLOOKUP($C112,[2]Helsinki!$AB$6:$AZ$40,$T112)</f>
        <v>10.488571428571429</v>
      </c>
      <c r="BK112" s="21">
        <f>VLOOKUP($C112,[2]Helsinki!$B$7:$Y$40,18)</f>
        <v>11.353794285713454</v>
      </c>
      <c r="BL112" s="21">
        <f>VLOOKUP($C112,[2]Helsinki!$B$7:$AA$40,26)</f>
        <v>0.44478556929561025</v>
      </c>
      <c r="BM112" s="22">
        <f>IF($V112=1,-[4]SFH!$E$6,0)</f>
        <v>-15.842857142857143</v>
      </c>
      <c r="BN112" s="63" t="s">
        <v>38</v>
      </c>
      <c r="BO112" s="21">
        <f>IF($N112&gt;0,VLOOKUP($C112,[1]Helsinki!$AB$7:$AN$40,$N112))/((IF($P112=1,'3 PlantsCodes'!$D$26,IF($P112=2,'3 PlantsCodes'!$D$27,IF($P112=3,'3 PlantsCodes'!$D$28,IF($P112=4,'3 PlantsCodes'!D107)))))*IF($R112=1,'3 PlantsCodes'!$D$31,IF(FI_Helsinki!$R112=2,'3 PlantsCodes'!$D$32)))</f>
        <v>80.25488838588187</v>
      </c>
      <c r="BP112" s="21">
        <f>IF($O112&gt;0,VLOOKUP($C112,[1]Helsinki!$AB$7:$AN$40,$O112),0)/(IF($Q112=1,'3 PlantsCodes'!$E$26,IF($Q112=3,'3 PlantsCodes'!$E$28,IF($Q112=4,'3 PlantsCodes'!$E$29,1)))*IF($R112=1,'3 PlantsCodes'!$E$31,IF($R112=2,'3 PlantsCodes'!$E$32)))</f>
        <v>0</v>
      </c>
      <c r="BQ112" s="21">
        <f>VLOOKUP($C112,[1]Helsinki!$AB$6:$AZ$40,$T112)</f>
        <v>16.656363636363636</v>
      </c>
      <c r="BR112" s="21">
        <f>VLOOKUP($C112,[1]Helsinki!$B$7:$Y$40,18)</f>
        <v>11.676460606061633</v>
      </c>
      <c r="BS112" s="21">
        <f>VLOOKUP($C112,[1]Helsinki!$B$7:$AA$40,26)</f>
        <v>0.40287703669528285</v>
      </c>
      <c r="BT112" s="22">
        <f>IF($V112=1,-[4]AB!$E$6,0)</f>
        <v>-9.9202020202020194</v>
      </c>
      <c r="BU112" s="63" t="s">
        <v>38</v>
      </c>
    </row>
    <row r="113" spans="1:73" x14ac:dyDescent="0.25">
      <c r="A113" s="192"/>
      <c r="B113" s="18">
        <v>18</v>
      </c>
      <c r="C113" s="26">
        <f t="shared" ref="C113:W113" si="107">IF(C84="","",C84)</f>
        <v>21</v>
      </c>
      <c r="D113" s="55" t="str">
        <f t="shared" si="107"/>
        <v>o+</v>
      </c>
      <c r="E113" s="55" t="str">
        <f t="shared" si="107"/>
        <v>o+</v>
      </c>
      <c r="F113" s="54" t="str">
        <f t="shared" si="107"/>
        <v>o</v>
      </c>
      <c r="G113" s="54" t="str">
        <f t="shared" si="107"/>
        <v>o</v>
      </c>
      <c r="H113" s="54">
        <f t="shared" si="107"/>
        <v>1</v>
      </c>
      <c r="I113" s="54">
        <f t="shared" si="107"/>
        <v>3</v>
      </c>
      <c r="J113" s="54">
        <f t="shared" si="107"/>
        <v>2</v>
      </c>
      <c r="K113" s="54">
        <f t="shared" si="107"/>
        <v>1</v>
      </c>
      <c r="L113" s="54">
        <f t="shared" si="107"/>
        <v>2</v>
      </c>
      <c r="M113" s="96">
        <f t="shared" si="107"/>
        <v>3212</v>
      </c>
      <c r="N113" s="54">
        <f t="shared" si="107"/>
        <v>9</v>
      </c>
      <c r="O113" s="54">
        <f t="shared" si="107"/>
        <v>0</v>
      </c>
      <c r="P113" s="54">
        <f t="shared" si="107"/>
        <v>2</v>
      </c>
      <c r="Q113" s="54">
        <f t="shared" si="107"/>
        <v>0</v>
      </c>
      <c r="R113" s="54">
        <f t="shared" si="107"/>
        <v>2</v>
      </c>
      <c r="S113" s="54" t="str">
        <f t="shared" si="107"/>
        <v>o</v>
      </c>
      <c r="T113" s="26">
        <f t="shared" si="107"/>
        <v>24</v>
      </c>
      <c r="U113" s="54">
        <f t="shared" si="107"/>
        <v>1</v>
      </c>
      <c r="V113" s="54">
        <f t="shared" si="107"/>
        <v>1</v>
      </c>
      <c r="W113" s="19" t="str">
        <f t="shared" si="107"/>
        <v/>
      </c>
      <c r="X113" s="23">
        <f>IF(X84&gt;0,VLOOKUP(X84,'[3]2020_Envelope'!$BH$6:$CR$128,34),"")</f>
        <v>10.988401953400535</v>
      </c>
      <c r="Y113" s="23">
        <f>IF(Y84&gt;0,VLOOKUP(Y84,'[3]2020_Envelope'!$BH$6:$CR$128,34),"")</f>
        <v>137.9623486194773</v>
      </c>
      <c r="Z113" s="23" t="str">
        <f>IF(Z84&gt;0,VLOOKUP(Z84,'[3]2020_Envelope'!$BH$6:$CR$128,34),"")</f>
        <v/>
      </c>
      <c r="AA113" s="23">
        <f>IF(AA84&gt;0,VLOOKUP(AA84,'[3]2020_Envelope'!$BH$6:$CR$128,34),"")</f>
        <v>89.798714969241303</v>
      </c>
      <c r="AB113" s="23" t="str">
        <f>IF(AB84&gt;0,VLOOKUP(AB84,'[3]2020_Envelope'!$BH$6:$CR$128,34),"")</f>
        <v/>
      </c>
      <c r="AC113" s="23" t="str">
        <f>IF(AC84&gt;0,VLOOKUP(AC84,'[3]2020_Envelope'!$BH$6:$CR$128,34),"")</f>
        <v/>
      </c>
      <c r="AD113" s="22">
        <f>IF(AD84&gt;0,VLOOKUP(AD84,'[3]2020_HVAC'!$EY$7:$KA$83,122),"")</f>
        <v>14.215995762711863</v>
      </c>
      <c r="AE113" s="22" t="str">
        <f>IF(AE84&gt;0,VLOOKUP(AE84,'[3]2020_HVAC'!$EY$7:$KA$83,122),"")</f>
        <v/>
      </c>
      <c r="AF113" s="22" t="str">
        <f>IF(AF84&gt;0,VLOOKUP(AF84,'[3]2020_HVAC'!$EY$7:$KA$83,122),"")</f>
        <v/>
      </c>
      <c r="AG113" s="61">
        <f>VLOOKUP($C113,[2]Performance!$A$3:$K$36,4)</f>
        <v>2</v>
      </c>
      <c r="AH113" s="61">
        <f t="shared" si="88"/>
        <v>124</v>
      </c>
      <c r="AI113" s="22">
        <f>IF(AI84&gt;0,VLOOKUP(AI84,'[3]2020_HVAC'!$EY$7:$KA$83,AH113),"")</f>
        <v>16.992857142857144</v>
      </c>
      <c r="AJ113" s="22" t="str">
        <f>IF(AJ84&gt;0,VLOOKUP(AJ84,'[3]2020_HVAC'!$EY$7:$KA$83,122),"")</f>
        <v/>
      </c>
      <c r="AK113" s="22">
        <f>IF(AK84&gt;0,VLOOKUP(AK84,'[3]2020_HVAC'!$EY$7:$KA$83,122),"")</f>
        <v>25.5</v>
      </c>
      <c r="AL113" s="22">
        <f>IF(AL84&gt;0,VLOOKUP(AL84,'[3]2020_HVAC'!$EY$7:$KA$83,122),"")</f>
        <v>2.851236773253472</v>
      </c>
      <c r="AM113" s="22">
        <f>IF(AM84&gt;0,VLOOKUP(AM84,'[3]2020_HVAC'!$EY$7:$KA$83,122),"")</f>
        <v>8.6537142857142779</v>
      </c>
      <c r="AN113" s="22">
        <f>IF(AN84&gt;0,VLOOKUP(AN84,'[3]2020_HVAC'!$EY$7:$KA$83,122),"")</f>
        <v>21.544796798029555</v>
      </c>
      <c r="AO113" s="14">
        <f t="shared" si="92"/>
        <v>45991.129282655966</v>
      </c>
      <c r="AP113" s="23">
        <f>IF(AP84&gt;0,VLOOKUP(AP84,'[3]2020_Envelope'!$BH$6:$CR$128,35),"")</f>
        <v>5.3172707721472108</v>
      </c>
      <c r="AQ113" s="23">
        <f>IF(AQ84&gt;0,VLOOKUP(AQ84,'[3]2020_Envelope'!$BH$6:$CR$128,35),"")</f>
        <v>45.352935406910049</v>
      </c>
      <c r="AR113" s="23" t="str">
        <f>IF(AR84&gt;0,VLOOKUP(AR84,'[3]2020_Envelope'!$BH$6:$CR$128,35),"")</f>
        <v/>
      </c>
      <c r="AS113" s="23">
        <f>IF(AS84&gt;0,VLOOKUP(AS84,'[3]2020_Envelope'!$BH$6:$CR$128,35),"")</f>
        <v>82.717007394519356</v>
      </c>
      <c r="AT113" s="23" t="str">
        <f>IF(AT84&gt;0,VLOOKUP(AT84,'[3]2020_Envelope'!$BH$6:$CR$128,35),"")</f>
        <v/>
      </c>
      <c r="AU113" s="23" t="str">
        <f>IF(AU84&gt;0,VLOOKUP(AU84,'[3]2020_Envelope'!$BH$6:$CR$128,35),"")</f>
        <v/>
      </c>
      <c r="AV113" s="22">
        <f>IF(AV84&gt;0,VLOOKUP(AV84,'[3]2020_HVAC'!$EY$7:$KA$83,125),"")</f>
        <v>14.221739599383666</v>
      </c>
      <c r="AW113" s="22">
        <f>IF(AW84&gt;0,VLOOKUP(AW84,'[3]2020_HVAC'!$EY$7:$KA$83,125),"")</f>
        <v>13.725543434343432</v>
      </c>
      <c r="AX113" s="22" t="str">
        <f>IF(AX84&gt;0,VLOOKUP(AX84,'[3]2020_HVAC'!$EY$7:$KA$83,125),"")</f>
        <v/>
      </c>
      <c r="AY113" s="61">
        <f>VLOOKUP($C113,[1]Performance!$A$3:$K$36,4)</f>
        <v>2</v>
      </c>
      <c r="AZ113" s="61">
        <f t="shared" si="89"/>
        <v>127</v>
      </c>
      <c r="BA113" s="22">
        <f>IF(BA84&gt;0,VLOOKUP(BA84,'[3]2020_HVAC'!$EY$7:$KA$83,AZ113),"")</f>
        <v>7.6896969696969686</v>
      </c>
      <c r="BB113" s="22" t="str">
        <f>IF(BB84&gt;0,VLOOKUP(BB84,'[3]2020_HVAC'!$EY$7:$KA$83,125),"")</f>
        <v/>
      </c>
      <c r="BC113" s="22">
        <f>IF(BC84&gt;0,VLOOKUP(BC84,'[3]2020_HVAC'!$EY$7:$KA$83,125),"")</f>
        <v>15.778474576271186</v>
      </c>
      <c r="BD113" s="22">
        <f>IF(BD84&gt;0,VLOOKUP(BD84,'[3]2020_HVAC'!$EY$7:$KA$83,125),"")</f>
        <v>0.20160260012903336</v>
      </c>
      <c r="BE113" s="22">
        <f>IF(BE84&gt;0,VLOOKUP(BE84,'[3]2020_HVAC'!$EY$7:$KA$83,125),"")</f>
        <v>10.627878787878776</v>
      </c>
      <c r="BF113" s="22">
        <f>IF(BF84&gt;0,VLOOKUP(BF84,'[3]2020_HVAC'!$EY$7:$KA$83,125),"")</f>
        <v>13.405651340996169</v>
      </c>
      <c r="BG113" s="14">
        <f t="shared" si="90"/>
        <v>206947.42287345303</v>
      </c>
      <c r="BH113" s="21">
        <f>IF($N113&gt;0,VLOOKUP($C113,[2]Helsinki!$AB$7:$AN$40,$N113))/((IF($P113=1,'3 PlantsCodes'!$D$26,IF($P113=2,'3 PlantsCodes'!$D$27,IF($P113=3,'3 PlantsCodes'!$D$28,IF($P113=4,'3 PlantsCodes'!#REF!)))))*IF($R113=1,'3 PlantsCodes'!$D$31,IF(FI_Helsinki!$R113=2,'3 PlantsCodes'!$D$32)))</f>
        <v>60.205380038623318</v>
      </c>
      <c r="BI113" s="21">
        <f>IF($O113&gt;0,VLOOKUP($C113,[2]Helsinki!$AB$7:$AN$40,$O113),0)/(IF($Q113=1,'3 PlantsCodes'!$E$26,IF($Q113=3,'3 PlantsCodes'!$E$28,IF($Q113=4,'3 PlantsCodes'!$E$29,1)))*IF($R113=1,'3 PlantsCodes'!$E$31,IF($R113=2,'3 PlantsCodes'!$E$32)))</f>
        <v>0</v>
      </c>
      <c r="BJ113" s="21">
        <f>VLOOKUP($C113,[2]Helsinki!$AB$6:$AZ$40,$T113)</f>
        <v>10.488571428571429</v>
      </c>
      <c r="BK113" s="21">
        <f>VLOOKUP($C113,[2]Helsinki!$B$7:$Y$40,18)</f>
        <v>11.353794285713454</v>
      </c>
      <c r="BL113" s="21">
        <f>VLOOKUP($C113,[2]Helsinki!$B$7:$AA$40,26)</f>
        <v>4.8363221768486184</v>
      </c>
      <c r="BM113" s="22">
        <f>IF($V113=1,-[4]SFH!$E$6,0)</f>
        <v>-15.842857142857143</v>
      </c>
      <c r="BN113" s="63" t="s">
        <v>38</v>
      </c>
      <c r="BO113" s="21">
        <f>IF($N113&gt;0,VLOOKUP($C113,[1]Helsinki!$AB$7:$AN$40,$N113))/((IF($P113=1,'3 PlantsCodes'!$D$26,IF($P113=2,'3 PlantsCodes'!$D$27,IF($P113=3,'3 PlantsCodes'!$D$28,IF($P113=4,'3 PlantsCodes'!D108)))))*IF($R113=1,'3 PlantsCodes'!$D$31,IF(FI_Helsinki!$R113=2,'3 PlantsCodes'!$D$32)))</f>
        <v>59.741723489344025</v>
      </c>
      <c r="BP113" s="21">
        <f>IF($O113&gt;0,VLOOKUP($C113,[1]Helsinki!$AB$7:$AN$40,$O113),0)/(IF($Q113=1,'3 PlantsCodes'!$E$26,IF($Q113=3,'3 PlantsCodes'!$E$28,IF($Q113=4,'3 PlantsCodes'!$E$29,1)))*IF($R113=1,'3 PlantsCodes'!$E$31,IF($R113=2,'3 PlantsCodes'!$E$32)))</f>
        <v>0</v>
      </c>
      <c r="BQ113" s="21">
        <f>VLOOKUP($C113,[1]Helsinki!$AB$6:$AZ$40,$T113)</f>
        <v>16.656363636363636</v>
      </c>
      <c r="BR113" s="21">
        <f>VLOOKUP($C113,[1]Helsinki!$B$7:$Y$40,18)</f>
        <v>11.676460606061633</v>
      </c>
      <c r="BS113" s="21">
        <f>VLOOKUP($C113,[1]Helsinki!$B$7:$AA$40,26)</f>
        <v>4.6497125829283235</v>
      </c>
      <c r="BT113" s="22">
        <f>IF($V113=1,-[4]AB!$E$6,0)</f>
        <v>-9.9202020202020194</v>
      </c>
      <c r="BU113" s="63" t="s">
        <v>38</v>
      </c>
    </row>
    <row r="114" spans="1:73" x14ac:dyDescent="0.25">
      <c r="A114" s="192"/>
      <c r="B114" s="18">
        <v>19</v>
      </c>
      <c r="C114" s="26">
        <f t="shared" ref="C114:W114" si="108">IF(C85="","",C85)</f>
        <v>33</v>
      </c>
      <c r="D114" s="55" t="str">
        <f t="shared" si="108"/>
        <v>+</v>
      </c>
      <c r="E114" s="55" t="str">
        <f t="shared" si="108"/>
        <v>+</v>
      </c>
      <c r="F114" s="54" t="str">
        <f t="shared" si="108"/>
        <v>o</v>
      </c>
      <c r="G114" s="54" t="str">
        <f t="shared" si="108"/>
        <v>o</v>
      </c>
      <c r="H114" s="54">
        <f t="shared" si="108"/>
        <v>1</v>
      </c>
      <c r="I114" s="54">
        <f t="shared" si="108"/>
        <v>4</v>
      </c>
      <c r="J114" s="54">
        <f t="shared" si="108"/>
        <v>3</v>
      </c>
      <c r="K114" s="54">
        <f t="shared" si="108"/>
        <v>1</v>
      </c>
      <c r="L114" s="54">
        <f t="shared" si="108"/>
        <v>2</v>
      </c>
      <c r="M114" s="96">
        <f t="shared" si="108"/>
        <v>4312</v>
      </c>
      <c r="N114" s="54">
        <f t="shared" si="108"/>
        <v>9</v>
      </c>
      <c r="O114" s="54">
        <f t="shared" si="108"/>
        <v>0</v>
      </c>
      <c r="P114" s="54">
        <f t="shared" si="108"/>
        <v>2</v>
      </c>
      <c r="Q114" s="54">
        <f t="shared" si="108"/>
        <v>0</v>
      </c>
      <c r="R114" s="54">
        <f t="shared" si="108"/>
        <v>2</v>
      </c>
      <c r="S114" s="54" t="str">
        <f t="shared" si="108"/>
        <v>o</v>
      </c>
      <c r="T114" s="26">
        <f t="shared" si="108"/>
        <v>24</v>
      </c>
      <c r="U114" s="54">
        <f t="shared" si="108"/>
        <v>1</v>
      </c>
      <c r="V114" s="54">
        <f t="shared" si="108"/>
        <v>1</v>
      </c>
      <c r="W114" s="19" t="str">
        <f t="shared" si="108"/>
        <v/>
      </c>
      <c r="X114" s="23">
        <f>IF(X85&gt;0,VLOOKUP(X85,'[3]2020_Envelope'!$BH$6:$CR$128,34),"")</f>
        <v>14.651202604534044</v>
      </c>
      <c r="Y114" s="23">
        <f>IF(Y85&gt;0,VLOOKUP(Y85,'[3]2020_Envelope'!$BH$6:$CR$128,34),"")</f>
        <v>148.57483697482166</v>
      </c>
      <c r="Z114" s="23" t="str">
        <f>IF(Z85&gt;0,VLOOKUP(Z85,'[3]2020_Envelope'!$BH$6:$CR$128,34),"")</f>
        <v/>
      </c>
      <c r="AA114" s="23">
        <f>IF(AA85&gt;0,VLOOKUP(AA85,'[3]2020_Envelope'!$BH$6:$CR$128,34),"")</f>
        <v>118.04290523581683</v>
      </c>
      <c r="AB114" s="23" t="str">
        <f>IF(AB85&gt;0,VLOOKUP(AB85,'[3]2020_Envelope'!$BH$6:$CR$128,34),"")</f>
        <v/>
      </c>
      <c r="AC114" s="23" t="str">
        <f>IF(AC85&gt;0,VLOOKUP(AC85,'[3]2020_Envelope'!$BH$6:$CR$128,34),"")</f>
        <v/>
      </c>
      <c r="AD114" s="22">
        <f>IF(AD85&gt;0,VLOOKUP(AD85,'[3]2020_HVAC'!$EY$7:$KA$83,122),"")</f>
        <v>14.215995762711863</v>
      </c>
      <c r="AE114" s="22" t="str">
        <f>IF(AE85&gt;0,VLOOKUP(AE85,'[3]2020_HVAC'!$EY$7:$KA$83,122),"")</f>
        <v/>
      </c>
      <c r="AF114" s="22" t="str">
        <f>IF(AF85&gt;0,VLOOKUP(AF85,'[3]2020_HVAC'!$EY$7:$KA$83,122),"")</f>
        <v/>
      </c>
      <c r="AG114" s="61">
        <f>VLOOKUP($C114,[2]Performance!$A$3:$K$36,4)</f>
        <v>2</v>
      </c>
      <c r="AH114" s="61">
        <f t="shared" si="88"/>
        <v>124</v>
      </c>
      <c r="AI114" s="22">
        <f>IF(AI85&gt;0,VLOOKUP(AI85,'[3]2020_HVAC'!$EY$7:$KA$83,AH114),"")</f>
        <v>16.992857142857144</v>
      </c>
      <c r="AJ114" s="22" t="str">
        <f>IF(AJ85&gt;0,VLOOKUP(AJ85,'[3]2020_HVAC'!$EY$7:$KA$83,122),"")</f>
        <v/>
      </c>
      <c r="AK114" s="22">
        <f>IF(AK85&gt;0,VLOOKUP(AK85,'[3]2020_HVAC'!$EY$7:$KA$83,122),"")</f>
        <v>25.5</v>
      </c>
      <c r="AL114" s="22">
        <f>IF(AL85&gt;0,VLOOKUP(AL85,'[3]2020_HVAC'!$EY$7:$KA$83,122),"")</f>
        <v>2.851236773253472</v>
      </c>
      <c r="AM114" s="22">
        <f>IF(AM85&gt;0,VLOOKUP(AM85,'[3]2020_HVAC'!$EY$7:$KA$83,122),"")</f>
        <v>8.6537142857142779</v>
      </c>
      <c r="AN114" s="22">
        <f>IF(AN85&gt;0,VLOOKUP(AN85,'[3]2020_HVAC'!$EY$7:$KA$83,122),"")</f>
        <v>21.544796798029555</v>
      </c>
      <c r="AO114" s="14">
        <f t="shared" si="92"/>
        <v>51943.856380883444</v>
      </c>
      <c r="AP114" s="23">
        <f>IF(AP85&gt;0,VLOOKUP(AP85,'[3]2020_Envelope'!$BH$6:$CR$128,35),"")</f>
        <v>7.0896943628629474</v>
      </c>
      <c r="AQ114" s="23">
        <f>IF(AQ85&gt;0,VLOOKUP(AQ85,'[3]2020_Envelope'!$BH$6:$CR$128,35),"")</f>
        <v>48.841622745903116</v>
      </c>
      <c r="AR114" s="23" t="str">
        <f>IF(AR85&gt;0,VLOOKUP(AR85,'[3]2020_Envelope'!$BH$6:$CR$128,35),"")</f>
        <v/>
      </c>
      <c r="AS114" s="23">
        <f>IF(AS85&gt;0,VLOOKUP(AS85,'[3]2020_Envelope'!$BH$6:$CR$128,35),"")</f>
        <v>108.73380391474555</v>
      </c>
      <c r="AT114" s="23" t="str">
        <f>IF(AT85&gt;0,VLOOKUP(AT85,'[3]2020_Envelope'!$BH$6:$CR$128,35),"")</f>
        <v/>
      </c>
      <c r="AU114" s="23" t="str">
        <f>IF(AU85&gt;0,VLOOKUP(AU85,'[3]2020_Envelope'!$BH$6:$CR$128,35),"")</f>
        <v/>
      </c>
      <c r="AV114" s="22">
        <f>IF(AV85&gt;0,VLOOKUP(AV85,'[3]2020_HVAC'!$EY$7:$KA$83,125),"")</f>
        <v>14.221739599383666</v>
      </c>
      <c r="AW114" s="22">
        <f>IF(AW85&gt;0,VLOOKUP(AW85,'[3]2020_HVAC'!$EY$7:$KA$83,125),"")</f>
        <v>13.725543434343432</v>
      </c>
      <c r="AX114" s="22" t="str">
        <f>IF(AX85&gt;0,VLOOKUP(AX85,'[3]2020_HVAC'!$EY$7:$KA$83,125),"")</f>
        <v/>
      </c>
      <c r="AY114" s="61">
        <f>VLOOKUP($C114,[1]Performance!$A$3:$K$36,4)</f>
        <v>2</v>
      </c>
      <c r="AZ114" s="61">
        <f t="shared" si="89"/>
        <v>127</v>
      </c>
      <c r="BA114" s="22">
        <f>IF(BA85&gt;0,VLOOKUP(BA85,'[3]2020_HVAC'!$EY$7:$KA$83,AZ114),"")</f>
        <v>7.6896969696969686</v>
      </c>
      <c r="BB114" s="22" t="str">
        <f>IF(BB85&gt;0,VLOOKUP(BB85,'[3]2020_HVAC'!$EY$7:$KA$83,125),"")</f>
        <v/>
      </c>
      <c r="BC114" s="22">
        <f>IF(BC85&gt;0,VLOOKUP(BC85,'[3]2020_HVAC'!$EY$7:$KA$83,125),"")</f>
        <v>15.778474576271186</v>
      </c>
      <c r="BD114" s="22">
        <f>IF(BD85&gt;0,VLOOKUP(BD85,'[3]2020_HVAC'!$EY$7:$KA$83,125),"")</f>
        <v>0.20160260012903336</v>
      </c>
      <c r="BE114" s="22">
        <f>IF(BE85&gt;0,VLOOKUP(BE85,'[3]2020_HVAC'!$EY$7:$KA$83,125),"")</f>
        <v>10.627878787878776</v>
      </c>
      <c r="BF114" s="22">
        <f>IF(BF85&gt;0,VLOOKUP(BF85,'[3]2020_HVAC'!$EY$7:$KA$83,125),"")</f>
        <v>13.405651340996169</v>
      </c>
      <c r="BG114" s="14">
        <f t="shared" si="90"/>
        <v>237912.55124888872</v>
      </c>
      <c r="BH114" s="21">
        <f>IF($N114&gt;0,VLOOKUP($C114,[2]Helsinki!$AB$7:$AN$40,$N114))/((IF($P114=1,'3 PlantsCodes'!$D$26,IF($P114=2,'3 PlantsCodes'!$D$27,IF($P114=3,'3 PlantsCodes'!$D$28,IF($P114=4,'3 PlantsCodes'!#REF!)))))*IF($R114=1,'3 PlantsCodes'!$D$31,IF(FI_Helsinki!$R114=2,'3 PlantsCodes'!$D$32)))</f>
        <v>52.467740569930733</v>
      </c>
      <c r="BI114" s="21">
        <f>IF($O114&gt;0,VLOOKUP($C114,[2]Helsinki!$AB$7:$AN$40,$O114),0)/(IF($Q114=1,'3 PlantsCodes'!$E$26,IF($Q114=3,'3 PlantsCodes'!$E$28,IF($Q114=4,'3 PlantsCodes'!$E$29,1)))*IF($R114=1,'3 PlantsCodes'!$E$31,IF($R114=2,'3 PlantsCodes'!$E$32)))</f>
        <v>0</v>
      </c>
      <c r="BJ114" s="21">
        <f>VLOOKUP($C114,[2]Helsinki!$AB$6:$AZ$40,$T114)</f>
        <v>10.488571428571429</v>
      </c>
      <c r="BK114" s="21">
        <f>VLOOKUP($C114,[2]Helsinki!$B$7:$Y$40,18)</f>
        <v>11.353794285713454</v>
      </c>
      <c r="BL114" s="21">
        <f>VLOOKUP($C114,[2]Helsinki!$B$7:$AA$40,26)</f>
        <v>4.81877414784105</v>
      </c>
      <c r="BM114" s="22">
        <f>IF($V114=1,-[4]SFH!$E$6,0)</f>
        <v>-15.842857142857143</v>
      </c>
      <c r="BN114" s="63" t="s">
        <v>38</v>
      </c>
      <c r="BO114" s="21">
        <f>IF($N114&gt;0,VLOOKUP($C114,[1]Helsinki!$AB$7:$AN$40,$N114))/((IF($P114=1,'3 PlantsCodes'!$D$26,IF($P114=2,'3 PlantsCodes'!$D$27,IF($P114=3,'3 PlantsCodes'!$D$28,IF($P114=4,'3 PlantsCodes'!D109)))))*IF($R114=1,'3 PlantsCodes'!$D$31,IF(FI_Helsinki!$R114=2,'3 PlantsCodes'!$D$32)))</f>
        <v>54.028520718238255</v>
      </c>
      <c r="BP114" s="21">
        <f>IF($O114&gt;0,VLOOKUP($C114,[1]Helsinki!$AB$7:$AN$40,$O114),0)/(IF($Q114=1,'3 PlantsCodes'!$E$26,IF($Q114=3,'3 PlantsCodes'!$E$28,IF($Q114=4,'3 PlantsCodes'!$E$29,1)))*IF($R114=1,'3 PlantsCodes'!$E$31,IF($R114=2,'3 PlantsCodes'!$E$32)))</f>
        <v>0</v>
      </c>
      <c r="BQ114" s="21">
        <f>VLOOKUP($C114,[1]Helsinki!$AB$6:$AZ$40,$T114)</f>
        <v>16.656363636363636</v>
      </c>
      <c r="BR114" s="21">
        <f>VLOOKUP($C114,[1]Helsinki!$B$7:$Y$40,18)</f>
        <v>11.676460606061633</v>
      </c>
      <c r="BS114" s="21">
        <f>VLOOKUP($C114,[1]Helsinki!$B$7:$AA$40,26)</f>
        <v>4.6386446217201245</v>
      </c>
      <c r="BT114" s="22">
        <f>IF($V114=1,-[4]AB!$E$6,0)</f>
        <v>-9.9202020202020194</v>
      </c>
      <c r="BU114" s="63" t="s">
        <v>38</v>
      </c>
    </row>
    <row r="115" spans="1:73" x14ac:dyDescent="0.25">
      <c r="A115" s="192"/>
      <c r="B115" s="100">
        <v>20</v>
      </c>
      <c r="C115" s="26">
        <f t="shared" ref="C115:V115" si="109">IF(C86="","",C86)</f>
        <v>33</v>
      </c>
      <c r="D115" s="55" t="str">
        <f t="shared" si="109"/>
        <v>+</v>
      </c>
      <c r="E115" s="55" t="str">
        <f t="shared" si="109"/>
        <v>+</v>
      </c>
      <c r="F115" s="54" t="str">
        <f t="shared" si="109"/>
        <v>o</v>
      </c>
      <c r="G115" s="54" t="str">
        <f t="shared" si="109"/>
        <v>o</v>
      </c>
      <c r="H115" s="54">
        <f t="shared" si="109"/>
        <v>1</v>
      </c>
      <c r="I115" s="54">
        <f t="shared" si="109"/>
        <v>4</v>
      </c>
      <c r="J115" s="54">
        <f t="shared" si="109"/>
        <v>3</v>
      </c>
      <c r="K115" s="54">
        <f t="shared" si="109"/>
        <v>1</v>
      </c>
      <c r="L115" s="54">
        <f t="shared" si="109"/>
        <v>2</v>
      </c>
      <c r="M115" s="96">
        <f t="shared" si="109"/>
        <v>4312</v>
      </c>
      <c r="N115" s="54">
        <f t="shared" si="109"/>
        <v>10</v>
      </c>
      <c r="O115" s="54">
        <f t="shared" si="109"/>
        <v>0</v>
      </c>
      <c r="P115" s="54">
        <f t="shared" si="109"/>
        <v>1</v>
      </c>
      <c r="Q115" s="54">
        <f t="shared" si="109"/>
        <v>0</v>
      </c>
      <c r="R115" s="54">
        <f t="shared" si="109"/>
        <v>2</v>
      </c>
      <c r="S115" s="54" t="str">
        <f t="shared" si="109"/>
        <v>o</v>
      </c>
      <c r="T115" s="26">
        <f t="shared" si="109"/>
        <v>25</v>
      </c>
      <c r="U115" s="54">
        <f t="shared" si="109"/>
        <v>1</v>
      </c>
      <c r="V115" s="54">
        <f t="shared" si="109"/>
        <v>1</v>
      </c>
      <c r="W115" s="8"/>
      <c r="X115" s="23">
        <f>IF(X86&gt;0,VLOOKUP(X86,'[3]2020_Envelope'!$BH$6:$CR$128,34),"")</f>
        <v>14.651202604534044</v>
      </c>
      <c r="Y115" s="23">
        <f>IF(Y86&gt;0,VLOOKUP(Y86,'[3]2020_Envelope'!$BH$6:$CR$128,34),"")</f>
        <v>148.57483697482166</v>
      </c>
      <c r="Z115" s="23" t="str">
        <f>IF(Z86&gt;0,VLOOKUP(Z86,'[3]2020_Envelope'!$BH$6:$CR$128,34),"")</f>
        <v/>
      </c>
      <c r="AA115" s="23">
        <f>IF(AA86&gt;0,VLOOKUP(AA86,'[3]2020_Envelope'!$BH$6:$CR$128,34),"")</f>
        <v>118.04290523581683</v>
      </c>
      <c r="AB115" s="23" t="str">
        <f>IF(AB86&gt;0,VLOOKUP(AB86,'[3]2020_Envelope'!$BH$6:$CR$128,34),"")</f>
        <v/>
      </c>
      <c r="AC115" s="23" t="str">
        <f>IF(AC86&gt;0,VLOOKUP(AC86,'[3]2020_Envelope'!$BH$6:$CR$128,34),"")</f>
        <v/>
      </c>
      <c r="AD115" s="22">
        <f>IF(AD86&gt;0,VLOOKUP(AD86,'[3]2020_HVAC'!$EY$7:$KA$83,122),"")</f>
        <v>14.215995762711863</v>
      </c>
      <c r="AE115" s="22" t="str">
        <f>IF(AE86&gt;0,VLOOKUP(AE86,'[3]2020_HVAC'!$EY$7:$KA$83,122),"")</f>
        <v/>
      </c>
      <c r="AF115" s="22" t="str">
        <f>IF(AF86&gt;0,VLOOKUP(AF86,'[3]2020_HVAC'!$EY$7:$KA$83,122),"")</f>
        <v/>
      </c>
      <c r="AG115" s="61">
        <f>VLOOKUP($C115,[2]Performance!$A$3:$K$36,4)</f>
        <v>2</v>
      </c>
      <c r="AH115" s="61">
        <f t="shared" si="88"/>
        <v>124</v>
      </c>
      <c r="AI115" s="22">
        <f>IF(AI86&gt;0,VLOOKUP(AI86,'[3]2020_HVAC'!$EY$7:$KA$83,AH115),"")</f>
        <v>82.51236045413637</v>
      </c>
      <c r="AJ115" s="22" t="str">
        <f>IF(AJ86&gt;0,VLOOKUP(AJ86,'[3]2020_HVAC'!$EY$7:$KA$83,122),"")</f>
        <v/>
      </c>
      <c r="AK115" s="22">
        <f>IF(AK86&gt;0,VLOOKUP(AK86,'[3]2020_HVAC'!$EY$7:$KA$83,122),"")</f>
        <v>35.1</v>
      </c>
      <c r="AL115" s="22">
        <f>IF(AL86&gt;0,VLOOKUP(AL86,'[3]2020_HVAC'!$EY$7:$KA$83,122),"")</f>
        <v>2.851236773253472</v>
      </c>
      <c r="AM115" s="22">
        <f>IF(AM86&gt;0,VLOOKUP(AM86,'[3]2020_HVAC'!$EY$7:$KA$83,122),"")</f>
        <v>8.6537142857142779</v>
      </c>
      <c r="AN115" s="22">
        <f>IF(AN86&gt;0,VLOOKUP(AN86,'[3]2020_HVAC'!$EY$7:$KA$83,122),"")</f>
        <v>21.544796798029555</v>
      </c>
      <c r="AO115" s="14">
        <f t="shared" si="92"/>
        <v>62460.586844462523</v>
      </c>
      <c r="AP115" s="23">
        <f>IF(AP86&gt;0,VLOOKUP(AP86,'[3]2020_Envelope'!$BH$6:$CR$128,35),"")</f>
        <v>7.0896943628629474</v>
      </c>
      <c r="AQ115" s="23">
        <f>IF(AQ86&gt;0,VLOOKUP(AQ86,'[3]2020_Envelope'!$BH$6:$CR$128,35),"")</f>
        <v>48.841622745903116</v>
      </c>
      <c r="AR115" s="23" t="str">
        <f>IF(AR86&gt;0,VLOOKUP(AR86,'[3]2020_Envelope'!$BH$6:$CR$128,35),"")</f>
        <v/>
      </c>
      <c r="AS115" s="23">
        <f>IF(AS86&gt;0,VLOOKUP(AS86,'[3]2020_Envelope'!$BH$6:$CR$128,35),"")</f>
        <v>108.73380391474555</v>
      </c>
      <c r="AT115" s="23" t="str">
        <f>IF(AT86&gt;0,VLOOKUP(AT86,'[3]2020_Envelope'!$BH$6:$CR$128,35),"")</f>
        <v/>
      </c>
      <c r="AU115" s="23" t="str">
        <f>IF(AU86&gt;0,VLOOKUP(AU86,'[3]2020_Envelope'!$BH$6:$CR$128,35),"")</f>
        <v/>
      </c>
      <c r="AV115" s="22">
        <f>IF(AV86&gt;0,VLOOKUP(AV86,'[3]2020_HVAC'!$EY$7:$KA$83,125),"")</f>
        <v>14.221739599383666</v>
      </c>
      <c r="AW115" s="22">
        <f>IF(AW86&gt;0,VLOOKUP(AW86,'[3]2020_HVAC'!$EY$7:$KA$83,125),"")</f>
        <v>13.725543434343432</v>
      </c>
      <c r="AX115" s="22" t="str">
        <f>IF(AX86&gt;0,VLOOKUP(AX86,'[3]2020_HVAC'!$EY$7:$KA$83,125),"")</f>
        <v/>
      </c>
      <c r="AY115" s="61">
        <f>VLOOKUP($C115,[1]Performance!$A$3:$K$36,4)</f>
        <v>2</v>
      </c>
      <c r="AZ115" s="61">
        <f t="shared" si="89"/>
        <v>127</v>
      </c>
      <c r="BA115" s="22">
        <f>IF(BA86&gt;0,VLOOKUP(BA86,'[3]2020_HVAC'!$EY$7:$KA$83,AZ115),"")</f>
        <v>33.119613177615804</v>
      </c>
      <c r="BB115" s="22" t="str">
        <f>IF(BB86&gt;0,VLOOKUP(BB86,'[3]2020_HVAC'!$EY$7:$KA$83,125),"")</f>
        <v/>
      </c>
      <c r="BC115" s="22">
        <f>IF(BC86&gt;0,VLOOKUP(BC86,'[3]2020_HVAC'!$EY$7:$KA$83,125),"")</f>
        <v>31.1</v>
      </c>
      <c r="BD115" s="22">
        <f>IF(BD86&gt;0,VLOOKUP(BD86,'[3]2020_HVAC'!$EY$7:$KA$83,125),"")</f>
        <v>0.20160260012903336</v>
      </c>
      <c r="BE115" s="22">
        <f>IF(BE86&gt;0,VLOOKUP(BE86,'[3]2020_HVAC'!$EY$7:$KA$83,125),"")</f>
        <v>10.627878787878776</v>
      </c>
      <c r="BF115" s="22">
        <f>IF(BF86&gt;0,VLOOKUP(BF86,'[3]2020_HVAC'!$EY$7:$KA$83,125),"")</f>
        <v>13.405651340996169</v>
      </c>
      <c r="BG115" s="14">
        <f t="shared" si="90"/>
        <v>278256.47846421989</v>
      </c>
      <c r="BH115" s="21">
        <f>IF($N115&gt;0,VLOOKUP($C115,[2]Helsinki!$AB$7:$AN$40,$N115))/((IF($P115=1,'3 PlantsCodes'!$D$26,IF($P115=2,'3 PlantsCodes'!$D$27,IF($P115=3,'3 PlantsCodes'!$D$28,IF($P115=4,'3 PlantsCodes'!#REF!)))))*IF($R115=1,'3 PlantsCodes'!$D$31,IF(FI_Helsinki!$R115=2,'3 PlantsCodes'!$D$32)))</f>
        <v>55.323127811831732</v>
      </c>
      <c r="BI115" s="21">
        <f>IF($O115&gt;0,VLOOKUP($C115,[2]Helsinki!$AB$7:$AN$40,$O115),0)/(IF($Q115=1,'3 PlantsCodes'!$E$26,IF($Q115=3,'3 PlantsCodes'!$E$28,IF($Q115=4,'3 PlantsCodes'!$E$29,1)))*IF($R115=1,'3 PlantsCodes'!$E$31,IF($R115=2,'3 PlantsCodes'!$E$32)))</f>
        <v>0</v>
      </c>
      <c r="BJ115" s="21">
        <f>VLOOKUP($C115,[2]Helsinki!$AB$6:$AZ$40,$T115)</f>
        <v>11.653968253968255</v>
      </c>
      <c r="BK115" s="21">
        <f>VLOOKUP($C115,[2]Helsinki!$B$7:$Y$40,18)</f>
        <v>11.353794285713454</v>
      </c>
      <c r="BL115" s="21">
        <f>VLOOKUP($C115,[2]Helsinki!$B$7:$AA$40,26)</f>
        <v>4.81877414784105</v>
      </c>
      <c r="BM115" s="22">
        <f>IF($V115=1,-[4]SFH!$E$6,0)</f>
        <v>-15.842857142857143</v>
      </c>
      <c r="BN115" s="63" t="s">
        <v>38</v>
      </c>
      <c r="BO115" s="21">
        <f>IF($N115&gt;0,VLOOKUP($C115,[1]Helsinki!$AB$7:$AN$40,$N115))/((IF($P115=1,'3 PlantsCodes'!$D$26,IF($P115=2,'3 PlantsCodes'!$D$27,IF($P115=3,'3 PlantsCodes'!$D$28,IF($P115=4,'3 PlantsCodes'!D110)))))*IF($R115=1,'3 PlantsCodes'!$D$31,IF(FI_Helsinki!$R115=2,'3 PlantsCodes'!$D$32)))</f>
        <v>56.968848376373671</v>
      </c>
      <c r="BP115" s="21">
        <f>IF($O115&gt;0,VLOOKUP($C115,[1]Helsinki!$AB$7:$AN$40,$O115),0)/(IF($Q115=1,'3 PlantsCodes'!$E$26,IF($Q115=3,'3 PlantsCodes'!$E$28,IF($Q115=4,'3 PlantsCodes'!$E$29,1)))*IF($R115=1,'3 PlantsCodes'!$E$31,IF($R115=2,'3 PlantsCodes'!$E$32)))</f>
        <v>0</v>
      </c>
      <c r="BQ115" s="21">
        <f>VLOOKUP($C115,[1]Helsinki!$AB$6:$AZ$40,$T115)</f>
        <v>18.507070707070707</v>
      </c>
      <c r="BR115" s="21">
        <f>VLOOKUP($C115,[1]Helsinki!$B$7:$Y$40,18)</f>
        <v>11.676460606061633</v>
      </c>
      <c r="BS115" s="21">
        <f>VLOOKUP($C115,[1]Helsinki!$B$7:$AA$40,26)</f>
        <v>4.6386446217201245</v>
      </c>
      <c r="BT115" s="22">
        <f>IF($V115=1,-[4]AB!$E$6,0)</f>
        <v>-9.9202020202020194</v>
      </c>
      <c r="BU115" s="63" t="s">
        <v>38</v>
      </c>
    </row>
    <row r="116" spans="1:73" x14ac:dyDescent="0.25">
      <c r="A116" s="193"/>
      <c r="B116" s="18">
        <v>21</v>
      </c>
      <c r="C116" s="26">
        <f t="shared" ref="C116:V116" si="110">IF(C87="","",C87)</f>
        <v>21</v>
      </c>
      <c r="D116" s="55" t="str">
        <f t="shared" si="110"/>
        <v/>
      </c>
      <c r="E116" s="55" t="str">
        <f t="shared" si="110"/>
        <v/>
      </c>
      <c r="F116" s="54" t="str">
        <f t="shared" si="110"/>
        <v/>
      </c>
      <c r="G116" s="54" t="str">
        <f t="shared" si="110"/>
        <v/>
      </c>
      <c r="H116" s="54">
        <f t="shared" si="110"/>
        <v>1</v>
      </c>
      <c r="I116" s="54">
        <f t="shared" si="110"/>
        <v>3</v>
      </c>
      <c r="J116" s="54">
        <f t="shared" si="110"/>
        <v>2</v>
      </c>
      <c r="K116" s="54">
        <f t="shared" si="110"/>
        <v>1</v>
      </c>
      <c r="L116" s="54">
        <f t="shared" si="110"/>
        <v>2</v>
      </c>
      <c r="M116" s="96">
        <f t="shared" si="110"/>
        <v>3212</v>
      </c>
      <c r="N116" s="54">
        <f t="shared" si="110"/>
        <v>9</v>
      </c>
      <c r="O116" s="54">
        <f t="shared" si="110"/>
        <v>0</v>
      </c>
      <c r="P116" s="54">
        <f t="shared" si="110"/>
        <v>2</v>
      </c>
      <c r="Q116" s="54">
        <f t="shared" si="110"/>
        <v>0</v>
      </c>
      <c r="R116" s="54">
        <f t="shared" si="110"/>
        <v>2</v>
      </c>
      <c r="S116" s="54" t="str">
        <f t="shared" si="110"/>
        <v>o</v>
      </c>
      <c r="T116" s="26">
        <f t="shared" si="110"/>
        <v>18</v>
      </c>
      <c r="U116" s="54">
        <f t="shared" si="110"/>
        <v>0</v>
      </c>
      <c r="V116" s="54">
        <f t="shared" si="110"/>
        <v>1</v>
      </c>
      <c r="W116" s="8"/>
      <c r="X116" s="23">
        <f>IF(X87&gt;0,VLOOKUP(X87,'[3]2020_Envelope'!$BH$6:$CR$128,34),"")</f>
        <v>10.988401953400535</v>
      </c>
      <c r="Y116" s="23">
        <f>IF(Y87&gt;0,VLOOKUP(Y87,'[3]2020_Envelope'!$BH$6:$CR$128,34),"")</f>
        <v>137.9623486194773</v>
      </c>
      <c r="Z116" s="23" t="str">
        <f>IF(Z87&gt;0,VLOOKUP(Z87,'[3]2020_Envelope'!$BH$6:$CR$128,34),"")</f>
        <v/>
      </c>
      <c r="AA116" s="23">
        <f>IF(AA87&gt;0,VLOOKUP(AA87,'[3]2020_Envelope'!$BH$6:$CR$128,34),"")</f>
        <v>89.798714969241303</v>
      </c>
      <c r="AB116" s="23" t="str">
        <f>IF(AB87&gt;0,VLOOKUP(AB87,'[3]2020_Envelope'!$BH$6:$CR$128,34),"")</f>
        <v/>
      </c>
      <c r="AC116" s="23" t="str">
        <f>IF(AC87&gt;0,VLOOKUP(AC87,'[3]2020_Envelope'!$BH$6:$CR$128,34),"")</f>
        <v/>
      </c>
      <c r="AD116" s="22">
        <f>IF(AD87&gt;0,VLOOKUP(AD87,'[3]2020_HVAC'!$EY$7:$KA$83,122),"")</f>
        <v>14.215995762711863</v>
      </c>
      <c r="AE116" s="22" t="str">
        <f>IF(AE87&gt;0,VLOOKUP(AE87,'[3]2020_HVAC'!$EY$7:$KA$83,122),"")</f>
        <v/>
      </c>
      <c r="AF116" s="22" t="str">
        <f>IF(AF87&gt;0,VLOOKUP(AF87,'[3]2020_HVAC'!$EY$7:$KA$83,122),"")</f>
        <v/>
      </c>
      <c r="AG116" s="61">
        <f>VLOOKUP($C116,[2]Performance!$A$3:$K$36,4)</f>
        <v>2</v>
      </c>
      <c r="AH116" s="61">
        <f t="shared" si="88"/>
        <v>124</v>
      </c>
      <c r="AI116" s="22">
        <f>IF(AI87&gt;0,VLOOKUP(AI87,'[3]2020_HVAC'!$EY$7:$KA$83,AH116),"")</f>
        <v>16.992857142857144</v>
      </c>
      <c r="AJ116" s="22" t="str">
        <f>IF(AJ87&gt;0,VLOOKUP(AJ87,'[3]2020_HVAC'!$EY$7:$KA$83,122),"")</f>
        <v/>
      </c>
      <c r="AK116" s="22">
        <f>IF(AK87&gt;0,VLOOKUP(AK87,'[3]2020_HVAC'!$EY$7:$KA$83,122),"")</f>
        <v>25.5</v>
      </c>
      <c r="AL116" s="22">
        <f>IF(AL87&gt;0,VLOOKUP(AL87,'[3]2020_HVAC'!$EY$7:$KA$83,122),"")</f>
        <v>2.851236773253472</v>
      </c>
      <c r="AM116" s="22" t="str">
        <f>IF(AM87&gt;0,VLOOKUP(AM87,'[3]2020_HVAC'!$EY$7:$KA$83,122),"")</f>
        <v/>
      </c>
      <c r="AN116" s="22">
        <f>IF(AN87&gt;0,VLOOKUP(AN87,'[3]2020_HVAC'!$EY$7:$KA$83,122),"")</f>
        <v>21.544796798029555</v>
      </c>
      <c r="AO116" s="14">
        <f t="shared" ref="AO116:AO121" si="111">(SUM(X116:AF116)+SUM(AI116:AN116))*$AO$5</f>
        <v>44779.609282655962</v>
      </c>
      <c r="AP116" s="23">
        <f>IF(AP87&gt;0,VLOOKUP(AP87,'[3]2020_Envelope'!$BH$6:$CR$128,35),"")</f>
        <v>5.3172707721472108</v>
      </c>
      <c r="AQ116" s="23">
        <f>IF(AQ87&gt;0,VLOOKUP(AQ87,'[3]2020_Envelope'!$BH$6:$CR$128,35),"")</f>
        <v>45.352935406910049</v>
      </c>
      <c r="AR116" s="23" t="str">
        <f>IF(AR87&gt;0,VLOOKUP(AR87,'[3]2020_Envelope'!$BH$6:$CR$128,35),"")</f>
        <v/>
      </c>
      <c r="AS116" s="23">
        <f>IF(AS87&gt;0,VLOOKUP(AS87,'[3]2020_Envelope'!$BH$6:$CR$128,35),"")</f>
        <v>82.717007394519356</v>
      </c>
      <c r="AT116" s="23" t="str">
        <f>IF(AT87&gt;0,VLOOKUP(AT87,'[3]2020_Envelope'!$BH$6:$CR$128,35),"")</f>
        <v/>
      </c>
      <c r="AU116" s="23" t="str">
        <f>IF(AU87&gt;0,VLOOKUP(AU87,'[3]2020_Envelope'!$BH$6:$CR$128,35),"")</f>
        <v/>
      </c>
      <c r="AV116" s="22">
        <f>IF(AV87&gt;0,VLOOKUP(AV87,'[3]2020_HVAC'!$EY$7:$KA$83,125),"")</f>
        <v>14.221739599383666</v>
      </c>
      <c r="AW116" s="22">
        <f>IF(AW87&gt;0,VLOOKUP(AW87,'[3]2020_HVAC'!$EY$7:$KA$83,125),"")</f>
        <v>13.725543434343432</v>
      </c>
      <c r="AX116" s="22" t="str">
        <f>IF(AX87&gt;0,VLOOKUP(AX87,'[3]2020_HVAC'!$EY$7:$KA$83,125),"")</f>
        <v/>
      </c>
      <c r="AY116" s="61">
        <f>VLOOKUP($C116,[1]Performance!$A$3:$K$36,4)</f>
        <v>2</v>
      </c>
      <c r="AZ116" s="61">
        <f t="shared" si="89"/>
        <v>127</v>
      </c>
      <c r="BA116" s="22">
        <f>IF(BA87&gt;0,VLOOKUP(BA87,'[3]2020_HVAC'!$EY$7:$KA$83,AZ116),"")</f>
        <v>7.6896969696969686</v>
      </c>
      <c r="BB116" s="22" t="str">
        <f>IF(BB87&gt;0,VLOOKUP(BB87,'[3]2020_HVAC'!$EY$7:$KA$83,125),"")</f>
        <v/>
      </c>
      <c r="BC116" s="22">
        <f>IF(BC87&gt;0,VLOOKUP(BC87,'[3]2020_HVAC'!$EY$7:$KA$83,125),"")</f>
        <v>15.778474576271186</v>
      </c>
      <c r="BD116" s="22">
        <f>IF(BD87&gt;0,VLOOKUP(BD87,'[3]2020_HVAC'!$EY$7:$KA$83,125),"")</f>
        <v>0.20160260012903336</v>
      </c>
      <c r="BE116" s="22" t="str">
        <f>IF(BE87&gt;0,VLOOKUP(BE87,'[3]2020_HVAC'!$EY$7:$KA$83,125),"")</f>
        <v/>
      </c>
      <c r="BF116" s="22">
        <f>IF(BF87&gt;0,VLOOKUP(BF87,'[3]2020_HVAC'!$EY$7:$KA$83,125),"")</f>
        <v>13.405651340996169</v>
      </c>
      <c r="BG116" s="14">
        <f t="shared" ref="BG116:BG121" si="112">(SUM(AP116:AX116)+SUM(BA116:BF116))*$BG$5</f>
        <v>196425.82287345309</v>
      </c>
      <c r="BH116" s="21">
        <f>IF($N116&gt;0,VLOOKUP($C116,[2]Helsinki!$AB$7:$AN$40,$N116))/((IF($P116=1,'3 PlantsCodes'!$D$26,IF($P116=2,'3 PlantsCodes'!$D$27,IF($P116=3,'3 PlantsCodes'!$D$28,IF($P116=4,'3 PlantsCodes'!#REF!)))))*IF($R116=1,'3 PlantsCodes'!$D$31,IF(FI_Helsinki!$R116=2,'3 PlantsCodes'!$D$32)))</f>
        <v>60.205380038623318</v>
      </c>
      <c r="BI116" s="21">
        <f>IF($O116&gt;0,VLOOKUP($C116,[2]Helsinki!$AB$7:$AN$40,$O116),0)/(IF($Q116=1,'3 PlantsCodes'!$E$26,IF($Q116=3,'3 PlantsCodes'!$E$28,IF($Q116=4,'3 PlantsCodes'!$E$29,1)))*IF($R116=1,'3 PlantsCodes'!$E$31,IF($R116=2,'3 PlantsCodes'!$E$32)))</f>
        <v>0</v>
      </c>
      <c r="BJ116" s="21">
        <f>VLOOKUP($C116,[2]Helsinki!$AB$6:$AZ$40,$T116)</f>
        <v>16.66</v>
      </c>
      <c r="BK116" s="21">
        <f>VLOOKUP($C116,[2]Helsinki!$B$7:$Y$40,18)</f>
        <v>11.353794285713454</v>
      </c>
      <c r="BL116" s="21">
        <f>VLOOKUP($C116,[2]Helsinki!$B$7:$AA$40,26)</f>
        <v>4.8363221768486184</v>
      </c>
      <c r="BM116" s="22">
        <f>IF($V116=1,-[4]SFH!$E$6,0)</f>
        <v>-15.842857142857143</v>
      </c>
      <c r="BN116" s="63" t="s">
        <v>38</v>
      </c>
      <c r="BO116" s="21">
        <f>IF($N116&gt;0,VLOOKUP($C116,[1]Helsinki!$AB$7:$AN$40,$N116))/((IF($P116=1,'3 PlantsCodes'!$D$26,IF($P116=2,'3 PlantsCodes'!$D$27,IF($P116=3,'3 PlantsCodes'!$D$28,IF($P116=4,'3 PlantsCodes'!D111)))))*IF($R116=1,'3 PlantsCodes'!$D$31,IF(FI_Helsinki!$R116=2,'3 PlantsCodes'!$D$32)))</f>
        <v>59.741723489344025</v>
      </c>
      <c r="BP116" s="21">
        <f>IF($O116&gt;0,VLOOKUP($C116,[1]Helsinki!$AB$7:$AN$40,$O116),0)/(IF($Q116=1,'3 PlantsCodes'!$E$26,IF($Q116=3,'3 PlantsCodes'!$E$28,IF($Q116=4,'3 PlantsCodes'!$E$29,1)))*IF($R116=1,'3 PlantsCodes'!$E$31,IF($R116=2,'3 PlantsCodes'!$E$32)))</f>
        <v>0</v>
      </c>
      <c r="BQ116" s="21">
        <f>VLOOKUP($C116,[1]Helsinki!$AB$6:$AZ$40,$T116)</f>
        <v>25.72</v>
      </c>
      <c r="BR116" s="21">
        <f>VLOOKUP($C116,[1]Helsinki!$B$7:$Y$40,18)</f>
        <v>11.676460606061633</v>
      </c>
      <c r="BS116" s="21">
        <f>VLOOKUP($C116,[1]Helsinki!$B$7:$AA$40,26)</f>
        <v>4.6497125829283235</v>
      </c>
      <c r="BT116" s="22">
        <f>IF($V116=1,-[4]AB!$E$6,0)</f>
        <v>-9.9202020202020194</v>
      </c>
      <c r="BU116" s="63" t="s">
        <v>38</v>
      </c>
    </row>
    <row r="117" spans="1:73" x14ac:dyDescent="0.25">
      <c r="A117" s="193"/>
      <c r="B117" s="18">
        <v>22</v>
      </c>
      <c r="C117" s="26">
        <f t="shared" ref="C117:V117" si="113">IF(C88="","",C88)</f>
        <v>31</v>
      </c>
      <c r="D117" s="55" t="str">
        <f t="shared" si="113"/>
        <v/>
      </c>
      <c r="E117" s="55" t="str">
        <f t="shared" si="113"/>
        <v/>
      </c>
      <c r="F117" s="54" t="str">
        <f t="shared" si="113"/>
        <v/>
      </c>
      <c r="G117" s="54" t="str">
        <f t="shared" si="113"/>
        <v/>
      </c>
      <c r="H117" s="54">
        <f t="shared" si="113"/>
        <v>0</v>
      </c>
      <c r="I117" s="54">
        <f t="shared" si="113"/>
        <v>4</v>
      </c>
      <c r="J117" s="54">
        <f t="shared" si="113"/>
        <v>3</v>
      </c>
      <c r="K117" s="54">
        <f t="shared" si="113"/>
        <v>1</v>
      </c>
      <c r="L117" s="54">
        <f t="shared" si="113"/>
        <v>1</v>
      </c>
      <c r="M117" s="96">
        <f t="shared" si="113"/>
        <v>4311</v>
      </c>
      <c r="N117" s="54">
        <f t="shared" si="113"/>
        <v>9</v>
      </c>
      <c r="O117" s="54">
        <f t="shared" si="113"/>
        <v>0</v>
      </c>
      <c r="P117" s="54">
        <f t="shared" si="113"/>
        <v>2</v>
      </c>
      <c r="Q117" s="54">
        <f t="shared" si="113"/>
        <v>0</v>
      </c>
      <c r="R117" s="54">
        <f t="shared" si="113"/>
        <v>2</v>
      </c>
      <c r="S117" s="54" t="str">
        <f t="shared" si="113"/>
        <v>o</v>
      </c>
      <c r="T117" s="26">
        <f t="shared" si="113"/>
        <v>18</v>
      </c>
      <c r="U117" s="54">
        <f t="shared" si="113"/>
        <v>0</v>
      </c>
      <c r="V117" s="54">
        <f t="shared" si="113"/>
        <v>0</v>
      </c>
      <c r="W117" s="8"/>
      <c r="X117" s="23">
        <f>IF(X88&gt;0,VLOOKUP(X88,'[3]2020_Envelope'!$BH$6:$CR$128,34),"")</f>
        <v>14.651202604534044</v>
      </c>
      <c r="Y117" s="23">
        <f>IF(Y88&gt;0,VLOOKUP(Y88,'[3]2020_Envelope'!$BH$6:$CR$128,34),"")</f>
        <v>148.57483697482166</v>
      </c>
      <c r="Z117" s="23" t="str">
        <f>IF(Z88&gt;0,VLOOKUP(Z88,'[3]2020_Envelope'!$BH$6:$CR$128,34),"")</f>
        <v/>
      </c>
      <c r="AA117" s="23">
        <f>IF(AA88&gt;0,VLOOKUP(AA88,'[3]2020_Envelope'!$BH$6:$CR$128,34),"")</f>
        <v>118.04290523581683</v>
      </c>
      <c r="AB117" s="23" t="str">
        <f>IF(AB88&gt;0,VLOOKUP(AB88,'[3]2020_Envelope'!$BH$6:$CR$128,34),"")</f>
        <v/>
      </c>
      <c r="AC117" s="23" t="str">
        <f>IF(AC88&gt;0,VLOOKUP(AC88,'[3]2020_Envelope'!$BH$6:$CR$128,34),"")</f>
        <v/>
      </c>
      <c r="AD117" s="22" t="str">
        <f>IF(AD88&gt;0,VLOOKUP(AD88,'[3]2020_HVAC'!$EY$7:$KA$83,122),"")</f>
        <v/>
      </c>
      <c r="AE117" s="22" t="str">
        <f>IF(AE88&gt;0,VLOOKUP(AE88,'[3]2020_HVAC'!$EY$7:$KA$83,122),"")</f>
        <v/>
      </c>
      <c r="AF117" s="22" t="str">
        <f>IF(AF88&gt;0,VLOOKUP(AF88,'[3]2020_HVAC'!$EY$7:$KA$83,122),"")</f>
        <v/>
      </c>
      <c r="AG117" s="61">
        <f>VLOOKUP($C117,[2]Performance!$A$3:$K$36,4)</f>
        <v>2</v>
      </c>
      <c r="AH117" s="61">
        <f t="shared" si="88"/>
        <v>124</v>
      </c>
      <c r="AI117" s="22">
        <f>IF(AI88&gt;0,VLOOKUP(AI88,'[3]2020_HVAC'!$EY$7:$KA$83,AH117),"")</f>
        <v>16.992857142857144</v>
      </c>
      <c r="AJ117" s="22" t="str">
        <f>IF(AJ88&gt;0,VLOOKUP(AJ88,'[3]2020_HVAC'!$EY$7:$KA$83,122),"")</f>
        <v/>
      </c>
      <c r="AK117" s="22">
        <f>IF(AK88&gt;0,VLOOKUP(AK88,'[3]2020_HVAC'!$EY$7:$KA$83,122),"")</f>
        <v>25.5</v>
      </c>
      <c r="AL117" s="22">
        <f>IF(AL88&gt;0,VLOOKUP(AL88,'[3]2020_HVAC'!$EY$7:$KA$83,122),"")</f>
        <v>2.851236773253472</v>
      </c>
      <c r="AM117" s="22" t="str">
        <f>IF(AM88&gt;0,VLOOKUP(AM88,'[3]2020_HVAC'!$EY$7:$KA$83,122),"")</f>
        <v/>
      </c>
      <c r="AN117" s="22" t="str">
        <f>IF(AN88&gt;0,VLOOKUP(AN88,'[3]2020_HVAC'!$EY$7:$KA$83,122),"")</f>
        <v/>
      </c>
      <c r="AO117" s="14">
        <f t="shared" si="111"/>
        <v>45725.825422379639</v>
      </c>
      <c r="AP117" s="23">
        <f>IF(AP88&gt;0,VLOOKUP(AP88,'[3]2020_Envelope'!$BH$6:$CR$128,35),"")</f>
        <v>7.0896943628629474</v>
      </c>
      <c r="AQ117" s="23">
        <f>IF(AQ88&gt;0,VLOOKUP(AQ88,'[3]2020_Envelope'!$BH$6:$CR$128,35),"")</f>
        <v>48.841622745903116</v>
      </c>
      <c r="AR117" s="23" t="str">
        <f>IF(AR88&gt;0,VLOOKUP(AR88,'[3]2020_Envelope'!$BH$6:$CR$128,35),"")</f>
        <v/>
      </c>
      <c r="AS117" s="23">
        <f>IF(AS88&gt;0,VLOOKUP(AS88,'[3]2020_Envelope'!$BH$6:$CR$128,35),"")</f>
        <v>108.73380391474555</v>
      </c>
      <c r="AT117" s="23" t="str">
        <f>IF(AT88&gt;0,VLOOKUP(AT88,'[3]2020_Envelope'!$BH$6:$CR$128,35),"")</f>
        <v/>
      </c>
      <c r="AU117" s="23" t="str">
        <f>IF(AU88&gt;0,VLOOKUP(AU88,'[3]2020_Envelope'!$BH$6:$CR$128,35),"")</f>
        <v/>
      </c>
      <c r="AV117" s="22" t="str">
        <f>IF(AV88&gt;0,VLOOKUP(AV88,'[3]2020_HVAC'!$EY$7:$KA$83,125),"")</f>
        <v/>
      </c>
      <c r="AW117" s="22" t="str">
        <f>IF(AW88&gt;0,VLOOKUP(AW88,'[3]2020_HVAC'!$EY$7:$KA$83,125),"")</f>
        <v/>
      </c>
      <c r="AX117" s="22" t="str">
        <f>IF(AX88&gt;0,VLOOKUP(AX88,'[3]2020_HVAC'!$EY$7:$KA$83,125),"")</f>
        <v/>
      </c>
      <c r="AY117" s="61">
        <f>VLOOKUP($C117,[1]Performance!$A$3:$K$36,4)</f>
        <v>2</v>
      </c>
      <c r="AZ117" s="61">
        <f t="shared" si="89"/>
        <v>127</v>
      </c>
      <c r="BA117" s="22">
        <f>IF(BA88&gt;0,VLOOKUP(BA88,'[3]2020_HVAC'!$EY$7:$KA$83,AZ117),"")</f>
        <v>7.6896969696969686</v>
      </c>
      <c r="BB117" s="22" t="str">
        <f>IF(BB88&gt;0,VLOOKUP(BB88,'[3]2020_HVAC'!$EY$7:$KA$83,125),"")</f>
        <v/>
      </c>
      <c r="BC117" s="22">
        <f>IF(BC88&gt;0,VLOOKUP(BC88,'[3]2020_HVAC'!$EY$7:$KA$83,125),"")</f>
        <v>15.778474576271186</v>
      </c>
      <c r="BD117" s="22">
        <f>IF(BD88&gt;0,VLOOKUP(BD88,'[3]2020_HVAC'!$EY$7:$KA$83,125),"")</f>
        <v>0.20160260012903336</v>
      </c>
      <c r="BE117" s="22" t="str">
        <f>IF(BE88&gt;0,VLOOKUP(BE88,'[3]2020_HVAC'!$EY$7:$KA$83,125),"")</f>
        <v/>
      </c>
      <c r="BF117" s="22" t="str">
        <f>IF(BF88&gt;0,VLOOKUP(BF88,'[3]2020_HVAC'!$EY$7:$KA$83,125),"")</f>
        <v/>
      </c>
      <c r="BG117" s="14">
        <f t="shared" si="112"/>
        <v>186451.54621791272</v>
      </c>
      <c r="BH117" s="21">
        <f>IF($N117&gt;0,VLOOKUP($C117,[2]Helsinki!$AB$7:$AN$40,$N117))/((IF($P117=1,'3 PlantsCodes'!$D$26,IF($P117=2,'3 PlantsCodes'!$D$27,IF($P117=3,'3 PlantsCodes'!$D$28,IF($P117=4,'3 PlantsCodes'!#REF!)))))*IF($R117=1,'3 PlantsCodes'!$D$31,IF(FI_Helsinki!$R117=2,'3 PlantsCodes'!$D$32)))</f>
        <v>78.931461174997068</v>
      </c>
      <c r="BI117" s="21">
        <f>IF($O117&gt;0,VLOOKUP($C117,[2]Helsinki!$AB$7:$AN$40,$O117),0)/(IF($Q117=1,'3 PlantsCodes'!$E$26,IF($Q117=3,'3 PlantsCodes'!$E$28,IF($Q117=4,'3 PlantsCodes'!$E$29,1)))*IF($R117=1,'3 PlantsCodes'!$E$31,IF($R117=2,'3 PlantsCodes'!$E$32)))</f>
        <v>0</v>
      </c>
      <c r="BJ117" s="21">
        <f>VLOOKUP($C117,[2]Helsinki!$AB$6:$AZ$40,$T117)</f>
        <v>16.66</v>
      </c>
      <c r="BK117" s="21">
        <f>VLOOKUP($C117,[2]Helsinki!$B$7:$Y$40,18)</f>
        <v>11.353794285713454</v>
      </c>
      <c r="BL117" s="21">
        <f>VLOOKUP($C117,[2]Helsinki!$B$7:$AA$40,26)</f>
        <v>0.44478556929561025</v>
      </c>
      <c r="BM117" s="22">
        <f>IF($V117=1,-[4]SFH!$E$6,0)</f>
        <v>0</v>
      </c>
      <c r="BN117" s="63" t="s">
        <v>38</v>
      </c>
      <c r="BO117" s="21">
        <f>IF($N117&gt;0,VLOOKUP($C117,[1]Helsinki!$AB$7:$AN$40,$N117))/((IF($P117=1,'3 PlantsCodes'!$D$26,IF($P117=2,'3 PlantsCodes'!$D$27,IF($P117=3,'3 PlantsCodes'!$D$28,IF($P117=4,'3 PlantsCodes'!D112)))))*IF($R117=1,'3 PlantsCodes'!$D$31,IF(FI_Helsinki!$R117=2,'3 PlantsCodes'!$D$32)))</f>
        <v>80.25488838588187</v>
      </c>
      <c r="BP117" s="21">
        <f>IF($O117&gt;0,VLOOKUP($C117,[1]Helsinki!$AB$7:$AN$40,$O117),0)/(IF($Q117=1,'3 PlantsCodes'!$E$26,IF($Q117=3,'3 PlantsCodes'!$E$28,IF($Q117=4,'3 PlantsCodes'!$E$29,1)))*IF($R117=1,'3 PlantsCodes'!$E$31,IF($R117=2,'3 PlantsCodes'!$E$32)))</f>
        <v>0</v>
      </c>
      <c r="BQ117" s="21">
        <f>VLOOKUP($C117,[1]Helsinki!$AB$6:$AZ$40,$T117)</f>
        <v>25.72</v>
      </c>
      <c r="BR117" s="21">
        <f>VLOOKUP($C117,[1]Helsinki!$B$7:$Y$40,18)</f>
        <v>11.676460606061633</v>
      </c>
      <c r="BS117" s="21">
        <f>VLOOKUP($C117,[1]Helsinki!$B$7:$AA$40,26)</f>
        <v>0.40287703669528285</v>
      </c>
      <c r="BT117" s="22">
        <f>IF($V117=1,-[4]AB!$E$6,0)</f>
        <v>0</v>
      </c>
      <c r="BU117" s="63" t="s">
        <v>38</v>
      </c>
    </row>
    <row r="118" spans="1:73" x14ac:dyDescent="0.25">
      <c r="A118" s="193"/>
      <c r="B118" s="18">
        <v>23</v>
      </c>
      <c r="C118" s="26">
        <f t="shared" ref="C118:V118" si="114">IF(C89="","",C89)</f>
        <v>31</v>
      </c>
      <c r="D118" s="55" t="str">
        <f t="shared" si="114"/>
        <v/>
      </c>
      <c r="E118" s="55" t="str">
        <f t="shared" si="114"/>
        <v/>
      </c>
      <c r="F118" s="54" t="str">
        <f t="shared" si="114"/>
        <v/>
      </c>
      <c r="G118" s="54" t="str">
        <f t="shared" si="114"/>
        <v/>
      </c>
      <c r="H118" s="54">
        <f t="shared" si="114"/>
        <v>0</v>
      </c>
      <c r="I118" s="54">
        <f t="shared" si="114"/>
        <v>4</v>
      </c>
      <c r="J118" s="54">
        <f t="shared" si="114"/>
        <v>3</v>
      </c>
      <c r="K118" s="54">
        <f t="shared" si="114"/>
        <v>1</v>
      </c>
      <c r="L118" s="54">
        <f t="shared" si="114"/>
        <v>1</v>
      </c>
      <c r="M118" s="96">
        <f t="shared" si="114"/>
        <v>4311</v>
      </c>
      <c r="N118" s="54">
        <f t="shared" si="114"/>
        <v>9</v>
      </c>
      <c r="O118" s="54">
        <f t="shared" si="114"/>
        <v>0</v>
      </c>
      <c r="P118" s="54">
        <f t="shared" si="114"/>
        <v>2</v>
      </c>
      <c r="Q118" s="54">
        <f t="shared" si="114"/>
        <v>0</v>
      </c>
      <c r="R118" s="54">
        <f t="shared" si="114"/>
        <v>2</v>
      </c>
      <c r="S118" s="54" t="str">
        <f t="shared" si="114"/>
        <v>o</v>
      </c>
      <c r="T118" s="26">
        <f t="shared" si="114"/>
        <v>18</v>
      </c>
      <c r="U118" s="54">
        <f t="shared" si="114"/>
        <v>0</v>
      </c>
      <c r="V118" s="54">
        <f t="shared" si="114"/>
        <v>1</v>
      </c>
      <c r="W118" s="8"/>
      <c r="X118" s="23">
        <f>IF(X89&gt;0,VLOOKUP(X89,'[3]2020_Envelope'!$BH$6:$CR$128,34),"")</f>
        <v>14.651202604534044</v>
      </c>
      <c r="Y118" s="23">
        <f>IF(Y89&gt;0,VLOOKUP(Y89,'[3]2020_Envelope'!$BH$6:$CR$128,34),"")</f>
        <v>148.57483697482166</v>
      </c>
      <c r="Z118" s="23" t="str">
        <f>IF(Z89&gt;0,VLOOKUP(Z89,'[3]2020_Envelope'!$BH$6:$CR$128,34),"")</f>
        <v/>
      </c>
      <c r="AA118" s="23">
        <f>IF(AA89&gt;0,VLOOKUP(AA89,'[3]2020_Envelope'!$BH$6:$CR$128,34),"")</f>
        <v>118.04290523581683</v>
      </c>
      <c r="AB118" s="23" t="str">
        <f>IF(AB89&gt;0,VLOOKUP(AB89,'[3]2020_Envelope'!$BH$6:$CR$128,34),"")</f>
        <v/>
      </c>
      <c r="AC118" s="23" t="str">
        <f>IF(AC89&gt;0,VLOOKUP(AC89,'[3]2020_Envelope'!$BH$6:$CR$128,34),"")</f>
        <v/>
      </c>
      <c r="AD118" s="22" t="str">
        <f>IF(AD89&gt;0,VLOOKUP(AD89,'[3]2020_HVAC'!$EY$7:$KA$83,122),"")</f>
        <v/>
      </c>
      <c r="AE118" s="22" t="str">
        <f>IF(AE89&gt;0,VLOOKUP(AE89,'[3]2020_HVAC'!$EY$7:$KA$83,122),"")</f>
        <v/>
      </c>
      <c r="AF118" s="22" t="str">
        <f>IF(AF89&gt;0,VLOOKUP(AF89,'[3]2020_HVAC'!$EY$7:$KA$83,122),"")</f>
        <v/>
      </c>
      <c r="AG118" s="61">
        <f>VLOOKUP($C118,[2]Performance!$A$3:$K$36,4)</f>
        <v>2</v>
      </c>
      <c r="AH118" s="61">
        <f t="shared" si="88"/>
        <v>124</v>
      </c>
      <c r="AI118" s="22">
        <f>IF(AI89&gt;0,VLOOKUP(AI89,'[3]2020_HVAC'!$EY$7:$KA$83,AH118),"")</f>
        <v>16.992857142857144</v>
      </c>
      <c r="AJ118" s="22" t="str">
        <f>IF(AJ89&gt;0,VLOOKUP(AJ89,'[3]2020_HVAC'!$EY$7:$KA$83,122),"")</f>
        <v/>
      </c>
      <c r="AK118" s="22">
        <f>IF(AK89&gt;0,VLOOKUP(AK89,'[3]2020_HVAC'!$EY$7:$KA$83,122),"")</f>
        <v>25.5</v>
      </c>
      <c r="AL118" s="22">
        <f>IF(AL89&gt;0,VLOOKUP(AL89,'[3]2020_HVAC'!$EY$7:$KA$83,122),"")</f>
        <v>2.851236773253472</v>
      </c>
      <c r="AM118" s="22" t="str">
        <f>IF(AM89&gt;0,VLOOKUP(AM89,'[3]2020_HVAC'!$EY$7:$KA$83,122),"")</f>
        <v/>
      </c>
      <c r="AN118" s="22">
        <f>IF(AN89&gt;0,VLOOKUP(AN89,'[3]2020_HVAC'!$EY$7:$KA$83,122),"")</f>
        <v>21.544796798029555</v>
      </c>
      <c r="AO118" s="14">
        <f t="shared" si="111"/>
        <v>48742.096974103777</v>
      </c>
      <c r="AP118" s="23">
        <f>IF(AP89&gt;0,VLOOKUP(AP89,'[3]2020_Envelope'!$BH$6:$CR$128,35),"")</f>
        <v>7.0896943628629474</v>
      </c>
      <c r="AQ118" s="23">
        <f>IF(AQ89&gt;0,VLOOKUP(AQ89,'[3]2020_Envelope'!$BH$6:$CR$128,35),"")</f>
        <v>48.841622745903116</v>
      </c>
      <c r="AR118" s="23" t="str">
        <f>IF(AR89&gt;0,VLOOKUP(AR89,'[3]2020_Envelope'!$BH$6:$CR$128,35),"")</f>
        <v/>
      </c>
      <c r="AS118" s="23">
        <f>IF(AS89&gt;0,VLOOKUP(AS89,'[3]2020_Envelope'!$BH$6:$CR$128,35),"")</f>
        <v>108.73380391474555</v>
      </c>
      <c r="AT118" s="23" t="str">
        <f>IF(AT89&gt;0,VLOOKUP(AT89,'[3]2020_Envelope'!$BH$6:$CR$128,35),"")</f>
        <v/>
      </c>
      <c r="AU118" s="23" t="str">
        <f>IF(AU89&gt;0,VLOOKUP(AU89,'[3]2020_Envelope'!$BH$6:$CR$128,35),"")</f>
        <v/>
      </c>
      <c r="AV118" s="22" t="str">
        <f>IF(AV89&gt;0,VLOOKUP(AV89,'[3]2020_HVAC'!$EY$7:$KA$83,125),"")</f>
        <v/>
      </c>
      <c r="AW118" s="22" t="str">
        <f>IF(AW89&gt;0,VLOOKUP(AW89,'[3]2020_HVAC'!$EY$7:$KA$83,125),"")</f>
        <v/>
      </c>
      <c r="AX118" s="22" t="str">
        <f>IF(AX89&gt;0,VLOOKUP(AX89,'[3]2020_HVAC'!$EY$7:$KA$83,125),"")</f>
        <v/>
      </c>
      <c r="AY118" s="61">
        <f>VLOOKUP($C118,[1]Performance!$A$3:$K$36,4)</f>
        <v>2</v>
      </c>
      <c r="AZ118" s="61">
        <f t="shared" si="89"/>
        <v>127</v>
      </c>
      <c r="BA118" s="22">
        <f>IF(BA89&gt;0,VLOOKUP(BA89,'[3]2020_HVAC'!$EY$7:$KA$83,AZ118),"")</f>
        <v>7.6896969696969686</v>
      </c>
      <c r="BB118" s="22" t="str">
        <f>IF(BB89&gt;0,VLOOKUP(BB89,'[3]2020_HVAC'!$EY$7:$KA$83,125),"")</f>
        <v/>
      </c>
      <c r="BC118" s="22">
        <f>IF(BC89&gt;0,VLOOKUP(BC89,'[3]2020_HVAC'!$EY$7:$KA$83,125),"")</f>
        <v>15.778474576271186</v>
      </c>
      <c r="BD118" s="22">
        <f>IF(BD89&gt;0,VLOOKUP(BD89,'[3]2020_HVAC'!$EY$7:$KA$83,125),"")</f>
        <v>0.20160260012903336</v>
      </c>
      <c r="BE118" s="22" t="str">
        <f>IF(BE89&gt;0,VLOOKUP(BE89,'[3]2020_HVAC'!$EY$7:$KA$83,125),"")</f>
        <v/>
      </c>
      <c r="BF118" s="22">
        <f>IF(BF89&gt;0,VLOOKUP(BF89,'[3]2020_HVAC'!$EY$7:$KA$83,125),"")</f>
        <v>13.405651340996169</v>
      </c>
      <c r="BG118" s="14">
        <f t="shared" si="112"/>
        <v>199723.14104549892</v>
      </c>
      <c r="BH118" s="21">
        <f>IF($N118&gt;0,VLOOKUP($C118,[2]Helsinki!$AB$7:$AN$40,$N118))/((IF($P118=1,'3 PlantsCodes'!$D$26,IF($P118=2,'3 PlantsCodes'!$D$27,IF($P118=3,'3 PlantsCodes'!$D$28,IF($P118=4,'3 PlantsCodes'!#REF!)))))*IF($R118=1,'3 PlantsCodes'!$D$31,IF(FI_Helsinki!$R118=2,'3 PlantsCodes'!$D$32)))</f>
        <v>78.931461174997068</v>
      </c>
      <c r="BI118" s="21">
        <f>IF($O118&gt;0,VLOOKUP($C118,[2]Helsinki!$AB$7:$AN$40,$O118),0)/(IF($Q118=1,'3 PlantsCodes'!$E$26,IF($Q118=3,'3 PlantsCodes'!$E$28,IF($Q118=4,'3 PlantsCodes'!$E$29,1)))*IF($R118=1,'3 PlantsCodes'!$E$31,IF($R118=2,'3 PlantsCodes'!$E$32)))</f>
        <v>0</v>
      </c>
      <c r="BJ118" s="21">
        <f>VLOOKUP($C118,[2]Helsinki!$AB$6:$AZ$40,$T118)</f>
        <v>16.66</v>
      </c>
      <c r="BK118" s="21">
        <f>VLOOKUP($C118,[2]Helsinki!$B$7:$Y$40,18)</f>
        <v>11.353794285713454</v>
      </c>
      <c r="BL118" s="21">
        <f>VLOOKUP($C118,[2]Helsinki!$B$7:$AA$40,26)</f>
        <v>0.44478556929561025</v>
      </c>
      <c r="BM118" s="22">
        <f>IF($V118=1,-[4]SFH!$E$6,0)</f>
        <v>-15.842857142857143</v>
      </c>
      <c r="BN118" s="63" t="s">
        <v>38</v>
      </c>
      <c r="BO118" s="21">
        <f>IF($N118&gt;0,VLOOKUP($C118,[1]Helsinki!$AB$7:$AN$40,$N118))/((IF($P118=1,'3 PlantsCodes'!$D$26,IF($P118=2,'3 PlantsCodes'!$D$27,IF($P118=3,'3 PlantsCodes'!$D$28,IF($P118=4,'3 PlantsCodes'!D113)))))*IF($R118=1,'3 PlantsCodes'!$D$31,IF(FI_Helsinki!$R118=2,'3 PlantsCodes'!$D$32)))</f>
        <v>80.25488838588187</v>
      </c>
      <c r="BP118" s="21">
        <f>IF($O118&gt;0,VLOOKUP($C118,[1]Helsinki!$AB$7:$AN$40,$O118),0)/(IF($Q118=1,'3 PlantsCodes'!$E$26,IF($Q118=3,'3 PlantsCodes'!$E$28,IF($Q118=4,'3 PlantsCodes'!$E$29,1)))*IF($R118=1,'3 PlantsCodes'!$E$31,IF($R118=2,'3 PlantsCodes'!$E$32)))</f>
        <v>0</v>
      </c>
      <c r="BQ118" s="21">
        <f>VLOOKUP($C118,[1]Helsinki!$AB$6:$AZ$40,$T118)</f>
        <v>25.72</v>
      </c>
      <c r="BR118" s="21">
        <f>VLOOKUP($C118,[1]Helsinki!$B$7:$Y$40,18)</f>
        <v>11.676460606061633</v>
      </c>
      <c r="BS118" s="21">
        <f>VLOOKUP($C118,[1]Helsinki!$B$7:$AA$40,26)</f>
        <v>0.40287703669528285</v>
      </c>
      <c r="BT118" s="22">
        <f>IF($V118=1,-[4]AB!$E$6,0)</f>
        <v>-9.9202020202020194</v>
      </c>
      <c r="BU118" s="63" t="s">
        <v>38</v>
      </c>
    </row>
    <row r="119" spans="1:73" x14ac:dyDescent="0.25">
      <c r="A119" s="193"/>
      <c r="B119" s="18">
        <v>24</v>
      </c>
      <c r="C119" s="26">
        <f t="shared" ref="C119:V119" si="115">IF(C90="","",C90)</f>
        <v>29</v>
      </c>
      <c r="D119" s="55" t="str">
        <f t="shared" si="115"/>
        <v/>
      </c>
      <c r="E119" s="55" t="str">
        <f t="shared" si="115"/>
        <v/>
      </c>
      <c r="F119" s="54" t="str">
        <f t="shared" si="115"/>
        <v/>
      </c>
      <c r="G119" s="54" t="str">
        <f t="shared" si="115"/>
        <v/>
      </c>
      <c r="H119" s="54">
        <f t="shared" si="115"/>
        <v>1</v>
      </c>
      <c r="I119" s="54">
        <f t="shared" si="115"/>
        <v>4</v>
      </c>
      <c r="J119" s="54">
        <f t="shared" si="115"/>
        <v>2</v>
      </c>
      <c r="K119" s="54">
        <f t="shared" si="115"/>
        <v>1</v>
      </c>
      <c r="L119" s="54">
        <f t="shared" si="115"/>
        <v>2</v>
      </c>
      <c r="M119" s="96">
        <f t="shared" si="115"/>
        <v>4212</v>
      </c>
      <c r="N119" s="54">
        <f t="shared" si="115"/>
        <v>10</v>
      </c>
      <c r="O119" s="54">
        <f t="shared" si="115"/>
        <v>0</v>
      </c>
      <c r="P119" s="54">
        <f t="shared" si="115"/>
        <v>2</v>
      </c>
      <c r="Q119" s="54">
        <f t="shared" si="115"/>
        <v>0</v>
      </c>
      <c r="R119" s="54">
        <f t="shared" si="115"/>
        <v>2</v>
      </c>
      <c r="S119" s="54" t="str">
        <f t="shared" si="115"/>
        <v>o</v>
      </c>
      <c r="T119" s="26">
        <f t="shared" si="115"/>
        <v>19</v>
      </c>
      <c r="U119" s="54">
        <f t="shared" si="115"/>
        <v>0</v>
      </c>
      <c r="V119" s="54">
        <f t="shared" si="115"/>
        <v>0</v>
      </c>
      <c r="W119" s="8"/>
      <c r="X119" s="23">
        <f>IF(X90&gt;0,VLOOKUP(X90,'[3]2020_Envelope'!$BH$6:$CR$128,34),"")</f>
        <v>14.651202604534044</v>
      </c>
      <c r="Y119" s="23">
        <f>IF(Y90&gt;0,VLOOKUP(Y90,'[3]2020_Envelope'!$BH$6:$CR$128,34),"")</f>
        <v>148.57483697482166</v>
      </c>
      <c r="Z119" s="23" t="str">
        <f>IF(Z90&gt;0,VLOOKUP(Z90,'[3]2020_Envelope'!$BH$6:$CR$128,34),"")</f>
        <v/>
      </c>
      <c r="AA119" s="23">
        <f>IF(AA90&gt;0,VLOOKUP(AA90,'[3]2020_Envelope'!$BH$6:$CR$128,34),"")</f>
        <v>89.798714969241303</v>
      </c>
      <c r="AB119" s="23" t="str">
        <f>IF(AB90&gt;0,VLOOKUP(AB90,'[3]2020_Envelope'!$BH$6:$CR$128,34),"")</f>
        <v/>
      </c>
      <c r="AC119" s="23" t="str">
        <f>IF(AC90&gt;0,VLOOKUP(AC90,'[3]2020_Envelope'!$BH$6:$CR$128,34),"")</f>
        <v/>
      </c>
      <c r="AD119" s="22">
        <f>IF(AD90&gt;0,VLOOKUP(AD90,'[3]2020_HVAC'!$EY$7:$KA$83,122),"")</f>
        <v>14.215995762711863</v>
      </c>
      <c r="AE119" s="22" t="str">
        <f>IF(AE90&gt;0,VLOOKUP(AE90,'[3]2020_HVAC'!$EY$7:$KA$83,122),"")</f>
        <v/>
      </c>
      <c r="AF119" s="22" t="str">
        <f>IF(AF90&gt;0,VLOOKUP(AF90,'[3]2020_HVAC'!$EY$7:$KA$83,122),"")</f>
        <v/>
      </c>
      <c r="AG119" s="61">
        <f>VLOOKUP($C119,[2]Performance!$A$3:$K$36,4)</f>
        <v>2</v>
      </c>
      <c r="AH119" s="61">
        <f t="shared" si="88"/>
        <v>124</v>
      </c>
      <c r="AI119" s="22">
        <f>IF(AI90&gt;0,VLOOKUP(AI90,'[3]2020_HVAC'!$EY$7:$KA$83,AH119),"")</f>
        <v>82.51236045413637</v>
      </c>
      <c r="AJ119" s="22" t="str">
        <f>IF(AJ90&gt;0,VLOOKUP(AJ90,'[3]2020_HVAC'!$EY$7:$KA$83,122),"")</f>
        <v/>
      </c>
      <c r="AK119" s="22">
        <f>IF(AK90&gt;0,VLOOKUP(AK90,'[3]2020_HVAC'!$EY$7:$KA$83,122),"")</f>
        <v>25.5</v>
      </c>
      <c r="AL119" s="22">
        <f>IF(AL90&gt;0,VLOOKUP(AL90,'[3]2020_HVAC'!$EY$7:$KA$83,122),"")</f>
        <v>2.851236773253472</v>
      </c>
      <c r="AM119" s="22" t="str">
        <f>IF(AM90&gt;0,VLOOKUP(AM90,'[3]2020_HVAC'!$EY$7:$KA$83,122),"")</f>
        <v/>
      </c>
      <c r="AN119" s="22" t="str">
        <f>IF(AN90&gt;0,VLOOKUP(AN90,'[3]2020_HVAC'!$EY$7:$KA$83,122),"")</f>
        <v/>
      </c>
      <c r="AO119" s="14">
        <f t="shared" si="111"/>
        <v>52934.608655417826</v>
      </c>
      <c r="AP119" s="23">
        <f>IF(AP90&gt;0,VLOOKUP(AP90,'[3]2020_Envelope'!$BH$6:$CR$128,35),"")</f>
        <v>7.0896943628629474</v>
      </c>
      <c r="AQ119" s="23">
        <f>IF(AQ90&gt;0,VLOOKUP(AQ90,'[3]2020_Envelope'!$BH$6:$CR$128,35),"")</f>
        <v>48.841622745903116</v>
      </c>
      <c r="AR119" s="23" t="str">
        <f>IF(AR90&gt;0,VLOOKUP(AR90,'[3]2020_Envelope'!$BH$6:$CR$128,35),"")</f>
        <v/>
      </c>
      <c r="AS119" s="23">
        <f>IF(AS90&gt;0,VLOOKUP(AS90,'[3]2020_Envelope'!$BH$6:$CR$128,35),"")</f>
        <v>82.717007394519356</v>
      </c>
      <c r="AT119" s="23" t="str">
        <f>IF(AT90&gt;0,VLOOKUP(AT90,'[3]2020_Envelope'!$BH$6:$CR$128,35),"")</f>
        <v/>
      </c>
      <c r="AU119" s="23" t="str">
        <f>IF(AU90&gt;0,VLOOKUP(AU90,'[3]2020_Envelope'!$BH$6:$CR$128,35),"")</f>
        <v/>
      </c>
      <c r="AV119" s="22">
        <f>IF(AV90&gt;0,VLOOKUP(AV90,'[3]2020_HVAC'!$EY$7:$KA$83,125),"")</f>
        <v>14.221739599383666</v>
      </c>
      <c r="AW119" s="22">
        <f>IF(AW90&gt;0,VLOOKUP(AW90,'[3]2020_HVAC'!$EY$7:$KA$83,125),"")</f>
        <v>13.725543434343432</v>
      </c>
      <c r="AX119" s="22" t="str">
        <f>IF(AX90&gt;0,VLOOKUP(AX90,'[3]2020_HVAC'!$EY$7:$KA$83,125),"")</f>
        <v/>
      </c>
      <c r="AY119" s="61">
        <f>VLOOKUP($C119,[1]Performance!$A$3:$K$36,4)</f>
        <v>2</v>
      </c>
      <c r="AZ119" s="61">
        <f t="shared" si="89"/>
        <v>127</v>
      </c>
      <c r="BA119" s="22">
        <f>IF(BA90&gt;0,VLOOKUP(BA90,'[3]2020_HVAC'!$EY$7:$KA$83,AZ119),"")</f>
        <v>33.119613177615804</v>
      </c>
      <c r="BB119" s="22" t="str">
        <f>IF(BB90&gt;0,VLOOKUP(BB90,'[3]2020_HVAC'!$EY$7:$KA$83,125),"")</f>
        <v/>
      </c>
      <c r="BC119" s="22">
        <f>IF(BC90&gt;0,VLOOKUP(BC90,'[3]2020_HVAC'!$EY$7:$KA$83,125),"")</f>
        <v>15.778474576271186</v>
      </c>
      <c r="BD119" s="22">
        <f>IF(BD90&gt;0,VLOOKUP(BD90,'[3]2020_HVAC'!$EY$7:$KA$83,125),"")</f>
        <v>0.20160260012903336</v>
      </c>
      <c r="BE119" s="22" t="str">
        <f>IF(BE90&gt;0,VLOOKUP(BE90,'[3]2020_HVAC'!$EY$7:$KA$83,125),"")</f>
        <v/>
      </c>
      <c r="BF119" s="22" t="str">
        <f>IF(BF90&gt;0,VLOOKUP(BF90,'[3]2020_HVAC'!$EY$7:$KA$83,125),"")</f>
        <v/>
      </c>
      <c r="BG119" s="14">
        <f t="shared" si="112"/>
        <v>213538.34491211825</v>
      </c>
      <c r="BH119" s="21">
        <f>IF($N119&gt;0,VLOOKUP($C119,[2]Helsinki!$AB$7:$AN$40,$N119))/((IF($P119=1,'3 PlantsCodes'!$D$26,IF($P119=2,'3 PlantsCodes'!$D$27,IF($P119=3,'3 PlantsCodes'!$D$28,IF($P119=4,'3 PlantsCodes'!#REF!)))))*IF($R119=1,'3 PlantsCodes'!$D$31,IF(FI_Helsinki!$R119=2,'3 PlantsCodes'!$D$32)))</f>
        <v>62.741138582852855</v>
      </c>
      <c r="BI119" s="21">
        <f>IF($O119&gt;0,VLOOKUP($C119,[2]Helsinki!$AB$7:$AN$40,$O119),0)/(IF($Q119=1,'3 PlantsCodes'!$E$26,IF($Q119=3,'3 PlantsCodes'!$E$28,IF($Q119=4,'3 PlantsCodes'!$E$29,1)))*IF($R119=1,'3 PlantsCodes'!$E$31,IF($R119=2,'3 PlantsCodes'!$E$32)))</f>
        <v>0</v>
      </c>
      <c r="BJ119" s="21">
        <f>VLOOKUP($C119,[2]Helsinki!$AB$6:$AZ$40,$T119)</f>
        <v>18.511111111111109</v>
      </c>
      <c r="BK119" s="21">
        <f>VLOOKUP($C119,[2]Helsinki!$B$7:$Y$40,18)</f>
        <v>11.353794285713454</v>
      </c>
      <c r="BL119" s="21">
        <f>VLOOKUP($C119,[2]Helsinki!$B$7:$AA$40,26)</f>
        <v>4.8292130730499805</v>
      </c>
      <c r="BM119" s="22">
        <f>IF($V119=1,-[4]SFH!$E$6,0)</f>
        <v>0</v>
      </c>
      <c r="BN119" s="63" t="s">
        <v>38</v>
      </c>
      <c r="BO119" s="21">
        <f>IF($N119&gt;0,VLOOKUP($C119,[1]Helsinki!$AB$7:$AN$40,$N119))/((IF($P119=1,'3 PlantsCodes'!$D$26,IF($P119=2,'3 PlantsCodes'!$D$27,IF($P119=3,'3 PlantsCodes'!$D$28,IF($P119=4,'3 PlantsCodes'!D114)))))*IF($R119=1,'3 PlantsCodes'!$D$31,IF(FI_Helsinki!$R119=2,'3 PlantsCodes'!$D$32)))</f>
        <v>63.681723617558696</v>
      </c>
      <c r="BP119" s="21">
        <f>IF($O119&gt;0,VLOOKUP($C119,[1]Helsinki!$AB$7:$AN$40,$O119),0)/(IF($Q119=1,'3 PlantsCodes'!$E$26,IF($Q119=3,'3 PlantsCodes'!$E$28,IF($Q119=4,'3 PlantsCodes'!$E$29,1)))*IF($R119=1,'3 PlantsCodes'!$E$31,IF($R119=2,'3 PlantsCodes'!$E$32)))</f>
        <v>0</v>
      </c>
      <c r="BQ119" s="21">
        <f>VLOOKUP($C119,[1]Helsinki!$AB$6:$AZ$40,$T119)</f>
        <v>28.577777777777776</v>
      </c>
      <c r="BR119" s="21">
        <f>VLOOKUP($C119,[1]Helsinki!$B$7:$Y$40,18)</f>
        <v>11.676460606061633</v>
      </c>
      <c r="BS119" s="21">
        <f>VLOOKUP($C119,[1]Helsinki!$B$7:$AA$40,26)</f>
        <v>4.6460089505824111</v>
      </c>
      <c r="BT119" s="22">
        <f>IF($V119=1,-[4]AB!$E$6,0)</f>
        <v>0</v>
      </c>
      <c r="BU119" s="63" t="s">
        <v>38</v>
      </c>
    </row>
    <row r="120" spans="1:73" x14ac:dyDescent="0.25">
      <c r="A120" s="193"/>
      <c r="B120" s="18">
        <v>25</v>
      </c>
      <c r="C120" s="26">
        <f t="shared" ref="C120:V120" si="116">IF(C91="","",C91)</f>
        <v>27</v>
      </c>
      <c r="D120" s="55" t="str">
        <f t="shared" si="116"/>
        <v/>
      </c>
      <c r="E120" s="55" t="str">
        <f t="shared" si="116"/>
        <v/>
      </c>
      <c r="F120" s="54" t="str">
        <f t="shared" si="116"/>
        <v/>
      </c>
      <c r="G120" s="54" t="str">
        <f t="shared" si="116"/>
        <v/>
      </c>
      <c r="H120" s="54">
        <f t="shared" si="116"/>
        <v>0</v>
      </c>
      <c r="I120" s="54">
        <f t="shared" si="116"/>
        <v>4</v>
      </c>
      <c r="J120" s="54">
        <f t="shared" si="116"/>
        <v>2</v>
      </c>
      <c r="K120" s="54">
        <f t="shared" si="116"/>
        <v>1</v>
      </c>
      <c r="L120" s="54">
        <f t="shared" si="116"/>
        <v>1</v>
      </c>
      <c r="M120" s="96">
        <f t="shared" si="116"/>
        <v>4211</v>
      </c>
      <c r="N120" s="54">
        <f t="shared" si="116"/>
        <v>9</v>
      </c>
      <c r="O120" s="54">
        <f t="shared" si="116"/>
        <v>0</v>
      </c>
      <c r="P120" s="54">
        <f t="shared" si="116"/>
        <v>2</v>
      </c>
      <c r="Q120" s="54">
        <f t="shared" si="116"/>
        <v>0</v>
      </c>
      <c r="R120" s="54">
        <f t="shared" si="116"/>
        <v>2</v>
      </c>
      <c r="S120" s="54" t="str">
        <f t="shared" si="116"/>
        <v>o</v>
      </c>
      <c r="T120" s="26">
        <f t="shared" si="116"/>
        <v>18</v>
      </c>
      <c r="U120" s="54">
        <f t="shared" si="116"/>
        <v>0</v>
      </c>
      <c r="V120" s="54">
        <f t="shared" si="116"/>
        <v>1</v>
      </c>
      <c r="W120" s="8"/>
      <c r="X120" s="23">
        <f>IF(X91&gt;0,VLOOKUP(X91,'[3]2020_Envelope'!$BH$6:$CR$128,34),"")</f>
        <v>14.651202604534044</v>
      </c>
      <c r="Y120" s="23">
        <f>IF(Y91&gt;0,VLOOKUP(Y91,'[3]2020_Envelope'!$BH$6:$CR$128,34),"")</f>
        <v>148.57483697482166</v>
      </c>
      <c r="Z120" s="23" t="str">
        <f>IF(Z91&gt;0,VLOOKUP(Z91,'[3]2020_Envelope'!$BH$6:$CR$128,34),"")</f>
        <v/>
      </c>
      <c r="AA120" s="23">
        <f>IF(AA91&gt;0,VLOOKUP(AA91,'[3]2020_Envelope'!$BH$6:$CR$128,34),"")</f>
        <v>89.798714969241303</v>
      </c>
      <c r="AB120" s="23" t="str">
        <f>IF(AB91&gt;0,VLOOKUP(AB91,'[3]2020_Envelope'!$BH$6:$CR$128,34),"")</f>
        <v/>
      </c>
      <c r="AC120" s="23" t="str">
        <f>IF(AC91&gt;0,VLOOKUP(AC91,'[3]2020_Envelope'!$BH$6:$CR$128,34),"")</f>
        <v/>
      </c>
      <c r="AD120" s="22" t="str">
        <f>IF(AD91&gt;0,VLOOKUP(AD91,'[3]2020_HVAC'!$EY$7:$KA$83,122),"")</f>
        <v/>
      </c>
      <c r="AE120" s="22" t="str">
        <f>IF(AE91&gt;0,VLOOKUP(AE91,'[3]2020_HVAC'!$EY$7:$KA$83,122),"")</f>
        <v/>
      </c>
      <c r="AF120" s="22" t="str">
        <f>IF(AF91&gt;0,VLOOKUP(AF91,'[3]2020_HVAC'!$EY$7:$KA$83,122),"")</f>
        <v/>
      </c>
      <c r="AG120" s="61">
        <f>VLOOKUP($C120,[2]Performance!$A$3:$K$36,4)</f>
        <v>2</v>
      </c>
      <c r="AH120" s="61">
        <f t="shared" si="88"/>
        <v>124</v>
      </c>
      <c r="AI120" s="22">
        <f>IF(AI91&gt;0,VLOOKUP(AI91,'[3]2020_HVAC'!$EY$7:$KA$83,AH120),"")</f>
        <v>16.992857142857144</v>
      </c>
      <c r="AJ120" s="22" t="str">
        <f>IF(AJ91&gt;0,VLOOKUP(AJ91,'[3]2020_HVAC'!$EY$7:$KA$83,122),"")</f>
        <v/>
      </c>
      <c r="AK120" s="22">
        <f>IF(AK91&gt;0,VLOOKUP(AK91,'[3]2020_HVAC'!$EY$7:$KA$83,122),"")</f>
        <v>25.5</v>
      </c>
      <c r="AL120" s="22">
        <f>IF(AL91&gt;0,VLOOKUP(AL91,'[3]2020_HVAC'!$EY$7:$KA$83,122),"")</f>
        <v>2.851236773253472</v>
      </c>
      <c r="AM120" s="22" t="str">
        <f>IF(AM91&gt;0,VLOOKUP(AM91,'[3]2020_HVAC'!$EY$7:$KA$83,122),"")</f>
        <v/>
      </c>
      <c r="AN120" s="22">
        <f>IF(AN91&gt;0,VLOOKUP(AN91,'[3]2020_HVAC'!$EY$7:$KA$83,122),"")</f>
        <v>21.544796798029555</v>
      </c>
      <c r="AO120" s="14">
        <f t="shared" si="111"/>
        <v>44787.910336783207</v>
      </c>
      <c r="AP120" s="23">
        <f>IF(AP91&gt;0,VLOOKUP(AP91,'[3]2020_Envelope'!$BH$6:$CR$128,35),"")</f>
        <v>7.0896943628629474</v>
      </c>
      <c r="AQ120" s="23">
        <f>IF(AQ91&gt;0,VLOOKUP(AQ91,'[3]2020_Envelope'!$BH$6:$CR$128,35),"")</f>
        <v>48.841622745903116</v>
      </c>
      <c r="AR120" s="23" t="str">
        <f>IF(AR91&gt;0,VLOOKUP(AR91,'[3]2020_Envelope'!$BH$6:$CR$128,35),"")</f>
        <v/>
      </c>
      <c r="AS120" s="23">
        <f>IF(AS91&gt;0,VLOOKUP(AS91,'[3]2020_Envelope'!$BH$6:$CR$128,35),"")</f>
        <v>82.717007394519356</v>
      </c>
      <c r="AT120" s="23" t="str">
        <f>IF(AT91&gt;0,VLOOKUP(AT91,'[3]2020_Envelope'!$BH$6:$CR$128,35),"")</f>
        <v/>
      </c>
      <c r="AU120" s="23" t="str">
        <f>IF(AU91&gt;0,VLOOKUP(AU91,'[3]2020_Envelope'!$BH$6:$CR$128,35),"")</f>
        <v/>
      </c>
      <c r="AV120" s="22" t="str">
        <f>IF(AV91&gt;0,VLOOKUP(AV91,'[3]2020_HVAC'!$EY$7:$KA$83,125),"")</f>
        <v/>
      </c>
      <c r="AW120" s="22" t="str">
        <f>IF(AW91&gt;0,VLOOKUP(AW91,'[3]2020_HVAC'!$EY$7:$KA$83,125),"")</f>
        <v/>
      </c>
      <c r="AX120" s="22" t="str">
        <f>IF(AX91&gt;0,VLOOKUP(AX91,'[3]2020_HVAC'!$EY$7:$KA$83,125),"")</f>
        <v/>
      </c>
      <c r="AY120" s="61">
        <f>VLOOKUP($C120,[1]Performance!$A$3:$K$36,4)</f>
        <v>2</v>
      </c>
      <c r="AZ120" s="61">
        <f t="shared" si="89"/>
        <v>127</v>
      </c>
      <c r="BA120" s="22">
        <f>IF(BA91&gt;0,VLOOKUP(BA91,'[3]2020_HVAC'!$EY$7:$KA$83,AZ120),"")</f>
        <v>7.6896969696969686</v>
      </c>
      <c r="BB120" s="22" t="str">
        <f>IF(BB91&gt;0,VLOOKUP(BB91,'[3]2020_HVAC'!$EY$7:$KA$83,125),"")</f>
        <v/>
      </c>
      <c r="BC120" s="22">
        <f>IF(BC91&gt;0,VLOOKUP(BC91,'[3]2020_HVAC'!$EY$7:$KA$83,125),"")</f>
        <v>15.778474576271186</v>
      </c>
      <c r="BD120" s="22">
        <f>IF(BD91&gt;0,VLOOKUP(BD91,'[3]2020_HVAC'!$EY$7:$KA$83,125),"")</f>
        <v>0.20160260012903336</v>
      </c>
      <c r="BE120" s="22" t="str">
        <f>IF(BE91&gt;0,VLOOKUP(BE91,'[3]2020_HVAC'!$EY$7:$KA$83,125),"")</f>
        <v/>
      </c>
      <c r="BF120" s="22">
        <f>IF(BF91&gt;0,VLOOKUP(BF91,'[3]2020_HVAC'!$EY$7:$KA$83,125),"")</f>
        <v>13.405651340996169</v>
      </c>
      <c r="BG120" s="14">
        <f t="shared" si="112"/>
        <v>173966.512490475</v>
      </c>
      <c r="BH120" s="21">
        <f>IF($N120&gt;0,VLOOKUP($C120,[2]Helsinki!$AB$7:$AN$40,$N120))/((IF($P120=1,'3 PlantsCodes'!$D$26,IF($P120=2,'3 PlantsCodes'!$D$27,IF($P120=3,'3 PlantsCodes'!$D$28,IF($P120=4,'3 PlantsCodes'!#REF!)))))*IF($R120=1,'3 PlantsCodes'!$D$31,IF(FI_Helsinki!$R120=2,'3 PlantsCodes'!$D$32)))</f>
        <v>83.659006509319184</v>
      </c>
      <c r="BI120" s="21">
        <f>IF($O120&gt;0,VLOOKUP($C120,[2]Helsinki!$AB$7:$AN$40,$O120),0)/(IF($Q120=1,'3 PlantsCodes'!$E$26,IF($Q120=3,'3 PlantsCodes'!$E$28,IF($Q120=4,'3 PlantsCodes'!$E$29,1)))*IF($R120=1,'3 PlantsCodes'!$E$31,IF($R120=2,'3 PlantsCodes'!$E$32)))</f>
        <v>0</v>
      </c>
      <c r="BJ120" s="21">
        <f>VLOOKUP($C120,[2]Helsinki!$AB$6:$AZ$40,$T120)</f>
        <v>16.66</v>
      </c>
      <c r="BK120" s="21">
        <f>VLOOKUP($C120,[2]Helsinki!$B$7:$Y$40,18)</f>
        <v>11.353794285713454</v>
      </c>
      <c r="BL120" s="21">
        <f>VLOOKUP($C120,[2]Helsinki!$B$7:$AA$40,26)</f>
        <v>0.45483254982111748</v>
      </c>
      <c r="BM120" s="22">
        <f>IF($V120=1,-[4]SFH!$E$6,0)</f>
        <v>-15.842857142857143</v>
      </c>
      <c r="BN120" s="63" t="s">
        <v>38</v>
      </c>
      <c r="BO120" s="21">
        <f>IF($N120&gt;0,VLOOKUP($C120,[1]Helsinki!$AB$7:$AN$40,$N120))/((IF($P120=1,'3 PlantsCodes'!$D$26,IF($P120=2,'3 PlantsCodes'!$D$27,IF($P120=3,'3 PlantsCodes'!$D$28,IF($P120=4,'3 PlantsCodes'!D115)))))*IF($R120=1,'3 PlantsCodes'!$D$31,IF(FI_Helsinki!$R120=2,'3 PlantsCodes'!$D$32)))</f>
        <v>84.261107655338563</v>
      </c>
      <c r="BP120" s="21">
        <f>IF($O120&gt;0,VLOOKUP($C120,[1]Helsinki!$AB$7:$AN$40,$O120),0)/(IF($Q120=1,'3 PlantsCodes'!$E$26,IF($Q120=3,'3 PlantsCodes'!$E$28,IF($Q120=4,'3 PlantsCodes'!$E$29,1)))*IF($R120=1,'3 PlantsCodes'!$E$31,IF($R120=2,'3 PlantsCodes'!$E$32)))</f>
        <v>0</v>
      </c>
      <c r="BQ120" s="21">
        <f>VLOOKUP($C120,[1]Helsinki!$AB$6:$AZ$40,$T120)</f>
        <v>25.72</v>
      </c>
      <c r="BR120" s="21">
        <f>VLOOKUP($C120,[1]Helsinki!$B$7:$Y$40,18)</f>
        <v>11.676460606061633</v>
      </c>
      <c r="BS120" s="21">
        <f>VLOOKUP($C120,[1]Helsinki!$B$7:$AA$40,26)</f>
        <v>0.41029762864387198</v>
      </c>
      <c r="BT120" s="22">
        <f>IF($V120=1,-[4]AB!$E$6,0)</f>
        <v>-9.9202020202020194</v>
      </c>
      <c r="BU120" s="63" t="s">
        <v>38</v>
      </c>
    </row>
    <row r="121" spans="1:73" x14ac:dyDescent="0.25">
      <c r="A121" s="193"/>
      <c r="B121" s="18">
        <v>26</v>
      </c>
      <c r="C121" s="26">
        <f t="shared" ref="C121:V121" si="117">IF(C92="","",C92)</f>
        <v>29</v>
      </c>
      <c r="D121" s="55" t="str">
        <f t="shared" si="117"/>
        <v/>
      </c>
      <c r="E121" s="55" t="str">
        <f t="shared" si="117"/>
        <v/>
      </c>
      <c r="F121" s="54" t="str">
        <f t="shared" si="117"/>
        <v/>
      </c>
      <c r="G121" s="54" t="str">
        <f t="shared" si="117"/>
        <v/>
      </c>
      <c r="H121" s="54">
        <f t="shared" si="117"/>
        <v>1</v>
      </c>
      <c r="I121" s="54">
        <f t="shared" si="117"/>
        <v>4</v>
      </c>
      <c r="J121" s="54">
        <f t="shared" si="117"/>
        <v>2</v>
      </c>
      <c r="K121" s="54">
        <f t="shared" si="117"/>
        <v>1</v>
      </c>
      <c r="L121" s="54">
        <f t="shared" si="117"/>
        <v>2</v>
      </c>
      <c r="M121" s="96">
        <f t="shared" si="117"/>
        <v>4212</v>
      </c>
      <c r="N121" s="54">
        <f t="shared" si="117"/>
        <v>9</v>
      </c>
      <c r="O121" s="54">
        <f t="shared" si="117"/>
        <v>0</v>
      </c>
      <c r="P121" s="54">
        <f t="shared" si="117"/>
        <v>2</v>
      </c>
      <c r="Q121" s="54">
        <f t="shared" si="117"/>
        <v>0</v>
      </c>
      <c r="R121" s="54">
        <f t="shared" si="117"/>
        <v>2</v>
      </c>
      <c r="S121" s="54" t="str">
        <f t="shared" si="117"/>
        <v>o</v>
      </c>
      <c r="T121" s="26">
        <f t="shared" si="117"/>
        <v>24</v>
      </c>
      <c r="U121" s="54">
        <f t="shared" si="117"/>
        <v>1</v>
      </c>
      <c r="V121" s="54">
        <f t="shared" si="117"/>
        <v>1</v>
      </c>
      <c r="W121" s="8"/>
      <c r="X121" s="23">
        <f>IF(X92&gt;0,VLOOKUP(X92,'[3]2020_Envelope'!$BH$6:$CR$128,34),"")</f>
        <v>14.651202604534044</v>
      </c>
      <c r="Y121" s="23">
        <f>IF(Y92&gt;0,VLOOKUP(Y92,'[3]2020_Envelope'!$BH$6:$CR$128,34),"")</f>
        <v>148.57483697482166</v>
      </c>
      <c r="Z121" s="23" t="str">
        <f>IF(Z92&gt;0,VLOOKUP(Z92,'[3]2020_Envelope'!$BH$6:$CR$128,34),"")</f>
        <v/>
      </c>
      <c r="AA121" s="23">
        <f>IF(AA92&gt;0,VLOOKUP(AA92,'[3]2020_Envelope'!$BH$6:$CR$128,34),"")</f>
        <v>89.798714969241303</v>
      </c>
      <c r="AB121" s="23" t="str">
        <f>IF(AB92&gt;0,VLOOKUP(AB92,'[3]2020_Envelope'!$BH$6:$CR$128,34),"")</f>
        <v/>
      </c>
      <c r="AC121" s="23" t="str">
        <f>IF(AC92&gt;0,VLOOKUP(AC92,'[3]2020_Envelope'!$BH$6:$CR$128,34),"")</f>
        <v/>
      </c>
      <c r="AD121" s="22">
        <f>IF(AD92&gt;0,VLOOKUP(AD92,'[3]2020_HVAC'!$EY$7:$KA$83,122),"")</f>
        <v>14.215995762711863</v>
      </c>
      <c r="AE121" s="22" t="str">
        <f>IF(AE92&gt;0,VLOOKUP(AE92,'[3]2020_HVAC'!$EY$7:$KA$83,122),"")</f>
        <v/>
      </c>
      <c r="AF121" s="22" t="str">
        <f>IF(AF92&gt;0,VLOOKUP(AF92,'[3]2020_HVAC'!$EY$7:$KA$83,122),"")</f>
        <v/>
      </c>
      <c r="AG121" s="61">
        <f>VLOOKUP($C121,[2]Performance!$A$3:$K$36,4)</f>
        <v>2</v>
      </c>
      <c r="AH121" s="61">
        <f t="shared" si="88"/>
        <v>124</v>
      </c>
      <c r="AI121" s="22">
        <f>IF(AI92&gt;0,VLOOKUP(AI92,'[3]2020_HVAC'!$EY$7:$KA$83,AH121),"")</f>
        <v>16.992857142857144</v>
      </c>
      <c r="AJ121" s="22" t="str">
        <f>IF(AJ92&gt;0,VLOOKUP(AJ92,'[3]2020_HVAC'!$EY$7:$KA$83,122),"")</f>
        <v/>
      </c>
      <c r="AK121" s="22">
        <f>IF(AK92&gt;0,VLOOKUP(AK92,'[3]2020_HVAC'!$EY$7:$KA$83,122),"")</f>
        <v>25.5</v>
      </c>
      <c r="AL121" s="22">
        <f>IF(AL92&gt;0,VLOOKUP(AL92,'[3]2020_HVAC'!$EY$7:$KA$83,122),"")</f>
        <v>2.851236773253472</v>
      </c>
      <c r="AM121" s="22">
        <f>IF(AM92&gt;0,VLOOKUP(AM92,'[3]2020_HVAC'!$EY$7:$KA$83,122),"")</f>
        <v>8.6537142857142779</v>
      </c>
      <c r="AN121" s="22">
        <f>IF(AN92&gt;0,VLOOKUP(AN92,'[3]2020_HVAC'!$EY$7:$KA$83,122),"")</f>
        <v>21.544796798029555</v>
      </c>
      <c r="AO121" s="14">
        <f t="shared" si="111"/>
        <v>47989.669743562867</v>
      </c>
      <c r="AP121" s="23">
        <f>IF(AP92&gt;0,VLOOKUP(AP92,'[3]2020_Envelope'!$BH$6:$CR$128,35),"")</f>
        <v>7.0896943628629474</v>
      </c>
      <c r="AQ121" s="23">
        <f>IF(AQ92&gt;0,VLOOKUP(AQ92,'[3]2020_Envelope'!$BH$6:$CR$128,35),"")</f>
        <v>48.841622745903116</v>
      </c>
      <c r="AR121" s="23" t="str">
        <f>IF(AR92&gt;0,VLOOKUP(AR92,'[3]2020_Envelope'!$BH$6:$CR$128,35),"")</f>
        <v/>
      </c>
      <c r="AS121" s="23">
        <f>IF(AS92&gt;0,VLOOKUP(AS92,'[3]2020_Envelope'!$BH$6:$CR$128,35),"")</f>
        <v>82.717007394519356</v>
      </c>
      <c r="AT121" s="23" t="str">
        <f>IF(AT92&gt;0,VLOOKUP(AT92,'[3]2020_Envelope'!$BH$6:$CR$128,35),"")</f>
        <v/>
      </c>
      <c r="AU121" s="23" t="str">
        <f>IF(AU92&gt;0,VLOOKUP(AU92,'[3]2020_Envelope'!$BH$6:$CR$128,35),"")</f>
        <v/>
      </c>
      <c r="AV121" s="22">
        <f>IF(AV92&gt;0,VLOOKUP(AV92,'[3]2020_HVAC'!$EY$7:$KA$83,125),"")</f>
        <v>14.221739599383666</v>
      </c>
      <c r="AW121" s="22">
        <f>IF(AW92&gt;0,VLOOKUP(AW92,'[3]2020_HVAC'!$EY$7:$KA$83,125),"")</f>
        <v>13.725543434343432</v>
      </c>
      <c r="AX121" s="22" t="str">
        <f>IF(AX92&gt;0,VLOOKUP(AX92,'[3]2020_HVAC'!$EY$7:$KA$83,125),"")</f>
        <v/>
      </c>
      <c r="AY121" s="61">
        <f>VLOOKUP($C121,[1]Performance!$A$3:$K$36,4)</f>
        <v>2</v>
      </c>
      <c r="AZ121" s="61">
        <f t="shared" si="89"/>
        <v>127</v>
      </c>
      <c r="BA121" s="22">
        <f>IF(BA92&gt;0,VLOOKUP(BA92,'[3]2020_HVAC'!$EY$7:$KA$83,AZ121),"")</f>
        <v>7.6896969696969686</v>
      </c>
      <c r="BB121" s="22" t="str">
        <f>IF(BB92&gt;0,VLOOKUP(BB92,'[3]2020_HVAC'!$EY$7:$KA$83,125),"")</f>
        <v/>
      </c>
      <c r="BC121" s="22">
        <f>IF(BC92&gt;0,VLOOKUP(BC92,'[3]2020_HVAC'!$EY$7:$KA$83,125),"")</f>
        <v>15.778474576271186</v>
      </c>
      <c r="BD121" s="22">
        <f>IF(BD92&gt;0,VLOOKUP(BD92,'[3]2020_HVAC'!$EY$7:$KA$83,125),"")</f>
        <v>0.20160260012903336</v>
      </c>
      <c r="BE121" s="22">
        <f>IF(BE92&gt;0,VLOOKUP(BE92,'[3]2020_HVAC'!$EY$7:$KA$83,125),"")</f>
        <v>10.627878787878776</v>
      </c>
      <c r="BF121" s="22">
        <f>IF(BF92&gt;0,VLOOKUP(BF92,'[3]2020_HVAC'!$EY$7:$KA$83,125),"")</f>
        <v>13.405651340996169</v>
      </c>
      <c r="BG121" s="14">
        <f t="shared" si="112"/>
        <v>212155.92269386479</v>
      </c>
      <c r="BH121" s="21">
        <f>IF($N121&gt;0,VLOOKUP($C121,[2]Helsinki!$AB$7:$AN$40,$N121))/((IF($P121=1,'3 PlantsCodes'!$D$26,IF($P121=2,'3 PlantsCodes'!$D$27,IF($P121=3,'3 PlantsCodes'!$D$28,IF($P121=4,'3 PlantsCodes'!#REF!)))))*IF($R121=1,'3 PlantsCodes'!$D$31,IF(FI_Helsinki!$R121=2,'3 PlantsCodes'!$D$32)))</f>
        <v>56.467024724567572</v>
      </c>
      <c r="BI121" s="21">
        <f>IF($O121&gt;0,VLOOKUP($C121,[2]Helsinki!$AB$7:$AN$40,$O121),0)/(IF($Q121=1,'3 PlantsCodes'!$E$26,IF($Q121=3,'3 PlantsCodes'!$E$28,IF($Q121=4,'3 PlantsCodes'!$E$29,1)))*IF($R121=1,'3 PlantsCodes'!$E$31,IF($R121=2,'3 PlantsCodes'!$E$32)))</f>
        <v>0</v>
      </c>
      <c r="BJ121" s="21">
        <f>VLOOKUP($C121,[2]Helsinki!$AB$6:$AZ$40,$T121)</f>
        <v>10.488571428571429</v>
      </c>
      <c r="BK121" s="21">
        <f>VLOOKUP($C121,[2]Helsinki!$B$7:$Y$40,18)</f>
        <v>11.353794285713454</v>
      </c>
      <c r="BL121" s="21">
        <f>VLOOKUP($C121,[2]Helsinki!$B$7:$AA$40,26)</f>
        <v>4.8292130730499805</v>
      </c>
      <c r="BM121" s="22">
        <f>IF($V121=1,-[4]SFH!$E$6,0)</f>
        <v>-15.842857142857143</v>
      </c>
      <c r="BN121" s="63" t="s">
        <v>38</v>
      </c>
      <c r="BO121" s="21">
        <f>IF($N121&gt;0,VLOOKUP($C121,[1]Helsinki!$AB$7:$AN$40,$N121))/((IF($P121=1,'3 PlantsCodes'!$D$26,IF($P121=2,'3 PlantsCodes'!$D$27,IF($P121=3,'3 PlantsCodes'!$D$28,IF($P121=4,'3 PlantsCodes'!D116)))))*IF($R121=1,'3 PlantsCodes'!$D$31,IF(FI_Helsinki!$R121=2,'3 PlantsCodes'!$D$32)))</f>
        <v>57.313551255802828</v>
      </c>
      <c r="BP121" s="21">
        <f>IF($O121&gt;0,VLOOKUP($C121,[1]Helsinki!$AB$7:$AN$40,$O121),0)/(IF($Q121=1,'3 PlantsCodes'!$E$26,IF($Q121=3,'3 PlantsCodes'!$E$28,IF($Q121=4,'3 PlantsCodes'!$E$29,1)))*IF($R121=1,'3 PlantsCodes'!$E$31,IF($R121=2,'3 PlantsCodes'!$E$32)))</f>
        <v>0</v>
      </c>
      <c r="BQ121" s="21">
        <f>VLOOKUP($C121,[1]Helsinki!$AB$6:$AZ$40,$T121)</f>
        <v>16.656363636363636</v>
      </c>
      <c r="BR121" s="21">
        <f>VLOOKUP($C121,[1]Helsinki!$B$7:$Y$40,18)</f>
        <v>11.676460606061633</v>
      </c>
      <c r="BS121" s="21">
        <f>VLOOKUP($C121,[1]Helsinki!$B$7:$AA$40,26)</f>
        <v>4.6460089505824111</v>
      </c>
      <c r="BT121" s="22">
        <f>IF($V121=1,-[4]AB!$E$6,0)</f>
        <v>-9.9202020202020194</v>
      </c>
      <c r="BU121" s="63" t="s">
        <v>38</v>
      </c>
    </row>
  </sheetData>
  <sheetProtection password="CC1A" sheet="1" objects="1" scenarios="1"/>
  <mergeCells count="27">
    <mergeCell ref="A67:A92"/>
    <mergeCell ref="BH94:BN94"/>
    <mergeCell ref="BO94:BU94"/>
    <mergeCell ref="A96:A121"/>
    <mergeCell ref="B64:W64"/>
    <mergeCell ref="X64:BG64"/>
    <mergeCell ref="BH64:BU64"/>
    <mergeCell ref="A65:A66"/>
    <mergeCell ref="D65:V65"/>
    <mergeCell ref="X65:AN65"/>
    <mergeCell ref="AP65:BF65"/>
    <mergeCell ref="BH65:BM65"/>
    <mergeCell ref="BO65:BT65"/>
    <mergeCell ref="BH33:BN33"/>
    <mergeCell ref="BO33:BU33"/>
    <mergeCell ref="X2:BU2"/>
    <mergeCell ref="A6:A31"/>
    <mergeCell ref="A35:A60"/>
    <mergeCell ref="A4:A5"/>
    <mergeCell ref="D4:V4"/>
    <mergeCell ref="X4:AN4"/>
    <mergeCell ref="B3:W3"/>
    <mergeCell ref="X3:BG3"/>
    <mergeCell ref="BH3:BU3"/>
    <mergeCell ref="BO4:BT4"/>
    <mergeCell ref="AP4:BF4"/>
    <mergeCell ref="BH4:BM4"/>
  </mergeCells>
  <conditionalFormatting sqref="I6:M31">
    <cfRule type="cellIs" dxfId="319" priority="13" operator="equal">
      <formula>4</formula>
    </cfRule>
    <cfRule type="cellIs" dxfId="318" priority="14" operator="equal">
      <formula>3</formula>
    </cfRule>
    <cfRule type="cellIs" dxfId="317" priority="15" operator="equal">
      <formula>2</formula>
    </cfRule>
    <cfRule type="cellIs" dxfId="316" priority="16" operator="equal">
      <formula>1</formula>
    </cfRule>
  </conditionalFormatting>
  <conditionalFormatting sqref="I35:M60">
    <cfRule type="cellIs" dxfId="315" priority="9" operator="equal">
      <formula>4</formula>
    </cfRule>
    <cfRule type="cellIs" dxfId="314" priority="10" operator="equal">
      <formula>3</formula>
    </cfRule>
    <cfRule type="cellIs" dxfId="313" priority="11" operator="equal">
      <formula>2</formula>
    </cfRule>
    <cfRule type="cellIs" dxfId="312" priority="12" operator="equal">
      <formula>1</formula>
    </cfRule>
  </conditionalFormatting>
  <conditionalFormatting sqref="I67:M92">
    <cfRule type="cellIs" dxfId="311" priority="5" operator="equal">
      <formula>4</formula>
    </cfRule>
    <cfRule type="cellIs" dxfId="310" priority="6" operator="equal">
      <formula>3</formula>
    </cfRule>
    <cfRule type="cellIs" dxfId="309" priority="7" operator="equal">
      <formula>2</formula>
    </cfRule>
    <cfRule type="cellIs" dxfId="308" priority="8" operator="equal">
      <formula>1</formula>
    </cfRule>
  </conditionalFormatting>
  <conditionalFormatting sqref="I96:M121">
    <cfRule type="cellIs" dxfId="307" priority="1" operator="equal">
      <formula>4</formula>
    </cfRule>
    <cfRule type="cellIs" dxfId="306" priority="2" operator="equal">
      <formula>3</formula>
    </cfRule>
    <cfRule type="cellIs" dxfId="305" priority="3" operator="equal">
      <formula>2</formula>
    </cfRule>
    <cfRule type="cellIs" dxfId="304" priority="4" operator="equal">
      <formula>1</formula>
    </cfRule>
  </conditionalFormatting>
  <pageMargins left="0.7" right="0.7" top="0.75" bottom="0.75" header="0.3" footer="0.3"/>
  <pageSetup paperSize="8" scale="5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4"/>
  <sheetViews>
    <sheetView showGridLines="0" zoomScale="60" zoomScaleNormal="60" workbookViewId="0">
      <pane xSplit="23" ySplit="5" topLeftCell="AO6" activePane="bottomRight" state="frozenSplit"/>
      <selection activeCell="AD52" sqref="AD52"/>
      <selection pane="topRight" activeCell="AD52" sqref="AD52"/>
      <selection pane="bottomLeft" activeCell="AD52" sqref="AD52"/>
      <selection pane="bottomRight" activeCell="BP131" sqref="BP131"/>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11.14062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60</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4"/>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c r="AZ5" s="13"/>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38</v>
      </c>
      <c r="F6" s="54" t="s">
        <v>42</v>
      </c>
      <c r="G6" s="54" t="s">
        <v>42</v>
      </c>
      <c r="H6" s="54">
        <v>0</v>
      </c>
      <c r="I6" s="54">
        <f>IF(D6="-",1,IF(D6="o",2,IF(D6="o+",3,IF(D6="+",4))))</f>
        <v>1</v>
      </c>
      <c r="J6" s="54">
        <f>IF(E6="-",1,IF(E6="o",2,IF(E6="o+",3)))</f>
        <v>1</v>
      </c>
      <c r="K6" s="54">
        <f>IF(F6="o",1,IF(F6="+",2))</f>
        <v>1</v>
      </c>
      <c r="L6" s="54">
        <f>IF(H6=0,1,IF(H6=1,2))</f>
        <v>1</v>
      </c>
      <c r="M6" s="54">
        <f>I6*1000+J6*100+K6*10+L6*1</f>
        <v>1111</v>
      </c>
      <c r="N6" s="54">
        <v>2</v>
      </c>
      <c r="O6" s="54">
        <v>0</v>
      </c>
      <c r="P6" s="54">
        <v>2</v>
      </c>
      <c r="Q6" s="54">
        <v>0</v>
      </c>
      <c r="R6" s="54">
        <v>1</v>
      </c>
      <c r="S6" s="54" t="s">
        <v>42</v>
      </c>
      <c r="T6" s="26">
        <f>IF(U6=0,IF(OR(N6=2,N6=3),14,IF(N6=7,16,IF(N6=8,17,IF(N6=9,18,IF(N6=10,19,15))))),IF(U6=1,IF(OR(N6=2,N6=3),20,IF(N6=7,22,IF(N6=8,23,IF(N6=9,24,IF(N6=10,25,21)))))))</f>
        <v>14</v>
      </c>
      <c r="U6" s="54">
        <v>0</v>
      </c>
      <c r="V6" s="54">
        <v>0</v>
      </c>
      <c r="W6" s="7"/>
      <c r="X6" s="11">
        <f>VLOOKUP($C6,[2]Paris!$BB$7:$BK$40,5)</f>
        <v>1</v>
      </c>
      <c r="Y6" s="11">
        <f>VLOOKUP($C6,[2]Paris!$BB$7:$BK$40,6)</f>
        <v>23</v>
      </c>
      <c r="Z6" s="11">
        <f>VLOOKUP($C6,[2]Paris!$BB$7:$BK$40,7)</f>
        <v>0</v>
      </c>
      <c r="AA6" s="11">
        <f>VLOOKUP($C6,[2]Paris!$BB$7:$BK$40,8)</f>
        <v>80</v>
      </c>
      <c r="AB6" s="11">
        <f>VLOOKUP($C6,[2]Paris!$BB$7:$BK$40,9)</f>
        <v>0</v>
      </c>
      <c r="AC6" s="11">
        <f>VLOOKUP($C6,[2]Paris!$BB$7:$BK$40,10)</f>
        <v>102</v>
      </c>
      <c r="AD6" s="12">
        <f>IF($H6=1,169,0)</f>
        <v>0</v>
      </c>
      <c r="AE6" s="12">
        <f>IF($H6=1,167,0)</f>
        <v>0</v>
      </c>
      <c r="AF6" s="12">
        <v>0</v>
      </c>
      <c r="AG6" s="12" t="s">
        <v>38</v>
      </c>
      <c r="AH6" s="12" t="s">
        <v>38</v>
      </c>
      <c r="AI6" s="12">
        <f>IF($N6=2,145,IF($N6=3,118,IF(OR($N6=4,$N6=5,$N6=6),121,IF($N6=7,127,IF($N6=8,133,IF($N6=9,136,IF($N6=10,189,0)))))))</f>
        <v>145</v>
      </c>
      <c r="AJ6" s="12">
        <v>0</v>
      </c>
      <c r="AK6" s="12">
        <f>IF($P6=1,148,IF($P6=2,152,IF($P6=3,154,IF($P6=4,156,0))))</f>
        <v>152</v>
      </c>
      <c r="AL6" s="12">
        <f>IF($R6=1,160,IF($R6=2,162))</f>
        <v>160</v>
      </c>
      <c r="AM6" s="12">
        <f>IF($U6=1,185,0)</f>
        <v>0</v>
      </c>
      <c r="AN6" s="12">
        <f>IF($V6=1,184,0)</f>
        <v>0</v>
      </c>
      <c r="AO6" s="14">
        <f t="shared" ref="AO6:AO24" si="0">AO36/$AO$5</f>
        <v>175.25347438929211</v>
      </c>
      <c r="AP6" s="11">
        <f>VLOOKUP($C6,[1]Paris!$BB$7:$BK$40,5)</f>
        <v>1</v>
      </c>
      <c r="AQ6" s="11">
        <f>VLOOKUP($C6,[1]Paris!$BB$7:$BK$40,6)</f>
        <v>23</v>
      </c>
      <c r="AR6" s="11">
        <f>VLOOKUP($C6,[1]Paris!$BB$7:$BK$40,7)</f>
        <v>0</v>
      </c>
      <c r="AS6" s="11">
        <f>VLOOKUP($C6,[1]Paris!$BB$7:$BK$40,8)</f>
        <v>81</v>
      </c>
      <c r="AT6" s="11">
        <f>VLOOKUP($C6,[1]Paris!$BB$7:$BK$40,9)</f>
        <v>0</v>
      </c>
      <c r="AU6" s="11">
        <f>VLOOKUP($C6,[1]Paris!$BB$7:$BK$40,10)</f>
        <v>103</v>
      </c>
      <c r="AV6" s="12">
        <f>IF($H6=1,170,0)</f>
        <v>0</v>
      </c>
      <c r="AW6" s="12">
        <f>IF($H6=1,168,0)</f>
        <v>0</v>
      </c>
      <c r="AX6" s="12">
        <v>0</v>
      </c>
      <c r="AY6" s="12"/>
      <c r="AZ6" s="12"/>
      <c r="BA6" s="12">
        <f>IF($N6=2,146,IF($N6=3,119,IF(OR($N6=4,$N6=5,$N6=6),122,IF($N6=7,128,IF($N6=8,134,IF($N6=9,138,IF($N6=10,190,0)))))))</f>
        <v>146</v>
      </c>
      <c r="BB6" s="12">
        <v>0</v>
      </c>
      <c r="BC6" s="12">
        <f>IF($P6=1,149,IF($P6=2,153,IF($P6=3,155,IF($P6=4,157,0))))</f>
        <v>153</v>
      </c>
      <c r="BD6" s="12">
        <f>IF($R6=1,160,IF($R6=2,162))</f>
        <v>160</v>
      </c>
      <c r="BE6" s="12">
        <f>IF($U6=1,186,0)</f>
        <v>0</v>
      </c>
      <c r="BF6" s="12">
        <f>IF($V6=1,184,0)</f>
        <v>0</v>
      </c>
      <c r="BG6" s="14">
        <f t="shared" ref="BG6:BG24" si="1">BG36/$BG$5</f>
        <v>78.267548260300416</v>
      </c>
      <c r="BH6" s="21">
        <f>IF($N6=2,BH36*'4 PEF'!$E$4,IF(OR($N6=3,$N6=4,$N6=5,$N6=6),BH36*'4 PEF'!$E$5,IF(OR($N6=7,$N6=8),BH36*'4 PEF'!$E$8,IF($N6=9,BH36*'4 PEF'!$E$7,IF($N6=10,BH36*'4 PEF'!$E$6)))))</f>
        <v>275.05666031324449</v>
      </c>
      <c r="BI6" s="21">
        <f>BI36*'4 PEF'!$E$8</f>
        <v>0</v>
      </c>
      <c r="BJ6" s="21">
        <f>IF($N6=2,BJ36*'4 PEF'!$E$4,IF(OR($N6=3,$N6=4,$N6=5,$N6=6),BJ36*'4 PEF'!$E$5,IF(OR($N6=7,$N6=8),BJ36*'4 PEF'!$E$8,IF($N6=9,BJ36*'4 PEF'!$E$7,IF($N6=10,BJ36*'4 PEF'!$E$6)))))</f>
        <v>19.649999999999999</v>
      </c>
      <c r="BK6" s="21">
        <f>BK36*'4 PEF'!$E$8</f>
        <v>31.222934285711997</v>
      </c>
      <c r="BL6" s="21">
        <f>BL36*'4 PEF'!$E$8</f>
        <v>2.1606965163107694</v>
      </c>
      <c r="BM6" s="39">
        <f>BM36*'4 PEF'!$E$8</f>
        <v>0</v>
      </c>
      <c r="BN6" s="40">
        <f>SUM(BH6:BM6)</f>
        <v>328.09029111526723</v>
      </c>
      <c r="BO6" s="21">
        <f>IF($N6=2,BO36*'4 PEF'!$E$4,IF(OR($N6=3,$N6=4,$N6=5,$N6=6),BO36*'4 PEF'!$E$5,IF(OR($N6=7,$N6=8),BO36*'4 PEF'!$E$8,IF($N6=9,BO36*'4 PEF'!$E$7,IF($N6=10,BO36*'4 PEF'!$E$6)))))</f>
        <v>240.41405082003774</v>
      </c>
      <c r="BP6" s="21">
        <f>BP36*'4 PEF'!$E$8</f>
        <v>0</v>
      </c>
      <c r="BQ6" s="21">
        <f>IF($N6=2,BQ36*'4 PEF'!$E$4,IF(OR($N6=3,$N6=4,$N6=5,$N6=6),BQ36*'4 PEF'!$E$5,IF(OR($N6=7,$N6=8),BQ36*'4 PEF'!$E$8,IF($N6=9,BQ36*'4 PEF'!$E$7,IF($N6=10,BQ36*'4 PEF'!$E$6)))))</f>
        <v>30.337499999999999</v>
      </c>
      <c r="BR6" s="21">
        <f>BR36*'4 PEF'!$E$8</f>
        <v>32.110266666669489</v>
      </c>
      <c r="BS6" s="21">
        <f>BS36*'4 PEF'!$E$8</f>
        <v>1.8553379738567906</v>
      </c>
      <c r="BT6" s="39">
        <f>BT36*'4 PEF'!$E$8</f>
        <v>0</v>
      </c>
      <c r="BU6" s="40">
        <f>SUM(BO6:BT6)</f>
        <v>304.71715546056396</v>
      </c>
    </row>
    <row r="7" spans="1:73" ht="15" customHeight="1" x14ac:dyDescent="0.25">
      <c r="A7" s="195"/>
      <c r="B7" s="18">
        <v>2</v>
      </c>
      <c r="C7" s="26">
        <f>VLOOKUP(M7,[1]aux!$A$2:$B$35,2)</f>
        <v>7</v>
      </c>
      <c r="D7" s="55" t="s">
        <v>42</v>
      </c>
      <c r="E7" s="55" t="s">
        <v>38</v>
      </c>
      <c r="F7" s="54" t="s">
        <v>42</v>
      </c>
      <c r="G7" s="54" t="s">
        <v>42</v>
      </c>
      <c r="H7" s="54">
        <v>0</v>
      </c>
      <c r="I7" s="54">
        <f t="shared" ref="I7:I24" si="2">IF(D7="-",1,IF(D7="o",2,IF(D7="o+",3,IF(D7="+",4))))</f>
        <v>2</v>
      </c>
      <c r="J7" s="54">
        <f t="shared" ref="J7:J24" si="3">IF(E7="-",1,IF(E7="o",2,IF(E7="o+",3)))</f>
        <v>1</v>
      </c>
      <c r="K7" s="54">
        <f t="shared" ref="K7:K24" si="4">IF(F7="o",1,IF(F7="+",2))</f>
        <v>1</v>
      </c>
      <c r="L7" s="54">
        <f t="shared" ref="L7:L24" si="5">IF(H7=0,1,IF(H7=1,2))</f>
        <v>1</v>
      </c>
      <c r="M7" s="54">
        <f t="shared" ref="M7:M32" si="6">I7*1000+J7*100+K7*10+L7*1</f>
        <v>2111</v>
      </c>
      <c r="N7" s="54">
        <v>9</v>
      </c>
      <c r="O7" s="54">
        <v>0</v>
      </c>
      <c r="P7" s="54">
        <v>2</v>
      </c>
      <c r="Q7" s="54">
        <v>0</v>
      </c>
      <c r="R7" s="54">
        <v>1</v>
      </c>
      <c r="S7" s="54" t="s">
        <v>42</v>
      </c>
      <c r="T7" s="26">
        <f t="shared" ref="T7:T32" si="7">IF(U7=0,IF(OR(N7=2,N7=3),14,IF(N7=7,16,IF(N7=8,17,IF(N7=9,18,IF(N7=10,19,15))))),IF(U7=1,IF(OR(N7=2,N7=3),20,IF(N7=7,22,IF(N7=8,23,IF(N7=9,24,IF(N7=10,25,21)))))))</f>
        <v>18</v>
      </c>
      <c r="U7" s="54">
        <v>0</v>
      </c>
      <c r="V7" s="54">
        <v>0</v>
      </c>
      <c r="W7" s="19"/>
      <c r="X7" s="11">
        <f>VLOOKUP($C7,[2]Paris!$BB$7:$BK$40,5)</f>
        <v>13</v>
      </c>
      <c r="Y7" s="11">
        <f>VLOOKUP($C7,[2]Paris!$BB$7:$BK$40,6)</f>
        <v>33</v>
      </c>
      <c r="Z7" s="11">
        <f>VLOOKUP($C7,[2]Paris!$BB$7:$BK$40,7)</f>
        <v>63</v>
      </c>
      <c r="AA7" s="11">
        <f>VLOOKUP($C7,[2]Paris!$BB$7:$BK$40,8)</f>
        <v>80</v>
      </c>
      <c r="AB7" s="11">
        <f>VLOOKUP($C7,[2]Paris!$BB$7:$BK$40,9)</f>
        <v>0</v>
      </c>
      <c r="AC7" s="11">
        <f>VLOOKUP($C7,[2]Paris!$BB$7:$BK$40,10)</f>
        <v>102</v>
      </c>
      <c r="AD7" s="12">
        <f t="shared" ref="AD7:AD32" si="8">IF($H7=1,169,0)</f>
        <v>0</v>
      </c>
      <c r="AE7" s="12">
        <f t="shared" ref="AE7:AE32" si="9">IF($H7=1,167,0)</f>
        <v>0</v>
      </c>
      <c r="AF7" s="12">
        <v>0</v>
      </c>
      <c r="AG7" s="12" t="s">
        <v>38</v>
      </c>
      <c r="AH7" s="12" t="s">
        <v>38</v>
      </c>
      <c r="AI7" s="12">
        <f t="shared" ref="AI7:AI32" si="10">IF($N7=2,145,IF($N7=3,118,IF(OR($N7=4,$N7=5,$N7=6),121,IF($N7=7,127,IF($N7=8,133,IF($N7=9,136,IF($N7=10,189,0)))))))</f>
        <v>136</v>
      </c>
      <c r="AJ7" s="12">
        <v>0</v>
      </c>
      <c r="AK7" s="12">
        <f t="shared" ref="AK7:AK32" si="11">IF($P7=1,148,IF($P7=2,152,IF($P7=3,154,IF($P7=4,156,0))))</f>
        <v>152</v>
      </c>
      <c r="AL7" s="12">
        <f t="shared" ref="AL7:AL32" si="12">IF($R7=1,160,IF($R7=2,162))</f>
        <v>160</v>
      </c>
      <c r="AM7" s="12">
        <f t="shared" ref="AM7:AM32" si="13">IF($U7=1,185,0)</f>
        <v>0</v>
      </c>
      <c r="AN7" s="12">
        <f t="shared" ref="AN7:AN32" si="14">IF($V7=1,184,0)</f>
        <v>0</v>
      </c>
      <c r="AO7" s="14">
        <f t="shared" si="0"/>
        <v>226.03457550360619</v>
      </c>
      <c r="AP7" s="11">
        <f>VLOOKUP($C7,[1]Paris!$BB$7:$BK$40,5)</f>
        <v>13</v>
      </c>
      <c r="AQ7" s="11">
        <f>VLOOKUP($C7,[1]Paris!$BB$7:$BK$40,6)</f>
        <v>33</v>
      </c>
      <c r="AR7" s="11">
        <f>VLOOKUP($C7,[1]Paris!$BB$7:$BK$40,7)</f>
        <v>63</v>
      </c>
      <c r="AS7" s="11">
        <f>VLOOKUP($C7,[1]Paris!$BB$7:$BK$40,8)</f>
        <v>81</v>
      </c>
      <c r="AT7" s="11">
        <f>VLOOKUP($C7,[1]Paris!$BB$7:$BK$40,9)</f>
        <v>0</v>
      </c>
      <c r="AU7" s="11">
        <f>VLOOKUP($C7,[1]Paris!$BB$7:$BK$40,10)</f>
        <v>103</v>
      </c>
      <c r="AV7" s="12">
        <f t="shared" ref="AV7:AV32" si="15">IF($H7=1,170,0)</f>
        <v>0</v>
      </c>
      <c r="AW7" s="12">
        <f t="shared" ref="AW7:AW32" si="16">IF($H7=1,168,0)</f>
        <v>0</v>
      </c>
      <c r="AX7" s="12">
        <v>0</v>
      </c>
      <c r="AY7" s="12"/>
      <c r="AZ7" s="12"/>
      <c r="BA7" s="12">
        <f t="shared" ref="BA7:BA32" si="17">IF($N7=2,146,IF($N7=3,119,IF(OR($N7=4,$N7=5,$N7=6),122,IF($N7=7,128,IF($N7=8,134,IF($N7=9,138,IF($N7=10,190,0)))))))</f>
        <v>138</v>
      </c>
      <c r="BB7" s="12">
        <v>0</v>
      </c>
      <c r="BC7" s="12">
        <f t="shared" ref="BC7:BC32" si="18">IF($P7=1,149,IF($P7=2,153,IF($P7=3,155,IF($P7=4,157,0))))</f>
        <v>153</v>
      </c>
      <c r="BD7" s="12">
        <f t="shared" ref="BD7:BD32" si="19">IF($R7=1,160,IF($R7=2,162))</f>
        <v>160</v>
      </c>
      <c r="BE7" s="12">
        <f t="shared" ref="BE7:BE32" si="20">IF($U7=1,186,0)</f>
        <v>0</v>
      </c>
      <c r="BF7" s="12">
        <f t="shared" ref="BF7:BF32" si="21">IF($V7=1,184,0)</f>
        <v>0</v>
      </c>
      <c r="BG7" s="14">
        <f t="shared" si="1"/>
        <v>103.01399827496049</v>
      </c>
      <c r="BH7" s="21">
        <f>IF($N7=2,BH37*'4 PEF'!$E$4,IF(OR($N7=3,$N7=4,$N7=5,$N7=6),BH37*'4 PEF'!$E$5,IF(OR($N7=7,$N7=8),BH37*'4 PEF'!$E$8,IF($N7=9,BH37*'4 PEF'!$E$7,IF($N7=10,BH37*'4 PEF'!$E$6)))))</f>
        <v>118.72141576999529</v>
      </c>
      <c r="BI7" s="21">
        <f>BI37*'4 PEF'!$E$8</f>
        <v>0</v>
      </c>
      <c r="BJ7" s="21">
        <f>IF($N7=2,BJ37*'4 PEF'!$E$4,IF(OR($N7=3,$N7=4,$N7=5,$N7=6),BJ37*'4 PEF'!$E$5,IF(OR($N7=7,$N7=8),BJ37*'4 PEF'!$E$8,IF($N7=9,BJ37*'4 PEF'!$E$7,IF($N7=10,BJ37*'4 PEF'!$E$6)))))</f>
        <v>18.864000000000001</v>
      </c>
      <c r="BK7" s="21">
        <f>BK37*'4 PEF'!$E$8</f>
        <v>31.222934285711997</v>
      </c>
      <c r="BL7" s="21">
        <f>BL37*'4 PEF'!$E$8</f>
        <v>1.4139432319582999</v>
      </c>
      <c r="BM7" s="39">
        <f>BM37*'4 PEF'!$E$8</f>
        <v>0</v>
      </c>
      <c r="BN7" s="40">
        <f t="shared" ref="BN7:BN24" si="22">SUM(BH7:BM7)</f>
        <v>170.22229328766559</v>
      </c>
      <c r="BO7" s="21">
        <f>IF($N7=2,BO37*'4 PEF'!$E$4,IF(OR($N7=3,$N7=4,$N7=5,$N7=6),BO37*'4 PEF'!$E$5,IF(OR($N7=7,$N7=8),BO37*'4 PEF'!$E$8,IF($N7=9,BO37*'4 PEF'!$E$7,IF($N7=10,BO37*'4 PEF'!$E$6)))))</f>
        <v>89.665932277385778</v>
      </c>
      <c r="BP7" s="21">
        <f>BP37*'4 PEF'!$E$8</f>
        <v>0</v>
      </c>
      <c r="BQ7" s="21">
        <f>IF($N7=2,BQ37*'4 PEF'!$E$4,IF(OR($N7=3,$N7=4,$N7=5,$N7=6),BQ37*'4 PEF'!$E$5,IF(OR($N7=7,$N7=8),BQ37*'4 PEF'!$E$8,IF($N7=9,BQ37*'4 PEF'!$E$7,IF($N7=10,BQ37*'4 PEF'!$E$6)))))</f>
        <v>29.123999999999999</v>
      </c>
      <c r="BR7" s="21">
        <f>BR37*'4 PEF'!$E$8</f>
        <v>32.110266666669489</v>
      </c>
      <c r="BS7" s="21">
        <f>BS37*'4 PEF'!$E$8</f>
        <v>1.2048027075511172</v>
      </c>
      <c r="BT7" s="39">
        <f>BT37*'4 PEF'!$E$8</f>
        <v>0</v>
      </c>
      <c r="BU7" s="40">
        <f t="shared" ref="BU7:BU24" si="23">SUM(BO7:BT7)</f>
        <v>152.10500165160639</v>
      </c>
    </row>
    <row r="8" spans="1:73" ht="15" customHeight="1" x14ac:dyDescent="0.25">
      <c r="A8" s="195"/>
      <c r="B8" s="18">
        <v>3</v>
      </c>
      <c r="C8" s="26">
        <f>VLOOKUP(M8,[1]aux!$A$2:$B$35,2)</f>
        <v>17</v>
      </c>
      <c r="D8" s="55" t="s">
        <v>40</v>
      </c>
      <c r="E8" s="55" t="s">
        <v>38</v>
      </c>
      <c r="F8" s="54" t="s">
        <v>42</v>
      </c>
      <c r="G8" s="54" t="s">
        <v>42</v>
      </c>
      <c r="H8" s="54">
        <v>0</v>
      </c>
      <c r="I8" s="54">
        <f t="shared" si="2"/>
        <v>3</v>
      </c>
      <c r="J8" s="54">
        <f t="shared" si="3"/>
        <v>1</v>
      </c>
      <c r="K8" s="54">
        <f t="shared" si="4"/>
        <v>1</v>
      </c>
      <c r="L8" s="54">
        <f t="shared" si="5"/>
        <v>1</v>
      </c>
      <c r="M8" s="54">
        <f t="shared" si="6"/>
        <v>3111</v>
      </c>
      <c r="N8" s="54">
        <v>9</v>
      </c>
      <c r="O8" s="54">
        <v>0</v>
      </c>
      <c r="P8" s="54">
        <v>2</v>
      </c>
      <c r="Q8" s="54">
        <v>0</v>
      </c>
      <c r="R8" s="54">
        <v>1</v>
      </c>
      <c r="S8" s="54" t="s">
        <v>42</v>
      </c>
      <c r="T8" s="26">
        <f t="shared" si="7"/>
        <v>18</v>
      </c>
      <c r="U8" s="54">
        <v>0</v>
      </c>
      <c r="V8" s="54">
        <v>0</v>
      </c>
      <c r="W8" s="19"/>
      <c r="X8" s="11">
        <f>VLOOKUP($C8,[2]Paris!$BB$7:$BK$40,5)</f>
        <v>15</v>
      </c>
      <c r="Y8" s="11">
        <f>VLOOKUP($C8,[2]Paris!$BB$7:$BK$40,6)</f>
        <v>35</v>
      </c>
      <c r="Z8" s="11">
        <f>VLOOKUP($C8,[2]Paris!$BB$7:$BK$40,7)</f>
        <v>65</v>
      </c>
      <c r="AA8" s="11">
        <f>VLOOKUP($C8,[2]Paris!$BB$7:$BK$40,8)</f>
        <v>80</v>
      </c>
      <c r="AB8" s="11">
        <f>VLOOKUP($C8,[2]Paris!$BB$7:$BK$40,9)</f>
        <v>0</v>
      </c>
      <c r="AC8" s="11">
        <f>VLOOKUP($C8,[2]Paris!$BB$7:$BK$40,10)</f>
        <v>102</v>
      </c>
      <c r="AD8" s="12">
        <f t="shared" si="8"/>
        <v>0</v>
      </c>
      <c r="AE8" s="12">
        <f t="shared" si="9"/>
        <v>0</v>
      </c>
      <c r="AF8" s="12">
        <v>0</v>
      </c>
      <c r="AG8" s="12" t="s">
        <v>38</v>
      </c>
      <c r="AH8" s="12" t="s">
        <v>38</v>
      </c>
      <c r="AI8" s="12">
        <f t="shared" si="10"/>
        <v>136</v>
      </c>
      <c r="AJ8" s="12">
        <v>0</v>
      </c>
      <c r="AK8" s="12">
        <f t="shared" si="11"/>
        <v>152</v>
      </c>
      <c r="AL8" s="12">
        <f t="shared" si="12"/>
        <v>160</v>
      </c>
      <c r="AM8" s="12">
        <f t="shared" si="13"/>
        <v>0</v>
      </c>
      <c r="AN8" s="12">
        <f t="shared" si="14"/>
        <v>0</v>
      </c>
      <c r="AO8" s="14">
        <f t="shared" si="0"/>
        <v>234.48525356428087</v>
      </c>
      <c r="AP8" s="11">
        <f>VLOOKUP($C8,[1]Paris!$BB$7:$BK$40,5)</f>
        <v>15</v>
      </c>
      <c r="AQ8" s="11">
        <f>VLOOKUP($C8,[1]Paris!$BB$7:$BK$40,6)</f>
        <v>35</v>
      </c>
      <c r="AR8" s="11">
        <f>VLOOKUP($C8,[1]Paris!$BB$7:$BK$40,7)</f>
        <v>65</v>
      </c>
      <c r="AS8" s="11">
        <f>VLOOKUP($C8,[1]Paris!$BB$7:$BK$40,8)</f>
        <v>81</v>
      </c>
      <c r="AT8" s="11">
        <f>VLOOKUP($C8,[1]Paris!$BB$7:$BK$40,9)</f>
        <v>0</v>
      </c>
      <c r="AU8" s="11">
        <f>VLOOKUP($C8,[1]Paris!$BB$7:$BK$40,10)</f>
        <v>103</v>
      </c>
      <c r="AV8" s="12">
        <f t="shared" si="15"/>
        <v>0</v>
      </c>
      <c r="AW8" s="12">
        <f t="shared" si="16"/>
        <v>0</v>
      </c>
      <c r="AX8" s="12">
        <v>0</v>
      </c>
      <c r="AY8" s="12"/>
      <c r="AZ8" s="12"/>
      <c r="BA8" s="12">
        <f t="shared" si="17"/>
        <v>138</v>
      </c>
      <c r="BB8" s="12">
        <v>0</v>
      </c>
      <c r="BC8" s="12">
        <f t="shared" si="18"/>
        <v>153</v>
      </c>
      <c r="BD8" s="12">
        <f t="shared" si="19"/>
        <v>160</v>
      </c>
      <c r="BE8" s="12">
        <f t="shared" si="20"/>
        <v>0</v>
      </c>
      <c r="BF8" s="12">
        <f t="shared" si="21"/>
        <v>0</v>
      </c>
      <c r="BG8" s="14">
        <f t="shared" si="1"/>
        <v>106.64178516824424</v>
      </c>
      <c r="BH8" s="21">
        <f>IF($N8=2,BH38*'4 PEF'!$E$4,IF(OR($N8=3,$N8=4,$N8=5,$N8=6),BH38*'4 PEF'!$E$5,IF(OR($N8=7,$N8=8),BH38*'4 PEF'!$E$8,IF($N8=9,BH38*'4 PEF'!$E$7,IF($N8=10,BH38*'4 PEF'!$E$6)))))</f>
        <v>105.90103027193132</v>
      </c>
      <c r="BI8" s="21">
        <f>BI38*'4 PEF'!$E$8</f>
        <v>0</v>
      </c>
      <c r="BJ8" s="21">
        <f>IF($N8=2,BJ38*'4 PEF'!$E$4,IF(OR($N8=3,$N8=4,$N8=5,$N8=6),BJ38*'4 PEF'!$E$5,IF(OR($N8=7,$N8=8),BJ38*'4 PEF'!$E$8,IF($N8=9,BJ38*'4 PEF'!$E$7,IF($N8=10,BJ38*'4 PEF'!$E$6)))))</f>
        <v>18.864000000000001</v>
      </c>
      <c r="BK8" s="21">
        <f>BK38*'4 PEF'!$E$8</f>
        <v>31.222934285711997</v>
      </c>
      <c r="BL8" s="21">
        <f>BL38*'4 PEF'!$E$8</f>
        <v>1.3724161380014728</v>
      </c>
      <c r="BM8" s="39">
        <f>BM38*'4 PEF'!$E$8</f>
        <v>0</v>
      </c>
      <c r="BN8" s="40">
        <f t="shared" si="22"/>
        <v>157.36038069564481</v>
      </c>
      <c r="BO8" s="21">
        <f>IF($N8=2,BO38*'4 PEF'!$E$4,IF(OR($N8=3,$N8=4,$N8=5,$N8=6),BO38*'4 PEF'!$E$5,IF(OR($N8=7,$N8=8),BO38*'4 PEF'!$E$8,IF($N8=9,BO38*'4 PEF'!$E$7,IF($N8=10,BO38*'4 PEF'!$E$6)))))</f>
        <v>81.42634569535322</v>
      </c>
      <c r="BP8" s="21">
        <f>BP38*'4 PEF'!$E$8</f>
        <v>0</v>
      </c>
      <c r="BQ8" s="21">
        <f>IF($N8=2,BQ38*'4 PEF'!$E$4,IF(OR($N8=3,$N8=4,$N8=5,$N8=6),BQ38*'4 PEF'!$E$5,IF(OR($N8=7,$N8=8),BQ38*'4 PEF'!$E$8,IF($N8=9,BQ38*'4 PEF'!$E$7,IF($N8=10,BQ38*'4 PEF'!$E$6)))))</f>
        <v>29.123999999999999</v>
      </c>
      <c r="BR8" s="21">
        <f>BR38*'4 PEF'!$E$8</f>
        <v>32.110266666669489</v>
      </c>
      <c r="BS8" s="21">
        <f>BS38*'4 PEF'!$E$8</f>
        <v>1.1782604729504906</v>
      </c>
      <c r="BT8" s="39">
        <f>BT38*'4 PEF'!$E$8</f>
        <v>0</v>
      </c>
      <c r="BU8" s="40">
        <f t="shared" si="23"/>
        <v>143.83887283497319</v>
      </c>
    </row>
    <row r="9" spans="1:73" ht="15" customHeight="1" x14ac:dyDescent="0.25">
      <c r="A9" s="195"/>
      <c r="B9" s="18">
        <v>4</v>
      </c>
      <c r="C9" s="26">
        <f>VLOOKUP(M9,[1]aux!$A$2:$B$35,2)</f>
        <v>24</v>
      </c>
      <c r="D9" s="55" t="s">
        <v>40</v>
      </c>
      <c r="E9" s="55" t="s">
        <v>40</v>
      </c>
      <c r="F9" s="54" t="s">
        <v>41</v>
      </c>
      <c r="G9" s="54" t="s">
        <v>42</v>
      </c>
      <c r="H9" s="54">
        <v>0</v>
      </c>
      <c r="I9" s="54">
        <f t="shared" si="2"/>
        <v>3</v>
      </c>
      <c r="J9" s="54">
        <f t="shared" si="3"/>
        <v>3</v>
      </c>
      <c r="K9" s="54">
        <f t="shared" si="4"/>
        <v>2</v>
      </c>
      <c r="L9" s="54">
        <f t="shared" si="5"/>
        <v>1</v>
      </c>
      <c r="M9" s="54">
        <f t="shared" si="6"/>
        <v>3321</v>
      </c>
      <c r="N9" s="54">
        <v>4</v>
      </c>
      <c r="O9" s="54">
        <v>0</v>
      </c>
      <c r="P9" s="54">
        <v>2</v>
      </c>
      <c r="Q9" s="54">
        <v>0</v>
      </c>
      <c r="R9" s="54">
        <v>1</v>
      </c>
      <c r="S9" s="54" t="s">
        <v>42</v>
      </c>
      <c r="T9" s="26">
        <f t="shared" si="7"/>
        <v>15</v>
      </c>
      <c r="U9" s="54">
        <v>0</v>
      </c>
      <c r="V9" s="54">
        <v>0</v>
      </c>
      <c r="W9" s="19"/>
      <c r="X9" s="11">
        <f>VLOOKUP($C9,[2]Paris!$BB$7:$BK$40,5)</f>
        <v>15</v>
      </c>
      <c r="Y9" s="11">
        <f>VLOOKUP($C9,[2]Paris!$BB$7:$BK$40,6)</f>
        <v>35</v>
      </c>
      <c r="Z9" s="11">
        <f>VLOOKUP($C9,[2]Paris!$BB$7:$BK$40,7)</f>
        <v>65</v>
      </c>
      <c r="AA9" s="11">
        <f>VLOOKUP($C9,[2]Paris!$BB$7:$BK$40,8)</f>
        <v>90</v>
      </c>
      <c r="AB9" s="11">
        <f>VLOOKUP($C9,[2]Paris!$BB$7:$BK$40,9)</f>
        <v>116</v>
      </c>
      <c r="AC9" s="11">
        <f>VLOOKUP($C9,[2]Paris!$BB$7:$BK$40,10)</f>
        <v>108</v>
      </c>
      <c r="AD9" s="12">
        <f t="shared" si="8"/>
        <v>0</v>
      </c>
      <c r="AE9" s="12">
        <f t="shared" si="9"/>
        <v>0</v>
      </c>
      <c r="AF9" s="12">
        <v>0</v>
      </c>
      <c r="AG9" s="12" t="s">
        <v>38</v>
      </c>
      <c r="AH9" s="12" t="s">
        <v>38</v>
      </c>
      <c r="AI9" s="12">
        <f t="shared" si="10"/>
        <v>121</v>
      </c>
      <c r="AJ9" s="12">
        <v>0</v>
      </c>
      <c r="AK9" s="12">
        <f t="shared" si="11"/>
        <v>152</v>
      </c>
      <c r="AL9" s="12">
        <f t="shared" si="12"/>
        <v>160</v>
      </c>
      <c r="AM9" s="12">
        <f t="shared" si="13"/>
        <v>0</v>
      </c>
      <c r="AN9" s="12">
        <f t="shared" si="14"/>
        <v>0</v>
      </c>
      <c r="AO9" s="14">
        <f t="shared" si="0"/>
        <v>380.13545028132916</v>
      </c>
      <c r="AP9" s="11">
        <f>VLOOKUP($C9,[1]Paris!$BB$7:$BK$40,5)</f>
        <v>15</v>
      </c>
      <c r="AQ9" s="11">
        <f>VLOOKUP($C9,[1]Paris!$BB$7:$BK$40,6)</f>
        <v>35</v>
      </c>
      <c r="AR9" s="11">
        <f>VLOOKUP($C9,[1]Paris!$BB$7:$BK$40,7)</f>
        <v>65</v>
      </c>
      <c r="AS9" s="11">
        <f>VLOOKUP($C9,[1]Paris!$BB$7:$BK$40,8)</f>
        <v>91</v>
      </c>
      <c r="AT9" s="11">
        <f>VLOOKUP($C9,[1]Paris!$BB$7:$BK$40,9)</f>
        <v>117</v>
      </c>
      <c r="AU9" s="11">
        <f>VLOOKUP($C9,[1]Paris!$BB$7:$BK$40,10)</f>
        <v>109</v>
      </c>
      <c r="AV9" s="12">
        <f t="shared" si="15"/>
        <v>0</v>
      </c>
      <c r="AW9" s="12">
        <f t="shared" si="16"/>
        <v>0</v>
      </c>
      <c r="AX9" s="12">
        <v>0</v>
      </c>
      <c r="AY9" s="12"/>
      <c r="AZ9" s="12"/>
      <c r="BA9" s="12">
        <f t="shared" si="17"/>
        <v>122</v>
      </c>
      <c r="BB9" s="12">
        <v>0</v>
      </c>
      <c r="BC9" s="12">
        <f t="shared" si="18"/>
        <v>153</v>
      </c>
      <c r="BD9" s="12">
        <f t="shared" si="19"/>
        <v>160</v>
      </c>
      <c r="BE9" s="12">
        <f t="shared" si="20"/>
        <v>0</v>
      </c>
      <c r="BF9" s="12">
        <f t="shared" si="21"/>
        <v>0</v>
      </c>
      <c r="BG9" s="14">
        <f t="shared" si="1"/>
        <v>174.78837977278351</v>
      </c>
      <c r="BH9" s="21">
        <f>IF($N9=2,BH39*'4 PEF'!$E$4,IF(OR($N9=3,$N9=4,$N9=5,$N9=6),BH39*'4 PEF'!$E$5,IF(OR($N9=7,$N9=8),BH39*'4 PEF'!$E$8,IF($N9=9,BH39*'4 PEF'!$E$7,IF($N9=10,BH39*'4 PEF'!$E$6)))))</f>
        <v>54.021693584686567</v>
      </c>
      <c r="BI9" s="21">
        <f>BI39*'4 PEF'!$E$8</f>
        <v>0</v>
      </c>
      <c r="BJ9" s="21">
        <f>IF($N9=2,BJ39*'4 PEF'!$E$4,IF(OR($N9=3,$N9=4,$N9=5,$N9=6),BJ39*'4 PEF'!$E$5,IF(OR($N9=7,$N9=8),BJ39*'4 PEF'!$E$8,IF($N9=9,BJ39*'4 PEF'!$E$7,IF($N9=10,BJ39*'4 PEF'!$E$6)))))</f>
        <v>16.547368421052632</v>
      </c>
      <c r="BK9" s="21">
        <f>BK39*'4 PEF'!$E$8</f>
        <v>31.222934285711997</v>
      </c>
      <c r="BL9" s="21">
        <f>BL39*'4 PEF'!$E$8</f>
        <v>1.1098095179379563</v>
      </c>
      <c r="BM9" s="39">
        <f>BM39*'4 PEF'!$E$8</f>
        <v>0</v>
      </c>
      <c r="BN9" s="40">
        <f t="shared" si="22"/>
        <v>102.90180580938916</v>
      </c>
      <c r="BO9" s="21">
        <f>IF($N9=2,BO39*'4 PEF'!$E$4,IF(OR($N9=3,$N9=4,$N9=5,$N9=6),BO39*'4 PEF'!$E$5,IF(OR($N9=7,$N9=8),BO39*'4 PEF'!$E$8,IF($N9=9,BO39*'4 PEF'!$E$7,IF($N9=10,BO39*'4 PEF'!$E$6)))))</f>
        <v>44.033164180802466</v>
      </c>
      <c r="BP9" s="21">
        <f>BP39*'4 PEF'!$E$8</f>
        <v>0</v>
      </c>
      <c r="BQ9" s="21">
        <f>IF($N9=2,BQ39*'4 PEF'!$E$4,IF(OR($N9=3,$N9=4,$N9=5,$N9=6),BQ39*'4 PEF'!$E$5,IF(OR($N9=7,$N9=8),BQ39*'4 PEF'!$E$8,IF($N9=9,BQ39*'4 PEF'!$E$7,IF($N9=10,BQ39*'4 PEF'!$E$6)))))</f>
        <v>25.547368421052632</v>
      </c>
      <c r="BR9" s="21">
        <f>BR39*'4 PEF'!$E$8</f>
        <v>32.110266666669489</v>
      </c>
      <c r="BS9" s="21">
        <f>BS39*'4 PEF'!$E$8</f>
        <v>1.0731087038970679</v>
      </c>
      <c r="BT9" s="39">
        <f>BT39*'4 PEF'!$E$8</f>
        <v>0</v>
      </c>
      <c r="BU9" s="40">
        <f t="shared" si="23"/>
        <v>102.76390797242165</v>
      </c>
    </row>
    <row r="10" spans="1:73" ht="15" customHeight="1" x14ac:dyDescent="0.25">
      <c r="A10" s="195"/>
      <c r="B10" s="18">
        <v>5</v>
      </c>
      <c r="C10" s="26">
        <f>VLOOKUP(M10,[1]aux!$A$2:$B$35,2)</f>
        <v>32</v>
      </c>
      <c r="D10" s="55" t="s">
        <v>41</v>
      </c>
      <c r="E10" s="55" t="s">
        <v>40</v>
      </c>
      <c r="F10" s="54" t="s">
        <v>41</v>
      </c>
      <c r="G10" s="54" t="s">
        <v>42</v>
      </c>
      <c r="H10" s="54">
        <v>0</v>
      </c>
      <c r="I10" s="54">
        <f t="shared" si="2"/>
        <v>4</v>
      </c>
      <c r="J10" s="54">
        <f t="shared" si="3"/>
        <v>3</v>
      </c>
      <c r="K10" s="54">
        <f t="shared" si="4"/>
        <v>2</v>
      </c>
      <c r="L10" s="54">
        <f t="shared" si="5"/>
        <v>1</v>
      </c>
      <c r="M10" s="54">
        <f t="shared" si="6"/>
        <v>4321</v>
      </c>
      <c r="N10" s="54">
        <v>4</v>
      </c>
      <c r="O10" s="54">
        <v>0</v>
      </c>
      <c r="P10" s="54">
        <v>2</v>
      </c>
      <c r="Q10" s="54">
        <v>0</v>
      </c>
      <c r="R10" s="54">
        <v>1</v>
      </c>
      <c r="S10" s="54" t="s">
        <v>42</v>
      </c>
      <c r="T10" s="26">
        <f t="shared" si="7"/>
        <v>15</v>
      </c>
      <c r="U10" s="54">
        <v>0</v>
      </c>
      <c r="V10" s="54">
        <v>0</v>
      </c>
      <c r="W10" s="19"/>
      <c r="X10" s="11">
        <f>VLOOKUP($C10,[2]Paris!$BB$7:$BK$40,5)</f>
        <v>17</v>
      </c>
      <c r="Y10" s="11">
        <f>VLOOKUP($C10,[2]Paris!$BB$7:$BK$40,6)</f>
        <v>37</v>
      </c>
      <c r="Z10" s="11">
        <f>VLOOKUP($C10,[2]Paris!$BB$7:$BK$40,7)</f>
        <v>67</v>
      </c>
      <c r="AA10" s="11">
        <f>VLOOKUP($C10,[2]Paris!$BB$7:$BK$40,8)</f>
        <v>90</v>
      </c>
      <c r="AB10" s="11">
        <f>VLOOKUP($C10,[2]Paris!$BB$7:$BK$40,9)</f>
        <v>116</v>
      </c>
      <c r="AC10" s="11">
        <f>VLOOKUP($C10,[2]Paris!$BB$7:$BK$40,10)</f>
        <v>108</v>
      </c>
      <c r="AD10" s="12">
        <f t="shared" si="8"/>
        <v>0</v>
      </c>
      <c r="AE10" s="12">
        <f t="shared" si="9"/>
        <v>0</v>
      </c>
      <c r="AF10" s="12">
        <v>0</v>
      </c>
      <c r="AG10" s="12" t="s">
        <v>38</v>
      </c>
      <c r="AH10" s="12" t="s">
        <v>38</v>
      </c>
      <c r="AI10" s="12">
        <f t="shared" si="10"/>
        <v>121</v>
      </c>
      <c r="AJ10" s="12">
        <v>0</v>
      </c>
      <c r="AK10" s="12">
        <f t="shared" si="11"/>
        <v>152</v>
      </c>
      <c r="AL10" s="12">
        <f t="shared" si="12"/>
        <v>160</v>
      </c>
      <c r="AM10" s="12">
        <f t="shared" si="13"/>
        <v>0</v>
      </c>
      <c r="AN10" s="12">
        <f t="shared" si="14"/>
        <v>0</v>
      </c>
      <c r="AO10" s="14">
        <f t="shared" si="0"/>
        <v>387.992235484861</v>
      </c>
      <c r="AP10" s="11">
        <f>VLOOKUP($C10,[1]Paris!$BB$7:$BK$40,5)</f>
        <v>17</v>
      </c>
      <c r="AQ10" s="11">
        <f>VLOOKUP($C10,[1]Paris!$BB$7:$BK$40,6)</f>
        <v>37</v>
      </c>
      <c r="AR10" s="11">
        <f>VLOOKUP($C10,[1]Paris!$BB$7:$BK$40,7)</f>
        <v>67</v>
      </c>
      <c r="AS10" s="11">
        <f>VLOOKUP($C10,[1]Paris!$BB$7:$BK$40,8)</f>
        <v>91</v>
      </c>
      <c r="AT10" s="11">
        <f>VLOOKUP($C10,[1]Paris!$BB$7:$BK$40,9)</f>
        <v>117</v>
      </c>
      <c r="AU10" s="11">
        <f>VLOOKUP($C10,[1]Paris!$BB$7:$BK$40,10)</f>
        <v>109</v>
      </c>
      <c r="AV10" s="12">
        <f t="shared" si="15"/>
        <v>0</v>
      </c>
      <c r="AW10" s="12">
        <f t="shared" si="16"/>
        <v>0</v>
      </c>
      <c r="AX10" s="12">
        <v>0</v>
      </c>
      <c r="AY10" s="12"/>
      <c r="AZ10" s="12"/>
      <c r="BA10" s="12">
        <f t="shared" si="17"/>
        <v>122</v>
      </c>
      <c r="BB10" s="12">
        <v>0</v>
      </c>
      <c r="BC10" s="12">
        <f t="shared" si="18"/>
        <v>153</v>
      </c>
      <c r="BD10" s="12">
        <f t="shared" si="19"/>
        <v>160</v>
      </c>
      <c r="BE10" s="12">
        <f t="shared" si="20"/>
        <v>0</v>
      </c>
      <c r="BF10" s="12">
        <f t="shared" si="21"/>
        <v>0</v>
      </c>
      <c r="BG10" s="14">
        <f t="shared" si="1"/>
        <v>178.12878282768341</v>
      </c>
      <c r="BH10" s="21">
        <f>IF($N10=2,BH40*'4 PEF'!$E$4,IF(OR($N10=3,$N10=4,$N10=5,$N10=6),BH40*'4 PEF'!$E$5,IF(OR($N10=7,$N10=8),BH40*'4 PEF'!$E$8,IF($N10=9,BH40*'4 PEF'!$E$7,IF($N10=10,BH40*'4 PEF'!$E$6)))))</f>
        <v>47.595485088431403</v>
      </c>
      <c r="BI10" s="21">
        <f>BI40*'4 PEF'!$E$8</f>
        <v>0</v>
      </c>
      <c r="BJ10" s="21">
        <f>IF($N10=2,BJ40*'4 PEF'!$E$4,IF(OR($N10=3,$N10=4,$N10=5,$N10=6),BJ40*'4 PEF'!$E$5,IF(OR($N10=7,$N10=8),BJ40*'4 PEF'!$E$8,IF($N10=9,BJ40*'4 PEF'!$E$7,IF($N10=10,BJ40*'4 PEF'!$E$6)))))</f>
        <v>16.547368421052632</v>
      </c>
      <c r="BK10" s="21">
        <f>BK40*'4 PEF'!$E$8</f>
        <v>31.222934285711997</v>
      </c>
      <c r="BL10" s="21">
        <f>BL40*'4 PEF'!$E$8</f>
        <v>1.0878094245942436</v>
      </c>
      <c r="BM10" s="39">
        <f>BM40*'4 PEF'!$E$8</f>
        <v>0</v>
      </c>
      <c r="BN10" s="40">
        <f t="shared" si="22"/>
        <v>96.453597219790282</v>
      </c>
      <c r="BO10" s="21">
        <f>IF($N10=2,BO40*'4 PEF'!$E$4,IF(OR($N10=3,$N10=4,$N10=5,$N10=6),BO40*'4 PEF'!$E$5,IF(OR($N10=7,$N10=8),BO40*'4 PEF'!$E$8,IF($N10=9,BO40*'4 PEF'!$E$7,IF($N10=10,BO40*'4 PEF'!$E$6)))))</f>
        <v>39.975182879927807</v>
      </c>
      <c r="BP10" s="21">
        <f>BP40*'4 PEF'!$E$8</f>
        <v>0</v>
      </c>
      <c r="BQ10" s="21">
        <f>IF($N10=2,BQ40*'4 PEF'!$E$4,IF(OR($N10=3,$N10=4,$N10=5,$N10=6),BQ40*'4 PEF'!$E$5,IF(OR($N10=7,$N10=8),BQ40*'4 PEF'!$E$8,IF($N10=9,BQ40*'4 PEF'!$E$7,IF($N10=10,BQ40*'4 PEF'!$E$6)))))</f>
        <v>25.547368421052632</v>
      </c>
      <c r="BR10" s="21">
        <f>BR40*'4 PEF'!$E$8</f>
        <v>32.110266666669489</v>
      </c>
      <c r="BS10" s="21">
        <f>BS40*'4 PEF'!$E$8</f>
        <v>1.0593676122714351</v>
      </c>
      <c r="BT10" s="39">
        <f>BT40*'4 PEF'!$E$8</f>
        <v>0</v>
      </c>
      <c r="BU10" s="40">
        <f t="shared" si="23"/>
        <v>98.692185579921357</v>
      </c>
    </row>
    <row r="11" spans="1:73" ht="15" customHeight="1" x14ac:dyDescent="0.25">
      <c r="A11" s="195"/>
      <c r="B11" s="18">
        <v>6</v>
      </c>
      <c r="C11" s="26">
        <f>VLOOKUP(M11,[1]aux!$A$2:$B$35,2)</f>
        <v>26</v>
      </c>
      <c r="D11" s="55" t="s">
        <v>40</v>
      </c>
      <c r="E11" s="55" t="s">
        <v>40</v>
      </c>
      <c r="F11" s="54" t="s">
        <v>41</v>
      </c>
      <c r="G11" s="54" t="s">
        <v>42</v>
      </c>
      <c r="H11" s="54">
        <v>1</v>
      </c>
      <c r="I11" s="54">
        <f t="shared" si="2"/>
        <v>3</v>
      </c>
      <c r="J11" s="54">
        <f t="shared" si="3"/>
        <v>3</v>
      </c>
      <c r="K11" s="54">
        <f t="shared" si="4"/>
        <v>2</v>
      </c>
      <c r="L11" s="54">
        <f t="shared" si="5"/>
        <v>2</v>
      </c>
      <c r="M11" s="54">
        <f t="shared" si="6"/>
        <v>3322</v>
      </c>
      <c r="N11" s="54">
        <v>4</v>
      </c>
      <c r="O11" s="54">
        <v>0</v>
      </c>
      <c r="P11" s="54">
        <v>2</v>
      </c>
      <c r="Q11" s="54">
        <v>0</v>
      </c>
      <c r="R11" s="54">
        <v>1</v>
      </c>
      <c r="S11" s="54" t="s">
        <v>42</v>
      </c>
      <c r="T11" s="26">
        <f t="shared" si="7"/>
        <v>15</v>
      </c>
      <c r="U11" s="54">
        <v>0</v>
      </c>
      <c r="V11" s="54">
        <v>0</v>
      </c>
      <c r="W11" s="19"/>
      <c r="X11" s="11">
        <f>VLOOKUP($C11,[2]Paris!$BB$7:$BK$40,5)</f>
        <v>15</v>
      </c>
      <c r="Y11" s="11">
        <f>VLOOKUP($C11,[2]Paris!$BB$7:$BK$40,6)</f>
        <v>35</v>
      </c>
      <c r="Z11" s="11">
        <f>VLOOKUP($C11,[2]Paris!$BB$7:$BK$40,7)</f>
        <v>65</v>
      </c>
      <c r="AA11" s="11">
        <f>VLOOKUP($C11,[2]Paris!$BB$7:$BK$40,8)</f>
        <v>90</v>
      </c>
      <c r="AB11" s="11">
        <f>VLOOKUP($C11,[2]Paris!$BB$7:$BK$40,9)</f>
        <v>116</v>
      </c>
      <c r="AC11" s="11">
        <f>VLOOKUP($C11,[2]Paris!$BB$7:$BK$40,10)</f>
        <v>108</v>
      </c>
      <c r="AD11" s="12">
        <f t="shared" si="8"/>
        <v>169</v>
      </c>
      <c r="AE11" s="12">
        <f t="shared" si="9"/>
        <v>167</v>
      </c>
      <c r="AF11" s="12">
        <v>0</v>
      </c>
      <c r="AG11" s="12" t="s">
        <v>38</v>
      </c>
      <c r="AH11" s="12" t="s">
        <v>38</v>
      </c>
      <c r="AI11" s="12">
        <f t="shared" si="10"/>
        <v>121</v>
      </c>
      <c r="AJ11" s="12">
        <v>0</v>
      </c>
      <c r="AK11" s="12">
        <f t="shared" si="11"/>
        <v>152</v>
      </c>
      <c r="AL11" s="12">
        <f t="shared" si="12"/>
        <v>160</v>
      </c>
      <c r="AM11" s="12">
        <f t="shared" si="13"/>
        <v>0</v>
      </c>
      <c r="AN11" s="12">
        <f t="shared" si="14"/>
        <v>0</v>
      </c>
      <c r="AO11" s="14">
        <f t="shared" si="0"/>
        <v>403.13545028132916</v>
      </c>
      <c r="AP11" s="11">
        <f>VLOOKUP($C11,[1]Paris!$BB$7:$BK$40,5)</f>
        <v>15</v>
      </c>
      <c r="AQ11" s="11">
        <f>VLOOKUP($C11,[1]Paris!$BB$7:$BK$40,6)</f>
        <v>35</v>
      </c>
      <c r="AR11" s="11">
        <f>VLOOKUP($C11,[1]Paris!$BB$7:$BK$40,7)</f>
        <v>65</v>
      </c>
      <c r="AS11" s="11">
        <f>VLOOKUP($C11,[1]Paris!$BB$7:$BK$40,8)</f>
        <v>91</v>
      </c>
      <c r="AT11" s="11">
        <f>VLOOKUP($C11,[1]Paris!$BB$7:$BK$40,9)</f>
        <v>117</v>
      </c>
      <c r="AU11" s="11">
        <f>VLOOKUP($C11,[1]Paris!$BB$7:$BK$40,10)</f>
        <v>109</v>
      </c>
      <c r="AV11" s="12">
        <f t="shared" si="15"/>
        <v>170</v>
      </c>
      <c r="AW11" s="12">
        <f t="shared" si="16"/>
        <v>168</v>
      </c>
      <c r="AX11" s="12">
        <v>0</v>
      </c>
      <c r="AY11" s="12"/>
      <c r="AZ11" s="12"/>
      <c r="BA11" s="12">
        <f t="shared" si="17"/>
        <v>122</v>
      </c>
      <c r="BB11" s="12">
        <v>0</v>
      </c>
      <c r="BC11" s="12">
        <f t="shared" si="18"/>
        <v>153</v>
      </c>
      <c r="BD11" s="12">
        <f t="shared" si="19"/>
        <v>160</v>
      </c>
      <c r="BE11" s="12">
        <f t="shared" si="20"/>
        <v>0</v>
      </c>
      <c r="BF11" s="12">
        <f t="shared" si="21"/>
        <v>0</v>
      </c>
      <c r="BG11" s="14">
        <f t="shared" si="1"/>
        <v>196.35959189399563</v>
      </c>
      <c r="BH11" s="21">
        <f>IF($N11=2,BH41*'4 PEF'!$E$4,IF(OR($N11=3,$N11=4,$N11=5,$N11=6),BH41*'4 PEF'!$E$5,IF(OR($N11=7,$N11=8),BH41*'4 PEF'!$E$8,IF($N11=9,BH41*'4 PEF'!$E$7,IF($N11=10,BH41*'4 PEF'!$E$6)))))</f>
        <v>38.936029490484941</v>
      </c>
      <c r="BI11" s="21">
        <f>BI41*'4 PEF'!$E$8</f>
        <v>0</v>
      </c>
      <c r="BJ11" s="21">
        <f>IF($N11=2,BJ41*'4 PEF'!$E$4,IF(OR($N11=3,$N11=4,$N11=5,$N11=6),BJ41*'4 PEF'!$E$5,IF(OR($N11=7,$N11=8),BJ41*'4 PEF'!$E$8,IF($N11=9,BJ41*'4 PEF'!$E$7,IF($N11=10,BJ41*'4 PEF'!$E$6)))))</f>
        <v>16.547368421052632</v>
      </c>
      <c r="BK11" s="21">
        <f>BK41*'4 PEF'!$E$8</f>
        <v>31.222934285711997</v>
      </c>
      <c r="BL11" s="21">
        <f>BL41*'4 PEF'!$E$8</f>
        <v>13.271398475226544</v>
      </c>
      <c r="BM11" s="39">
        <f>BM41*'4 PEF'!$E$8</f>
        <v>0</v>
      </c>
      <c r="BN11" s="40">
        <f t="shared" si="22"/>
        <v>99.977730672476113</v>
      </c>
      <c r="BO11" s="21">
        <f>IF($N11=2,BO41*'4 PEF'!$E$4,IF(OR($N11=3,$N11=4,$N11=5,$N11=6),BO41*'4 PEF'!$E$5,IF(OR($N11=7,$N11=8),BO41*'4 PEF'!$E$8,IF($N11=9,BO41*'4 PEF'!$E$7,IF($N11=10,BO41*'4 PEF'!$E$6)))))</f>
        <v>29.12975391729789</v>
      </c>
      <c r="BP11" s="21">
        <f>BP41*'4 PEF'!$E$8</f>
        <v>0</v>
      </c>
      <c r="BQ11" s="21">
        <f>IF($N11=2,BQ41*'4 PEF'!$E$4,IF(OR($N11=3,$N11=4,$N11=5,$N11=6),BQ41*'4 PEF'!$E$5,IF(OR($N11=7,$N11=8),BQ41*'4 PEF'!$E$8,IF($N11=9,BQ41*'4 PEF'!$E$7,IF($N11=10,BQ41*'4 PEF'!$E$6)))))</f>
        <v>25.547368421052632</v>
      </c>
      <c r="BR11" s="21">
        <f>BR41*'4 PEF'!$E$8</f>
        <v>32.110266666669489</v>
      </c>
      <c r="BS11" s="21">
        <f>BS41*'4 PEF'!$E$8</f>
        <v>13.502574380376767</v>
      </c>
      <c r="BT11" s="39">
        <f>BT41*'4 PEF'!$E$8</f>
        <v>0</v>
      </c>
      <c r="BU11" s="40">
        <f t="shared" si="23"/>
        <v>100.28996338539677</v>
      </c>
    </row>
    <row r="12" spans="1:73" ht="15" customHeight="1" x14ac:dyDescent="0.25">
      <c r="A12" s="195"/>
      <c r="B12" s="18">
        <v>7</v>
      </c>
      <c r="C12" s="26">
        <f>VLOOKUP(M12,[1]aux!$A$2:$B$35,2)</f>
        <v>34</v>
      </c>
      <c r="D12" s="55" t="s">
        <v>41</v>
      </c>
      <c r="E12" s="55" t="s">
        <v>40</v>
      </c>
      <c r="F12" s="54" t="s">
        <v>41</v>
      </c>
      <c r="G12" s="54" t="s">
        <v>42</v>
      </c>
      <c r="H12" s="54">
        <v>1</v>
      </c>
      <c r="I12" s="54">
        <f t="shared" si="2"/>
        <v>4</v>
      </c>
      <c r="J12" s="54">
        <f t="shared" si="3"/>
        <v>3</v>
      </c>
      <c r="K12" s="54">
        <f t="shared" si="4"/>
        <v>2</v>
      </c>
      <c r="L12" s="54">
        <f t="shared" si="5"/>
        <v>2</v>
      </c>
      <c r="M12" s="54">
        <f t="shared" si="6"/>
        <v>4322</v>
      </c>
      <c r="N12" s="54">
        <v>4</v>
      </c>
      <c r="O12" s="54">
        <v>0</v>
      </c>
      <c r="P12" s="54">
        <v>2</v>
      </c>
      <c r="Q12" s="54">
        <v>0</v>
      </c>
      <c r="R12" s="54">
        <v>1</v>
      </c>
      <c r="S12" s="54" t="s">
        <v>42</v>
      </c>
      <c r="T12" s="26">
        <f t="shared" si="7"/>
        <v>15</v>
      </c>
      <c r="U12" s="54">
        <v>0</v>
      </c>
      <c r="V12" s="54">
        <v>0</v>
      </c>
      <c r="W12" s="19"/>
      <c r="X12" s="11">
        <f>VLOOKUP($C12,[2]Paris!$BB$7:$BK$40,5)</f>
        <v>17</v>
      </c>
      <c r="Y12" s="11">
        <f>VLOOKUP($C12,[2]Paris!$BB$7:$BK$40,6)</f>
        <v>37</v>
      </c>
      <c r="Z12" s="11">
        <f>VLOOKUP($C12,[2]Paris!$BB$7:$BK$40,7)</f>
        <v>67</v>
      </c>
      <c r="AA12" s="11">
        <f>VLOOKUP($C12,[2]Paris!$BB$7:$BK$40,8)</f>
        <v>90</v>
      </c>
      <c r="AB12" s="11">
        <f>VLOOKUP($C12,[2]Paris!$BB$7:$BK$40,9)</f>
        <v>116</v>
      </c>
      <c r="AC12" s="11">
        <f>VLOOKUP($C12,[2]Paris!$BB$7:$BK$40,10)</f>
        <v>108</v>
      </c>
      <c r="AD12" s="12">
        <f t="shared" si="8"/>
        <v>169</v>
      </c>
      <c r="AE12" s="12">
        <f t="shared" si="9"/>
        <v>167</v>
      </c>
      <c r="AF12" s="12">
        <v>0</v>
      </c>
      <c r="AG12" s="12" t="s">
        <v>38</v>
      </c>
      <c r="AH12" s="12" t="s">
        <v>38</v>
      </c>
      <c r="AI12" s="12">
        <f t="shared" si="10"/>
        <v>121</v>
      </c>
      <c r="AJ12" s="12">
        <v>0</v>
      </c>
      <c r="AK12" s="12">
        <f t="shared" si="11"/>
        <v>152</v>
      </c>
      <c r="AL12" s="12">
        <f t="shared" si="12"/>
        <v>160</v>
      </c>
      <c r="AM12" s="12">
        <f t="shared" si="13"/>
        <v>0</v>
      </c>
      <c r="AN12" s="12">
        <f t="shared" si="14"/>
        <v>0</v>
      </c>
      <c r="AO12" s="14">
        <f t="shared" si="0"/>
        <v>410.992235484861</v>
      </c>
      <c r="AP12" s="11">
        <f>VLOOKUP($C12,[1]Paris!$BB$7:$BK$40,5)</f>
        <v>17</v>
      </c>
      <c r="AQ12" s="11">
        <f>VLOOKUP($C12,[1]Paris!$BB$7:$BK$40,6)</f>
        <v>37</v>
      </c>
      <c r="AR12" s="11">
        <f>VLOOKUP($C12,[1]Paris!$BB$7:$BK$40,7)</f>
        <v>67</v>
      </c>
      <c r="AS12" s="11">
        <f>VLOOKUP($C12,[1]Paris!$BB$7:$BK$40,8)</f>
        <v>91</v>
      </c>
      <c r="AT12" s="11">
        <f>VLOOKUP($C12,[1]Paris!$BB$7:$BK$40,9)</f>
        <v>117</v>
      </c>
      <c r="AU12" s="11">
        <f>VLOOKUP($C12,[1]Paris!$BB$7:$BK$40,10)</f>
        <v>109</v>
      </c>
      <c r="AV12" s="12">
        <f t="shared" si="15"/>
        <v>170</v>
      </c>
      <c r="AW12" s="12">
        <f t="shared" si="16"/>
        <v>168</v>
      </c>
      <c r="AX12" s="12">
        <v>0</v>
      </c>
      <c r="AY12" s="12"/>
      <c r="AZ12" s="12"/>
      <c r="BA12" s="12">
        <f t="shared" si="17"/>
        <v>122</v>
      </c>
      <c r="BB12" s="12">
        <v>0</v>
      </c>
      <c r="BC12" s="12">
        <f t="shared" si="18"/>
        <v>153</v>
      </c>
      <c r="BD12" s="12">
        <f t="shared" si="19"/>
        <v>160</v>
      </c>
      <c r="BE12" s="12">
        <f t="shared" si="20"/>
        <v>0</v>
      </c>
      <c r="BF12" s="12">
        <f t="shared" si="21"/>
        <v>0</v>
      </c>
      <c r="BG12" s="14">
        <f t="shared" si="1"/>
        <v>199.69999494889552</v>
      </c>
      <c r="BH12" s="21">
        <f>IF($N12=2,BH42*'4 PEF'!$E$4,IF(OR($N12=3,$N12=4,$N12=5,$N12=6),BH42*'4 PEF'!$E$5,IF(OR($N12=7,$N12=8),BH42*'4 PEF'!$E$8,IF($N12=9,BH42*'4 PEF'!$E$7,IF($N12=10,BH42*'4 PEF'!$E$6)))))</f>
        <v>33.64464690617622</v>
      </c>
      <c r="BI12" s="21">
        <f>BI42*'4 PEF'!$E$8</f>
        <v>0</v>
      </c>
      <c r="BJ12" s="21">
        <f>IF($N12=2,BJ42*'4 PEF'!$E$4,IF(OR($N12=3,$N12=4,$N12=5,$N12=6),BJ42*'4 PEF'!$E$5,IF(OR($N12=7,$N12=8),BJ42*'4 PEF'!$E$8,IF($N12=9,BJ42*'4 PEF'!$E$7,IF($N12=10,BJ42*'4 PEF'!$E$6)))))</f>
        <v>16.547368421052632</v>
      </c>
      <c r="BK12" s="21">
        <f>BK42*'4 PEF'!$E$8</f>
        <v>31.222934285711997</v>
      </c>
      <c r="BL12" s="21">
        <f>BL42*'4 PEF'!$E$8</f>
        <v>13.249217974985248</v>
      </c>
      <c r="BM12" s="39">
        <f>BM42*'4 PEF'!$E$8</f>
        <v>0</v>
      </c>
      <c r="BN12" s="40">
        <f t="shared" si="22"/>
        <v>94.664167587926087</v>
      </c>
      <c r="BO12" s="21">
        <f>IF($N12=2,BO42*'4 PEF'!$E$4,IF(OR($N12=3,$N12=4,$N12=5,$N12=6),BO42*'4 PEF'!$E$5,IF(OR($N12=7,$N12=8),BO42*'4 PEF'!$E$8,IF($N12=9,BO42*'4 PEF'!$E$7,IF($N12=10,BO42*'4 PEF'!$E$6)))))</f>
        <v>25.754844145934658</v>
      </c>
      <c r="BP12" s="21">
        <f>BP42*'4 PEF'!$E$8</f>
        <v>0</v>
      </c>
      <c r="BQ12" s="21">
        <f>IF($N12=2,BQ42*'4 PEF'!$E$4,IF(OR($N12=3,$N12=4,$N12=5,$N12=6),BQ42*'4 PEF'!$E$5,IF(OR($N12=7,$N12=8),BQ42*'4 PEF'!$E$8,IF($N12=9,BQ42*'4 PEF'!$E$7,IF($N12=10,BQ42*'4 PEF'!$E$6)))))</f>
        <v>25.547368421052632</v>
      </c>
      <c r="BR12" s="21">
        <f>BR42*'4 PEF'!$E$8</f>
        <v>32.110266666669489</v>
      </c>
      <c r="BS12" s="21">
        <f>BS42*'4 PEF'!$E$8</f>
        <v>13.491125492909854</v>
      </c>
      <c r="BT12" s="39">
        <f>BT42*'4 PEF'!$E$8</f>
        <v>0</v>
      </c>
      <c r="BU12" s="40">
        <f t="shared" si="23"/>
        <v>96.903604726566641</v>
      </c>
    </row>
    <row r="13" spans="1:73" ht="15" customHeight="1" x14ac:dyDescent="0.25">
      <c r="A13" s="195"/>
      <c r="B13" s="18">
        <v>8</v>
      </c>
      <c r="C13" s="26">
        <f>VLOOKUP(M13,[1]aux!$A$2:$B$35,2)</f>
        <v>7</v>
      </c>
      <c r="D13" s="55" t="s">
        <v>42</v>
      </c>
      <c r="E13" s="55" t="s">
        <v>38</v>
      </c>
      <c r="F13" s="54" t="s">
        <v>42</v>
      </c>
      <c r="G13" s="54" t="s">
        <v>42</v>
      </c>
      <c r="H13" s="54">
        <v>0</v>
      </c>
      <c r="I13" s="54">
        <f t="shared" si="2"/>
        <v>2</v>
      </c>
      <c r="J13" s="54">
        <f t="shared" si="3"/>
        <v>1</v>
      </c>
      <c r="K13" s="54">
        <f t="shared" si="4"/>
        <v>1</v>
      </c>
      <c r="L13" s="54">
        <f t="shared" si="5"/>
        <v>1</v>
      </c>
      <c r="M13" s="54">
        <f t="shared" si="6"/>
        <v>2111</v>
      </c>
      <c r="N13" s="54">
        <v>6</v>
      </c>
      <c r="O13" s="54">
        <v>0</v>
      </c>
      <c r="P13" s="54">
        <v>1</v>
      </c>
      <c r="Q13" s="54">
        <v>0</v>
      </c>
      <c r="R13" s="54">
        <v>2</v>
      </c>
      <c r="S13" s="54" t="s">
        <v>42</v>
      </c>
      <c r="T13" s="26">
        <f t="shared" si="7"/>
        <v>15</v>
      </c>
      <c r="U13" s="54">
        <v>0</v>
      </c>
      <c r="V13" s="54">
        <v>0</v>
      </c>
      <c r="W13" s="19"/>
      <c r="X13" s="11">
        <f>VLOOKUP($C13,[2]Paris!$BB$7:$BK$40,5)</f>
        <v>13</v>
      </c>
      <c r="Y13" s="11">
        <f>VLOOKUP($C13,[2]Paris!$BB$7:$BK$40,6)</f>
        <v>33</v>
      </c>
      <c r="Z13" s="11">
        <f>VLOOKUP($C13,[2]Paris!$BB$7:$BK$40,7)</f>
        <v>63</v>
      </c>
      <c r="AA13" s="11">
        <f>VLOOKUP($C13,[2]Paris!$BB$7:$BK$40,8)</f>
        <v>80</v>
      </c>
      <c r="AB13" s="11">
        <f>VLOOKUP($C13,[2]Paris!$BB$7:$BK$40,9)</f>
        <v>0</v>
      </c>
      <c r="AC13" s="11">
        <f>VLOOKUP($C13,[2]Paris!$BB$7:$BK$40,10)</f>
        <v>102</v>
      </c>
      <c r="AD13" s="12">
        <f t="shared" si="8"/>
        <v>0</v>
      </c>
      <c r="AE13" s="12">
        <f t="shared" si="9"/>
        <v>0</v>
      </c>
      <c r="AF13" s="12">
        <v>0</v>
      </c>
      <c r="AG13" s="12" t="s">
        <v>38</v>
      </c>
      <c r="AH13" s="12" t="s">
        <v>38</v>
      </c>
      <c r="AI13" s="12">
        <f t="shared" si="10"/>
        <v>121</v>
      </c>
      <c r="AJ13" s="12">
        <v>0</v>
      </c>
      <c r="AK13" s="12">
        <f t="shared" si="11"/>
        <v>148</v>
      </c>
      <c r="AL13" s="12">
        <f t="shared" si="12"/>
        <v>162</v>
      </c>
      <c r="AM13" s="12">
        <f t="shared" si="13"/>
        <v>0</v>
      </c>
      <c r="AN13" s="12">
        <f t="shared" si="14"/>
        <v>0</v>
      </c>
      <c r="AO13" s="14">
        <f t="shared" si="0"/>
        <v>258.70798420794688</v>
      </c>
      <c r="AP13" s="11">
        <f>VLOOKUP($C13,[1]Paris!$BB$7:$BK$40,5)</f>
        <v>13</v>
      </c>
      <c r="AQ13" s="11">
        <f>VLOOKUP($C13,[1]Paris!$BB$7:$BK$40,6)</f>
        <v>33</v>
      </c>
      <c r="AR13" s="11">
        <f>VLOOKUP($C13,[1]Paris!$BB$7:$BK$40,7)</f>
        <v>63</v>
      </c>
      <c r="AS13" s="11">
        <f>VLOOKUP($C13,[1]Paris!$BB$7:$BK$40,8)</f>
        <v>81</v>
      </c>
      <c r="AT13" s="11">
        <f>VLOOKUP($C13,[1]Paris!$BB$7:$BK$40,9)</f>
        <v>0</v>
      </c>
      <c r="AU13" s="11">
        <f>VLOOKUP($C13,[1]Paris!$BB$7:$BK$40,10)</f>
        <v>103</v>
      </c>
      <c r="AV13" s="12">
        <f t="shared" si="15"/>
        <v>0</v>
      </c>
      <c r="AW13" s="12">
        <f t="shared" si="16"/>
        <v>0</v>
      </c>
      <c r="AX13" s="12">
        <v>0</v>
      </c>
      <c r="AY13" s="12"/>
      <c r="AZ13" s="12"/>
      <c r="BA13" s="12">
        <f t="shared" si="17"/>
        <v>122</v>
      </c>
      <c r="BB13" s="12">
        <v>0</v>
      </c>
      <c r="BC13" s="12">
        <f t="shared" si="18"/>
        <v>149</v>
      </c>
      <c r="BD13" s="12">
        <f t="shared" si="19"/>
        <v>162</v>
      </c>
      <c r="BE13" s="12">
        <f t="shared" si="20"/>
        <v>0</v>
      </c>
      <c r="BF13" s="12">
        <f t="shared" si="21"/>
        <v>0</v>
      </c>
      <c r="BG13" s="14">
        <f t="shared" si="1"/>
        <v>128.26609413869485</v>
      </c>
      <c r="BH13" s="21">
        <f>IF($N13=2,BH43*'4 PEF'!$E$4,IF(OR($N13=3,$N13=4,$N13=5,$N13=6),BH43*'4 PEF'!$E$5,IF(OR($N13=7,$N13=8),BH43*'4 PEF'!$E$8,IF($N13=9,BH43*'4 PEF'!$E$7,IF($N13=10,BH43*'4 PEF'!$E$6)))))</f>
        <v>83.222714031928902</v>
      </c>
      <c r="BI13" s="21">
        <f>BI43*'4 PEF'!$E$8</f>
        <v>0</v>
      </c>
      <c r="BJ13" s="21">
        <f>IF($N13=2,BJ43*'4 PEF'!$E$4,IF(OR($N13=3,$N13=4,$N13=5,$N13=6),BJ43*'4 PEF'!$E$5,IF(OR($N13=7,$N13=8),BJ43*'4 PEF'!$E$8,IF($N13=9,BJ43*'4 PEF'!$E$7,IF($N13=10,BJ43*'4 PEF'!$E$6)))))</f>
        <v>16.547368421052632</v>
      </c>
      <c r="BK13" s="21">
        <f>BK43*'4 PEF'!$E$8</f>
        <v>31.222934285711997</v>
      </c>
      <c r="BL13" s="21">
        <f>BL43*'4 PEF'!$E$8</f>
        <v>1.4139432319582999</v>
      </c>
      <c r="BM13" s="39">
        <f>BM43*'4 PEF'!$E$8</f>
        <v>0</v>
      </c>
      <c r="BN13" s="40">
        <f t="shared" si="22"/>
        <v>132.40695997065185</v>
      </c>
      <c r="BO13" s="21">
        <f>IF($N13=2,BO43*'4 PEF'!$E$4,IF(OR($N13=3,$N13=4,$N13=5,$N13=6),BO43*'4 PEF'!$E$5,IF(OR($N13=7,$N13=8),BO43*'4 PEF'!$E$8,IF($N13=9,BO43*'4 PEF'!$E$7,IF($N13=10,BO43*'4 PEF'!$E$6)))))</f>
        <v>62.855064454286335</v>
      </c>
      <c r="BP13" s="21">
        <f>BP43*'4 PEF'!$E$8</f>
        <v>0</v>
      </c>
      <c r="BQ13" s="21">
        <f>IF($N13=2,BQ43*'4 PEF'!$E$4,IF(OR($N13=3,$N13=4,$N13=5,$N13=6),BQ43*'4 PEF'!$E$5,IF(OR($N13=7,$N13=8),BQ43*'4 PEF'!$E$8,IF($N13=9,BQ43*'4 PEF'!$E$7,IF($N13=10,BQ43*'4 PEF'!$E$6)))))</f>
        <v>25.547368421052632</v>
      </c>
      <c r="BR13" s="21">
        <f>BR43*'4 PEF'!$E$8</f>
        <v>32.110266666669489</v>
      </c>
      <c r="BS13" s="21">
        <f>BS43*'4 PEF'!$E$8</f>
        <v>1.2048027075511172</v>
      </c>
      <c r="BT13" s="39">
        <f>BT43*'4 PEF'!$E$8</f>
        <v>0</v>
      </c>
      <c r="BU13" s="40">
        <f t="shared" si="23"/>
        <v>121.71750224955957</v>
      </c>
    </row>
    <row r="14" spans="1:73" ht="15" customHeight="1" x14ac:dyDescent="0.25">
      <c r="A14" s="195"/>
      <c r="B14" s="18">
        <v>9</v>
      </c>
      <c r="C14" s="26">
        <f>VLOOKUP(M14,[1]aux!$A$2:$B$35,2)</f>
        <v>17</v>
      </c>
      <c r="D14" s="55" t="s">
        <v>40</v>
      </c>
      <c r="E14" s="55" t="s">
        <v>38</v>
      </c>
      <c r="F14" s="54" t="s">
        <v>42</v>
      </c>
      <c r="G14" s="54" t="s">
        <v>42</v>
      </c>
      <c r="H14" s="54">
        <v>0</v>
      </c>
      <c r="I14" s="54">
        <f t="shared" si="2"/>
        <v>3</v>
      </c>
      <c r="J14" s="54">
        <f t="shared" si="3"/>
        <v>1</v>
      </c>
      <c r="K14" s="54">
        <f t="shared" si="4"/>
        <v>1</v>
      </c>
      <c r="L14" s="54">
        <f t="shared" si="5"/>
        <v>1</v>
      </c>
      <c r="M14" s="54">
        <f t="shared" si="6"/>
        <v>3111</v>
      </c>
      <c r="N14" s="54">
        <v>6</v>
      </c>
      <c r="O14" s="54">
        <v>0</v>
      </c>
      <c r="P14" s="54">
        <v>1</v>
      </c>
      <c r="Q14" s="54">
        <v>0</v>
      </c>
      <c r="R14" s="54">
        <v>2</v>
      </c>
      <c r="S14" s="54" t="s">
        <v>42</v>
      </c>
      <c r="T14" s="26">
        <f t="shared" si="7"/>
        <v>15</v>
      </c>
      <c r="U14" s="54">
        <v>0</v>
      </c>
      <c r="V14" s="54">
        <v>0</v>
      </c>
      <c r="W14" s="19"/>
      <c r="X14" s="11">
        <f>VLOOKUP($C14,[2]Paris!$BB$7:$BK$40,5)</f>
        <v>15</v>
      </c>
      <c r="Y14" s="11">
        <f>VLOOKUP($C14,[2]Paris!$BB$7:$BK$40,6)</f>
        <v>35</v>
      </c>
      <c r="Z14" s="11">
        <f>VLOOKUP($C14,[2]Paris!$BB$7:$BK$40,7)</f>
        <v>65</v>
      </c>
      <c r="AA14" s="11">
        <f>VLOOKUP($C14,[2]Paris!$BB$7:$BK$40,8)</f>
        <v>80</v>
      </c>
      <c r="AB14" s="11">
        <f>VLOOKUP($C14,[2]Paris!$BB$7:$BK$40,9)</f>
        <v>0</v>
      </c>
      <c r="AC14" s="11">
        <f>VLOOKUP($C14,[2]Paris!$BB$7:$BK$40,10)</f>
        <v>102</v>
      </c>
      <c r="AD14" s="12">
        <f t="shared" si="8"/>
        <v>0</v>
      </c>
      <c r="AE14" s="12">
        <f t="shared" si="9"/>
        <v>0</v>
      </c>
      <c r="AF14" s="12">
        <v>0</v>
      </c>
      <c r="AG14" s="12" t="s">
        <v>38</v>
      </c>
      <c r="AH14" s="12" t="s">
        <v>38</v>
      </c>
      <c r="AI14" s="12">
        <f t="shared" si="10"/>
        <v>121</v>
      </c>
      <c r="AJ14" s="12">
        <v>0</v>
      </c>
      <c r="AK14" s="12">
        <f t="shared" si="11"/>
        <v>148</v>
      </c>
      <c r="AL14" s="12">
        <f t="shared" si="12"/>
        <v>162</v>
      </c>
      <c r="AM14" s="12">
        <f t="shared" si="13"/>
        <v>0</v>
      </c>
      <c r="AN14" s="12">
        <f t="shared" si="14"/>
        <v>0</v>
      </c>
      <c r="AO14" s="14">
        <f t="shared" si="0"/>
        <v>257.69021427549399</v>
      </c>
      <c r="AP14" s="11">
        <f>VLOOKUP($C14,[1]Paris!$BB$7:$BK$40,5)</f>
        <v>15</v>
      </c>
      <c r="AQ14" s="11">
        <f>VLOOKUP($C14,[1]Paris!$BB$7:$BK$40,6)</f>
        <v>35</v>
      </c>
      <c r="AR14" s="11">
        <f>VLOOKUP($C14,[1]Paris!$BB$7:$BK$40,7)</f>
        <v>65</v>
      </c>
      <c r="AS14" s="11">
        <f>VLOOKUP($C14,[1]Paris!$BB$7:$BK$40,8)</f>
        <v>81</v>
      </c>
      <c r="AT14" s="11">
        <f>VLOOKUP($C14,[1]Paris!$BB$7:$BK$40,9)</f>
        <v>0</v>
      </c>
      <c r="AU14" s="11">
        <f>VLOOKUP($C14,[1]Paris!$BB$7:$BK$40,10)</f>
        <v>103</v>
      </c>
      <c r="AV14" s="12">
        <f t="shared" si="15"/>
        <v>0</v>
      </c>
      <c r="AW14" s="12">
        <f t="shared" si="16"/>
        <v>0</v>
      </c>
      <c r="AX14" s="12">
        <v>0</v>
      </c>
      <c r="AY14" s="12"/>
      <c r="AZ14" s="12"/>
      <c r="BA14" s="12">
        <f t="shared" si="17"/>
        <v>122</v>
      </c>
      <c r="BB14" s="12">
        <v>0</v>
      </c>
      <c r="BC14" s="12">
        <f t="shared" si="18"/>
        <v>149</v>
      </c>
      <c r="BD14" s="12">
        <f t="shared" si="19"/>
        <v>162</v>
      </c>
      <c r="BE14" s="12">
        <f t="shared" si="20"/>
        <v>0</v>
      </c>
      <c r="BF14" s="12">
        <f t="shared" si="21"/>
        <v>0</v>
      </c>
      <c r="BG14" s="14">
        <f t="shared" si="1"/>
        <v>127.83245645637268</v>
      </c>
      <c r="BH14" s="21">
        <f>IF($N14=2,BH44*'4 PEF'!$E$4,IF(OR($N14=3,$N14=4,$N14=5,$N14=6),BH44*'4 PEF'!$E$5,IF(OR($N14=7,$N14=8),BH44*'4 PEF'!$E$8,IF($N14=9,BH44*'4 PEF'!$E$7,IF($N14=10,BH44*'4 PEF'!$E$6)))))</f>
        <v>74.235731614607388</v>
      </c>
      <c r="BI14" s="21">
        <f>BI44*'4 PEF'!$E$8</f>
        <v>0</v>
      </c>
      <c r="BJ14" s="21">
        <f>IF($N14=2,BJ44*'4 PEF'!$E$4,IF(OR($N14=3,$N14=4,$N14=5,$N14=6),BJ44*'4 PEF'!$E$5,IF(OR($N14=7,$N14=8),BJ44*'4 PEF'!$E$8,IF($N14=9,BJ44*'4 PEF'!$E$7,IF($N14=10,BJ44*'4 PEF'!$E$6)))))</f>
        <v>16.547368421052632</v>
      </c>
      <c r="BK14" s="21">
        <f>BK44*'4 PEF'!$E$8</f>
        <v>31.222934285711997</v>
      </c>
      <c r="BL14" s="21">
        <f>BL44*'4 PEF'!$E$8</f>
        <v>1.3724161380014728</v>
      </c>
      <c r="BM14" s="39">
        <f>BM44*'4 PEF'!$E$8</f>
        <v>0</v>
      </c>
      <c r="BN14" s="40">
        <f t="shared" si="22"/>
        <v>123.3784504593735</v>
      </c>
      <c r="BO14" s="21">
        <f>IF($N14=2,BO44*'4 PEF'!$E$4,IF(OR($N14=3,$N14=4,$N14=5,$N14=6),BO44*'4 PEF'!$E$5,IF(OR($N14=7,$N14=8),BO44*'4 PEF'!$E$8,IF($N14=9,BO44*'4 PEF'!$E$7,IF($N14=10,BO44*'4 PEF'!$E$6)))))</f>
        <v>57.079183553520352</v>
      </c>
      <c r="BP14" s="21">
        <f>BP44*'4 PEF'!$E$8</f>
        <v>0</v>
      </c>
      <c r="BQ14" s="21">
        <f>IF($N14=2,BQ44*'4 PEF'!$E$4,IF(OR($N14=3,$N14=4,$N14=5,$N14=6),BQ44*'4 PEF'!$E$5,IF(OR($N14=7,$N14=8),BQ44*'4 PEF'!$E$8,IF($N14=9,BQ44*'4 PEF'!$E$7,IF($N14=10,BQ44*'4 PEF'!$E$6)))))</f>
        <v>25.547368421052632</v>
      </c>
      <c r="BR14" s="21">
        <f>BR44*'4 PEF'!$E$8</f>
        <v>32.110266666669489</v>
      </c>
      <c r="BS14" s="21">
        <f>BS44*'4 PEF'!$E$8</f>
        <v>1.1782604729504906</v>
      </c>
      <c r="BT14" s="39">
        <f>BT44*'4 PEF'!$E$8</f>
        <v>0</v>
      </c>
      <c r="BU14" s="40">
        <f t="shared" si="23"/>
        <v>115.91507911419295</v>
      </c>
    </row>
    <row r="15" spans="1:73" ht="15" customHeight="1" x14ac:dyDescent="0.25">
      <c r="A15" s="195"/>
      <c r="B15" s="18">
        <v>10</v>
      </c>
      <c r="C15" s="26">
        <f>VLOOKUP(M15,[1]aux!$A$2:$B$35,2)</f>
        <v>24</v>
      </c>
      <c r="D15" s="55" t="s">
        <v>40</v>
      </c>
      <c r="E15" s="55" t="s">
        <v>40</v>
      </c>
      <c r="F15" s="54" t="s">
        <v>41</v>
      </c>
      <c r="G15" s="54" t="s">
        <v>42</v>
      </c>
      <c r="H15" s="54">
        <v>0</v>
      </c>
      <c r="I15" s="54">
        <f t="shared" si="2"/>
        <v>3</v>
      </c>
      <c r="J15" s="54">
        <f t="shared" si="3"/>
        <v>3</v>
      </c>
      <c r="K15" s="54">
        <f t="shared" si="4"/>
        <v>2</v>
      </c>
      <c r="L15" s="54">
        <f t="shared" si="5"/>
        <v>1</v>
      </c>
      <c r="M15" s="54">
        <f t="shared" si="6"/>
        <v>3321</v>
      </c>
      <c r="N15" s="54">
        <v>6</v>
      </c>
      <c r="O15" s="54">
        <v>0</v>
      </c>
      <c r="P15" s="54">
        <v>1</v>
      </c>
      <c r="Q15" s="54">
        <v>0</v>
      </c>
      <c r="R15" s="54">
        <v>2</v>
      </c>
      <c r="S15" s="54" t="s">
        <v>42</v>
      </c>
      <c r="T15" s="26">
        <f t="shared" si="7"/>
        <v>15</v>
      </c>
      <c r="U15" s="54">
        <v>0</v>
      </c>
      <c r="V15" s="54">
        <v>0</v>
      </c>
      <c r="W15" s="19"/>
      <c r="X15" s="11">
        <f>VLOOKUP($C15,[2]Paris!$BB$7:$BK$40,5)</f>
        <v>15</v>
      </c>
      <c r="Y15" s="11">
        <f>VLOOKUP($C15,[2]Paris!$BB$7:$BK$40,6)</f>
        <v>35</v>
      </c>
      <c r="Z15" s="11">
        <f>VLOOKUP($C15,[2]Paris!$BB$7:$BK$40,7)</f>
        <v>65</v>
      </c>
      <c r="AA15" s="11">
        <f>VLOOKUP($C15,[2]Paris!$BB$7:$BK$40,8)</f>
        <v>90</v>
      </c>
      <c r="AB15" s="11">
        <f>VLOOKUP($C15,[2]Paris!$BB$7:$BK$40,9)</f>
        <v>116</v>
      </c>
      <c r="AC15" s="11">
        <f>VLOOKUP($C15,[2]Paris!$BB$7:$BK$40,10)</f>
        <v>108</v>
      </c>
      <c r="AD15" s="12">
        <f t="shared" si="8"/>
        <v>0</v>
      </c>
      <c r="AE15" s="12">
        <f t="shared" si="9"/>
        <v>0</v>
      </c>
      <c r="AF15" s="12">
        <v>0</v>
      </c>
      <c r="AG15" s="12" t="s">
        <v>38</v>
      </c>
      <c r="AH15" s="12" t="s">
        <v>38</v>
      </c>
      <c r="AI15" s="12">
        <f t="shared" si="10"/>
        <v>121</v>
      </c>
      <c r="AJ15" s="12">
        <v>0</v>
      </c>
      <c r="AK15" s="12">
        <f t="shared" si="11"/>
        <v>148</v>
      </c>
      <c r="AL15" s="12">
        <f t="shared" si="12"/>
        <v>162</v>
      </c>
      <c r="AM15" s="12">
        <f t="shared" si="13"/>
        <v>0</v>
      </c>
      <c r="AN15" s="12">
        <f t="shared" si="14"/>
        <v>0</v>
      </c>
      <c r="AO15" s="14">
        <f t="shared" si="0"/>
        <v>395.44687885275772</v>
      </c>
      <c r="AP15" s="11">
        <f>VLOOKUP($C15,[1]Paris!$BB$7:$BK$40,5)</f>
        <v>15</v>
      </c>
      <c r="AQ15" s="11">
        <f>VLOOKUP($C15,[1]Paris!$BB$7:$BK$40,6)</f>
        <v>35</v>
      </c>
      <c r="AR15" s="11">
        <f>VLOOKUP($C15,[1]Paris!$BB$7:$BK$40,7)</f>
        <v>65</v>
      </c>
      <c r="AS15" s="11">
        <f>VLOOKUP($C15,[1]Paris!$BB$7:$BK$40,8)</f>
        <v>91</v>
      </c>
      <c r="AT15" s="11">
        <f>VLOOKUP($C15,[1]Paris!$BB$7:$BK$40,9)</f>
        <v>117</v>
      </c>
      <c r="AU15" s="11">
        <f>VLOOKUP($C15,[1]Paris!$BB$7:$BK$40,10)</f>
        <v>109</v>
      </c>
      <c r="AV15" s="12">
        <f t="shared" si="15"/>
        <v>0</v>
      </c>
      <c r="AW15" s="12">
        <f t="shared" si="16"/>
        <v>0</v>
      </c>
      <c r="AX15" s="12">
        <v>0</v>
      </c>
      <c r="AY15" s="12"/>
      <c r="AZ15" s="12"/>
      <c r="BA15" s="12">
        <f t="shared" si="17"/>
        <v>122</v>
      </c>
      <c r="BB15" s="12">
        <v>0</v>
      </c>
      <c r="BC15" s="12">
        <f t="shared" si="18"/>
        <v>149</v>
      </c>
      <c r="BD15" s="12">
        <f t="shared" si="19"/>
        <v>162</v>
      </c>
      <c r="BE15" s="12">
        <f t="shared" si="20"/>
        <v>0</v>
      </c>
      <c r="BF15" s="12">
        <f t="shared" si="21"/>
        <v>0</v>
      </c>
      <c r="BG15" s="14">
        <f t="shared" si="1"/>
        <v>194.60787472227847</v>
      </c>
      <c r="BH15" s="21">
        <f>IF($N15=2,BH45*'4 PEF'!$E$4,IF(OR($N15=3,$N15=4,$N15=5,$N15=6),BH45*'4 PEF'!$E$5,IF(OR($N15=7,$N15=8),BH45*'4 PEF'!$E$8,IF($N15=9,BH45*'4 PEF'!$E$7,IF($N15=10,BH45*'4 PEF'!$E$6)))))</f>
        <v>43.170378296270393</v>
      </c>
      <c r="BI15" s="21">
        <f>BI45*'4 PEF'!$E$8</f>
        <v>0</v>
      </c>
      <c r="BJ15" s="21">
        <f>IF($N15=2,BJ45*'4 PEF'!$E$4,IF(OR($N15=3,$N15=4,$N15=5,$N15=6),BJ45*'4 PEF'!$E$5,IF(OR($N15=7,$N15=8),BJ45*'4 PEF'!$E$8,IF($N15=9,BJ45*'4 PEF'!$E$7,IF($N15=10,BJ45*'4 PEF'!$E$6)))))</f>
        <v>16.547368421052632</v>
      </c>
      <c r="BK15" s="21">
        <f>BK45*'4 PEF'!$E$8</f>
        <v>31.222934285711997</v>
      </c>
      <c r="BL15" s="21">
        <f>BL45*'4 PEF'!$E$8</f>
        <v>1.1098095179379563</v>
      </c>
      <c r="BM15" s="39">
        <f>BM45*'4 PEF'!$E$8</f>
        <v>0</v>
      </c>
      <c r="BN15" s="40">
        <f t="shared" si="22"/>
        <v>92.050490520972986</v>
      </c>
      <c r="BO15" s="21">
        <f>IF($N15=2,BO45*'4 PEF'!$E$4,IF(OR($N15=3,$N15=4,$N15=5,$N15=6),BO45*'4 PEF'!$E$5,IF(OR($N15=7,$N15=8),BO45*'4 PEF'!$E$8,IF($N15=9,BO45*'4 PEF'!$E$7,IF($N15=10,BO45*'4 PEF'!$E$6)))))</f>
        <v>35.188240670149568</v>
      </c>
      <c r="BP15" s="21">
        <f>BP45*'4 PEF'!$E$8</f>
        <v>0</v>
      </c>
      <c r="BQ15" s="21">
        <f>IF($N15=2,BQ45*'4 PEF'!$E$4,IF(OR($N15=3,$N15=4,$N15=5,$N15=6),BQ45*'4 PEF'!$E$5,IF(OR($N15=7,$N15=8),BQ45*'4 PEF'!$E$8,IF($N15=9,BQ45*'4 PEF'!$E$7,IF($N15=10,BQ45*'4 PEF'!$E$6)))))</f>
        <v>25.547368421052632</v>
      </c>
      <c r="BR15" s="21">
        <f>BR45*'4 PEF'!$E$8</f>
        <v>32.110266666669489</v>
      </c>
      <c r="BS15" s="21">
        <f>BS45*'4 PEF'!$E$8</f>
        <v>1.0731087038970679</v>
      </c>
      <c r="BT15" s="39">
        <f>BT45*'4 PEF'!$E$8</f>
        <v>0</v>
      </c>
      <c r="BU15" s="40">
        <f t="shared" si="23"/>
        <v>93.918984461768744</v>
      </c>
    </row>
    <row r="16" spans="1:73" ht="15" customHeight="1" x14ac:dyDescent="0.25">
      <c r="A16" s="195"/>
      <c r="B16" s="18">
        <v>11</v>
      </c>
      <c r="C16" s="26">
        <f>VLOOKUP(M16,[1]aux!$A$2:$B$35,2)</f>
        <v>32</v>
      </c>
      <c r="D16" s="55" t="s">
        <v>41</v>
      </c>
      <c r="E16" s="55" t="s">
        <v>40</v>
      </c>
      <c r="F16" s="54" t="s">
        <v>41</v>
      </c>
      <c r="G16" s="54" t="s">
        <v>42</v>
      </c>
      <c r="H16" s="54">
        <v>0</v>
      </c>
      <c r="I16" s="54">
        <f t="shared" si="2"/>
        <v>4</v>
      </c>
      <c r="J16" s="54">
        <f t="shared" si="3"/>
        <v>3</v>
      </c>
      <c r="K16" s="54">
        <f t="shared" si="4"/>
        <v>2</v>
      </c>
      <c r="L16" s="54">
        <f t="shared" si="5"/>
        <v>1</v>
      </c>
      <c r="M16" s="54">
        <f t="shared" si="6"/>
        <v>4321</v>
      </c>
      <c r="N16" s="54">
        <v>6</v>
      </c>
      <c r="O16" s="54">
        <v>0</v>
      </c>
      <c r="P16" s="54">
        <v>1</v>
      </c>
      <c r="Q16" s="54">
        <v>0</v>
      </c>
      <c r="R16" s="54">
        <v>2</v>
      </c>
      <c r="S16" s="54" t="s">
        <v>42</v>
      </c>
      <c r="T16" s="26">
        <f t="shared" si="7"/>
        <v>15</v>
      </c>
      <c r="U16" s="54">
        <v>0</v>
      </c>
      <c r="V16" s="54">
        <v>0</v>
      </c>
      <c r="W16" s="19"/>
      <c r="X16" s="11">
        <f>VLOOKUP($C16,[2]Paris!$BB$7:$BK$40,5)</f>
        <v>17</v>
      </c>
      <c r="Y16" s="11">
        <f>VLOOKUP($C16,[2]Paris!$BB$7:$BK$40,6)</f>
        <v>37</v>
      </c>
      <c r="Z16" s="11">
        <f>VLOOKUP($C16,[2]Paris!$BB$7:$BK$40,7)</f>
        <v>67</v>
      </c>
      <c r="AA16" s="11">
        <f>VLOOKUP($C16,[2]Paris!$BB$7:$BK$40,8)</f>
        <v>90</v>
      </c>
      <c r="AB16" s="11">
        <f>VLOOKUP($C16,[2]Paris!$BB$7:$BK$40,9)</f>
        <v>116</v>
      </c>
      <c r="AC16" s="11">
        <f>VLOOKUP($C16,[2]Paris!$BB$7:$BK$40,10)</f>
        <v>108</v>
      </c>
      <c r="AD16" s="12">
        <f t="shared" si="8"/>
        <v>0</v>
      </c>
      <c r="AE16" s="12">
        <f t="shared" si="9"/>
        <v>0</v>
      </c>
      <c r="AF16" s="12">
        <v>0</v>
      </c>
      <c r="AG16" s="12" t="s">
        <v>38</v>
      </c>
      <c r="AH16" s="12" t="s">
        <v>38</v>
      </c>
      <c r="AI16" s="12">
        <f t="shared" si="10"/>
        <v>121</v>
      </c>
      <c r="AJ16" s="12">
        <v>0</v>
      </c>
      <c r="AK16" s="12">
        <f t="shared" si="11"/>
        <v>148</v>
      </c>
      <c r="AL16" s="12">
        <f t="shared" si="12"/>
        <v>162</v>
      </c>
      <c r="AM16" s="12">
        <f t="shared" si="13"/>
        <v>0</v>
      </c>
      <c r="AN16" s="12">
        <f t="shared" si="14"/>
        <v>0</v>
      </c>
      <c r="AO16" s="14">
        <f t="shared" si="0"/>
        <v>403.30366405628956</v>
      </c>
      <c r="AP16" s="11">
        <f>VLOOKUP($C16,[1]Paris!$BB$7:$BK$40,5)</f>
        <v>17</v>
      </c>
      <c r="AQ16" s="11">
        <f>VLOOKUP($C16,[1]Paris!$BB$7:$BK$40,6)</f>
        <v>37</v>
      </c>
      <c r="AR16" s="11">
        <f>VLOOKUP($C16,[1]Paris!$BB$7:$BK$40,7)</f>
        <v>67</v>
      </c>
      <c r="AS16" s="11">
        <f>VLOOKUP($C16,[1]Paris!$BB$7:$BK$40,8)</f>
        <v>91</v>
      </c>
      <c r="AT16" s="11">
        <f>VLOOKUP($C16,[1]Paris!$BB$7:$BK$40,9)</f>
        <v>117</v>
      </c>
      <c r="AU16" s="11">
        <f>VLOOKUP($C16,[1]Paris!$BB$7:$BK$40,10)</f>
        <v>109</v>
      </c>
      <c r="AV16" s="12">
        <f t="shared" si="15"/>
        <v>0</v>
      </c>
      <c r="AW16" s="12">
        <f t="shared" si="16"/>
        <v>0</v>
      </c>
      <c r="AX16" s="12">
        <v>0</v>
      </c>
      <c r="AY16" s="12"/>
      <c r="AZ16" s="12"/>
      <c r="BA16" s="12">
        <f t="shared" si="17"/>
        <v>122</v>
      </c>
      <c r="BB16" s="12">
        <v>0</v>
      </c>
      <c r="BC16" s="12">
        <f t="shared" si="18"/>
        <v>149</v>
      </c>
      <c r="BD16" s="12">
        <f t="shared" si="19"/>
        <v>162</v>
      </c>
      <c r="BE16" s="12">
        <f t="shared" si="20"/>
        <v>0</v>
      </c>
      <c r="BF16" s="12">
        <f t="shared" si="21"/>
        <v>0</v>
      </c>
      <c r="BG16" s="14">
        <f t="shared" si="1"/>
        <v>197.94827777717836</v>
      </c>
      <c r="BH16" s="21">
        <f>IF($N16=2,BH46*'4 PEF'!$E$4,IF(OR($N16=3,$N16=4,$N16=5,$N16=6),BH46*'4 PEF'!$E$5,IF(OR($N16=7,$N16=8),BH46*'4 PEF'!$E$8,IF($N16=9,BH46*'4 PEF'!$E$7,IF($N16=10,BH46*'4 PEF'!$E$6)))))</f>
        <v>38.03499964770684</v>
      </c>
      <c r="BI16" s="21">
        <f>BI46*'4 PEF'!$E$8</f>
        <v>0</v>
      </c>
      <c r="BJ16" s="21">
        <f>IF($N16=2,BJ46*'4 PEF'!$E$4,IF(OR($N16=3,$N16=4,$N16=5,$N16=6),BJ46*'4 PEF'!$E$5,IF(OR($N16=7,$N16=8),BJ46*'4 PEF'!$E$8,IF($N16=9,BJ46*'4 PEF'!$E$7,IF($N16=10,BJ46*'4 PEF'!$E$6)))))</f>
        <v>16.547368421052632</v>
      </c>
      <c r="BK16" s="21">
        <f>BK46*'4 PEF'!$E$8</f>
        <v>31.222934285711997</v>
      </c>
      <c r="BL16" s="21">
        <f>BL46*'4 PEF'!$E$8</f>
        <v>1.0878094245942436</v>
      </c>
      <c r="BM16" s="39">
        <f>BM46*'4 PEF'!$E$8</f>
        <v>0</v>
      </c>
      <c r="BN16" s="40">
        <f t="shared" si="22"/>
        <v>86.893111779065705</v>
      </c>
      <c r="BO16" s="21">
        <f>IF($N16=2,BO46*'4 PEF'!$E$4,IF(OR($N16=3,$N16=4,$N16=5,$N16=6),BO46*'4 PEF'!$E$5,IF(OR($N16=7,$N16=8),BO46*'4 PEF'!$E$8,IF($N16=9,BO46*'4 PEF'!$E$7,IF($N16=10,BO46*'4 PEF'!$E$6)))))</f>
        <v>31.945384397912857</v>
      </c>
      <c r="BP16" s="21">
        <f>BP46*'4 PEF'!$E$8</f>
        <v>0</v>
      </c>
      <c r="BQ16" s="21">
        <f>IF($N16=2,BQ46*'4 PEF'!$E$4,IF(OR($N16=3,$N16=4,$N16=5,$N16=6),BQ46*'4 PEF'!$E$5,IF(OR($N16=7,$N16=8),BQ46*'4 PEF'!$E$8,IF($N16=9,BQ46*'4 PEF'!$E$7,IF($N16=10,BQ46*'4 PEF'!$E$6)))))</f>
        <v>25.547368421052632</v>
      </c>
      <c r="BR16" s="21">
        <f>BR46*'4 PEF'!$E$8</f>
        <v>32.110266666669489</v>
      </c>
      <c r="BS16" s="21">
        <f>BS46*'4 PEF'!$E$8</f>
        <v>1.0593676122714351</v>
      </c>
      <c r="BT16" s="39">
        <f>BT46*'4 PEF'!$E$8</f>
        <v>0</v>
      </c>
      <c r="BU16" s="40">
        <f t="shared" si="23"/>
        <v>90.662387097906404</v>
      </c>
    </row>
    <row r="17" spans="1:73" ht="15" customHeight="1" x14ac:dyDescent="0.25">
      <c r="A17" s="195"/>
      <c r="B17" s="18">
        <v>12</v>
      </c>
      <c r="C17" s="26">
        <f>VLOOKUP(M17,[1]aux!$A$2:$B$35,2)</f>
        <v>26</v>
      </c>
      <c r="D17" s="55" t="s">
        <v>40</v>
      </c>
      <c r="E17" s="55" t="s">
        <v>40</v>
      </c>
      <c r="F17" s="54" t="s">
        <v>41</v>
      </c>
      <c r="G17" s="54" t="s">
        <v>42</v>
      </c>
      <c r="H17" s="54">
        <v>1</v>
      </c>
      <c r="I17" s="54">
        <f t="shared" si="2"/>
        <v>3</v>
      </c>
      <c r="J17" s="54">
        <f t="shared" si="3"/>
        <v>3</v>
      </c>
      <c r="K17" s="54">
        <f t="shared" si="4"/>
        <v>2</v>
      </c>
      <c r="L17" s="54">
        <f t="shared" si="5"/>
        <v>2</v>
      </c>
      <c r="M17" s="54">
        <f t="shared" si="6"/>
        <v>3322</v>
      </c>
      <c r="N17" s="54">
        <v>6</v>
      </c>
      <c r="O17" s="54">
        <v>0</v>
      </c>
      <c r="P17" s="54">
        <v>1</v>
      </c>
      <c r="Q17" s="54">
        <v>0</v>
      </c>
      <c r="R17" s="54">
        <v>2</v>
      </c>
      <c r="S17" s="54" t="s">
        <v>42</v>
      </c>
      <c r="T17" s="26">
        <f t="shared" si="7"/>
        <v>15</v>
      </c>
      <c r="U17" s="54">
        <v>0</v>
      </c>
      <c r="V17" s="54">
        <v>0</v>
      </c>
      <c r="W17" s="19"/>
      <c r="X17" s="11">
        <f>VLOOKUP($C17,[2]Paris!$BB$7:$BK$40,5)</f>
        <v>15</v>
      </c>
      <c r="Y17" s="11">
        <f>VLOOKUP($C17,[2]Paris!$BB$7:$BK$40,6)</f>
        <v>35</v>
      </c>
      <c r="Z17" s="11">
        <f>VLOOKUP($C17,[2]Paris!$BB$7:$BK$40,7)</f>
        <v>65</v>
      </c>
      <c r="AA17" s="11">
        <f>VLOOKUP($C17,[2]Paris!$BB$7:$BK$40,8)</f>
        <v>90</v>
      </c>
      <c r="AB17" s="11">
        <f>VLOOKUP($C17,[2]Paris!$BB$7:$BK$40,9)</f>
        <v>116</v>
      </c>
      <c r="AC17" s="11">
        <f>VLOOKUP($C17,[2]Paris!$BB$7:$BK$40,10)</f>
        <v>108</v>
      </c>
      <c r="AD17" s="12">
        <f t="shared" si="8"/>
        <v>169</v>
      </c>
      <c r="AE17" s="12">
        <f t="shared" si="9"/>
        <v>167</v>
      </c>
      <c r="AF17" s="12">
        <v>0</v>
      </c>
      <c r="AG17" s="12" t="s">
        <v>38</v>
      </c>
      <c r="AH17" s="12" t="s">
        <v>38</v>
      </c>
      <c r="AI17" s="12">
        <f t="shared" si="10"/>
        <v>121</v>
      </c>
      <c r="AJ17" s="12">
        <v>0</v>
      </c>
      <c r="AK17" s="12">
        <f t="shared" si="11"/>
        <v>148</v>
      </c>
      <c r="AL17" s="12">
        <f t="shared" si="12"/>
        <v>162</v>
      </c>
      <c r="AM17" s="12">
        <f t="shared" si="13"/>
        <v>0</v>
      </c>
      <c r="AN17" s="12">
        <f t="shared" si="14"/>
        <v>0</v>
      </c>
      <c r="AO17" s="14">
        <f t="shared" si="0"/>
        <v>418.44687885275772</v>
      </c>
      <c r="AP17" s="11">
        <f>VLOOKUP($C17,[1]Paris!$BB$7:$BK$40,5)</f>
        <v>15</v>
      </c>
      <c r="AQ17" s="11">
        <f>VLOOKUP($C17,[1]Paris!$BB$7:$BK$40,6)</f>
        <v>35</v>
      </c>
      <c r="AR17" s="11">
        <f>VLOOKUP($C17,[1]Paris!$BB$7:$BK$40,7)</f>
        <v>65</v>
      </c>
      <c r="AS17" s="11">
        <f>VLOOKUP($C17,[1]Paris!$BB$7:$BK$40,8)</f>
        <v>91</v>
      </c>
      <c r="AT17" s="11">
        <f>VLOOKUP($C17,[1]Paris!$BB$7:$BK$40,9)</f>
        <v>117</v>
      </c>
      <c r="AU17" s="11">
        <f>VLOOKUP($C17,[1]Paris!$BB$7:$BK$40,10)</f>
        <v>109</v>
      </c>
      <c r="AV17" s="12">
        <f t="shared" si="15"/>
        <v>170</v>
      </c>
      <c r="AW17" s="12">
        <f t="shared" si="16"/>
        <v>168</v>
      </c>
      <c r="AX17" s="12">
        <v>0</v>
      </c>
      <c r="AY17" s="12"/>
      <c r="AZ17" s="12"/>
      <c r="BA17" s="12">
        <f t="shared" si="17"/>
        <v>122</v>
      </c>
      <c r="BB17" s="12">
        <v>0</v>
      </c>
      <c r="BC17" s="12">
        <f t="shared" si="18"/>
        <v>149</v>
      </c>
      <c r="BD17" s="12">
        <f t="shared" si="19"/>
        <v>162</v>
      </c>
      <c r="BE17" s="12">
        <f t="shared" si="20"/>
        <v>0</v>
      </c>
      <c r="BF17" s="12">
        <f t="shared" si="21"/>
        <v>0</v>
      </c>
      <c r="BG17" s="14">
        <f t="shared" si="1"/>
        <v>216.17908684349058</v>
      </c>
      <c r="BH17" s="21">
        <f>IF($N17=2,BH47*'4 PEF'!$E$4,IF(OR($N17=3,$N17=4,$N17=5,$N17=6),BH47*'4 PEF'!$E$5,IF(OR($N17=7,$N17=8),BH47*'4 PEF'!$E$8,IF($N17=9,BH47*'4 PEF'!$E$7,IF($N17=10,BH47*'4 PEF'!$E$6)))))</f>
        <v>31.114965320810526</v>
      </c>
      <c r="BI17" s="21">
        <f>BI47*'4 PEF'!$E$8</f>
        <v>0</v>
      </c>
      <c r="BJ17" s="21">
        <f>IF($N17=2,BJ47*'4 PEF'!$E$4,IF(OR($N17=3,$N17=4,$N17=5,$N17=6),BJ47*'4 PEF'!$E$5,IF(OR($N17=7,$N17=8),BJ47*'4 PEF'!$E$8,IF($N17=9,BJ47*'4 PEF'!$E$7,IF($N17=10,BJ47*'4 PEF'!$E$6)))))</f>
        <v>16.547368421052632</v>
      </c>
      <c r="BK17" s="21">
        <f>BK47*'4 PEF'!$E$8</f>
        <v>31.222934285711997</v>
      </c>
      <c r="BL17" s="21">
        <f>BL47*'4 PEF'!$E$8</f>
        <v>13.271398475226544</v>
      </c>
      <c r="BM17" s="39">
        <f>BM47*'4 PEF'!$E$8</f>
        <v>0</v>
      </c>
      <c r="BN17" s="40">
        <f t="shared" si="22"/>
        <v>92.156666502801698</v>
      </c>
      <c r="BO17" s="21">
        <f>IF($N17=2,BO47*'4 PEF'!$E$4,IF(OR($N17=3,$N17=4,$N17=5,$N17=6),BO47*'4 PEF'!$E$5,IF(OR($N17=7,$N17=8),BO47*'4 PEF'!$E$8,IF($N17=9,BO47*'4 PEF'!$E$7,IF($N17=10,BO47*'4 PEF'!$E$6)))))</f>
        <v>23.278472273655037</v>
      </c>
      <c r="BP17" s="21">
        <f>BP47*'4 PEF'!$E$8</f>
        <v>0</v>
      </c>
      <c r="BQ17" s="21">
        <f>IF($N17=2,BQ47*'4 PEF'!$E$4,IF(OR($N17=3,$N17=4,$N17=5,$N17=6),BQ47*'4 PEF'!$E$5,IF(OR($N17=7,$N17=8),BQ47*'4 PEF'!$E$8,IF($N17=9,BQ47*'4 PEF'!$E$7,IF($N17=10,BQ47*'4 PEF'!$E$6)))))</f>
        <v>25.547368421052632</v>
      </c>
      <c r="BR17" s="21">
        <f>BR47*'4 PEF'!$E$8</f>
        <v>32.110266666669489</v>
      </c>
      <c r="BS17" s="21">
        <f>BS47*'4 PEF'!$E$8</f>
        <v>13.502574380376767</v>
      </c>
      <c r="BT17" s="39">
        <f>BT47*'4 PEF'!$E$8</f>
        <v>0</v>
      </c>
      <c r="BU17" s="40">
        <f t="shared" si="23"/>
        <v>94.438681741753925</v>
      </c>
    </row>
    <row r="18" spans="1:73" ht="15" customHeight="1" x14ac:dyDescent="0.25">
      <c r="A18" s="195"/>
      <c r="B18" s="18">
        <v>13</v>
      </c>
      <c r="C18" s="26">
        <f>VLOOKUP(M18,[1]aux!$A$2:$B$35,2)</f>
        <v>34</v>
      </c>
      <c r="D18" s="55" t="s">
        <v>41</v>
      </c>
      <c r="E18" s="55" t="s">
        <v>40</v>
      </c>
      <c r="F18" s="54" t="s">
        <v>41</v>
      </c>
      <c r="G18" s="54" t="s">
        <v>42</v>
      </c>
      <c r="H18" s="54">
        <v>1</v>
      </c>
      <c r="I18" s="54">
        <f t="shared" si="2"/>
        <v>4</v>
      </c>
      <c r="J18" s="54">
        <f t="shared" si="3"/>
        <v>3</v>
      </c>
      <c r="K18" s="54">
        <f t="shared" si="4"/>
        <v>2</v>
      </c>
      <c r="L18" s="54">
        <f t="shared" si="5"/>
        <v>2</v>
      </c>
      <c r="M18" s="54">
        <f t="shared" si="6"/>
        <v>4322</v>
      </c>
      <c r="N18" s="54">
        <v>6</v>
      </c>
      <c r="O18" s="54">
        <v>0</v>
      </c>
      <c r="P18" s="54">
        <v>1</v>
      </c>
      <c r="Q18" s="54">
        <v>0</v>
      </c>
      <c r="R18" s="54">
        <v>2</v>
      </c>
      <c r="S18" s="54" t="s">
        <v>42</v>
      </c>
      <c r="T18" s="26">
        <f t="shared" si="7"/>
        <v>15</v>
      </c>
      <c r="U18" s="54">
        <v>0</v>
      </c>
      <c r="V18" s="54">
        <v>0</v>
      </c>
      <c r="W18" s="19"/>
      <c r="X18" s="11">
        <f>VLOOKUP($C18,[2]Paris!$BB$7:$BK$40,5)</f>
        <v>17</v>
      </c>
      <c r="Y18" s="11">
        <f>VLOOKUP($C18,[2]Paris!$BB$7:$BK$40,6)</f>
        <v>37</v>
      </c>
      <c r="Z18" s="11">
        <f>VLOOKUP($C18,[2]Paris!$BB$7:$BK$40,7)</f>
        <v>67</v>
      </c>
      <c r="AA18" s="11">
        <f>VLOOKUP($C18,[2]Paris!$BB$7:$BK$40,8)</f>
        <v>90</v>
      </c>
      <c r="AB18" s="11">
        <f>VLOOKUP($C18,[2]Paris!$BB$7:$BK$40,9)</f>
        <v>116</v>
      </c>
      <c r="AC18" s="11">
        <f>VLOOKUP($C18,[2]Paris!$BB$7:$BK$40,10)</f>
        <v>108</v>
      </c>
      <c r="AD18" s="12">
        <f t="shared" si="8"/>
        <v>169</v>
      </c>
      <c r="AE18" s="12">
        <f t="shared" si="9"/>
        <v>167</v>
      </c>
      <c r="AF18" s="12">
        <v>0</v>
      </c>
      <c r="AG18" s="12" t="s">
        <v>38</v>
      </c>
      <c r="AH18" s="12" t="s">
        <v>38</v>
      </c>
      <c r="AI18" s="12">
        <f t="shared" si="10"/>
        <v>121</v>
      </c>
      <c r="AJ18" s="12">
        <v>0</v>
      </c>
      <c r="AK18" s="12">
        <f t="shared" si="11"/>
        <v>148</v>
      </c>
      <c r="AL18" s="12">
        <f t="shared" si="12"/>
        <v>162</v>
      </c>
      <c r="AM18" s="12">
        <f t="shared" si="13"/>
        <v>0</v>
      </c>
      <c r="AN18" s="12">
        <f t="shared" si="14"/>
        <v>0</v>
      </c>
      <c r="AO18" s="14">
        <f t="shared" si="0"/>
        <v>426.30366405628956</v>
      </c>
      <c r="AP18" s="11">
        <f>VLOOKUP($C18,[1]Paris!$BB$7:$BK$40,5)</f>
        <v>17</v>
      </c>
      <c r="AQ18" s="11">
        <f>VLOOKUP($C18,[1]Paris!$BB$7:$BK$40,6)</f>
        <v>37</v>
      </c>
      <c r="AR18" s="11">
        <f>VLOOKUP($C18,[1]Paris!$BB$7:$BK$40,7)</f>
        <v>67</v>
      </c>
      <c r="AS18" s="11">
        <f>VLOOKUP($C18,[1]Paris!$BB$7:$BK$40,8)</f>
        <v>91</v>
      </c>
      <c r="AT18" s="11">
        <f>VLOOKUP($C18,[1]Paris!$BB$7:$BK$40,9)</f>
        <v>117</v>
      </c>
      <c r="AU18" s="11">
        <f>VLOOKUP($C18,[1]Paris!$BB$7:$BK$40,10)</f>
        <v>109</v>
      </c>
      <c r="AV18" s="12">
        <f t="shared" si="15"/>
        <v>170</v>
      </c>
      <c r="AW18" s="12">
        <f t="shared" si="16"/>
        <v>168</v>
      </c>
      <c r="AX18" s="12">
        <v>0</v>
      </c>
      <c r="AY18" s="12"/>
      <c r="AZ18" s="12"/>
      <c r="BA18" s="12">
        <f t="shared" si="17"/>
        <v>122</v>
      </c>
      <c r="BB18" s="12">
        <v>0</v>
      </c>
      <c r="BC18" s="12">
        <f t="shared" si="18"/>
        <v>149</v>
      </c>
      <c r="BD18" s="12">
        <f t="shared" si="19"/>
        <v>162</v>
      </c>
      <c r="BE18" s="12">
        <f t="shared" si="20"/>
        <v>0</v>
      </c>
      <c r="BF18" s="12">
        <f t="shared" si="21"/>
        <v>0</v>
      </c>
      <c r="BG18" s="14">
        <f t="shared" si="1"/>
        <v>219.51948989839047</v>
      </c>
      <c r="BH18" s="21">
        <f>IF($N18=2,BH48*'4 PEF'!$E$4,IF(OR($N18=3,$N18=4,$N18=5,$N18=6),BH48*'4 PEF'!$E$5,IF(OR($N18=7,$N18=8),BH48*'4 PEF'!$E$8,IF($N18=9,BH48*'4 PEF'!$E$7,IF($N18=10,BH48*'4 PEF'!$E$6)))))</f>
        <v>26.886460571754355</v>
      </c>
      <c r="BI18" s="21">
        <f>BI48*'4 PEF'!$E$8</f>
        <v>0</v>
      </c>
      <c r="BJ18" s="21">
        <f>IF($N18=2,BJ48*'4 PEF'!$E$4,IF(OR($N18=3,$N18=4,$N18=5,$N18=6),BJ48*'4 PEF'!$E$5,IF(OR($N18=7,$N18=8),BJ48*'4 PEF'!$E$8,IF($N18=9,BJ48*'4 PEF'!$E$7,IF($N18=10,BJ48*'4 PEF'!$E$6)))))</f>
        <v>16.547368421052632</v>
      </c>
      <c r="BK18" s="21">
        <f>BK48*'4 PEF'!$E$8</f>
        <v>31.222934285711997</v>
      </c>
      <c r="BL18" s="21">
        <f>BL48*'4 PEF'!$E$8</f>
        <v>13.249217974985248</v>
      </c>
      <c r="BM18" s="39">
        <f>BM48*'4 PEF'!$E$8</f>
        <v>0</v>
      </c>
      <c r="BN18" s="40">
        <f t="shared" si="22"/>
        <v>87.905981253504223</v>
      </c>
      <c r="BO18" s="21">
        <f>IF($N18=2,BO48*'4 PEF'!$E$4,IF(OR($N18=3,$N18=4,$N18=5,$N18=6),BO48*'4 PEF'!$E$5,IF(OR($N18=7,$N18=8),BO48*'4 PEF'!$E$8,IF($N18=9,BO48*'4 PEF'!$E$7,IF($N18=10,BO48*'4 PEF'!$E$6)))))</f>
        <v>20.581479234791285</v>
      </c>
      <c r="BP18" s="21">
        <f>BP48*'4 PEF'!$E$8</f>
        <v>0</v>
      </c>
      <c r="BQ18" s="21">
        <f>IF($N18=2,BQ48*'4 PEF'!$E$4,IF(OR($N18=3,$N18=4,$N18=5,$N18=6),BQ48*'4 PEF'!$E$5,IF(OR($N18=7,$N18=8),BQ48*'4 PEF'!$E$8,IF($N18=9,BQ48*'4 PEF'!$E$7,IF($N18=10,BQ48*'4 PEF'!$E$6)))))</f>
        <v>25.547368421052632</v>
      </c>
      <c r="BR18" s="21">
        <f>BR48*'4 PEF'!$E$8</f>
        <v>32.110266666669489</v>
      </c>
      <c r="BS18" s="21">
        <f>BS48*'4 PEF'!$E$8</f>
        <v>13.491125492909854</v>
      </c>
      <c r="BT18" s="39">
        <f>BT48*'4 PEF'!$E$8</f>
        <v>0</v>
      </c>
      <c r="BU18" s="40">
        <f t="shared" si="23"/>
        <v>91.730239815423261</v>
      </c>
    </row>
    <row r="19" spans="1:73" ht="15" customHeight="1" x14ac:dyDescent="0.25">
      <c r="A19" s="195"/>
      <c r="B19" s="18">
        <v>14</v>
      </c>
      <c r="C19" s="26">
        <f>VLOOKUP(M19,[1]aux!$A$2:$B$35,2)</f>
        <v>24</v>
      </c>
      <c r="D19" s="55" t="s">
        <v>40</v>
      </c>
      <c r="E19" s="55" t="s">
        <v>40</v>
      </c>
      <c r="F19" s="54" t="s">
        <v>41</v>
      </c>
      <c r="G19" s="54" t="s">
        <v>42</v>
      </c>
      <c r="H19" s="54">
        <v>0</v>
      </c>
      <c r="I19" s="54">
        <f t="shared" si="2"/>
        <v>3</v>
      </c>
      <c r="J19" s="54">
        <f t="shared" si="3"/>
        <v>3</v>
      </c>
      <c r="K19" s="54">
        <f t="shared" si="4"/>
        <v>2</v>
      </c>
      <c r="L19" s="54">
        <f t="shared" si="5"/>
        <v>1</v>
      </c>
      <c r="M19" s="54">
        <f t="shared" si="6"/>
        <v>3321</v>
      </c>
      <c r="N19" s="54">
        <v>8</v>
      </c>
      <c r="O19" s="54">
        <v>13</v>
      </c>
      <c r="P19" s="54">
        <v>1</v>
      </c>
      <c r="Q19" s="54">
        <v>1</v>
      </c>
      <c r="R19" s="54">
        <v>2</v>
      </c>
      <c r="S19" s="54" t="s">
        <v>42</v>
      </c>
      <c r="T19" s="26">
        <f t="shared" si="7"/>
        <v>17</v>
      </c>
      <c r="U19" s="54">
        <v>0</v>
      </c>
      <c r="V19" s="54">
        <v>0</v>
      </c>
      <c r="W19" s="19"/>
      <c r="X19" s="11">
        <f>VLOOKUP($C19,[2]Paris!$BB$7:$BK$40,5)</f>
        <v>15</v>
      </c>
      <c r="Y19" s="11">
        <f>VLOOKUP($C19,[2]Paris!$BB$7:$BK$40,6)</f>
        <v>35</v>
      </c>
      <c r="Z19" s="11">
        <f>VLOOKUP($C19,[2]Paris!$BB$7:$BK$40,7)</f>
        <v>65</v>
      </c>
      <c r="AA19" s="11">
        <f>VLOOKUP($C19,[2]Paris!$BB$7:$BK$40,8)</f>
        <v>90</v>
      </c>
      <c r="AB19" s="11">
        <f>VLOOKUP($C19,[2]Paris!$BB$7:$BK$40,9)</f>
        <v>116</v>
      </c>
      <c r="AC19" s="11">
        <f>VLOOKUP($C19,[2]Paris!$BB$7:$BK$40,10)</f>
        <v>108</v>
      </c>
      <c r="AD19" s="12">
        <f t="shared" si="8"/>
        <v>0</v>
      </c>
      <c r="AE19" s="12">
        <f t="shared" si="9"/>
        <v>0</v>
      </c>
      <c r="AF19" s="12">
        <v>0</v>
      </c>
      <c r="AG19" s="12" t="s">
        <v>38</v>
      </c>
      <c r="AH19" s="12" t="s">
        <v>38</v>
      </c>
      <c r="AI19" s="12">
        <f t="shared" si="10"/>
        <v>133</v>
      </c>
      <c r="AJ19" s="12">
        <v>0</v>
      </c>
      <c r="AK19" s="12">
        <f t="shared" si="11"/>
        <v>148</v>
      </c>
      <c r="AL19" s="12">
        <f t="shared" si="12"/>
        <v>162</v>
      </c>
      <c r="AM19" s="12">
        <f t="shared" si="13"/>
        <v>0</v>
      </c>
      <c r="AN19" s="12">
        <f t="shared" si="14"/>
        <v>0</v>
      </c>
      <c r="AO19" s="14">
        <f t="shared" si="0"/>
        <v>424.24881145740977</v>
      </c>
      <c r="AP19" s="11">
        <f>VLOOKUP($C19,[1]Paris!$BB$7:$BK$40,5)</f>
        <v>15</v>
      </c>
      <c r="AQ19" s="11">
        <f>VLOOKUP($C19,[1]Paris!$BB$7:$BK$40,6)</f>
        <v>35</v>
      </c>
      <c r="AR19" s="11">
        <f>VLOOKUP($C19,[1]Paris!$BB$7:$BK$40,7)</f>
        <v>65</v>
      </c>
      <c r="AS19" s="11">
        <f>VLOOKUP($C19,[1]Paris!$BB$7:$BK$40,8)</f>
        <v>91</v>
      </c>
      <c r="AT19" s="11">
        <f>VLOOKUP($C19,[1]Paris!$BB$7:$BK$40,9)</f>
        <v>117</v>
      </c>
      <c r="AU19" s="11">
        <f>VLOOKUP($C19,[1]Paris!$BB$7:$BK$40,10)</f>
        <v>109</v>
      </c>
      <c r="AV19" s="12">
        <f t="shared" si="15"/>
        <v>0</v>
      </c>
      <c r="AW19" s="12">
        <f t="shared" si="16"/>
        <v>0</v>
      </c>
      <c r="AX19" s="12">
        <v>0</v>
      </c>
      <c r="AY19" s="12"/>
      <c r="AZ19" s="12"/>
      <c r="BA19" s="12">
        <f t="shared" si="17"/>
        <v>134</v>
      </c>
      <c r="BB19" s="12">
        <v>0</v>
      </c>
      <c r="BC19" s="12">
        <f t="shared" si="18"/>
        <v>149</v>
      </c>
      <c r="BD19" s="12">
        <f t="shared" si="19"/>
        <v>162</v>
      </c>
      <c r="BE19" s="12">
        <f t="shared" si="20"/>
        <v>0</v>
      </c>
      <c r="BF19" s="12">
        <f t="shared" si="21"/>
        <v>0</v>
      </c>
      <c r="BG19" s="14">
        <f t="shared" si="1"/>
        <v>209.20991325104424</v>
      </c>
      <c r="BH19" s="21">
        <f>IF($N19=2,BH49*'4 PEF'!$E$4,IF(OR($N19=3,$N19=4,$N19=5,$N19=6),BH49*'4 PEF'!$E$5,IF(OR($N19=7,$N19=8),BH49*'4 PEF'!$E$8,IF($N19=9,BH49*'4 PEF'!$E$7,IF($N19=10,BH49*'4 PEF'!$E$6)))))</f>
        <v>33.996502777297756</v>
      </c>
      <c r="BI19" s="21">
        <f>BI49*'4 PEF'!$E$8</f>
        <v>1.3004655916448575</v>
      </c>
      <c r="BJ19" s="21">
        <f>IF($N19=2,BJ49*'4 PEF'!$E$4,IF(OR($N19=3,$N19=4,$N19=5,$N19=6),BJ49*'4 PEF'!$E$5,IF(OR($N19=7,$N19=8),BJ49*'4 PEF'!$E$8,IF($N19=9,BJ49*'4 PEF'!$E$7,IF($N19=10,BJ49*'4 PEF'!$E$6)))))</f>
        <v>12.504482877509806</v>
      </c>
      <c r="BK19" s="21">
        <f>BK49*'4 PEF'!$E$8</f>
        <v>31.222934285711997</v>
      </c>
      <c r="BL19" s="21">
        <f>BL49*'4 PEF'!$E$8</f>
        <v>1.1098095179379563</v>
      </c>
      <c r="BM19" s="39">
        <f>BM49*'4 PEF'!$E$8</f>
        <v>0</v>
      </c>
      <c r="BN19" s="40">
        <f t="shared" si="22"/>
        <v>80.134195050102377</v>
      </c>
      <c r="BO19" s="21">
        <f>IF($N19=2,BO49*'4 PEF'!$E$4,IF(OR($N19=3,$N19=4,$N19=5,$N19=6),BO49*'4 PEF'!$E$5,IF(OR($N19=7,$N19=8),BO49*'4 PEF'!$E$8,IF($N19=9,BO49*'4 PEF'!$E$7,IF($N19=10,BO49*'4 PEF'!$E$6)))))</f>
        <v>26.672737578270823</v>
      </c>
      <c r="BP19" s="21">
        <f>BP49*'4 PEF'!$E$8</f>
        <v>0.33369324414610585</v>
      </c>
      <c r="BQ19" s="21">
        <f>IF($N19=2,BQ49*'4 PEF'!$E$4,IF(OR($N19=3,$N19=4,$N19=5,$N19=6),BQ49*'4 PEF'!$E$5,IF(OR($N19=7,$N19=8),BQ49*'4 PEF'!$E$8,IF($N19=9,BQ49*'4 PEF'!$E$7,IF($N19=10,BQ49*'4 PEF'!$E$6)))))</f>
        <v>18.582520484176438</v>
      </c>
      <c r="BR19" s="21">
        <f>BR49*'4 PEF'!$E$8</f>
        <v>32.110266666669489</v>
      </c>
      <c r="BS19" s="21">
        <f>BS49*'4 PEF'!$E$8</f>
        <v>1.0731087038970679</v>
      </c>
      <c r="BT19" s="39">
        <f>BT49*'4 PEF'!$E$8</f>
        <v>0</v>
      </c>
      <c r="BU19" s="40">
        <f t="shared" si="23"/>
        <v>78.77232667715991</v>
      </c>
    </row>
    <row r="20" spans="1:73" ht="15" customHeight="1" x14ac:dyDescent="0.25">
      <c r="A20" s="195"/>
      <c r="B20" s="18">
        <v>15</v>
      </c>
      <c r="C20" s="26">
        <f>VLOOKUP(M20,[1]aux!$A$2:$B$35,2)</f>
        <v>32</v>
      </c>
      <c r="D20" s="55" t="s">
        <v>41</v>
      </c>
      <c r="E20" s="55" t="s">
        <v>40</v>
      </c>
      <c r="F20" s="54" t="s">
        <v>41</v>
      </c>
      <c r="G20" s="54" t="s">
        <v>42</v>
      </c>
      <c r="H20" s="54">
        <v>0</v>
      </c>
      <c r="I20" s="54">
        <f t="shared" si="2"/>
        <v>4</v>
      </c>
      <c r="J20" s="54">
        <f t="shared" si="3"/>
        <v>3</v>
      </c>
      <c r="K20" s="54">
        <f t="shared" si="4"/>
        <v>2</v>
      </c>
      <c r="L20" s="54">
        <f t="shared" si="5"/>
        <v>1</v>
      </c>
      <c r="M20" s="54">
        <f t="shared" si="6"/>
        <v>4321</v>
      </c>
      <c r="N20" s="54">
        <v>8</v>
      </c>
      <c r="O20" s="54">
        <v>13</v>
      </c>
      <c r="P20" s="54">
        <v>1</v>
      </c>
      <c r="Q20" s="54">
        <v>1</v>
      </c>
      <c r="R20" s="54">
        <v>2</v>
      </c>
      <c r="S20" s="54" t="s">
        <v>42</v>
      </c>
      <c r="T20" s="26">
        <f t="shared" si="7"/>
        <v>17</v>
      </c>
      <c r="U20" s="54">
        <v>0</v>
      </c>
      <c r="V20" s="54">
        <v>0</v>
      </c>
      <c r="W20" s="19"/>
      <c r="X20" s="11">
        <f>VLOOKUP($C20,[2]Paris!$BB$7:$BK$40,5)</f>
        <v>17</v>
      </c>
      <c r="Y20" s="11">
        <f>VLOOKUP($C20,[2]Paris!$BB$7:$BK$40,6)</f>
        <v>37</v>
      </c>
      <c r="Z20" s="11">
        <f>VLOOKUP($C20,[2]Paris!$BB$7:$BK$40,7)</f>
        <v>67</v>
      </c>
      <c r="AA20" s="11">
        <f>VLOOKUP($C20,[2]Paris!$BB$7:$BK$40,8)</f>
        <v>90</v>
      </c>
      <c r="AB20" s="11">
        <f>VLOOKUP($C20,[2]Paris!$BB$7:$BK$40,9)</f>
        <v>116</v>
      </c>
      <c r="AC20" s="11">
        <f>VLOOKUP($C20,[2]Paris!$BB$7:$BK$40,10)</f>
        <v>108</v>
      </c>
      <c r="AD20" s="12">
        <f t="shared" si="8"/>
        <v>0</v>
      </c>
      <c r="AE20" s="12">
        <f t="shared" si="9"/>
        <v>0</v>
      </c>
      <c r="AF20" s="12">
        <v>0</v>
      </c>
      <c r="AG20" s="12" t="s">
        <v>38</v>
      </c>
      <c r="AH20" s="12" t="s">
        <v>38</v>
      </c>
      <c r="AI20" s="12">
        <f t="shared" si="10"/>
        <v>133</v>
      </c>
      <c r="AJ20" s="12">
        <v>0</v>
      </c>
      <c r="AK20" s="12">
        <f t="shared" si="11"/>
        <v>148</v>
      </c>
      <c r="AL20" s="12">
        <f t="shared" si="12"/>
        <v>162</v>
      </c>
      <c r="AM20" s="12">
        <f t="shared" si="13"/>
        <v>0</v>
      </c>
      <c r="AN20" s="12">
        <f t="shared" si="14"/>
        <v>0</v>
      </c>
      <c r="AO20" s="14">
        <f t="shared" si="0"/>
        <v>432.10559666094161</v>
      </c>
      <c r="AP20" s="11">
        <f>VLOOKUP($C20,[1]Paris!$BB$7:$BK$40,5)</f>
        <v>17</v>
      </c>
      <c r="AQ20" s="11">
        <f>VLOOKUP($C20,[1]Paris!$BB$7:$BK$40,6)</f>
        <v>37</v>
      </c>
      <c r="AR20" s="11">
        <f>VLOOKUP($C20,[1]Paris!$BB$7:$BK$40,7)</f>
        <v>67</v>
      </c>
      <c r="AS20" s="11">
        <f>VLOOKUP($C20,[1]Paris!$BB$7:$BK$40,8)</f>
        <v>91</v>
      </c>
      <c r="AT20" s="11">
        <f>VLOOKUP($C20,[1]Paris!$BB$7:$BK$40,9)</f>
        <v>117</v>
      </c>
      <c r="AU20" s="11">
        <f>VLOOKUP($C20,[1]Paris!$BB$7:$BK$40,10)</f>
        <v>109</v>
      </c>
      <c r="AV20" s="12">
        <f t="shared" si="15"/>
        <v>0</v>
      </c>
      <c r="AW20" s="12">
        <f t="shared" si="16"/>
        <v>0</v>
      </c>
      <c r="AX20" s="12">
        <v>0</v>
      </c>
      <c r="AY20" s="12"/>
      <c r="AZ20" s="12"/>
      <c r="BA20" s="12">
        <f t="shared" si="17"/>
        <v>134</v>
      </c>
      <c r="BB20" s="12">
        <v>0</v>
      </c>
      <c r="BC20" s="12">
        <f t="shared" si="18"/>
        <v>149</v>
      </c>
      <c r="BD20" s="12">
        <f t="shared" si="19"/>
        <v>162</v>
      </c>
      <c r="BE20" s="12">
        <f t="shared" si="20"/>
        <v>0</v>
      </c>
      <c r="BF20" s="12">
        <f t="shared" si="21"/>
        <v>0</v>
      </c>
      <c r="BG20" s="14">
        <f t="shared" si="1"/>
        <v>212.55031630594414</v>
      </c>
      <c r="BH20" s="21">
        <f>IF($N20=2,BH50*'4 PEF'!$E$4,IF(OR($N20=3,$N20=4,$N20=5,$N20=6),BH50*'4 PEF'!$E$5,IF(OR($N20=7,$N20=8),BH50*'4 PEF'!$E$8,IF($N20=9,BH50*'4 PEF'!$E$7,IF($N20=10,BH50*'4 PEF'!$E$6)))))</f>
        <v>30.116488514977284</v>
      </c>
      <c r="BI20" s="21">
        <f>BI50*'4 PEF'!$E$8</f>
        <v>1.3703060900083173</v>
      </c>
      <c r="BJ20" s="21">
        <f>IF($N20=2,BJ50*'4 PEF'!$E$4,IF(OR($N20=3,$N20=4,$N20=5,$N20=6),BJ50*'4 PEF'!$E$5,IF(OR($N20=7,$N20=8),BJ50*'4 PEF'!$E$8,IF($N20=9,BJ50*'4 PEF'!$E$7,IF($N20=10,BJ50*'4 PEF'!$E$6)))))</f>
        <v>12.572981128241118</v>
      </c>
      <c r="BK20" s="21">
        <f>BK50*'4 PEF'!$E$8</f>
        <v>31.222934285711997</v>
      </c>
      <c r="BL20" s="21">
        <f>BL50*'4 PEF'!$E$8</f>
        <v>1.0878094245942436</v>
      </c>
      <c r="BM20" s="39">
        <f>BM50*'4 PEF'!$E$8</f>
        <v>0</v>
      </c>
      <c r="BN20" s="40">
        <f t="shared" si="22"/>
        <v>76.370519443532956</v>
      </c>
      <c r="BO20" s="21">
        <f>IF($N20=2,BO50*'4 PEF'!$E$4,IF(OR($N20=3,$N20=4,$N20=5,$N20=6),BO50*'4 PEF'!$E$5,IF(OR($N20=7,$N20=8),BO50*'4 PEF'!$E$8,IF($N20=9,BO50*'4 PEF'!$E$7,IF($N20=10,BO50*'4 PEF'!$E$6)))))</f>
        <v>24.326881950947445</v>
      </c>
      <c r="BP20" s="21">
        <f>BP50*'4 PEF'!$E$8</f>
        <v>0.35178931824117987</v>
      </c>
      <c r="BQ20" s="21">
        <f>IF($N20=2,BQ50*'4 PEF'!$E$4,IF(OR($N20=3,$N20=4,$N20=5,$N20=6),BQ50*'4 PEF'!$E$5,IF(OR($N20=7,$N20=8),BQ50*'4 PEF'!$E$8,IF($N20=9,BQ50*'4 PEF'!$E$7,IF($N20=10,BQ50*'4 PEF'!$E$6)))))</f>
        <v>18.668649889767657</v>
      </c>
      <c r="BR20" s="21">
        <f>BR50*'4 PEF'!$E$8</f>
        <v>32.110266666669489</v>
      </c>
      <c r="BS20" s="21">
        <f>BS50*'4 PEF'!$E$8</f>
        <v>1.0593676122714351</v>
      </c>
      <c r="BT20" s="39">
        <f>BT50*'4 PEF'!$E$8</f>
        <v>0</v>
      </c>
      <c r="BU20" s="40">
        <f t="shared" si="23"/>
        <v>76.516955437897209</v>
      </c>
    </row>
    <row r="21" spans="1:73" ht="15" customHeight="1" x14ac:dyDescent="0.25">
      <c r="A21" s="195"/>
      <c r="B21" s="18">
        <v>16</v>
      </c>
      <c r="C21" s="26">
        <f>VLOOKUP(M21,[1]aux!$A$2:$B$35,2)</f>
        <v>26</v>
      </c>
      <c r="D21" s="55" t="s">
        <v>40</v>
      </c>
      <c r="E21" s="55" t="s">
        <v>40</v>
      </c>
      <c r="F21" s="54" t="s">
        <v>41</v>
      </c>
      <c r="G21" s="54" t="s">
        <v>42</v>
      </c>
      <c r="H21" s="54">
        <v>1</v>
      </c>
      <c r="I21" s="54">
        <f t="shared" si="2"/>
        <v>3</v>
      </c>
      <c r="J21" s="54">
        <f t="shared" si="3"/>
        <v>3</v>
      </c>
      <c r="K21" s="54">
        <f t="shared" si="4"/>
        <v>2</v>
      </c>
      <c r="L21" s="54">
        <f t="shared" si="5"/>
        <v>2</v>
      </c>
      <c r="M21" s="54">
        <f t="shared" si="6"/>
        <v>3322</v>
      </c>
      <c r="N21" s="54">
        <v>8</v>
      </c>
      <c r="O21" s="54">
        <v>13</v>
      </c>
      <c r="P21" s="54">
        <v>1</v>
      </c>
      <c r="Q21" s="54">
        <v>1</v>
      </c>
      <c r="R21" s="54">
        <v>2</v>
      </c>
      <c r="S21" s="54" t="s">
        <v>42</v>
      </c>
      <c r="T21" s="26">
        <f t="shared" si="7"/>
        <v>17</v>
      </c>
      <c r="U21" s="54">
        <v>0</v>
      </c>
      <c r="V21" s="54">
        <v>0</v>
      </c>
      <c r="W21" s="19"/>
      <c r="X21" s="11">
        <f>VLOOKUP($C21,[2]Paris!$BB$7:$BK$40,5)</f>
        <v>15</v>
      </c>
      <c r="Y21" s="11">
        <f>VLOOKUP($C21,[2]Paris!$BB$7:$BK$40,6)</f>
        <v>35</v>
      </c>
      <c r="Z21" s="11">
        <f>VLOOKUP($C21,[2]Paris!$BB$7:$BK$40,7)</f>
        <v>65</v>
      </c>
      <c r="AA21" s="11">
        <f>VLOOKUP($C21,[2]Paris!$BB$7:$BK$40,8)</f>
        <v>90</v>
      </c>
      <c r="AB21" s="11">
        <f>VLOOKUP($C21,[2]Paris!$BB$7:$BK$40,9)</f>
        <v>116</v>
      </c>
      <c r="AC21" s="11">
        <f>VLOOKUP($C21,[2]Paris!$BB$7:$BK$40,10)</f>
        <v>108</v>
      </c>
      <c r="AD21" s="12">
        <f t="shared" si="8"/>
        <v>169</v>
      </c>
      <c r="AE21" s="12">
        <f t="shared" si="9"/>
        <v>167</v>
      </c>
      <c r="AF21" s="12">
        <v>0</v>
      </c>
      <c r="AG21" s="12" t="s">
        <v>38</v>
      </c>
      <c r="AH21" s="12" t="s">
        <v>38</v>
      </c>
      <c r="AI21" s="12">
        <f t="shared" si="10"/>
        <v>133</v>
      </c>
      <c r="AJ21" s="12">
        <v>0</v>
      </c>
      <c r="AK21" s="12">
        <f t="shared" si="11"/>
        <v>148</v>
      </c>
      <c r="AL21" s="12">
        <f t="shared" si="12"/>
        <v>162</v>
      </c>
      <c r="AM21" s="12">
        <f t="shared" si="13"/>
        <v>0</v>
      </c>
      <c r="AN21" s="12">
        <f t="shared" si="14"/>
        <v>0</v>
      </c>
      <c r="AO21" s="14">
        <f t="shared" si="0"/>
        <v>447.24881145740977</v>
      </c>
      <c r="AP21" s="11">
        <f>VLOOKUP($C21,[1]Paris!$BB$7:$BK$40,5)</f>
        <v>15</v>
      </c>
      <c r="AQ21" s="11">
        <f>VLOOKUP($C21,[1]Paris!$BB$7:$BK$40,6)</f>
        <v>35</v>
      </c>
      <c r="AR21" s="11">
        <f>VLOOKUP($C21,[1]Paris!$BB$7:$BK$40,7)</f>
        <v>65</v>
      </c>
      <c r="AS21" s="11">
        <f>VLOOKUP($C21,[1]Paris!$BB$7:$BK$40,8)</f>
        <v>91</v>
      </c>
      <c r="AT21" s="11">
        <f>VLOOKUP($C21,[1]Paris!$BB$7:$BK$40,9)</f>
        <v>117</v>
      </c>
      <c r="AU21" s="11">
        <f>VLOOKUP($C21,[1]Paris!$BB$7:$BK$40,10)</f>
        <v>109</v>
      </c>
      <c r="AV21" s="12">
        <f t="shared" si="15"/>
        <v>170</v>
      </c>
      <c r="AW21" s="12">
        <f t="shared" si="16"/>
        <v>168</v>
      </c>
      <c r="AX21" s="12">
        <v>0</v>
      </c>
      <c r="AY21" s="12"/>
      <c r="AZ21" s="12"/>
      <c r="BA21" s="12">
        <f t="shared" si="17"/>
        <v>134</v>
      </c>
      <c r="BB21" s="12">
        <v>0</v>
      </c>
      <c r="BC21" s="12">
        <f t="shared" si="18"/>
        <v>149</v>
      </c>
      <c r="BD21" s="12">
        <f t="shared" si="19"/>
        <v>162</v>
      </c>
      <c r="BE21" s="12">
        <f t="shared" si="20"/>
        <v>0</v>
      </c>
      <c r="BF21" s="12">
        <f t="shared" si="21"/>
        <v>0</v>
      </c>
      <c r="BG21" s="14">
        <f t="shared" si="1"/>
        <v>230.78112537225635</v>
      </c>
      <c r="BH21" s="21">
        <f>IF($N21=2,BH51*'4 PEF'!$E$4,IF(OR($N21=3,$N21=4,$N21=5,$N21=6),BH51*'4 PEF'!$E$5,IF(OR($N21=7,$N21=8),BH51*'4 PEF'!$E$8,IF($N21=9,BH51*'4 PEF'!$E$7,IF($N21=10,BH51*'4 PEF'!$E$6)))))</f>
        <v>25.083227343558157</v>
      </c>
      <c r="BI21" s="21">
        <f>BI51*'4 PEF'!$E$8</f>
        <v>1.3235696138884594</v>
      </c>
      <c r="BJ21" s="21">
        <f>IF($N21=2,BJ51*'4 PEF'!$E$4,IF(OR($N21=3,$N21=4,$N21=5,$N21=6),BJ51*'4 PEF'!$E$5,IF(OR($N21=7,$N21=8),BJ51*'4 PEF'!$E$8,IF($N21=9,BJ51*'4 PEF'!$E$7,IF($N21=10,BJ51*'4 PEF'!$E$6)))))</f>
        <v>12.800632820804848</v>
      </c>
      <c r="BK21" s="21">
        <f>BK51*'4 PEF'!$E$8</f>
        <v>31.222934285711997</v>
      </c>
      <c r="BL21" s="21">
        <f>BL51*'4 PEF'!$E$8</f>
        <v>13.271398475226544</v>
      </c>
      <c r="BM21" s="39">
        <f>BM51*'4 PEF'!$E$8</f>
        <v>0</v>
      </c>
      <c r="BN21" s="40">
        <f t="shared" si="22"/>
        <v>83.701762539190014</v>
      </c>
      <c r="BO21" s="21">
        <f>IF($N21=2,BO51*'4 PEF'!$E$4,IF(OR($N21=3,$N21=4,$N21=5,$N21=6),BO51*'4 PEF'!$E$5,IF(OR($N21=7,$N21=8),BO51*'4 PEF'!$E$8,IF($N21=9,BO51*'4 PEF'!$E$7,IF($N21=10,BO51*'4 PEF'!$E$6)))))</f>
        <v>17.97331701297367</v>
      </c>
      <c r="BP21" s="21">
        <f>BP51*'4 PEF'!$E$8</f>
        <v>0.34002531122921847</v>
      </c>
      <c r="BQ21" s="21">
        <f>IF($N21=2,BQ51*'4 PEF'!$E$4,IF(OR($N21=3,$N21=4,$N21=5,$N21=6),BQ51*'4 PEF'!$E$5,IF(OR($N21=7,$N21=8),BQ51*'4 PEF'!$E$8,IF($N21=9,BQ51*'4 PEF'!$E$7,IF($N21=10,BQ51*'4 PEF'!$E$6)))))</f>
        <v>18.928157510643928</v>
      </c>
      <c r="BR21" s="21">
        <f>BR51*'4 PEF'!$E$8</f>
        <v>32.110266666669489</v>
      </c>
      <c r="BS21" s="21">
        <f>BS51*'4 PEF'!$E$8</f>
        <v>13.502574380376767</v>
      </c>
      <c r="BT21" s="39">
        <f>BT51*'4 PEF'!$E$8</f>
        <v>0</v>
      </c>
      <c r="BU21" s="40">
        <f t="shared" si="23"/>
        <v>82.85434088189308</v>
      </c>
    </row>
    <row r="22" spans="1:73" ht="15" customHeight="1" x14ac:dyDescent="0.25">
      <c r="A22" s="195"/>
      <c r="B22" s="18">
        <v>17</v>
      </c>
      <c r="C22" s="26">
        <f>VLOOKUP(M22,[1]aux!$A$2:$B$35,2)</f>
        <v>34</v>
      </c>
      <c r="D22" s="55" t="s">
        <v>41</v>
      </c>
      <c r="E22" s="55" t="s">
        <v>40</v>
      </c>
      <c r="F22" s="54" t="s">
        <v>41</v>
      </c>
      <c r="G22" s="54" t="s">
        <v>42</v>
      </c>
      <c r="H22" s="54">
        <v>1</v>
      </c>
      <c r="I22" s="54">
        <f t="shared" si="2"/>
        <v>4</v>
      </c>
      <c r="J22" s="54">
        <f t="shared" si="3"/>
        <v>3</v>
      </c>
      <c r="K22" s="54">
        <f t="shared" si="4"/>
        <v>2</v>
      </c>
      <c r="L22" s="54">
        <f t="shared" si="5"/>
        <v>2</v>
      </c>
      <c r="M22" s="54">
        <f t="shared" si="6"/>
        <v>4322</v>
      </c>
      <c r="N22" s="54">
        <v>8</v>
      </c>
      <c r="O22" s="54">
        <v>13</v>
      </c>
      <c r="P22" s="54">
        <v>1</v>
      </c>
      <c r="Q22" s="54">
        <v>1</v>
      </c>
      <c r="R22" s="54">
        <v>2</v>
      </c>
      <c r="S22" s="54" t="s">
        <v>42</v>
      </c>
      <c r="T22" s="26">
        <f t="shared" si="7"/>
        <v>17</v>
      </c>
      <c r="U22" s="54">
        <v>0</v>
      </c>
      <c r="V22" s="54">
        <v>0</v>
      </c>
      <c r="W22" s="19"/>
      <c r="X22" s="11">
        <f>VLOOKUP($C22,[2]Paris!$BB$7:$BK$40,5)</f>
        <v>17</v>
      </c>
      <c r="Y22" s="11">
        <f>VLOOKUP($C22,[2]Paris!$BB$7:$BK$40,6)</f>
        <v>37</v>
      </c>
      <c r="Z22" s="11">
        <f>VLOOKUP($C22,[2]Paris!$BB$7:$BK$40,7)</f>
        <v>67</v>
      </c>
      <c r="AA22" s="11">
        <f>VLOOKUP($C22,[2]Paris!$BB$7:$BK$40,8)</f>
        <v>90</v>
      </c>
      <c r="AB22" s="11">
        <f>VLOOKUP($C22,[2]Paris!$BB$7:$BK$40,9)</f>
        <v>116</v>
      </c>
      <c r="AC22" s="11">
        <f>VLOOKUP($C22,[2]Paris!$BB$7:$BK$40,10)</f>
        <v>108</v>
      </c>
      <c r="AD22" s="12">
        <f t="shared" si="8"/>
        <v>169</v>
      </c>
      <c r="AE22" s="12">
        <f t="shared" si="9"/>
        <v>167</v>
      </c>
      <c r="AF22" s="12">
        <v>0</v>
      </c>
      <c r="AG22" s="12" t="s">
        <v>38</v>
      </c>
      <c r="AH22" s="12" t="s">
        <v>38</v>
      </c>
      <c r="AI22" s="12">
        <f t="shared" si="10"/>
        <v>133</v>
      </c>
      <c r="AJ22" s="12">
        <v>0</v>
      </c>
      <c r="AK22" s="12">
        <f t="shared" si="11"/>
        <v>148</v>
      </c>
      <c r="AL22" s="12">
        <f t="shared" si="12"/>
        <v>162</v>
      </c>
      <c r="AM22" s="12">
        <f t="shared" si="13"/>
        <v>0</v>
      </c>
      <c r="AN22" s="12">
        <f t="shared" si="14"/>
        <v>0</v>
      </c>
      <c r="AO22" s="14">
        <f t="shared" si="0"/>
        <v>455.10559666094161</v>
      </c>
      <c r="AP22" s="11">
        <f>VLOOKUP($C22,[1]Paris!$BB$7:$BK$40,5)</f>
        <v>17</v>
      </c>
      <c r="AQ22" s="11">
        <f>VLOOKUP($C22,[1]Paris!$BB$7:$BK$40,6)</f>
        <v>37</v>
      </c>
      <c r="AR22" s="11">
        <f>VLOOKUP($C22,[1]Paris!$BB$7:$BK$40,7)</f>
        <v>67</v>
      </c>
      <c r="AS22" s="11">
        <f>VLOOKUP($C22,[1]Paris!$BB$7:$BK$40,8)</f>
        <v>91</v>
      </c>
      <c r="AT22" s="11">
        <f>VLOOKUP($C22,[1]Paris!$BB$7:$BK$40,9)</f>
        <v>117</v>
      </c>
      <c r="AU22" s="11">
        <f>VLOOKUP($C22,[1]Paris!$BB$7:$BK$40,10)</f>
        <v>109</v>
      </c>
      <c r="AV22" s="12">
        <f t="shared" si="15"/>
        <v>170</v>
      </c>
      <c r="AW22" s="12">
        <f t="shared" si="16"/>
        <v>168</v>
      </c>
      <c r="AX22" s="12">
        <v>0</v>
      </c>
      <c r="AY22" s="12"/>
      <c r="AZ22" s="12"/>
      <c r="BA22" s="12">
        <f t="shared" si="17"/>
        <v>134</v>
      </c>
      <c r="BB22" s="12">
        <v>0</v>
      </c>
      <c r="BC22" s="12">
        <f t="shared" si="18"/>
        <v>149</v>
      </c>
      <c r="BD22" s="12">
        <f t="shared" si="19"/>
        <v>162</v>
      </c>
      <c r="BE22" s="12">
        <f t="shared" si="20"/>
        <v>0</v>
      </c>
      <c r="BF22" s="12">
        <f t="shared" si="21"/>
        <v>0</v>
      </c>
      <c r="BG22" s="14">
        <f t="shared" si="1"/>
        <v>234.12152842715625</v>
      </c>
      <c r="BH22" s="21">
        <f>IF($N22=2,BH52*'4 PEF'!$E$4,IF(OR($N22=3,$N22=4,$N22=5,$N22=6),BH52*'4 PEF'!$E$5,IF(OR($N22=7,$N22=8),BH52*'4 PEF'!$E$8,IF($N22=9,BH52*'4 PEF'!$E$7,IF($N22=10,BH52*'4 PEF'!$E$6)))))</f>
        <v>21.866951638949292</v>
      </c>
      <c r="BI22" s="21">
        <f>BI52*'4 PEF'!$E$8</f>
        <v>1.4007984460520502</v>
      </c>
      <c r="BJ22" s="21">
        <f>IF($N22=2,BJ52*'4 PEF'!$E$4,IF(OR($N22=3,$N22=4,$N22=5,$N22=6),BJ52*'4 PEF'!$E$5,IF(OR($N22=7,$N22=8),BJ52*'4 PEF'!$E$8,IF($N22=9,BJ52*'4 PEF'!$E$7,IF($N22=10,BJ52*'4 PEF'!$E$6)))))</f>
        <v>12.914332316220246</v>
      </c>
      <c r="BK22" s="21">
        <f>BK52*'4 PEF'!$E$8</f>
        <v>31.222934285711997</v>
      </c>
      <c r="BL22" s="21">
        <f>BL52*'4 PEF'!$E$8</f>
        <v>13.249217974985248</v>
      </c>
      <c r="BM22" s="39">
        <f>BM52*'4 PEF'!$E$8</f>
        <v>0</v>
      </c>
      <c r="BN22" s="40">
        <f t="shared" si="22"/>
        <v>80.654234661918835</v>
      </c>
      <c r="BO22" s="21">
        <f>IF($N22=2,BO52*'4 PEF'!$E$4,IF(OR($N22=3,$N22=4,$N22=5,$N22=6),BO52*'4 PEF'!$E$5,IF(OR($N22=7,$N22=8),BO52*'4 PEF'!$E$8,IF($N22=9,BO52*'4 PEF'!$E$7,IF($N22=10,BO52*'4 PEF'!$E$6)))))</f>
        <v>16.009235147278016</v>
      </c>
      <c r="BP22" s="21">
        <f>BP52*'4 PEF'!$E$8</f>
        <v>0.35721132597719818</v>
      </c>
      <c r="BQ22" s="21">
        <f>IF($N22=2,BQ52*'4 PEF'!$E$4,IF(OR($N22=3,$N22=4,$N22=5,$N22=6),BQ52*'4 PEF'!$E$5,IF(OR($N22=7,$N22=8),BQ52*'4 PEF'!$E$8,IF($N22=9,BQ52*'4 PEF'!$E$7,IF($N22=10,BQ52*'4 PEF'!$E$6)))))</f>
        <v>19.069029043052137</v>
      </c>
      <c r="BR22" s="21">
        <f>BR52*'4 PEF'!$E$8</f>
        <v>32.110266666669489</v>
      </c>
      <c r="BS22" s="21">
        <f>BS52*'4 PEF'!$E$8</f>
        <v>13.491125492909854</v>
      </c>
      <c r="BT22" s="39">
        <f>BT52*'4 PEF'!$E$8</f>
        <v>0</v>
      </c>
      <c r="BU22" s="40">
        <f t="shared" si="23"/>
        <v>81.036867675886697</v>
      </c>
    </row>
    <row r="23" spans="1:73" ht="15" customHeight="1" x14ac:dyDescent="0.25">
      <c r="A23" s="195"/>
      <c r="B23" s="18">
        <v>18</v>
      </c>
      <c r="C23" s="26">
        <f>VLOOKUP(M23,[1]aux!$A$2:$B$35,2)</f>
        <v>32</v>
      </c>
      <c r="D23" s="55" t="s">
        <v>41</v>
      </c>
      <c r="E23" s="55" t="s">
        <v>40</v>
      </c>
      <c r="F23" s="54" t="s">
        <v>41</v>
      </c>
      <c r="G23" s="54" t="s">
        <v>42</v>
      </c>
      <c r="H23" s="54">
        <v>0</v>
      </c>
      <c r="I23" s="54">
        <f t="shared" si="2"/>
        <v>4</v>
      </c>
      <c r="J23" s="54">
        <f t="shared" si="3"/>
        <v>3</v>
      </c>
      <c r="K23" s="54">
        <f t="shared" si="4"/>
        <v>2</v>
      </c>
      <c r="L23" s="54">
        <f t="shared" si="5"/>
        <v>1</v>
      </c>
      <c r="M23" s="54">
        <f t="shared" si="6"/>
        <v>4321</v>
      </c>
      <c r="N23" s="54">
        <v>8</v>
      </c>
      <c r="O23" s="54">
        <v>13</v>
      </c>
      <c r="P23" s="54">
        <v>1</v>
      </c>
      <c r="Q23" s="54">
        <v>1</v>
      </c>
      <c r="R23" s="54">
        <v>2</v>
      </c>
      <c r="S23" s="54" t="s">
        <v>42</v>
      </c>
      <c r="T23" s="26">
        <f>IF(U23=0,IF(OR(N23=2,N23=3),14,IF(N23=7,16,IF(N23=8,17,IF(N23=9,18,IF(N23=10,19,15))))),IF(U23=1,IF(OR(N23=2,N23=3),20,IF(N23=7,22,IF(N23=8,23,IF(N23=9,24,IF(N23=10,25,21)))))))</f>
        <v>23</v>
      </c>
      <c r="U23" s="54">
        <v>1</v>
      </c>
      <c r="V23" s="54">
        <v>1</v>
      </c>
      <c r="W23" s="19"/>
      <c r="X23" s="11">
        <f>VLOOKUP($C23,[2]Paris!$BB$7:$BK$40,5)</f>
        <v>17</v>
      </c>
      <c r="Y23" s="11">
        <f>VLOOKUP($C23,[2]Paris!$BB$7:$BK$40,6)</f>
        <v>37</v>
      </c>
      <c r="Z23" s="11">
        <f>VLOOKUP($C23,[2]Paris!$BB$7:$BK$40,7)</f>
        <v>67</v>
      </c>
      <c r="AA23" s="11">
        <f>VLOOKUP($C23,[2]Paris!$BB$7:$BK$40,8)</f>
        <v>90</v>
      </c>
      <c r="AB23" s="11">
        <f>VLOOKUP($C23,[2]Paris!$BB$7:$BK$40,9)</f>
        <v>116</v>
      </c>
      <c r="AC23" s="11">
        <f>VLOOKUP($C23,[2]Paris!$BB$7:$BK$40,10)</f>
        <v>108</v>
      </c>
      <c r="AD23" s="12">
        <f t="shared" si="8"/>
        <v>0</v>
      </c>
      <c r="AE23" s="12">
        <f t="shared" si="9"/>
        <v>0</v>
      </c>
      <c r="AF23" s="12">
        <v>0</v>
      </c>
      <c r="AG23" s="12" t="s">
        <v>38</v>
      </c>
      <c r="AH23" s="12" t="s">
        <v>38</v>
      </c>
      <c r="AI23" s="12">
        <f t="shared" si="10"/>
        <v>133</v>
      </c>
      <c r="AJ23" s="12">
        <v>0</v>
      </c>
      <c r="AK23" s="12">
        <f t="shared" si="11"/>
        <v>148</v>
      </c>
      <c r="AL23" s="12">
        <f t="shared" si="12"/>
        <v>162</v>
      </c>
      <c r="AM23" s="12">
        <f t="shared" si="13"/>
        <v>185</v>
      </c>
      <c r="AN23" s="12">
        <f t="shared" si="14"/>
        <v>184</v>
      </c>
      <c r="AO23" s="14">
        <f t="shared" si="0"/>
        <v>499.89809666094163</v>
      </c>
      <c r="AP23" s="11">
        <f>VLOOKUP($C23,[1]Paris!$BB$7:$BK$40,5)</f>
        <v>17</v>
      </c>
      <c r="AQ23" s="11">
        <f>VLOOKUP($C23,[1]Paris!$BB$7:$BK$40,6)</f>
        <v>37</v>
      </c>
      <c r="AR23" s="11">
        <f>VLOOKUP($C23,[1]Paris!$BB$7:$BK$40,7)</f>
        <v>67</v>
      </c>
      <c r="AS23" s="11">
        <f>VLOOKUP($C23,[1]Paris!$BB$7:$BK$40,8)</f>
        <v>91</v>
      </c>
      <c r="AT23" s="11">
        <f>VLOOKUP($C23,[1]Paris!$BB$7:$BK$40,9)</f>
        <v>117</v>
      </c>
      <c r="AU23" s="11">
        <f>VLOOKUP($C23,[1]Paris!$BB$7:$BK$40,10)</f>
        <v>109</v>
      </c>
      <c r="AV23" s="12">
        <f t="shared" si="15"/>
        <v>0</v>
      </c>
      <c r="AW23" s="12">
        <f t="shared" si="16"/>
        <v>0</v>
      </c>
      <c r="AX23" s="12">
        <v>0</v>
      </c>
      <c r="AY23" s="12"/>
      <c r="AZ23" s="12"/>
      <c r="BA23" s="12">
        <f t="shared" si="17"/>
        <v>134</v>
      </c>
      <c r="BB23" s="12">
        <v>0</v>
      </c>
      <c r="BC23" s="12">
        <f t="shared" si="18"/>
        <v>149</v>
      </c>
      <c r="BD23" s="12">
        <f t="shared" si="19"/>
        <v>162</v>
      </c>
      <c r="BE23" s="12">
        <f t="shared" si="20"/>
        <v>186</v>
      </c>
      <c r="BF23" s="12">
        <f t="shared" si="21"/>
        <v>184</v>
      </c>
      <c r="BG23" s="14">
        <f t="shared" si="1"/>
        <v>264.98799307362094</v>
      </c>
      <c r="BH23" s="21">
        <f>IF($N23=2,BH53*'4 PEF'!$E$4,IF(OR($N23=3,$N23=4,$N23=5,$N23=6),BH53*'4 PEF'!$E$5,IF(OR($N23=7,$N23=8),BH53*'4 PEF'!$E$8,IF($N23=9,BH53*'4 PEF'!$E$7,IF($N23=10,BH53*'4 PEF'!$E$6)))))</f>
        <v>30.116488514977284</v>
      </c>
      <c r="BI23" s="21">
        <f>BI53*'4 PEF'!$E$8</f>
        <v>1.3703060900083173</v>
      </c>
      <c r="BJ23" s="21">
        <f>IF($N23=2,BJ53*'4 PEF'!$E$4,IF(OR($N23=3,$N23=4,$N23=5,$N23=6),BJ53*'4 PEF'!$E$5,IF(OR($N23=7,$N23=8),BJ53*'4 PEF'!$E$8,IF($N23=9,BJ53*'4 PEF'!$E$7,IF($N23=10,BJ53*'4 PEF'!$E$6)))))</f>
        <v>7.6427363474013852</v>
      </c>
      <c r="BK23" s="21">
        <f>BK53*'4 PEF'!$E$8</f>
        <v>31.222934285711997</v>
      </c>
      <c r="BL23" s="21">
        <f>BL53*'4 PEF'!$E$8</f>
        <v>1.0878094245942436</v>
      </c>
      <c r="BM23" s="39">
        <f>BM53*'4 PEF'!$E$8</f>
        <v>-44.353571428571435</v>
      </c>
      <c r="BN23" s="40">
        <f t="shared" si="22"/>
        <v>27.086703234121792</v>
      </c>
      <c r="BO23" s="21">
        <f>IF($N23=2,BO53*'4 PEF'!$E$4,IF(OR($N23=3,$N23=4,$N23=5,$N23=6),BO53*'4 PEF'!$E$5,IF(OR($N23=7,$N23=8),BO53*'4 PEF'!$E$8,IF($N23=9,BO53*'4 PEF'!$E$7,IF($N23=10,BO53*'4 PEF'!$E$6)))))</f>
        <v>24.326881950947445</v>
      </c>
      <c r="BP23" s="21">
        <f>BP53*'4 PEF'!$E$8</f>
        <v>0.35178931824117987</v>
      </c>
      <c r="BQ23" s="21">
        <f>IF($N23=2,BQ53*'4 PEF'!$E$4,IF(OR($N23=3,$N23=4,$N23=5,$N23=6),BQ53*'4 PEF'!$E$5,IF(OR($N23=7,$N23=8),BQ53*'4 PEF'!$E$8,IF($N23=9,BQ53*'4 PEF'!$E$7,IF($N23=10,BQ53*'4 PEF'!$E$6)))))</f>
        <v>11.65410513422615</v>
      </c>
      <c r="BR23" s="21">
        <f>BR53*'4 PEF'!$E$8</f>
        <v>32.110266666669489</v>
      </c>
      <c r="BS23" s="21">
        <f>BS53*'4 PEF'!$E$8</f>
        <v>1.0593676122714351</v>
      </c>
      <c r="BT23" s="39">
        <f>BT53*'4 PEF'!$E$8</f>
        <v>-28.013888888888889</v>
      </c>
      <c r="BU23" s="40">
        <f t="shared" si="23"/>
        <v>41.488521793466802</v>
      </c>
    </row>
    <row r="24" spans="1:73" ht="15" customHeight="1" x14ac:dyDescent="0.25">
      <c r="A24" s="195"/>
      <c r="B24" s="18">
        <v>19</v>
      </c>
      <c r="C24" s="26">
        <f>VLOOKUP(M24,[1]aux!$A$2:$B$35,2)</f>
        <v>34</v>
      </c>
      <c r="D24" s="55" t="s">
        <v>41</v>
      </c>
      <c r="E24" s="55" t="s">
        <v>40</v>
      </c>
      <c r="F24" s="54" t="s">
        <v>41</v>
      </c>
      <c r="G24" s="54" t="s">
        <v>42</v>
      </c>
      <c r="H24" s="54">
        <v>1</v>
      </c>
      <c r="I24" s="54">
        <f t="shared" si="2"/>
        <v>4</v>
      </c>
      <c r="J24" s="54">
        <f t="shared" si="3"/>
        <v>3</v>
      </c>
      <c r="K24" s="54">
        <f t="shared" si="4"/>
        <v>2</v>
      </c>
      <c r="L24" s="54">
        <f t="shared" si="5"/>
        <v>2</v>
      </c>
      <c r="M24" s="54">
        <f t="shared" si="6"/>
        <v>4322</v>
      </c>
      <c r="N24" s="54">
        <v>8</v>
      </c>
      <c r="O24" s="54">
        <v>13</v>
      </c>
      <c r="P24" s="54">
        <v>1</v>
      </c>
      <c r="Q24" s="54">
        <v>1</v>
      </c>
      <c r="R24" s="54">
        <v>2</v>
      </c>
      <c r="S24" s="54" t="s">
        <v>42</v>
      </c>
      <c r="T24" s="26">
        <f t="shared" si="7"/>
        <v>23</v>
      </c>
      <c r="U24" s="54">
        <v>1</v>
      </c>
      <c r="V24" s="54">
        <v>1</v>
      </c>
      <c r="W24" s="19"/>
      <c r="X24" s="11">
        <f>VLOOKUP($C24,[2]Paris!$BB$7:$BK$40,5)</f>
        <v>17</v>
      </c>
      <c r="Y24" s="11">
        <f>VLOOKUP($C24,[2]Paris!$BB$7:$BK$40,6)</f>
        <v>37</v>
      </c>
      <c r="Z24" s="11">
        <f>VLOOKUP($C24,[2]Paris!$BB$7:$BK$40,7)</f>
        <v>67</v>
      </c>
      <c r="AA24" s="11">
        <f>VLOOKUP($C24,[2]Paris!$BB$7:$BK$40,8)</f>
        <v>90</v>
      </c>
      <c r="AB24" s="11">
        <f>VLOOKUP($C24,[2]Paris!$BB$7:$BK$40,9)</f>
        <v>116</v>
      </c>
      <c r="AC24" s="11">
        <f>VLOOKUP($C24,[2]Paris!$BB$7:$BK$40,10)</f>
        <v>108</v>
      </c>
      <c r="AD24" s="12">
        <f t="shared" si="8"/>
        <v>169</v>
      </c>
      <c r="AE24" s="12">
        <f t="shared" si="9"/>
        <v>167</v>
      </c>
      <c r="AF24" s="12">
        <v>0</v>
      </c>
      <c r="AG24" s="12" t="s">
        <v>38</v>
      </c>
      <c r="AH24" s="12" t="s">
        <v>38</v>
      </c>
      <c r="AI24" s="12">
        <f t="shared" si="10"/>
        <v>133</v>
      </c>
      <c r="AJ24" s="12">
        <v>0</v>
      </c>
      <c r="AK24" s="12">
        <f t="shared" si="11"/>
        <v>148</v>
      </c>
      <c r="AL24" s="12">
        <f t="shared" si="12"/>
        <v>162</v>
      </c>
      <c r="AM24" s="12">
        <f t="shared" si="13"/>
        <v>185</v>
      </c>
      <c r="AN24" s="12">
        <f t="shared" si="14"/>
        <v>184</v>
      </c>
      <c r="AO24" s="14">
        <f t="shared" si="0"/>
        <v>522.89809666094163</v>
      </c>
      <c r="AP24" s="11">
        <f>VLOOKUP($C24,[1]Paris!$BB$7:$BK$40,5)</f>
        <v>17</v>
      </c>
      <c r="AQ24" s="11">
        <f>VLOOKUP($C24,[1]Paris!$BB$7:$BK$40,6)</f>
        <v>37</v>
      </c>
      <c r="AR24" s="11">
        <f>VLOOKUP($C24,[1]Paris!$BB$7:$BK$40,7)</f>
        <v>67</v>
      </c>
      <c r="AS24" s="11">
        <f>VLOOKUP($C24,[1]Paris!$BB$7:$BK$40,8)</f>
        <v>91</v>
      </c>
      <c r="AT24" s="11">
        <f>VLOOKUP($C24,[1]Paris!$BB$7:$BK$40,9)</f>
        <v>117</v>
      </c>
      <c r="AU24" s="11">
        <f>VLOOKUP($C24,[1]Paris!$BB$7:$BK$40,10)</f>
        <v>109</v>
      </c>
      <c r="AV24" s="12">
        <f t="shared" si="15"/>
        <v>170</v>
      </c>
      <c r="AW24" s="12">
        <f t="shared" si="16"/>
        <v>168</v>
      </c>
      <c r="AX24" s="12">
        <v>0</v>
      </c>
      <c r="AY24" s="12"/>
      <c r="AZ24" s="12"/>
      <c r="BA24" s="12">
        <f t="shared" si="17"/>
        <v>134</v>
      </c>
      <c r="BB24" s="12">
        <v>0</v>
      </c>
      <c r="BC24" s="12">
        <f t="shared" si="18"/>
        <v>149</v>
      </c>
      <c r="BD24" s="12">
        <f t="shared" si="19"/>
        <v>162</v>
      </c>
      <c r="BE24" s="12">
        <f t="shared" si="20"/>
        <v>186</v>
      </c>
      <c r="BF24" s="12">
        <f t="shared" si="21"/>
        <v>184</v>
      </c>
      <c r="BG24" s="14">
        <f t="shared" si="1"/>
        <v>286.559205194833</v>
      </c>
      <c r="BH24" s="21">
        <f>IF($N24=2,BH54*'4 PEF'!$E$4,IF(OR($N24=3,$N24=4,$N24=5,$N24=6),BH54*'4 PEF'!$E$5,IF(OR($N24=7,$N24=8),BH54*'4 PEF'!$E$8,IF($N24=9,BH54*'4 PEF'!$E$7,IF($N24=10,BH54*'4 PEF'!$E$6)))))</f>
        <v>21.866951638949292</v>
      </c>
      <c r="BI24" s="21">
        <f>BI54*'4 PEF'!$E$8</f>
        <v>1.4007984460520502</v>
      </c>
      <c r="BJ24" s="21">
        <f>IF($N24=2,BJ54*'4 PEF'!$E$4,IF(OR($N24=3,$N24=4,$N24=5,$N24=6),BJ54*'4 PEF'!$E$5,IF(OR($N24=7,$N24=8),BJ54*'4 PEF'!$E$8,IF($N24=9,BJ54*'4 PEF'!$E$7,IF($N24=10,BJ54*'4 PEF'!$E$6)))))</f>
        <v>7.8502334481277023</v>
      </c>
      <c r="BK24" s="21">
        <f>BK54*'4 PEF'!$E$8</f>
        <v>31.222934285711997</v>
      </c>
      <c r="BL24" s="21">
        <f>BL54*'4 PEF'!$E$8</f>
        <v>13.249217974985248</v>
      </c>
      <c r="BM24" s="39">
        <f>BM54*'4 PEF'!$E$8</f>
        <v>-44.353571428571435</v>
      </c>
      <c r="BN24" s="40">
        <f t="shared" si="22"/>
        <v>31.236564365254857</v>
      </c>
      <c r="BO24" s="21">
        <f>IF($N24=2,BO54*'4 PEF'!$E$4,IF(OR($N24=3,$N24=4,$N24=5,$N24=6),BO54*'4 PEF'!$E$5,IF(OR($N24=7,$N24=8),BO54*'4 PEF'!$E$8,IF($N24=9,BO54*'4 PEF'!$E$7,IF($N24=10,BO54*'4 PEF'!$E$6)))))</f>
        <v>16.009235147278016</v>
      </c>
      <c r="BP24" s="21">
        <f>BP54*'4 PEF'!$E$8</f>
        <v>0.35721132597719818</v>
      </c>
      <c r="BQ24" s="21">
        <f>IF($N24=2,BQ54*'4 PEF'!$E$4,IF(OR($N24=3,$N24=4,$N24=5,$N24=6),BQ54*'4 PEF'!$E$5,IF(OR($N24=7,$N24=8),BQ54*'4 PEF'!$E$8,IF($N24=9,BQ54*'4 PEF'!$E$7,IF($N24=10,BQ54*'4 PEF'!$E$6)))))</f>
        <v>11.904046119432975</v>
      </c>
      <c r="BR24" s="21">
        <f>BR54*'4 PEF'!$E$8</f>
        <v>32.110266666669489</v>
      </c>
      <c r="BS24" s="21">
        <f>BS54*'4 PEF'!$E$8</f>
        <v>13.491125492909854</v>
      </c>
      <c r="BT24" s="39">
        <f>BT54*'4 PEF'!$E$8</f>
        <v>-28.013888888888889</v>
      </c>
      <c r="BU24" s="40">
        <f t="shared" si="23"/>
        <v>45.857995863378648</v>
      </c>
    </row>
    <row r="25" spans="1:73" ht="15" customHeight="1" x14ac:dyDescent="0.25">
      <c r="A25" s="195"/>
      <c r="B25" s="18">
        <v>20</v>
      </c>
      <c r="C25" s="26">
        <f>VLOOKUP(M25,[1]aux!$A$2:$B$35,2)</f>
        <v>14</v>
      </c>
      <c r="D25" s="55"/>
      <c r="E25" s="55"/>
      <c r="F25" s="54"/>
      <c r="G25" s="54"/>
      <c r="H25" s="37">
        <f>IF(L25=1,0,IF(L25=2,1))</f>
        <v>0</v>
      </c>
      <c r="I25" s="54">
        <v>2</v>
      </c>
      <c r="J25" s="54">
        <v>3</v>
      </c>
      <c r="K25" s="54">
        <v>2</v>
      </c>
      <c r="L25" s="54">
        <v>1</v>
      </c>
      <c r="M25" s="54">
        <f t="shared" si="6"/>
        <v>2321</v>
      </c>
      <c r="N25" s="54">
        <v>9</v>
      </c>
      <c r="O25" s="54">
        <v>0</v>
      </c>
      <c r="P25" s="54">
        <v>2</v>
      </c>
      <c r="Q25" s="54">
        <v>0</v>
      </c>
      <c r="R25" s="54">
        <v>2</v>
      </c>
      <c r="S25" s="54" t="s">
        <v>42</v>
      </c>
      <c r="T25" s="26">
        <f t="shared" si="7"/>
        <v>18</v>
      </c>
      <c r="U25" s="54">
        <v>0</v>
      </c>
      <c r="V25" s="54">
        <v>0</v>
      </c>
      <c r="W25" s="19"/>
      <c r="X25" s="11">
        <f>VLOOKUP($C25,[2]Paris!$BB$7:$BK$40,5)</f>
        <v>13</v>
      </c>
      <c r="Y25" s="11">
        <f>VLOOKUP($C25,[2]Paris!$BB$7:$BK$40,6)</f>
        <v>33</v>
      </c>
      <c r="Z25" s="11">
        <f>VLOOKUP($C25,[2]Paris!$BB$7:$BK$40,7)</f>
        <v>63</v>
      </c>
      <c r="AA25" s="11">
        <f>VLOOKUP($C25,[2]Paris!$BB$7:$BK$40,8)</f>
        <v>90</v>
      </c>
      <c r="AB25" s="11">
        <f>VLOOKUP($C25,[2]Paris!$BB$7:$BK$40,9)</f>
        <v>116</v>
      </c>
      <c r="AC25" s="11">
        <f>VLOOKUP($C25,[2]Paris!$BB$7:$BK$40,10)</f>
        <v>108</v>
      </c>
      <c r="AD25" s="12">
        <f t="shared" si="8"/>
        <v>0</v>
      </c>
      <c r="AE25" s="12">
        <f t="shared" si="9"/>
        <v>0</v>
      </c>
      <c r="AF25" s="12">
        <v>0</v>
      </c>
      <c r="AG25" s="12" t="s">
        <v>38</v>
      </c>
      <c r="AH25" s="12" t="s">
        <v>38</v>
      </c>
      <c r="AI25" s="12">
        <f t="shared" si="10"/>
        <v>136</v>
      </c>
      <c r="AJ25" s="12">
        <v>0</v>
      </c>
      <c r="AK25" s="12">
        <f t="shared" si="11"/>
        <v>152</v>
      </c>
      <c r="AL25" s="12">
        <f t="shared" si="12"/>
        <v>162</v>
      </c>
      <c r="AM25" s="12">
        <f t="shared" si="13"/>
        <v>0</v>
      </c>
      <c r="AN25" s="12">
        <f t="shared" si="14"/>
        <v>0</v>
      </c>
      <c r="AO25" s="14">
        <f t="shared" ref="AO25:AO32" si="24">AO55/$AO$5</f>
        <v>359.55266865229856</v>
      </c>
      <c r="AP25" s="11">
        <f>VLOOKUP($C25,[1]Paris!$BB$7:$BK$40,5)</f>
        <v>13</v>
      </c>
      <c r="AQ25" s="11">
        <f>VLOOKUP($C25,[1]Paris!$BB$7:$BK$40,6)</f>
        <v>33</v>
      </c>
      <c r="AR25" s="11">
        <f>VLOOKUP($C25,[1]Paris!$BB$7:$BK$40,7)</f>
        <v>63</v>
      </c>
      <c r="AS25" s="11">
        <f>VLOOKUP($C25,[1]Paris!$BB$7:$BK$40,8)</f>
        <v>91</v>
      </c>
      <c r="AT25" s="11">
        <f>VLOOKUP($C25,[1]Paris!$BB$7:$BK$40,9)</f>
        <v>117</v>
      </c>
      <c r="AU25" s="11">
        <f>VLOOKUP($C25,[1]Paris!$BB$7:$BK$40,10)</f>
        <v>109</v>
      </c>
      <c r="AV25" s="12">
        <f t="shared" si="15"/>
        <v>0</v>
      </c>
      <c r="AW25" s="12">
        <f t="shared" si="16"/>
        <v>0</v>
      </c>
      <c r="AX25" s="12">
        <v>0</v>
      </c>
      <c r="AY25" s="12"/>
      <c r="AZ25" s="12"/>
      <c r="BA25" s="12">
        <f t="shared" si="17"/>
        <v>138</v>
      </c>
      <c r="BB25" s="12">
        <v>0</v>
      </c>
      <c r="BC25" s="12">
        <f t="shared" si="18"/>
        <v>153</v>
      </c>
      <c r="BD25" s="12">
        <f t="shared" si="19"/>
        <v>162</v>
      </c>
      <c r="BE25" s="12">
        <f t="shared" si="20"/>
        <v>0</v>
      </c>
      <c r="BF25" s="12">
        <f t="shared" si="21"/>
        <v>0</v>
      </c>
      <c r="BG25" s="14">
        <f t="shared" ref="BG25:BG32" si="25">BG55/$BG$5</f>
        <v>168.90891149036119</v>
      </c>
      <c r="BH25" s="21">
        <f>IF($N25=2,BH55*'4 PEF'!$E$4,IF(OR($N25=3,$N25=4,$N25=5,$N25=6),BH55*'4 PEF'!$E$5,IF(OR($N25=7,$N25=8),BH55*'4 PEF'!$E$8,IF($N25=9,BH55*'4 PEF'!$E$7,IF($N25=10,BH55*'4 PEF'!$E$6)))))</f>
        <v>64.435594224819496</v>
      </c>
      <c r="BI25" s="21">
        <f>BI55*'4 PEF'!$E$8</f>
        <v>0</v>
      </c>
      <c r="BJ25" s="21">
        <f>IF($N25=2,BJ55*'4 PEF'!$E$4,IF(OR($N25=3,$N25=4,$N25=5,$N25=6),BJ55*'4 PEF'!$E$5,IF(OR($N25=7,$N25=8),BJ55*'4 PEF'!$E$8,IF($N25=9,BJ55*'4 PEF'!$E$7,IF($N25=10,BJ55*'4 PEF'!$E$6)))))</f>
        <v>18.864000000000001</v>
      </c>
      <c r="BK25" s="21">
        <f>BK55*'4 PEF'!$E$8</f>
        <v>31.222934285711997</v>
      </c>
      <c r="BL25" s="21">
        <f>BL55*'4 PEF'!$E$8</f>
        <v>1.1509530766126139</v>
      </c>
      <c r="BM25" s="39">
        <f>BM55*'4 PEF'!$E$8</f>
        <v>0</v>
      </c>
      <c r="BN25" s="40">
        <f t="shared" ref="BN25:BN32" si="26">SUM(BH25:BM25)</f>
        <v>115.67348158714411</v>
      </c>
      <c r="BO25" s="21">
        <f>IF($N25=2,BO55*'4 PEF'!$E$4,IF(OR($N25=3,$N25=4,$N25=5,$N25=6),BO55*'4 PEF'!$E$5,IF(OR($N25=7,$N25=8),BO55*'4 PEF'!$E$8,IF($N25=9,BO55*'4 PEF'!$E$7,IF($N25=10,BO55*'4 PEF'!$E$6)))))</f>
        <v>50.804887734459747</v>
      </c>
      <c r="BP25" s="21">
        <f>BP55*'4 PEF'!$E$8</f>
        <v>0</v>
      </c>
      <c r="BQ25" s="21">
        <f>IF($N25=2,BQ55*'4 PEF'!$E$4,IF(OR($N25=3,$N25=4,$N25=5,$N25=6),BQ55*'4 PEF'!$E$5,IF(OR($N25=7,$N25=8),BQ55*'4 PEF'!$E$8,IF($N25=9,BQ55*'4 PEF'!$E$7,IF($N25=10,BQ55*'4 PEF'!$E$6)))))</f>
        <v>29.123999999999999</v>
      </c>
      <c r="BR25" s="21">
        <f>BR55*'4 PEF'!$E$8</f>
        <v>32.110266666669489</v>
      </c>
      <c r="BS25" s="21">
        <f>BS55*'4 PEF'!$E$8</f>
        <v>1.0951689815444445</v>
      </c>
      <c r="BT25" s="39">
        <f>BT55*'4 PEF'!$E$8</f>
        <v>0</v>
      </c>
      <c r="BU25" s="40">
        <f t="shared" ref="BU25:BU32" si="27">SUM(BO25:BT25)</f>
        <v>113.13432338267368</v>
      </c>
    </row>
    <row r="26" spans="1:73" ht="15" customHeight="1" x14ac:dyDescent="0.25">
      <c r="A26" s="195"/>
      <c r="B26" s="18">
        <v>21</v>
      </c>
      <c r="C26" s="26">
        <f>VLOOKUP(M26,[1]aux!$A$2:$B$35,2)</f>
        <v>32</v>
      </c>
      <c r="D26" s="55"/>
      <c r="E26" s="55"/>
      <c r="F26" s="54"/>
      <c r="G26" s="54"/>
      <c r="H26" s="37">
        <f t="shared" ref="H26:H32" si="28">IF(L26=1,0,IF(L26=2,1))</f>
        <v>0</v>
      </c>
      <c r="I26" s="54">
        <v>4</v>
      </c>
      <c r="J26" s="54">
        <v>3</v>
      </c>
      <c r="K26" s="54">
        <v>2</v>
      </c>
      <c r="L26" s="54">
        <v>1</v>
      </c>
      <c r="M26" s="54">
        <f t="shared" si="6"/>
        <v>4321</v>
      </c>
      <c r="N26" s="54">
        <v>9</v>
      </c>
      <c r="O26" s="54">
        <v>0</v>
      </c>
      <c r="P26" s="54">
        <v>2</v>
      </c>
      <c r="Q26" s="54">
        <v>0</v>
      </c>
      <c r="R26" s="54">
        <v>2</v>
      </c>
      <c r="S26" s="54" t="s">
        <v>42</v>
      </c>
      <c r="T26" s="26">
        <f t="shared" si="7"/>
        <v>18</v>
      </c>
      <c r="U26" s="54">
        <v>0</v>
      </c>
      <c r="V26" s="54">
        <v>0</v>
      </c>
      <c r="W26" s="19"/>
      <c r="X26" s="11">
        <f>VLOOKUP($C26,[2]Paris!$BB$7:$BK$40,5)</f>
        <v>17</v>
      </c>
      <c r="Y26" s="11">
        <f>VLOOKUP($C26,[2]Paris!$BB$7:$BK$40,6)</f>
        <v>37</v>
      </c>
      <c r="Z26" s="11">
        <f>VLOOKUP($C26,[2]Paris!$BB$7:$BK$40,7)</f>
        <v>67</v>
      </c>
      <c r="AA26" s="11">
        <f>VLOOKUP($C26,[2]Paris!$BB$7:$BK$40,8)</f>
        <v>90</v>
      </c>
      <c r="AB26" s="11">
        <f>VLOOKUP($C26,[2]Paris!$BB$7:$BK$40,9)</f>
        <v>116</v>
      </c>
      <c r="AC26" s="11">
        <f>VLOOKUP($C26,[2]Paris!$BB$7:$BK$40,10)</f>
        <v>108</v>
      </c>
      <c r="AD26" s="12">
        <f t="shared" si="8"/>
        <v>0</v>
      </c>
      <c r="AE26" s="12">
        <f t="shared" si="9"/>
        <v>0</v>
      </c>
      <c r="AF26" s="12">
        <v>0</v>
      </c>
      <c r="AG26" s="12" t="s">
        <v>38</v>
      </c>
      <c r="AH26" s="12" t="s">
        <v>38</v>
      </c>
      <c r="AI26" s="12">
        <f t="shared" si="10"/>
        <v>136</v>
      </c>
      <c r="AJ26" s="12">
        <v>0</v>
      </c>
      <c r="AK26" s="12">
        <f t="shared" si="11"/>
        <v>152</v>
      </c>
      <c r="AL26" s="12">
        <f t="shared" si="12"/>
        <v>162</v>
      </c>
      <c r="AM26" s="12">
        <f t="shared" si="13"/>
        <v>0</v>
      </c>
      <c r="AN26" s="12">
        <f t="shared" si="14"/>
        <v>0</v>
      </c>
      <c r="AO26" s="14">
        <f t="shared" si="24"/>
        <v>375.86013191650505</v>
      </c>
      <c r="AP26" s="11">
        <f>VLOOKUP($C26,[1]Paris!$BB$7:$BK$40,5)</f>
        <v>17</v>
      </c>
      <c r="AQ26" s="11">
        <f>VLOOKUP($C26,[1]Paris!$BB$7:$BK$40,6)</f>
        <v>37</v>
      </c>
      <c r="AR26" s="11">
        <f>VLOOKUP($C26,[1]Paris!$BB$7:$BK$40,7)</f>
        <v>67</v>
      </c>
      <c r="AS26" s="11">
        <f>VLOOKUP($C26,[1]Paris!$BB$7:$BK$40,8)</f>
        <v>91</v>
      </c>
      <c r="AT26" s="11">
        <f>VLOOKUP($C26,[1]Paris!$BB$7:$BK$40,9)</f>
        <v>117</v>
      </c>
      <c r="AU26" s="11">
        <f>VLOOKUP($C26,[1]Paris!$BB$7:$BK$40,10)</f>
        <v>109</v>
      </c>
      <c r="AV26" s="12">
        <f t="shared" si="15"/>
        <v>0</v>
      </c>
      <c r="AW26" s="12">
        <f t="shared" si="16"/>
        <v>0</v>
      </c>
      <c r="AX26" s="12">
        <v>0</v>
      </c>
      <c r="AY26" s="12"/>
      <c r="AZ26" s="12"/>
      <c r="BA26" s="12">
        <f t="shared" si="17"/>
        <v>138</v>
      </c>
      <c r="BB26" s="12">
        <v>0</v>
      </c>
      <c r="BC26" s="12">
        <f t="shared" si="18"/>
        <v>153</v>
      </c>
      <c r="BD26" s="12">
        <f t="shared" si="19"/>
        <v>162</v>
      </c>
      <c r="BE26" s="12">
        <f t="shared" si="20"/>
        <v>0</v>
      </c>
      <c r="BF26" s="12">
        <f t="shared" si="21"/>
        <v>0</v>
      </c>
      <c r="BG26" s="14">
        <f t="shared" si="25"/>
        <v>175.87710143854486</v>
      </c>
      <c r="BH26" s="21">
        <f>IF($N26=2,BH56*'4 PEF'!$E$4,IF(OR($N26=3,$N26=4,$N26=5,$N26=6),BH56*'4 PEF'!$E$5,IF(OR($N26=7,$N26=8),BH56*'4 PEF'!$E$8,IF($N26=9,BH56*'4 PEF'!$E$7,IF($N26=10,BH56*'4 PEF'!$E$6)))))</f>
        <v>47.61491181703893</v>
      </c>
      <c r="BI26" s="21">
        <f>BI56*'4 PEF'!$E$8</f>
        <v>0</v>
      </c>
      <c r="BJ26" s="21">
        <f>IF($N26=2,BJ56*'4 PEF'!$E$4,IF(OR($N26=3,$N26=4,$N26=5,$N26=6),BJ56*'4 PEF'!$E$5,IF(OR($N26=7,$N26=8),BJ56*'4 PEF'!$E$8,IF($N26=9,BJ56*'4 PEF'!$E$7,IF($N26=10,BJ56*'4 PEF'!$E$6)))))</f>
        <v>18.864000000000001</v>
      </c>
      <c r="BK26" s="21">
        <f>BK56*'4 PEF'!$E$8</f>
        <v>31.222934285711997</v>
      </c>
      <c r="BL26" s="21">
        <f>BL56*'4 PEF'!$E$8</f>
        <v>1.0878094245942436</v>
      </c>
      <c r="BM26" s="39">
        <f>BM56*'4 PEF'!$E$8</f>
        <v>0</v>
      </c>
      <c r="BN26" s="40">
        <f t="shared" si="26"/>
        <v>98.789655527345175</v>
      </c>
      <c r="BO26" s="21">
        <f>IF($N26=2,BO56*'4 PEF'!$E$4,IF(OR($N26=3,$N26=4,$N26=5,$N26=6),BO56*'4 PEF'!$E$5,IF(OR($N26=7,$N26=8),BO56*'4 PEF'!$E$8,IF($N26=9,BO56*'4 PEF'!$E$7,IF($N26=10,BO56*'4 PEF'!$E$6)))))</f>
        <v>39.991499281103287</v>
      </c>
      <c r="BP26" s="21">
        <f>BP56*'4 PEF'!$E$8</f>
        <v>0</v>
      </c>
      <c r="BQ26" s="21">
        <f>IF($N26=2,BQ56*'4 PEF'!$E$4,IF(OR($N26=3,$N26=4,$N26=5,$N26=6),BQ56*'4 PEF'!$E$5,IF(OR($N26=7,$N26=8),BQ56*'4 PEF'!$E$8,IF($N26=9,BQ56*'4 PEF'!$E$7,IF($N26=10,BQ56*'4 PEF'!$E$6)))))</f>
        <v>29.123999999999999</v>
      </c>
      <c r="BR26" s="21">
        <f>BR56*'4 PEF'!$E$8</f>
        <v>32.110266666669489</v>
      </c>
      <c r="BS26" s="21">
        <f>BS56*'4 PEF'!$E$8</f>
        <v>1.0593676122714351</v>
      </c>
      <c r="BT26" s="39">
        <f>BT56*'4 PEF'!$E$8</f>
        <v>0</v>
      </c>
      <c r="BU26" s="40">
        <f t="shared" si="27"/>
        <v>102.2851335600442</v>
      </c>
    </row>
    <row r="27" spans="1:73" ht="15" customHeight="1" x14ac:dyDescent="0.25">
      <c r="A27" s="195"/>
      <c r="B27" s="18">
        <v>22</v>
      </c>
      <c r="C27" s="26">
        <f>VLOOKUP(M27,[1]aux!$A$2:$B$35,2)</f>
        <v>34</v>
      </c>
      <c r="D27" s="55"/>
      <c r="E27" s="55"/>
      <c r="F27" s="54"/>
      <c r="G27" s="54"/>
      <c r="H27" s="37">
        <f t="shared" si="28"/>
        <v>1</v>
      </c>
      <c r="I27" s="54">
        <v>4</v>
      </c>
      <c r="J27" s="54">
        <v>3</v>
      </c>
      <c r="K27" s="54">
        <v>2</v>
      </c>
      <c r="L27" s="54">
        <v>2</v>
      </c>
      <c r="M27" s="54">
        <f t="shared" si="6"/>
        <v>4322</v>
      </c>
      <c r="N27" s="54">
        <v>9</v>
      </c>
      <c r="O27" s="54">
        <v>0</v>
      </c>
      <c r="P27" s="54">
        <v>2</v>
      </c>
      <c r="Q27" s="54">
        <v>0</v>
      </c>
      <c r="R27" s="54">
        <v>2</v>
      </c>
      <c r="S27" s="54" t="s">
        <v>42</v>
      </c>
      <c r="T27" s="26">
        <f t="shared" si="7"/>
        <v>24</v>
      </c>
      <c r="U27" s="54">
        <v>1</v>
      </c>
      <c r="V27" s="54">
        <v>1</v>
      </c>
      <c r="W27" s="19"/>
      <c r="X27" s="11">
        <f>VLOOKUP($C27,[2]Paris!$BB$7:$BK$40,5)</f>
        <v>17</v>
      </c>
      <c r="Y27" s="11">
        <f>VLOOKUP($C27,[2]Paris!$BB$7:$BK$40,6)</f>
        <v>37</v>
      </c>
      <c r="Z27" s="11">
        <f>VLOOKUP($C27,[2]Paris!$BB$7:$BK$40,7)</f>
        <v>67</v>
      </c>
      <c r="AA27" s="11">
        <f>VLOOKUP($C27,[2]Paris!$BB$7:$BK$40,8)</f>
        <v>90</v>
      </c>
      <c r="AB27" s="11">
        <f>VLOOKUP($C27,[2]Paris!$BB$7:$BK$40,9)</f>
        <v>116</v>
      </c>
      <c r="AC27" s="11">
        <f>VLOOKUP($C27,[2]Paris!$BB$7:$BK$40,10)</f>
        <v>108</v>
      </c>
      <c r="AD27" s="12">
        <f t="shared" si="8"/>
        <v>169</v>
      </c>
      <c r="AE27" s="12">
        <f t="shared" si="9"/>
        <v>167</v>
      </c>
      <c r="AF27" s="12">
        <v>0</v>
      </c>
      <c r="AG27" s="12" t="s">
        <v>38</v>
      </c>
      <c r="AH27" s="12" t="s">
        <v>38</v>
      </c>
      <c r="AI27" s="12">
        <f t="shared" si="10"/>
        <v>136</v>
      </c>
      <c r="AJ27" s="12">
        <v>0</v>
      </c>
      <c r="AK27" s="12">
        <f t="shared" si="11"/>
        <v>152</v>
      </c>
      <c r="AL27" s="12">
        <f t="shared" si="12"/>
        <v>162</v>
      </c>
      <c r="AM27" s="12">
        <f t="shared" si="13"/>
        <v>185</v>
      </c>
      <c r="AN27" s="12">
        <f t="shared" si="14"/>
        <v>184</v>
      </c>
      <c r="AO27" s="14">
        <f t="shared" si="24"/>
        <v>466.65263191650502</v>
      </c>
      <c r="AP27" s="11">
        <f>VLOOKUP($C27,[1]Paris!$BB$7:$BK$40,5)</f>
        <v>17</v>
      </c>
      <c r="AQ27" s="11">
        <f>VLOOKUP($C27,[1]Paris!$BB$7:$BK$40,6)</f>
        <v>37</v>
      </c>
      <c r="AR27" s="11">
        <f>VLOOKUP($C27,[1]Paris!$BB$7:$BK$40,7)</f>
        <v>67</v>
      </c>
      <c r="AS27" s="11">
        <f>VLOOKUP($C27,[1]Paris!$BB$7:$BK$40,8)</f>
        <v>91</v>
      </c>
      <c r="AT27" s="11">
        <f>VLOOKUP($C27,[1]Paris!$BB$7:$BK$40,9)</f>
        <v>117</v>
      </c>
      <c r="AU27" s="11">
        <f>VLOOKUP($C27,[1]Paris!$BB$7:$BK$40,10)</f>
        <v>109</v>
      </c>
      <c r="AV27" s="12">
        <f t="shared" si="15"/>
        <v>170</v>
      </c>
      <c r="AW27" s="12">
        <f t="shared" si="16"/>
        <v>168</v>
      </c>
      <c r="AX27" s="12">
        <v>0</v>
      </c>
      <c r="AY27" s="12"/>
      <c r="AZ27" s="12"/>
      <c r="BA27" s="12">
        <f t="shared" si="17"/>
        <v>138</v>
      </c>
      <c r="BB27" s="12">
        <v>0</v>
      </c>
      <c r="BC27" s="12">
        <f t="shared" si="18"/>
        <v>153</v>
      </c>
      <c r="BD27" s="12">
        <f t="shared" si="19"/>
        <v>162</v>
      </c>
      <c r="BE27" s="12">
        <f t="shared" si="20"/>
        <v>186</v>
      </c>
      <c r="BF27" s="12">
        <f t="shared" si="21"/>
        <v>184</v>
      </c>
      <c r="BG27" s="14">
        <f t="shared" si="25"/>
        <v>249.88599032743372</v>
      </c>
      <c r="BH27" s="21">
        <f>IF($N27=2,BH57*'4 PEF'!$E$4,IF(OR($N27=3,$N27=4,$N27=5,$N27=6),BH57*'4 PEF'!$E$5,IF(OR($N27=7,$N27=8),BH57*'4 PEF'!$E$8,IF($N27=9,BH57*'4 PEF'!$E$7,IF($N27=10,BH57*'4 PEF'!$E$6)))))</f>
        <v>33.658379415117516</v>
      </c>
      <c r="BI27" s="21">
        <f>BI57*'4 PEF'!$E$8</f>
        <v>0</v>
      </c>
      <c r="BJ27" s="21">
        <f>IF($N27=2,BJ57*'4 PEF'!$E$4,IF(OR($N27=3,$N27=4,$N27=5,$N27=6),BJ57*'4 PEF'!$E$5,IF(OR($N27=7,$N27=8),BJ57*'4 PEF'!$E$8,IF($N27=9,BJ57*'4 PEF'!$E$7,IF($N27=10,BJ57*'4 PEF'!$E$6)))))</f>
        <v>11.466857142857142</v>
      </c>
      <c r="BK27" s="21">
        <f>BK57*'4 PEF'!$E$8</f>
        <v>31.222934285711997</v>
      </c>
      <c r="BL27" s="21">
        <f>BL57*'4 PEF'!$E$8</f>
        <v>13.249217974985248</v>
      </c>
      <c r="BM27" s="39">
        <f>BM57*'4 PEF'!$E$8</f>
        <v>-44.353571428571435</v>
      </c>
      <c r="BN27" s="40">
        <f t="shared" si="26"/>
        <v>45.243817390100467</v>
      </c>
      <c r="BO27" s="21">
        <f>IF($N27=2,BO57*'4 PEF'!$E$4,IF(OR($N27=3,$N27=4,$N27=5,$N27=6),BO57*'4 PEF'!$E$5,IF(OR($N27=7,$N27=8),BO57*'4 PEF'!$E$8,IF($N27=9,BO57*'4 PEF'!$E$7,IF($N27=10,BO57*'4 PEF'!$E$6)))))</f>
        <v>25.765356327218715</v>
      </c>
      <c r="BP27" s="21">
        <f>BP57*'4 PEF'!$E$8</f>
        <v>0</v>
      </c>
      <c r="BQ27" s="21">
        <f>IF($N27=2,BQ57*'4 PEF'!$E$4,IF(OR($N27=3,$N27=4,$N27=5,$N27=6),BQ57*'4 PEF'!$E$5,IF(OR($N27=7,$N27=8),BQ57*'4 PEF'!$E$8,IF($N27=9,BQ57*'4 PEF'!$E$7,IF($N27=10,BQ57*'4 PEF'!$E$6)))))</f>
        <v>18.180969696969694</v>
      </c>
      <c r="BR27" s="21">
        <f>BR57*'4 PEF'!$E$8</f>
        <v>32.110266666669489</v>
      </c>
      <c r="BS27" s="21">
        <f>BS57*'4 PEF'!$E$8</f>
        <v>13.491125492909854</v>
      </c>
      <c r="BT27" s="39">
        <f>BT57*'4 PEF'!$E$8</f>
        <v>-28.013888888888889</v>
      </c>
      <c r="BU27" s="40">
        <f t="shared" si="27"/>
        <v>61.533829294878871</v>
      </c>
    </row>
    <row r="28" spans="1:73" ht="15" customHeight="1" x14ac:dyDescent="0.25">
      <c r="A28" s="195"/>
      <c r="B28" s="18">
        <v>23</v>
      </c>
      <c r="C28" s="26">
        <f>VLOOKUP(M28,[1]aux!$A$2:$B$35,2)</f>
        <v>32</v>
      </c>
      <c r="D28" s="55"/>
      <c r="E28" s="55"/>
      <c r="F28" s="54"/>
      <c r="G28" s="54"/>
      <c r="H28" s="37">
        <f t="shared" si="28"/>
        <v>0</v>
      </c>
      <c r="I28" s="54">
        <v>4</v>
      </c>
      <c r="J28" s="54">
        <v>3</v>
      </c>
      <c r="K28" s="54">
        <v>2</v>
      </c>
      <c r="L28" s="54">
        <v>1</v>
      </c>
      <c r="M28" s="54">
        <f t="shared" si="6"/>
        <v>4321</v>
      </c>
      <c r="N28" s="54">
        <v>8</v>
      </c>
      <c r="O28" s="54">
        <v>0</v>
      </c>
      <c r="P28" s="54">
        <v>1</v>
      </c>
      <c r="Q28" s="54">
        <v>0</v>
      </c>
      <c r="R28" s="54">
        <v>2</v>
      </c>
      <c r="S28" s="54" t="s">
        <v>42</v>
      </c>
      <c r="T28" s="26">
        <f t="shared" si="7"/>
        <v>23</v>
      </c>
      <c r="U28" s="54">
        <v>1</v>
      </c>
      <c r="V28" s="54">
        <v>1</v>
      </c>
      <c r="W28" s="19"/>
      <c r="X28" s="11">
        <f>VLOOKUP($C28,[2]Paris!$BB$7:$BK$40,5)</f>
        <v>17</v>
      </c>
      <c r="Y28" s="11">
        <f>VLOOKUP($C28,[2]Paris!$BB$7:$BK$40,6)</f>
        <v>37</v>
      </c>
      <c r="Z28" s="11">
        <f>VLOOKUP($C28,[2]Paris!$BB$7:$BK$40,7)</f>
        <v>67</v>
      </c>
      <c r="AA28" s="11">
        <f>VLOOKUP($C28,[2]Paris!$BB$7:$BK$40,8)</f>
        <v>90</v>
      </c>
      <c r="AB28" s="11">
        <f>VLOOKUP($C28,[2]Paris!$BB$7:$BK$40,9)</f>
        <v>116</v>
      </c>
      <c r="AC28" s="11">
        <f>VLOOKUP($C28,[2]Paris!$BB$7:$BK$40,10)</f>
        <v>108</v>
      </c>
      <c r="AD28" s="12">
        <f t="shared" si="8"/>
        <v>0</v>
      </c>
      <c r="AE28" s="12">
        <f t="shared" si="9"/>
        <v>0</v>
      </c>
      <c r="AF28" s="12">
        <v>0</v>
      </c>
      <c r="AG28" s="12" t="s">
        <v>38</v>
      </c>
      <c r="AH28" s="12" t="s">
        <v>38</v>
      </c>
      <c r="AI28" s="12">
        <f t="shared" si="10"/>
        <v>133</v>
      </c>
      <c r="AJ28" s="12">
        <v>0</v>
      </c>
      <c r="AK28" s="12">
        <f t="shared" si="11"/>
        <v>148</v>
      </c>
      <c r="AL28" s="12">
        <f t="shared" si="12"/>
        <v>162</v>
      </c>
      <c r="AM28" s="12">
        <f t="shared" si="13"/>
        <v>185</v>
      </c>
      <c r="AN28" s="12">
        <f t="shared" si="14"/>
        <v>184</v>
      </c>
      <c r="AO28" s="14">
        <f t="shared" si="24"/>
        <v>499.89809666094163</v>
      </c>
      <c r="AP28" s="11">
        <f>VLOOKUP($C28,[1]Paris!$BB$7:$BK$40,5)</f>
        <v>17</v>
      </c>
      <c r="AQ28" s="11">
        <f>VLOOKUP($C28,[1]Paris!$BB$7:$BK$40,6)</f>
        <v>37</v>
      </c>
      <c r="AR28" s="11">
        <f>VLOOKUP($C28,[1]Paris!$BB$7:$BK$40,7)</f>
        <v>67</v>
      </c>
      <c r="AS28" s="11">
        <f>VLOOKUP($C28,[1]Paris!$BB$7:$BK$40,8)</f>
        <v>91</v>
      </c>
      <c r="AT28" s="11">
        <f>VLOOKUP($C28,[1]Paris!$BB$7:$BK$40,9)</f>
        <v>117</v>
      </c>
      <c r="AU28" s="11">
        <f>VLOOKUP($C28,[1]Paris!$BB$7:$BK$40,10)</f>
        <v>109</v>
      </c>
      <c r="AV28" s="12">
        <f t="shared" si="15"/>
        <v>0</v>
      </c>
      <c r="AW28" s="12">
        <f t="shared" si="16"/>
        <v>0</v>
      </c>
      <c r="AX28" s="12">
        <v>0</v>
      </c>
      <c r="AY28" s="12"/>
      <c r="AZ28" s="12"/>
      <c r="BA28" s="12">
        <f t="shared" si="17"/>
        <v>134</v>
      </c>
      <c r="BB28" s="12">
        <v>0</v>
      </c>
      <c r="BC28" s="12">
        <f t="shared" si="18"/>
        <v>149</v>
      </c>
      <c r="BD28" s="12">
        <f t="shared" si="19"/>
        <v>162</v>
      </c>
      <c r="BE28" s="12">
        <f t="shared" si="20"/>
        <v>186</v>
      </c>
      <c r="BF28" s="12">
        <f t="shared" si="21"/>
        <v>184</v>
      </c>
      <c r="BG28" s="14">
        <f t="shared" si="25"/>
        <v>264.98799307362094</v>
      </c>
      <c r="BH28" s="21">
        <f>IF($N28=2,BH58*'4 PEF'!$E$4,IF(OR($N28=3,$N28=4,$N28=5,$N28=6),BH58*'4 PEF'!$E$5,IF(OR($N28=7,$N28=8),BH58*'4 PEF'!$E$8,IF($N28=9,BH58*'4 PEF'!$E$7,IF($N28=10,BH58*'4 PEF'!$E$6)))))</f>
        <v>30.116488514977284</v>
      </c>
      <c r="BI28" s="21">
        <f>BI58*'4 PEF'!$E$8</f>
        <v>0</v>
      </c>
      <c r="BJ28" s="21">
        <f>IF($N28=2,BJ58*'4 PEF'!$E$4,IF(OR($N28=3,$N28=4,$N28=5,$N28=6),BJ58*'4 PEF'!$E$5,IF(OR($N28=7,$N28=8),BJ58*'4 PEF'!$E$8,IF($N28=9,BJ58*'4 PEF'!$E$7,IF($N28=10,BJ58*'4 PEF'!$E$6)))))</f>
        <v>7.6427363474013852</v>
      </c>
      <c r="BK28" s="21">
        <f>BK58*'4 PEF'!$E$8</f>
        <v>31.222934285711997</v>
      </c>
      <c r="BL28" s="21">
        <f>BL58*'4 PEF'!$E$8</f>
        <v>1.0878094245942436</v>
      </c>
      <c r="BM28" s="39">
        <f>BM58*'4 PEF'!$E$8</f>
        <v>-44.353571428571435</v>
      </c>
      <c r="BN28" s="40">
        <f t="shared" si="26"/>
        <v>25.716397144113479</v>
      </c>
      <c r="BO28" s="21">
        <f>IF($N28=2,BO58*'4 PEF'!$E$4,IF(OR($N28=3,$N28=4,$N28=5,$N28=6),BO58*'4 PEF'!$E$5,IF(OR($N28=7,$N28=8),BO58*'4 PEF'!$E$8,IF($N28=9,BO58*'4 PEF'!$E$7,IF($N28=10,BO58*'4 PEF'!$E$6)))))</f>
        <v>24.326881950947445</v>
      </c>
      <c r="BP28" s="21">
        <f>BP58*'4 PEF'!$E$8</f>
        <v>0</v>
      </c>
      <c r="BQ28" s="21">
        <f>IF($N28=2,BQ58*'4 PEF'!$E$4,IF(OR($N28=3,$N28=4,$N28=5,$N28=6),BQ58*'4 PEF'!$E$5,IF(OR($N28=7,$N28=8),BQ58*'4 PEF'!$E$8,IF($N28=9,BQ58*'4 PEF'!$E$7,IF($N28=10,BQ58*'4 PEF'!$E$6)))))</f>
        <v>11.65410513422615</v>
      </c>
      <c r="BR28" s="21">
        <f>BR58*'4 PEF'!$E$8</f>
        <v>32.110266666669489</v>
      </c>
      <c r="BS28" s="21">
        <f>BS58*'4 PEF'!$E$8</f>
        <v>1.0593676122714351</v>
      </c>
      <c r="BT28" s="39">
        <f>BT58*'4 PEF'!$E$8</f>
        <v>-28.013888888888889</v>
      </c>
      <c r="BU28" s="40">
        <f t="shared" si="27"/>
        <v>41.136732475225628</v>
      </c>
    </row>
    <row r="29" spans="1:73" ht="15" customHeight="1" x14ac:dyDescent="0.25">
      <c r="A29" s="195"/>
      <c r="B29" s="18">
        <v>24</v>
      </c>
      <c r="C29" s="26">
        <f>VLOOKUP(M29,[1]aux!$A$2:$B$35,2)</f>
        <v>32</v>
      </c>
      <c r="D29" s="55"/>
      <c r="E29" s="55"/>
      <c r="F29" s="54"/>
      <c r="G29" s="54"/>
      <c r="H29" s="37">
        <f t="shared" si="28"/>
        <v>0</v>
      </c>
      <c r="I29" s="54">
        <v>4</v>
      </c>
      <c r="J29" s="54">
        <v>3</v>
      </c>
      <c r="K29" s="54">
        <v>2</v>
      </c>
      <c r="L29" s="54">
        <v>1</v>
      </c>
      <c r="M29" s="54">
        <f t="shared" si="6"/>
        <v>4321</v>
      </c>
      <c r="N29" s="54">
        <v>9</v>
      </c>
      <c r="O29" s="54">
        <v>0</v>
      </c>
      <c r="P29" s="54">
        <v>2</v>
      </c>
      <c r="Q29" s="54">
        <v>0</v>
      </c>
      <c r="R29" s="54">
        <v>2</v>
      </c>
      <c r="S29" s="54" t="s">
        <v>42</v>
      </c>
      <c r="T29" s="26">
        <f t="shared" si="7"/>
        <v>24</v>
      </c>
      <c r="U29" s="54">
        <v>1</v>
      </c>
      <c r="V29" s="54">
        <v>0</v>
      </c>
      <c r="W29" s="19"/>
      <c r="X29" s="11">
        <f>VLOOKUP($C29,[2]Paris!$BB$7:$BK$40,5)</f>
        <v>17</v>
      </c>
      <c r="Y29" s="11">
        <f>VLOOKUP($C29,[2]Paris!$BB$7:$BK$40,6)</f>
        <v>37</v>
      </c>
      <c r="Z29" s="11">
        <f>VLOOKUP($C29,[2]Paris!$BB$7:$BK$40,7)</f>
        <v>67</v>
      </c>
      <c r="AA29" s="11">
        <f>VLOOKUP($C29,[2]Paris!$BB$7:$BK$40,8)</f>
        <v>90</v>
      </c>
      <c r="AB29" s="11">
        <f>VLOOKUP($C29,[2]Paris!$BB$7:$BK$40,9)</f>
        <v>116</v>
      </c>
      <c r="AC29" s="11">
        <f>VLOOKUP($C29,[2]Paris!$BB$7:$BK$40,10)</f>
        <v>108</v>
      </c>
      <c r="AD29" s="12">
        <f t="shared" si="8"/>
        <v>0</v>
      </c>
      <c r="AE29" s="12">
        <f t="shared" si="9"/>
        <v>0</v>
      </c>
      <c r="AF29" s="12">
        <v>0</v>
      </c>
      <c r="AG29" s="12" t="s">
        <v>38</v>
      </c>
      <c r="AH29" s="12" t="s">
        <v>38</v>
      </c>
      <c r="AI29" s="12">
        <f t="shared" si="10"/>
        <v>136</v>
      </c>
      <c r="AJ29" s="12">
        <v>0</v>
      </c>
      <c r="AK29" s="12">
        <f t="shared" si="11"/>
        <v>152</v>
      </c>
      <c r="AL29" s="12">
        <f t="shared" si="12"/>
        <v>162</v>
      </c>
      <c r="AM29" s="12">
        <f t="shared" si="13"/>
        <v>185</v>
      </c>
      <c r="AN29" s="12">
        <f t="shared" si="14"/>
        <v>0</v>
      </c>
      <c r="AO29" s="14">
        <f t="shared" si="24"/>
        <v>388.98656048793362</v>
      </c>
      <c r="AP29" s="11">
        <f>VLOOKUP($C29,[1]Paris!$BB$7:$BK$40,5)</f>
        <v>17</v>
      </c>
      <c r="AQ29" s="11">
        <f>VLOOKUP($C29,[1]Paris!$BB$7:$BK$40,6)</f>
        <v>37</v>
      </c>
      <c r="AR29" s="11">
        <f>VLOOKUP($C29,[1]Paris!$BB$7:$BK$40,7)</f>
        <v>67</v>
      </c>
      <c r="AS29" s="11">
        <f>VLOOKUP($C29,[1]Paris!$BB$7:$BK$40,8)</f>
        <v>91</v>
      </c>
      <c r="AT29" s="11">
        <f>VLOOKUP($C29,[1]Paris!$BB$7:$BK$40,9)</f>
        <v>117</v>
      </c>
      <c r="AU29" s="11">
        <f>VLOOKUP($C29,[1]Paris!$BB$7:$BK$40,10)</f>
        <v>109</v>
      </c>
      <c r="AV29" s="12">
        <f t="shared" si="15"/>
        <v>0</v>
      </c>
      <c r="AW29" s="12">
        <f t="shared" si="16"/>
        <v>0</v>
      </c>
      <c r="AX29" s="12">
        <v>0</v>
      </c>
      <c r="AY29" s="12"/>
      <c r="AZ29" s="12"/>
      <c r="BA29" s="12">
        <f t="shared" si="17"/>
        <v>138</v>
      </c>
      <c r="BB29" s="12">
        <v>0</v>
      </c>
      <c r="BC29" s="12">
        <f t="shared" si="18"/>
        <v>153</v>
      </c>
      <c r="BD29" s="12">
        <f t="shared" si="19"/>
        <v>162</v>
      </c>
      <c r="BE29" s="12">
        <f t="shared" si="20"/>
        <v>186</v>
      </c>
      <c r="BF29" s="12">
        <f t="shared" si="21"/>
        <v>0</v>
      </c>
      <c r="BG29" s="14">
        <f t="shared" si="25"/>
        <v>194.30033376177718</v>
      </c>
      <c r="BH29" s="21">
        <f>IF($N29=2,BH59*'4 PEF'!$E$4,IF(OR($N29=3,$N29=4,$N29=5,$N29=6),BH59*'4 PEF'!$E$5,IF(OR($N29=7,$N29=8),BH59*'4 PEF'!$E$8,IF($N29=9,BH59*'4 PEF'!$E$7,IF($N29=10,BH59*'4 PEF'!$E$6)))))</f>
        <v>47.61491181703893</v>
      </c>
      <c r="BI29" s="21">
        <f>BI59*'4 PEF'!$E$8</f>
        <v>0</v>
      </c>
      <c r="BJ29" s="21">
        <f>IF($N29=2,BJ59*'4 PEF'!$E$4,IF(OR($N29=3,$N29=4,$N29=5,$N29=6),BJ59*'4 PEF'!$E$5,IF(OR($N29=7,$N29=8),BJ59*'4 PEF'!$E$8,IF($N29=9,BJ59*'4 PEF'!$E$7,IF($N29=10,BJ59*'4 PEF'!$E$6)))))</f>
        <v>11.466857142857142</v>
      </c>
      <c r="BK29" s="21">
        <f>BK59*'4 PEF'!$E$8</f>
        <v>31.222934285711997</v>
      </c>
      <c r="BL29" s="21">
        <f>BL59*'4 PEF'!$E$8</f>
        <v>1.0878094245942436</v>
      </c>
      <c r="BM29" s="39">
        <f>BM59*'4 PEF'!$E$8</f>
        <v>0</v>
      </c>
      <c r="BN29" s="40">
        <f t="shared" si="26"/>
        <v>91.392512670202308</v>
      </c>
      <c r="BO29" s="21">
        <f>IF($N29=2,BO59*'4 PEF'!$E$4,IF(OR($N29=3,$N29=4,$N29=5,$N29=6),BO59*'4 PEF'!$E$5,IF(OR($N29=7,$N29=8),BO59*'4 PEF'!$E$8,IF($N29=9,BO59*'4 PEF'!$E$7,IF($N29=10,BO59*'4 PEF'!$E$6)))))</f>
        <v>39.991499281103287</v>
      </c>
      <c r="BP29" s="21">
        <f>BP59*'4 PEF'!$E$8</f>
        <v>0</v>
      </c>
      <c r="BQ29" s="21">
        <f>IF($N29=2,BQ59*'4 PEF'!$E$4,IF(OR($N29=3,$N29=4,$N29=5,$N29=6),BQ59*'4 PEF'!$E$5,IF(OR($N29=7,$N29=8),BQ59*'4 PEF'!$E$8,IF($N29=9,BQ59*'4 PEF'!$E$7,IF($N29=10,BQ59*'4 PEF'!$E$6)))))</f>
        <v>18.180969696969694</v>
      </c>
      <c r="BR29" s="21">
        <f>BR59*'4 PEF'!$E$8</f>
        <v>32.110266666669489</v>
      </c>
      <c r="BS29" s="21">
        <f>BS59*'4 PEF'!$E$8</f>
        <v>1.0593676122714351</v>
      </c>
      <c r="BT29" s="39">
        <f>BT59*'4 PEF'!$E$8</f>
        <v>0</v>
      </c>
      <c r="BU29" s="40">
        <f t="shared" si="27"/>
        <v>91.342103257013903</v>
      </c>
    </row>
    <row r="30" spans="1:73" ht="15" customHeight="1" x14ac:dyDescent="0.25">
      <c r="A30" s="195"/>
      <c r="B30" s="18">
        <v>25</v>
      </c>
      <c r="C30" s="26">
        <f>VLOOKUP(M30,[1]aux!$A$2:$B$35,2)</f>
        <v>32</v>
      </c>
      <c r="D30" s="55"/>
      <c r="E30" s="55"/>
      <c r="F30" s="54"/>
      <c r="G30" s="54"/>
      <c r="H30" s="37">
        <f t="shared" si="28"/>
        <v>0</v>
      </c>
      <c r="I30" s="54">
        <v>4</v>
      </c>
      <c r="J30" s="54">
        <v>3</v>
      </c>
      <c r="K30" s="54">
        <v>2</v>
      </c>
      <c r="L30" s="54">
        <v>1</v>
      </c>
      <c r="M30" s="54">
        <f t="shared" si="6"/>
        <v>4321</v>
      </c>
      <c r="N30" s="54">
        <v>9</v>
      </c>
      <c r="O30" s="54">
        <v>0</v>
      </c>
      <c r="P30" s="54">
        <v>2</v>
      </c>
      <c r="Q30" s="54">
        <v>0</v>
      </c>
      <c r="R30" s="54">
        <v>2</v>
      </c>
      <c r="S30" s="54" t="s">
        <v>42</v>
      </c>
      <c r="T30" s="26">
        <f t="shared" si="7"/>
        <v>24</v>
      </c>
      <c r="U30" s="54">
        <v>1</v>
      </c>
      <c r="V30" s="54">
        <v>0</v>
      </c>
      <c r="W30" s="19"/>
      <c r="X30" s="11">
        <f>VLOOKUP($C30,[2]Paris!$BB$7:$BK$40,5)</f>
        <v>17</v>
      </c>
      <c r="Y30" s="11">
        <f>VLOOKUP($C30,[2]Paris!$BB$7:$BK$40,6)</f>
        <v>37</v>
      </c>
      <c r="Z30" s="11">
        <f>VLOOKUP($C30,[2]Paris!$BB$7:$BK$40,7)</f>
        <v>67</v>
      </c>
      <c r="AA30" s="11">
        <f>VLOOKUP($C30,[2]Paris!$BB$7:$BK$40,8)</f>
        <v>90</v>
      </c>
      <c r="AB30" s="11">
        <f>VLOOKUP($C30,[2]Paris!$BB$7:$BK$40,9)</f>
        <v>116</v>
      </c>
      <c r="AC30" s="11">
        <f>VLOOKUP($C30,[2]Paris!$BB$7:$BK$40,10)</f>
        <v>108</v>
      </c>
      <c r="AD30" s="12">
        <f t="shared" si="8"/>
        <v>0</v>
      </c>
      <c r="AE30" s="12">
        <f t="shared" si="9"/>
        <v>0</v>
      </c>
      <c r="AF30" s="12">
        <v>0</v>
      </c>
      <c r="AG30" s="12" t="s">
        <v>38</v>
      </c>
      <c r="AH30" s="12" t="s">
        <v>38</v>
      </c>
      <c r="AI30" s="12">
        <f t="shared" si="10"/>
        <v>136</v>
      </c>
      <c r="AJ30" s="12">
        <v>0</v>
      </c>
      <c r="AK30" s="12">
        <f t="shared" si="11"/>
        <v>152</v>
      </c>
      <c r="AL30" s="12">
        <f t="shared" si="12"/>
        <v>162</v>
      </c>
      <c r="AM30" s="12">
        <f t="shared" si="13"/>
        <v>185</v>
      </c>
      <c r="AN30" s="12">
        <f t="shared" si="14"/>
        <v>0</v>
      </c>
      <c r="AO30" s="14">
        <f t="shared" si="24"/>
        <v>388.98656048793362</v>
      </c>
      <c r="AP30" s="11">
        <f>VLOOKUP($C30,[1]Paris!$BB$7:$BK$40,5)</f>
        <v>17</v>
      </c>
      <c r="AQ30" s="11">
        <f>VLOOKUP($C30,[1]Paris!$BB$7:$BK$40,6)</f>
        <v>37</v>
      </c>
      <c r="AR30" s="11">
        <f>VLOOKUP($C30,[1]Paris!$BB$7:$BK$40,7)</f>
        <v>67</v>
      </c>
      <c r="AS30" s="11">
        <f>VLOOKUP($C30,[1]Paris!$BB$7:$BK$40,8)</f>
        <v>91</v>
      </c>
      <c r="AT30" s="11">
        <f>VLOOKUP($C30,[1]Paris!$BB$7:$BK$40,9)</f>
        <v>117</v>
      </c>
      <c r="AU30" s="11">
        <f>VLOOKUP($C30,[1]Paris!$BB$7:$BK$40,10)</f>
        <v>109</v>
      </c>
      <c r="AV30" s="12">
        <f t="shared" si="15"/>
        <v>0</v>
      </c>
      <c r="AW30" s="12">
        <f t="shared" si="16"/>
        <v>0</v>
      </c>
      <c r="AX30" s="12">
        <v>0</v>
      </c>
      <c r="AY30" s="12"/>
      <c r="AZ30" s="12"/>
      <c r="BA30" s="12">
        <f t="shared" si="17"/>
        <v>138</v>
      </c>
      <c r="BB30" s="12">
        <v>0</v>
      </c>
      <c r="BC30" s="12">
        <f t="shared" si="18"/>
        <v>153</v>
      </c>
      <c r="BD30" s="12">
        <f t="shared" si="19"/>
        <v>162</v>
      </c>
      <c r="BE30" s="12">
        <f t="shared" si="20"/>
        <v>186</v>
      </c>
      <c r="BF30" s="12">
        <f t="shared" si="21"/>
        <v>0</v>
      </c>
      <c r="BG30" s="14">
        <f t="shared" si="25"/>
        <v>194.30033376177718</v>
      </c>
      <c r="BH30" s="21">
        <f>IF($N30=2,BH60*'4 PEF'!$E$4,IF(OR($N30=3,$N30=4,$N30=5,$N30=6),BH60*'4 PEF'!$E$5,IF(OR($N30=7,$N30=8),BH60*'4 PEF'!$E$8,IF($N30=9,BH60*'4 PEF'!$E$7,IF($N30=10,BH60*'4 PEF'!$E$6)))))</f>
        <v>47.61491181703893</v>
      </c>
      <c r="BI30" s="21">
        <f>BI60*'4 PEF'!$E$8</f>
        <v>0</v>
      </c>
      <c r="BJ30" s="21">
        <f>IF($N30=2,BJ60*'4 PEF'!$E$4,IF(OR($N30=3,$N30=4,$N30=5,$N30=6),BJ60*'4 PEF'!$E$5,IF(OR($N30=7,$N30=8),BJ60*'4 PEF'!$E$8,IF($N30=9,BJ60*'4 PEF'!$E$7,IF($N30=10,BJ60*'4 PEF'!$E$6)))))</f>
        <v>11.466857142857142</v>
      </c>
      <c r="BK30" s="21">
        <f>BK60*'4 PEF'!$E$8</f>
        <v>31.222934285711997</v>
      </c>
      <c r="BL30" s="21">
        <f>BL60*'4 PEF'!$E$8</f>
        <v>1.0878094245942436</v>
      </c>
      <c r="BM30" s="39">
        <f>BM60*'4 PEF'!$E$8</f>
        <v>0</v>
      </c>
      <c r="BN30" s="40">
        <f t="shared" si="26"/>
        <v>91.392512670202308</v>
      </c>
      <c r="BO30" s="21">
        <f>IF($N30=2,BO60*'4 PEF'!$E$4,IF(OR($N30=3,$N30=4,$N30=5,$N30=6),BO60*'4 PEF'!$E$5,IF(OR($N30=7,$N30=8),BO60*'4 PEF'!$E$8,IF($N30=9,BO60*'4 PEF'!$E$7,IF($N30=10,BO60*'4 PEF'!$E$6)))))</f>
        <v>39.991499281103287</v>
      </c>
      <c r="BP30" s="21">
        <f>BP60*'4 PEF'!$E$8</f>
        <v>0</v>
      </c>
      <c r="BQ30" s="21">
        <f>IF($N30=2,BQ60*'4 PEF'!$E$4,IF(OR($N30=3,$N30=4,$N30=5,$N30=6),BQ60*'4 PEF'!$E$5,IF(OR($N30=7,$N30=8),BQ60*'4 PEF'!$E$8,IF($N30=9,BQ60*'4 PEF'!$E$7,IF($N30=10,BQ60*'4 PEF'!$E$6)))))</f>
        <v>18.180969696969694</v>
      </c>
      <c r="BR30" s="21">
        <f>BR60*'4 PEF'!$E$8</f>
        <v>32.110266666669489</v>
      </c>
      <c r="BS30" s="21">
        <f>BS60*'4 PEF'!$E$8</f>
        <v>1.0593676122714351</v>
      </c>
      <c r="BT30" s="39">
        <f>BT60*'4 PEF'!$E$8</f>
        <v>0</v>
      </c>
      <c r="BU30" s="40">
        <f t="shared" si="27"/>
        <v>91.342103257013903</v>
      </c>
    </row>
    <row r="31" spans="1:73" ht="15" customHeight="1" x14ac:dyDescent="0.25">
      <c r="A31" s="195"/>
      <c r="B31" s="18">
        <v>26</v>
      </c>
      <c r="C31" s="26">
        <f>VLOOKUP(M31,[1]aux!$A$2:$B$35,2)</f>
        <v>32</v>
      </c>
      <c r="D31" s="55"/>
      <c r="E31" s="55"/>
      <c r="F31" s="54"/>
      <c r="G31" s="54"/>
      <c r="H31" s="37">
        <f t="shared" si="28"/>
        <v>0</v>
      </c>
      <c r="I31" s="54">
        <v>4</v>
      </c>
      <c r="J31" s="54">
        <v>3</v>
      </c>
      <c r="K31" s="54">
        <v>2</v>
      </c>
      <c r="L31" s="54">
        <v>1</v>
      </c>
      <c r="M31" s="54">
        <f t="shared" si="6"/>
        <v>4321</v>
      </c>
      <c r="N31" s="54">
        <v>8</v>
      </c>
      <c r="O31" s="54">
        <v>0</v>
      </c>
      <c r="P31" s="54">
        <v>1</v>
      </c>
      <c r="Q31" s="54">
        <v>0</v>
      </c>
      <c r="R31" s="54">
        <v>2</v>
      </c>
      <c r="S31" s="54" t="s">
        <v>42</v>
      </c>
      <c r="T31" s="26">
        <f t="shared" si="7"/>
        <v>23</v>
      </c>
      <c r="U31" s="54">
        <v>1</v>
      </c>
      <c r="V31" s="54">
        <v>1</v>
      </c>
      <c r="W31" s="19"/>
      <c r="X31" s="11">
        <f>VLOOKUP($C31,[2]Paris!$BB$7:$BK$40,5)</f>
        <v>17</v>
      </c>
      <c r="Y31" s="11">
        <f>VLOOKUP($C31,[2]Paris!$BB$7:$BK$40,6)</f>
        <v>37</v>
      </c>
      <c r="Z31" s="11">
        <f>VLOOKUP($C31,[2]Paris!$BB$7:$BK$40,7)</f>
        <v>67</v>
      </c>
      <c r="AA31" s="11">
        <f>VLOOKUP($C31,[2]Paris!$BB$7:$BK$40,8)</f>
        <v>90</v>
      </c>
      <c r="AB31" s="11">
        <f>VLOOKUP($C31,[2]Paris!$BB$7:$BK$40,9)</f>
        <v>116</v>
      </c>
      <c r="AC31" s="11">
        <f>VLOOKUP($C31,[2]Paris!$BB$7:$BK$40,10)</f>
        <v>108</v>
      </c>
      <c r="AD31" s="12">
        <f t="shared" si="8"/>
        <v>0</v>
      </c>
      <c r="AE31" s="12">
        <f t="shared" si="9"/>
        <v>0</v>
      </c>
      <c r="AF31" s="12">
        <v>0</v>
      </c>
      <c r="AG31" s="12" t="s">
        <v>38</v>
      </c>
      <c r="AH31" s="12" t="s">
        <v>38</v>
      </c>
      <c r="AI31" s="12">
        <f t="shared" si="10"/>
        <v>133</v>
      </c>
      <c r="AJ31" s="12">
        <v>0</v>
      </c>
      <c r="AK31" s="12">
        <f t="shared" si="11"/>
        <v>148</v>
      </c>
      <c r="AL31" s="12">
        <f t="shared" si="12"/>
        <v>162</v>
      </c>
      <c r="AM31" s="12">
        <f t="shared" si="13"/>
        <v>185</v>
      </c>
      <c r="AN31" s="12">
        <f t="shared" si="14"/>
        <v>184</v>
      </c>
      <c r="AO31" s="14">
        <f t="shared" si="24"/>
        <v>499.89809666094163</v>
      </c>
      <c r="AP31" s="11">
        <f>VLOOKUP($C31,[1]Paris!$BB$7:$BK$40,5)</f>
        <v>17</v>
      </c>
      <c r="AQ31" s="11">
        <f>VLOOKUP($C31,[1]Paris!$BB$7:$BK$40,6)</f>
        <v>37</v>
      </c>
      <c r="AR31" s="11">
        <f>VLOOKUP($C31,[1]Paris!$BB$7:$BK$40,7)</f>
        <v>67</v>
      </c>
      <c r="AS31" s="11">
        <f>VLOOKUP($C31,[1]Paris!$BB$7:$BK$40,8)</f>
        <v>91</v>
      </c>
      <c r="AT31" s="11">
        <f>VLOOKUP($C31,[1]Paris!$BB$7:$BK$40,9)</f>
        <v>117</v>
      </c>
      <c r="AU31" s="11">
        <f>VLOOKUP($C31,[1]Paris!$BB$7:$BK$40,10)</f>
        <v>109</v>
      </c>
      <c r="AV31" s="12">
        <f t="shared" si="15"/>
        <v>0</v>
      </c>
      <c r="AW31" s="12">
        <f t="shared" si="16"/>
        <v>0</v>
      </c>
      <c r="AX31" s="12">
        <v>0</v>
      </c>
      <c r="AY31" s="12"/>
      <c r="AZ31" s="12"/>
      <c r="BA31" s="12">
        <f t="shared" si="17"/>
        <v>134</v>
      </c>
      <c r="BB31" s="12">
        <v>0</v>
      </c>
      <c r="BC31" s="12">
        <f t="shared" si="18"/>
        <v>149</v>
      </c>
      <c r="BD31" s="12">
        <f t="shared" si="19"/>
        <v>162</v>
      </c>
      <c r="BE31" s="12">
        <f t="shared" si="20"/>
        <v>186</v>
      </c>
      <c r="BF31" s="12">
        <f t="shared" si="21"/>
        <v>184</v>
      </c>
      <c r="BG31" s="14">
        <f t="shared" si="25"/>
        <v>264.98799307362094</v>
      </c>
      <c r="BH31" s="21">
        <f>IF($N31=2,BH61*'4 PEF'!$E$4,IF(OR($N31=3,$N31=4,$N31=5,$N31=6),BH61*'4 PEF'!$E$5,IF(OR($N31=7,$N31=8),BH61*'4 PEF'!$E$8,IF($N31=9,BH61*'4 PEF'!$E$7,IF($N31=10,BH61*'4 PEF'!$E$6)))))</f>
        <v>30.116488514977284</v>
      </c>
      <c r="BI31" s="21">
        <f>BI61*'4 PEF'!$E$8</f>
        <v>0</v>
      </c>
      <c r="BJ31" s="21">
        <f>IF($N31=2,BJ61*'4 PEF'!$E$4,IF(OR($N31=3,$N31=4,$N31=5,$N31=6),BJ61*'4 PEF'!$E$5,IF(OR($N31=7,$N31=8),BJ61*'4 PEF'!$E$8,IF($N31=9,BJ61*'4 PEF'!$E$7,IF($N31=10,BJ61*'4 PEF'!$E$6)))))</f>
        <v>7.6427363474013852</v>
      </c>
      <c r="BK31" s="21">
        <f>BK61*'4 PEF'!$E$8</f>
        <v>31.222934285711997</v>
      </c>
      <c r="BL31" s="21">
        <f>BL61*'4 PEF'!$E$8</f>
        <v>1.0878094245942436</v>
      </c>
      <c r="BM31" s="39">
        <f>BM61*'4 PEF'!$E$8</f>
        <v>-44.353571428571435</v>
      </c>
      <c r="BN31" s="40">
        <f t="shared" si="26"/>
        <v>25.716397144113479</v>
      </c>
      <c r="BO31" s="21">
        <f>IF($N31=2,BO61*'4 PEF'!$E$4,IF(OR($N31=3,$N31=4,$N31=5,$N31=6),BO61*'4 PEF'!$E$5,IF(OR($N31=7,$N31=8),BO61*'4 PEF'!$E$8,IF($N31=9,BO61*'4 PEF'!$E$7,IF($N31=10,BO61*'4 PEF'!$E$6)))))</f>
        <v>24.326881950947445</v>
      </c>
      <c r="BP31" s="21">
        <f>BP61*'4 PEF'!$E$8</f>
        <v>0</v>
      </c>
      <c r="BQ31" s="21">
        <f>IF($N31=2,BQ61*'4 PEF'!$E$4,IF(OR($N31=3,$N31=4,$N31=5,$N31=6),BQ61*'4 PEF'!$E$5,IF(OR($N31=7,$N31=8),BQ61*'4 PEF'!$E$8,IF($N31=9,BQ61*'4 PEF'!$E$7,IF($N31=10,BQ61*'4 PEF'!$E$6)))))</f>
        <v>11.65410513422615</v>
      </c>
      <c r="BR31" s="21">
        <f>BR61*'4 PEF'!$E$8</f>
        <v>32.110266666669489</v>
      </c>
      <c r="BS31" s="21">
        <f>BS61*'4 PEF'!$E$8</f>
        <v>1.0593676122714351</v>
      </c>
      <c r="BT31" s="39">
        <f>BT61*'4 PEF'!$E$8</f>
        <v>-28.013888888888889</v>
      </c>
      <c r="BU31" s="40">
        <f t="shared" si="27"/>
        <v>41.136732475225628</v>
      </c>
    </row>
    <row r="32" spans="1:73" ht="15" customHeight="1" x14ac:dyDescent="0.25">
      <c r="A32" s="196"/>
      <c r="B32" s="18">
        <v>27</v>
      </c>
      <c r="C32" s="26">
        <f>VLOOKUP(M32,[1]aux!$A$2:$B$35,2)</f>
        <v>32</v>
      </c>
      <c r="D32" s="55"/>
      <c r="E32" s="55"/>
      <c r="F32" s="54"/>
      <c r="G32" s="54"/>
      <c r="H32" s="37">
        <f t="shared" si="28"/>
        <v>0</v>
      </c>
      <c r="I32" s="54">
        <v>4</v>
      </c>
      <c r="J32" s="54">
        <v>3</v>
      </c>
      <c r="K32" s="54">
        <v>2</v>
      </c>
      <c r="L32" s="54">
        <v>1</v>
      </c>
      <c r="M32" s="54">
        <f t="shared" si="6"/>
        <v>4321</v>
      </c>
      <c r="N32" s="55">
        <v>8</v>
      </c>
      <c r="O32" s="55">
        <v>0</v>
      </c>
      <c r="P32" s="54">
        <v>1</v>
      </c>
      <c r="Q32" s="54">
        <v>0</v>
      </c>
      <c r="R32" s="54">
        <v>2</v>
      </c>
      <c r="S32" s="54" t="s">
        <v>42</v>
      </c>
      <c r="T32" s="26">
        <f t="shared" si="7"/>
        <v>23</v>
      </c>
      <c r="U32" s="54">
        <v>1</v>
      </c>
      <c r="V32" s="54">
        <v>1</v>
      </c>
      <c r="W32" s="8"/>
      <c r="X32" s="11">
        <f>VLOOKUP($C32,[2]Paris!$BB$7:$BK$40,5)</f>
        <v>17</v>
      </c>
      <c r="Y32" s="11">
        <f>VLOOKUP($C32,[2]Paris!$BB$7:$BK$40,6)</f>
        <v>37</v>
      </c>
      <c r="Z32" s="11">
        <f>VLOOKUP($C32,[2]Paris!$BB$7:$BK$40,7)</f>
        <v>67</v>
      </c>
      <c r="AA32" s="11">
        <f>VLOOKUP($C32,[2]Paris!$BB$7:$BK$40,8)</f>
        <v>90</v>
      </c>
      <c r="AB32" s="11">
        <f>VLOOKUP($C32,[2]Paris!$BB$7:$BK$40,9)</f>
        <v>116</v>
      </c>
      <c r="AC32" s="11">
        <f>VLOOKUP($C32,[2]Paris!$BB$7:$BK$40,10)</f>
        <v>108</v>
      </c>
      <c r="AD32" s="12">
        <f t="shared" si="8"/>
        <v>0</v>
      </c>
      <c r="AE32" s="12">
        <f t="shared" si="9"/>
        <v>0</v>
      </c>
      <c r="AF32" s="12">
        <v>0</v>
      </c>
      <c r="AG32" s="12" t="s">
        <v>38</v>
      </c>
      <c r="AH32" s="12" t="s">
        <v>38</v>
      </c>
      <c r="AI32" s="12">
        <f t="shared" si="10"/>
        <v>133</v>
      </c>
      <c r="AJ32" s="12">
        <v>0</v>
      </c>
      <c r="AK32" s="12">
        <f t="shared" si="11"/>
        <v>148</v>
      </c>
      <c r="AL32" s="12">
        <f t="shared" si="12"/>
        <v>162</v>
      </c>
      <c r="AM32" s="12">
        <f t="shared" si="13"/>
        <v>185</v>
      </c>
      <c r="AN32" s="12">
        <f t="shared" si="14"/>
        <v>184</v>
      </c>
      <c r="AO32" s="14">
        <f t="shared" si="24"/>
        <v>499.89809666094163</v>
      </c>
      <c r="AP32" s="11">
        <f>VLOOKUP($C32,[1]Paris!$BB$7:$BK$40,5)</f>
        <v>17</v>
      </c>
      <c r="AQ32" s="11">
        <f>VLOOKUP($C32,[1]Paris!$BB$7:$BK$40,6)</f>
        <v>37</v>
      </c>
      <c r="AR32" s="11">
        <f>VLOOKUP($C32,[1]Paris!$BB$7:$BK$40,7)</f>
        <v>67</v>
      </c>
      <c r="AS32" s="11">
        <f>VLOOKUP($C32,[1]Paris!$BB$7:$BK$40,8)</f>
        <v>91</v>
      </c>
      <c r="AT32" s="11">
        <f>VLOOKUP($C32,[1]Paris!$BB$7:$BK$40,9)</f>
        <v>117</v>
      </c>
      <c r="AU32" s="11">
        <f>VLOOKUP($C32,[1]Paris!$BB$7:$BK$40,10)</f>
        <v>109</v>
      </c>
      <c r="AV32" s="12">
        <f t="shared" si="15"/>
        <v>0</v>
      </c>
      <c r="AW32" s="12">
        <f t="shared" si="16"/>
        <v>0</v>
      </c>
      <c r="AX32" s="12">
        <v>0</v>
      </c>
      <c r="AY32" s="12"/>
      <c r="AZ32" s="12"/>
      <c r="BA32" s="12">
        <f t="shared" si="17"/>
        <v>134</v>
      </c>
      <c r="BB32" s="12">
        <v>0</v>
      </c>
      <c r="BC32" s="12">
        <f t="shared" si="18"/>
        <v>149</v>
      </c>
      <c r="BD32" s="12">
        <f t="shared" si="19"/>
        <v>162</v>
      </c>
      <c r="BE32" s="12">
        <f t="shared" si="20"/>
        <v>186</v>
      </c>
      <c r="BF32" s="12">
        <f t="shared" si="21"/>
        <v>184</v>
      </c>
      <c r="BG32" s="14">
        <f t="shared" si="25"/>
        <v>264.98799307362094</v>
      </c>
      <c r="BH32" s="21">
        <f>IF($N32=2,BH62*'4 PEF'!$E$4,IF(OR($N32=3,$N32=4,$N32=5,$N32=6),BH62*'4 PEF'!$E$5,IF(OR($N32=7,$N32=8),BH62*'4 PEF'!$E$8,IF($N32=9,BH62*'4 PEF'!$E$7,IF($N32=10,BH62*'4 PEF'!$E$6)))))</f>
        <v>30.116488514977284</v>
      </c>
      <c r="BI32" s="21">
        <f>BI62*'4 PEF'!$E$8</f>
        <v>0</v>
      </c>
      <c r="BJ32" s="21">
        <f>IF($N32=2,BJ62*'4 PEF'!$E$4,IF(OR($N32=3,$N32=4,$N32=5,$N32=6),BJ62*'4 PEF'!$E$5,IF(OR($N32=7,$N32=8),BJ62*'4 PEF'!$E$8,IF($N32=9,BJ62*'4 PEF'!$E$7,IF($N32=10,BJ62*'4 PEF'!$E$6)))))</f>
        <v>7.6427363474013852</v>
      </c>
      <c r="BK32" s="21">
        <f>BK62*'4 PEF'!$E$8</f>
        <v>31.222934285711997</v>
      </c>
      <c r="BL32" s="21">
        <f>BL62*'4 PEF'!$E$8</f>
        <v>1.0878094245942436</v>
      </c>
      <c r="BM32" s="39">
        <f>BM62*'4 PEF'!$E$8</f>
        <v>-44.353571428571435</v>
      </c>
      <c r="BN32" s="40">
        <f t="shared" si="26"/>
        <v>25.716397144113479</v>
      </c>
      <c r="BO32" s="21">
        <f>IF($N32=2,BO62*'4 PEF'!$E$4,IF(OR($N32=3,$N32=4,$N32=5,$N32=6),BO62*'4 PEF'!$E$5,IF(OR($N32=7,$N32=8),BO62*'4 PEF'!$E$8,IF($N32=9,BO62*'4 PEF'!$E$7,IF($N32=10,BO62*'4 PEF'!$E$6)))))</f>
        <v>24.326881950947445</v>
      </c>
      <c r="BP32" s="21">
        <f>BP62*'4 PEF'!$E$8</f>
        <v>0</v>
      </c>
      <c r="BQ32" s="21">
        <f>IF($N32=2,BQ62*'4 PEF'!$E$4,IF(OR($N32=3,$N32=4,$N32=5,$N32=6),BQ62*'4 PEF'!$E$5,IF(OR($N32=7,$N32=8),BQ62*'4 PEF'!$E$8,IF($N32=9,BQ62*'4 PEF'!$E$7,IF($N32=10,BQ62*'4 PEF'!$E$6)))))</f>
        <v>11.65410513422615</v>
      </c>
      <c r="BR32" s="21">
        <f>BR62*'4 PEF'!$E$8</f>
        <v>32.110266666669489</v>
      </c>
      <c r="BS32" s="21">
        <f>BS62*'4 PEF'!$E$8</f>
        <v>1.0593676122714351</v>
      </c>
      <c r="BT32" s="39">
        <f>BT62*'4 PEF'!$E$8</f>
        <v>-28.013888888888889</v>
      </c>
      <c r="BU32" s="40">
        <f t="shared" si="27"/>
        <v>41.136732475225628</v>
      </c>
    </row>
    <row r="33" spans="1:73" ht="27" customHeight="1" x14ac:dyDescent="0.25">
      <c r="A33" s="30"/>
      <c r="B33" s="31"/>
      <c r="C33" s="31"/>
      <c r="D33" s="31"/>
      <c r="E33" s="31"/>
      <c r="F33" s="31"/>
      <c r="G33" s="31"/>
      <c r="H33" s="31"/>
      <c r="I33" s="31"/>
      <c r="J33" s="31"/>
      <c r="K33" s="31"/>
      <c r="L33" s="31"/>
      <c r="M33" s="31"/>
      <c r="N33" s="31"/>
      <c r="O33" s="31"/>
      <c r="P33" s="31"/>
      <c r="Q33" s="31"/>
      <c r="R33" s="31"/>
      <c r="S33" s="31"/>
      <c r="T33" s="31"/>
      <c r="U33" s="31"/>
      <c r="V33" s="31"/>
      <c r="W33" s="32"/>
      <c r="X33" s="31"/>
      <c r="Y33" s="31"/>
      <c r="Z33" s="31"/>
      <c r="AA33" s="31"/>
      <c r="AB33" s="31"/>
      <c r="AC33" s="31"/>
      <c r="AD33" s="31"/>
      <c r="AE33" s="31"/>
      <c r="AF33" s="31"/>
      <c r="AG33" s="31"/>
      <c r="AH33" s="31"/>
      <c r="AI33" s="31"/>
      <c r="AJ33" s="31"/>
      <c r="AK33" s="31"/>
      <c r="AL33" s="31"/>
      <c r="AM33" s="31"/>
      <c r="AN33" s="31"/>
      <c r="AO33" s="33"/>
      <c r="AP33" s="31"/>
      <c r="AQ33" s="31"/>
      <c r="AR33" s="31"/>
      <c r="AS33" s="31"/>
      <c r="AT33" s="31"/>
      <c r="AU33" s="31"/>
      <c r="AV33" s="31"/>
      <c r="AW33" s="31"/>
      <c r="AX33" s="31"/>
      <c r="AY33" s="31"/>
      <c r="AZ33" s="31"/>
      <c r="BA33" s="31"/>
      <c r="BB33" s="31"/>
      <c r="BC33" s="31"/>
      <c r="BD33" s="31"/>
      <c r="BE33" s="31"/>
      <c r="BF33" s="31"/>
      <c r="BG33" s="33"/>
      <c r="BH33" s="34"/>
      <c r="BI33" s="34"/>
      <c r="BJ33" s="34"/>
      <c r="BK33" s="34"/>
      <c r="BL33" s="34"/>
      <c r="BM33" s="34"/>
      <c r="BN33" s="34"/>
      <c r="BO33" s="34"/>
      <c r="BP33" s="34"/>
      <c r="BQ33" s="34"/>
      <c r="BR33" s="34"/>
      <c r="BS33" s="34"/>
      <c r="BT33" s="34"/>
      <c r="BU33" s="34"/>
    </row>
    <row r="34" spans="1:73" ht="15.75" thickBot="1" x14ac:dyDescent="0.3">
      <c r="BH34" s="178" t="s">
        <v>106</v>
      </c>
      <c r="BI34" s="179"/>
      <c r="BJ34" s="179"/>
      <c r="BK34" s="179"/>
      <c r="BL34" s="179"/>
      <c r="BM34" s="179"/>
      <c r="BN34" s="184"/>
      <c r="BO34" s="178" t="s">
        <v>107</v>
      </c>
      <c r="BP34" s="179"/>
      <c r="BQ34" s="179"/>
      <c r="BR34" s="179"/>
      <c r="BS34" s="179"/>
      <c r="BT34" s="179"/>
      <c r="BU34" s="184"/>
    </row>
    <row r="35" spans="1:73" ht="32.25" customHeight="1" thickTop="1" thickBot="1" x14ac:dyDescent="0.3">
      <c r="B35" s="28" t="s">
        <v>1</v>
      </c>
      <c r="C35" s="28" t="s">
        <v>51</v>
      </c>
      <c r="D35" s="29" t="s">
        <v>47</v>
      </c>
      <c r="E35" s="29" t="s">
        <v>48</v>
      </c>
      <c r="F35" s="29" t="s">
        <v>49</v>
      </c>
      <c r="G35" s="29" t="s">
        <v>24</v>
      </c>
      <c r="H35" s="29" t="s">
        <v>13</v>
      </c>
      <c r="I35" s="28" t="s">
        <v>19</v>
      </c>
      <c r="J35" s="28" t="s">
        <v>12</v>
      </c>
      <c r="K35" s="28" t="s">
        <v>34</v>
      </c>
      <c r="L35" s="28" t="s">
        <v>13</v>
      </c>
      <c r="M35" s="29"/>
      <c r="N35" s="29" t="s">
        <v>17</v>
      </c>
      <c r="O35" s="29" t="s">
        <v>18</v>
      </c>
      <c r="P35" s="29" t="s">
        <v>53</v>
      </c>
      <c r="Q35" s="29" t="s">
        <v>54</v>
      </c>
      <c r="R35" s="29" t="s">
        <v>34</v>
      </c>
      <c r="S35" s="29" t="s">
        <v>24</v>
      </c>
      <c r="T35" s="57" t="s">
        <v>20</v>
      </c>
      <c r="U35" s="57" t="s">
        <v>92</v>
      </c>
      <c r="V35" s="57" t="s">
        <v>93</v>
      </c>
      <c r="W35" s="10"/>
      <c r="X35" s="13" t="s">
        <v>11</v>
      </c>
      <c r="Y35" s="13" t="s">
        <v>12</v>
      </c>
      <c r="Z35" s="13" t="s">
        <v>14</v>
      </c>
      <c r="AA35" s="13" t="s">
        <v>15</v>
      </c>
      <c r="AB35" s="13" t="s">
        <v>21</v>
      </c>
      <c r="AC35" s="13" t="s">
        <v>23</v>
      </c>
      <c r="AD35" s="13" t="s">
        <v>100</v>
      </c>
      <c r="AE35" s="13" t="s">
        <v>101</v>
      </c>
      <c r="AF35" s="13" t="s">
        <v>24</v>
      </c>
      <c r="AG35" s="13" t="s">
        <v>108</v>
      </c>
      <c r="AH35" s="13" t="s">
        <v>109</v>
      </c>
      <c r="AI35" s="13" t="s">
        <v>17</v>
      </c>
      <c r="AJ35" s="13" t="s">
        <v>18</v>
      </c>
      <c r="AK35" s="13" t="s">
        <v>19</v>
      </c>
      <c r="AL35" s="13" t="s">
        <v>102</v>
      </c>
      <c r="AM35" s="13" t="s">
        <v>99</v>
      </c>
      <c r="AN35" s="13" t="s">
        <v>16</v>
      </c>
      <c r="AO35" s="16" t="s">
        <v>191</v>
      </c>
      <c r="AP35" s="13" t="s">
        <v>25</v>
      </c>
      <c r="AQ35" s="13" t="s">
        <v>26</v>
      </c>
      <c r="AR35" s="13" t="s">
        <v>27</v>
      </c>
      <c r="AS35" s="13" t="s">
        <v>28</v>
      </c>
      <c r="AT35" s="13" t="s">
        <v>21</v>
      </c>
      <c r="AU35" s="13" t="s">
        <v>23</v>
      </c>
      <c r="AV35" s="13" t="s">
        <v>116</v>
      </c>
      <c r="AW35" s="13" t="s">
        <v>117</v>
      </c>
      <c r="AX35" s="13" t="s">
        <v>24</v>
      </c>
      <c r="AY35" s="13"/>
      <c r="AZ35" s="13"/>
      <c r="BA35" s="13" t="s">
        <v>118</v>
      </c>
      <c r="BB35" s="13" t="s">
        <v>18</v>
      </c>
      <c r="BC35" s="13" t="s">
        <v>31</v>
      </c>
      <c r="BD35" s="13" t="s">
        <v>102</v>
      </c>
      <c r="BE35" s="13" t="s">
        <v>119</v>
      </c>
      <c r="BF35" s="13" t="s">
        <v>16</v>
      </c>
      <c r="BG35" s="16" t="s">
        <v>192</v>
      </c>
      <c r="BH35" s="62" t="s">
        <v>33</v>
      </c>
      <c r="BI35" s="62" t="s">
        <v>34</v>
      </c>
      <c r="BJ35" s="62" t="s">
        <v>20</v>
      </c>
      <c r="BK35" s="62" t="s">
        <v>24</v>
      </c>
      <c r="BL35" s="62" t="s">
        <v>35</v>
      </c>
      <c r="BM35" s="62" t="s">
        <v>36</v>
      </c>
      <c r="BN35" s="62" t="s">
        <v>38</v>
      </c>
      <c r="BO35" s="62" t="s">
        <v>33</v>
      </c>
      <c r="BP35" s="62" t="s">
        <v>34</v>
      </c>
      <c r="BQ35" s="62" t="s">
        <v>20</v>
      </c>
      <c r="BR35" s="62" t="s">
        <v>24</v>
      </c>
      <c r="BS35" s="62" t="s">
        <v>35</v>
      </c>
      <c r="BT35" s="62" t="s">
        <v>36</v>
      </c>
      <c r="BU35" s="62" t="s">
        <v>38</v>
      </c>
    </row>
    <row r="36" spans="1:73" ht="15" customHeight="1" x14ac:dyDescent="0.25">
      <c r="A36" s="194">
        <v>2010</v>
      </c>
      <c r="B36" s="17">
        <v>1</v>
      </c>
      <c r="C36" s="26">
        <f t="shared" ref="C36:W36" si="29">IF(C6="","",C6)</f>
        <v>1</v>
      </c>
      <c r="D36" s="54" t="str">
        <f t="shared" si="29"/>
        <v>-</v>
      </c>
      <c r="E36" s="54" t="str">
        <f t="shared" si="29"/>
        <v>-</v>
      </c>
      <c r="F36" s="54" t="str">
        <f t="shared" si="29"/>
        <v>o</v>
      </c>
      <c r="G36" s="54" t="str">
        <f t="shared" si="29"/>
        <v>o</v>
      </c>
      <c r="H36" s="54">
        <f t="shared" si="29"/>
        <v>0</v>
      </c>
      <c r="I36" s="54">
        <f t="shared" si="29"/>
        <v>1</v>
      </c>
      <c r="J36" s="54">
        <f t="shared" si="29"/>
        <v>1</v>
      </c>
      <c r="K36" s="54">
        <f t="shared" si="29"/>
        <v>1</v>
      </c>
      <c r="L36" s="54">
        <f t="shared" si="29"/>
        <v>1</v>
      </c>
      <c r="M36" s="54">
        <f t="shared" si="29"/>
        <v>1111</v>
      </c>
      <c r="N36" s="54">
        <f t="shared" si="29"/>
        <v>2</v>
      </c>
      <c r="O36" s="54">
        <f t="shared" si="29"/>
        <v>0</v>
      </c>
      <c r="P36" s="54">
        <f t="shared" si="29"/>
        <v>2</v>
      </c>
      <c r="Q36" s="54">
        <f t="shared" si="29"/>
        <v>0</v>
      </c>
      <c r="R36" s="54">
        <f t="shared" si="29"/>
        <v>1</v>
      </c>
      <c r="S36" s="54" t="str">
        <f t="shared" si="29"/>
        <v>o</v>
      </c>
      <c r="T36" s="26">
        <f t="shared" si="29"/>
        <v>14</v>
      </c>
      <c r="U36" s="54">
        <f t="shared" si="29"/>
        <v>0</v>
      </c>
      <c r="V36" s="54">
        <f t="shared" si="29"/>
        <v>0</v>
      </c>
      <c r="W36" s="7" t="str">
        <f t="shared" si="29"/>
        <v/>
      </c>
      <c r="X36" s="23">
        <f>IF(X6&gt;0,VLOOKUP(X6,'[3]2010_Envelope'!$BH$6:$CR$128,10),"")</f>
        <v>46.323642857142858</v>
      </c>
      <c r="Y36" s="23">
        <f>IF(Y6&gt;0,VLOOKUP(Y6,'[3]2010_Envelope'!$BH$6:$CR$128,10),"")</f>
        <v>36.483750000000001</v>
      </c>
      <c r="Z36" s="23" t="str">
        <f>IF(Z6&gt;0,VLOOKUP(Z6,'[3]2010_Envelope'!$BH$6:$CR$128,10),"")</f>
        <v/>
      </c>
      <c r="AA36" s="23">
        <f>IF(AA6&gt;0,VLOOKUP(AA6,'[3]2010_Envelope'!$BH$6:$CR$128,10),"")</f>
        <v>24.711857142857145</v>
      </c>
      <c r="AB36" s="23" t="str">
        <f>IF(AB6&gt;0,VLOOKUP(AB6,'[3]2010_Envelope'!$BH$6:$CR$128,10),"")</f>
        <v/>
      </c>
      <c r="AC36" s="23">
        <f>IF(AC6&gt;0,VLOOKUP(AC6,'[3]2010_Envelope'!$BH$6:$CR$128,10),"")</f>
        <v>14.773392857142857</v>
      </c>
      <c r="AD36" s="22" t="str">
        <f>IF(AD6&gt;0,VLOOKUP(AD6,'[3]2010_HVAC'!$EY$7:$KA$83,50),"")</f>
        <v/>
      </c>
      <c r="AE36" s="22" t="str">
        <f>IF(AE6&gt;0,VLOOKUP(AE6,'[3]2010_HVAC'!$EY$7:$KA$83,50),"")</f>
        <v/>
      </c>
      <c r="AF36" s="22" t="str">
        <f>IF(AF6&gt;0,VLOOKUP(AF6,'[3]2010_HVAC'!$EY$7:$KA$83,50),"")</f>
        <v/>
      </c>
      <c r="AG36" s="61">
        <f>VLOOKUP($C36,[2]Performance!$A$3:$K$36,5)</f>
        <v>0</v>
      </c>
      <c r="AH36" s="61">
        <f>IF(AG36=0,50,IF(AG36=1,51,52))</f>
        <v>50</v>
      </c>
      <c r="AI36" s="22">
        <f>IF(AI6&gt;0,VLOOKUP(AI6,'[3]2010_HVAC'!$EY$7:$KA$83,AH36),"")</f>
        <v>27.496545817863545</v>
      </c>
      <c r="AJ36" s="22" t="str">
        <f>IF(AJ6&gt;0,VLOOKUP(AJ6,'[3]2010_HVAC'!$EY$7:$KA$83,50),"")</f>
        <v/>
      </c>
      <c r="AK36" s="22">
        <f>IF(AK6&gt;0,VLOOKUP(AK6,'[3]2010_HVAC'!$EY$7:$KA$83,50),"")</f>
        <v>17.25</v>
      </c>
      <c r="AL36" s="22">
        <f>IF(AL6&gt;0,VLOOKUP(AL6,'[3]2010_HVAC'!$EY$7:$KA$83,50),"")</f>
        <v>8.2142857142857135</v>
      </c>
      <c r="AM36" s="22" t="str">
        <f>IF(AM6&gt;0,VLOOKUP(AM6,'[3]2010_HVAC'!$EY$7:$KA$83,50),"")</f>
        <v/>
      </c>
      <c r="AN36" s="22" t="str">
        <f>IF(AN6&gt;0,VLOOKUP(AN6,'[3]2010_HVAC'!$EY$7:$KA$83,50),"")</f>
        <v/>
      </c>
      <c r="AO36" s="14">
        <f>(SUM(X36:AF36)+SUM(AI36:AN36))*$AO$5</f>
        <v>24535.486414500894</v>
      </c>
      <c r="AP36" s="23">
        <f>IF(AP6&gt;0,VLOOKUP(AP6,'[3]2010_Envelope'!$BH$6:$CR$128,11),"")</f>
        <v>22.415939393939396</v>
      </c>
      <c r="AQ36" s="23">
        <f>IF(AQ6&gt;0,VLOOKUP(AQ6,'[3]2010_Envelope'!$BH$6:$CR$128,11),"")</f>
        <v>15.129818181818182</v>
      </c>
      <c r="AR36" s="23" t="str">
        <f>IF(AR6&gt;0,VLOOKUP(AR6,'[3]2010_Envelope'!$BH$6:$CR$128,11),"")</f>
        <v/>
      </c>
      <c r="AS36" s="23">
        <f>IF(AS6&gt;0,VLOOKUP(AS6,'[3]2010_Envelope'!$BH$6:$CR$128,11),"")</f>
        <v>9.434181818181818</v>
      </c>
      <c r="AT36" s="23" t="str">
        <f>IF(AT6&gt;0,VLOOKUP(AT6,'[3]2010_Envelope'!$BH$6:$CR$128,11),"")</f>
        <v/>
      </c>
      <c r="AU36" s="23">
        <f>IF(AU6&gt;0,VLOOKUP(AU6,'[3]2010_Envelope'!$BH$6:$CR$128,11),"")</f>
        <v>6.5515151515151517</v>
      </c>
      <c r="AV36" s="22" t="str">
        <f>IF(AV6&gt;0,VLOOKUP(AV6,'[3]2010_HVAC'!$EY$7:$KA$83,53),"")</f>
        <v/>
      </c>
      <c r="AW36" s="22" t="str">
        <f>IF(AW6&gt;0,VLOOKUP(AW6,'[3]2010_HVAC'!$EY$7:$KA$83,53),"")</f>
        <v/>
      </c>
      <c r="AX36" s="22" t="str">
        <f>IF(AX6&gt;0,VLOOKUP(AX6,'[3]2010_HVAC'!$EY$7:$KA$83,53),"")</f>
        <v/>
      </c>
      <c r="AY36" s="61">
        <f>VLOOKUP($C36,[1]Performance!$A$3:$K$36,5)</f>
        <v>0</v>
      </c>
      <c r="AZ36" s="61">
        <f>IF(AY36=0,53,IF(AY36=1,54,55))</f>
        <v>53</v>
      </c>
      <c r="BA36" s="22">
        <f>IF(BA6&gt;0,VLOOKUP(BA6,'[3]2010_HVAC'!$EY$7:$KA$83,AZ36),"")</f>
        <v>10.924477553229696</v>
      </c>
      <c r="BB36" s="22" t="str">
        <f>IF(BB6&gt;0,VLOOKUP(BB6,'[3]2010_HVAC'!$EY$7:$KA$83,53),"")</f>
        <v/>
      </c>
      <c r="BC36" s="22">
        <f>IF(BC6&gt;0,VLOOKUP(BC6,'[3]2010_HVAC'!$EY$7:$KA$83,53),"")</f>
        <v>12.65</v>
      </c>
      <c r="BD36" s="22">
        <f>IF(BD6&gt;0,VLOOKUP(BD6,'[3]2010_HVAC'!$EY$7:$KA$83,53),"")</f>
        <v>1.1616161616161615</v>
      </c>
      <c r="BE36" s="22" t="str">
        <f>IF(BE6&gt;0,VLOOKUP(BE6,'[3]2010_HVAC'!$EY$7:$KA$83,53),"")</f>
        <v/>
      </c>
      <c r="BF36" s="22" t="str">
        <f>IF(BF6&gt;0,VLOOKUP(BF6,'[3]2010_HVAC'!$EY$7:$KA$83,53),"")</f>
        <v/>
      </c>
      <c r="BG36" s="14">
        <f>(SUM(AP36:AX36)+SUM(BA36:BF36))*$BG$5</f>
        <v>77484.872777697412</v>
      </c>
      <c r="BH36" s="21">
        <f>IF($N36&gt;0,VLOOKUP($C36,[2]Paris!$AB$7:$AN$40,$N36))/((IF($P36=1,'3 PlantsCodes'!$D$26,IF($P36=2,'3 PlantsCodes'!$D$27,IF($P36=3,'3 PlantsCodes'!$D$28,IF($P36=4,'3 PlantsCodes'!#REF!)))))*IF($R36=1,'3 PlantsCodes'!$D$31,IF(FR_Paris!$R36=2,'3 PlantsCodes'!$D$32)))</f>
        <v>275.05666031324449</v>
      </c>
      <c r="BI36" s="21">
        <f>IF($O36&gt;0,VLOOKUP($C36,[2]Paris!$AB$7:$AN$40,$O36),0)/(IF($Q36=1,'3 PlantsCodes'!$E$26,IF($Q36=3,'3 PlantsCodes'!$E$28,IF($Q36=4,'3 PlantsCodes'!$E$29,1)))*IF($R36=1,'3 PlantsCodes'!$E$31,IF($R36=2,'3 PlantsCodes'!$E$32)))</f>
        <v>0</v>
      </c>
      <c r="BJ36" s="21">
        <f>VLOOKUP($C36,[2]Paris!$AB$6:$AZ$40,$T36)</f>
        <v>19.649999999999999</v>
      </c>
      <c r="BK36" s="21">
        <f>VLOOKUP($C36,[2]Paris!$B$7:$Y$40,18)</f>
        <v>11.353794285713454</v>
      </c>
      <c r="BL36" s="21">
        <f>VLOOKUP($C36,[2]Paris!$B$7:$AA$40,26)</f>
        <v>0.7857078241130071</v>
      </c>
      <c r="BM36" s="22">
        <f>IF($V36=1,-[4]SFH!$E$7,0)</f>
        <v>0</v>
      </c>
      <c r="BN36" s="63" t="s">
        <v>38</v>
      </c>
      <c r="BO36" s="21">
        <f>IF($N36&gt;0,VLOOKUP($C36,[1]Paris!$AB$7:$AN$40,$N36))/((IF($P36=1,'3 PlantsCodes'!$D$26,IF($P36=2,'3 PlantsCodes'!$D$27,IF($P36=3,'3 PlantsCodes'!$D$28,IF($P36=4,'3 PlantsCodes'!D29)))))*IF($R36=1,'3 PlantsCodes'!$D$31,IF(FR_Paris!$R36=2,'3 PlantsCodes'!$D$32)))</f>
        <v>240.41405082003774</v>
      </c>
      <c r="BP36" s="21">
        <f>IF($O36&gt;0,VLOOKUP($C36,[1]Paris!$AB$7:$AN$40,$O36),0)/(IF($Q36=1,'3 PlantsCodes'!$E$26,IF($Q36=3,'3 PlantsCodes'!$E$28,IF($Q36=4,'3 PlantsCodes'!$E$29,1)))*IF($R36=1,'3 PlantsCodes'!$E$31,IF($R36=2,'3 PlantsCodes'!$E$32)))</f>
        <v>0</v>
      </c>
      <c r="BQ36" s="21">
        <f>VLOOKUP($C36,[1]Paris!$AB$6:$AZ$40,$T36)</f>
        <v>30.337499999999999</v>
      </c>
      <c r="BR36" s="21">
        <f>VLOOKUP($C36,[1]Paris!$B$7:$Y$40,18)</f>
        <v>11.676460606061633</v>
      </c>
      <c r="BS36" s="21">
        <f>VLOOKUP($C36,[1]Paris!$B$7:$AA$40,26)</f>
        <v>0.67466835412974202</v>
      </c>
      <c r="BT36" s="22">
        <f>IF($V36=1,-[4]AB!$E$7,0)</f>
        <v>0</v>
      </c>
      <c r="BU36" s="63" t="s">
        <v>38</v>
      </c>
    </row>
    <row r="37" spans="1:73" ht="15" customHeight="1" x14ac:dyDescent="0.25">
      <c r="A37" s="195"/>
      <c r="B37" s="18">
        <v>2</v>
      </c>
      <c r="C37" s="26">
        <f t="shared" ref="C37:W37" si="30">IF(C7="","",C7)</f>
        <v>7</v>
      </c>
      <c r="D37" s="55" t="str">
        <f t="shared" si="30"/>
        <v>o</v>
      </c>
      <c r="E37" s="55" t="str">
        <f t="shared" si="30"/>
        <v>-</v>
      </c>
      <c r="F37" s="54" t="str">
        <f t="shared" si="30"/>
        <v>o</v>
      </c>
      <c r="G37" s="54" t="str">
        <f t="shared" si="30"/>
        <v>o</v>
      </c>
      <c r="H37" s="54">
        <f t="shared" si="30"/>
        <v>0</v>
      </c>
      <c r="I37" s="54">
        <f t="shared" si="30"/>
        <v>2</v>
      </c>
      <c r="J37" s="54">
        <f t="shared" si="30"/>
        <v>1</v>
      </c>
      <c r="K37" s="54">
        <f t="shared" si="30"/>
        <v>1</v>
      </c>
      <c r="L37" s="54">
        <f t="shared" si="30"/>
        <v>1</v>
      </c>
      <c r="M37" s="54">
        <f t="shared" si="30"/>
        <v>2111</v>
      </c>
      <c r="N37" s="54">
        <f t="shared" si="30"/>
        <v>9</v>
      </c>
      <c r="O37" s="54">
        <f t="shared" si="30"/>
        <v>0</v>
      </c>
      <c r="P37" s="54">
        <f t="shared" si="30"/>
        <v>2</v>
      </c>
      <c r="Q37" s="54">
        <f t="shared" si="30"/>
        <v>0</v>
      </c>
      <c r="R37" s="54">
        <f t="shared" si="30"/>
        <v>1</v>
      </c>
      <c r="S37" s="54" t="str">
        <f t="shared" si="30"/>
        <v>o</v>
      </c>
      <c r="T37" s="26">
        <f t="shared" si="30"/>
        <v>18</v>
      </c>
      <c r="U37" s="54">
        <f t="shared" si="30"/>
        <v>0</v>
      </c>
      <c r="V37" s="54">
        <f t="shared" si="30"/>
        <v>0</v>
      </c>
      <c r="W37" s="19" t="str">
        <f t="shared" si="30"/>
        <v/>
      </c>
      <c r="X37" s="23">
        <f>IF(X7&gt;0,VLOOKUP(X7,'[3]2010_Envelope'!$BH$6:$CR$128,10),"")</f>
        <v>26.725178571428568</v>
      </c>
      <c r="Y37" s="23">
        <f>IF(Y7&gt;0,VLOOKUP(Y7,'[3]2010_Envelope'!$BH$6:$CR$128,10),"")</f>
        <v>80.027993870953125</v>
      </c>
      <c r="Z37" s="23">
        <f>IF(Z7&gt;0,VLOOKUP(Z7,'[3]2010_Envelope'!$BH$6:$CR$128,10),"")</f>
        <v>48.699214285714284</v>
      </c>
      <c r="AA37" s="23">
        <f>IF(AA7&gt;0,VLOOKUP(AA7,'[3]2010_Envelope'!$BH$6:$CR$128,10),"")</f>
        <v>24.711857142857145</v>
      </c>
      <c r="AB37" s="23" t="str">
        <f>IF(AB7&gt;0,VLOOKUP(AB7,'[3]2010_Envelope'!$BH$6:$CR$128,10),"")</f>
        <v/>
      </c>
      <c r="AC37" s="23">
        <f>IF(AC7&gt;0,VLOOKUP(AC7,'[3]2010_Envelope'!$BH$6:$CR$128,10),"")</f>
        <v>14.773392857142857</v>
      </c>
      <c r="AD37" s="22" t="str">
        <f>IF(AD7&gt;0,VLOOKUP(AD7,'[3]2010_HVAC'!$EY$7:$KA$83,50),"")</f>
        <v/>
      </c>
      <c r="AE37" s="22" t="str">
        <f>IF(AE7&gt;0,VLOOKUP(AE7,'[3]2010_HVAC'!$EY$7:$KA$83,50),"")</f>
        <v/>
      </c>
      <c r="AF37" s="22" t="str">
        <f>IF(AF7&gt;0,VLOOKUP(AF7,'[3]2010_HVAC'!$EY$7:$KA$83,50),"")</f>
        <v/>
      </c>
      <c r="AG37" s="61">
        <f>VLOOKUP($C37,[2]Performance!$A$3:$K$36,5)</f>
        <v>1</v>
      </c>
      <c r="AH37" s="61">
        <f t="shared" ref="AH37:AH54" si="31">IF(AG37=0,50,IF(AG37=1,51,52))</f>
        <v>51</v>
      </c>
      <c r="AI37" s="22">
        <f>IF(AI7&gt;0,VLOOKUP(AI7,'[3]2010_HVAC'!$EY$7:$KA$83,AH37),"")</f>
        <v>5.6326530612244898</v>
      </c>
      <c r="AJ37" s="22" t="str">
        <f>IF(AJ7&gt;0,VLOOKUP(AJ7,'[3]2010_HVAC'!$EY$7:$KA$83,50),"")</f>
        <v/>
      </c>
      <c r="AK37" s="22">
        <f>IF(AK7&gt;0,VLOOKUP(AK7,'[3]2010_HVAC'!$EY$7:$KA$83,50),"")</f>
        <v>17.25</v>
      </c>
      <c r="AL37" s="22">
        <f>IF(AL7&gt;0,VLOOKUP(AL7,'[3]2010_HVAC'!$EY$7:$KA$83,50),"")</f>
        <v>8.2142857142857135</v>
      </c>
      <c r="AM37" s="22" t="str">
        <f>IF(AM7&gt;0,VLOOKUP(AM7,'[3]2010_HVAC'!$EY$7:$KA$83,50),"")</f>
        <v/>
      </c>
      <c r="AN37" s="22" t="str">
        <f>IF(AN7&gt;0,VLOOKUP(AN7,'[3]2010_HVAC'!$EY$7:$KA$83,50),"")</f>
        <v/>
      </c>
      <c r="AO37" s="14">
        <f t="shared" ref="AO37:AO54" si="32">(SUM(X37:AF37)+SUM(AI37:AN37))*$AO$5</f>
        <v>31644.840570504868</v>
      </c>
      <c r="AP37" s="23">
        <f>IF(AP7&gt;0,VLOOKUP(AP7,'[3]2010_Envelope'!$BH$6:$CR$128,11),"")</f>
        <v>12.932272727272728</v>
      </c>
      <c r="AQ37" s="23">
        <f>IF(AQ7&gt;0,VLOOKUP(AQ7,'[3]2010_Envelope'!$BH$6:$CR$128,11),"")</f>
        <v>33.18762453758675</v>
      </c>
      <c r="AR37" s="23">
        <f>IF(AR7&gt;0,VLOOKUP(AR7,'[3]2010_Envelope'!$BH$6:$CR$128,11),"")</f>
        <v>23.565474747474749</v>
      </c>
      <c r="AS37" s="23">
        <f>IF(AS7&gt;0,VLOOKUP(AS7,'[3]2010_Envelope'!$BH$6:$CR$128,11),"")</f>
        <v>9.434181818181818</v>
      </c>
      <c r="AT37" s="23" t="str">
        <f>IF(AT7&gt;0,VLOOKUP(AT7,'[3]2010_Envelope'!$BH$6:$CR$128,11),"")</f>
        <v/>
      </c>
      <c r="AU37" s="23">
        <f>IF(AU7&gt;0,VLOOKUP(AU7,'[3]2010_Envelope'!$BH$6:$CR$128,11),"")</f>
        <v>6.5515151515151517</v>
      </c>
      <c r="AV37" s="22" t="str">
        <f>IF(AV7&gt;0,VLOOKUP(AV7,'[3]2010_HVAC'!$EY$7:$KA$83,53),"")</f>
        <v/>
      </c>
      <c r="AW37" s="22" t="str">
        <f>IF(AW7&gt;0,VLOOKUP(AW7,'[3]2010_HVAC'!$EY$7:$KA$83,53),"")</f>
        <v/>
      </c>
      <c r="AX37" s="22" t="str">
        <f>IF(AX7&gt;0,VLOOKUP(AX7,'[3]2010_HVAC'!$EY$7:$KA$83,53),"")</f>
        <v/>
      </c>
      <c r="AY37" s="61">
        <f>VLOOKUP($C37,[1]Performance!$A$3:$K$36,5)</f>
        <v>1</v>
      </c>
      <c r="AZ37" s="61">
        <f t="shared" ref="AZ37:AZ54" si="33">IF(AY37=0,53,IF(AY37=1,54,55))</f>
        <v>54</v>
      </c>
      <c r="BA37" s="22">
        <f>IF(BA7&gt;0,VLOOKUP(BA7,'[3]2010_HVAC'!$EY$7:$KA$83,AZ37),"")</f>
        <v>3.5313131313131314</v>
      </c>
      <c r="BB37" s="22" t="str">
        <f>IF(BB7&gt;0,VLOOKUP(BB7,'[3]2010_HVAC'!$EY$7:$KA$83,53),"")</f>
        <v/>
      </c>
      <c r="BC37" s="22">
        <f>IF(BC7&gt;0,VLOOKUP(BC7,'[3]2010_HVAC'!$EY$7:$KA$83,53),"")</f>
        <v>12.65</v>
      </c>
      <c r="BD37" s="22">
        <f>IF(BD7&gt;0,VLOOKUP(BD7,'[3]2010_HVAC'!$EY$7:$KA$83,53),"")</f>
        <v>1.1616161616161615</v>
      </c>
      <c r="BE37" s="22" t="str">
        <f>IF(BE7&gt;0,VLOOKUP(BE7,'[3]2010_HVAC'!$EY$7:$KA$83,53),"")</f>
        <v/>
      </c>
      <c r="BF37" s="22" t="str">
        <f>IF(BF7&gt;0,VLOOKUP(BF7,'[3]2010_HVAC'!$EY$7:$KA$83,53),"")</f>
        <v/>
      </c>
      <c r="BG37" s="14">
        <f t="shared" ref="BG37:BG54" si="34">(SUM(AP37:AX37)+SUM(BA37:BF37))*$BG$5</f>
        <v>101983.85829221088</v>
      </c>
      <c r="BH37" s="21">
        <f>IF($N37&gt;0,VLOOKUP($C37,[2]Paris!$AB$7:$AN$40,$N37))/((IF($P37=1,'3 PlantsCodes'!$D$26,IF($P37=2,'3 PlantsCodes'!$D$27,IF($P37=3,'3 PlantsCodes'!$D$28,IF($P37=4,'3 PlantsCodes'!#REF!)))))*IF($R37=1,'3 PlantsCodes'!$D$31,IF(FR_Paris!$R37=2,'3 PlantsCodes'!$D$32)))</f>
        <v>98.934513141662748</v>
      </c>
      <c r="BI37" s="21">
        <f>IF($O37&gt;0,VLOOKUP($C37,[2]Paris!$AB$7:$AN$40,$O37),0)/(IF($Q37=1,'3 PlantsCodes'!$E$26,IF($Q37=3,'3 PlantsCodes'!$E$28,IF($Q37=4,'3 PlantsCodes'!$E$29,1)))*IF($R37=1,'3 PlantsCodes'!$E$31,IF($R37=2,'3 PlantsCodes'!$E$32)))</f>
        <v>0</v>
      </c>
      <c r="BJ37" s="21">
        <f>VLOOKUP($C37,[2]Paris!$AB$6:$AZ$40,$T37)</f>
        <v>15.72</v>
      </c>
      <c r="BK37" s="21">
        <f>VLOOKUP($C37,[2]Paris!$B$7:$Y$40,18)</f>
        <v>11.353794285713454</v>
      </c>
      <c r="BL37" s="21">
        <f>VLOOKUP($C37,[2]Paris!$B$7:$AA$40,26)</f>
        <v>0.51416117525756355</v>
      </c>
      <c r="BM37" s="22">
        <f>IF($V37=1,-[4]SFH!$E$7,0)</f>
        <v>0</v>
      </c>
      <c r="BN37" s="63" t="s">
        <v>38</v>
      </c>
      <c r="BO37" s="21">
        <f>IF($N37&gt;0,VLOOKUP($C37,[1]Paris!$AB$7:$AN$40,$N37))/((IF($P37=1,'3 PlantsCodes'!$D$26,IF($P37=2,'3 PlantsCodes'!$D$27,IF($P37=3,'3 PlantsCodes'!$D$28,IF($P37=4,'3 PlantsCodes'!D30)))))*IF($R37=1,'3 PlantsCodes'!$D$31,IF(FR_Paris!$R37=2,'3 PlantsCodes'!$D$32)))</f>
        <v>74.721610231154813</v>
      </c>
      <c r="BP37" s="21">
        <f>IF($O37&gt;0,VLOOKUP($C37,[1]Paris!$AB$7:$AN$40,$O37),0)/(IF($Q37=1,'3 PlantsCodes'!$E$26,IF($Q37=3,'3 PlantsCodes'!$E$28,IF($Q37=4,'3 PlantsCodes'!$E$29,1)))*IF($R37=1,'3 PlantsCodes'!$E$31,IF($R37=2,'3 PlantsCodes'!$E$32)))</f>
        <v>0</v>
      </c>
      <c r="BQ37" s="21">
        <f>VLOOKUP($C37,[1]Paris!$AB$6:$AZ$40,$T37)</f>
        <v>24.27</v>
      </c>
      <c r="BR37" s="21">
        <f>VLOOKUP($C37,[1]Paris!$B$7:$Y$40,18)</f>
        <v>11.676460606061633</v>
      </c>
      <c r="BS37" s="21">
        <f>VLOOKUP($C37,[1]Paris!$B$7:$AA$40,26)</f>
        <v>0.43811007547313352</v>
      </c>
      <c r="BT37" s="22">
        <f>IF($V37=1,-[4]AB!$E$7,0)</f>
        <v>0</v>
      </c>
      <c r="BU37" s="63" t="s">
        <v>38</v>
      </c>
    </row>
    <row r="38" spans="1:73" ht="15" customHeight="1" x14ac:dyDescent="0.25">
      <c r="A38" s="195"/>
      <c r="B38" s="18">
        <v>3</v>
      </c>
      <c r="C38" s="26">
        <f t="shared" ref="C38:W38" si="35">IF(C8="","",C8)</f>
        <v>17</v>
      </c>
      <c r="D38" s="55" t="str">
        <f t="shared" si="35"/>
        <v>o+</v>
      </c>
      <c r="E38" s="55" t="str">
        <f t="shared" si="35"/>
        <v>-</v>
      </c>
      <c r="F38" s="54" t="str">
        <f t="shared" si="35"/>
        <v>o</v>
      </c>
      <c r="G38" s="54" t="str">
        <f t="shared" si="35"/>
        <v>o</v>
      </c>
      <c r="H38" s="54">
        <f t="shared" si="35"/>
        <v>0</v>
      </c>
      <c r="I38" s="54">
        <f t="shared" si="35"/>
        <v>3</v>
      </c>
      <c r="J38" s="54">
        <f t="shared" si="35"/>
        <v>1</v>
      </c>
      <c r="K38" s="54">
        <f t="shared" si="35"/>
        <v>1</v>
      </c>
      <c r="L38" s="54">
        <f t="shared" si="35"/>
        <v>1</v>
      </c>
      <c r="M38" s="54">
        <f t="shared" si="35"/>
        <v>3111</v>
      </c>
      <c r="N38" s="54">
        <f t="shared" si="35"/>
        <v>9</v>
      </c>
      <c r="O38" s="54">
        <f t="shared" si="35"/>
        <v>0</v>
      </c>
      <c r="P38" s="54">
        <f t="shared" si="35"/>
        <v>2</v>
      </c>
      <c r="Q38" s="54">
        <f t="shared" si="35"/>
        <v>0</v>
      </c>
      <c r="R38" s="54">
        <f t="shared" si="35"/>
        <v>1</v>
      </c>
      <c r="S38" s="54" t="str">
        <f t="shared" si="35"/>
        <v>o</v>
      </c>
      <c r="T38" s="26">
        <f t="shared" si="35"/>
        <v>18</v>
      </c>
      <c r="U38" s="54">
        <f t="shared" si="35"/>
        <v>0</v>
      </c>
      <c r="V38" s="54">
        <f t="shared" si="35"/>
        <v>0</v>
      </c>
      <c r="W38" s="19" t="str">
        <f t="shared" si="35"/>
        <v/>
      </c>
      <c r="X38" s="23">
        <f>IF(X8&gt;0,VLOOKUP(X8,'[3]2010_Envelope'!$BH$6:$CR$128,10),"")</f>
        <v>27.31907142857143</v>
      </c>
      <c r="Y38" s="23">
        <f>IF(Y8&gt;0,VLOOKUP(Y8,'[3]2010_Envelope'!$BH$6:$CR$128,10),"")</f>
        <v>86.696993360199215</v>
      </c>
      <c r="Z38" s="23">
        <f>IF(Z8&gt;0,VLOOKUP(Z8,'[3]2010_Envelope'!$BH$6:$CR$128,10),"")</f>
        <v>49.887</v>
      </c>
      <c r="AA38" s="23">
        <f>IF(AA8&gt;0,VLOOKUP(AA8,'[3]2010_Envelope'!$BH$6:$CR$128,10),"")</f>
        <v>24.711857142857145</v>
      </c>
      <c r="AB38" s="23" t="str">
        <f>IF(AB8&gt;0,VLOOKUP(AB8,'[3]2010_Envelope'!$BH$6:$CR$128,10),"")</f>
        <v/>
      </c>
      <c r="AC38" s="23">
        <f>IF(AC8&gt;0,VLOOKUP(AC8,'[3]2010_Envelope'!$BH$6:$CR$128,10),"")</f>
        <v>14.773392857142857</v>
      </c>
      <c r="AD38" s="22" t="str">
        <f>IF(AD8&gt;0,VLOOKUP(AD8,'[3]2010_HVAC'!$EY$7:$KA$83,50),"")</f>
        <v/>
      </c>
      <c r="AE38" s="22" t="str">
        <f>IF(AE8&gt;0,VLOOKUP(AE8,'[3]2010_HVAC'!$EY$7:$KA$83,50),"")</f>
        <v/>
      </c>
      <c r="AF38" s="22" t="str">
        <f>IF(AF8&gt;0,VLOOKUP(AF8,'[3]2010_HVAC'!$EY$7:$KA$83,50),"")</f>
        <v/>
      </c>
      <c r="AG38" s="61">
        <f>VLOOKUP($C38,[2]Performance!$A$3:$K$36,5)</f>
        <v>2</v>
      </c>
      <c r="AH38" s="61">
        <f t="shared" si="31"/>
        <v>52</v>
      </c>
      <c r="AI38" s="22">
        <f>IF(AI8&gt;0,VLOOKUP(AI8,'[3]2010_HVAC'!$EY$7:$KA$83,AH38),"")</f>
        <v>5.6326530612244898</v>
      </c>
      <c r="AJ38" s="22" t="str">
        <f>IF(AJ8&gt;0,VLOOKUP(AJ8,'[3]2010_HVAC'!$EY$7:$KA$83,50),"")</f>
        <v/>
      </c>
      <c r="AK38" s="22">
        <f>IF(AK8&gt;0,VLOOKUP(AK8,'[3]2010_HVAC'!$EY$7:$KA$83,50),"")</f>
        <v>17.25</v>
      </c>
      <c r="AL38" s="22">
        <f>IF(AL8&gt;0,VLOOKUP(AL8,'[3]2010_HVAC'!$EY$7:$KA$83,50),"")</f>
        <v>8.2142857142857135</v>
      </c>
      <c r="AM38" s="22" t="str">
        <f>IF(AM8&gt;0,VLOOKUP(AM8,'[3]2010_HVAC'!$EY$7:$KA$83,50),"")</f>
        <v/>
      </c>
      <c r="AN38" s="22" t="str">
        <f>IF(AN8&gt;0,VLOOKUP(AN8,'[3]2010_HVAC'!$EY$7:$KA$83,50),"")</f>
        <v/>
      </c>
      <c r="AO38" s="14">
        <f t="shared" si="32"/>
        <v>32827.935498999323</v>
      </c>
      <c r="AP38" s="23">
        <f>IF(AP8&gt;0,VLOOKUP(AP8,'[3]2010_Envelope'!$BH$6:$CR$128,11),"")</f>
        <v>13.219656565656567</v>
      </c>
      <c r="AQ38" s="23">
        <f>IF(AQ8&gt;0,VLOOKUP(AQ8,'[3]2010_Envelope'!$BH$6:$CR$128,11),"")</f>
        <v>35.953259915718981</v>
      </c>
      <c r="AR38" s="23">
        <f>IF(AR8&gt;0,VLOOKUP(AR8,'[3]2010_Envelope'!$BH$6:$CR$128,11),"")</f>
        <v>24.140242424242427</v>
      </c>
      <c r="AS38" s="23">
        <f>IF(AS8&gt;0,VLOOKUP(AS8,'[3]2010_Envelope'!$BH$6:$CR$128,11),"")</f>
        <v>9.434181818181818</v>
      </c>
      <c r="AT38" s="23" t="str">
        <f>IF(AT8&gt;0,VLOOKUP(AT8,'[3]2010_Envelope'!$BH$6:$CR$128,11),"")</f>
        <v/>
      </c>
      <c r="AU38" s="23">
        <f>IF(AU8&gt;0,VLOOKUP(AU8,'[3]2010_Envelope'!$BH$6:$CR$128,11),"")</f>
        <v>6.5515151515151517</v>
      </c>
      <c r="AV38" s="22" t="str">
        <f>IF(AV8&gt;0,VLOOKUP(AV8,'[3]2010_HVAC'!$EY$7:$KA$83,53),"")</f>
        <v/>
      </c>
      <c r="AW38" s="22" t="str">
        <f>IF(AW8&gt;0,VLOOKUP(AW8,'[3]2010_HVAC'!$EY$7:$KA$83,53),"")</f>
        <v/>
      </c>
      <c r="AX38" s="22" t="str">
        <f>IF(AX8&gt;0,VLOOKUP(AX8,'[3]2010_HVAC'!$EY$7:$KA$83,53),"")</f>
        <v/>
      </c>
      <c r="AY38" s="61">
        <f>VLOOKUP($C38,[1]Performance!$A$3:$K$36,5)</f>
        <v>2</v>
      </c>
      <c r="AZ38" s="61">
        <f t="shared" si="33"/>
        <v>55</v>
      </c>
      <c r="BA38" s="22">
        <f>IF(BA8&gt;0,VLOOKUP(BA8,'[3]2010_HVAC'!$EY$7:$KA$83,AZ38),"")</f>
        <v>3.5313131313131314</v>
      </c>
      <c r="BB38" s="22" t="str">
        <f>IF(BB8&gt;0,VLOOKUP(BB8,'[3]2010_HVAC'!$EY$7:$KA$83,53),"")</f>
        <v/>
      </c>
      <c r="BC38" s="22">
        <f>IF(BC8&gt;0,VLOOKUP(BC8,'[3]2010_HVAC'!$EY$7:$KA$83,53),"")</f>
        <v>12.65</v>
      </c>
      <c r="BD38" s="22">
        <f>IF(BD8&gt;0,VLOOKUP(BD8,'[3]2010_HVAC'!$EY$7:$KA$83,53),"")</f>
        <v>1.1616161616161615</v>
      </c>
      <c r="BE38" s="22" t="str">
        <f>IF(BE8&gt;0,VLOOKUP(BE8,'[3]2010_HVAC'!$EY$7:$KA$83,53),"")</f>
        <v/>
      </c>
      <c r="BF38" s="22" t="str">
        <f>IF(BF8&gt;0,VLOOKUP(BF8,'[3]2010_HVAC'!$EY$7:$KA$83,53),"")</f>
        <v/>
      </c>
      <c r="BG38" s="14">
        <f t="shared" si="34"/>
        <v>105575.36731656179</v>
      </c>
      <c r="BH38" s="21">
        <f>IF($N38&gt;0,VLOOKUP($C38,[2]Paris!$AB$7:$AN$40,$N38))/((IF($P38=1,'3 PlantsCodes'!$D$26,IF($P38=2,'3 PlantsCodes'!$D$27,IF($P38=3,'3 PlantsCodes'!$D$28,IF($P38=4,'3 PlantsCodes'!#REF!)))))*IF($R38=1,'3 PlantsCodes'!$D$31,IF(FR_Paris!$R38=2,'3 PlantsCodes'!$D$32)))</f>
        <v>88.25085855994277</v>
      </c>
      <c r="BI38" s="21">
        <f>IF($O38&gt;0,VLOOKUP($C38,[2]Paris!$AB$7:$AN$40,$O38),0)/(IF($Q38=1,'3 PlantsCodes'!$E$26,IF($Q38=3,'3 PlantsCodes'!$E$28,IF($Q38=4,'3 PlantsCodes'!$E$29,1)))*IF($R38=1,'3 PlantsCodes'!$E$31,IF($R38=2,'3 PlantsCodes'!$E$32)))</f>
        <v>0</v>
      </c>
      <c r="BJ38" s="21">
        <f>VLOOKUP($C38,[2]Paris!$AB$6:$AZ$40,$T38)</f>
        <v>15.72</v>
      </c>
      <c r="BK38" s="21">
        <f>VLOOKUP($C38,[2]Paris!$B$7:$Y$40,18)</f>
        <v>11.353794285713454</v>
      </c>
      <c r="BL38" s="21">
        <f>VLOOKUP($C38,[2]Paris!$B$7:$AA$40,26)</f>
        <v>0.49906041381871741</v>
      </c>
      <c r="BM38" s="22">
        <f>IF($V38=1,-[4]SFH!$E$7,0)</f>
        <v>0</v>
      </c>
      <c r="BN38" s="63" t="s">
        <v>38</v>
      </c>
      <c r="BO38" s="21">
        <f>IF($N38&gt;0,VLOOKUP($C38,[1]Paris!$AB$7:$AN$40,$N38))/((IF($P38=1,'3 PlantsCodes'!$D$26,IF($P38=2,'3 PlantsCodes'!$D$27,IF($P38=3,'3 PlantsCodes'!$D$28,IF($P38=4,'3 PlantsCodes'!D31)))))*IF($R38=1,'3 PlantsCodes'!$D$31,IF(FR_Paris!$R38=2,'3 PlantsCodes'!$D$32)))</f>
        <v>67.855288079461019</v>
      </c>
      <c r="BP38" s="21">
        <f>IF($O38&gt;0,VLOOKUP($C38,[1]Paris!$AB$7:$AN$40,$O38),0)/(IF($Q38=1,'3 PlantsCodes'!$E$26,IF($Q38=3,'3 PlantsCodes'!$E$28,IF($Q38=4,'3 PlantsCodes'!$E$29,1)))*IF($R38=1,'3 PlantsCodes'!$E$31,IF($R38=2,'3 PlantsCodes'!$E$32)))</f>
        <v>0</v>
      </c>
      <c r="BQ38" s="21">
        <f>VLOOKUP($C38,[1]Paris!$AB$6:$AZ$40,$T38)</f>
        <v>24.27</v>
      </c>
      <c r="BR38" s="21">
        <f>VLOOKUP($C38,[1]Paris!$B$7:$Y$40,18)</f>
        <v>11.676460606061633</v>
      </c>
      <c r="BS38" s="21">
        <f>VLOOKUP($C38,[1]Paris!$B$7:$AA$40,26)</f>
        <v>0.42845835380017838</v>
      </c>
      <c r="BT38" s="22">
        <f>IF($V38=1,-[4]AB!$E$7,0)</f>
        <v>0</v>
      </c>
      <c r="BU38" s="63" t="s">
        <v>38</v>
      </c>
    </row>
    <row r="39" spans="1:73" ht="15" customHeight="1" x14ac:dyDescent="0.25">
      <c r="A39" s="195"/>
      <c r="B39" s="18">
        <v>4</v>
      </c>
      <c r="C39" s="26">
        <f t="shared" ref="C39:W39" si="36">IF(C9="","",C9)</f>
        <v>24</v>
      </c>
      <c r="D39" s="55" t="str">
        <f t="shared" si="36"/>
        <v>o+</v>
      </c>
      <c r="E39" s="55" t="str">
        <f t="shared" si="36"/>
        <v>o+</v>
      </c>
      <c r="F39" s="54" t="str">
        <f t="shared" si="36"/>
        <v>+</v>
      </c>
      <c r="G39" s="54" t="str">
        <f t="shared" si="36"/>
        <v>o</v>
      </c>
      <c r="H39" s="54">
        <f t="shared" si="36"/>
        <v>0</v>
      </c>
      <c r="I39" s="54">
        <f t="shared" si="36"/>
        <v>3</v>
      </c>
      <c r="J39" s="54">
        <f t="shared" si="36"/>
        <v>3</v>
      </c>
      <c r="K39" s="54">
        <f t="shared" si="36"/>
        <v>2</v>
      </c>
      <c r="L39" s="54">
        <f t="shared" si="36"/>
        <v>1</v>
      </c>
      <c r="M39" s="54">
        <f t="shared" si="36"/>
        <v>3321</v>
      </c>
      <c r="N39" s="54">
        <f t="shared" si="36"/>
        <v>4</v>
      </c>
      <c r="O39" s="54">
        <f t="shared" si="36"/>
        <v>0</v>
      </c>
      <c r="P39" s="54">
        <f t="shared" si="36"/>
        <v>2</v>
      </c>
      <c r="Q39" s="54">
        <f t="shared" si="36"/>
        <v>0</v>
      </c>
      <c r="R39" s="54">
        <f t="shared" si="36"/>
        <v>1</v>
      </c>
      <c r="S39" s="54" t="str">
        <f t="shared" si="36"/>
        <v>o</v>
      </c>
      <c r="T39" s="26">
        <f t="shared" si="36"/>
        <v>15</v>
      </c>
      <c r="U39" s="54">
        <f t="shared" si="36"/>
        <v>0</v>
      </c>
      <c r="V39" s="54">
        <f t="shared" si="36"/>
        <v>0</v>
      </c>
      <c r="W39" s="19" t="str">
        <f t="shared" si="36"/>
        <v/>
      </c>
      <c r="X39" s="23">
        <f>IF(X9&gt;0,VLOOKUP(X9,'[3]2010_Envelope'!$BH$6:$CR$128,10),"")</f>
        <v>27.31907142857143</v>
      </c>
      <c r="Y39" s="23">
        <f>IF(Y9&gt;0,VLOOKUP(Y9,'[3]2010_Envelope'!$BH$6:$CR$128,10),"")</f>
        <v>86.696993360199215</v>
      </c>
      <c r="Z39" s="23">
        <f>IF(Z9&gt;0,VLOOKUP(Z9,'[3]2010_Envelope'!$BH$6:$CR$128,10),"")</f>
        <v>49.887</v>
      </c>
      <c r="AA39" s="23">
        <f>IF(AA9&gt;0,VLOOKUP(AA9,'[3]2010_Envelope'!$BH$6:$CR$128,10),"")</f>
        <v>88.908964285714305</v>
      </c>
      <c r="AB39" s="23">
        <f>IF(AB9&gt;0,VLOOKUP(AB9,'[3]2010_Envelope'!$BH$6:$CR$128,10),"")</f>
        <v>60.241199315438315</v>
      </c>
      <c r="AC39" s="23">
        <f>IF(AC9&gt;0,VLOOKUP(AC9,'[3]2010_Envelope'!$BH$6:$CR$128,10),"")</f>
        <v>28.091750976111129</v>
      </c>
      <c r="AD39" s="22" t="str">
        <f>IF(AD9&gt;0,VLOOKUP(AD9,'[3]2010_HVAC'!$EY$7:$KA$83,50),"")</f>
        <v/>
      </c>
      <c r="AE39" s="22" t="str">
        <f>IF(AE9&gt;0,VLOOKUP(AE9,'[3]2010_HVAC'!$EY$7:$KA$83,50),"")</f>
        <v/>
      </c>
      <c r="AF39" s="22" t="str">
        <f>IF(AF9&gt;0,VLOOKUP(AF9,'[3]2010_HVAC'!$EY$7:$KA$83,50),"")</f>
        <v/>
      </c>
      <c r="AG39" s="61">
        <f>VLOOKUP($C39,[2]Performance!$A$3:$K$36,5)</f>
        <v>2</v>
      </c>
      <c r="AH39" s="61">
        <f t="shared" si="31"/>
        <v>52</v>
      </c>
      <c r="AI39" s="22">
        <f>IF(AI9&gt;0,VLOOKUP(AI9,'[3]2010_HVAC'!$EY$7:$KA$83,AH39),"")</f>
        <v>13.526185201009019</v>
      </c>
      <c r="AJ39" s="22" t="str">
        <f>IF(AJ9&gt;0,VLOOKUP(AJ9,'[3]2010_HVAC'!$EY$7:$KA$83,50),"")</f>
        <v/>
      </c>
      <c r="AK39" s="22">
        <f>IF(AK9&gt;0,VLOOKUP(AK9,'[3]2010_HVAC'!$EY$7:$KA$83,50),"")</f>
        <v>17.25</v>
      </c>
      <c r="AL39" s="22">
        <f>IF(AL9&gt;0,VLOOKUP(AL9,'[3]2010_HVAC'!$EY$7:$KA$83,50),"")</f>
        <v>8.2142857142857135</v>
      </c>
      <c r="AM39" s="22" t="str">
        <f>IF(AM9&gt;0,VLOOKUP(AM9,'[3]2010_HVAC'!$EY$7:$KA$83,50),"")</f>
        <v/>
      </c>
      <c r="AN39" s="22" t="str">
        <f>IF(AN9&gt;0,VLOOKUP(AN9,'[3]2010_HVAC'!$EY$7:$KA$83,50),"")</f>
        <v/>
      </c>
      <c r="AO39" s="14">
        <f t="shared" si="32"/>
        <v>53218.963039386079</v>
      </c>
      <c r="AP39" s="23">
        <f>IF(AP9&gt;0,VLOOKUP(AP9,'[3]2010_Envelope'!$BH$6:$CR$128,11),"")</f>
        <v>13.219656565656567</v>
      </c>
      <c r="AQ39" s="23">
        <f>IF(AQ9&gt;0,VLOOKUP(AQ9,'[3]2010_Envelope'!$BH$6:$CR$128,11),"")</f>
        <v>35.953259915718981</v>
      </c>
      <c r="AR39" s="23">
        <f>IF(AR9&gt;0,VLOOKUP(AR9,'[3]2010_Envelope'!$BH$6:$CR$128,11),"")</f>
        <v>24.140242424242427</v>
      </c>
      <c r="AS39" s="23">
        <f>IF(AS9&gt;0,VLOOKUP(AS9,'[3]2010_Envelope'!$BH$6:$CR$128,11),"")</f>
        <v>43.371030303030302</v>
      </c>
      <c r="AT39" s="23">
        <f>IF(AT9&gt;0,VLOOKUP(AT9,'[3]2010_Envelope'!$BH$6:$CR$128,11),"")</f>
        <v>26.447845971348393</v>
      </c>
      <c r="AU39" s="23">
        <f>IF(AU9&gt;0,VLOOKUP(AU9,'[3]2010_Envelope'!$BH$6:$CR$128,11),"")</f>
        <v>12.942238961224028</v>
      </c>
      <c r="AV39" s="22" t="str">
        <f>IF(AV9&gt;0,VLOOKUP(AV9,'[3]2010_HVAC'!$EY$7:$KA$83,53),"")</f>
        <v/>
      </c>
      <c r="AW39" s="22" t="str">
        <f>IF(AW9&gt;0,VLOOKUP(AW9,'[3]2010_HVAC'!$EY$7:$KA$83,53),"")</f>
        <v/>
      </c>
      <c r="AX39" s="22" t="str">
        <f>IF(AX9&gt;0,VLOOKUP(AX9,'[3]2010_HVAC'!$EY$7:$KA$83,53),"")</f>
        <v/>
      </c>
      <c r="AY39" s="61">
        <f>VLOOKUP($C39,[1]Performance!$A$3:$K$36,5)</f>
        <v>2</v>
      </c>
      <c r="AZ39" s="61">
        <f t="shared" si="33"/>
        <v>55</v>
      </c>
      <c r="BA39" s="22">
        <f>IF(BA9&gt;0,VLOOKUP(BA9,'[3]2010_HVAC'!$EY$7:$KA$83,AZ39),"")</f>
        <v>4.9024894699466364</v>
      </c>
      <c r="BB39" s="22" t="str">
        <f>IF(BB9&gt;0,VLOOKUP(BB9,'[3]2010_HVAC'!$EY$7:$KA$83,53),"")</f>
        <v/>
      </c>
      <c r="BC39" s="22">
        <f>IF(BC9&gt;0,VLOOKUP(BC9,'[3]2010_HVAC'!$EY$7:$KA$83,53),"")</f>
        <v>12.65</v>
      </c>
      <c r="BD39" s="22">
        <f>IF(BD9&gt;0,VLOOKUP(BD9,'[3]2010_HVAC'!$EY$7:$KA$83,53),"")</f>
        <v>1.1616161616161615</v>
      </c>
      <c r="BE39" s="22" t="str">
        <f>IF(BE9&gt;0,VLOOKUP(BE9,'[3]2010_HVAC'!$EY$7:$KA$83,53),"")</f>
        <v/>
      </c>
      <c r="BF39" s="22" t="str">
        <f>IF(BF9&gt;0,VLOOKUP(BF9,'[3]2010_HVAC'!$EY$7:$KA$83,53),"")</f>
        <v/>
      </c>
      <c r="BG39" s="14">
        <f t="shared" si="34"/>
        <v>173040.49597505567</v>
      </c>
      <c r="BH39" s="21">
        <f>IF($N39&gt;0,VLOOKUP($C39,[2]Paris!$AB$7:$AN$40,$N39))/((IF($P39=1,'3 PlantsCodes'!$D$26,IF($P39=2,'3 PlantsCodes'!$D$27,IF($P39=3,'3 PlantsCodes'!$D$28,IF($P39=4,'3 PlantsCodes'!#REF!)))))*IF($R39=1,'3 PlantsCodes'!$D$31,IF(FR_Paris!$R39=2,'3 PlantsCodes'!$D$32)))</f>
        <v>54.021693584686567</v>
      </c>
      <c r="BI39" s="21">
        <f>IF($O39&gt;0,VLOOKUP($C39,[2]Paris!$AB$7:$AN$40,$O39),0)/(IF($Q39=1,'3 PlantsCodes'!$E$26,IF($Q39=3,'3 PlantsCodes'!$E$28,IF($Q39=4,'3 PlantsCodes'!$E$29,1)))*IF($R39=1,'3 PlantsCodes'!$E$31,IF($R39=2,'3 PlantsCodes'!$E$32)))</f>
        <v>0</v>
      </c>
      <c r="BJ39" s="21">
        <f>VLOOKUP($C39,[2]Paris!$AB$6:$AZ$40,$T39)</f>
        <v>16.547368421052632</v>
      </c>
      <c r="BK39" s="21">
        <f>VLOOKUP($C39,[2]Paris!$B$7:$Y$40,18)</f>
        <v>11.353794285713454</v>
      </c>
      <c r="BL39" s="21">
        <f>VLOOKUP($C39,[2]Paris!$B$7:$AA$40,26)</f>
        <v>0.4035670974319841</v>
      </c>
      <c r="BM39" s="22">
        <f>IF($V39=1,-[4]SFH!$E$7,0)</f>
        <v>0</v>
      </c>
      <c r="BN39" s="63" t="s">
        <v>38</v>
      </c>
      <c r="BO39" s="21">
        <f>IF($N39&gt;0,VLOOKUP($C39,[1]Paris!$AB$7:$AN$40,$N39))/((IF($P39=1,'3 PlantsCodes'!$D$26,IF($P39=2,'3 PlantsCodes'!$D$27,IF($P39=3,'3 PlantsCodes'!$D$28,IF($P39=4,'3 PlantsCodes'!D32)))))*IF($R39=1,'3 PlantsCodes'!$D$31,IF(FR_Paris!$R39=2,'3 PlantsCodes'!$D$32)))</f>
        <v>44.033164180802466</v>
      </c>
      <c r="BP39" s="21">
        <f>IF($O39&gt;0,VLOOKUP($C39,[1]Paris!$AB$7:$AN$40,$O39),0)/(IF($Q39=1,'3 PlantsCodes'!$E$26,IF($Q39=3,'3 PlantsCodes'!$E$28,IF($Q39=4,'3 PlantsCodes'!$E$29,1)))*IF($R39=1,'3 PlantsCodes'!$E$31,IF($R39=2,'3 PlantsCodes'!$E$32)))</f>
        <v>0</v>
      </c>
      <c r="BQ39" s="21">
        <f>VLOOKUP($C39,[1]Paris!$AB$6:$AZ$40,$T39)</f>
        <v>25.547368421052632</v>
      </c>
      <c r="BR39" s="21">
        <f>VLOOKUP($C39,[1]Paris!$B$7:$Y$40,18)</f>
        <v>11.676460606061633</v>
      </c>
      <c r="BS39" s="21">
        <f>VLOOKUP($C39,[1]Paris!$B$7:$AA$40,26)</f>
        <v>0.39022134687166105</v>
      </c>
      <c r="BT39" s="22">
        <f>IF($V39=1,-[4]AB!$E$7,0)</f>
        <v>0</v>
      </c>
      <c r="BU39" s="63" t="s">
        <v>38</v>
      </c>
    </row>
    <row r="40" spans="1:73" ht="15" customHeight="1" x14ac:dyDescent="0.25">
      <c r="A40" s="195"/>
      <c r="B40" s="18">
        <v>5</v>
      </c>
      <c r="C40" s="26">
        <f t="shared" ref="C40:W40" si="37">IF(C10="","",C10)</f>
        <v>32</v>
      </c>
      <c r="D40" s="55" t="str">
        <f t="shared" si="37"/>
        <v>+</v>
      </c>
      <c r="E40" s="55" t="str">
        <f t="shared" si="37"/>
        <v>o+</v>
      </c>
      <c r="F40" s="54" t="str">
        <f t="shared" si="37"/>
        <v>+</v>
      </c>
      <c r="G40" s="54" t="str">
        <f t="shared" si="37"/>
        <v>o</v>
      </c>
      <c r="H40" s="54">
        <f t="shared" si="37"/>
        <v>0</v>
      </c>
      <c r="I40" s="54">
        <f t="shared" si="37"/>
        <v>4</v>
      </c>
      <c r="J40" s="54">
        <f t="shared" si="37"/>
        <v>3</v>
      </c>
      <c r="K40" s="54">
        <f t="shared" si="37"/>
        <v>2</v>
      </c>
      <c r="L40" s="54">
        <f t="shared" si="37"/>
        <v>1</v>
      </c>
      <c r="M40" s="54">
        <f t="shared" si="37"/>
        <v>4321</v>
      </c>
      <c r="N40" s="54">
        <f t="shared" si="37"/>
        <v>4</v>
      </c>
      <c r="O40" s="54">
        <f t="shared" si="37"/>
        <v>0</v>
      </c>
      <c r="P40" s="54">
        <f t="shared" si="37"/>
        <v>2</v>
      </c>
      <c r="Q40" s="54">
        <f t="shared" si="37"/>
        <v>0</v>
      </c>
      <c r="R40" s="54">
        <f t="shared" si="37"/>
        <v>1</v>
      </c>
      <c r="S40" s="54" t="str">
        <f t="shared" si="37"/>
        <v>o</v>
      </c>
      <c r="T40" s="26">
        <f t="shared" si="37"/>
        <v>15</v>
      </c>
      <c r="U40" s="54">
        <f t="shared" si="37"/>
        <v>0</v>
      </c>
      <c r="V40" s="54">
        <f t="shared" si="37"/>
        <v>0</v>
      </c>
      <c r="W40" s="19" t="str">
        <f t="shared" si="37"/>
        <v/>
      </c>
      <c r="X40" s="23">
        <f>IF(X10&gt;0,VLOOKUP(X10,'[3]2010_Envelope'!$BH$6:$CR$128,10),"")</f>
        <v>27.912964285714285</v>
      </c>
      <c r="Y40" s="23">
        <f>IF(Y10&gt;0,VLOOKUP(Y10,'[3]2010_Envelope'!$BH$6:$CR$128,10),"")</f>
        <v>93.36599284944532</v>
      </c>
      <c r="Z40" s="23">
        <f>IF(Z10&gt;0,VLOOKUP(Z10,'[3]2010_Envelope'!$BH$6:$CR$128,10),"")</f>
        <v>50.480892857142862</v>
      </c>
      <c r="AA40" s="23">
        <f>IF(AA10&gt;0,VLOOKUP(AA10,'[3]2010_Envelope'!$BH$6:$CR$128,10),"")</f>
        <v>88.908964285714305</v>
      </c>
      <c r="AB40" s="23">
        <f>IF(AB10&gt;0,VLOOKUP(AB10,'[3]2010_Envelope'!$BH$6:$CR$128,10),"")</f>
        <v>60.241199315438315</v>
      </c>
      <c r="AC40" s="23">
        <f>IF(AC10&gt;0,VLOOKUP(AC10,'[3]2010_Envelope'!$BH$6:$CR$128,10),"")</f>
        <v>28.091750976111129</v>
      </c>
      <c r="AD40" s="22" t="str">
        <f>IF(AD10&gt;0,VLOOKUP(AD10,'[3]2010_HVAC'!$EY$7:$KA$83,50),"")</f>
        <v/>
      </c>
      <c r="AE40" s="22" t="str">
        <f>IF(AE10&gt;0,VLOOKUP(AE10,'[3]2010_HVAC'!$EY$7:$KA$83,50),"")</f>
        <v/>
      </c>
      <c r="AF40" s="22" t="str">
        <f>IF(AF10&gt;0,VLOOKUP(AF10,'[3]2010_HVAC'!$EY$7:$KA$83,50),"")</f>
        <v/>
      </c>
      <c r="AG40" s="61">
        <f>VLOOKUP($C40,[2]Performance!$A$3:$K$36,5)</f>
        <v>2</v>
      </c>
      <c r="AH40" s="61">
        <f t="shared" si="31"/>
        <v>52</v>
      </c>
      <c r="AI40" s="22">
        <f>IF(AI10&gt;0,VLOOKUP(AI10,'[3]2010_HVAC'!$EY$7:$KA$83,AH40),"")</f>
        <v>13.526185201009019</v>
      </c>
      <c r="AJ40" s="22" t="str">
        <f>IF(AJ10&gt;0,VLOOKUP(AJ10,'[3]2010_HVAC'!$EY$7:$KA$83,50),"")</f>
        <v/>
      </c>
      <c r="AK40" s="22">
        <f>IF(AK10&gt;0,VLOOKUP(AK10,'[3]2010_HVAC'!$EY$7:$KA$83,50),"")</f>
        <v>17.25</v>
      </c>
      <c r="AL40" s="22">
        <f>IF(AL10&gt;0,VLOOKUP(AL10,'[3]2010_HVAC'!$EY$7:$KA$83,50),"")</f>
        <v>8.2142857142857135</v>
      </c>
      <c r="AM40" s="22" t="str">
        <f>IF(AM10&gt;0,VLOOKUP(AM10,'[3]2010_HVAC'!$EY$7:$KA$83,50),"")</f>
        <v/>
      </c>
      <c r="AN40" s="22" t="str">
        <f>IF(AN10&gt;0,VLOOKUP(AN10,'[3]2010_HVAC'!$EY$7:$KA$83,50),"")</f>
        <v/>
      </c>
      <c r="AO40" s="14">
        <f t="shared" si="32"/>
        <v>54318.91296788054</v>
      </c>
      <c r="AP40" s="23">
        <f>IF(AP10&gt;0,VLOOKUP(AP10,'[3]2010_Envelope'!$BH$6:$CR$128,11),"")</f>
        <v>13.507040404040405</v>
      </c>
      <c r="AQ40" s="23">
        <f>IF(AQ10&gt;0,VLOOKUP(AQ10,'[3]2010_Envelope'!$BH$6:$CR$128,11),"")</f>
        <v>38.718895293851212</v>
      </c>
      <c r="AR40" s="23">
        <f>IF(AR10&gt;0,VLOOKUP(AR10,'[3]2010_Envelope'!$BH$6:$CR$128,11),"")</f>
        <v>24.427626262626269</v>
      </c>
      <c r="AS40" s="23">
        <f>IF(AS10&gt;0,VLOOKUP(AS10,'[3]2010_Envelope'!$BH$6:$CR$128,11),"")</f>
        <v>43.371030303030302</v>
      </c>
      <c r="AT40" s="23">
        <f>IF(AT10&gt;0,VLOOKUP(AT10,'[3]2010_Envelope'!$BH$6:$CR$128,11),"")</f>
        <v>26.447845971348393</v>
      </c>
      <c r="AU40" s="23">
        <f>IF(AU10&gt;0,VLOOKUP(AU10,'[3]2010_Envelope'!$BH$6:$CR$128,11),"")</f>
        <v>12.942238961224028</v>
      </c>
      <c r="AV40" s="22" t="str">
        <f>IF(AV10&gt;0,VLOOKUP(AV10,'[3]2010_HVAC'!$EY$7:$KA$83,53),"")</f>
        <v/>
      </c>
      <c r="AW40" s="22" t="str">
        <f>IF(AW10&gt;0,VLOOKUP(AW10,'[3]2010_HVAC'!$EY$7:$KA$83,53),"")</f>
        <v/>
      </c>
      <c r="AX40" s="22" t="str">
        <f>IF(AX10&gt;0,VLOOKUP(AX10,'[3]2010_HVAC'!$EY$7:$KA$83,53),"")</f>
        <v/>
      </c>
      <c r="AY40" s="61">
        <f>VLOOKUP($C40,[1]Performance!$A$3:$K$36,5)</f>
        <v>2</v>
      </c>
      <c r="AZ40" s="61">
        <f t="shared" si="33"/>
        <v>55</v>
      </c>
      <c r="BA40" s="22">
        <f>IF(BA10&gt;0,VLOOKUP(BA10,'[3]2010_HVAC'!$EY$7:$KA$83,AZ40),"")</f>
        <v>4.9024894699466364</v>
      </c>
      <c r="BB40" s="22" t="str">
        <f>IF(BB10&gt;0,VLOOKUP(BB10,'[3]2010_HVAC'!$EY$7:$KA$83,53),"")</f>
        <v/>
      </c>
      <c r="BC40" s="22">
        <f>IF(BC10&gt;0,VLOOKUP(BC10,'[3]2010_HVAC'!$EY$7:$KA$83,53),"")</f>
        <v>12.65</v>
      </c>
      <c r="BD40" s="22">
        <f>IF(BD10&gt;0,VLOOKUP(BD10,'[3]2010_HVAC'!$EY$7:$KA$83,53),"")</f>
        <v>1.1616161616161615</v>
      </c>
      <c r="BE40" s="22" t="str">
        <f>IF(BE10&gt;0,VLOOKUP(BE10,'[3]2010_HVAC'!$EY$7:$KA$83,53),"")</f>
        <v/>
      </c>
      <c r="BF40" s="22" t="str">
        <f>IF(BF10&gt;0,VLOOKUP(BF10,'[3]2010_HVAC'!$EY$7:$KA$83,53),"")</f>
        <v/>
      </c>
      <c r="BG40" s="14">
        <f t="shared" si="34"/>
        <v>176347.49499940657</v>
      </c>
      <c r="BH40" s="21">
        <f>IF($N40&gt;0,VLOOKUP($C40,[2]Paris!$AB$7:$AN$40,$N40))/((IF($P40=1,'3 PlantsCodes'!$D$26,IF($P40=2,'3 PlantsCodes'!$D$27,IF($P40=3,'3 PlantsCodes'!$D$28,IF($P40=4,'3 PlantsCodes'!#REF!)))))*IF($R40=1,'3 PlantsCodes'!$D$31,IF(FR_Paris!$R40=2,'3 PlantsCodes'!$D$32)))</f>
        <v>47.595485088431403</v>
      </c>
      <c r="BI40" s="21">
        <f>IF($O40&gt;0,VLOOKUP($C40,[2]Paris!$AB$7:$AN$40,$O40),0)/(IF($Q40=1,'3 PlantsCodes'!$E$26,IF($Q40=3,'3 PlantsCodes'!$E$28,IF($Q40=4,'3 PlantsCodes'!$E$29,1)))*IF($R40=1,'3 PlantsCodes'!$E$31,IF($R40=2,'3 PlantsCodes'!$E$32)))</f>
        <v>0</v>
      </c>
      <c r="BJ40" s="21">
        <f>VLOOKUP($C40,[2]Paris!$AB$6:$AZ$40,$T40)</f>
        <v>16.547368421052632</v>
      </c>
      <c r="BK40" s="21">
        <f>VLOOKUP($C40,[2]Paris!$B$7:$Y$40,18)</f>
        <v>11.353794285713454</v>
      </c>
      <c r="BL40" s="21">
        <f>VLOOKUP($C40,[2]Paris!$B$7:$AA$40,26)</f>
        <v>0.39556706348881582</v>
      </c>
      <c r="BM40" s="22">
        <f>IF($V40=1,-[4]SFH!$E$7,0)</f>
        <v>0</v>
      </c>
      <c r="BN40" s="63" t="s">
        <v>38</v>
      </c>
      <c r="BO40" s="21">
        <f>IF($N40&gt;0,VLOOKUP($C40,[1]Paris!$AB$7:$AN$40,$N40))/((IF($P40=1,'3 PlantsCodes'!$D$26,IF($P40=2,'3 PlantsCodes'!$D$27,IF($P40=3,'3 PlantsCodes'!$D$28,IF($P40=4,'3 PlantsCodes'!D33)))))*IF($R40=1,'3 PlantsCodes'!$D$31,IF(FR_Paris!$R40=2,'3 PlantsCodes'!$D$32)))</f>
        <v>39.975182879927807</v>
      </c>
      <c r="BP40" s="21">
        <f>IF($O40&gt;0,VLOOKUP($C40,[1]Paris!$AB$7:$AN$40,$O40),0)/(IF($Q40=1,'3 PlantsCodes'!$E$26,IF($Q40=3,'3 PlantsCodes'!$E$28,IF($Q40=4,'3 PlantsCodes'!$E$29,1)))*IF($R40=1,'3 PlantsCodes'!$E$31,IF($R40=2,'3 PlantsCodes'!$E$32)))</f>
        <v>0</v>
      </c>
      <c r="BQ40" s="21">
        <f>VLOOKUP($C40,[1]Paris!$AB$6:$AZ$40,$T40)</f>
        <v>25.547368421052632</v>
      </c>
      <c r="BR40" s="21">
        <f>VLOOKUP($C40,[1]Paris!$B$7:$Y$40,18)</f>
        <v>11.676460606061633</v>
      </c>
      <c r="BS40" s="21">
        <f>VLOOKUP($C40,[1]Paris!$B$7:$AA$40,26)</f>
        <v>0.38522458628052186</v>
      </c>
      <c r="BT40" s="22">
        <f>IF($V40=1,-[4]AB!$E$7,0)</f>
        <v>0</v>
      </c>
      <c r="BU40" s="63" t="s">
        <v>38</v>
      </c>
    </row>
    <row r="41" spans="1:73" ht="15" customHeight="1" x14ac:dyDescent="0.25">
      <c r="A41" s="195"/>
      <c r="B41" s="18">
        <v>6</v>
      </c>
      <c r="C41" s="26">
        <f t="shared" ref="C41:W41" si="38">IF(C11="","",C11)</f>
        <v>26</v>
      </c>
      <c r="D41" s="55" t="str">
        <f t="shared" si="38"/>
        <v>o+</v>
      </c>
      <c r="E41" s="55" t="str">
        <f t="shared" si="38"/>
        <v>o+</v>
      </c>
      <c r="F41" s="54" t="str">
        <f t="shared" si="38"/>
        <v>+</v>
      </c>
      <c r="G41" s="54" t="str">
        <f t="shared" si="38"/>
        <v>o</v>
      </c>
      <c r="H41" s="54">
        <f t="shared" si="38"/>
        <v>1</v>
      </c>
      <c r="I41" s="54">
        <f t="shared" si="38"/>
        <v>3</v>
      </c>
      <c r="J41" s="54">
        <f t="shared" si="38"/>
        <v>3</v>
      </c>
      <c r="K41" s="54">
        <f t="shared" si="38"/>
        <v>2</v>
      </c>
      <c r="L41" s="54">
        <f t="shared" si="38"/>
        <v>2</v>
      </c>
      <c r="M41" s="54">
        <f t="shared" si="38"/>
        <v>3322</v>
      </c>
      <c r="N41" s="54">
        <f t="shared" si="38"/>
        <v>4</v>
      </c>
      <c r="O41" s="54">
        <f t="shared" si="38"/>
        <v>0</v>
      </c>
      <c r="P41" s="54">
        <f t="shared" si="38"/>
        <v>2</v>
      </c>
      <c r="Q41" s="54">
        <f t="shared" si="38"/>
        <v>0</v>
      </c>
      <c r="R41" s="54">
        <f t="shared" si="38"/>
        <v>1</v>
      </c>
      <c r="S41" s="54" t="str">
        <f t="shared" si="38"/>
        <v>o</v>
      </c>
      <c r="T41" s="26">
        <f t="shared" si="38"/>
        <v>15</v>
      </c>
      <c r="U41" s="54">
        <f t="shared" si="38"/>
        <v>0</v>
      </c>
      <c r="V41" s="54">
        <f t="shared" si="38"/>
        <v>0</v>
      </c>
      <c r="W41" s="19" t="str">
        <f t="shared" si="38"/>
        <v/>
      </c>
      <c r="X41" s="23">
        <f>IF(X11&gt;0,VLOOKUP(X11,'[3]2010_Envelope'!$BH$6:$CR$128,10),"")</f>
        <v>27.31907142857143</v>
      </c>
      <c r="Y41" s="23">
        <f>IF(Y11&gt;0,VLOOKUP(Y11,'[3]2010_Envelope'!$BH$6:$CR$128,10),"")</f>
        <v>86.696993360199215</v>
      </c>
      <c r="Z41" s="23">
        <f>IF(Z11&gt;0,VLOOKUP(Z11,'[3]2010_Envelope'!$BH$6:$CR$128,10),"")</f>
        <v>49.887</v>
      </c>
      <c r="AA41" s="23">
        <f>IF(AA11&gt;0,VLOOKUP(AA11,'[3]2010_Envelope'!$BH$6:$CR$128,10),"")</f>
        <v>88.908964285714305</v>
      </c>
      <c r="AB41" s="23">
        <f>IF(AB11&gt;0,VLOOKUP(AB11,'[3]2010_Envelope'!$BH$6:$CR$128,10),"")</f>
        <v>60.241199315438315</v>
      </c>
      <c r="AC41" s="23">
        <f>IF(AC11&gt;0,VLOOKUP(AC11,'[3]2010_Envelope'!$BH$6:$CR$128,10),"")</f>
        <v>28.091750976111129</v>
      </c>
      <c r="AD41" s="22">
        <f>IF(AD11&gt;0,VLOOKUP(AD11,'[3]2010_HVAC'!$EY$7:$KA$83,50),"")</f>
        <v>11.500000000000002</v>
      </c>
      <c r="AE41" s="22">
        <f>IF(AE11&gt;0,VLOOKUP(AE11,'[3]2010_HVAC'!$EY$7:$KA$83,50),"")</f>
        <v>11.500000000000002</v>
      </c>
      <c r="AF41" s="22" t="str">
        <f>IF(AF11&gt;0,VLOOKUP(AF11,'[3]2010_HVAC'!$EY$7:$KA$83,50),"")</f>
        <v/>
      </c>
      <c r="AG41" s="61">
        <f>VLOOKUP($C41,[2]Performance!$A$3:$K$36,5)</f>
        <v>2</v>
      </c>
      <c r="AH41" s="61">
        <f t="shared" si="31"/>
        <v>52</v>
      </c>
      <c r="AI41" s="22">
        <f>IF(AI11&gt;0,VLOOKUP(AI11,'[3]2010_HVAC'!$EY$7:$KA$83,AH41),"")</f>
        <v>13.526185201009019</v>
      </c>
      <c r="AJ41" s="22" t="str">
        <f>IF(AJ11&gt;0,VLOOKUP(AJ11,'[3]2010_HVAC'!$EY$7:$KA$83,50),"")</f>
        <v/>
      </c>
      <c r="AK41" s="22">
        <f>IF(AK11&gt;0,VLOOKUP(AK11,'[3]2010_HVAC'!$EY$7:$KA$83,50),"")</f>
        <v>17.25</v>
      </c>
      <c r="AL41" s="22">
        <f>IF(AL11&gt;0,VLOOKUP(AL11,'[3]2010_HVAC'!$EY$7:$KA$83,50),"")</f>
        <v>8.2142857142857135</v>
      </c>
      <c r="AM41" s="22" t="str">
        <f>IF(AM11&gt;0,VLOOKUP(AM11,'[3]2010_HVAC'!$EY$7:$KA$83,50),"")</f>
        <v/>
      </c>
      <c r="AN41" s="22" t="str">
        <f>IF(AN11&gt;0,VLOOKUP(AN11,'[3]2010_HVAC'!$EY$7:$KA$83,50),"")</f>
        <v/>
      </c>
      <c r="AO41" s="14">
        <f t="shared" si="32"/>
        <v>56438.963039386079</v>
      </c>
      <c r="AP41" s="23">
        <f>IF(AP11&gt;0,VLOOKUP(AP11,'[3]2010_Envelope'!$BH$6:$CR$128,11),"")</f>
        <v>13.219656565656567</v>
      </c>
      <c r="AQ41" s="23">
        <f>IF(AQ11&gt;0,VLOOKUP(AQ11,'[3]2010_Envelope'!$BH$6:$CR$128,11),"")</f>
        <v>35.953259915718981</v>
      </c>
      <c r="AR41" s="23">
        <f>IF(AR11&gt;0,VLOOKUP(AR11,'[3]2010_Envelope'!$BH$6:$CR$128,11),"")</f>
        <v>24.140242424242427</v>
      </c>
      <c r="AS41" s="23">
        <f>IF(AS11&gt;0,VLOOKUP(AS11,'[3]2010_Envelope'!$BH$6:$CR$128,11),"")</f>
        <v>43.371030303030302</v>
      </c>
      <c r="AT41" s="23">
        <f>IF(AT11&gt;0,VLOOKUP(AT11,'[3]2010_Envelope'!$BH$6:$CR$128,11),"")</f>
        <v>26.447845971348393</v>
      </c>
      <c r="AU41" s="23">
        <f>IF(AU11&gt;0,VLOOKUP(AU11,'[3]2010_Envelope'!$BH$6:$CR$128,11),"")</f>
        <v>12.942238961224028</v>
      </c>
      <c r="AV41" s="22">
        <f>IF(AV11&gt;0,VLOOKUP(AV11,'[3]2010_HVAC'!$EY$7:$KA$83,53),"")</f>
        <v>12.942727272727272</v>
      </c>
      <c r="AW41" s="22">
        <f>IF(AW11&gt;0,VLOOKUP(AW11,'[3]2010_HVAC'!$EY$7:$KA$83,53),"")</f>
        <v>8.6284848484848489</v>
      </c>
      <c r="AX41" s="22" t="str">
        <f>IF(AX11&gt;0,VLOOKUP(AX11,'[3]2010_HVAC'!$EY$7:$KA$83,53),"")</f>
        <v/>
      </c>
      <c r="AY41" s="61">
        <f>VLOOKUP($C41,[1]Performance!$A$3:$K$36,5)</f>
        <v>2</v>
      </c>
      <c r="AZ41" s="61">
        <f t="shared" si="33"/>
        <v>55</v>
      </c>
      <c r="BA41" s="22">
        <f>IF(BA11&gt;0,VLOOKUP(BA11,'[3]2010_HVAC'!$EY$7:$KA$83,AZ41),"")</f>
        <v>4.9024894699466364</v>
      </c>
      <c r="BB41" s="22" t="str">
        <f>IF(BB11&gt;0,VLOOKUP(BB11,'[3]2010_HVAC'!$EY$7:$KA$83,53),"")</f>
        <v/>
      </c>
      <c r="BC41" s="22">
        <f>IF(BC11&gt;0,VLOOKUP(BC11,'[3]2010_HVAC'!$EY$7:$KA$83,53),"")</f>
        <v>12.65</v>
      </c>
      <c r="BD41" s="22">
        <f>IF(BD11&gt;0,VLOOKUP(BD11,'[3]2010_HVAC'!$EY$7:$KA$83,53),"")</f>
        <v>1.1616161616161615</v>
      </c>
      <c r="BE41" s="22" t="str">
        <f>IF(BE11&gt;0,VLOOKUP(BE11,'[3]2010_HVAC'!$EY$7:$KA$83,53),"")</f>
        <v/>
      </c>
      <c r="BF41" s="22" t="str">
        <f>IF(BF11&gt;0,VLOOKUP(BF11,'[3]2010_HVAC'!$EY$7:$KA$83,53),"")</f>
        <v/>
      </c>
      <c r="BG41" s="14">
        <f t="shared" si="34"/>
        <v>194395.99597505567</v>
      </c>
      <c r="BH41" s="21">
        <f>IF($N41&gt;0,VLOOKUP($C41,[2]Paris!$AB$7:$AN$40,$N41))/((IF($P41=1,'3 PlantsCodes'!$D$26,IF($P41=2,'3 PlantsCodes'!$D$27,IF($P41=3,'3 PlantsCodes'!$D$28,IF($P41=4,'3 PlantsCodes'!#REF!)))))*IF($R41=1,'3 PlantsCodes'!$D$31,IF(FR_Paris!$R41=2,'3 PlantsCodes'!$D$32)))</f>
        <v>38.936029490484941</v>
      </c>
      <c r="BI41" s="21">
        <f>IF($O41&gt;0,VLOOKUP($C41,[2]Paris!$AB$7:$AN$40,$O41),0)/(IF($Q41=1,'3 PlantsCodes'!$E$26,IF($Q41=3,'3 PlantsCodes'!$E$28,IF($Q41=4,'3 PlantsCodes'!$E$29,1)))*IF($R41=1,'3 PlantsCodes'!$E$31,IF($R41=2,'3 PlantsCodes'!$E$32)))</f>
        <v>0</v>
      </c>
      <c r="BJ41" s="21">
        <f>VLOOKUP($C41,[2]Paris!$AB$6:$AZ$40,$T41)</f>
        <v>16.547368421052632</v>
      </c>
      <c r="BK41" s="21">
        <f>VLOOKUP($C41,[2]Paris!$B$7:$Y$40,18)</f>
        <v>11.353794285713454</v>
      </c>
      <c r="BL41" s="21">
        <f>VLOOKUP($C41,[2]Paris!$B$7:$AA$40,26)</f>
        <v>4.8259630819005617</v>
      </c>
      <c r="BM41" s="22">
        <f>IF($V41=1,-[4]SFH!$E$7,0)</f>
        <v>0</v>
      </c>
      <c r="BN41" s="63" t="s">
        <v>38</v>
      </c>
      <c r="BO41" s="21">
        <f>IF($N41&gt;0,VLOOKUP($C41,[1]Paris!$AB$7:$AN$40,$N41))/((IF($P41=1,'3 PlantsCodes'!$D$26,IF($P41=2,'3 PlantsCodes'!$D$27,IF($P41=3,'3 PlantsCodes'!$D$28,IF($P41=4,'3 PlantsCodes'!D34)))))*IF($R41=1,'3 PlantsCodes'!$D$31,IF(FR_Paris!$R41=2,'3 PlantsCodes'!$D$32)))</f>
        <v>29.12975391729789</v>
      </c>
      <c r="BP41" s="21">
        <f>IF($O41&gt;0,VLOOKUP($C41,[1]Paris!$AB$7:$AN$40,$O41),0)/(IF($Q41=1,'3 PlantsCodes'!$E$26,IF($Q41=3,'3 PlantsCodes'!$E$28,IF($Q41=4,'3 PlantsCodes'!$E$29,1)))*IF($R41=1,'3 PlantsCodes'!$E$31,IF($R41=2,'3 PlantsCodes'!$E$32)))</f>
        <v>0</v>
      </c>
      <c r="BQ41" s="21">
        <f>VLOOKUP($C41,[1]Paris!$AB$6:$AZ$40,$T41)</f>
        <v>25.547368421052632</v>
      </c>
      <c r="BR41" s="21">
        <f>VLOOKUP($C41,[1]Paris!$B$7:$Y$40,18)</f>
        <v>11.676460606061633</v>
      </c>
      <c r="BS41" s="21">
        <f>VLOOKUP($C41,[1]Paris!$B$7:$AA$40,26)</f>
        <v>4.9100270474097334</v>
      </c>
      <c r="BT41" s="22">
        <f>IF($V41=1,-[4]AB!$E$7,0)</f>
        <v>0</v>
      </c>
      <c r="BU41" s="63" t="s">
        <v>38</v>
      </c>
    </row>
    <row r="42" spans="1:73" ht="15" customHeight="1" x14ac:dyDescent="0.25">
      <c r="A42" s="195"/>
      <c r="B42" s="18">
        <v>7</v>
      </c>
      <c r="C42" s="26">
        <f t="shared" ref="C42:W42" si="39">IF(C12="","",C12)</f>
        <v>34</v>
      </c>
      <c r="D42" s="55" t="str">
        <f t="shared" si="39"/>
        <v>+</v>
      </c>
      <c r="E42" s="55" t="str">
        <f t="shared" si="39"/>
        <v>o+</v>
      </c>
      <c r="F42" s="54" t="str">
        <f t="shared" si="39"/>
        <v>+</v>
      </c>
      <c r="G42" s="54" t="str">
        <f t="shared" si="39"/>
        <v>o</v>
      </c>
      <c r="H42" s="54">
        <f t="shared" si="39"/>
        <v>1</v>
      </c>
      <c r="I42" s="54">
        <f t="shared" si="39"/>
        <v>4</v>
      </c>
      <c r="J42" s="54">
        <f t="shared" si="39"/>
        <v>3</v>
      </c>
      <c r="K42" s="54">
        <f t="shared" si="39"/>
        <v>2</v>
      </c>
      <c r="L42" s="54">
        <f t="shared" si="39"/>
        <v>2</v>
      </c>
      <c r="M42" s="54">
        <f t="shared" si="39"/>
        <v>4322</v>
      </c>
      <c r="N42" s="54">
        <f t="shared" si="39"/>
        <v>4</v>
      </c>
      <c r="O42" s="54">
        <f t="shared" si="39"/>
        <v>0</v>
      </c>
      <c r="P42" s="54">
        <f t="shared" si="39"/>
        <v>2</v>
      </c>
      <c r="Q42" s="54">
        <f t="shared" si="39"/>
        <v>0</v>
      </c>
      <c r="R42" s="54">
        <f t="shared" si="39"/>
        <v>1</v>
      </c>
      <c r="S42" s="54" t="str">
        <f t="shared" si="39"/>
        <v>o</v>
      </c>
      <c r="T42" s="26">
        <f t="shared" si="39"/>
        <v>15</v>
      </c>
      <c r="U42" s="54">
        <f t="shared" si="39"/>
        <v>0</v>
      </c>
      <c r="V42" s="54">
        <f t="shared" si="39"/>
        <v>0</v>
      </c>
      <c r="W42" s="19" t="str">
        <f t="shared" si="39"/>
        <v/>
      </c>
      <c r="X42" s="23">
        <f>IF(X12&gt;0,VLOOKUP(X12,'[3]2010_Envelope'!$BH$6:$CR$128,10),"")</f>
        <v>27.912964285714285</v>
      </c>
      <c r="Y42" s="23">
        <f>IF(Y12&gt;0,VLOOKUP(Y12,'[3]2010_Envelope'!$BH$6:$CR$128,10),"")</f>
        <v>93.36599284944532</v>
      </c>
      <c r="Z42" s="23">
        <f>IF(Z12&gt;0,VLOOKUP(Z12,'[3]2010_Envelope'!$BH$6:$CR$128,10),"")</f>
        <v>50.480892857142862</v>
      </c>
      <c r="AA42" s="23">
        <f>IF(AA12&gt;0,VLOOKUP(AA12,'[3]2010_Envelope'!$BH$6:$CR$128,10),"")</f>
        <v>88.908964285714305</v>
      </c>
      <c r="AB42" s="23">
        <f>IF(AB12&gt;0,VLOOKUP(AB12,'[3]2010_Envelope'!$BH$6:$CR$128,10),"")</f>
        <v>60.241199315438315</v>
      </c>
      <c r="AC42" s="23">
        <f>IF(AC12&gt;0,VLOOKUP(AC12,'[3]2010_Envelope'!$BH$6:$CR$128,10),"")</f>
        <v>28.091750976111129</v>
      </c>
      <c r="AD42" s="22">
        <f>IF(AD12&gt;0,VLOOKUP(AD12,'[3]2010_HVAC'!$EY$7:$KA$83,50),"")</f>
        <v>11.500000000000002</v>
      </c>
      <c r="AE42" s="22">
        <f>IF(AE12&gt;0,VLOOKUP(AE12,'[3]2010_HVAC'!$EY$7:$KA$83,50),"")</f>
        <v>11.500000000000002</v>
      </c>
      <c r="AF42" s="22" t="str">
        <f>IF(AF12&gt;0,VLOOKUP(AF12,'[3]2010_HVAC'!$EY$7:$KA$83,50),"")</f>
        <v/>
      </c>
      <c r="AG42" s="61">
        <f>VLOOKUP($C42,[2]Performance!$A$3:$K$36,5)</f>
        <v>2</v>
      </c>
      <c r="AH42" s="61">
        <f t="shared" si="31"/>
        <v>52</v>
      </c>
      <c r="AI42" s="22">
        <f>IF(AI12&gt;0,VLOOKUP(AI12,'[3]2010_HVAC'!$EY$7:$KA$83,AH42),"")</f>
        <v>13.526185201009019</v>
      </c>
      <c r="AJ42" s="22" t="str">
        <f>IF(AJ12&gt;0,VLOOKUP(AJ12,'[3]2010_HVAC'!$EY$7:$KA$83,50),"")</f>
        <v/>
      </c>
      <c r="AK42" s="22">
        <f>IF(AK12&gt;0,VLOOKUP(AK12,'[3]2010_HVAC'!$EY$7:$KA$83,50),"")</f>
        <v>17.25</v>
      </c>
      <c r="AL42" s="22">
        <f>IF(AL12&gt;0,VLOOKUP(AL12,'[3]2010_HVAC'!$EY$7:$KA$83,50),"")</f>
        <v>8.2142857142857135</v>
      </c>
      <c r="AM42" s="22" t="str">
        <f>IF(AM12&gt;0,VLOOKUP(AM12,'[3]2010_HVAC'!$EY$7:$KA$83,50),"")</f>
        <v/>
      </c>
      <c r="AN42" s="22" t="str">
        <f>IF(AN12&gt;0,VLOOKUP(AN12,'[3]2010_HVAC'!$EY$7:$KA$83,50),"")</f>
        <v/>
      </c>
      <c r="AO42" s="14">
        <f t="shared" si="32"/>
        <v>57538.91296788054</v>
      </c>
      <c r="AP42" s="23">
        <f>IF(AP12&gt;0,VLOOKUP(AP12,'[3]2010_Envelope'!$BH$6:$CR$128,11),"")</f>
        <v>13.507040404040405</v>
      </c>
      <c r="AQ42" s="23">
        <f>IF(AQ12&gt;0,VLOOKUP(AQ12,'[3]2010_Envelope'!$BH$6:$CR$128,11),"")</f>
        <v>38.718895293851212</v>
      </c>
      <c r="AR42" s="23">
        <f>IF(AR12&gt;0,VLOOKUP(AR12,'[3]2010_Envelope'!$BH$6:$CR$128,11),"")</f>
        <v>24.427626262626269</v>
      </c>
      <c r="AS42" s="23">
        <f>IF(AS12&gt;0,VLOOKUP(AS12,'[3]2010_Envelope'!$BH$6:$CR$128,11),"")</f>
        <v>43.371030303030302</v>
      </c>
      <c r="AT42" s="23">
        <f>IF(AT12&gt;0,VLOOKUP(AT12,'[3]2010_Envelope'!$BH$6:$CR$128,11),"")</f>
        <v>26.447845971348393</v>
      </c>
      <c r="AU42" s="23">
        <f>IF(AU12&gt;0,VLOOKUP(AU12,'[3]2010_Envelope'!$BH$6:$CR$128,11),"")</f>
        <v>12.942238961224028</v>
      </c>
      <c r="AV42" s="22">
        <f>IF(AV12&gt;0,VLOOKUP(AV12,'[3]2010_HVAC'!$EY$7:$KA$83,53),"")</f>
        <v>12.942727272727272</v>
      </c>
      <c r="AW42" s="22">
        <f>IF(AW12&gt;0,VLOOKUP(AW12,'[3]2010_HVAC'!$EY$7:$KA$83,53),"")</f>
        <v>8.6284848484848489</v>
      </c>
      <c r="AX42" s="22" t="str">
        <f>IF(AX12&gt;0,VLOOKUP(AX12,'[3]2010_HVAC'!$EY$7:$KA$83,53),"")</f>
        <v/>
      </c>
      <c r="AY42" s="61">
        <f>VLOOKUP($C42,[1]Performance!$A$3:$K$36,5)</f>
        <v>2</v>
      </c>
      <c r="AZ42" s="61">
        <f t="shared" si="33"/>
        <v>55</v>
      </c>
      <c r="BA42" s="22">
        <f>IF(BA12&gt;0,VLOOKUP(BA12,'[3]2010_HVAC'!$EY$7:$KA$83,AZ42),"")</f>
        <v>4.9024894699466364</v>
      </c>
      <c r="BB42" s="22" t="str">
        <f>IF(BB12&gt;0,VLOOKUP(BB12,'[3]2010_HVAC'!$EY$7:$KA$83,53),"")</f>
        <v/>
      </c>
      <c r="BC42" s="22">
        <f>IF(BC12&gt;0,VLOOKUP(BC12,'[3]2010_HVAC'!$EY$7:$KA$83,53),"")</f>
        <v>12.65</v>
      </c>
      <c r="BD42" s="22">
        <f>IF(BD12&gt;0,VLOOKUP(BD12,'[3]2010_HVAC'!$EY$7:$KA$83,53),"")</f>
        <v>1.1616161616161615</v>
      </c>
      <c r="BE42" s="22" t="str">
        <f>IF(BE12&gt;0,VLOOKUP(BE12,'[3]2010_HVAC'!$EY$7:$KA$83,53),"")</f>
        <v/>
      </c>
      <c r="BF42" s="22" t="str">
        <f>IF(BF12&gt;0,VLOOKUP(BF12,'[3]2010_HVAC'!$EY$7:$KA$83,53),"")</f>
        <v/>
      </c>
      <c r="BG42" s="14">
        <f t="shared" si="34"/>
        <v>197702.99499940657</v>
      </c>
      <c r="BH42" s="21">
        <f>IF($N42&gt;0,VLOOKUP($C42,[2]Paris!$AB$7:$AN$40,$N42))/((IF($P42=1,'3 PlantsCodes'!$D$26,IF($P42=2,'3 PlantsCodes'!$D$27,IF($P42=3,'3 PlantsCodes'!$D$28,IF($P42=4,'3 PlantsCodes'!#REF!)))))*IF($R42=1,'3 PlantsCodes'!$D$31,IF(FR_Paris!$R42=2,'3 PlantsCodes'!$D$32)))</f>
        <v>33.64464690617622</v>
      </c>
      <c r="BI42" s="21">
        <f>IF($O42&gt;0,VLOOKUP($C42,[2]Paris!$AB$7:$AN$40,$O42),0)/(IF($Q42=1,'3 PlantsCodes'!$E$26,IF($Q42=3,'3 PlantsCodes'!$E$28,IF($Q42=4,'3 PlantsCodes'!$E$29,1)))*IF($R42=1,'3 PlantsCodes'!$E$31,IF($R42=2,'3 PlantsCodes'!$E$32)))</f>
        <v>0</v>
      </c>
      <c r="BJ42" s="21">
        <f>VLOOKUP($C42,[2]Paris!$AB$6:$AZ$40,$T42)</f>
        <v>16.547368421052632</v>
      </c>
      <c r="BK42" s="21">
        <f>VLOOKUP($C42,[2]Paris!$B$7:$Y$40,18)</f>
        <v>11.353794285713454</v>
      </c>
      <c r="BL42" s="21">
        <f>VLOOKUP($C42,[2]Paris!$B$7:$AA$40,26)</f>
        <v>4.817897445449181</v>
      </c>
      <c r="BM42" s="22">
        <f>IF($V42=1,-[4]SFH!$E$7,0)</f>
        <v>0</v>
      </c>
      <c r="BN42" s="63" t="s">
        <v>38</v>
      </c>
      <c r="BO42" s="21">
        <f>IF($N42&gt;0,VLOOKUP($C42,[1]Paris!$AB$7:$AN$40,$N42))/((IF($P42=1,'3 PlantsCodes'!$D$26,IF($P42=2,'3 PlantsCodes'!$D$27,IF($P42=3,'3 PlantsCodes'!$D$28,IF($P42=4,'3 PlantsCodes'!D35)))))*IF($R42=1,'3 PlantsCodes'!$D$31,IF(FR_Paris!$R42=2,'3 PlantsCodes'!$D$32)))</f>
        <v>25.754844145934658</v>
      </c>
      <c r="BP42" s="21">
        <f>IF($O42&gt;0,VLOOKUP($C42,[1]Paris!$AB$7:$AN$40,$O42),0)/(IF($Q42=1,'3 PlantsCodes'!$E$26,IF($Q42=3,'3 PlantsCodes'!$E$28,IF($Q42=4,'3 PlantsCodes'!$E$29,1)))*IF($R42=1,'3 PlantsCodes'!$E$31,IF($R42=2,'3 PlantsCodes'!$E$32)))</f>
        <v>0</v>
      </c>
      <c r="BQ42" s="21">
        <f>VLOOKUP($C42,[1]Paris!$AB$6:$AZ$40,$T42)</f>
        <v>25.547368421052632</v>
      </c>
      <c r="BR42" s="21">
        <f>VLOOKUP($C42,[1]Paris!$B$7:$Y$40,18)</f>
        <v>11.676460606061633</v>
      </c>
      <c r="BS42" s="21">
        <f>VLOOKUP($C42,[1]Paris!$B$7:$AA$40,26)</f>
        <v>4.905863815603583</v>
      </c>
      <c r="BT42" s="22">
        <f>IF($V42=1,-[4]AB!$E$7,0)</f>
        <v>0</v>
      </c>
      <c r="BU42" s="63" t="s">
        <v>38</v>
      </c>
    </row>
    <row r="43" spans="1:73" ht="15" customHeight="1" x14ac:dyDescent="0.25">
      <c r="A43" s="195"/>
      <c r="B43" s="18">
        <v>8</v>
      </c>
      <c r="C43" s="26">
        <f t="shared" ref="C43:W43" si="40">IF(C13="","",C13)</f>
        <v>7</v>
      </c>
      <c r="D43" s="55" t="str">
        <f t="shared" si="40"/>
        <v>o</v>
      </c>
      <c r="E43" s="55" t="str">
        <f t="shared" si="40"/>
        <v>-</v>
      </c>
      <c r="F43" s="54" t="str">
        <f t="shared" si="40"/>
        <v>o</v>
      </c>
      <c r="G43" s="54" t="str">
        <f t="shared" si="40"/>
        <v>o</v>
      </c>
      <c r="H43" s="54">
        <f t="shared" si="40"/>
        <v>0</v>
      </c>
      <c r="I43" s="54">
        <f t="shared" si="40"/>
        <v>2</v>
      </c>
      <c r="J43" s="54">
        <f t="shared" si="40"/>
        <v>1</v>
      </c>
      <c r="K43" s="54">
        <f t="shared" si="40"/>
        <v>1</v>
      </c>
      <c r="L43" s="54">
        <f t="shared" si="40"/>
        <v>1</v>
      </c>
      <c r="M43" s="54">
        <f t="shared" si="40"/>
        <v>2111</v>
      </c>
      <c r="N43" s="54">
        <f t="shared" si="40"/>
        <v>6</v>
      </c>
      <c r="O43" s="54">
        <f t="shared" si="40"/>
        <v>0</v>
      </c>
      <c r="P43" s="54">
        <f t="shared" si="40"/>
        <v>1</v>
      </c>
      <c r="Q43" s="54">
        <f t="shared" si="40"/>
        <v>0</v>
      </c>
      <c r="R43" s="54">
        <f t="shared" si="40"/>
        <v>2</v>
      </c>
      <c r="S43" s="54" t="str">
        <f t="shared" si="40"/>
        <v>o</v>
      </c>
      <c r="T43" s="26">
        <f t="shared" si="40"/>
        <v>15</v>
      </c>
      <c r="U43" s="54">
        <f t="shared" si="40"/>
        <v>0</v>
      </c>
      <c r="V43" s="54">
        <f t="shared" si="40"/>
        <v>0</v>
      </c>
      <c r="W43" s="19" t="str">
        <f t="shared" si="40"/>
        <v/>
      </c>
      <c r="X43" s="23">
        <f>IF(X13&gt;0,VLOOKUP(X13,'[3]2010_Envelope'!$BH$6:$CR$128,10),"")</f>
        <v>26.725178571428568</v>
      </c>
      <c r="Y43" s="23">
        <f>IF(Y13&gt;0,VLOOKUP(Y13,'[3]2010_Envelope'!$BH$6:$CR$128,10),"")</f>
        <v>80.027993870953125</v>
      </c>
      <c r="Z43" s="23">
        <f>IF(Z13&gt;0,VLOOKUP(Z13,'[3]2010_Envelope'!$BH$6:$CR$128,10),"")</f>
        <v>48.699214285714284</v>
      </c>
      <c r="AA43" s="23">
        <f>IF(AA13&gt;0,VLOOKUP(AA13,'[3]2010_Envelope'!$BH$6:$CR$128,10),"")</f>
        <v>24.711857142857145</v>
      </c>
      <c r="AB43" s="23" t="str">
        <f>IF(AB13&gt;0,VLOOKUP(AB13,'[3]2010_Envelope'!$BH$6:$CR$128,10),"")</f>
        <v/>
      </c>
      <c r="AC43" s="23">
        <f>IF(AC13&gt;0,VLOOKUP(AC13,'[3]2010_Envelope'!$BH$6:$CR$128,10),"")</f>
        <v>14.773392857142857</v>
      </c>
      <c r="AD43" s="22" t="str">
        <f>IF(AD13&gt;0,VLOOKUP(AD13,'[3]2010_HVAC'!$EY$7:$KA$83,50),"")</f>
        <v/>
      </c>
      <c r="AE43" s="22" t="str">
        <f>IF(AE13&gt;0,VLOOKUP(AE13,'[3]2010_HVAC'!$EY$7:$KA$83,50),"")</f>
        <v/>
      </c>
      <c r="AF43" s="22" t="str">
        <f>IF(AF13&gt;0,VLOOKUP(AF13,'[3]2010_HVAC'!$EY$7:$KA$83,50),"")</f>
        <v/>
      </c>
      <c r="AG43" s="61">
        <f>VLOOKUP($C43,[2]Performance!$A$3:$K$36,5)</f>
        <v>1</v>
      </c>
      <c r="AH43" s="61">
        <f t="shared" si="31"/>
        <v>51</v>
      </c>
      <c r="AI43" s="22">
        <f>IF(AI13&gt;0,VLOOKUP(AI13,'[3]2010_HVAC'!$EY$7:$KA$83,AH43),"")</f>
        <v>22.994633194136604</v>
      </c>
      <c r="AJ43" s="22" t="str">
        <f>IF(AJ13&gt;0,VLOOKUP(AJ13,'[3]2010_HVAC'!$EY$7:$KA$83,50),"")</f>
        <v/>
      </c>
      <c r="AK43" s="22">
        <f>IF(AK13&gt;0,VLOOKUP(AK13,'[3]2010_HVAC'!$EY$7:$KA$83,50),"")</f>
        <v>36.800000000000004</v>
      </c>
      <c r="AL43" s="22">
        <f>IF(AL13&gt;0,VLOOKUP(AL13,'[3]2010_HVAC'!$EY$7:$KA$83,50),"")</f>
        <v>3.975714285714286</v>
      </c>
      <c r="AM43" s="22" t="str">
        <f>IF(AM13&gt;0,VLOOKUP(AM13,'[3]2010_HVAC'!$EY$7:$KA$83,50),"")</f>
        <v/>
      </c>
      <c r="AN43" s="22" t="str">
        <f>IF(AN13&gt;0,VLOOKUP(AN13,'[3]2010_HVAC'!$EY$7:$KA$83,50),"")</f>
        <v/>
      </c>
      <c r="AO43" s="14">
        <f t="shared" si="32"/>
        <v>36219.117789112563</v>
      </c>
      <c r="AP43" s="23">
        <f>IF(AP13&gt;0,VLOOKUP(AP13,'[3]2010_Envelope'!$BH$6:$CR$128,11),"")</f>
        <v>12.932272727272728</v>
      </c>
      <c r="AQ43" s="23">
        <f>IF(AQ13&gt;0,VLOOKUP(AQ13,'[3]2010_Envelope'!$BH$6:$CR$128,11),"")</f>
        <v>33.18762453758675</v>
      </c>
      <c r="AR43" s="23">
        <f>IF(AR13&gt;0,VLOOKUP(AR13,'[3]2010_Envelope'!$BH$6:$CR$128,11),"")</f>
        <v>23.565474747474749</v>
      </c>
      <c r="AS43" s="23">
        <f>IF(AS13&gt;0,VLOOKUP(AS13,'[3]2010_Envelope'!$BH$6:$CR$128,11),"")</f>
        <v>9.434181818181818</v>
      </c>
      <c r="AT43" s="23" t="str">
        <f>IF(AT13&gt;0,VLOOKUP(AT13,'[3]2010_Envelope'!$BH$6:$CR$128,11),"")</f>
        <v/>
      </c>
      <c r="AU43" s="23">
        <f>IF(AU13&gt;0,VLOOKUP(AU13,'[3]2010_Envelope'!$BH$6:$CR$128,11),"")</f>
        <v>6.5515151515151517</v>
      </c>
      <c r="AV43" s="22" t="str">
        <f>IF(AV13&gt;0,VLOOKUP(AV13,'[3]2010_HVAC'!$EY$7:$KA$83,53),"")</f>
        <v/>
      </c>
      <c r="AW43" s="22" t="str">
        <f>IF(AW13&gt;0,VLOOKUP(AW13,'[3]2010_HVAC'!$EY$7:$KA$83,53),"")</f>
        <v/>
      </c>
      <c r="AX43" s="22" t="str">
        <f>IF(AX13&gt;0,VLOOKUP(AX13,'[3]2010_HVAC'!$EY$7:$KA$83,53),"")</f>
        <v/>
      </c>
      <c r="AY43" s="61">
        <f>VLOOKUP($C43,[1]Performance!$A$3:$K$36,5)</f>
        <v>1</v>
      </c>
      <c r="AZ43" s="61">
        <f t="shared" si="33"/>
        <v>54</v>
      </c>
      <c r="BA43" s="22">
        <f>IF(BA13&gt;0,VLOOKUP(BA13,'[3]2010_HVAC'!$EY$7:$KA$83,AZ43),"")</f>
        <v>8.9639140455525617</v>
      </c>
      <c r="BB43" s="22" t="str">
        <f>IF(BB13&gt;0,VLOOKUP(BB13,'[3]2010_HVAC'!$EY$7:$KA$83,53),"")</f>
        <v/>
      </c>
      <c r="BC43" s="22">
        <f>IF(BC13&gt;0,VLOOKUP(BC13,'[3]2010_HVAC'!$EY$7:$KA$83,53),"")</f>
        <v>33.35</v>
      </c>
      <c r="BD43" s="22">
        <f>IF(BD13&gt;0,VLOOKUP(BD13,'[3]2010_HVAC'!$EY$7:$KA$83,53),"")</f>
        <v>0.28111111111111114</v>
      </c>
      <c r="BE43" s="22" t="str">
        <f>IF(BE13&gt;0,VLOOKUP(BE13,'[3]2010_HVAC'!$EY$7:$KA$83,53),"")</f>
        <v/>
      </c>
      <c r="BF43" s="22" t="str">
        <f>IF(BF13&gt;0,VLOOKUP(BF13,'[3]2010_HVAC'!$EY$7:$KA$83,53),"")</f>
        <v/>
      </c>
      <c r="BG43" s="14">
        <f t="shared" si="34"/>
        <v>126983.43319730791</v>
      </c>
      <c r="BH43" s="21">
        <f>IF($N43&gt;0,VLOOKUP($C43,[2]Paris!$AB$7:$AN$40,$N43))/((IF($P43=1,'3 PlantsCodes'!$D$26,IF($P43=2,'3 PlantsCodes'!$D$27,IF($P43=3,'3 PlantsCodes'!$D$28,IF($P43=4,'3 PlantsCodes'!#REF!)))))*IF($R43=1,'3 PlantsCodes'!$D$31,IF(FR_Paris!$R43=2,'3 PlantsCodes'!$D$32)))</f>
        <v>83.222714031928902</v>
      </c>
      <c r="BI43" s="21">
        <f>IF($O43&gt;0,VLOOKUP($C43,[2]Paris!$AB$7:$AN$40,$O43),0)/(IF($Q43=1,'3 PlantsCodes'!$E$26,IF($Q43=3,'3 PlantsCodes'!$E$28,IF($Q43=4,'3 PlantsCodes'!$E$29,1)))*IF($R43=1,'3 PlantsCodes'!$E$31,IF($R43=2,'3 PlantsCodes'!$E$32)))</f>
        <v>0</v>
      </c>
      <c r="BJ43" s="21">
        <f>VLOOKUP($C43,[2]Paris!$AB$6:$AZ$40,$T43)</f>
        <v>16.547368421052632</v>
      </c>
      <c r="BK43" s="21">
        <f>VLOOKUP($C43,[2]Paris!$B$7:$Y$40,18)</f>
        <v>11.353794285713454</v>
      </c>
      <c r="BL43" s="21">
        <f>VLOOKUP($C43,[2]Paris!$B$7:$AA$40,26)</f>
        <v>0.51416117525756355</v>
      </c>
      <c r="BM43" s="22">
        <f>IF($V43=1,-[4]SFH!$E$7,0)</f>
        <v>0</v>
      </c>
      <c r="BN43" s="63" t="s">
        <v>38</v>
      </c>
      <c r="BO43" s="21">
        <f>IF($N43&gt;0,VLOOKUP($C43,[1]Paris!$AB$7:$AN$40,$N43))/((IF($P43=1,'3 PlantsCodes'!$D$26,IF($P43=2,'3 PlantsCodes'!$D$27,IF($P43=3,'3 PlantsCodes'!$D$28,IF($P43=4,'3 PlantsCodes'!D36)))))*IF($R43=1,'3 PlantsCodes'!$D$31,IF(FR_Paris!$R43=2,'3 PlantsCodes'!$D$32)))</f>
        <v>62.855064454286335</v>
      </c>
      <c r="BP43" s="21">
        <f>IF($O43&gt;0,VLOOKUP($C43,[1]Paris!$AB$7:$AN$40,$O43),0)/(IF($Q43=1,'3 PlantsCodes'!$E$26,IF($Q43=3,'3 PlantsCodes'!$E$28,IF($Q43=4,'3 PlantsCodes'!$E$29,1)))*IF($R43=1,'3 PlantsCodes'!$E$31,IF($R43=2,'3 PlantsCodes'!$E$32)))</f>
        <v>0</v>
      </c>
      <c r="BQ43" s="21">
        <f>VLOOKUP($C43,[1]Paris!$AB$6:$AZ$40,$T43)</f>
        <v>25.547368421052632</v>
      </c>
      <c r="BR43" s="21">
        <f>VLOOKUP($C43,[1]Paris!$B$7:$Y$40,18)</f>
        <v>11.676460606061633</v>
      </c>
      <c r="BS43" s="21">
        <f>VLOOKUP($C43,[1]Paris!$B$7:$AA$40,26)</f>
        <v>0.43811007547313352</v>
      </c>
      <c r="BT43" s="22">
        <f>IF($V43=1,-[4]AB!$E$7,0)</f>
        <v>0</v>
      </c>
      <c r="BU43" s="63" t="s">
        <v>38</v>
      </c>
    </row>
    <row r="44" spans="1:73" ht="15" customHeight="1" x14ac:dyDescent="0.25">
      <c r="A44" s="195"/>
      <c r="B44" s="18">
        <v>9</v>
      </c>
      <c r="C44" s="26">
        <f t="shared" ref="C44:W44" si="41">IF(C14="","",C14)</f>
        <v>17</v>
      </c>
      <c r="D44" s="55" t="str">
        <f t="shared" si="41"/>
        <v>o+</v>
      </c>
      <c r="E44" s="55" t="str">
        <f t="shared" si="41"/>
        <v>-</v>
      </c>
      <c r="F44" s="54" t="str">
        <f t="shared" si="41"/>
        <v>o</v>
      </c>
      <c r="G44" s="54" t="str">
        <f t="shared" si="41"/>
        <v>o</v>
      </c>
      <c r="H44" s="54">
        <f t="shared" si="41"/>
        <v>0</v>
      </c>
      <c r="I44" s="54">
        <f t="shared" si="41"/>
        <v>3</v>
      </c>
      <c r="J44" s="54">
        <f t="shared" si="41"/>
        <v>1</v>
      </c>
      <c r="K44" s="54">
        <f t="shared" si="41"/>
        <v>1</v>
      </c>
      <c r="L44" s="54">
        <f t="shared" si="41"/>
        <v>1</v>
      </c>
      <c r="M44" s="54">
        <f t="shared" si="41"/>
        <v>3111</v>
      </c>
      <c r="N44" s="54">
        <f t="shared" si="41"/>
        <v>6</v>
      </c>
      <c r="O44" s="54">
        <f t="shared" si="41"/>
        <v>0</v>
      </c>
      <c r="P44" s="54">
        <f t="shared" si="41"/>
        <v>1</v>
      </c>
      <c r="Q44" s="54">
        <f t="shared" si="41"/>
        <v>0</v>
      </c>
      <c r="R44" s="54">
        <f t="shared" si="41"/>
        <v>2</v>
      </c>
      <c r="S44" s="54" t="str">
        <f t="shared" si="41"/>
        <v>o</v>
      </c>
      <c r="T44" s="26">
        <f t="shared" si="41"/>
        <v>15</v>
      </c>
      <c r="U44" s="54">
        <f t="shared" si="41"/>
        <v>0</v>
      </c>
      <c r="V44" s="54">
        <f t="shared" si="41"/>
        <v>0</v>
      </c>
      <c r="W44" s="19" t="str">
        <f t="shared" si="41"/>
        <v/>
      </c>
      <c r="X44" s="23">
        <f>IF(X14&gt;0,VLOOKUP(X14,'[3]2010_Envelope'!$BH$6:$CR$128,10),"")</f>
        <v>27.31907142857143</v>
      </c>
      <c r="Y44" s="23">
        <f>IF(Y14&gt;0,VLOOKUP(Y14,'[3]2010_Envelope'!$BH$6:$CR$128,10),"")</f>
        <v>86.696993360199215</v>
      </c>
      <c r="Z44" s="23">
        <f>IF(Z14&gt;0,VLOOKUP(Z14,'[3]2010_Envelope'!$BH$6:$CR$128,10),"")</f>
        <v>49.887</v>
      </c>
      <c r="AA44" s="23">
        <f>IF(AA14&gt;0,VLOOKUP(AA14,'[3]2010_Envelope'!$BH$6:$CR$128,10),"")</f>
        <v>24.711857142857145</v>
      </c>
      <c r="AB44" s="23" t="str">
        <f>IF(AB14&gt;0,VLOOKUP(AB14,'[3]2010_Envelope'!$BH$6:$CR$128,10),"")</f>
        <v/>
      </c>
      <c r="AC44" s="23">
        <f>IF(AC14&gt;0,VLOOKUP(AC14,'[3]2010_Envelope'!$BH$6:$CR$128,10),"")</f>
        <v>14.773392857142857</v>
      </c>
      <c r="AD44" s="22" t="str">
        <f>IF(AD14&gt;0,VLOOKUP(AD14,'[3]2010_HVAC'!$EY$7:$KA$83,50),"")</f>
        <v/>
      </c>
      <c r="AE44" s="22" t="str">
        <f>IF(AE14&gt;0,VLOOKUP(AE14,'[3]2010_HVAC'!$EY$7:$KA$83,50),"")</f>
        <v/>
      </c>
      <c r="AF44" s="22" t="str">
        <f>IF(AF14&gt;0,VLOOKUP(AF14,'[3]2010_HVAC'!$EY$7:$KA$83,50),"")</f>
        <v/>
      </c>
      <c r="AG44" s="61">
        <f>VLOOKUP($C44,[2]Performance!$A$3:$K$36,5)</f>
        <v>2</v>
      </c>
      <c r="AH44" s="61">
        <f t="shared" si="31"/>
        <v>52</v>
      </c>
      <c r="AI44" s="22">
        <f>IF(AI14&gt;0,VLOOKUP(AI14,'[3]2010_HVAC'!$EY$7:$KA$83,AH44),"")</f>
        <v>13.526185201009019</v>
      </c>
      <c r="AJ44" s="22" t="str">
        <f>IF(AJ14&gt;0,VLOOKUP(AJ14,'[3]2010_HVAC'!$EY$7:$KA$83,50),"")</f>
        <v/>
      </c>
      <c r="AK44" s="22">
        <f>IF(AK14&gt;0,VLOOKUP(AK14,'[3]2010_HVAC'!$EY$7:$KA$83,50),"")</f>
        <v>36.800000000000004</v>
      </c>
      <c r="AL44" s="22">
        <f>IF(AL14&gt;0,VLOOKUP(AL14,'[3]2010_HVAC'!$EY$7:$KA$83,50),"")</f>
        <v>3.975714285714286</v>
      </c>
      <c r="AM44" s="22" t="str">
        <f>IF(AM14&gt;0,VLOOKUP(AM14,'[3]2010_HVAC'!$EY$7:$KA$83,50),"")</f>
        <v/>
      </c>
      <c r="AN44" s="22" t="str">
        <f>IF(AN14&gt;0,VLOOKUP(AN14,'[3]2010_HVAC'!$EY$7:$KA$83,50),"")</f>
        <v/>
      </c>
      <c r="AO44" s="14">
        <f t="shared" si="32"/>
        <v>36076.629998569158</v>
      </c>
      <c r="AP44" s="23">
        <f>IF(AP14&gt;0,VLOOKUP(AP14,'[3]2010_Envelope'!$BH$6:$CR$128,11),"")</f>
        <v>13.219656565656567</v>
      </c>
      <c r="AQ44" s="23">
        <f>IF(AQ14&gt;0,VLOOKUP(AQ14,'[3]2010_Envelope'!$BH$6:$CR$128,11),"")</f>
        <v>35.953259915718981</v>
      </c>
      <c r="AR44" s="23">
        <f>IF(AR14&gt;0,VLOOKUP(AR14,'[3]2010_Envelope'!$BH$6:$CR$128,11),"")</f>
        <v>24.140242424242427</v>
      </c>
      <c r="AS44" s="23">
        <f>IF(AS14&gt;0,VLOOKUP(AS14,'[3]2010_Envelope'!$BH$6:$CR$128,11),"")</f>
        <v>9.434181818181818</v>
      </c>
      <c r="AT44" s="23" t="str">
        <f>IF(AT14&gt;0,VLOOKUP(AT14,'[3]2010_Envelope'!$BH$6:$CR$128,11),"")</f>
        <v/>
      </c>
      <c r="AU44" s="23">
        <f>IF(AU14&gt;0,VLOOKUP(AU14,'[3]2010_Envelope'!$BH$6:$CR$128,11),"")</f>
        <v>6.5515151515151517</v>
      </c>
      <c r="AV44" s="22" t="str">
        <f>IF(AV14&gt;0,VLOOKUP(AV14,'[3]2010_HVAC'!$EY$7:$KA$83,53),"")</f>
        <v/>
      </c>
      <c r="AW44" s="22" t="str">
        <f>IF(AW14&gt;0,VLOOKUP(AW14,'[3]2010_HVAC'!$EY$7:$KA$83,53),"")</f>
        <v/>
      </c>
      <c r="AX44" s="22" t="str">
        <f>IF(AX14&gt;0,VLOOKUP(AX14,'[3]2010_HVAC'!$EY$7:$KA$83,53),"")</f>
        <v/>
      </c>
      <c r="AY44" s="61">
        <f>VLOOKUP($C44,[1]Performance!$A$3:$K$36,5)</f>
        <v>2</v>
      </c>
      <c r="AZ44" s="61">
        <f t="shared" si="33"/>
        <v>55</v>
      </c>
      <c r="BA44" s="22">
        <f>IF(BA14&gt;0,VLOOKUP(BA14,'[3]2010_HVAC'!$EY$7:$KA$83,AZ44),"")</f>
        <v>4.9024894699466364</v>
      </c>
      <c r="BB44" s="22" t="str">
        <f>IF(BB14&gt;0,VLOOKUP(BB14,'[3]2010_HVAC'!$EY$7:$KA$83,53),"")</f>
        <v/>
      </c>
      <c r="BC44" s="22">
        <f>IF(BC14&gt;0,VLOOKUP(BC14,'[3]2010_HVAC'!$EY$7:$KA$83,53),"")</f>
        <v>33.35</v>
      </c>
      <c r="BD44" s="22">
        <f>IF(BD14&gt;0,VLOOKUP(BD14,'[3]2010_HVAC'!$EY$7:$KA$83,53),"")</f>
        <v>0.28111111111111114</v>
      </c>
      <c r="BE44" s="22" t="str">
        <f>IF(BE14&gt;0,VLOOKUP(BE14,'[3]2010_HVAC'!$EY$7:$KA$83,53),"")</f>
        <v/>
      </c>
      <c r="BF44" s="22" t="str">
        <f>IF(BF14&gt;0,VLOOKUP(BF14,'[3]2010_HVAC'!$EY$7:$KA$83,53),"")</f>
        <v/>
      </c>
      <c r="BG44" s="14">
        <f t="shared" si="34"/>
        <v>126554.13189180895</v>
      </c>
      <c r="BH44" s="21">
        <f>IF($N44&gt;0,VLOOKUP($C44,[2]Paris!$AB$7:$AN$40,$N44))/((IF($P44=1,'3 PlantsCodes'!$D$26,IF($P44=2,'3 PlantsCodes'!$D$27,IF($P44=3,'3 PlantsCodes'!$D$28,IF($P44=4,'3 PlantsCodes'!#REF!)))))*IF($R44=1,'3 PlantsCodes'!$D$31,IF(FR_Paris!$R44=2,'3 PlantsCodes'!$D$32)))</f>
        <v>74.235731614607388</v>
      </c>
      <c r="BI44" s="21">
        <f>IF($O44&gt;0,VLOOKUP($C44,[2]Paris!$AB$7:$AN$40,$O44),0)/(IF($Q44=1,'3 PlantsCodes'!$E$26,IF($Q44=3,'3 PlantsCodes'!$E$28,IF($Q44=4,'3 PlantsCodes'!$E$29,1)))*IF($R44=1,'3 PlantsCodes'!$E$31,IF($R44=2,'3 PlantsCodes'!$E$32)))</f>
        <v>0</v>
      </c>
      <c r="BJ44" s="21">
        <f>VLOOKUP($C44,[2]Paris!$AB$6:$AZ$40,$T44)</f>
        <v>16.547368421052632</v>
      </c>
      <c r="BK44" s="21">
        <f>VLOOKUP($C44,[2]Paris!$B$7:$Y$40,18)</f>
        <v>11.353794285713454</v>
      </c>
      <c r="BL44" s="21">
        <f>VLOOKUP($C44,[2]Paris!$B$7:$AA$40,26)</f>
        <v>0.49906041381871741</v>
      </c>
      <c r="BM44" s="22">
        <f>IF($V44=1,-[4]SFH!$E$7,0)</f>
        <v>0</v>
      </c>
      <c r="BN44" s="63" t="s">
        <v>38</v>
      </c>
      <c r="BO44" s="21">
        <f>IF($N44&gt;0,VLOOKUP($C44,[1]Paris!$AB$7:$AN$40,$N44))/((IF($P44=1,'3 PlantsCodes'!$D$26,IF($P44=2,'3 PlantsCodes'!$D$27,IF($P44=3,'3 PlantsCodes'!$D$28,IF($P44=4,'3 PlantsCodes'!D37)))))*IF($R44=1,'3 PlantsCodes'!$D$31,IF(FR_Paris!$R44=2,'3 PlantsCodes'!$D$32)))</f>
        <v>57.079183553520352</v>
      </c>
      <c r="BP44" s="21">
        <f>IF($O44&gt;0,VLOOKUP($C44,[1]Paris!$AB$7:$AN$40,$O44),0)/(IF($Q44=1,'3 PlantsCodes'!$E$26,IF($Q44=3,'3 PlantsCodes'!$E$28,IF($Q44=4,'3 PlantsCodes'!$E$29,1)))*IF($R44=1,'3 PlantsCodes'!$E$31,IF($R44=2,'3 PlantsCodes'!$E$32)))</f>
        <v>0</v>
      </c>
      <c r="BQ44" s="21">
        <f>VLOOKUP($C44,[1]Paris!$AB$6:$AZ$40,$T44)</f>
        <v>25.547368421052632</v>
      </c>
      <c r="BR44" s="21">
        <f>VLOOKUP($C44,[1]Paris!$B$7:$Y$40,18)</f>
        <v>11.676460606061633</v>
      </c>
      <c r="BS44" s="21">
        <f>VLOOKUP($C44,[1]Paris!$B$7:$AA$40,26)</f>
        <v>0.42845835380017838</v>
      </c>
      <c r="BT44" s="22">
        <f>IF($V44=1,-[4]AB!$E$7,0)</f>
        <v>0</v>
      </c>
      <c r="BU44" s="63" t="s">
        <v>38</v>
      </c>
    </row>
    <row r="45" spans="1:73" ht="15" customHeight="1" x14ac:dyDescent="0.25">
      <c r="A45" s="195"/>
      <c r="B45" s="18">
        <v>10</v>
      </c>
      <c r="C45" s="26">
        <f t="shared" ref="C45:W45" si="42">IF(C15="","",C15)</f>
        <v>24</v>
      </c>
      <c r="D45" s="55" t="str">
        <f t="shared" si="42"/>
        <v>o+</v>
      </c>
      <c r="E45" s="55" t="str">
        <f t="shared" si="42"/>
        <v>o+</v>
      </c>
      <c r="F45" s="54" t="str">
        <f t="shared" si="42"/>
        <v>+</v>
      </c>
      <c r="G45" s="54" t="str">
        <f t="shared" si="42"/>
        <v>o</v>
      </c>
      <c r="H45" s="54">
        <f t="shared" si="42"/>
        <v>0</v>
      </c>
      <c r="I45" s="54">
        <f t="shared" si="42"/>
        <v>3</v>
      </c>
      <c r="J45" s="54">
        <f t="shared" si="42"/>
        <v>3</v>
      </c>
      <c r="K45" s="54">
        <f t="shared" si="42"/>
        <v>2</v>
      </c>
      <c r="L45" s="54">
        <f t="shared" si="42"/>
        <v>1</v>
      </c>
      <c r="M45" s="54">
        <f t="shared" si="42"/>
        <v>3321</v>
      </c>
      <c r="N45" s="54">
        <f t="shared" si="42"/>
        <v>6</v>
      </c>
      <c r="O45" s="54">
        <f t="shared" si="42"/>
        <v>0</v>
      </c>
      <c r="P45" s="54">
        <f t="shared" si="42"/>
        <v>1</v>
      </c>
      <c r="Q45" s="54">
        <f t="shared" si="42"/>
        <v>0</v>
      </c>
      <c r="R45" s="54">
        <f t="shared" si="42"/>
        <v>2</v>
      </c>
      <c r="S45" s="54" t="str">
        <f t="shared" si="42"/>
        <v>o</v>
      </c>
      <c r="T45" s="26">
        <f t="shared" si="42"/>
        <v>15</v>
      </c>
      <c r="U45" s="54">
        <f t="shared" si="42"/>
        <v>0</v>
      </c>
      <c r="V45" s="54">
        <f t="shared" si="42"/>
        <v>0</v>
      </c>
      <c r="W45" s="19" t="str">
        <f t="shared" si="42"/>
        <v/>
      </c>
      <c r="X45" s="23">
        <f>IF(X15&gt;0,VLOOKUP(X15,'[3]2010_Envelope'!$BH$6:$CR$128,10),"")</f>
        <v>27.31907142857143</v>
      </c>
      <c r="Y45" s="23">
        <f>IF(Y15&gt;0,VLOOKUP(Y15,'[3]2010_Envelope'!$BH$6:$CR$128,10),"")</f>
        <v>86.696993360199215</v>
      </c>
      <c r="Z45" s="23">
        <f>IF(Z15&gt;0,VLOOKUP(Z15,'[3]2010_Envelope'!$BH$6:$CR$128,10),"")</f>
        <v>49.887</v>
      </c>
      <c r="AA45" s="23">
        <f>IF(AA15&gt;0,VLOOKUP(AA15,'[3]2010_Envelope'!$BH$6:$CR$128,10),"")</f>
        <v>88.908964285714305</v>
      </c>
      <c r="AB45" s="23">
        <f>IF(AB15&gt;0,VLOOKUP(AB15,'[3]2010_Envelope'!$BH$6:$CR$128,10),"")</f>
        <v>60.241199315438315</v>
      </c>
      <c r="AC45" s="23">
        <f>IF(AC15&gt;0,VLOOKUP(AC15,'[3]2010_Envelope'!$BH$6:$CR$128,10),"")</f>
        <v>28.091750976111129</v>
      </c>
      <c r="AD45" s="22" t="str">
        <f>IF(AD15&gt;0,VLOOKUP(AD15,'[3]2010_HVAC'!$EY$7:$KA$83,50),"")</f>
        <v/>
      </c>
      <c r="AE45" s="22" t="str">
        <f>IF(AE15&gt;0,VLOOKUP(AE15,'[3]2010_HVAC'!$EY$7:$KA$83,50),"")</f>
        <v/>
      </c>
      <c r="AF45" s="22" t="str">
        <f>IF(AF15&gt;0,VLOOKUP(AF15,'[3]2010_HVAC'!$EY$7:$KA$83,50),"")</f>
        <v/>
      </c>
      <c r="AG45" s="61">
        <f>VLOOKUP($C45,[2]Performance!$A$3:$K$36,5)</f>
        <v>2</v>
      </c>
      <c r="AH45" s="61">
        <f t="shared" si="31"/>
        <v>52</v>
      </c>
      <c r="AI45" s="22">
        <f>IF(AI15&gt;0,VLOOKUP(AI15,'[3]2010_HVAC'!$EY$7:$KA$83,AH45),"")</f>
        <v>13.526185201009019</v>
      </c>
      <c r="AJ45" s="22" t="str">
        <f>IF(AJ15&gt;0,VLOOKUP(AJ15,'[3]2010_HVAC'!$EY$7:$KA$83,50),"")</f>
        <v/>
      </c>
      <c r="AK45" s="22">
        <f>IF(AK15&gt;0,VLOOKUP(AK15,'[3]2010_HVAC'!$EY$7:$KA$83,50),"")</f>
        <v>36.800000000000004</v>
      </c>
      <c r="AL45" s="22">
        <f>IF(AL15&gt;0,VLOOKUP(AL15,'[3]2010_HVAC'!$EY$7:$KA$83,50),"")</f>
        <v>3.975714285714286</v>
      </c>
      <c r="AM45" s="22" t="str">
        <f>IF(AM15&gt;0,VLOOKUP(AM15,'[3]2010_HVAC'!$EY$7:$KA$83,50),"")</f>
        <v/>
      </c>
      <c r="AN45" s="22" t="str">
        <f>IF(AN15&gt;0,VLOOKUP(AN15,'[3]2010_HVAC'!$EY$7:$KA$83,50),"")</f>
        <v/>
      </c>
      <c r="AO45" s="14">
        <f t="shared" si="32"/>
        <v>55362.563039386077</v>
      </c>
      <c r="AP45" s="23">
        <f>IF(AP15&gt;0,VLOOKUP(AP15,'[3]2010_Envelope'!$BH$6:$CR$128,11),"")</f>
        <v>13.219656565656567</v>
      </c>
      <c r="AQ45" s="23">
        <f>IF(AQ15&gt;0,VLOOKUP(AQ15,'[3]2010_Envelope'!$BH$6:$CR$128,11),"")</f>
        <v>35.953259915718981</v>
      </c>
      <c r="AR45" s="23">
        <f>IF(AR15&gt;0,VLOOKUP(AR15,'[3]2010_Envelope'!$BH$6:$CR$128,11),"")</f>
        <v>24.140242424242427</v>
      </c>
      <c r="AS45" s="23">
        <f>IF(AS15&gt;0,VLOOKUP(AS15,'[3]2010_Envelope'!$BH$6:$CR$128,11),"")</f>
        <v>43.371030303030302</v>
      </c>
      <c r="AT45" s="23">
        <f>IF(AT15&gt;0,VLOOKUP(AT15,'[3]2010_Envelope'!$BH$6:$CR$128,11),"")</f>
        <v>26.447845971348393</v>
      </c>
      <c r="AU45" s="23">
        <f>IF(AU15&gt;0,VLOOKUP(AU15,'[3]2010_Envelope'!$BH$6:$CR$128,11),"")</f>
        <v>12.942238961224028</v>
      </c>
      <c r="AV45" s="22" t="str">
        <f>IF(AV15&gt;0,VLOOKUP(AV15,'[3]2010_HVAC'!$EY$7:$KA$83,53),"")</f>
        <v/>
      </c>
      <c r="AW45" s="22" t="str">
        <f>IF(AW15&gt;0,VLOOKUP(AW15,'[3]2010_HVAC'!$EY$7:$KA$83,53),"")</f>
        <v/>
      </c>
      <c r="AX45" s="22" t="str">
        <f>IF(AX15&gt;0,VLOOKUP(AX15,'[3]2010_HVAC'!$EY$7:$KA$83,53),"")</f>
        <v/>
      </c>
      <c r="AY45" s="61">
        <f>VLOOKUP($C45,[1]Performance!$A$3:$K$36,5)</f>
        <v>2</v>
      </c>
      <c r="AZ45" s="61">
        <f t="shared" si="33"/>
        <v>55</v>
      </c>
      <c r="BA45" s="22">
        <f>IF(BA15&gt;0,VLOOKUP(BA15,'[3]2010_HVAC'!$EY$7:$KA$83,AZ45),"")</f>
        <v>4.9024894699466364</v>
      </c>
      <c r="BB45" s="22" t="str">
        <f>IF(BB15&gt;0,VLOOKUP(BB15,'[3]2010_HVAC'!$EY$7:$KA$83,53),"")</f>
        <v/>
      </c>
      <c r="BC45" s="22">
        <f>IF(BC15&gt;0,VLOOKUP(BC15,'[3]2010_HVAC'!$EY$7:$KA$83,53),"")</f>
        <v>33.35</v>
      </c>
      <c r="BD45" s="22">
        <f>IF(BD15&gt;0,VLOOKUP(BD15,'[3]2010_HVAC'!$EY$7:$KA$83,53),"")</f>
        <v>0.28111111111111114</v>
      </c>
      <c r="BE45" s="22" t="str">
        <f>IF(BE15&gt;0,VLOOKUP(BE15,'[3]2010_HVAC'!$EY$7:$KA$83,53),"")</f>
        <v/>
      </c>
      <c r="BF45" s="22" t="str">
        <f>IF(BF15&gt;0,VLOOKUP(BF15,'[3]2010_HVAC'!$EY$7:$KA$83,53),"")</f>
        <v/>
      </c>
      <c r="BG45" s="14">
        <f t="shared" si="34"/>
        <v>192661.79597505569</v>
      </c>
      <c r="BH45" s="21">
        <f>IF($N45&gt;0,VLOOKUP($C45,[2]Paris!$AB$7:$AN$40,$N45))/((IF($P45=1,'3 PlantsCodes'!$D$26,IF($P45=2,'3 PlantsCodes'!$D$27,IF($P45=3,'3 PlantsCodes'!$D$28,IF($P45=4,'3 PlantsCodes'!#REF!)))))*IF($R45=1,'3 PlantsCodes'!$D$31,IF(FR_Paris!$R45=2,'3 PlantsCodes'!$D$32)))</f>
        <v>43.170378296270393</v>
      </c>
      <c r="BI45" s="21">
        <f>IF($O45&gt;0,VLOOKUP($C45,[2]Paris!$AB$7:$AN$40,$O45),0)/(IF($Q45=1,'3 PlantsCodes'!$E$26,IF($Q45=3,'3 PlantsCodes'!$E$28,IF($Q45=4,'3 PlantsCodes'!$E$29,1)))*IF($R45=1,'3 PlantsCodes'!$E$31,IF($R45=2,'3 PlantsCodes'!$E$32)))</f>
        <v>0</v>
      </c>
      <c r="BJ45" s="21">
        <f>VLOOKUP($C45,[2]Paris!$AB$6:$AZ$40,$T45)</f>
        <v>16.547368421052632</v>
      </c>
      <c r="BK45" s="21">
        <f>VLOOKUP($C45,[2]Paris!$B$7:$Y$40,18)</f>
        <v>11.353794285713454</v>
      </c>
      <c r="BL45" s="21">
        <f>VLOOKUP($C45,[2]Paris!$B$7:$AA$40,26)</f>
        <v>0.4035670974319841</v>
      </c>
      <c r="BM45" s="22">
        <f>IF($V45=1,-[4]SFH!$E$7,0)</f>
        <v>0</v>
      </c>
      <c r="BN45" s="63" t="s">
        <v>38</v>
      </c>
      <c r="BO45" s="21">
        <f>IF($N45&gt;0,VLOOKUP($C45,[1]Paris!$AB$7:$AN$40,$N45))/((IF($P45=1,'3 PlantsCodes'!$D$26,IF($P45=2,'3 PlantsCodes'!$D$27,IF($P45=3,'3 PlantsCodes'!$D$28,IF($P45=4,'3 PlantsCodes'!D38)))))*IF($R45=1,'3 PlantsCodes'!$D$31,IF(FR_Paris!$R45=2,'3 PlantsCodes'!$D$32)))</f>
        <v>35.188240670149568</v>
      </c>
      <c r="BP45" s="21">
        <f>IF($O45&gt;0,VLOOKUP($C45,[1]Paris!$AB$7:$AN$40,$O45),0)/(IF($Q45=1,'3 PlantsCodes'!$E$26,IF($Q45=3,'3 PlantsCodes'!$E$28,IF($Q45=4,'3 PlantsCodes'!$E$29,1)))*IF($R45=1,'3 PlantsCodes'!$E$31,IF($R45=2,'3 PlantsCodes'!$E$32)))</f>
        <v>0</v>
      </c>
      <c r="BQ45" s="21">
        <f>VLOOKUP($C45,[1]Paris!$AB$6:$AZ$40,$T45)</f>
        <v>25.547368421052632</v>
      </c>
      <c r="BR45" s="21">
        <f>VLOOKUP($C45,[1]Paris!$B$7:$Y$40,18)</f>
        <v>11.676460606061633</v>
      </c>
      <c r="BS45" s="21">
        <f>VLOOKUP($C45,[1]Paris!$B$7:$AA$40,26)</f>
        <v>0.39022134687166105</v>
      </c>
      <c r="BT45" s="22">
        <f>IF($V45=1,-[4]AB!$E$7,0)</f>
        <v>0</v>
      </c>
      <c r="BU45" s="63" t="s">
        <v>38</v>
      </c>
    </row>
    <row r="46" spans="1:73" ht="15" customHeight="1" x14ac:dyDescent="0.25">
      <c r="A46" s="195"/>
      <c r="B46" s="18">
        <v>11</v>
      </c>
      <c r="C46" s="26">
        <f t="shared" ref="C46:W46" si="43">IF(C16="","",C16)</f>
        <v>32</v>
      </c>
      <c r="D46" s="55" t="str">
        <f t="shared" si="43"/>
        <v>+</v>
      </c>
      <c r="E46" s="55" t="str">
        <f t="shared" si="43"/>
        <v>o+</v>
      </c>
      <c r="F46" s="54" t="str">
        <f t="shared" si="43"/>
        <v>+</v>
      </c>
      <c r="G46" s="54" t="str">
        <f t="shared" si="43"/>
        <v>o</v>
      </c>
      <c r="H46" s="54">
        <f t="shared" si="43"/>
        <v>0</v>
      </c>
      <c r="I46" s="54">
        <f t="shared" si="43"/>
        <v>4</v>
      </c>
      <c r="J46" s="54">
        <f t="shared" si="43"/>
        <v>3</v>
      </c>
      <c r="K46" s="54">
        <f t="shared" si="43"/>
        <v>2</v>
      </c>
      <c r="L46" s="54">
        <f t="shared" si="43"/>
        <v>1</v>
      </c>
      <c r="M46" s="54">
        <f t="shared" si="43"/>
        <v>4321</v>
      </c>
      <c r="N46" s="54">
        <f t="shared" si="43"/>
        <v>6</v>
      </c>
      <c r="O46" s="54">
        <f t="shared" si="43"/>
        <v>0</v>
      </c>
      <c r="P46" s="54">
        <f t="shared" si="43"/>
        <v>1</v>
      </c>
      <c r="Q46" s="54">
        <f t="shared" si="43"/>
        <v>0</v>
      </c>
      <c r="R46" s="54">
        <f t="shared" si="43"/>
        <v>2</v>
      </c>
      <c r="S46" s="54" t="str">
        <f t="shared" si="43"/>
        <v>o</v>
      </c>
      <c r="T46" s="26">
        <f t="shared" si="43"/>
        <v>15</v>
      </c>
      <c r="U46" s="54">
        <f t="shared" si="43"/>
        <v>0</v>
      </c>
      <c r="V46" s="54">
        <f t="shared" si="43"/>
        <v>0</v>
      </c>
      <c r="W46" s="19" t="str">
        <f t="shared" si="43"/>
        <v/>
      </c>
      <c r="X46" s="23">
        <f>IF(X16&gt;0,VLOOKUP(X16,'[3]2010_Envelope'!$BH$6:$CR$128,10),"")</f>
        <v>27.912964285714285</v>
      </c>
      <c r="Y46" s="23">
        <f>IF(Y16&gt;0,VLOOKUP(Y16,'[3]2010_Envelope'!$BH$6:$CR$128,10),"")</f>
        <v>93.36599284944532</v>
      </c>
      <c r="Z46" s="23">
        <f>IF(Z16&gt;0,VLOOKUP(Z16,'[3]2010_Envelope'!$BH$6:$CR$128,10),"")</f>
        <v>50.480892857142862</v>
      </c>
      <c r="AA46" s="23">
        <f>IF(AA16&gt;0,VLOOKUP(AA16,'[3]2010_Envelope'!$BH$6:$CR$128,10),"")</f>
        <v>88.908964285714305</v>
      </c>
      <c r="AB46" s="23">
        <f>IF(AB16&gt;0,VLOOKUP(AB16,'[3]2010_Envelope'!$BH$6:$CR$128,10),"")</f>
        <v>60.241199315438315</v>
      </c>
      <c r="AC46" s="23">
        <f>IF(AC16&gt;0,VLOOKUP(AC16,'[3]2010_Envelope'!$BH$6:$CR$128,10),"")</f>
        <v>28.091750976111129</v>
      </c>
      <c r="AD46" s="22" t="str">
        <f>IF(AD16&gt;0,VLOOKUP(AD16,'[3]2010_HVAC'!$EY$7:$KA$83,50),"")</f>
        <v/>
      </c>
      <c r="AE46" s="22" t="str">
        <f>IF(AE16&gt;0,VLOOKUP(AE16,'[3]2010_HVAC'!$EY$7:$KA$83,50),"")</f>
        <v/>
      </c>
      <c r="AF46" s="22" t="str">
        <f>IF(AF16&gt;0,VLOOKUP(AF16,'[3]2010_HVAC'!$EY$7:$KA$83,50),"")</f>
        <v/>
      </c>
      <c r="AG46" s="61">
        <f>VLOOKUP($C46,[2]Performance!$A$3:$K$36,5)</f>
        <v>2</v>
      </c>
      <c r="AH46" s="61">
        <f t="shared" si="31"/>
        <v>52</v>
      </c>
      <c r="AI46" s="22">
        <f>IF(AI16&gt;0,VLOOKUP(AI16,'[3]2010_HVAC'!$EY$7:$KA$83,AH46),"")</f>
        <v>13.526185201009019</v>
      </c>
      <c r="AJ46" s="22" t="str">
        <f>IF(AJ16&gt;0,VLOOKUP(AJ16,'[3]2010_HVAC'!$EY$7:$KA$83,50),"")</f>
        <v/>
      </c>
      <c r="AK46" s="22">
        <f>IF(AK16&gt;0,VLOOKUP(AK16,'[3]2010_HVAC'!$EY$7:$KA$83,50),"")</f>
        <v>36.800000000000004</v>
      </c>
      <c r="AL46" s="22">
        <f>IF(AL16&gt;0,VLOOKUP(AL16,'[3]2010_HVAC'!$EY$7:$KA$83,50),"")</f>
        <v>3.975714285714286</v>
      </c>
      <c r="AM46" s="22" t="str">
        <f>IF(AM16&gt;0,VLOOKUP(AM16,'[3]2010_HVAC'!$EY$7:$KA$83,50),"")</f>
        <v/>
      </c>
      <c r="AN46" s="22" t="str">
        <f>IF(AN16&gt;0,VLOOKUP(AN16,'[3]2010_HVAC'!$EY$7:$KA$83,50),"")</f>
        <v/>
      </c>
      <c r="AO46" s="14">
        <f t="shared" si="32"/>
        <v>56462.512967880539</v>
      </c>
      <c r="AP46" s="23">
        <f>IF(AP16&gt;0,VLOOKUP(AP16,'[3]2010_Envelope'!$BH$6:$CR$128,11),"")</f>
        <v>13.507040404040405</v>
      </c>
      <c r="AQ46" s="23">
        <f>IF(AQ16&gt;0,VLOOKUP(AQ16,'[3]2010_Envelope'!$BH$6:$CR$128,11),"")</f>
        <v>38.718895293851212</v>
      </c>
      <c r="AR46" s="23">
        <f>IF(AR16&gt;0,VLOOKUP(AR16,'[3]2010_Envelope'!$BH$6:$CR$128,11),"")</f>
        <v>24.427626262626269</v>
      </c>
      <c r="AS46" s="23">
        <f>IF(AS16&gt;0,VLOOKUP(AS16,'[3]2010_Envelope'!$BH$6:$CR$128,11),"")</f>
        <v>43.371030303030302</v>
      </c>
      <c r="AT46" s="23">
        <f>IF(AT16&gt;0,VLOOKUP(AT16,'[3]2010_Envelope'!$BH$6:$CR$128,11),"")</f>
        <v>26.447845971348393</v>
      </c>
      <c r="AU46" s="23">
        <f>IF(AU16&gt;0,VLOOKUP(AU16,'[3]2010_Envelope'!$BH$6:$CR$128,11),"")</f>
        <v>12.942238961224028</v>
      </c>
      <c r="AV46" s="22" t="str">
        <f>IF(AV16&gt;0,VLOOKUP(AV16,'[3]2010_HVAC'!$EY$7:$KA$83,53),"")</f>
        <v/>
      </c>
      <c r="AW46" s="22" t="str">
        <f>IF(AW16&gt;0,VLOOKUP(AW16,'[3]2010_HVAC'!$EY$7:$KA$83,53),"")</f>
        <v/>
      </c>
      <c r="AX46" s="22" t="str">
        <f>IF(AX16&gt;0,VLOOKUP(AX16,'[3]2010_HVAC'!$EY$7:$KA$83,53),"")</f>
        <v/>
      </c>
      <c r="AY46" s="61">
        <f>VLOOKUP($C46,[1]Performance!$A$3:$K$36,5)</f>
        <v>2</v>
      </c>
      <c r="AZ46" s="61">
        <f t="shared" si="33"/>
        <v>55</v>
      </c>
      <c r="BA46" s="22">
        <f>IF(BA16&gt;0,VLOOKUP(BA16,'[3]2010_HVAC'!$EY$7:$KA$83,AZ46),"")</f>
        <v>4.9024894699466364</v>
      </c>
      <c r="BB46" s="22" t="str">
        <f>IF(BB16&gt;0,VLOOKUP(BB16,'[3]2010_HVAC'!$EY$7:$KA$83,53),"")</f>
        <v/>
      </c>
      <c r="BC46" s="22">
        <f>IF(BC16&gt;0,VLOOKUP(BC16,'[3]2010_HVAC'!$EY$7:$KA$83,53),"")</f>
        <v>33.35</v>
      </c>
      <c r="BD46" s="22">
        <f>IF(BD16&gt;0,VLOOKUP(BD16,'[3]2010_HVAC'!$EY$7:$KA$83,53),"")</f>
        <v>0.28111111111111114</v>
      </c>
      <c r="BE46" s="22" t="str">
        <f>IF(BE16&gt;0,VLOOKUP(BE16,'[3]2010_HVAC'!$EY$7:$KA$83,53),"")</f>
        <v/>
      </c>
      <c r="BF46" s="22" t="str">
        <f>IF(BF16&gt;0,VLOOKUP(BF16,'[3]2010_HVAC'!$EY$7:$KA$83,53),"")</f>
        <v/>
      </c>
      <c r="BG46" s="14">
        <f t="shared" si="34"/>
        <v>195968.79499940659</v>
      </c>
      <c r="BH46" s="21">
        <f>IF($N46&gt;0,VLOOKUP($C46,[2]Paris!$AB$7:$AN$40,$N46))/((IF($P46=1,'3 PlantsCodes'!$D$26,IF($P46=2,'3 PlantsCodes'!$D$27,IF($P46=3,'3 PlantsCodes'!$D$28,IF($P46=4,'3 PlantsCodes'!#REF!)))))*IF($R46=1,'3 PlantsCodes'!$D$31,IF(FR_Paris!$R46=2,'3 PlantsCodes'!$D$32)))</f>
        <v>38.03499964770684</v>
      </c>
      <c r="BI46" s="21">
        <f>IF($O46&gt;0,VLOOKUP($C46,[2]Paris!$AB$7:$AN$40,$O46),0)/(IF($Q46=1,'3 PlantsCodes'!$E$26,IF($Q46=3,'3 PlantsCodes'!$E$28,IF($Q46=4,'3 PlantsCodes'!$E$29,1)))*IF($R46=1,'3 PlantsCodes'!$E$31,IF($R46=2,'3 PlantsCodes'!$E$32)))</f>
        <v>0</v>
      </c>
      <c r="BJ46" s="21">
        <f>VLOOKUP($C46,[2]Paris!$AB$6:$AZ$40,$T46)</f>
        <v>16.547368421052632</v>
      </c>
      <c r="BK46" s="21">
        <f>VLOOKUP($C46,[2]Paris!$B$7:$Y$40,18)</f>
        <v>11.353794285713454</v>
      </c>
      <c r="BL46" s="21">
        <f>VLOOKUP($C46,[2]Paris!$B$7:$AA$40,26)</f>
        <v>0.39556706348881582</v>
      </c>
      <c r="BM46" s="22">
        <f>IF($V46=1,-[4]SFH!$E$7,0)</f>
        <v>0</v>
      </c>
      <c r="BN46" s="63" t="s">
        <v>38</v>
      </c>
      <c r="BO46" s="21">
        <f>IF($N46&gt;0,VLOOKUP($C46,[1]Paris!$AB$7:$AN$40,$N46))/((IF($P46=1,'3 PlantsCodes'!$D$26,IF($P46=2,'3 PlantsCodes'!$D$27,IF($P46=3,'3 PlantsCodes'!$D$28,IF($P46=4,'3 PlantsCodes'!D39)))))*IF($R46=1,'3 PlantsCodes'!$D$31,IF(FR_Paris!$R46=2,'3 PlantsCodes'!$D$32)))</f>
        <v>31.945384397912857</v>
      </c>
      <c r="BP46" s="21">
        <f>IF($O46&gt;0,VLOOKUP($C46,[1]Paris!$AB$7:$AN$40,$O46),0)/(IF($Q46=1,'3 PlantsCodes'!$E$26,IF($Q46=3,'3 PlantsCodes'!$E$28,IF($Q46=4,'3 PlantsCodes'!$E$29,1)))*IF($R46=1,'3 PlantsCodes'!$E$31,IF($R46=2,'3 PlantsCodes'!$E$32)))</f>
        <v>0</v>
      </c>
      <c r="BQ46" s="21">
        <f>VLOOKUP($C46,[1]Paris!$AB$6:$AZ$40,$T46)</f>
        <v>25.547368421052632</v>
      </c>
      <c r="BR46" s="21">
        <f>VLOOKUP($C46,[1]Paris!$B$7:$Y$40,18)</f>
        <v>11.676460606061633</v>
      </c>
      <c r="BS46" s="21">
        <f>VLOOKUP($C46,[1]Paris!$B$7:$AA$40,26)</f>
        <v>0.38522458628052186</v>
      </c>
      <c r="BT46" s="22">
        <f>IF($V46=1,-[4]AB!$E$7,0)</f>
        <v>0</v>
      </c>
      <c r="BU46" s="63" t="s">
        <v>38</v>
      </c>
    </row>
    <row r="47" spans="1:73" ht="15" customHeight="1" x14ac:dyDescent="0.25">
      <c r="A47" s="195"/>
      <c r="B47" s="18">
        <v>12</v>
      </c>
      <c r="C47" s="26">
        <f t="shared" ref="C47:W47" si="44">IF(C17="","",C17)</f>
        <v>26</v>
      </c>
      <c r="D47" s="55" t="str">
        <f t="shared" si="44"/>
        <v>o+</v>
      </c>
      <c r="E47" s="55" t="str">
        <f t="shared" si="44"/>
        <v>o+</v>
      </c>
      <c r="F47" s="54" t="str">
        <f t="shared" si="44"/>
        <v>+</v>
      </c>
      <c r="G47" s="54" t="str">
        <f t="shared" si="44"/>
        <v>o</v>
      </c>
      <c r="H47" s="54">
        <f t="shared" si="44"/>
        <v>1</v>
      </c>
      <c r="I47" s="54">
        <f t="shared" si="44"/>
        <v>3</v>
      </c>
      <c r="J47" s="54">
        <f t="shared" si="44"/>
        <v>3</v>
      </c>
      <c r="K47" s="54">
        <f t="shared" si="44"/>
        <v>2</v>
      </c>
      <c r="L47" s="54">
        <f t="shared" si="44"/>
        <v>2</v>
      </c>
      <c r="M47" s="54">
        <f t="shared" si="44"/>
        <v>3322</v>
      </c>
      <c r="N47" s="54">
        <f t="shared" si="44"/>
        <v>6</v>
      </c>
      <c r="O47" s="54">
        <f t="shared" si="44"/>
        <v>0</v>
      </c>
      <c r="P47" s="54">
        <f t="shared" si="44"/>
        <v>1</v>
      </c>
      <c r="Q47" s="54">
        <f t="shared" si="44"/>
        <v>0</v>
      </c>
      <c r="R47" s="54">
        <f t="shared" si="44"/>
        <v>2</v>
      </c>
      <c r="S47" s="54" t="str">
        <f t="shared" si="44"/>
        <v>o</v>
      </c>
      <c r="T47" s="26">
        <f t="shared" si="44"/>
        <v>15</v>
      </c>
      <c r="U47" s="54">
        <f t="shared" si="44"/>
        <v>0</v>
      </c>
      <c r="V47" s="54">
        <f t="shared" si="44"/>
        <v>0</v>
      </c>
      <c r="W47" s="19" t="str">
        <f t="shared" si="44"/>
        <v/>
      </c>
      <c r="X47" s="23">
        <f>IF(X17&gt;0,VLOOKUP(X17,'[3]2010_Envelope'!$BH$6:$CR$128,10),"")</f>
        <v>27.31907142857143</v>
      </c>
      <c r="Y47" s="23">
        <f>IF(Y17&gt;0,VLOOKUP(Y17,'[3]2010_Envelope'!$BH$6:$CR$128,10),"")</f>
        <v>86.696993360199215</v>
      </c>
      <c r="Z47" s="23">
        <f>IF(Z17&gt;0,VLOOKUP(Z17,'[3]2010_Envelope'!$BH$6:$CR$128,10),"")</f>
        <v>49.887</v>
      </c>
      <c r="AA47" s="23">
        <f>IF(AA17&gt;0,VLOOKUP(AA17,'[3]2010_Envelope'!$BH$6:$CR$128,10),"")</f>
        <v>88.908964285714305</v>
      </c>
      <c r="AB47" s="23">
        <f>IF(AB17&gt;0,VLOOKUP(AB17,'[3]2010_Envelope'!$BH$6:$CR$128,10),"")</f>
        <v>60.241199315438315</v>
      </c>
      <c r="AC47" s="23">
        <f>IF(AC17&gt;0,VLOOKUP(AC17,'[3]2010_Envelope'!$BH$6:$CR$128,10),"")</f>
        <v>28.091750976111129</v>
      </c>
      <c r="AD47" s="22">
        <f>IF(AD17&gt;0,VLOOKUP(AD17,'[3]2010_HVAC'!$EY$7:$KA$83,50),"")</f>
        <v>11.500000000000002</v>
      </c>
      <c r="AE47" s="22">
        <f>IF(AE17&gt;0,VLOOKUP(AE17,'[3]2010_HVAC'!$EY$7:$KA$83,50),"")</f>
        <v>11.500000000000002</v>
      </c>
      <c r="AF47" s="22" t="str">
        <f>IF(AF17&gt;0,VLOOKUP(AF17,'[3]2010_HVAC'!$EY$7:$KA$83,50),"")</f>
        <v/>
      </c>
      <c r="AG47" s="61">
        <f>VLOOKUP($C47,[2]Performance!$A$3:$K$36,5)</f>
        <v>2</v>
      </c>
      <c r="AH47" s="61">
        <f t="shared" si="31"/>
        <v>52</v>
      </c>
      <c r="AI47" s="22">
        <f>IF(AI17&gt;0,VLOOKUP(AI17,'[3]2010_HVAC'!$EY$7:$KA$83,AH47),"")</f>
        <v>13.526185201009019</v>
      </c>
      <c r="AJ47" s="22" t="str">
        <f>IF(AJ17&gt;0,VLOOKUP(AJ17,'[3]2010_HVAC'!$EY$7:$KA$83,50),"")</f>
        <v/>
      </c>
      <c r="AK47" s="22">
        <f>IF(AK17&gt;0,VLOOKUP(AK17,'[3]2010_HVAC'!$EY$7:$KA$83,50),"")</f>
        <v>36.800000000000004</v>
      </c>
      <c r="AL47" s="22">
        <f>IF(AL17&gt;0,VLOOKUP(AL17,'[3]2010_HVAC'!$EY$7:$KA$83,50),"")</f>
        <v>3.975714285714286</v>
      </c>
      <c r="AM47" s="22" t="str">
        <f>IF(AM17&gt;0,VLOOKUP(AM17,'[3]2010_HVAC'!$EY$7:$KA$83,50),"")</f>
        <v/>
      </c>
      <c r="AN47" s="22" t="str">
        <f>IF(AN17&gt;0,VLOOKUP(AN17,'[3]2010_HVAC'!$EY$7:$KA$83,50),"")</f>
        <v/>
      </c>
      <c r="AO47" s="14">
        <f t="shared" si="32"/>
        <v>58582.563039386077</v>
      </c>
      <c r="AP47" s="23">
        <f>IF(AP17&gt;0,VLOOKUP(AP17,'[3]2010_Envelope'!$BH$6:$CR$128,11),"")</f>
        <v>13.219656565656567</v>
      </c>
      <c r="AQ47" s="23">
        <f>IF(AQ17&gt;0,VLOOKUP(AQ17,'[3]2010_Envelope'!$BH$6:$CR$128,11),"")</f>
        <v>35.953259915718981</v>
      </c>
      <c r="AR47" s="23">
        <f>IF(AR17&gt;0,VLOOKUP(AR17,'[3]2010_Envelope'!$BH$6:$CR$128,11),"")</f>
        <v>24.140242424242427</v>
      </c>
      <c r="AS47" s="23">
        <f>IF(AS17&gt;0,VLOOKUP(AS17,'[3]2010_Envelope'!$BH$6:$CR$128,11),"")</f>
        <v>43.371030303030302</v>
      </c>
      <c r="AT47" s="23">
        <f>IF(AT17&gt;0,VLOOKUP(AT17,'[3]2010_Envelope'!$BH$6:$CR$128,11),"")</f>
        <v>26.447845971348393</v>
      </c>
      <c r="AU47" s="23">
        <f>IF(AU17&gt;0,VLOOKUP(AU17,'[3]2010_Envelope'!$BH$6:$CR$128,11),"")</f>
        <v>12.942238961224028</v>
      </c>
      <c r="AV47" s="22">
        <f>IF(AV17&gt;0,VLOOKUP(AV17,'[3]2010_HVAC'!$EY$7:$KA$83,53),"")</f>
        <v>12.942727272727272</v>
      </c>
      <c r="AW47" s="22">
        <f>IF(AW17&gt;0,VLOOKUP(AW17,'[3]2010_HVAC'!$EY$7:$KA$83,53),"")</f>
        <v>8.6284848484848489</v>
      </c>
      <c r="AX47" s="22" t="str">
        <f>IF(AX17&gt;0,VLOOKUP(AX17,'[3]2010_HVAC'!$EY$7:$KA$83,53),"")</f>
        <v/>
      </c>
      <c r="AY47" s="61">
        <f>VLOOKUP($C47,[1]Performance!$A$3:$K$36,5)</f>
        <v>2</v>
      </c>
      <c r="AZ47" s="61">
        <f t="shared" si="33"/>
        <v>55</v>
      </c>
      <c r="BA47" s="22">
        <f>IF(BA17&gt;0,VLOOKUP(BA17,'[3]2010_HVAC'!$EY$7:$KA$83,AZ47),"")</f>
        <v>4.9024894699466364</v>
      </c>
      <c r="BB47" s="22" t="str">
        <f>IF(BB17&gt;0,VLOOKUP(BB17,'[3]2010_HVAC'!$EY$7:$KA$83,53),"")</f>
        <v/>
      </c>
      <c r="BC47" s="22">
        <f>IF(BC17&gt;0,VLOOKUP(BC17,'[3]2010_HVAC'!$EY$7:$KA$83,53),"")</f>
        <v>33.35</v>
      </c>
      <c r="BD47" s="22">
        <f>IF(BD17&gt;0,VLOOKUP(BD17,'[3]2010_HVAC'!$EY$7:$KA$83,53),"")</f>
        <v>0.28111111111111114</v>
      </c>
      <c r="BE47" s="22" t="str">
        <f>IF(BE17&gt;0,VLOOKUP(BE17,'[3]2010_HVAC'!$EY$7:$KA$83,53),"")</f>
        <v/>
      </c>
      <c r="BF47" s="22" t="str">
        <f>IF(BF17&gt;0,VLOOKUP(BF17,'[3]2010_HVAC'!$EY$7:$KA$83,53),"")</f>
        <v/>
      </c>
      <c r="BG47" s="14">
        <f t="shared" si="34"/>
        <v>214017.29597505566</v>
      </c>
      <c r="BH47" s="21">
        <f>IF($N47&gt;0,VLOOKUP($C47,[2]Paris!$AB$7:$AN$40,$N47))/((IF($P47=1,'3 PlantsCodes'!$D$26,IF($P47=2,'3 PlantsCodes'!$D$27,IF($P47=3,'3 PlantsCodes'!$D$28,IF($P47=4,'3 PlantsCodes'!#REF!)))))*IF($R47=1,'3 PlantsCodes'!$D$31,IF(FR_Paris!$R47=2,'3 PlantsCodes'!$D$32)))</f>
        <v>31.114965320810526</v>
      </c>
      <c r="BI47" s="21">
        <f>IF($O47&gt;0,VLOOKUP($C47,[2]Paris!$AB$7:$AN$40,$O47),0)/(IF($Q47=1,'3 PlantsCodes'!$E$26,IF($Q47=3,'3 PlantsCodes'!$E$28,IF($Q47=4,'3 PlantsCodes'!$E$29,1)))*IF($R47=1,'3 PlantsCodes'!$E$31,IF($R47=2,'3 PlantsCodes'!$E$32)))</f>
        <v>0</v>
      </c>
      <c r="BJ47" s="21">
        <f>VLOOKUP($C47,[2]Paris!$AB$6:$AZ$40,$T47)</f>
        <v>16.547368421052632</v>
      </c>
      <c r="BK47" s="21">
        <f>VLOOKUP($C47,[2]Paris!$B$7:$Y$40,18)</f>
        <v>11.353794285713454</v>
      </c>
      <c r="BL47" s="21">
        <f>VLOOKUP($C47,[2]Paris!$B$7:$AA$40,26)</f>
        <v>4.8259630819005617</v>
      </c>
      <c r="BM47" s="22">
        <f>IF($V47=1,-[4]SFH!$E$7,0)</f>
        <v>0</v>
      </c>
      <c r="BN47" s="63" t="s">
        <v>38</v>
      </c>
      <c r="BO47" s="21">
        <f>IF($N47&gt;0,VLOOKUP($C47,[1]Paris!$AB$7:$AN$40,$N47))/((IF($P47=1,'3 PlantsCodes'!$D$26,IF($P47=2,'3 PlantsCodes'!$D$27,IF($P47=3,'3 PlantsCodes'!$D$28,IF($P47=4,'3 PlantsCodes'!D40)))))*IF($R47=1,'3 PlantsCodes'!$D$31,IF(FR_Paris!$R47=2,'3 PlantsCodes'!$D$32)))</f>
        <v>23.278472273655037</v>
      </c>
      <c r="BP47" s="21">
        <f>IF($O47&gt;0,VLOOKUP($C47,[1]Paris!$AB$7:$AN$40,$O47),0)/(IF($Q47=1,'3 PlantsCodes'!$E$26,IF($Q47=3,'3 PlantsCodes'!$E$28,IF($Q47=4,'3 PlantsCodes'!$E$29,1)))*IF($R47=1,'3 PlantsCodes'!$E$31,IF($R47=2,'3 PlantsCodes'!$E$32)))</f>
        <v>0</v>
      </c>
      <c r="BQ47" s="21">
        <f>VLOOKUP($C47,[1]Paris!$AB$6:$AZ$40,$T47)</f>
        <v>25.547368421052632</v>
      </c>
      <c r="BR47" s="21">
        <f>VLOOKUP($C47,[1]Paris!$B$7:$Y$40,18)</f>
        <v>11.676460606061633</v>
      </c>
      <c r="BS47" s="21">
        <f>VLOOKUP($C47,[1]Paris!$B$7:$AA$40,26)</f>
        <v>4.9100270474097334</v>
      </c>
      <c r="BT47" s="22">
        <f>IF($V47=1,-[4]AB!$E$7,0)</f>
        <v>0</v>
      </c>
      <c r="BU47" s="63" t="s">
        <v>38</v>
      </c>
    </row>
    <row r="48" spans="1:73" ht="15" customHeight="1" x14ac:dyDescent="0.25">
      <c r="A48" s="195"/>
      <c r="B48" s="18">
        <v>13</v>
      </c>
      <c r="C48" s="26">
        <f t="shared" ref="C48:W48" si="45">IF(C18="","",C18)</f>
        <v>34</v>
      </c>
      <c r="D48" s="55" t="str">
        <f t="shared" si="45"/>
        <v>+</v>
      </c>
      <c r="E48" s="55" t="str">
        <f t="shared" si="45"/>
        <v>o+</v>
      </c>
      <c r="F48" s="54" t="str">
        <f t="shared" si="45"/>
        <v>+</v>
      </c>
      <c r="G48" s="54" t="str">
        <f t="shared" si="45"/>
        <v>o</v>
      </c>
      <c r="H48" s="54">
        <f t="shared" si="45"/>
        <v>1</v>
      </c>
      <c r="I48" s="54">
        <f t="shared" si="45"/>
        <v>4</v>
      </c>
      <c r="J48" s="54">
        <f t="shared" si="45"/>
        <v>3</v>
      </c>
      <c r="K48" s="54">
        <f t="shared" si="45"/>
        <v>2</v>
      </c>
      <c r="L48" s="54">
        <f t="shared" si="45"/>
        <v>2</v>
      </c>
      <c r="M48" s="54">
        <f t="shared" si="45"/>
        <v>4322</v>
      </c>
      <c r="N48" s="54">
        <f t="shared" si="45"/>
        <v>6</v>
      </c>
      <c r="O48" s="54">
        <f t="shared" si="45"/>
        <v>0</v>
      </c>
      <c r="P48" s="54">
        <f t="shared" si="45"/>
        <v>1</v>
      </c>
      <c r="Q48" s="54">
        <f t="shared" si="45"/>
        <v>0</v>
      </c>
      <c r="R48" s="54">
        <f t="shared" si="45"/>
        <v>2</v>
      </c>
      <c r="S48" s="54" t="str">
        <f t="shared" si="45"/>
        <v>o</v>
      </c>
      <c r="T48" s="26">
        <f t="shared" si="45"/>
        <v>15</v>
      </c>
      <c r="U48" s="54">
        <f t="shared" si="45"/>
        <v>0</v>
      </c>
      <c r="V48" s="54">
        <f t="shared" si="45"/>
        <v>0</v>
      </c>
      <c r="W48" s="19" t="str">
        <f t="shared" si="45"/>
        <v/>
      </c>
      <c r="X48" s="23">
        <f>IF(X18&gt;0,VLOOKUP(X18,'[3]2010_Envelope'!$BH$6:$CR$128,10),"")</f>
        <v>27.912964285714285</v>
      </c>
      <c r="Y48" s="23">
        <f>IF(Y18&gt;0,VLOOKUP(Y18,'[3]2010_Envelope'!$BH$6:$CR$128,10),"")</f>
        <v>93.36599284944532</v>
      </c>
      <c r="Z48" s="23">
        <f>IF(Z18&gt;0,VLOOKUP(Z18,'[3]2010_Envelope'!$BH$6:$CR$128,10),"")</f>
        <v>50.480892857142862</v>
      </c>
      <c r="AA48" s="23">
        <f>IF(AA18&gt;0,VLOOKUP(AA18,'[3]2010_Envelope'!$BH$6:$CR$128,10),"")</f>
        <v>88.908964285714305</v>
      </c>
      <c r="AB48" s="23">
        <f>IF(AB18&gt;0,VLOOKUP(AB18,'[3]2010_Envelope'!$BH$6:$CR$128,10),"")</f>
        <v>60.241199315438315</v>
      </c>
      <c r="AC48" s="23">
        <f>IF(AC18&gt;0,VLOOKUP(AC18,'[3]2010_Envelope'!$BH$6:$CR$128,10),"")</f>
        <v>28.091750976111129</v>
      </c>
      <c r="AD48" s="22">
        <f>IF(AD18&gt;0,VLOOKUP(AD18,'[3]2010_HVAC'!$EY$7:$KA$83,50),"")</f>
        <v>11.500000000000002</v>
      </c>
      <c r="AE48" s="22">
        <f>IF(AE18&gt;0,VLOOKUP(AE18,'[3]2010_HVAC'!$EY$7:$KA$83,50),"")</f>
        <v>11.500000000000002</v>
      </c>
      <c r="AF48" s="22" t="str">
        <f>IF(AF18&gt;0,VLOOKUP(AF18,'[3]2010_HVAC'!$EY$7:$KA$83,50),"")</f>
        <v/>
      </c>
      <c r="AG48" s="61">
        <f>VLOOKUP($C48,[2]Performance!$A$3:$K$36,5)</f>
        <v>2</v>
      </c>
      <c r="AH48" s="61">
        <f t="shared" si="31"/>
        <v>52</v>
      </c>
      <c r="AI48" s="22">
        <f>IF(AI18&gt;0,VLOOKUP(AI18,'[3]2010_HVAC'!$EY$7:$KA$83,AH48),"")</f>
        <v>13.526185201009019</v>
      </c>
      <c r="AJ48" s="22" t="str">
        <f>IF(AJ18&gt;0,VLOOKUP(AJ18,'[3]2010_HVAC'!$EY$7:$KA$83,50),"")</f>
        <v/>
      </c>
      <c r="AK48" s="22">
        <f>IF(AK18&gt;0,VLOOKUP(AK18,'[3]2010_HVAC'!$EY$7:$KA$83,50),"")</f>
        <v>36.800000000000004</v>
      </c>
      <c r="AL48" s="22">
        <f>IF(AL18&gt;0,VLOOKUP(AL18,'[3]2010_HVAC'!$EY$7:$KA$83,50),"")</f>
        <v>3.975714285714286</v>
      </c>
      <c r="AM48" s="22" t="str">
        <f>IF(AM18&gt;0,VLOOKUP(AM18,'[3]2010_HVAC'!$EY$7:$KA$83,50),"")</f>
        <v/>
      </c>
      <c r="AN48" s="22" t="str">
        <f>IF(AN18&gt;0,VLOOKUP(AN18,'[3]2010_HVAC'!$EY$7:$KA$83,50),"")</f>
        <v/>
      </c>
      <c r="AO48" s="14">
        <f t="shared" si="32"/>
        <v>59682.512967880539</v>
      </c>
      <c r="AP48" s="23">
        <f>IF(AP18&gt;0,VLOOKUP(AP18,'[3]2010_Envelope'!$BH$6:$CR$128,11),"")</f>
        <v>13.507040404040405</v>
      </c>
      <c r="AQ48" s="23">
        <f>IF(AQ18&gt;0,VLOOKUP(AQ18,'[3]2010_Envelope'!$BH$6:$CR$128,11),"")</f>
        <v>38.718895293851212</v>
      </c>
      <c r="AR48" s="23">
        <f>IF(AR18&gt;0,VLOOKUP(AR18,'[3]2010_Envelope'!$BH$6:$CR$128,11),"")</f>
        <v>24.427626262626269</v>
      </c>
      <c r="AS48" s="23">
        <f>IF(AS18&gt;0,VLOOKUP(AS18,'[3]2010_Envelope'!$BH$6:$CR$128,11),"")</f>
        <v>43.371030303030302</v>
      </c>
      <c r="AT48" s="23">
        <f>IF(AT18&gt;0,VLOOKUP(AT18,'[3]2010_Envelope'!$BH$6:$CR$128,11),"")</f>
        <v>26.447845971348393</v>
      </c>
      <c r="AU48" s="23">
        <f>IF(AU18&gt;0,VLOOKUP(AU18,'[3]2010_Envelope'!$BH$6:$CR$128,11),"")</f>
        <v>12.942238961224028</v>
      </c>
      <c r="AV48" s="22">
        <f>IF(AV18&gt;0,VLOOKUP(AV18,'[3]2010_HVAC'!$EY$7:$KA$83,53),"")</f>
        <v>12.942727272727272</v>
      </c>
      <c r="AW48" s="22">
        <f>IF(AW18&gt;0,VLOOKUP(AW18,'[3]2010_HVAC'!$EY$7:$KA$83,53),"")</f>
        <v>8.6284848484848489</v>
      </c>
      <c r="AX48" s="22" t="str">
        <f>IF(AX18&gt;0,VLOOKUP(AX18,'[3]2010_HVAC'!$EY$7:$KA$83,53),"")</f>
        <v/>
      </c>
      <c r="AY48" s="61">
        <f>VLOOKUP($C48,[1]Performance!$A$3:$K$36,5)</f>
        <v>2</v>
      </c>
      <c r="AZ48" s="61">
        <f t="shared" si="33"/>
        <v>55</v>
      </c>
      <c r="BA48" s="22">
        <f>IF(BA18&gt;0,VLOOKUP(BA18,'[3]2010_HVAC'!$EY$7:$KA$83,AZ48),"")</f>
        <v>4.9024894699466364</v>
      </c>
      <c r="BB48" s="22" t="str">
        <f>IF(BB18&gt;0,VLOOKUP(BB18,'[3]2010_HVAC'!$EY$7:$KA$83,53),"")</f>
        <v/>
      </c>
      <c r="BC48" s="22">
        <f>IF(BC18&gt;0,VLOOKUP(BC18,'[3]2010_HVAC'!$EY$7:$KA$83,53),"")</f>
        <v>33.35</v>
      </c>
      <c r="BD48" s="22">
        <f>IF(BD18&gt;0,VLOOKUP(BD18,'[3]2010_HVAC'!$EY$7:$KA$83,53),"")</f>
        <v>0.28111111111111114</v>
      </c>
      <c r="BE48" s="22" t="str">
        <f>IF(BE18&gt;0,VLOOKUP(BE18,'[3]2010_HVAC'!$EY$7:$KA$83,53),"")</f>
        <v/>
      </c>
      <c r="BF48" s="22" t="str">
        <f>IF(BF18&gt;0,VLOOKUP(BF18,'[3]2010_HVAC'!$EY$7:$KA$83,53),"")</f>
        <v/>
      </c>
      <c r="BG48" s="14">
        <f t="shared" si="34"/>
        <v>217324.29499940656</v>
      </c>
      <c r="BH48" s="21">
        <f>IF($N48&gt;0,VLOOKUP($C48,[2]Paris!$AB$7:$AN$40,$N48))/((IF($P48=1,'3 PlantsCodes'!$D$26,IF($P48=2,'3 PlantsCodes'!$D$27,IF($P48=3,'3 PlantsCodes'!$D$28,IF($P48=4,'3 PlantsCodes'!#REF!)))))*IF($R48=1,'3 PlantsCodes'!$D$31,IF(FR_Paris!$R48=2,'3 PlantsCodes'!$D$32)))</f>
        <v>26.886460571754355</v>
      </c>
      <c r="BI48" s="21">
        <f>IF($O48&gt;0,VLOOKUP($C48,[2]Paris!$AB$7:$AN$40,$O48),0)/(IF($Q48=1,'3 PlantsCodes'!$E$26,IF($Q48=3,'3 PlantsCodes'!$E$28,IF($Q48=4,'3 PlantsCodes'!$E$29,1)))*IF($R48=1,'3 PlantsCodes'!$E$31,IF($R48=2,'3 PlantsCodes'!$E$32)))</f>
        <v>0</v>
      </c>
      <c r="BJ48" s="21">
        <f>VLOOKUP($C48,[2]Paris!$AB$6:$AZ$40,$T48)</f>
        <v>16.547368421052632</v>
      </c>
      <c r="BK48" s="21">
        <f>VLOOKUP($C48,[2]Paris!$B$7:$Y$40,18)</f>
        <v>11.353794285713454</v>
      </c>
      <c r="BL48" s="21">
        <f>VLOOKUP($C48,[2]Paris!$B$7:$AA$40,26)</f>
        <v>4.817897445449181</v>
      </c>
      <c r="BM48" s="22">
        <f>IF($V48=1,-[4]SFH!$E$7,0)</f>
        <v>0</v>
      </c>
      <c r="BN48" s="63" t="s">
        <v>38</v>
      </c>
      <c r="BO48" s="21">
        <f>IF($N48&gt;0,VLOOKUP($C48,[1]Paris!$AB$7:$AN$40,$N48))/((IF($P48=1,'3 PlantsCodes'!$D$26,IF($P48=2,'3 PlantsCodes'!$D$27,IF($P48=3,'3 PlantsCodes'!$D$28,IF($P48=4,'3 PlantsCodes'!D41)))))*IF($R48=1,'3 PlantsCodes'!$D$31,IF(FR_Paris!$R48=2,'3 PlantsCodes'!$D$32)))</f>
        <v>20.581479234791285</v>
      </c>
      <c r="BP48" s="21">
        <f>IF($O48&gt;0,VLOOKUP($C48,[1]Paris!$AB$7:$AN$40,$O48),0)/(IF($Q48=1,'3 PlantsCodes'!$E$26,IF($Q48=3,'3 PlantsCodes'!$E$28,IF($Q48=4,'3 PlantsCodes'!$E$29,1)))*IF($R48=1,'3 PlantsCodes'!$E$31,IF($R48=2,'3 PlantsCodes'!$E$32)))</f>
        <v>0</v>
      </c>
      <c r="BQ48" s="21">
        <f>VLOOKUP($C48,[1]Paris!$AB$6:$AZ$40,$T48)</f>
        <v>25.547368421052632</v>
      </c>
      <c r="BR48" s="21">
        <f>VLOOKUP($C48,[1]Paris!$B$7:$Y$40,18)</f>
        <v>11.676460606061633</v>
      </c>
      <c r="BS48" s="21">
        <f>VLOOKUP($C48,[1]Paris!$B$7:$AA$40,26)</f>
        <v>4.905863815603583</v>
      </c>
      <c r="BT48" s="22">
        <f>IF($V48=1,-[4]AB!$E$7,0)</f>
        <v>0</v>
      </c>
      <c r="BU48" s="63" t="s">
        <v>38</v>
      </c>
    </row>
    <row r="49" spans="1:73" ht="15" customHeight="1" x14ac:dyDescent="0.25">
      <c r="A49" s="195"/>
      <c r="B49" s="18">
        <v>14</v>
      </c>
      <c r="C49" s="26">
        <f t="shared" ref="C49:W49" si="46">IF(C19="","",C19)</f>
        <v>24</v>
      </c>
      <c r="D49" s="55" t="str">
        <f t="shared" si="46"/>
        <v>o+</v>
      </c>
      <c r="E49" s="55" t="str">
        <f t="shared" si="46"/>
        <v>o+</v>
      </c>
      <c r="F49" s="54" t="str">
        <f t="shared" si="46"/>
        <v>+</v>
      </c>
      <c r="G49" s="54" t="str">
        <f t="shared" si="46"/>
        <v>o</v>
      </c>
      <c r="H49" s="54">
        <f t="shared" si="46"/>
        <v>0</v>
      </c>
      <c r="I49" s="54">
        <f t="shared" si="46"/>
        <v>3</v>
      </c>
      <c r="J49" s="54">
        <f t="shared" si="46"/>
        <v>3</v>
      </c>
      <c r="K49" s="54">
        <f t="shared" si="46"/>
        <v>2</v>
      </c>
      <c r="L49" s="54">
        <f t="shared" si="46"/>
        <v>1</v>
      </c>
      <c r="M49" s="54">
        <f t="shared" si="46"/>
        <v>3321</v>
      </c>
      <c r="N49" s="54">
        <f t="shared" si="46"/>
        <v>8</v>
      </c>
      <c r="O49" s="54">
        <f t="shared" si="46"/>
        <v>13</v>
      </c>
      <c r="P49" s="54">
        <f t="shared" si="46"/>
        <v>1</v>
      </c>
      <c r="Q49" s="54">
        <f t="shared" si="46"/>
        <v>1</v>
      </c>
      <c r="R49" s="54">
        <f t="shared" si="46"/>
        <v>2</v>
      </c>
      <c r="S49" s="54" t="str">
        <f t="shared" si="46"/>
        <v>o</v>
      </c>
      <c r="T49" s="26">
        <f t="shared" si="46"/>
        <v>17</v>
      </c>
      <c r="U49" s="54">
        <f t="shared" si="46"/>
        <v>0</v>
      </c>
      <c r="V49" s="54">
        <f t="shared" si="46"/>
        <v>0</v>
      </c>
      <c r="W49" s="19" t="str">
        <f t="shared" si="46"/>
        <v/>
      </c>
      <c r="X49" s="23">
        <f>IF(X19&gt;0,VLOOKUP(X19,'[3]2010_Envelope'!$BH$6:$CR$128,10),"")</f>
        <v>27.31907142857143</v>
      </c>
      <c r="Y49" s="23">
        <f>IF(Y19&gt;0,VLOOKUP(Y19,'[3]2010_Envelope'!$BH$6:$CR$128,10),"")</f>
        <v>86.696993360199215</v>
      </c>
      <c r="Z49" s="23">
        <f>IF(Z19&gt;0,VLOOKUP(Z19,'[3]2010_Envelope'!$BH$6:$CR$128,10),"")</f>
        <v>49.887</v>
      </c>
      <c r="AA49" s="23">
        <f>IF(AA19&gt;0,VLOOKUP(AA19,'[3]2010_Envelope'!$BH$6:$CR$128,10),"")</f>
        <v>88.908964285714305</v>
      </c>
      <c r="AB49" s="23">
        <f>IF(AB19&gt;0,VLOOKUP(AB19,'[3]2010_Envelope'!$BH$6:$CR$128,10),"")</f>
        <v>60.241199315438315</v>
      </c>
      <c r="AC49" s="23">
        <f>IF(AC19&gt;0,VLOOKUP(AC19,'[3]2010_Envelope'!$BH$6:$CR$128,10),"")</f>
        <v>28.091750976111129</v>
      </c>
      <c r="AD49" s="22" t="str">
        <f>IF(AD19&gt;0,VLOOKUP(AD19,'[3]2010_HVAC'!$EY$7:$KA$83,50),"")</f>
        <v/>
      </c>
      <c r="AE49" s="22" t="str">
        <f>IF(AE19&gt;0,VLOOKUP(AE19,'[3]2010_HVAC'!$EY$7:$KA$83,50),"")</f>
        <v/>
      </c>
      <c r="AF49" s="22" t="str">
        <f>IF(AF19&gt;0,VLOOKUP(AF19,'[3]2010_HVAC'!$EY$7:$KA$83,50),"")</f>
        <v/>
      </c>
      <c r="AG49" s="61">
        <f>VLOOKUP($C49,[2]Performance!$A$3:$K$36,5)</f>
        <v>2</v>
      </c>
      <c r="AH49" s="61">
        <f t="shared" si="31"/>
        <v>52</v>
      </c>
      <c r="AI49" s="22">
        <f>IF(AI19&gt;0,VLOOKUP(AI19,'[3]2010_HVAC'!$EY$7:$KA$83,AH49),"")</f>
        <v>42.328117805661051</v>
      </c>
      <c r="AJ49" s="22" t="str">
        <f>IF(AJ19&gt;0,VLOOKUP(AJ19,'[3]2010_HVAC'!$EY$7:$KA$83,50),"")</f>
        <v/>
      </c>
      <c r="AK49" s="22">
        <f>IF(AK19&gt;0,VLOOKUP(AK19,'[3]2010_HVAC'!$EY$7:$KA$83,50),"")</f>
        <v>36.800000000000004</v>
      </c>
      <c r="AL49" s="22">
        <f>IF(AL19&gt;0,VLOOKUP(AL19,'[3]2010_HVAC'!$EY$7:$KA$83,50),"")</f>
        <v>3.975714285714286</v>
      </c>
      <c r="AM49" s="22" t="str">
        <f>IF(AM19&gt;0,VLOOKUP(AM19,'[3]2010_HVAC'!$EY$7:$KA$83,50),"")</f>
        <v/>
      </c>
      <c r="AN49" s="22" t="str">
        <f>IF(AN19&gt;0,VLOOKUP(AN19,'[3]2010_HVAC'!$EY$7:$KA$83,50),"")</f>
        <v/>
      </c>
      <c r="AO49" s="14">
        <f t="shared" si="32"/>
        <v>59394.833604037369</v>
      </c>
      <c r="AP49" s="23">
        <f>IF(AP19&gt;0,VLOOKUP(AP19,'[3]2010_Envelope'!$BH$6:$CR$128,11),"")</f>
        <v>13.219656565656567</v>
      </c>
      <c r="AQ49" s="23">
        <f>IF(AQ19&gt;0,VLOOKUP(AQ19,'[3]2010_Envelope'!$BH$6:$CR$128,11),"")</f>
        <v>35.953259915718981</v>
      </c>
      <c r="AR49" s="23">
        <f>IF(AR19&gt;0,VLOOKUP(AR19,'[3]2010_Envelope'!$BH$6:$CR$128,11),"")</f>
        <v>24.140242424242427</v>
      </c>
      <c r="AS49" s="23">
        <f>IF(AS19&gt;0,VLOOKUP(AS19,'[3]2010_Envelope'!$BH$6:$CR$128,11),"")</f>
        <v>43.371030303030302</v>
      </c>
      <c r="AT49" s="23">
        <f>IF(AT19&gt;0,VLOOKUP(AT19,'[3]2010_Envelope'!$BH$6:$CR$128,11),"")</f>
        <v>26.447845971348393</v>
      </c>
      <c r="AU49" s="23">
        <f>IF(AU19&gt;0,VLOOKUP(AU19,'[3]2010_Envelope'!$BH$6:$CR$128,11),"")</f>
        <v>12.942238961224028</v>
      </c>
      <c r="AV49" s="22" t="str">
        <f>IF(AV19&gt;0,VLOOKUP(AV19,'[3]2010_HVAC'!$EY$7:$KA$83,53),"")</f>
        <v/>
      </c>
      <c r="AW49" s="22" t="str">
        <f>IF(AW19&gt;0,VLOOKUP(AW19,'[3]2010_HVAC'!$EY$7:$KA$83,53),"")</f>
        <v/>
      </c>
      <c r="AX49" s="22" t="str">
        <f>IF(AX19&gt;0,VLOOKUP(AX19,'[3]2010_HVAC'!$EY$7:$KA$83,53),"")</f>
        <v/>
      </c>
      <c r="AY49" s="61">
        <f>VLOOKUP($C49,[1]Performance!$A$3:$K$36,5)</f>
        <v>2</v>
      </c>
      <c r="AZ49" s="61">
        <f t="shared" si="33"/>
        <v>55</v>
      </c>
      <c r="BA49" s="22">
        <f>IF(BA19&gt;0,VLOOKUP(BA19,'[3]2010_HVAC'!$EY$7:$KA$83,AZ49),"")</f>
        <v>19.504527998712422</v>
      </c>
      <c r="BB49" s="22" t="str">
        <f>IF(BB19&gt;0,VLOOKUP(BB19,'[3]2010_HVAC'!$EY$7:$KA$83,53),"")</f>
        <v/>
      </c>
      <c r="BC49" s="22">
        <f>IF(BC19&gt;0,VLOOKUP(BC19,'[3]2010_HVAC'!$EY$7:$KA$83,53),"")</f>
        <v>33.35</v>
      </c>
      <c r="BD49" s="22">
        <f>IF(BD19&gt;0,VLOOKUP(BD19,'[3]2010_HVAC'!$EY$7:$KA$83,53),"")</f>
        <v>0.28111111111111114</v>
      </c>
      <c r="BE49" s="22" t="str">
        <f>IF(BE19&gt;0,VLOOKUP(BE19,'[3]2010_HVAC'!$EY$7:$KA$83,53),"")</f>
        <v/>
      </c>
      <c r="BF49" s="22" t="str">
        <f>IF(BF19&gt;0,VLOOKUP(BF19,'[3]2010_HVAC'!$EY$7:$KA$83,53),"")</f>
        <v/>
      </c>
      <c r="BG49" s="14">
        <f t="shared" si="34"/>
        <v>207117.8141185338</v>
      </c>
      <c r="BH49" s="21">
        <f>IF($N49&gt;0,VLOOKUP($C49,[2]Paris!$AB$7:$AN$40,$N49))/((IF($P49=1,'3 PlantsCodes'!$D$26,IF($P49=2,'3 PlantsCodes'!$D$27,IF($P49=3,'3 PlantsCodes'!$D$28,IF($P49=4,'3 PlantsCodes'!#REF!)))))*IF($R49=1,'3 PlantsCodes'!$D$31,IF(FR_Paris!$R49=2,'3 PlantsCodes'!$D$32)))</f>
        <v>12.362364646290093</v>
      </c>
      <c r="BI49" s="21">
        <f>IF($O49&gt;0,VLOOKUP($C49,[2]Paris!$AB$7:$AN$40,$O49),0)/(IF($Q49=1,'3 PlantsCodes'!$E$26,IF($Q49=3,'3 PlantsCodes'!$E$28,IF($Q49=4,'3 PlantsCodes'!$E$29,1)))*IF($R49=1,'3 PlantsCodes'!$E$31,IF($R49=2,'3 PlantsCodes'!$E$32)))</f>
        <v>0.47289657877994817</v>
      </c>
      <c r="BJ49" s="21">
        <f>VLOOKUP($C49,[2]Paris!$AB$6:$AZ$40,$T49)</f>
        <v>4.5470846827308389</v>
      </c>
      <c r="BK49" s="21">
        <f>VLOOKUP($C49,[2]Paris!$B$7:$Y$40,18)</f>
        <v>11.353794285713454</v>
      </c>
      <c r="BL49" s="21">
        <f>VLOOKUP($C49,[2]Paris!$B$7:$AA$40,26)</f>
        <v>0.4035670974319841</v>
      </c>
      <c r="BM49" s="22">
        <f>IF($V49=1,-[4]SFH!$E$7,0)</f>
        <v>0</v>
      </c>
      <c r="BN49" s="63" t="s">
        <v>38</v>
      </c>
      <c r="BO49" s="21">
        <f>IF($N49&gt;0,VLOOKUP($C49,[1]Paris!$AB$7:$AN$40,$N49))/((IF($P49=1,'3 PlantsCodes'!$D$26,IF($P49=2,'3 PlantsCodes'!$D$27,IF($P49=3,'3 PlantsCodes'!$D$28,IF($P49=4,'3 PlantsCodes'!D42)))))*IF($R49=1,'3 PlantsCodes'!$D$31,IF(FR_Paris!$R49=2,'3 PlantsCodes'!$D$32)))</f>
        <v>9.6991773011893905</v>
      </c>
      <c r="BP49" s="21">
        <f>IF($O49&gt;0,VLOOKUP($C49,[1]Paris!$AB$7:$AN$40,$O49),0)/(IF($Q49=1,'3 PlantsCodes'!$E$26,IF($Q49=3,'3 PlantsCodes'!$E$28,IF($Q49=4,'3 PlantsCodes'!$E$29,1)))*IF($R49=1,'3 PlantsCodes'!$E$31,IF($R49=2,'3 PlantsCodes'!$E$32)))</f>
        <v>0.12134299787131121</v>
      </c>
      <c r="BQ49" s="21">
        <f>VLOOKUP($C49,[1]Paris!$AB$6:$AZ$40,$T49)</f>
        <v>6.7572801760641594</v>
      </c>
      <c r="BR49" s="21">
        <f>VLOOKUP($C49,[1]Paris!$B$7:$Y$40,18)</f>
        <v>11.676460606061633</v>
      </c>
      <c r="BS49" s="21">
        <f>VLOOKUP($C49,[1]Paris!$B$7:$AA$40,26)</f>
        <v>0.39022134687166105</v>
      </c>
      <c r="BT49" s="22">
        <f>IF($V49=1,-[4]AB!$E$7,0)</f>
        <v>0</v>
      </c>
      <c r="BU49" s="63" t="s">
        <v>38</v>
      </c>
    </row>
    <row r="50" spans="1:73" ht="15" customHeight="1" x14ac:dyDescent="0.25">
      <c r="A50" s="195"/>
      <c r="B50" s="18">
        <v>15</v>
      </c>
      <c r="C50" s="26">
        <f t="shared" ref="C50:W50" si="47">IF(C20="","",C20)</f>
        <v>32</v>
      </c>
      <c r="D50" s="55" t="str">
        <f t="shared" si="47"/>
        <v>+</v>
      </c>
      <c r="E50" s="55" t="str">
        <f t="shared" si="47"/>
        <v>o+</v>
      </c>
      <c r="F50" s="54" t="str">
        <f t="shared" si="47"/>
        <v>+</v>
      </c>
      <c r="G50" s="54" t="str">
        <f t="shared" si="47"/>
        <v>o</v>
      </c>
      <c r="H50" s="54">
        <f t="shared" si="47"/>
        <v>0</v>
      </c>
      <c r="I50" s="54">
        <f t="shared" si="47"/>
        <v>4</v>
      </c>
      <c r="J50" s="54">
        <f t="shared" si="47"/>
        <v>3</v>
      </c>
      <c r="K50" s="54">
        <f t="shared" si="47"/>
        <v>2</v>
      </c>
      <c r="L50" s="54">
        <f t="shared" si="47"/>
        <v>1</v>
      </c>
      <c r="M50" s="54">
        <f t="shared" si="47"/>
        <v>4321</v>
      </c>
      <c r="N50" s="54">
        <f t="shared" si="47"/>
        <v>8</v>
      </c>
      <c r="O50" s="54">
        <f t="shared" si="47"/>
        <v>13</v>
      </c>
      <c r="P50" s="54">
        <f t="shared" si="47"/>
        <v>1</v>
      </c>
      <c r="Q50" s="54">
        <f t="shared" si="47"/>
        <v>1</v>
      </c>
      <c r="R50" s="54">
        <f t="shared" si="47"/>
        <v>2</v>
      </c>
      <c r="S50" s="54" t="str">
        <f t="shared" si="47"/>
        <v>o</v>
      </c>
      <c r="T50" s="26">
        <f t="shared" si="47"/>
        <v>17</v>
      </c>
      <c r="U50" s="54">
        <f t="shared" si="47"/>
        <v>0</v>
      </c>
      <c r="V50" s="54">
        <f t="shared" si="47"/>
        <v>0</v>
      </c>
      <c r="W50" s="19" t="str">
        <f t="shared" si="47"/>
        <v/>
      </c>
      <c r="X50" s="23">
        <f>IF(X20&gt;0,VLOOKUP(X20,'[3]2010_Envelope'!$BH$6:$CR$128,10),"")</f>
        <v>27.912964285714285</v>
      </c>
      <c r="Y50" s="23">
        <f>IF(Y20&gt;0,VLOOKUP(Y20,'[3]2010_Envelope'!$BH$6:$CR$128,10),"")</f>
        <v>93.36599284944532</v>
      </c>
      <c r="Z50" s="23">
        <f>IF(Z20&gt;0,VLOOKUP(Z20,'[3]2010_Envelope'!$BH$6:$CR$128,10),"")</f>
        <v>50.480892857142862</v>
      </c>
      <c r="AA50" s="23">
        <f>IF(AA20&gt;0,VLOOKUP(AA20,'[3]2010_Envelope'!$BH$6:$CR$128,10),"")</f>
        <v>88.908964285714305</v>
      </c>
      <c r="AB50" s="23">
        <f>IF(AB20&gt;0,VLOOKUP(AB20,'[3]2010_Envelope'!$BH$6:$CR$128,10),"")</f>
        <v>60.241199315438315</v>
      </c>
      <c r="AC50" s="23">
        <f>IF(AC20&gt;0,VLOOKUP(AC20,'[3]2010_Envelope'!$BH$6:$CR$128,10),"")</f>
        <v>28.091750976111129</v>
      </c>
      <c r="AD50" s="22" t="str">
        <f>IF(AD20&gt;0,VLOOKUP(AD20,'[3]2010_HVAC'!$EY$7:$KA$83,50),"")</f>
        <v/>
      </c>
      <c r="AE50" s="22" t="str">
        <f>IF(AE20&gt;0,VLOOKUP(AE20,'[3]2010_HVAC'!$EY$7:$KA$83,50),"")</f>
        <v/>
      </c>
      <c r="AF50" s="22" t="str">
        <f>IF(AF20&gt;0,VLOOKUP(AF20,'[3]2010_HVAC'!$EY$7:$KA$83,50),"")</f>
        <v/>
      </c>
      <c r="AG50" s="61">
        <f>VLOOKUP($C50,[2]Performance!$A$3:$K$36,5)</f>
        <v>2</v>
      </c>
      <c r="AH50" s="61">
        <f t="shared" si="31"/>
        <v>52</v>
      </c>
      <c r="AI50" s="22">
        <f>IF(AI20&gt;0,VLOOKUP(AI20,'[3]2010_HVAC'!$EY$7:$KA$83,AH50),"")</f>
        <v>42.328117805661051</v>
      </c>
      <c r="AJ50" s="22" t="str">
        <f>IF(AJ20&gt;0,VLOOKUP(AJ20,'[3]2010_HVAC'!$EY$7:$KA$83,50),"")</f>
        <v/>
      </c>
      <c r="AK50" s="22">
        <f>IF(AK20&gt;0,VLOOKUP(AK20,'[3]2010_HVAC'!$EY$7:$KA$83,50),"")</f>
        <v>36.800000000000004</v>
      </c>
      <c r="AL50" s="22">
        <f>IF(AL20&gt;0,VLOOKUP(AL20,'[3]2010_HVAC'!$EY$7:$KA$83,50),"")</f>
        <v>3.975714285714286</v>
      </c>
      <c r="AM50" s="22" t="str">
        <f>IF(AM20&gt;0,VLOOKUP(AM20,'[3]2010_HVAC'!$EY$7:$KA$83,50),"")</f>
        <v/>
      </c>
      <c r="AN50" s="22" t="str">
        <f>IF(AN20&gt;0,VLOOKUP(AN20,'[3]2010_HVAC'!$EY$7:$KA$83,50),"")</f>
        <v/>
      </c>
      <c r="AO50" s="14">
        <f t="shared" si="32"/>
        <v>60494.783532531823</v>
      </c>
      <c r="AP50" s="23">
        <f>IF(AP20&gt;0,VLOOKUP(AP20,'[3]2010_Envelope'!$BH$6:$CR$128,11),"")</f>
        <v>13.507040404040405</v>
      </c>
      <c r="AQ50" s="23">
        <f>IF(AQ20&gt;0,VLOOKUP(AQ20,'[3]2010_Envelope'!$BH$6:$CR$128,11),"")</f>
        <v>38.718895293851212</v>
      </c>
      <c r="AR50" s="23">
        <f>IF(AR20&gt;0,VLOOKUP(AR20,'[3]2010_Envelope'!$BH$6:$CR$128,11),"")</f>
        <v>24.427626262626269</v>
      </c>
      <c r="AS50" s="23">
        <f>IF(AS20&gt;0,VLOOKUP(AS20,'[3]2010_Envelope'!$BH$6:$CR$128,11),"")</f>
        <v>43.371030303030302</v>
      </c>
      <c r="AT50" s="23">
        <f>IF(AT20&gt;0,VLOOKUP(AT20,'[3]2010_Envelope'!$BH$6:$CR$128,11),"")</f>
        <v>26.447845971348393</v>
      </c>
      <c r="AU50" s="23">
        <f>IF(AU20&gt;0,VLOOKUP(AU20,'[3]2010_Envelope'!$BH$6:$CR$128,11),"")</f>
        <v>12.942238961224028</v>
      </c>
      <c r="AV50" s="22" t="str">
        <f>IF(AV20&gt;0,VLOOKUP(AV20,'[3]2010_HVAC'!$EY$7:$KA$83,53),"")</f>
        <v/>
      </c>
      <c r="AW50" s="22" t="str">
        <f>IF(AW20&gt;0,VLOOKUP(AW20,'[3]2010_HVAC'!$EY$7:$KA$83,53),"")</f>
        <v/>
      </c>
      <c r="AX50" s="22" t="str">
        <f>IF(AX20&gt;0,VLOOKUP(AX20,'[3]2010_HVAC'!$EY$7:$KA$83,53),"")</f>
        <v/>
      </c>
      <c r="AY50" s="61">
        <f>VLOOKUP($C50,[1]Performance!$A$3:$K$36,5)</f>
        <v>2</v>
      </c>
      <c r="AZ50" s="61">
        <f t="shared" si="33"/>
        <v>55</v>
      </c>
      <c r="BA50" s="22">
        <f>IF(BA20&gt;0,VLOOKUP(BA20,'[3]2010_HVAC'!$EY$7:$KA$83,AZ50),"")</f>
        <v>19.504527998712422</v>
      </c>
      <c r="BB50" s="22" t="str">
        <f>IF(BB20&gt;0,VLOOKUP(BB20,'[3]2010_HVAC'!$EY$7:$KA$83,53),"")</f>
        <v/>
      </c>
      <c r="BC50" s="22">
        <f>IF(BC20&gt;0,VLOOKUP(BC20,'[3]2010_HVAC'!$EY$7:$KA$83,53),"")</f>
        <v>33.35</v>
      </c>
      <c r="BD50" s="22">
        <f>IF(BD20&gt;0,VLOOKUP(BD20,'[3]2010_HVAC'!$EY$7:$KA$83,53),"")</f>
        <v>0.28111111111111114</v>
      </c>
      <c r="BE50" s="22" t="str">
        <f>IF(BE20&gt;0,VLOOKUP(BE20,'[3]2010_HVAC'!$EY$7:$KA$83,53),"")</f>
        <v/>
      </c>
      <c r="BF50" s="22" t="str">
        <f>IF(BF20&gt;0,VLOOKUP(BF20,'[3]2010_HVAC'!$EY$7:$KA$83,53),"")</f>
        <v/>
      </c>
      <c r="BG50" s="14">
        <f t="shared" si="34"/>
        <v>210424.8131428847</v>
      </c>
      <c r="BH50" s="21">
        <f>IF($N50&gt;0,VLOOKUP($C50,[2]Paris!$AB$7:$AN$40,$N50))/((IF($P50=1,'3 PlantsCodes'!$D$26,IF($P50=2,'3 PlantsCodes'!$D$27,IF($P50=3,'3 PlantsCodes'!$D$28,IF($P50=4,'3 PlantsCodes'!#REF!)))))*IF($R50=1,'3 PlantsCodes'!$D$31,IF(FR_Paris!$R50=2,'3 PlantsCodes'!$D$32)))</f>
        <v>10.951450369082648</v>
      </c>
      <c r="BI50" s="21">
        <f>IF($O50&gt;0,VLOOKUP($C50,[2]Paris!$AB$7:$AN$40,$O50),0)/(IF($Q50=1,'3 PlantsCodes'!$E$26,IF($Q50=3,'3 PlantsCodes'!$E$28,IF($Q50=4,'3 PlantsCodes'!$E$29,1)))*IF($R50=1,'3 PlantsCodes'!$E$31,IF($R50=2,'3 PlantsCodes'!$E$32)))</f>
        <v>0.4982931236393881</v>
      </c>
      <c r="BJ50" s="21">
        <f>VLOOKUP($C50,[2]Paris!$AB$6:$AZ$40,$T50)</f>
        <v>4.5719931375422247</v>
      </c>
      <c r="BK50" s="21">
        <f>VLOOKUP($C50,[2]Paris!$B$7:$Y$40,18)</f>
        <v>11.353794285713454</v>
      </c>
      <c r="BL50" s="21">
        <f>VLOOKUP($C50,[2]Paris!$B$7:$AA$40,26)</f>
        <v>0.39556706348881582</v>
      </c>
      <c r="BM50" s="22">
        <f>IF($V50=1,-[4]SFH!$E$7,0)</f>
        <v>0</v>
      </c>
      <c r="BN50" s="63" t="s">
        <v>38</v>
      </c>
      <c r="BO50" s="21">
        <f>IF($N50&gt;0,VLOOKUP($C50,[1]Paris!$AB$7:$AN$40,$N50))/((IF($P50=1,'3 PlantsCodes'!$D$26,IF($P50=2,'3 PlantsCodes'!$D$27,IF($P50=3,'3 PlantsCodes'!$D$28,IF($P50=4,'3 PlantsCodes'!D43)))))*IF($R50=1,'3 PlantsCodes'!$D$31,IF(FR_Paris!$R50=2,'3 PlantsCodes'!$D$32)))</f>
        <v>8.8461388912536165</v>
      </c>
      <c r="BP50" s="21">
        <f>IF($O50&gt;0,VLOOKUP($C50,[1]Paris!$AB$7:$AN$40,$O50),0)/(IF($Q50=1,'3 PlantsCodes'!$E$26,IF($Q50=3,'3 PlantsCodes'!$E$28,IF($Q50=4,'3 PlantsCodes'!$E$29,1)))*IF($R50=1,'3 PlantsCodes'!$E$31,IF($R50=2,'3 PlantsCodes'!$E$32)))</f>
        <v>0.12792338845133813</v>
      </c>
      <c r="BQ50" s="21">
        <f>VLOOKUP($C50,[1]Paris!$AB$6:$AZ$40,$T50)</f>
        <v>6.7885999599155111</v>
      </c>
      <c r="BR50" s="21">
        <f>VLOOKUP($C50,[1]Paris!$B$7:$Y$40,18)</f>
        <v>11.676460606061633</v>
      </c>
      <c r="BS50" s="21">
        <f>VLOOKUP($C50,[1]Paris!$B$7:$AA$40,26)</f>
        <v>0.38522458628052186</v>
      </c>
      <c r="BT50" s="22">
        <f>IF($V50=1,-[4]AB!$E$7,0)</f>
        <v>0</v>
      </c>
      <c r="BU50" s="63" t="s">
        <v>38</v>
      </c>
    </row>
    <row r="51" spans="1:73" ht="15" customHeight="1" x14ac:dyDescent="0.25">
      <c r="A51" s="195"/>
      <c r="B51" s="18">
        <v>16</v>
      </c>
      <c r="C51" s="26">
        <f t="shared" ref="C51:W51" si="48">IF(C21="","",C21)</f>
        <v>26</v>
      </c>
      <c r="D51" s="55" t="str">
        <f t="shared" si="48"/>
        <v>o+</v>
      </c>
      <c r="E51" s="55" t="str">
        <f t="shared" si="48"/>
        <v>o+</v>
      </c>
      <c r="F51" s="54" t="str">
        <f t="shared" si="48"/>
        <v>+</v>
      </c>
      <c r="G51" s="54" t="str">
        <f t="shared" si="48"/>
        <v>o</v>
      </c>
      <c r="H51" s="54">
        <f t="shared" si="48"/>
        <v>1</v>
      </c>
      <c r="I51" s="54">
        <f t="shared" si="48"/>
        <v>3</v>
      </c>
      <c r="J51" s="54">
        <f t="shared" si="48"/>
        <v>3</v>
      </c>
      <c r="K51" s="54">
        <f t="shared" si="48"/>
        <v>2</v>
      </c>
      <c r="L51" s="54">
        <f t="shared" si="48"/>
        <v>2</v>
      </c>
      <c r="M51" s="54">
        <f t="shared" si="48"/>
        <v>3322</v>
      </c>
      <c r="N51" s="54">
        <f t="shared" si="48"/>
        <v>8</v>
      </c>
      <c r="O51" s="54">
        <f t="shared" si="48"/>
        <v>13</v>
      </c>
      <c r="P51" s="54">
        <f t="shared" si="48"/>
        <v>1</v>
      </c>
      <c r="Q51" s="54">
        <f t="shared" si="48"/>
        <v>1</v>
      </c>
      <c r="R51" s="54">
        <f t="shared" si="48"/>
        <v>2</v>
      </c>
      <c r="S51" s="54" t="str">
        <f t="shared" si="48"/>
        <v>o</v>
      </c>
      <c r="T51" s="26">
        <f t="shared" si="48"/>
        <v>17</v>
      </c>
      <c r="U51" s="54">
        <f t="shared" si="48"/>
        <v>0</v>
      </c>
      <c r="V51" s="54">
        <f t="shared" si="48"/>
        <v>0</v>
      </c>
      <c r="W51" s="19" t="str">
        <f t="shared" si="48"/>
        <v/>
      </c>
      <c r="X51" s="23">
        <f>IF(X21&gt;0,VLOOKUP(X21,'[3]2010_Envelope'!$BH$6:$CR$128,10),"")</f>
        <v>27.31907142857143</v>
      </c>
      <c r="Y51" s="23">
        <f>IF(Y21&gt;0,VLOOKUP(Y21,'[3]2010_Envelope'!$BH$6:$CR$128,10),"")</f>
        <v>86.696993360199215</v>
      </c>
      <c r="Z51" s="23">
        <f>IF(Z21&gt;0,VLOOKUP(Z21,'[3]2010_Envelope'!$BH$6:$CR$128,10),"")</f>
        <v>49.887</v>
      </c>
      <c r="AA51" s="23">
        <f>IF(AA21&gt;0,VLOOKUP(AA21,'[3]2010_Envelope'!$BH$6:$CR$128,10),"")</f>
        <v>88.908964285714305</v>
      </c>
      <c r="AB51" s="23">
        <f>IF(AB21&gt;0,VLOOKUP(AB21,'[3]2010_Envelope'!$BH$6:$CR$128,10),"")</f>
        <v>60.241199315438315</v>
      </c>
      <c r="AC51" s="23">
        <f>IF(AC21&gt;0,VLOOKUP(AC21,'[3]2010_Envelope'!$BH$6:$CR$128,10),"")</f>
        <v>28.091750976111129</v>
      </c>
      <c r="AD51" s="22">
        <f>IF(AD21&gt;0,VLOOKUP(AD21,'[3]2010_HVAC'!$EY$7:$KA$83,50),"")</f>
        <v>11.500000000000002</v>
      </c>
      <c r="AE51" s="22">
        <f>IF(AE21&gt;0,VLOOKUP(AE21,'[3]2010_HVAC'!$EY$7:$KA$83,50),"")</f>
        <v>11.500000000000002</v>
      </c>
      <c r="AF51" s="22" t="str">
        <f>IF(AF21&gt;0,VLOOKUP(AF21,'[3]2010_HVAC'!$EY$7:$KA$83,50),"")</f>
        <v/>
      </c>
      <c r="AG51" s="61">
        <f>VLOOKUP($C51,[2]Performance!$A$3:$K$36,5)</f>
        <v>2</v>
      </c>
      <c r="AH51" s="61">
        <f t="shared" si="31"/>
        <v>52</v>
      </c>
      <c r="AI51" s="22">
        <f>IF(AI21&gt;0,VLOOKUP(AI21,'[3]2010_HVAC'!$EY$7:$KA$83,AH51),"")</f>
        <v>42.328117805661051</v>
      </c>
      <c r="AJ51" s="22" t="str">
        <f>IF(AJ21&gt;0,VLOOKUP(AJ21,'[3]2010_HVAC'!$EY$7:$KA$83,50),"")</f>
        <v/>
      </c>
      <c r="AK51" s="22">
        <f>IF(AK21&gt;0,VLOOKUP(AK21,'[3]2010_HVAC'!$EY$7:$KA$83,50),"")</f>
        <v>36.800000000000004</v>
      </c>
      <c r="AL51" s="22">
        <f>IF(AL21&gt;0,VLOOKUP(AL21,'[3]2010_HVAC'!$EY$7:$KA$83,50),"")</f>
        <v>3.975714285714286</v>
      </c>
      <c r="AM51" s="22" t="str">
        <f>IF(AM21&gt;0,VLOOKUP(AM21,'[3]2010_HVAC'!$EY$7:$KA$83,50),"")</f>
        <v/>
      </c>
      <c r="AN51" s="22" t="str">
        <f>IF(AN21&gt;0,VLOOKUP(AN21,'[3]2010_HVAC'!$EY$7:$KA$83,50),"")</f>
        <v/>
      </c>
      <c r="AO51" s="14">
        <f t="shared" si="32"/>
        <v>62614.833604037369</v>
      </c>
      <c r="AP51" s="23">
        <f>IF(AP21&gt;0,VLOOKUP(AP21,'[3]2010_Envelope'!$BH$6:$CR$128,11),"")</f>
        <v>13.219656565656567</v>
      </c>
      <c r="AQ51" s="23">
        <f>IF(AQ21&gt;0,VLOOKUP(AQ21,'[3]2010_Envelope'!$BH$6:$CR$128,11),"")</f>
        <v>35.953259915718981</v>
      </c>
      <c r="AR51" s="23">
        <f>IF(AR21&gt;0,VLOOKUP(AR21,'[3]2010_Envelope'!$BH$6:$CR$128,11),"")</f>
        <v>24.140242424242427</v>
      </c>
      <c r="AS51" s="23">
        <f>IF(AS21&gt;0,VLOOKUP(AS21,'[3]2010_Envelope'!$BH$6:$CR$128,11),"")</f>
        <v>43.371030303030302</v>
      </c>
      <c r="AT51" s="23">
        <f>IF(AT21&gt;0,VLOOKUP(AT21,'[3]2010_Envelope'!$BH$6:$CR$128,11),"")</f>
        <v>26.447845971348393</v>
      </c>
      <c r="AU51" s="23">
        <f>IF(AU21&gt;0,VLOOKUP(AU21,'[3]2010_Envelope'!$BH$6:$CR$128,11),"")</f>
        <v>12.942238961224028</v>
      </c>
      <c r="AV51" s="22">
        <f>IF(AV21&gt;0,VLOOKUP(AV21,'[3]2010_HVAC'!$EY$7:$KA$83,53),"")</f>
        <v>12.942727272727272</v>
      </c>
      <c r="AW51" s="22">
        <f>IF(AW21&gt;0,VLOOKUP(AW21,'[3]2010_HVAC'!$EY$7:$KA$83,53),"")</f>
        <v>8.6284848484848489</v>
      </c>
      <c r="AX51" s="22" t="str">
        <f>IF(AX21&gt;0,VLOOKUP(AX21,'[3]2010_HVAC'!$EY$7:$KA$83,53),"")</f>
        <v/>
      </c>
      <c r="AY51" s="61">
        <f>VLOOKUP($C51,[1]Performance!$A$3:$K$36,5)</f>
        <v>2</v>
      </c>
      <c r="AZ51" s="61">
        <f t="shared" si="33"/>
        <v>55</v>
      </c>
      <c r="BA51" s="22">
        <f>IF(BA21&gt;0,VLOOKUP(BA21,'[3]2010_HVAC'!$EY$7:$KA$83,AZ51),"")</f>
        <v>19.504527998712422</v>
      </c>
      <c r="BB51" s="22" t="str">
        <f>IF(BB21&gt;0,VLOOKUP(BB21,'[3]2010_HVAC'!$EY$7:$KA$83,53),"")</f>
        <v/>
      </c>
      <c r="BC51" s="22">
        <f>IF(BC21&gt;0,VLOOKUP(BC21,'[3]2010_HVAC'!$EY$7:$KA$83,53),"")</f>
        <v>33.35</v>
      </c>
      <c r="BD51" s="22">
        <f>IF(BD21&gt;0,VLOOKUP(BD21,'[3]2010_HVAC'!$EY$7:$KA$83,53),"")</f>
        <v>0.28111111111111114</v>
      </c>
      <c r="BE51" s="22" t="str">
        <f>IF(BE21&gt;0,VLOOKUP(BE21,'[3]2010_HVAC'!$EY$7:$KA$83,53),"")</f>
        <v/>
      </c>
      <c r="BF51" s="22" t="str">
        <f>IF(BF21&gt;0,VLOOKUP(BF21,'[3]2010_HVAC'!$EY$7:$KA$83,53),"")</f>
        <v/>
      </c>
      <c r="BG51" s="14">
        <f t="shared" si="34"/>
        <v>228473.3141185338</v>
      </c>
      <c r="BH51" s="21">
        <f>IF($N51&gt;0,VLOOKUP($C51,[2]Paris!$AB$7:$AN$40,$N51))/((IF($P51=1,'3 PlantsCodes'!$D$26,IF($P51=2,'3 PlantsCodes'!$D$27,IF($P51=3,'3 PlantsCodes'!$D$28,IF($P51=4,'3 PlantsCodes'!#REF!)))))*IF($R51=1,'3 PlantsCodes'!$D$31,IF(FR_Paris!$R51=2,'3 PlantsCodes'!$D$32)))</f>
        <v>9.121173579475693</v>
      </c>
      <c r="BI51" s="21">
        <f>IF($O51&gt;0,VLOOKUP($C51,[2]Paris!$AB$7:$AN$40,$O51),0)/(IF($Q51=1,'3 PlantsCodes'!$E$26,IF($Q51=3,'3 PlantsCodes'!$E$28,IF($Q51=4,'3 PlantsCodes'!$E$29,1)))*IF($R51=1,'3 PlantsCodes'!$E$31,IF($R51=2,'3 PlantsCodes'!$E$32)))</f>
        <v>0.48129804141398524</v>
      </c>
      <c r="BJ51" s="21">
        <f>VLOOKUP($C51,[2]Paris!$AB$6:$AZ$40,$T51)</f>
        <v>4.6547755712017631</v>
      </c>
      <c r="BK51" s="21">
        <f>VLOOKUP($C51,[2]Paris!$B$7:$Y$40,18)</f>
        <v>11.353794285713454</v>
      </c>
      <c r="BL51" s="21">
        <f>VLOOKUP($C51,[2]Paris!$B$7:$AA$40,26)</f>
        <v>4.8259630819005617</v>
      </c>
      <c r="BM51" s="22">
        <f>IF($V51=1,-[4]SFH!$E$7,0)</f>
        <v>0</v>
      </c>
      <c r="BN51" s="63" t="s">
        <v>38</v>
      </c>
      <c r="BO51" s="21">
        <f>IF($N51&gt;0,VLOOKUP($C51,[1]Paris!$AB$7:$AN$40,$N51))/((IF($P51=1,'3 PlantsCodes'!$D$26,IF($P51=2,'3 PlantsCodes'!$D$27,IF($P51=3,'3 PlantsCodes'!$D$28,IF($P51=4,'3 PlantsCodes'!D44)))))*IF($R51=1,'3 PlantsCodes'!$D$31,IF(FR_Paris!$R51=2,'3 PlantsCodes'!$D$32)))</f>
        <v>6.535751641081335</v>
      </c>
      <c r="BP51" s="21">
        <f>IF($O51&gt;0,VLOOKUP($C51,[1]Paris!$AB$7:$AN$40,$O51),0)/(IF($Q51=1,'3 PlantsCodes'!$E$26,IF($Q51=3,'3 PlantsCodes'!$E$28,IF($Q51=4,'3 PlantsCodes'!$E$29,1)))*IF($R51=1,'3 PlantsCodes'!$E$31,IF($R51=2,'3 PlantsCodes'!$E$32)))</f>
        <v>0.12364556771971581</v>
      </c>
      <c r="BQ51" s="21">
        <f>VLOOKUP($C51,[1]Paris!$AB$6:$AZ$40,$T51)</f>
        <v>6.8829663675068824</v>
      </c>
      <c r="BR51" s="21">
        <f>VLOOKUP($C51,[1]Paris!$B$7:$Y$40,18)</f>
        <v>11.676460606061633</v>
      </c>
      <c r="BS51" s="21">
        <f>VLOOKUP($C51,[1]Paris!$B$7:$AA$40,26)</f>
        <v>4.9100270474097334</v>
      </c>
      <c r="BT51" s="22">
        <f>IF($V51=1,-[4]AB!$E$7,0)</f>
        <v>0</v>
      </c>
      <c r="BU51" s="63" t="s">
        <v>38</v>
      </c>
    </row>
    <row r="52" spans="1:73" ht="15" customHeight="1" x14ac:dyDescent="0.25">
      <c r="A52" s="195"/>
      <c r="B52" s="18">
        <v>17</v>
      </c>
      <c r="C52" s="26">
        <f t="shared" ref="C52:W52" si="49">IF(C22="","",C22)</f>
        <v>34</v>
      </c>
      <c r="D52" s="55" t="str">
        <f t="shared" si="49"/>
        <v>+</v>
      </c>
      <c r="E52" s="55" t="str">
        <f t="shared" si="49"/>
        <v>o+</v>
      </c>
      <c r="F52" s="54" t="str">
        <f t="shared" si="49"/>
        <v>+</v>
      </c>
      <c r="G52" s="54" t="str">
        <f t="shared" si="49"/>
        <v>o</v>
      </c>
      <c r="H52" s="54">
        <f t="shared" si="49"/>
        <v>1</v>
      </c>
      <c r="I52" s="54">
        <f t="shared" si="49"/>
        <v>4</v>
      </c>
      <c r="J52" s="54">
        <f t="shared" si="49"/>
        <v>3</v>
      </c>
      <c r="K52" s="54">
        <f t="shared" si="49"/>
        <v>2</v>
      </c>
      <c r="L52" s="54">
        <f t="shared" si="49"/>
        <v>2</v>
      </c>
      <c r="M52" s="54">
        <f t="shared" si="49"/>
        <v>4322</v>
      </c>
      <c r="N52" s="54">
        <f t="shared" si="49"/>
        <v>8</v>
      </c>
      <c r="O52" s="54">
        <f t="shared" si="49"/>
        <v>13</v>
      </c>
      <c r="P52" s="54">
        <f t="shared" si="49"/>
        <v>1</v>
      </c>
      <c r="Q52" s="54">
        <f t="shared" si="49"/>
        <v>1</v>
      </c>
      <c r="R52" s="54">
        <f t="shared" si="49"/>
        <v>2</v>
      </c>
      <c r="S52" s="54" t="str">
        <f t="shared" si="49"/>
        <v>o</v>
      </c>
      <c r="T52" s="26">
        <f t="shared" si="49"/>
        <v>17</v>
      </c>
      <c r="U52" s="54">
        <f t="shared" si="49"/>
        <v>0</v>
      </c>
      <c r="V52" s="54">
        <f t="shared" si="49"/>
        <v>0</v>
      </c>
      <c r="W52" s="19" t="str">
        <f t="shared" si="49"/>
        <v/>
      </c>
      <c r="X52" s="23">
        <f>IF(X22&gt;0,VLOOKUP(X22,'[3]2010_Envelope'!$BH$6:$CR$128,10),"")</f>
        <v>27.912964285714285</v>
      </c>
      <c r="Y52" s="23">
        <f>IF(Y22&gt;0,VLOOKUP(Y22,'[3]2010_Envelope'!$BH$6:$CR$128,10),"")</f>
        <v>93.36599284944532</v>
      </c>
      <c r="Z52" s="23">
        <f>IF(Z22&gt;0,VLOOKUP(Z22,'[3]2010_Envelope'!$BH$6:$CR$128,10),"")</f>
        <v>50.480892857142862</v>
      </c>
      <c r="AA52" s="23">
        <f>IF(AA22&gt;0,VLOOKUP(AA22,'[3]2010_Envelope'!$BH$6:$CR$128,10),"")</f>
        <v>88.908964285714305</v>
      </c>
      <c r="AB52" s="23">
        <f>IF(AB22&gt;0,VLOOKUP(AB22,'[3]2010_Envelope'!$BH$6:$CR$128,10),"")</f>
        <v>60.241199315438315</v>
      </c>
      <c r="AC52" s="23">
        <f>IF(AC22&gt;0,VLOOKUP(AC22,'[3]2010_Envelope'!$BH$6:$CR$128,10),"")</f>
        <v>28.091750976111129</v>
      </c>
      <c r="AD52" s="22">
        <f>IF(AD22&gt;0,VLOOKUP(AD22,'[3]2010_HVAC'!$EY$7:$KA$83,50),"")</f>
        <v>11.500000000000002</v>
      </c>
      <c r="AE52" s="22">
        <f>IF(AE22&gt;0,VLOOKUP(AE22,'[3]2010_HVAC'!$EY$7:$KA$83,50),"")</f>
        <v>11.500000000000002</v>
      </c>
      <c r="AF52" s="22" t="str">
        <f>IF(AF22&gt;0,VLOOKUP(AF22,'[3]2010_HVAC'!$EY$7:$KA$83,50),"")</f>
        <v/>
      </c>
      <c r="AG52" s="61">
        <f>VLOOKUP($C52,[2]Performance!$A$3:$K$36,5)</f>
        <v>2</v>
      </c>
      <c r="AH52" s="61">
        <f t="shared" si="31"/>
        <v>52</v>
      </c>
      <c r="AI52" s="22">
        <f>IF(AI22&gt;0,VLOOKUP(AI22,'[3]2010_HVAC'!$EY$7:$KA$83,AH52),"")</f>
        <v>42.328117805661051</v>
      </c>
      <c r="AJ52" s="22" t="str">
        <f>IF(AJ22&gt;0,VLOOKUP(AJ22,'[3]2010_HVAC'!$EY$7:$KA$83,50),"")</f>
        <v/>
      </c>
      <c r="AK52" s="22">
        <f>IF(AK22&gt;0,VLOOKUP(AK22,'[3]2010_HVAC'!$EY$7:$KA$83,50),"")</f>
        <v>36.800000000000004</v>
      </c>
      <c r="AL52" s="22">
        <f>IF(AL22&gt;0,VLOOKUP(AL22,'[3]2010_HVAC'!$EY$7:$KA$83,50),"")</f>
        <v>3.975714285714286</v>
      </c>
      <c r="AM52" s="22" t="str">
        <f>IF(AM22&gt;0,VLOOKUP(AM22,'[3]2010_HVAC'!$EY$7:$KA$83,50),"")</f>
        <v/>
      </c>
      <c r="AN52" s="22" t="str">
        <f>IF(AN22&gt;0,VLOOKUP(AN22,'[3]2010_HVAC'!$EY$7:$KA$83,50),"")</f>
        <v/>
      </c>
      <c r="AO52" s="14">
        <f t="shared" si="32"/>
        <v>63714.783532531823</v>
      </c>
      <c r="AP52" s="23">
        <f>IF(AP22&gt;0,VLOOKUP(AP22,'[3]2010_Envelope'!$BH$6:$CR$128,11),"")</f>
        <v>13.507040404040405</v>
      </c>
      <c r="AQ52" s="23">
        <f>IF(AQ22&gt;0,VLOOKUP(AQ22,'[3]2010_Envelope'!$BH$6:$CR$128,11),"")</f>
        <v>38.718895293851212</v>
      </c>
      <c r="AR52" s="23">
        <f>IF(AR22&gt;0,VLOOKUP(AR22,'[3]2010_Envelope'!$BH$6:$CR$128,11),"")</f>
        <v>24.427626262626269</v>
      </c>
      <c r="AS52" s="23">
        <f>IF(AS22&gt;0,VLOOKUP(AS22,'[3]2010_Envelope'!$BH$6:$CR$128,11),"")</f>
        <v>43.371030303030302</v>
      </c>
      <c r="AT52" s="23">
        <f>IF(AT22&gt;0,VLOOKUP(AT22,'[3]2010_Envelope'!$BH$6:$CR$128,11),"")</f>
        <v>26.447845971348393</v>
      </c>
      <c r="AU52" s="23">
        <f>IF(AU22&gt;0,VLOOKUP(AU22,'[3]2010_Envelope'!$BH$6:$CR$128,11),"")</f>
        <v>12.942238961224028</v>
      </c>
      <c r="AV52" s="22">
        <f>IF(AV22&gt;0,VLOOKUP(AV22,'[3]2010_HVAC'!$EY$7:$KA$83,53),"")</f>
        <v>12.942727272727272</v>
      </c>
      <c r="AW52" s="22">
        <f>IF(AW22&gt;0,VLOOKUP(AW22,'[3]2010_HVAC'!$EY$7:$KA$83,53),"")</f>
        <v>8.6284848484848489</v>
      </c>
      <c r="AX52" s="22" t="str">
        <f>IF(AX22&gt;0,VLOOKUP(AX22,'[3]2010_HVAC'!$EY$7:$KA$83,53),"")</f>
        <v/>
      </c>
      <c r="AY52" s="61">
        <f>VLOOKUP($C52,[1]Performance!$A$3:$K$36,5)</f>
        <v>2</v>
      </c>
      <c r="AZ52" s="61">
        <f t="shared" si="33"/>
        <v>55</v>
      </c>
      <c r="BA52" s="22">
        <f>IF(BA22&gt;0,VLOOKUP(BA22,'[3]2010_HVAC'!$EY$7:$KA$83,AZ52),"")</f>
        <v>19.504527998712422</v>
      </c>
      <c r="BB52" s="22" t="str">
        <f>IF(BB22&gt;0,VLOOKUP(BB22,'[3]2010_HVAC'!$EY$7:$KA$83,53),"")</f>
        <v/>
      </c>
      <c r="BC52" s="22">
        <f>IF(BC22&gt;0,VLOOKUP(BC22,'[3]2010_HVAC'!$EY$7:$KA$83,53),"")</f>
        <v>33.35</v>
      </c>
      <c r="BD52" s="22">
        <f>IF(BD22&gt;0,VLOOKUP(BD22,'[3]2010_HVAC'!$EY$7:$KA$83,53),"")</f>
        <v>0.28111111111111114</v>
      </c>
      <c r="BE52" s="22" t="str">
        <f>IF(BE22&gt;0,VLOOKUP(BE22,'[3]2010_HVAC'!$EY$7:$KA$83,53),"")</f>
        <v/>
      </c>
      <c r="BF52" s="22" t="str">
        <f>IF(BF22&gt;0,VLOOKUP(BF22,'[3]2010_HVAC'!$EY$7:$KA$83,53),"")</f>
        <v/>
      </c>
      <c r="BG52" s="14">
        <f t="shared" si="34"/>
        <v>231780.3131428847</v>
      </c>
      <c r="BH52" s="21">
        <f>IF($N52&gt;0,VLOOKUP($C52,[2]Paris!$AB$7:$AN$40,$N52))/((IF($P52=1,'3 PlantsCodes'!$D$26,IF($P52=2,'3 PlantsCodes'!$D$27,IF($P52=3,'3 PlantsCodes'!$D$28,IF($P52=4,'3 PlantsCodes'!#REF!)))))*IF($R52=1,'3 PlantsCodes'!$D$31,IF(FR_Paris!$R52=2,'3 PlantsCodes'!$D$32)))</f>
        <v>7.9516187777997427</v>
      </c>
      <c r="BI52" s="21">
        <f>IF($O52&gt;0,VLOOKUP($C52,[2]Paris!$AB$7:$AN$40,$O52),0)/(IF($Q52=1,'3 PlantsCodes'!$E$26,IF($Q52=3,'3 PlantsCodes'!$E$28,IF($Q52=4,'3 PlantsCodes'!$E$29,1)))*IF($R52=1,'3 PlantsCodes'!$E$31,IF($R52=2,'3 PlantsCodes'!$E$32)))</f>
        <v>0.5093812531098364</v>
      </c>
      <c r="BJ52" s="21">
        <f>VLOOKUP($C52,[2]Paris!$AB$6:$AZ$40,$T52)</f>
        <v>4.6961208422619078</v>
      </c>
      <c r="BK52" s="21">
        <f>VLOOKUP($C52,[2]Paris!$B$7:$Y$40,18)</f>
        <v>11.353794285713454</v>
      </c>
      <c r="BL52" s="21">
        <f>VLOOKUP($C52,[2]Paris!$B$7:$AA$40,26)</f>
        <v>4.817897445449181</v>
      </c>
      <c r="BM52" s="22">
        <f>IF($V52=1,-[4]SFH!$E$7,0)</f>
        <v>0</v>
      </c>
      <c r="BN52" s="63" t="s">
        <v>38</v>
      </c>
      <c r="BO52" s="21">
        <f>IF($N52&gt;0,VLOOKUP($C52,[1]Paris!$AB$7:$AN$40,$N52))/((IF($P52=1,'3 PlantsCodes'!$D$26,IF($P52=2,'3 PlantsCodes'!$D$27,IF($P52=3,'3 PlantsCodes'!$D$28,IF($P52=4,'3 PlantsCodes'!D45)))))*IF($R52=1,'3 PlantsCodes'!$D$31,IF(FR_Paris!$R52=2,'3 PlantsCodes'!$D$32)))</f>
        <v>5.8215400535556423</v>
      </c>
      <c r="BP52" s="21">
        <f>IF($O52&gt;0,VLOOKUP($C52,[1]Paris!$AB$7:$AN$40,$O52),0)/(IF($Q52=1,'3 PlantsCodes'!$E$26,IF($Q52=3,'3 PlantsCodes'!$E$28,IF($Q52=4,'3 PlantsCodes'!$E$29,1)))*IF($R52=1,'3 PlantsCodes'!$E$31,IF($R52=2,'3 PlantsCodes'!$E$32)))</f>
        <v>0.12989502762807206</v>
      </c>
      <c r="BQ52" s="21">
        <f>VLOOKUP($C52,[1]Paris!$AB$6:$AZ$40,$T52)</f>
        <v>6.9341923792916864</v>
      </c>
      <c r="BR52" s="21">
        <f>VLOOKUP($C52,[1]Paris!$B$7:$Y$40,18)</f>
        <v>11.676460606061633</v>
      </c>
      <c r="BS52" s="21">
        <f>VLOOKUP($C52,[1]Paris!$B$7:$AA$40,26)</f>
        <v>4.905863815603583</v>
      </c>
      <c r="BT52" s="22">
        <f>IF($V52=1,-[4]AB!$E$7,0)</f>
        <v>0</v>
      </c>
      <c r="BU52" s="63" t="s">
        <v>38</v>
      </c>
    </row>
    <row r="53" spans="1:73" ht="15" customHeight="1" x14ac:dyDescent="0.25">
      <c r="A53" s="195"/>
      <c r="B53" s="18">
        <v>18</v>
      </c>
      <c r="C53" s="26">
        <f t="shared" ref="C53:W53" si="50">IF(C23="","",C23)</f>
        <v>32</v>
      </c>
      <c r="D53" s="55" t="str">
        <f t="shared" si="50"/>
        <v>+</v>
      </c>
      <c r="E53" s="55" t="str">
        <f t="shared" si="50"/>
        <v>o+</v>
      </c>
      <c r="F53" s="54" t="str">
        <f t="shared" si="50"/>
        <v>+</v>
      </c>
      <c r="G53" s="54" t="str">
        <f t="shared" si="50"/>
        <v>o</v>
      </c>
      <c r="H53" s="54">
        <f t="shared" si="50"/>
        <v>0</v>
      </c>
      <c r="I53" s="54">
        <f t="shared" si="50"/>
        <v>4</v>
      </c>
      <c r="J53" s="54">
        <f t="shared" si="50"/>
        <v>3</v>
      </c>
      <c r="K53" s="54">
        <f t="shared" si="50"/>
        <v>2</v>
      </c>
      <c r="L53" s="54">
        <f t="shared" si="50"/>
        <v>1</v>
      </c>
      <c r="M53" s="54">
        <f t="shared" si="50"/>
        <v>4321</v>
      </c>
      <c r="N53" s="54">
        <f t="shared" si="50"/>
        <v>8</v>
      </c>
      <c r="O53" s="54">
        <f t="shared" si="50"/>
        <v>13</v>
      </c>
      <c r="P53" s="54">
        <f t="shared" si="50"/>
        <v>1</v>
      </c>
      <c r="Q53" s="54">
        <f t="shared" si="50"/>
        <v>1</v>
      </c>
      <c r="R53" s="54">
        <f t="shared" si="50"/>
        <v>2</v>
      </c>
      <c r="S53" s="54" t="str">
        <f t="shared" si="50"/>
        <v>o</v>
      </c>
      <c r="T53" s="26">
        <f t="shared" si="50"/>
        <v>23</v>
      </c>
      <c r="U53" s="54">
        <f t="shared" si="50"/>
        <v>1</v>
      </c>
      <c r="V53" s="54">
        <f t="shared" si="50"/>
        <v>1</v>
      </c>
      <c r="W53" s="19" t="str">
        <f t="shared" si="50"/>
        <v/>
      </c>
      <c r="X53" s="23">
        <f>IF(X23&gt;0,VLOOKUP(X23,'[3]2010_Envelope'!$BH$6:$CR$128,10),"")</f>
        <v>27.912964285714285</v>
      </c>
      <c r="Y53" s="23">
        <f>IF(Y23&gt;0,VLOOKUP(Y23,'[3]2010_Envelope'!$BH$6:$CR$128,10),"")</f>
        <v>93.36599284944532</v>
      </c>
      <c r="Z53" s="23">
        <f>IF(Z23&gt;0,VLOOKUP(Z23,'[3]2010_Envelope'!$BH$6:$CR$128,10),"")</f>
        <v>50.480892857142862</v>
      </c>
      <c r="AA53" s="23">
        <f>IF(AA23&gt;0,VLOOKUP(AA23,'[3]2010_Envelope'!$BH$6:$CR$128,10),"")</f>
        <v>88.908964285714305</v>
      </c>
      <c r="AB53" s="23">
        <f>IF(AB23&gt;0,VLOOKUP(AB23,'[3]2010_Envelope'!$BH$6:$CR$128,10),"")</f>
        <v>60.241199315438315</v>
      </c>
      <c r="AC53" s="23">
        <f>IF(AC23&gt;0,VLOOKUP(AC23,'[3]2010_Envelope'!$BH$6:$CR$128,10),"")</f>
        <v>28.091750976111129</v>
      </c>
      <c r="AD53" s="22" t="str">
        <f>IF(AD23&gt;0,VLOOKUP(AD23,'[3]2010_HVAC'!$EY$7:$KA$83,50),"")</f>
        <v/>
      </c>
      <c r="AE53" s="22" t="str">
        <f>IF(AE23&gt;0,VLOOKUP(AE23,'[3]2010_HVAC'!$EY$7:$KA$83,50),"")</f>
        <v/>
      </c>
      <c r="AF53" s="22" t="str">
        <f>IF(AF23&gt;0,VLOOKUP(AF23,'[3]2010_HVAC'!$EY$7:$KA$83,50),"")</f>
        <v/>
      </c>
      <c r="AG53" s="61">
        <f>VLOOKUP($C53,[2]Performance!$A$3:$K$36,5)</f>
        <v>2</v>
      </c>
      <c r="AH53" s="61">
        <f t="shared" si="31"/>
        <v>52</v>
      </c>
      <c r="AI53" s="22">
        <f>IF(AI23&gt;0,VLOOKUP(AI23,'[3]2010_HVAC'!$EY$7:$KA$83,AH53),"")</f>
        <v>42.328117805661051</v>
      </c>
      <c r="AJ53" s="22" t="str">
        <f>IF(AJ23&gt;0,VLOOKUP(AJ23,'[3]2010_HVAC'!$EY$7:$KA$83,50),"")</f>
        <v/>
      </c>
      <c r="AK53" s="22">
        <f>IF(AK23&gt;0,VLOOKUP(AK23,'[3]2010_HVAC'!$EY$7:$KA$83,50),"")</f>
        <v>36.800000000000004</v>
      </c>
      <c r="AL53" s="22">
        <f>IF(AL23&gt;0,VLOOKUP(AL23,'[3]2010_HVAC'!$EY$7:$KA$83,50),"")</f>
        <v>3.975714285714286</v>
      </c>
      <c r="AM53" s="22">
        <f>IF(AM23&gt;0,VLOOKUP(AM23,'[3]2010_HVAC'!$EY$7:$KA$83,50),"")</f>
        <v>13.126428571428571</v>
      </c>
      <c r="AN53" s="22">
        <f>IF(AN23&gt;0,VLOOKUP(AN23,'[3]2010_HVAC'!$EY$7:$KA$83,50),"")</f>
        <v>54.666071428571421</v>
      </c>
      <c r="AO53" s="14">
        <f t="shared" si="32"/>
        <v>69985.733532531827</v>
      </c>
      <c r="AP53" s="23">
        <f>IF(AP23&gt;0,VLOOKUP(AP23,'[3]2010_Envelope'!$BH$6:$CR$128,11),"")</f>
        <v>13.507040404040405</v>
      </c>
      <c r="AQ53" s="23">
        <f>IF(AQ23&gt;0,VLOOKUP(AQ23,'[3]2010_Envelope'!$BH$6:$CR$128,11),"")</f>
        <v>38.718895293851212</v>
      </c>
      <c r="AR53" s="23">
        <f>IF(AR23&gt;0,VLOOKUP(AR23,'[3]2010_Envelope'!$BH$6:$CR$128,11),"")</f>
        <v>24.427626262626269</v>
      </c>
      <c r="AS53" s="23">
        <f>IF(AS23&gt;0,VLOOKUP(AS23,'[3]2010_Envelope'!$BH$6:$CR$128,11),"")</f>
        <v>43.371030303030302</v>
      </c>
      <c r="AT53" s="23">
        <f>IF(AT23&gt;0,VLOOKUP(AT23,'[3]2010_Envelope'!$BH$6:$CR$128,11),"")</f>
        <v>26.447845971348393</v>
      </c>
      <c r="AU53" s="23">
        <f>IF(AU23&gt;0,VLOOKUP(AU23,'[3]2010_Envelope'!$BH$6:$CR$128,11),"")</f>
        <v>12.942238961224028</v>
      </c>
      <c r="AV53" s="22" t="str">
        <f>IF(AV23&gt;0,VLOOKUP(AV23,'[3]2010_HVAC'!$EY$7:$KA$83,53),"")</f>
        <v/>
      </c>
      <c r="AW53" s="22" t="str">
        <f>IF(AW23&gt;0,VLOOKUP(AW23,'[3]2010_HVAC'!$EY$7:$KA$83,53),"")</f>
        <v/>
      </c>
      <c r="AX53" s="22" t="str">
        <f>IF(AX23&gt;0,VLOOKUP(AX23,'[3]2010_HVAC'!$EY$7:$KA$83,53),"")</f>
        <v/>
      </c>
      <c r="AY53" s="61">
        <f>VLOOKUP($C53,[1]Performance!$A$3:$K$36,5)</f>
        <v>2</v>
      </c>
      <c r="AZ53" s="61">
        <f t="shared" si="33"/>
        <v>55</v>
      </c>
      <c r="BA53" s="22">
        <f>IF(BA23&gt;0,VLOOKUP(BA23,'[3]2010_HVAC'!$EY$7:$KA$83,AZ53),"")</f>
        <v>19.504527998712422</v>
      </c>
      <c r="BB53" s="22" t="str">
        <f>IF(BB23&gt;0,VLOOKUP(BB23,'[3]2010_HVAC'!$EY$7:$KA$83,53),"")</f>
        <v/>
      </c>
      <c r="BC53" s="22">
        <f>IF(BC23&gt;0,VLOOKUP(BC23,'[3]2010_HVAC'!$EY$7:$KA$83,53),"")</f>
        <v>33.35</v>
      </c>
      <c r="BD53" s="22">
        <f>IF(BD23&gt;0,VLOOKUP(BD23,'[3]2010_HVAC'!$EY$7:$KA$83,53),"")</f>
        <v>0.28111111111111114</v>
      </c>
      <c r="BE53" s="22">
        <f>IF(BE23&gt;0,VLOOKUP(BE23,'[3]2010_HVAC'!$EY$7:$KA$83,53),"")</f>
        <v>18.423232323232323</v>
      </c>
      <c r="BF53" s="22">
        <f>IF(BF23&gt;0,VLOOKUP(BF23,'[3]2010_HVAC'!$EY$7:$KA$83,53),"")</f>
        <v>34.014444444444443</v>
      </c>
      <c r="BG53" s="14">
        <f t="shared" si="34"/>
        <v>262338.11314288474</v>
      </c>
      <c r="BH53" s="21">
        <f>IF($N53&gt;0,VLOOKUP($C53,[2]Paris!$AB$7:$AN$40,$N53))/((IF($P53=1,'3 PlantsCodes'!$D$26,IF($P53=2,'3 PlantsCodes'!$D$27,IF($P53=3,'3 PlantsCodes'!$D$28,IF($P53=4,'3 PlantsCodes'!#REF!)))))*IF($R53=1,'3 PlantsCodes'!$D$31,IF(FR_Paris!$R53=2,'3 PlantsCodes'!$D$32)))</f>
        <v>10.951450369082648</v>
      </c>
      <c r="BI53" s="21">
        <f>IF($O53&gt;0,VLOOKUP($C53,[2]Paris!$AB$7:$AN$40,$O53),0)/(IF($Q53=1,'3 PlantsCodes'!$E$26,IF($Q53=3,'3 PlantsCodes'!$E$28,IF($Q53=4,'3 PlantsCodes'!$E$29,1)))*IF($R53=1,'3 PlantsCodes'!$E$31,IF($R53=2,'3 PlantsCodes'!$E$32)))</f>
        <v>0.4982931236393881</v>
      </c>
      <c r="BJ53" s="21">
        <f>VLOOKUP($C53,[2]Paris!$AB$6:$AZ$40,$T53)</f>
        <v>2.7791768536005037</v>
      </c>
      <c r="BK53" s="21">
        <f>VLOOKUP($C53,[2]Paris!$B$7:$Y$40,18)</f>
        <v>11.353794285713454</v>
      </c>
      <c r="BL53" s="21">
        <f>VLOOKUP($C53,[2]Paris!$B$7:$AA$40,26)</f>
        <v>0.39556706348881582</v>
      </c>
      <c r="BM53" s="22">
        <f>IF($V53=1,-[4]SFH!$E$7,0)</f>
        <v>-16.12857142857143</v>
      </c>
      <c r="BN53" s="63" t="s">
        <v>38</v>
      </c>
      <c r="BO53" s="21">
        <f>IF($N53&gt;0,VLOOKUP($C53,[1]Paris!$AB$7:$AN$40,$N53))/((IF($P53=1,'3 PlantsCodes'!$D$26,IF($P53=2,'3 PlantsCodes'!$D$27,IF($P53=3,'3 PlantsCodes'!$D$28,IF($P53=4,'3 PlantsCodes'!D46)))))*IF($R53=1,'3 PlantsCodes'!$D$31,IF(FR_Paris!$R53=2,'3 PlantsCodes'!$D$32)))</f>
        <v>8.8461388912536165</v>
      </c>
      <c r="BP53" s="21">
        <f>IF($O53&gt;0,VLOOKUP($C53,[1]Paris!$AB$7:$AN$40,$O53),0)/(IF($Q53=1,'3 PlantsCodes'!$E$26,IF($Q53=3,'3 PlantsCodes'!$E$28,IF($Q53=4,'3 PlantsCodes'!$E$29,1)))*IF($R53=1,'3 PlantsCodes'!$E$31,IF($R53=2,'3 PlantsCodes'!$E$32)))</f>
        <v>0.12792338845133813</v>
      </c>
      <c r="BQ53" s="21">
        <f>VLOOKUP($C53,[1]Paris!$AB$6:$AZ$40,$T53)</f>
        <v>4.2378564124458729</v>
      </c>
      <c r="BR53" s="21">
        <f>VLOOKUP($C53,[1]Paris!$B$7:$Y$40,18)</f>
        <v>11.676460606061633</v>
      </c>
      <c r="BS53" s="21">
        <f>VLOOKUP($C53,[1]Paris!$B$7:$AA$40,26)</f>
        <v>0.38522458628052186</v>
      </c>
      <c r="BT53" s="22">
        <f>IF($V53=1,-[4]AB!$E$7,0)</f>
        <v>-10.186868686868687</v>
      </c>
      <c r="BU53" s="63" t="s">
        <v>38</v>
      </c>
    </row>
    <row r="54" spans="1:73" ht="15" customHeight="1" x14ac:dyDescent="0.25">
      <c r="A54" s="195"/>
      <c r="B54" s="18">
        <v>19</v>
      </c>
      <c r="C54" s="26">
        <f t="shared" ref="C54:W54" si="51">IF(C24="","",C24)</f>
        <v>34</v>
      </c>
      <c r="D54" s="55" t="str">
        <f t="shared" si="51"/>
        <v>+</v>
      </c>
      <c r="E54" s="55" t="str">
        <f t="shared" si="51"/>
        <v>o+</v>
      </c>
      <c r="F54" s="54" t="str">
        <f t="shared" si="51"/>
        <v>+</v>
      </c>
      <c r="G54" s="54" t="str">
        <f t="shared" si="51"/>
        <v>o</v>
      </c>
      <c r="H54" s="54">
        <f t="shared" si="51"/>
        <v>1</v>
      </c>
      <c r="I54" s="54">
        <f t="shared" si="51"/>
        <v>4</v>
      </c>
      <c r="J54" s="54">
        <f t="shared" si="51"/>
        <v>3</v>
      </c>
      <c r="K54" s="54">
        <f t="shared" si="51"/>
        <v>2</v>
      </c>
      <c r="L54" s="54">
        <f t="shared" si="51"/>
        <v>2</v>
      </c>
      <c r="M54" s="54">
        <f t="shared" si="51"/>
        <v>4322</v>
      </c>
      <c r="N54" s="54">
        <f t="shared" si="51"/>
        <v>8</v>
      </c>
      <c r="O54" s="54">
        <f t="shared" si="51"/>
        <v>13</v>
      </c>
      <c r="P54" s="54">
        <f t="shared" si="51"/>
        <v>1</v>
      </c>
      <c r="Q54" s="54">
        <f t="shared" si="51"/>
        <v>1</v>
      </c>
      <c r="R54" s="54">
        <f t="shared" si="51"/>
        <v>2</v>
      </c>
      <c r="S54" s="54" t="str">
        <f t="shared" si="51"/>
        <v>o</v>
      </c>
      <c r="T54" s="26">
        <f t="shared" si="51"/>
        <v>23</v>
      </c>
      <c r="U54" s="54">
        <f t="shared" si="51"/>
        <v>1</v>
      </c>
      <c r="V54" s="54">
        <f t="shared" si="51"/>
        <v>1</v>
      </c>
      <c r="W54" s="19" t="str">
        <f t="shared" si="51"/>
        <v/>
      </c>
      <c r="X54" s="23">
        <f>IF(X24&gt;0,VLOOKUP(X24,'[3]2010_Envelope'!$BH$6:$CR$128,10),"")</f>
        <v>27.912964285714285</v>
      </c>
      <c r="Y54" s="23">
        <f>IF(Y24&gt;0,VLOOKUP(Y24,'[3]2010_Envelope'!$BH$6:$CR$128,10),"")</f>
        <v>93.36599284944532</v>
      </c>
      <c r="Z54" s="23">
        <f>IF(Z24&gt;0,VLOOKUP(Z24,'[3]2010_Envelope'!$BH$6:$CR$128,10),"")</f>
        <v>50.480892857142862</v>
      </c>
      <c r="AA54" s="23">
        <f>IF(AA24&gt;0,VLOOKUP(AA24,'[3]2010_Envelope'!$BH$6:$CR$128,10),"")</f>
        <v>88.908964285714305</v>
      </c>
      <c r="AB54" s="23">
        <f>IF(AB24&gt;0,VLOOKUP(AB24,'[3]2010_Envelope'!$BH$6:$CR$128,10),"")</f>
        <v>60.241199315438315</v>
      </c>
      <c r="AC54" s="23">
        <f>IF(AC24&gt;0,VLOOKUP(AC24,'[3]2010_Envelope'!$BH$6:$CR$128,10),"")</f>
        <v>28.091750976111129</v>
      </c>
      <c r="AD54" s="22">
        <f>IF(AD24&gt;0,VLOOKUP(AD24,'[3]2010_HVAC'!$EY$7:$KA$83,50),"")</f>
        <v>11.500000000000002</v>
      </c>
      <c r="AE54" s="22">
        <f>IF(AE24&gt;0,VLOOKUP(AE24,'[3]2010_HVAC'!$EY$7:$KA$83,50),"")</f>
        <v>11.500000000000002</v>
      </c>
      <c r="AF54" s="22" t="str">
        <f>IF(AF24&gt;0,VLOOKUP(AF24,'[3]2010_HVAC'!$EY$7:$KA$83,50),"")</f>
        <v/>
      </c>
      <c r="AG54" s="61">
        <f>VLOOKUP($C54,[2]Performance!$A$3:$K$36,5)</f>
        <v>2</v>
      </c>
      <c r="AH54" s="61">
        <f t="shared" si="31"/>
        <v>52</v>
      </c>
      <c r="AI54" s="22">
        <f>IF(AI24&gt;0,VLOOKUP(AI24,'[3]2010_HVAC'!$EY$7:$KA$83,AH54),"")</f>
        <v>42.328117805661051</v>
      </c>
      <c r="AJ54" s="22" t="str">
        <f>IF(AJ24&gt;0,VLOOKUP(AJ24,'[3]2010_HVAC'!$EY$7:$KA$83,50),"")</f>
        <v/>
      </c>
      <c r="AK54" s="22">
        <f>IF(AK24&gt;0,VLOOKUP(AK24,'[3]2010_HVAC'!$EY$7:$KA$83,50),"")</f>
        <v>36.800000000000004</v>
      </c>
      <c r="AL54" s="22">
        <f>IF(AL24&gt;0,VLOOKUP(AL24,'[3]2010_HVAC'!$EY$7:$KA$83,50),"")</f>
        <v>3.975714285714286</v>
      </c>
      <c r="AM54" s="22">
        <f>IF(AM24&gt;0,VLOOKUP(AM24,'[3]2010_HVAC'!$EY$7:$KA$83,50),"")</f>
        <v>13.126428571428571</v>
      </c>
      <c r="AN54" s="22">
        <f>IF(AN24&gt;0,VLOOKUP(AN24,'[3]2010_HVAC'!$EY$7:$KA$83,50),"")</f>
        <v>54.666071428571421</v>
      </c>
      <c r="AO54" s="14">
        <f t="shared" si="32"/>
        <v>73205.733532531827</v>
      </c>
      <c r="AP54" s="23">
        <f>IF(AP24&gt;0,VLOOKUP(AP24,'[3]2010_Envelope'!$BH$6:$CR$128,11),"")</f>
        <v>13.507040404040405</v>
      </c>
      <c r="AQ54" s="23">
        <f>IF(AQ24&gt;0,VLOOKUP(AQ24,'[3]2010_Envelope'!$BH$6:$CR$128,11),"")</f>
        <v>38.718895293851212</v>
      </c>
      <c r="AR54" s="23">
        <f>IF(AR24&gt;0,VLOOKUP(AR24,'[3]2010_Envelope'!$BH$6:$CR$128,11),"")</f>
        <v>24.427626262626269</v>
      </c>
      <c r="AS54" s="23">
        <f>IF(AS24&gt;0,VLOOKUP(AS24,'[3]2010_Envelope'!$BH$6:$CR$128,11),"")</f>
        <v>43.371030303030302</v>
      </c>
      <c r="AT54" s="23">
        <f>IF(AT24&gt;0,VLOOKUP(AT24,'[3]2010_Envelope'!$BH$6:$CR$128,11),"")</f>
        <v>26.447845971348393</v>
      </c>
      <c r="AU54" s="23">
        <f>IF(AU24&gt;0,VLOOKUP(AU24,'[3]2010_Envelope'!$BH$6:$CR$128,11),"")</f>
        <v>12.942238961224028</v>
      </c>
      <c r="AV54" s="22">
        <f>IF(AV24&gt;0,VLOOKUP(AV24,'[3]2010_HVAC'!$EY$7:$KA$83,53),"")</f>
        <v>12.942727272727272</v>
      </c>
      <c r="AW54" s="22">
        <f>IF(AW24&gt;0,VLOOKUP(AW24,'[3]2010_HVAC'!$EY$7:$KA$83,53),"")</f>
        <v>8.6284848484848489</v>
      </c>
      <c r="AX54" s="22" t="str">
        <f>IF(AX24&gt;0,VLOOKUP(AX24,'[3]2010_HVAC'!$EY$7:$KA$83,53),"")</f>
        <v/>
      </c>
      <c r="AY54" s="61">
        <f>VLOOKUP($C54,[1]Performance!$A$3:$K$36,5)</f>
        <v>2</v>
      </c>
      <c r="AZ54" s="61">
        <f t="shared" si="33"/>
        <v>55</v>
      </c>
      <c r="BA54" s="22">
        <f>IF(BA24&gt;0,VLOOKUP(BA24,'[3]2010_HVAC'!$EY$7:$KA$83,AZ54),"")</f>
        <v>19.504527998712422</v>
      </c>
      <c r="BB54" s="22" t="str">
        <f>IF(BB24&gt;0,VLOOKUP(BB24,'[3]2010_HVAC'!$EY$7:$KA$83,53),"")</f>
        <v/>
      </c>
      <c r="BC54" s="22">
        <f>IF(BC24&gt;0,VLOOKUP(BC24,'[3]2010_HVAC'!$EY$7:$KA$83,53),"")</f>
        <v>33.35</v>
      </c>
      <c r="BD54" s="22">
        <f>IF(BD24&gt;0,VLOOKUP(BD24,'[3]2010_HVAC'!$EY$7:$KA$83,53),"")</f>
        <v>0.28111111111111114</v>
      </c>
      <c r="BE54" s="22">
        <f>IF(BE24&gt;0,VLOOKUP(BE24,'[3]2010_HVAC'!$EY$7:$KA$83,53),"")</f>
        <v>18.423232323232323</v>
      </c>
      <c r="BF54" s="22">
        <f>IF(BF24&gt;0,VLOOKUP(BF24,'[3]2010_HVAC'!$EY$7:$KA$83,53),"")</f>
        <v>34.014444444444443</v>
      </c>
      <c r="BG54" s="14">
        <f t="shared" si="34"/>
        <v>283693.61314288469</v>
      </c>
      <c r="BH54" s="21">
        <f>IF($N54&gt;0,VLOOKUP($C54,[2]Paris!$AB$7:$AN$40,$N54))/((IF($P54=1,'3 PlantsCodes'!$D$26,IF($P54=2,'3 PlantsCodes'!$D$27,IF($P54=3,'3 PlantsCodes'!$D$28,IF($P54=4,'3 PlantsCodes'!#REF!)))))*IF($R54=1,'3 PlantsCodes'!$D$31,IF(FR_Paris!$R54=2,'3 PlantsCodes'!$D$32)))</f>
        <v>7.9516187777997427</v>
      </c>
      <c r="BI54" s="21">
        <f>IF($O54&gt;0,VLOOKUP($C54,[2]Paris!$AB$7:$AN$40,$O54),0)/(IF($Q54=1,'3 PlantsCodes'!$E$26,IF($Q54=3,'3 PlantsCodes'!$E$28,IF($Q54=4,'3 PlantsCodes'!$E$29,1)))*IF($R54=1,'3 PlantsCodes'!$E$31,IF($R54=2,'3 PlantsCodes'!$E$32)))</f>
        <v>0.5093812531098364</v>
      </c>
      <c r="BJ54" s="21">
        <f>VLOOKUP($C54,[2]Paris!$AB$6:$AZ$40,$T54)</f>
        <v>2.8546303447737098</v>
      </c>
      <c r="BK54" s="21">
        <f>VLOOKUP($C54,[2]Paris!$B$7:$Y$40,18)</f>
        <v>11.353794285713454</v>
      </c>
      <c r="BL54" s="21">
        <f>VLOOKUP($C54,[2]Paris!$B$7:$AA$40,26)</f>
        <v>4.817897445449181</v>
      </c>
      <c r="BM54" s="22">
        <f>IF($V54=1,-[4]SFH!$E$7,0)</f>
        <v>-16.12857142857143</v>
      </c>
      <c r="BN54" s="63" t="s">
        <v>38</v>
      </c>
      <c r="BO54" s="21">
        <f>IF($N54&gt;0,VLOOKUP($C54,[1]Paris!$AB$7:$AN$40,$N54))/((IF($P54=1,'3 PlantsCodes'!$D$26,IF($P54=2,'3 PlantsCodes'!$D$27,IF($P54=3,'3 PlantsCodes'!$D$28,IF($P54=4,'3 PlantsCodes'!D47)))))*IF($R54=1,'3 PlantsCodes'!$D$31,IF(FR_Paris!$R54=2,'3 PlantsCodes'!$D$32)))</f>
        <v>5.8215400535556423</v>
      </c>
      <c r="BP54" s="21">
        <f>IF($O54&gt;0,VLOOKUP($C54,[1]Paris!$AB$7:$AN$40,$O54),0)/(IF($Q54=1,'3 PlantsCodes'!$E$26,IF($Q54=3,'3 PlantsCodes'!$E$28,IF($Q54=4,'3 PlantsCodes'!$E$29,1)))*IF($R54=1,'3 PlantsCodes'!$E$31,IF($R54=2,'3 PlantsCodes'!$E$32)))</f>
        <v>0.12989502762807206</v>
      </c>
      <c r="BQ54" s="21">
        <f>VLOOKUP($C54,[1]Paris!$AB$6:$AZ$40,$T54)</f>
        <v>4.3287440434301727</v>
      </c>
      <c r="BR54" s="21">
        <f>VLOOKUP($C54,[1]Paris!$B$7:$Y$40,18)</f>
        <v>11.676460606061633</v>
      </c>
      <c r="BS54" s="21">
        <f>VLOOKUP($C54,[1]Paris!$B$7:$AA$40,26)</f>
        <v>4.905863815603583</v>
      </c>
      <c r="BT54" s="22">
        <f>IF($V54=1,-[4]AB!$E$7,0)</f>
        <v>-10.186868686868687</v>
      </c>
      <c r="BU54" s="63" t="s">
        <v>38</v>
      </c>
    </row>
    <row r="55" spans="1:73" ht="15" customHeight="1" x14ac:dyDescent="0.25">
      <c r="A55" s="195"/>
      <c r="B55" s="18">
        <v>20</v>
      </c>
      <c r="C55" s="26">
        <f t="shared" ref="C55:V55" si="52">IF(C25="","",C25)</f>
        <v>14</v>
      </c>
      <c r="D55" s="55" t="str">
        <f t="shared" si="52"/>
        <v/>
      </c>
      <c r="E55" s="55" t="str">
        <f t="shared" si="52"/>
        <v/>
      </c>
      <c r="F55" s="54" t="str">
        <f t="shared" si="52"/>
        <v/>
      </c>
      <c r="G55" s="54" t="str">
        <f t="shared" si="52"/>
        <v/>
      </c>
      <c r="H55" s="54">
        <f t="shared" si="52"/>
        <v>0</v>
      </c>
      <c r="I55" s="54">
        <f t="shared" si="52"/>
        <v>2</v>
      </c>
      <c r="J55" s="54">
        <f t="shared" si="52"/>
        <v>3</v>
      </c>
      <c r="K55" s="54">
        <f t="shared" si="52"/>
        <v>2</v>
      </c>
      <c r="L55" s="54">
        <f t="shared" si="52"/>
        <v>1</v>
      </c>
      <c r="M55" s="54">
        <f t="shared" si="52"/>
        <v>2321</v>
      </c>
      <c r="N55" s="54">
        <f t="shared" si="52"/>
        <v>9</v>
      </c>
      <c r="O55" s="54">
        <f t="shared" si="52"/>
        <v>0</v>
      </c>
      <c r="P55" s="54">
        <f t="shared" si="52"/>
        <v>2</v>
      </c>
      <c r="Q55" s="54">
        <f t="shared" si="52"/>
        <v>0</v>
      </c>
      <c r="R55" s="54">
        <f t="shared" si="52"/>
        <v>2</v>
      </c>
      <c r="S55" s="54" t="str">
        <f t="shared" si="52"/>
        <v>o</v>
      </c>
      <c r="T55" s="26">
        <f t="shared" si="52"/>
        <v>18</v>
      </c>
      <c r="U55" s="54">
        <f t="shared" si="52"/>
        <v>0</v>
      </c>
      <c r="V55" s="54">
        <f t="shared" si="52"/>
        <v>0</v>
      </c>
      <c r="W55" s="19"/>
      <c r="X55" s="23">
        <f>IF(X25&gt;0,VLOOKUP(X25,'[3]2010_Envelope'!$BH$6:$CR$128,10),"")</f>
        <v>26.725178571428568</v>
      </c>
      <c r="Y55" s="23">
        <f>IF(Y25&gt;0,VLOOKUP(Y25,'[3]2010_Envelope'!$BH$6:$CR$128,10),"")</f>
        <v>80.027993870953125</v>
      </c>
      <c r="Z55" s="23">
        <f>IF(Z25&gt;0,VLOOKUP(Z25,'[3]2010_Envelope'!$BH$6:$CR$128,10),"")</f>
        <v>48.699214285714284</v>
      </c>
      <c r="AA55" s="23">
        <f>IF(AA25&gt;0,VLOOKUP(AA25,'[3]2010_Envelope'!$BH$6:$CR$128,10),"")</f>
        <v>88.908964285714305</v>
      </c>
      <c r="AB55" s="23">
        <f>IF(AB25&gt;0,VLOOKUP(AB25,'[3]2010_Envelope'!$BH$6:$CR$128,10),"")</f>
        <v>60.241199315438315</v>
      </c>
      <c r="AC55" s="23">
        <f>IF(AC25&gt;0,VLOOKUP(AC25,'[3]2010_Envelope'!$BH$6:$CR$128,10),"")</f>
        <v>28.091750976111129</v>
      </c>
      <c r="AD55" s="22" t="str">
        <f>IF(AD25&gt;0,VLOOKUP(AD25,'[3]2010_HVAC'!$EY$7:$KA$83,50),"")</f>
        <v/>
      </c>
      <c r="AE55" s="22" t="str">
        <f>IF(AE25&gt;0,VLOOKUP(AE25,'[3]2010_HVAC'!$EY$7:$KA$83,50),"")</f>
        <v/>
      </c>
      <c r="AF55" s="22" t="str">
        <f>IF(AF25&gt;0,VLOOKUP(AF25,'[3]2010_HVAC'!$EY$7:$KA$83,50),"")</f>
        <v/>
      </c>
      <c r="AG55" s="61">
        <f>VLOOKUP($C55,[2]Performance!$A$3:$K$36,5)</f>
        <v>2</v>
      </c>
      <c r="AH55" s="61">
        <f t="shared" ref="AH55:AH62" si="53">IF(AG55=0,50,IF(AG55=1,51,52))</f>
        <v>52</v>
      </c>
      <c r="AI55" s="22">
        <f>IF(AI25&gt;0,VLOOKUP(AI25,'[3]2010_HVAC'!$EY$7:$KA$83,AH55),"")</f>
        <v>5.6326530612244898</v>
      </c>
      <c r="AJ55" s="22" t="str">
        <f>IF(AJ25&gt;0,VLOOKUP(AJ25,'[3]2010_HVAC'!$EY$7:$KA$83,50),"")</f>
        <v/>
      </c>
      <c r="AK55" s="22">
        <f>IF(AK25&gt;0,VLOOKUP(AK25,'[3]2010_HVAC'!$EY$7:$KA$83,50),"")</f>
        <v>17.25</v>
      </c>
      <c r="AL55" s="22">
        <f>IF(AL25&gt;0,VLOOKUP(AL25,'[3]2010_HVAC'!$EY$7:$KA$83,50),"")</f>
        <v>3.975714285714286</v>
      </c>
      <c r="AM55" s="22" t="str">
        <f>IF(AM25&gt;0,VLOOKUP(AM25,'[3]2010_HVAC'!$EY$7:$KA$83,50),"")</f>
        <v/>
      </c>
      <c r="AN55" s="22" t="str">
        <f>IF(AN25&gt;0,VLOOKUP(AN25,'[3]2010_HVAC'!$EY$7:$KA$83,50),"")</f>
        <v/>
      </c>
      <c r="AO55" s="14">
        <f t="shared" ref="AO55:AO62" si="54">(SUM(X55:AF55)+SUM(AI55:AN55))*$AO$5</f>
        <v>50337.373611321796</v>
      </c>
      <c r="AP55" s="23">
        <f>IF(AP25&gt;0,VLOOKUP(AP25,'[3]2010_Envelope'!$BH$6:$CR$128,11),"")</f>
        <v>12.932272727272728</v>
      </c>
      <c r="AQ55" s="23">
        <f>IF(AQ25&gt;0,VLOOKUP(AQ25,'[3]2010_Envelope'!$BH$6:$CR$128,11),"")</f>
        <v>33.18762453758675</v>
      </c>
      <c r="AR55" s="23">
        <f>IF(AR25&gt;0,VLOOKUP(AR25,'[3]2010_Envelope'!$BH$6:$CR$128,11),"")</f>
        <v>23.565474747474749</v>
      </c>
      <c r="AS55" s="23">
        <f>IF(AS25&gt;0,VLOOKUP(AS25,'[3]2010_Envelope'!$BH$6:$CR$128,11),"")</f>
        <v>43.371030303030302</v>
      </c>
      <c r="AT55" s="23">
        <f>IF(AT25&gt;0,VLOOKUP(AT25,'[3]2010_Envelope'!$BH$6:$CR$128,11),"")</f>
        <v>26.447845971348393</v>
      </c>
      <c r="AU55" s="23">
        <f>IF(AU25&gt;0,VLOOKUP(AU25,'[3]2010_Envelope'!$BH$6:$CR$128,11),"")</f>
        <v>12.942238961224028</v>
      </c>
      <c r="AV55" s="22" t="str">
        <f>IF(AV25&gt;0,VLOOKUP(AV25,'[3]2010_HVAC'!$EY$7:$KA$83,53),"")</f>
        <v/>
      </c>
      <c r="AW55" s="22" t="str">
        <f>IF(AW25&gt;0,VLOOKUP(AW25,'[3]2010_HVAC'!$EY$7:$KA$83,53),"")</f>
        <v/>
      </c>
      <c r="AX55" s="22" t="str">
        <f>IF(AX25&gt;0,VLOOKUP(AX25,'[3]2010_HVAC'!$EY$7:$KA$83,53),"")</f>
        <v/>
      </c>
      <c r="AY55" s="61">
        <f>VLOOKUP($C55,[1]Performance!$A$3:$K$36,5)</f>
        <v>2</v>
      </c>
      <c r="AZ55" s="61">
        <f t="shared" ref="AZ55:AZ62" si="55">IF(AY55=0,53,IF(AY55=1,54,55))</f>
        <v>55</v>
      </c>
      <c r="BA55" s="22">
        <f>IF(BA25&gt;0,VLOOKUP(BA25,'[3]2010_HVAC'!$EY$7:$KA$83,AZ55),"")</f>
        <v>3.5313131313131314</v>
      </c>
      <c r="BB55" s="22" t="str">
        <f>IF(BB25&gt;0,VLOOKUP(BB25,'[3]2010_HVAC'!$EY$7:$KA$83,53),"")</f>
        <v/>
      </c>
      <c r="BC55" s="22">
        <f>IF(BC25&gt;0,VLOOKUP(BC25,'[3]2010_HVAC'!$EY$7:$KA$83,53),"")</f>
        <v>12.65</v>
      </c>
      <c r="BD55" s="22">
        <f>IF(BD25&gt;0,VLOOKUP(BD25,'[3]2010_HVAC'!$EY$7:$KA$83,53),"")</f>
        <v>0.28111111111111114</v>
      </c>
      <c r="BE55" s="22" t="str">
        <f>IF(BE25&gt;0,VLOOKUP(BE25,'[3]2010_HVAC'!$EY$7:$KA$83,53),"")</f>
        <v/>
      </c>
      <c r="BF55" s="22" t="str">
        <f>IF(BF25&gt;0,VLOOKUP(BF25,'[3]2010_HVAC'!$EY$7:$KA$83,53),"")</f>
        <v/>
      </c>
      <c r="BG55" s="14">
        <f t="shared" ref="BG55:BG62" si="56">(SUM(AP55:AX55)+SUM(BA55:BF55))*$BG$5</f>
        <v>167219.82237545759</v>
      </c>
      <c r="BH55" s="21">
        <f>IF($N55&gt;0,VLOOKUP($C55,[2]Paris!$AB$7:$AN$40,$N55))/((IF($P55=1,'3 PlantsCodes'!$D$26,IF($P55=2,'3 PlantsCodes'!$D$27,IF($P55=3,'3 PlantsCodes'!$D$28,IF($P55=4,'3 PlantsCodes'!#REF!)))))*IF($R55=1,'3 PlantsCodes'!$D$31,IF(FR_Paris!$R55=2,'3 PlantsCodes'!$D$32)))</f>
        <v>53.696328520682918</v>
      </c>
      <c r="BI55" s="21">
        <f>IF($O55&gt;0,VLOOKUP($C55,[2]Paris!$AB$7:$AN$40,$O55),0)/(IF($Q55=1,'3 PlantsCodes'!$E$26,IF($Q55=3,'3 PlantsCodes'!$E$28,IF($Q55=4,'3 PlantsCodes'!$E$29,1)))*IF($R55=1,'3 PlantsCodes'!$E$31,IF($R55=2,'3 PlantsCodes'!$E$32)))</f>
        <v>0</v>
      </c>
      <c r="BJ55" s="21">
        <f>VLOOKUP($C55,[2]Paris!$AB$6:$AZ$40,$T55)</f>
        <v>15.72</v>
      </c>
      <c r="BK55" s="21">
        <f>VLOOKUP($C55,[2]Paris!$B$7:$Y$40,18)</f>
        <v>11.353794285713454</v>
      </c>
      <c r="BL55" s="21">
        <f>VLOOKUP($C55,[2]Paris!$B$7:$AA$40,26)</f>
        <v>0.41852839149549598</v>
      </c>
      <c r="BM55" s="22">
        <f>IF($V55=1,-[4]SFH!$E$7,0)</f>
        <v>0</v>
      </c>
      <c r="BN55" s="63" t="s">
        <v>38</v>
      </c>
      <c r="BO55" s="21">
        <f>IF($N55&gt;0,VLOOKUP($C55,[1]Paris!$AB$7:$AN$40,$N55))/((IF($P55=1,'3 PlantsCodes'!$D$26,IF($P55=2,'3 PlantsCodes'!$D$27,IF($P55=3,'3 PlantsCodes'!$D$28,IF($P55=4,'3 PlantsCodes'!D48)))))*IF($R55=1,'3 PlantsCodes'!$D$31,IF(FR_Paris!$R55=2,'3 PlantsCodes'!$D$32)))</f>
        <v>42.337406445383124</v>
      </c>
      <c r="BP55" s="21">
        <f>IF($O55&gt;0,VLOOKUP($C55,[1]Paris!$AB$7:$AN$40,$O55),0)/(IF($Q55=1,'3 PlantsCodes'!$E$26,IF($Q55=3,'3 PlantsCodes'!$E$28,IF($Q55=4,'3 PlantsCodes'!$E$29,1)))*IF($R55=1,'3 PlantsCodes'!$E$31,IF($R55=2,'3 PlantsCodes'!$E$32)))</f>
        <v>0</v>
      </c>
      <c r="BQ55" s="21">
        <f>VLOOKUP($C55,[1]Paris!$AB$6:$AZ$40,$T55)</f>
        <v>24.27</v>
      </c>
      <c r="BR55" s="21">
        <f>VLOOKUP($C55,[1]Paris!$B$7:$Y$40,18)</f>
        <v>11.676460606061633</v>
      </c>
      <c r="BS55" s="21">
        <f>VLOOKUP($C55,[1]Paris!$B$7:$AA$40,26)</f>
        <v>0.39824326601616167</v>
      </c>
      <c r="BT55" s="22">
        <f>IF($V55=1,-[4]AB!$E$7,0)</f>
        <v>0</v>
      </c>
      <c r="BU55" s="63" t="s">
        <v>38</v>
      </c>
    </row>
    <row r="56" spans="1:73" ht="15" customHeight="1" x14ac:dyDescent="0.25">
      <c r="A56" s="195"/>
      <c r="B56" s="18">
        <v>21</v>
      </c>
      <c r="C56" s="26">
        <f t="shared" ref="C56:V56" si="57">IF(C26="","",C26)</f>
        <v>32</v>
      </c>
      <c r="D56" s="55" t="str">
        <f t="shared" si="57"/>
        <v/>
      </c>
      <c r="E56" s="55" t="str">
        <f t="shared" si="57"/>
        <v/>
      </c>
      <c r="F56" s="54" t="str">
        <f t="shared" si="57"/>
        <v/>
      </c>
      <c r="G56" s="54" t="str">
        <f t="shared" si="57"/>
        <v/>
      </c>
      <c r="H56" s="54">
        <f t="shared" si="57"/>
        <v>0</v>
      </c>
      <c r="I56" s="54">
        <f t="shared" si="57"/>
        <v>4</v>
      </c>
      <c r="J56" s="54">
        <f t="shared" si="57"/>
        <v>3</v>
      </c>
      <c r="K56" s="54">
        <f t="shared" si="57"/>
        <v>2</v>
      </c>
      <c r="L56" s="54">
        <f t="shared" si="57"/>
        <v>1</v>
      </c>
      <c r="M56" s="54">
        <f t="shared" si="57"/>
        <v>4321</v>
      </c>
      <c r="N56" s="54">
        <f t="shared" si="57"/>
        <v>9</v>
      </c>
      <c r="O56" s="54">
        <f t="shared" si="57"/>
        <v>0</v>
      </c>
      <c r="P56" s="54">
        <f t="shared" si="57"/>
        <v>2</v>
      </c>
      <c r="Q56" s="54">
        <f t="shared" si="57"/>
        <v>0</v>
      </c>
      <c r="R56" s="54">
        <f t="shared" si="57"/>
        <v>2</v>
      </c>
      <c r="S56" s="54" t="str">
        <f t="shared" si="57"/>
        <v>o</v>
      </c>
      <c r="T56" s="26">
        <f t="shared" si="57"/>
        <v>18</v>
      </c>
      <c r="U56" s="54">
        <f t="shared" si="57"/>
        <v>0</v>
      </c>
      <c r="V56" s="54">
        <f t="shared" si="57"/>
        <v>0</v>
      </c>
      <c r="W56" s="19"/>
      <c r="X56" s="23">
        <f>IF(X26&gt;0,VLOOKUP(X26,'[3]2010_Envelope'!$BH$6:$CR$128,10),"")</f>
        <v>27.912964285714285</v>
      </c>
      <c r="Y56" s="23">
        <f>IF(Y26&gt;0,VLOOKUP(Y26,'[3]2010_Envelope'!$BH$6:$CR$128,10),"")</f>
        <v>93.36599284944532</v>
      </c>
      <c r="Z56" s="23">
        <f>IF(Z26&gt;0,VLOOKUP(Z26,'[3]2010_Envelope'!$BH$6:$CR$128,10),"")</f>
        <v>50.480892857142862</v>
      </c>
      <c r="AA56" s="23">
        <f>IF(AA26&gt;0,VLOOKUP(AA26,'[3]2010_Envelope'!$BH$6:$CR$128,10),"")</f>
        <v>88.908964285714305</v>
      </c>
      <c r="AB56" s="23">
        <f>IF(AB26&gt;0,VLOOKUP(AB26,'[3]2010_Envelope'!$BH$6:$CR$128,10),"")</f>
        <v>60.241199315438315</v>
      </c>
      <c r="AC56" s="23">
        <f>IF(AC26&gt;0,VLOOKUP(AC26,'[3]2010_Envelope'!$BH$6:$CR$128,10),"")</f>
        <v>28.091750976111129</v>
      </c>
      <c r="AD56" s="22" t="str">
        <f>IF(AD26&gt;0,VLOOKUP(AD26,'[3]2010_HVAC'!$EY$7:$KA$83,50),"")</f>
        <v/>
      </c>
      <c r="AE56" s="22" t="str">
        <f>IF(AE26&gt;0,VLOOKUP(AE26,'[3]2010_HVAC'!$EY$7:$KA$83,50),"")</f>
        <v/>
      </c>
      <c r="AF56" s="22" t="str">
        <f>IF(AF26&gt;0,VLOOKUP(AF26,'[3]2010_HVAC'!$EY$7:$KA$83,50),"")</f>
        <v/>
      </c>
      <c r="AG56" s="61">
        <f>VLOOKUP($C56,[2]Performance!$A$3:$K$36,5)</f>
        <v>2</v>
      </c>
      <c r="AH56" s="61">
        <f t="shared" si="53"/>
        <v>52</v>
      </c>
      <c r="AI56" s="22">
        <f>IF(AI26&gt;0,VLOOKUP(AI26,'[3]2010_HVAC'!$EY$7:$KA$83,AH56),"")</f>
        <v>5.6326530612244898</v>
      </c>
      <c r="AJ56" s="22" t="str">
        <f>IF(AJ26&gt;0,VLOOKUP(AJ26,'[3]2010_HVAC'!$EY$7:$KA$83,50),"")</f>
        <v/>
      </c>
      <c r="AK56" s="22">
        <f>IF(AK26&gt;0,VLOOKUP(AK26,'[3]2010_HVAC'!$EY$7:$KA$83,50),"")</f>
        <v>17.25</v>
      </c>
      <c r="AL56" s="22">
        <f>IF(AL26&gt;0,VLOOKUP(AL26,'[3]2010_HVAC'!$EY$7:$KA$83,50),"")</f>
        <v>3.975714285714286</v>
      </c>
      <c r="AM56" s="22" t="str">
        <f>IF(AM26&gt;0,VLOOKUP(AM26,'[3]2010_HVAC'!$EY$7:$KA$83,50),"")</f>
        <v/>
      </c>
      <c r="AN56" s="22" t="str">
        <f>IF(AN26&gt;0,VLOOKUP(AN26,'[3]2010_HVAC'!$EY$7:$KA$83,50),"")</f>
        <v/>
      </c>
      <c r="AO56" s="14">
        <f t="shared" si="54"/>
        <v>52620.418468310709</v>
      </c>
      <c r="AP56" s="23">
        <f>IF(AP26&gt;0,VLOOKUP(AP26,'[3]2010_Envelope'!$BH$6:$CR$128,11),"")</f>
        <v>13.507040404040405</v>
      </c>
      <c r="AQ56" s="23">
        <f>IF(AQ26&gt;0,VLOOKUP(AQ26,'[3]2010_Envelope'!$BH$6:$CR$128,11),"")</f>
        <v>38.718895293851212</v>
      </c>
      <c r="AR56" s="23">
        <f>IF(AR26&gt;0,VLOOKUP(AR26,'[3]2010_Envelope'!$BH$6:$CR$128,11),"")</f>
        <v>24.427626262626269</v>
      </c>
      <c r="AS56" s="23">
        <f>IF(AS26&gt;0,VLOOKUP(AS26,'[3]2010_Envelope'!$BH$6:$CR$128,11),"")</f>
        <v>43.371030303030302</v>
      </c>
      <c r="AT56" s="23">
        <f>IF(AT26&gt;0,VLOOKUP(AT26,'[3]2010_Envelope'!$BH$6:$CR$128,11),"")</f>
        <v>26.447845971348393</v>
      </c>
      <c r="AU56" s="23">
        <f>IF(AU26&gt;0,VLOOKUP(AU26,'[3]2010_Envelope'!$BH$6:$CR$128,11),"")</f>
        <v>12.942238961224028</v>
      </c>
      <c r="AV56" s="22" t="str">
        <f>IF(AV26&gt;0,VLOOKUP(AV26,'[3]2010_HVAC'!$EY$7:$KA$83,53),"")</f>
        <v/>
      </c>
      <c r="AW56" s="22" t="str">
        <f>IF(AW26&gt;0,VLOOKUP(AW26,'[3]2010_HVAC'!$EY$7:$KA$83,53),"")</f>
        <v/>
      </c>
      <c r="AX56" s="22" t="str">
        <f>IF(AX26&gt;0,VLOOKUP(AX26,'[3]2010_HVAC'!$EY$7:$KA$83,53),"")</f>
        <v/>
      </c>
      <c r="AY56" s="61">
        <f>VLOOKUP($C56,[1]Performance!$A$3:$K$36,5)</f>
        <v>2</v>
      </c>
      <c r="AZ56" s="61">
        <f t="shared" si="55"/>
        <v>55</v>
      </c>
      <c r="BA56" s="22">
        <f>IF(BA26&gt;0,VLOOKUP(BA26,'[3]2010_HVAC'!$EY$7:$KA$83,AZ56),"")</f>
        <v>3.5313131313131314</v>
      </c>
      <c r="BB56" s="22" t="str">
        <f>IF(BB26&gt;0,VLOOKUP(BB26,'[3]2010_HVAC'!$EY$7:$KA$83,53),"")</f>
        <v/>
      </c>
      <c r="BC56" s="22">
        <f>IF(BC26&gt;0,VLOOKUP(BC26,'[3]2010_HVAC'!$EY$7:$KA$83,53),"")</f>
        <v>12.65</v>
      </c>
      <c r="BD56" s="22">
        <f>IF(BD26&gt;0,VLOOKUP(BD26,'[3]2010_HVAC'!$EY$7:$KA$83,53),"")</f>
        <v>0.28111111111111114</v>
      </c>
      <c r="BE56" s="22" t="str">
        <f>IF(BE26&gt;0,VLOOKUP(BE26,'[3]2010_HVAC'!$EY$7:$KA$83,53),"")</f>
        <v/>
      </c>
      <c r="BF56" s="22" t="str">
        <f>IF(BF26&gt;0,VLOOKUP(BF26,'[3]2010_HVAC'!$EY$7:$KA$83,53),"")</f>
        <v/>
      </c>
      <c r="BG56" s="14">
        <f t="shared" si="56"/>
        <v>174118.33042415942</v>
      </c>
      <c r="BH56" s="21">
        <f>IF($N56&gt;0,VLOOKUP($C56,[2]Paris!$AB$7:$AN$40,$N56))/((IF($P56=1,'3 PlantsCodes'!$D$26,IF($P56=2,'3 PlantsCodes'!$D$27,IF($P56=3,'3 PlantsCodes'!$D$28,IF($P56=4,'3 PlantsCodes'!#REF!)))))*IF($R56=1,'3 PlantsCodes'!$D$31,IF(FR_Paris!$R56=2,'3 PlantsCodes'!$D$32)))</f>
        <v>39.679093180865777</v>
      </c>
      <c r="BI56" s="21">
        <f>IF($O56&gt;0,VLOOKUP($C56,[2]Paris!$AB$7:$AN$40,$O56),0)/(IF($Q56=1,'3 PlantsCodes'!$E$26,IF($Q56=3,'3 PlantsCodes'!$E$28,IF($Q56=4,'3 PlantsCodes'!$E$29,1)))*IF($R56=1,'3 PlantsCodes'!$E$31,IF($R56=2,'3 PlantsCodes'!$E$32)))</f>
        <v>0</v>
      </c>
      <c r="BJ56" s="21">
        <f>VLOOKUP($C56,[2]Paris!$AB$6:$AZ$40,$T56)</f>
        <v>15.72</v>
      </c>
      <c r="BK56" s="21">
        <f>VLOOKUP($C56,[2]Paris!$B$7:$Y$40,18)</f>
        <v>11.353794285713454</v>
      </c>
      <c r="BL56" s="21">
        <f>VLOOKUP($C56,[2]Paris!$B$7:$AA$40,26)</f>
        <v>0.39556706348881582</v>
      </c>
      <c r="BM56" s="22">
        <f>IF($V56=1,-[4]SFH!$E$7,0)</f>
        <v>0</v>
      </c>
      <c r="BN56" s="63" t="s">
        <v>38</v>
      </c>
      <c r="BO56" s="21">
        <f>IF($N56&gt;0,VLOOKUP($C56,[1]Paris!$AB$7:$AN$40,$N56))/((IF($P56=1,'3 PlantsCodes'!$D$26,IF($P56=2,'3 PlantsCodes'!$D$27,IF($P56=3,'3 PlantsCodes'!$D$28,IF($P56=4,'3 PlantsCodes'!D49)))))*IF($R56=1,'3 PlantsCodes'!$D$31,IF(FR_Paris!$R56=2,'3 PlantsCodes'!$D$32)))</f>
        <v>33.326249400919409</v>
      </c>
      <c r="BP56" s="21">
        <f>IF($O56&gt;0,VLOOKUP($C56,[1]Paris!$AB$7:$AN$40,$O56),0)/(IF($Q56=1,'3 PlantsCodes'!$E$26,IF($Q56=3,'3 PlantsCodes'!$E$28,IF($Q56=4,'3 PlantsCodes'!$E$29,1)))*IF($R56=1,'3 PlantsCodes'!$E$31,IF($R56=2,'3 PlantsCodes'!$E$32)))</f>
        <v>0</v>
      </c>
      <c r="BQ56" s="21">
        <f>VLOOKUP($C56,[1]Paris!$AB$6:$AZ$40,$T56)</f>
        <v>24.27</v>
      </c>
      <c r="BR56" s="21">
        <f>VLOOKUP($C56,[1]Paris!$B$7:$Y$40,18)</f>
        <v>11.676460606061633</v>
      </c>
      <c r="BS56" s="21">
        <f>VLOOKUP($C56,[1]Paris!$B$7:$AA$40,26)</f>
        <v>0.38522458628052186</v>
      </c>
      <c r="BT56" s="22">
        <f>IF($V56=1,-[4]AB!$E$7,0)</f>
        <v>0</v>
      </c>
      <c r="BU56" s="63" t="s">
        <v>38</v>
      </c>
    </row>
    <row r="57" spans="1:73" ht="15" customHeight="1" x14ac:dyDescent="0.25">
      <c r="A57" s="195"/>
      <c r="B57" s="18">
        <v>22</v>
      </c>
      <c r="C57" s="26">
        <f t="shared" ref="C57:V57" si="58">IF(C27="","",C27)</f>
        <v>34</v>
      </c>
      <c r="D57" s="55" t="str">
        <f t="shared" si="58"/>
        <v/>
      </c>
      <c r="E57" s="55" t="str">
        <f t="shared" si="58"/>
        <v/>
      </c>
      <c r="F57" s="54" t="str">
        <f t="shared" si="58"/>
        <v/>
      </c>
      <c r="G57" s="54" t="str">
        <f t="shared" si="58"/>
        <v/>
      </c>
      <c r="H57" s="54">
        <f t="shared" si="58"/>
        <v>1</v>
      </c>
      <c r="I57" s="54">
        <f t="shared" si="58"/>
        <v>4</v>
      </c>
      <c r="J57" s="54">
        <f t="shared" si="58"/>
        <v>3</v>
      </c>
      <c r="K57" s="54">
        <f t="shared" si="58"/>
        <v>2</v>
      </c>
      <c r="L57" s="54">
        <f t="shared" si="58"/>
        <v>2</v>
      </c>
      <c r="M57" s="54">
        <f t="shared" si="58"/>
        <v>4322</v>
      </c>
      <c r="N57" s="54">
        <f t="shared" si="58"/>
        <v>9</v>
      </c>
      <c r="O57" s="54">
        <f t="shared" si="58"/>
        <v>0</v>
      </c>
      <c r="P57" s="54">
        <f t="shared" si="58"/>
        <v>2</v>
      </c>
      <c r="Q57" s="54">
        <f t="shared" si="58"/>
        <v>0</v>
      </c>
      <c r="R57" s="54">
        <f t="shared" si="58"/>
        <v>2</v>
      </c>
      <c r="S57" s="54" t="str">
        <f t="shared" si="58"/>
        <v>o</v>
      </c>
      <c r="T57" s="26">
        <f t="shared" si="58"/>
        <v>24</v>
      </c>
      <c r="U57" s="54">
        <f t="shared" si="58"/>
        <v>1</v>
      </c>
      <c r="V57" s="54">
        <f t="shared" si="58"/>
        <v>1</v>
      </c>
      <c r="W57" s="19"/>
      <c r="X57" s="23">
        <f>IF(X27&gt;0,VLOOKUP(X27,'[3]2010_Envelope'!$BH$6:$CR$128,10),"")</f>
        <v>27.912964285714285</v>
      </c>
      <c r="Y57" s="23">
        <f>IF(Y27&gt;0,VLOOKUP(Y27,'[3]2010_Envelope'!$BH$6:$CR$128,10),"")</f>
        <v>93.36599284944532</v>
      </c>
      <c r="Z57" s="23">
        <f>IF(Z27&gt;0,VLOOKUP(Z27,'[3]2010_Envelope'!$BH$6:$CR$128,10),"")</f>
        <v>50.480892857142862</v>
      </c>
      <c r="AA57" s="23">
        <f>IF(AA27&gt;0,VLOOKUP(AA27,'[3]2010_Envelope'!$BH$6:$CR$128,10),"")</f>
        <v>88.908964285714305</v>
      </c>
      <c r="AB57" s="23">
        <f>IF(AB27&gt;0,VLOOKUP(AB27,'[3]2010_Envelope'!$BH$6:$CR$128,10),"")</f>
        <v>60.241199315438315</v>
      </c>
      <c r="AC57" s="23">
        <f>IF(AC27&gt;0,VLOOKUP(AC27,'[3]2010_Envelope'!$BH$6:$CR$128,10),"")</f>
        <v>28.091750976111129</v>
      </c>
      <c r="AD57" s="22">
        <f>IF(AD27&gt;0,VLOOKUP(AD27,'[3]2010_HVAC'!$EY$7:$KA$83,50),"")</f>
        <v>11.500000000000002</v>
      </c>
      <c r="AE57" s="22">
        <f>IF(AE27&gt;0,VLOOKUP(AE27,'[3]2010_HVAC'!$EY$7:$KA$83,50),"")</f>
        <v>11.500000000000002</v>
      </c>
      <c r="AF57" s="22" t="str">
        <f>IF(AF27&gt;0,VLOOKUP(AF27,'[3]2010_HVAC'!$EY$7:$KA$83,50),"")</f>
        <v/>
      </c>
      <c r="AG57" s="61">
        <f>VLOOKUP($C57,[2]Performance!$A$3:$K$36,5)</f>
        <v>2</v>
      </c>
      <c r="AH57" s="61">
        <f t="shared" si="53"/>
        <v>52</v>
      </c>
      <c r="AI57" s="22">
        <f>IF(AI27&gt;0,VLOOKUP(AI27,'[3]2010_HVAC'!$EY$7:$KA$83,AH57),"")</f>
        <v>5.6326530612244898</v>
      </c>
      <c r="AJ57" s="22" t="str">
        <f>IF(AJ27&gt;0,VLOOKUP(AJ27,'[3]2010_HVAC'!$EY$7:$KA$83,50),"")</f>
        <v/>
      </c>
      <c r="AK57" s="22">
        <f>IF(AK27&gt;0,VLOOKUP(AK27,'[3]2010_HVAC'!$EY$7:$KA$83,50),"")</f>
        <v>17.25</v>
      </c>
      <c r="AL57" s="22">
        <f>IF(AL27&gt;0,VLOOKUP(AL27,'[3]2010_HVAC'!$EY$7:$KA$83,50),"")</f>
        <v>3.975714285714286</v>
      </c>
      <c r="AM57" s="22">
        <f>IF(AM27&gt;0,VLOOKUP(AM27,'[3]2010_HVAC'!$EY$7:$KA$83,50),"")</f>
        <v>13.126428571428571</v>
      </c>
      <c r="AN57" s="22">
        <f>IF(AN27&gt;0,VLOOKUP(AN27,'[3]2010_HVAC'!$EY$7:$KA$83,50),"")</f>
        <v>54.666071428571421</v>
      </c>
      <c r="AO57" s="14">
        <f t="shared" si="54"/>
        <v>65331.368468310699</v>
      </c>
      <c r="AP57" s="23">
        <f>IF(AP27&gt;0,VLOOKUP(AP27,'[3]2010_Envelope'!$BH$6:$CR$128,11),"")</f>
        <v>13.507040404040405</v>
      </c>
      <c r="AQ57" s="23">
        <f>IF(AQ27&gt;0,VLOOKUP(AQ27,'[3]2010_Envelope'!$BH$6:$CR$128,11),"")</f>
        <v>38.718895293851212</v>
      </c>
      <c r="AR57" s="23">
        <f>IF(AR27&gt;0,VLOOKUP(AR27,'[3]2010_Envelope'!$BH$6:$CR$128,11),"")</f>
        <v>24.427626262626269</v>
      </c>
      <c r="AS57" s="23">
        <f>IF(AS27&gt;0,VLOOKUP(AS27,'[3]2010_Envelope'!$BH$6:$CR$128,11),"")</f>
        <v>43.371030303030302</v>
      </c>
      <c r="AT57" s="23">
        <f>IF(AT27&gt;0,VLOOKUP(AT27,'[3]2010_Envelope'!$BH$6:$CR$128,11),"")</f>
        <v>26.447845971348393</v>
      </c>
      <c r="AU57" s="23">
        <f>IF(AU27&gt;0,VLOOKUP(AU27,'[3]2010_Envelope'!$BH$6:$CR$128,11),"")</f>
        <v>12.942238961224028</v>
      </c>
      <c r="AV57" s="22">
        <f>IF(AV27&gt;0,VLOOKUP(AV27,'[3]2010_HVAC'!$EY$7:$KA$83,53),"")</f>
        <v>12.942727272727272</v>
      </c>
      <c r="AW57" s="22">
        <f>IF(AW27&gt;0,VLOOKUP(AW27,'[3]2010_HVAC'!$EY$7:$KA$83,53),"")</f>
        <v>8.6284848484848489</v>
      </c>
      <c r="AX57" s="22" t="str">
        <f>IF(AX27&gt;0,VLOOKUP(AX27,'[3]2010_HVAC'!$EY$7:$KA$83,53),"")</f>
        <v/>
      </c>
      <c r="AY57" s="61">
        <f>VLOOKUP($C57,[1]Performance!$A$3:$K$36,5)</f>
        <v>2</v>
      </c>
      <c r="AZ57" s="61">
        <f t="shared" si="55"/>
        <v>55</v>
      </c>
      <c r="BA57" s="22">
        <f>IF(BA27&gt;0,VLOOKUP(BA27,'[3]2010_HVAC'!$EY$7:$KA$83,AZ57),"")</f>
        <v>3.5313131313131314</v>
      </c>
      <c r="BB57" s="22" t="str">
        <f>IF(BB27&gt;0,VLOOKUP(BB27,'[3]2010_HVAC'!$EY$7:$KA$83,53),"")</f>
        <v/>
      </c>
      <c r="BC57" s="22">
        <f>IF(BC27&gt;0,VLOOKUP(BC27,'[3]2010_HVAC'!$EY$7:$KA$83,53),"")</f>
        <v>12.65</v>
      </c>
      <c r="BD57" s="22">
        <f>IF(BD27&gt;0,VLOOKUP(BD27,'[3]2010_HVAC'!$EY$7:$KA$83,53),"")</f>
        <v>0.28111111111111114</v>
      </c>
      <c r="BE57" s="22">
        <f>IF(BE27&gt;0,VLOOKUP(BE27,'[3]2010_HVAC'!$EY$7:$KA$83,53),"")</f>
        <v>18.423232323232323</v>
      </c>
      <c r="BF57" s="22">
        <f>IF(BF27&gt;0,VLOOKUP(BF27,'[3]2010_HVAC'!$EY$7:$KA$83,53),"")</f>
        <v>34.014444444444443</v>
      </c>
      <c r="BG57" s="14">
        <f t="shared" si="56"/>
        <v>247387.13042415938</v>
      </c>
      <c r="BH57" s="21">
        <f>IF($N57&gt;0,VLOOKUP($C57,[2]Paris!$AB$7:$AN$40,$N57))/((IF($P57=1,'3 PlantsCodes'!$D$26,IF($P57=2,'3 PlantsCodes'!$D$27,IF($P57=3,'3 PlantsCodes'!$D$28,IF($P57=4,'3 PlantsCodes'!#REF!)))))*IF($R57=1,'3 PlantsCodes'!$D$31,IF(FR_Paris!$R57=2,'3 PlantsCodes'!$D$32)))</f>
        <v>28.04864951259793</v>
      </c>
      <c r="BI57" s="21">
        <f>IF($O57&gt;0,VLOOKUP($C57,[2]Paris!$AB$7:$AN$40,$O57),0)/(IF($Q57=1,'3 PlantsCodes'!$E$26,IF($Q57=3,'3 PlantsCodes'!$E$28,IF($Q57=4,'3 PlantsCodes'!$E$29,1)))*IF($R57=1,'3 PlantsCodes'!$E$31,IF($R57=2,'3 PlantsCodes'!$E$32)))</f>
        <v>0</v>
      </c>
      <c r="BJ57" s="21">
        <f>VLOOKUP($C57,[2]Paris!$AB$6:$AZ$40,$T57)</f>
        <v>9.555714285714286</v>
      </c>
      <c r="BK57" s="21">
        <f>VLOOKUP($C57,[2]Paris!$B$7:$Y$40,18)</f>
        <v>11.353794285713454</v>
      </c>
      <c r="BL57" s="21">
        <f>VLOOKUP($C57,[2]Paris!$B$7:$AA$40,26)</f>
        <v>4.817897445449181</v>
      </c>
      <c r="BM57" s="22">
        <f>IF($V57=1,-[4]SFH!$E$7,0)</f>
        <v>-16.12857142857143</v>
      </c>
      <c r="BN57" s="63" t="s">
        <v>38</v>
      </c>
      <c r="BO57" s="21">
        <f>IF($N57&gt;0,VLOOKUP($C57,[1]Paris!$AB$7:$AN$40,$N57))/((IF($P57=1,'3 PlantsCodes'!$D$26,IF($P57=2,'3 PlantsCodes'!$D$27,IF($P57=3,'3 PlantsCodes'!$D$28,IF($P57=4,'3 PlantsCodes'!D50)))))*IF($R57=1,'3 PlantsCodes'!$D$31,IF(FR_Paris!$R57=2,'3 PlantsCodes'!$D$32)))</f>
        <v>21.471130272682263</v>
      </c>
      <c r="BP57" s="21">
        <f>IF($O57&gt;0,VLOOKUP($C57,[1]Paris!$AB$7:$AN$40,$O57),0)/(IF($Q57=1,'3 PlantsCodes'!$E$26,IF($Q57=3,'3 PlantsCodes'!$E$28,IF($Q57=4,'3 PlantsCodes'!$E$29,1)))*IF($R57=1,'3 PlantsCodes'!$E$31,IF($R57=2,'3 PlantsCodes'!$E$32)))</f>
        <v>0</v>
      </c>
      <c r="BQ57" s="21">
        <f>VLOOKUP($C57,[1]Paris!$AB$6:$AZ$40,$T57)</f>
        <v>15.15080808080808</v>
      </c>
      <c r="BR57" s="21">
        <f>VLOOKUP($C57,[1]Paris!$B$7:$Y$40,18)</f>
        <v>11.676460606061633</v>
      </c>
      <c r="BS57" s="21">
        <f>VLOOKUP($C57,[1]Paris!$B$7:$AA$40,26)</f>
        <v>4.905863815603583</v>
      </c>
      <c r="BT57" s="22">
        <f>IF($V57=1,-[4]AB!$E$7,0)</f>
        <v>-10.186868686868687</v>
      </c>
      <c r="BU57" s="63" t="s">
        <v>38</v>
      </c>
    </row>
    <row r="58" spans="1:73" ht="15" customHeight="1" x14ac:dyDescent="0.25">
      <c r="A58" s="195"/>
      <c r="B58" s="18">
        <v>23</v>
      </c>
      <c r="C58" s="26">
        <f t="shared" ref="C58:V58" si="59">IF(C28="","",C28)</f>
        <v>32</v>
      </c>
      <c r="D58" s="55" t="str">
        <f t="shared" si="59"/>
        <v/>
      </c>
      <c r="E58" s="55" t="str">
        <f t="shared" si="59"/>
        <v/>
      </c>
      <c r="F58" s="54" t="str">
        <f t="shared" si="59"/>
        <v/>
      </c>
      <c r="G58" s="54" t="str">
        <f t="shared" si="59"/>
        <v/>
      </c>
      <c r="H58" s="54">
        <f t="shared" si="59"/>
        <v>0</v>
      </c>
      <c r="I58" s="54">
        <f t="shared" si="59"/>
        <v>4</v>
      </c>
      <c r="J58" s="54">
        <f t="shared" si="59"/>
        <v>3</v>
      </c>
      <c r="K58" s="54">
        <f t="shared" si="59"/>
        <v>2</v>
      </c>
      <c r="L58" s="54">
        <f t="shared" si="59"/>
        <v>1</v>
      </c>
      <c r="M58" s="54">
        <f t="shared" si="59"/>
        <v>4321</v>
      </c>
      <c r="N58" s="54">
        <f t="shared" si="59"/>
        <v>8</v>
      </c>
      <c r="O58" s="54">
        <f t="shared" si="59"/>
        <v>0</v>
      </c>
      <c r="P58" s="54">
        <f t="shared" si="59"/>
        <v>1</v>
      </c>
      <c r="Q58" s="54">
        <f t="shared" si="59"/>
        <v>0</v>
      </c>
      <c r="R58" s="54">
        <f t="shared" si="59"/>
        <v>2</v>
      </c>
      <c r="S58" s="54" t="str">
        <f t="shared" si="59"/>
        <v>o</v>
      </c>
      <c r="T58" s="26">
        <f t="shared" si="59"/>
        <v>23</v>
      </c>
      <c r="U58" s="54">
        <f t="shared" si="59"/>
        <v>1</v>
      </c>
      <c r="V58" s="54">
        <f t="shared" si="59"/>
        <v>1</v>
      </c>
      <c r="W58" s="19"/>
      <c r="X58" s="23">
        <f>IF(X28&gt;0,VLOOKUP(X28,'[3]2010_Envelope'!$BH$6:$CR$128,10),"")</f>
        <v>27.912964285714285</v>
      </c>
      <c r="Y58" s="23">
        <f>IF(Y28&gt;0,VLOOKUP(Y28,'[3]2010_Envelope'!$BH$6:$CR$128,10),"")</f>
        <v>93.36599284944532</v>
      </c>
      <c r="Z58" s="23">
        <f>IF(Z28&gt;0,VLOOKUP(Z28,'[3]2010_Envelope'!$BH$6:$CR$128,10),"")</f>
        <v>50.480892857142862</v>
      </c>
      <c r="AA58" s="23">
        <f>IF(AA28&gt;0,VLOOKUP(AA28,'[3]2010_Envelope'!$BH$6:$CR$128,10),"")</f>
        <v>88.908964285714305</v>
      </c>
      <c r="AB58" s="23">
        <f>IF(AB28&gt;0,VLOOKUP(AB28,'[3]2010_Envelope'!$BH$6:$CR$128,10),"")</f>
        <v>60.241199315438315</v>
      </c>
      <c r="AC58" s="23">
        <f>IF(AC28&gt;0,VLOOKUP(AC28,'[3]2010_Envelope'!$BH$6:$CR$128,10),"")</f>
        <v>28.091750976111129</v>
      </c>
      <c r="AD58" s="22" t="str">
        <f>IF(AD28&gt;0,VLOOKUP(AD28,'[3]2010_HVAC'!$EY$7:$KA$83,50),"")</f>
        <v/>
      </c>
      <c r="AE58" s="22" t="str">
        <f>IF(AE28&gt;0,VLOOKUP(AE28,'[3]2010_HVAC'!$EY$7:$KA$83,50),"")</f>
        <v/>
      </c>
      <c r="AF58" s="22" t="str">
        <f>IF(AF28&gt;0,VLOOKUP(AF28,'[3]2010_HVAC'!$EY$7:$KA$83,50),"")</f>
        <v/>
      </c>
      <c r="AG58" s="61">
        <f>VLOOKUP($C58,[2]Performance!$A$3:$K$36,5)</f>
        <v>2</v>
      </c>
      <c r="AH58" s="61">
        <f t="shared" si="53"/>
        <v>52</v>
      </c>
      <c r="AI58" s="22">
        <f>IF(AI28&gt;0,VLOOKUP(AI28,'[3]2010_HVAC'!$EY$7:$KA$83,AH58),"")</f>
        <v>42.328117805661051</v>
      </c>
      <c r="AJ58" s="22" t="str">
        <f>IF(AJ28&gt;0,VLOOKUP(AJ28,'[3]2010_HVAC'!$EY$7:$KA$83,50),"")</f>
        <v/>
      </c>
      <c r="AK58" s="22">
        <f>IF(AK28&gt;0,VLOOKUP(AK28,'[3]2010_HVAC'!$EY$7:$KA$83,50),"")</f>
        <v>36.800000000000004</v>
      </c>
      <c r="AL58" s="22">
        <f>IF(AL28&gt;0,VLOOKUP(AL28,'[3]2010_HVAC'!$EY$7:$KA$83,50),"")</f>
        <v>3.975714285714286</v>
      </c>
      <c r="AM58" s="22">
        <f>IF(AM28&gt;0,VLOOKUP(AM28,'[3]2010_HVAC'!$EY$7:$KA$83,50),"")</f>
        <v>13.126428571428571</v>
      </c>
      <c r="AN58" s="22">
        <f>IF(AN28&gt;0,VLOOKUP(AN28,'[3]2010_HVAC'!$EY$7:$KA$83,50),"")</f>
        <v>54.666071428571421</v>
      </c>
      <c r="AO58" s="14">
        <f t="shared" si="54"/>
        <v>69985.733532531827</v>
      </c>
      <c r="AP58" s="23">
        <f>IF(AP28&gt;0,VLOOKUP(AP28,'[3]2010_Envelope'!$BH$6:$CR$128,11),"")</f>
        <v>13.507040404040405</v>
      </c>
      <c r="AQ58" s="23">
        <f>IF(AQ28&gt;0,VLOOKUP(AQ28,'[3]2010_Envelope'!$BH$6:$CR$128,11),"")</f>
        <v>38.718895293851212</v>
      </c>
      <c r="AR58" s="23">
        <f>IF(AR28&gt;0,VLOOKUP(AR28,'[3]2010_Envelope'!$BH$6:$CR$128,11),"")</f>
        <v>24.427626262626269</v>
      </c>
      <c r="AS58" s="23">
        <f>IF(AS28&gt;0,VLOOKUP(AS28,'[3]2010_Envelope'!$BH$6:$CR$128,11),"")</f>
        <v>43.371030303030302</v>
      </c>
      <c r="AT58" s="23">
        <f>IF(AT28&gt;0,VLOOKUP(AT28,'[3]2010_Envelope'!$BH$6:$CR$128,11),"")</f>
        <v>26.447845971348393</v>
      </c>
      <c r="AU58" s="23">
        <f>IF(AU28&gt;0,VLOOKUP(AU28,'[3]2010_Envelope'!$BH$6:$CR$128,11),"")</f>
        <v>12.942238961224028</v>
      </c>
      <c r="AV58" s="22" t="str">
        <f>IF(AV28&gt;0,VLOOKUP(AV28,'[3]2010_HVAC'!$EY$7:$KA$83,53),"")</f>
        <v/>
      </c>
      <c r="AW58" s="22" t="str">
        <f>IF(AW28&gt;0,VLOOKUP(AW28,'[3]2010_HVAC'!$EY$7:$KA$83,53),"")</f>
        <v/>
      </c>
      <c r="AX58" s="22" t="str">
        <f>IF(AX28&gt;0,VLOOKUP(AX28,'[3]2010_HVAC'!$EY$7:$KA$83,53),"")</f>
        <v/>
      </c>
      <c r="AY58" s="61">
        <f>VLOOKUP($C58,[1]Performance!$A$3:$K$36,5)</f>
        <v>2</v>
      </c>
      <c r="AZ58" s="61">
        <f t="shared" si="55"/>
        <v>55</v>
      </c>
      <c r="BA58" s="22">
        <f>IF(BA28&gt;0,VLOOKUP(BA28,'[3]2010_HVAC'!$EY$7:$KA$83,AZ58),"")</f>
        <v>19.504527998712422</v>
      </c>
      <c r="BB58" s="22" t="str">
        <f>IF(BB28&gt;0,VLOOKUP(BB28,'[3]2010_HVAC'!$EY$7:$KA$83,53),"")</f>
        <v/>
      </c>
      <c r="BC58" s="22">
        <f>IF(BC28&gt;0,VLOOKUP(BC28,'[3]2010_HVAC'!$EY$7:$KA$83,53),"")</f>
        <v>33.35</v>
      </c>
      <c r="BD58" s="22">
        <f>IF(BD28&gt;0,VLOOKUP(BD28,'[3]2010_HVAC'!$EY$7:$KA$83,53),"")</f>
        <v>0.28111111111111114</v>
      </c>
      <c r="BE58" s="22">
        <f>IF(BE28&gt;0,VLOOKUP(BE28,'[3]2010_HVAC'!$EY$7:$KA$83,53),"")</f>
        <v>18.423232323232323</v>
      </c>
      <c r="BF58" s="22">
        <f>IF(BF28&gt;0,VLOOKUP(BF28,'[3]2010_HVAC'!$EY$7:$KA$83,53),"")</f>
        <v>34.014444444444443</v>
      </c>
      <c r="BG58" s="14">
        <f t="shared" si="56"/>
        <v>262338.11314288474</v>
      </c>
      <c r="BH58" s="21">
        <f>IF($N58&gt;0,VLOOKUP($C58,[2]Paris!$AB$7:$AN$40,$N58))/((IF($P58=1,'3 PlantsCodes'!$D$26,IF($P58=2,'3 PlantsCodes'!$D$27,IF($P58=3,'3 PlantsCodes'!$D$28,IF($P58=4,'3 PlantsCodes'!#REF!)))))*IF($R58=1,'3 PlantsCodes'!$D$31,IF(FR_Paris!$R58=2,'3 PlantsCodes'!$D$32)))</f>
        <v>10.951450369082648</v>
      </c>
      <c r="BI58" s="21">
        <f>IF($O58&gt;0,VLOOKUP($C58,[2]Paris!$AB$7:$AN$40,$O58),0)/(IF($Q58=1,'3 PlantsCodes'!$E$26,IF($Q58=3,'3 PlantsCodes'!$E$28,IF($Q58=4,'3 PlantsCodes'!$E$29,1)))*IF($R58=1,'3 PlantsCodes'!$E$31,IF($R58=2,'3 PlantsCodes'!$E$32)))</f>
        <v>0</v>
      </c>
      <c r="BJ58" s="21">
        <f>VLOOKUP($C58,[2]Paris!$AB$6:$AZ$40,$T58)</f>
        <v>2.7791768536005037</v>
      </c>
      <c r="BK58" s="21">
        <f>VLOOKUP($C58,[2]Paris!$B$7:$Y$40,18)</f>
        <v>11.353794285713454</v>
      </c>
      <c r="BL58" s="21">
        <f>VLOOKUP($C58,[2]Paris!$B$7:$AA$40,26)</f>
        <v>0.39556706348881582</v>
      </c>
      <c r="BM58" s="22">
        <f>IF($V58=1,-[4]SFH!$E$7,0)</f>
        <v>-16.12857142857143</v>
      </c>
      <c r="BN58" s="63" t="s">
        <v>38</v>
      </c>
      <c r="BO58" s="21">
        <f>IF($N58&gt;0,VLOOKUP($C58,[1]Paris!$AB$7:$AN$40,$N58))/((IF($P58=1,'3 PlantsCodes'!$D$26,IF($P58=2,'3 PlantsCodes'!$D$27,IF($P58=3,'3 PlantsCodes'!$D$28,IF($P58=4,'3 PlantsCodes'!D51)))))*IF($R58=1,'3 PlantsCodes'!$D$31,IF(FR_Paris!$R58=2,'3 PlantsCodes'!$D$32)))</f>
        <v>8.8461388912536165</v>
      </c>
      <c r="BP58" s="21">
        <f>IF($O58&gt;0,VLOOKUP($C58,[1]Paris!$AB$7:$AN$40,$O58),0)/(IF($Q58=1,'3 PlantsCodes'!$E$26,IF($Q58=3,'3 PlantsCodes'!$E$28,IF($Q58=4,'3 PlantsCodes'!$E$29,1)))*IF($R58=1,'3 PlantsCodes'!$E$31,IF($R58=2,'3 PlantsCodes'!$E$32)))</f>
        <v>0</v>
      </c>
      <c r="BQ58" s="21">
        <f>VLOOKUP($C58,[1]Paris!$AB$6:$AZ$40,$T58)</f>
        <v>4.2378564124458729</v>
      </c>
      <c r="BR58" s="21">
        <f>VLOOKUP($C58,[1]Paris!$B$7:$Y$40,18)</f>
        <v>11.676460606061633</v>
      </c>
      <c r="BS58" s="21">
        <f>VLOOKUP($C58,[1]Paris!$B$7:$AA$40,26)</f>
        <v>0.38522458628052186</v>
      </c>
      <c r="BT58" s="22">
        <f>IF($V58=1,-[4]AB!$E$7,0)</f>
        <v>-10.186868686868687</v>
      </c>
      <c r="BU58" s="63" t="s">
        <v>38</v>
      </c>
    </row>
    <row r="59" spans="1:73" ht="15" customHeight="1" x14ac:dyDescent="0.25">
      <c r="A59" s="195"/>
      <c r="B59" s="18">
        <v>24</v>
      </c>
      <c r="C59" s="26">
        <f t="shared" ref="C59:V59" si="60">IF(C29="","",C29)</f>
        <v>32</v>
      </c>
      <c r="D59" s="55" t="str">
        <f t="shared" si="60"/>
        <v/>
      </c>
      <c r="E59" s="55" t="str">
        <f t="shared" si="60"/>
        <v/>
      </c>
      <c r="F59" s="54" t="str">
        <f t="shared" si="60"/>
        <v/>
      </c>
      <c r="G59" s="54" t="str">
        <f t="shared" si="60"/>
        <v/>
      </c>
      <c r="H59" s="54">
        <f t="shared" si="60"/>
        <v>0</v>
      </c>
      <c r="I59" s="54">
        <f t="shared" si="60"/>
        <v>4</v>
      </c>
      <c r="J59" s="54">
        <f t="shared" si="60"/>
        <v>3</v>
      </c>
      <c r="K59" s="54">
        <f t="shared" si="60"/>
        <v>2</v>
      </c>
      <c r="L59" s="54">
        <f t="shared" si="60"/>
        <v>1</v>
      </c>
      <c r="M59" s="54">
        <f t="shared" si="60"/>
        <v>4321</v>
      </c>
      <c r="N59" s="54">
        <f t="shared" si="60"/>
        <v>9</v>
      </c>
      <c r="O59" s="54">
        <f t="shared" si="60"/>
        <v>0</v>
      </c>
      <c r="P59" s="54">
        <f t="shared" si="60"/>
        <v>2</v>
      </c>
      <c r="Q59" s="54">
        <f t="shared" si="60"/>
        <v>0</v>
      </c>
      <c r="R59" s="54">
        <f t="shared" si="60"/>
        <v>2</v>
      </c>
      <c r="S59" s="54" t="str">
        <f t="shared" si="60"/>
        <v>o</v>
      </c>
      <c r="T59" s="26">
        <f t="shared" si="60"/>
        <v>24</v>
      </c>
      <c r="U59" s="54">
        <f t="shared" si="60"/>
        <v>1</v>
      </c>
      <c r="V59" s="54">
        <f t="shared" si="60"/>
        <v>0</v>
      </c>
      <c r="W59" s="19"/>
      <c r="X59" s="23">
        <f>IF(X29&gt;0,VLOOKUP(X29,'[3]2010_Envelope'!$BH$6:$CR$128,10),"")</f>
        <v>27.912964285714285</v>
      </c>
      <c r="Y59" s="23">
        <f>IF(Y29&gt;0,VLOOKUP(Y29,'[3]2010_Envelope'!$BH$6:$CR$128,10),"")</f>
        <v>93.36599284944532</v>
      </c>
      <c r="Z59" s="23">
        <f>IF(Z29&gt;0,VLOOKUP(Z29,'[3]2010_Envelope'!$BH$6:$CR$128,10),"")</f>
        <v>50.480892857142862</v>
      </c>
      <c r="AA59" s="23">
        <f>IF(AA29&gt;0,VLOOKUP(AA29,'[3]2010_Envelope'!$BH$6:$CR$128,10),"")</f>
        <v>88.908964285714305</v>
      </c>
      <c r="AB59" s="23">
        <f>IF(AB29&gt;0,VLOOKUP(AB29,'[3]2010_Envelope'!$BH$6:$CR$128,10),"")</f>
        <v>60.241199315438315</v>
      </c>
      <c r="AC59" s="23">
        <f>IF(AC29&gt;0,VLOOKUP(AC29,'[3]2010_Envelope'!$BH$6:$CR$128,10),"")</f>
        <v>28.091750976111129</v>
      </c>
      <c r="AD59" s="22" t="str">
        <f>IF(AD29&gt;0,VLOOKUP(AD29,'[3]2010_HVAC'!$EY$7:$KA$83,50),"")</f>
        <v/>
      </c>
      <c r="AE59" s="22" t="str">
        <f>IF(AE29&gt;0,VLOOKUP(AE29,'[3]2010_HVAC'!$EY$7:$KA$83,50),"")</f>
        <v/>
      </c>
      <c r="AF59" s="22" t="str">
        <f>IF(AF29&gt;0,VLOOKUP(AF29,'[3]2010_HVAC'!$EY$7:$KA$83,50),"")</f>
        <v/>
      </c>
      <c r="AG59" s="61">
        <f>VLOOKUP($C59,[2]Performance!$A$3:$K$36,5)</f>
        <v>2</v>
      </c>
      <c r="AH59" s="61">
        <f t="shared" si="53"/>
        <v>52</v>
      </c>
      <c r="AI59" s="22">
        <f>IF(AI29&gt;0,VLOOKUP(AI29,'[3]2010_HVAC'!$EY$7:$KA$83,AH59),"")</f>
        <v>5.6326530612244898</v>
      </c>
      <c r="AJ59" s="22" t="str">
        <f>IF(AJ29&gt;0,VLOOKUP(AJ29,'[3]2010_HVAC'!$EY$7:$KA$83,50),"")</f>
        <v/>
      </c>
      <c r="AK59" s="22">
        <f>IF(AK29&gt;0,VLOOKUP(AK29,'[3]2010_HVAC'!$EY$7:$KA$83,50),"")</f>
        <v>17.25</v>
      </c>
      <c r="AL59" s="22">
        <f>IF(AL29&gt;0,VLOOKUP(AL29,'[3]2010_HVAC'!$EY$7:$KA$83,50),"")</f>
        <v>3.975714285714286</v>
      </c>
      <c r="AM59" s="22">
        <f>IF(AM29&gt;0,VLOOKUP(AM29,'[3]2010_HVAC'!$EY$7:$KA$83,50),"")</f>
        <v>13.126428571428571</v>
      </c>
      <c r="AN59" s="22" t="str">
        <f>IF(AN29&gt;0,VLOOKUP(AN29,'[3]2010_HVAC'!$EY$7:$KA$83,50),"")</f>
        <v/>
      </c>
      <c r="AO59" s="14">
        <f t="shared" si="54"/>
        <v>54458.118468310706</v>
      </c>
      <c r="AP59" s="23">
        <f>IF(AP29&gt;0,VLOOKUP(AP29,'[3]2010_Envelope'!$BH$6:$CR$128,11),"")</f>
        <v>13.507040404040405</v>
      </c>
      <c r="AQ59" s="23">
        <f>IF(AQ29&gt;0,VLOOKUP(AQ29,'[3]2010_Envelope'!$BH$6:$CR$128,11),"")</f>
        <v>38.718895293851212</v>
      </c>
      <c r="AR59" s="23">
        <f>IF(AR29&gt;0,VLOOKUP(AR29,'[3]2010_Envelope'!$BH$6:$CR$128,11),"")</f>
        <v>24.427626262626269</v>
      </c>
      <c r="AS59" s="23">
        <f>IF(AS29&gt;0,VLOOKUP(AS29,'[3]2010_Envelope'!$BH$6:$CR$128,11),"")</f>
        <v>43.371030303030302</v>
      </c>
      <c r="AT59" s="23">
        <f>IF(AT29&gt;0,VLOOKUP(AT29,'[3]2010_Envelope'!$BH$6:$CR$128,11),"")</f>
        <v>26.447845971348393</v>
      </c>
      <c r="AU59" s="23">
        <f>IF(AU29&gt;0,VLOOKUP(AU29,'[3]2010_Envelope'!$BH$6:$CR$128,11),"")</f>
        <v>12.942238961224028</v>
      </c>
      <c r="AV59" s="22" t="str">
        <f>IF(AV29&gt;0,VLOOKUP(AV29,'[3]2010_HVAC'!$EY$7:$KA$83,53),"")</f>
        <v/>
      </c>
      <c r="AW59" s="22" t="str">
        <f>IF(AW29&gt;0,VLOOKUP(AW29,'[3]2010_HVAC'!$EY$7:$KA$83,53),"")</f>
        <v/>
      </c>
      <c r="AX59" s="22" t="str">
        <f>IF(AX29&gt;0,VLOOKUP(AX29,'[3]2010_HVAC'!$EY$7:$KA$83,53),"")</f>
        <v/>
      </c>
      <c r="AY59" s="61">
        <f>VLOOKUP($C59,[1]Performance!$A$3:$K$36,5)</f>
        <v>2</v>
      </c>
      <c r="AZ59" s="61">
        <f t="shared" si="55"/>
        <v>55</v>
      </c>
      <c r="BA59" s="22">
        <f>IF(BA29&gt;0,VLOOKUP(BA29,'[3]2010_HVAC'!$EY$7:$KA$83,AZ59),"")</f>
        <v>3.5313131313131314</v>
      </c>
      <c r="BB59" s="22" t="str">
        <f>IF(BB29&gt;0,VLOOKUP(BB29,'[3]2010_HVAC'!$EY$7:$KA$83,53),"")</f>
        <v/>
      </c>
      <c r="BC59" s="22">
        <f>IF(BC29&gt;0,VLOOKUP(BC29,'[3]2010_HVAC'!$EY$7:$KA$83,53),"")</f>
        <v>12.65</v>
      </c>
      <c r="BD59" s="22">
        <f>IF(BD29&gt;0,VLOOKUP(BD29,'[3]2010_HVAC'!$EY$7:$KA$83,53),"")</f>
        <v>0.28111111111111114</v>
      </c>
      <c r="BE59" s="22">
        <f>IF(BE29&gt;0,VLOOKUP(BE29,'[3]2010_HVAC'!$EY$7:$KA$83,53),"")</f>
        <v>18.423232323232323</v>
      </c>
      <c r="BF59" s="22" t="str">
        <f>IF(BF29&gt;0,VLOOKUP(BF29,'[3]2010_HVAC'!$EY$7:$KA$83,53),"")</f>
        <v/>
      </c>
      <c r="BG59" s="14">
        <f t="shared" si="56"/>
        <v>192357.33042415942</v>
      </c>
      <c r="BH59" s="21">
        <f>IF($N59&gt;0,VLOOKUP($C59,[2]Paris!$AB$7:$AN$40,$N59))/((IF($P59=1,'3 PlantsCodes'!$D$26,IF($P59=2,'3 PlantsCodes'!$D$27,IF($P59=3,'3 PlantsCodes'!$D$28,IF($P59=4,'3 PlantsCodes'!#REF!)))))*IF($R59=1,'3 PlantsCodes'!$D$31,IF(FR_Paris!$R59=2,'3 PlantsCodes'!$D$32)))</f>
        <v>39.679093180865777</v>
      </c>
      <c r="BI59" s="21">
        <f>IF($O59&gt;0,VLOOKUP($C59,[2]Paris!$AB$7:$AN$40,$O59),0)/(IF($Q59=1,'3 PlantsCodes'!$E$26,IF($Q59=3,'3 PlantsCodes'!$E$28,IF($Q59=4,'3 PlantsCodes'!$E$29,1)))*IF($R59=1,'3 PlantsCodes'!$E$31,IF($R59=2,'3 PlantsCodes'!$E$32)))</f>
        <v>0</v>
      </c>
      <c r="BJ59" s="21">
        <f>VLOOKUP($C59,[2]Paris!$AB$6:$AZ$40,$T59)</f>
        <v>9.555714285714286</v>
      </c>
      <c r="BK59" s="21">
        <f>VLOOKUP($C59,[2]Paris!$B$7:$Y$40,18)</f>
        <v>11.353794285713454</v>
      </c>
      <c r="BL59" s="21">
        <f>VLOOKUP($C59,[2]Paris!$B$7:$AA$40,26)</f>
        <v>0.39556706348881582</v>
      </c>
      <c r="BM59" s="22">
        <f>IF($V59=1,-[4]SFH!$E$7,0)</f>
        <v>0</v>
      </c>
      <c r="BN59" s="63" t="s">
        <v>38</v>
      </c>
      <c r="BO59" s="21">
        <f>IF($N59&gt;0,VLOOKUP($C59,[1]Paris!$AB$7:$AN$40,$N59))/((IF($P59=1,'3 PlantsCodes'!$D$26,IF($P59=2,'3 PlantsCodes'!$D$27,IF($P59=3,'3 PlantsCodes'!$D$28,IF($P59=4,'3 PlantsCodes'!D52)))))*IF($R59=1,'3 PlantsCodes'!$D$31,IF(FR_Paris!$R59=2,'3 PlantsCodes'!$D$32)))</f>
        <v>33.326249400919409</v>
      </c>
      <c r="BP59" s="21">
        <f>IF($O59&gt;0,VLOOKUP($C59,[1]Paris!$AB$7:$AN$40,$O59),0)/(IF($Q59=1,'3 PlantsCodes'!$E$26,IF($Q59=3,'3 PlantsCodes'!$E$28,IF($Q59=4,'3 PlantsCodes'!$E$29,1)))*IF($R59=1,'3 PlantsCodes'!$E$31,IF($R59=2,'3 PlantsCodes'!$E$32)))</f>
        <v>0</v>
      </c>
      <c r="BQ59" s="21">
        <f>VLOOKUP($C59,[1]Paris!$AB$6:$AZ$40,$T59)</f>
        <v>15.15080808080808</v>
      </c>
      <c r="BR59" s="21">
        <f>VLOOKUP($C59,[1]Paris!$B$7:$Y$40,18)</f>
        <v>11.676460606061633</v>
      </c>
      <c r="BS59" s="21">
        <f>VLOOKUP($C59,[1]Paris!$B$7:$AA$40,26)</f>
        <v>0.38522458628052186</v>
      </c>
      <c r="BT59" s="22">
        <f>IF($V59=1,-[4]AB!$E$7,0)</f>
        <v>0</v>
      </c>
      <c r="BU59" s="63" t="s">
        <v>38</v>
      </c>
    </row>
    <row r="60" spans="1:73" ht="15" customHeight="1" x14ac:dyDescent="0.25">
      <c r="A60" s="195"/>
      <c r="B60" s="18">
        <v>25</v>
      </c>
      <c r="C60" s="26">
        <f t="shared" ref="C60:V60" si="61">IF(C30="","",C30)</f>
        <v>32</v>
      </c>
      <c r="D60" s="55" t="str">
        <f t="shared" si="61"/>
        <v/>
      </c>
      <c r="E60" s="55" t="str">
        <f t="shared" si="61"/>
        <v/>
      </c>
      <c r="F60" s="54" t="str">
        <f t="shared" si="61"/>
        <v/>
      </c>
      <c r="G60" s="54" t="str">
        <f t="shared" si="61"/>
        <v/>
      </c>
      <c r="H60" s="54">
        <f t="shared" si="61"/>
        <v>0</v>
      </c>
      <c r="I60" s="54">
        <f t="shared" si="61"/>
        <v>4</v>
      </c>
      <c r="J60" s="54">
        <f t="shared" si="61"/>
        <v>3</v>
      </c>
      <c r="K60" s="54">
        <f t="shared" si="61"/>
        <v>2</v>
      </c>
      <c r="L60" s="54">
        <f t="shared" si="61"/>
        <v>1</v>
      </c>
      <c r="M60" s="54">
        <f t="shared" si="61"/>
        <v>4321</v>
      </c>
      <c r="N60" s="54">
        <f t="shared" si="61"/>
        <v>9</v>
      </c>
      <c r="O60" s="54">
        <f t="shared" si="61"/>
        <v>0</v>
      </c>
      <c r="P60" s="54">
        <f t="shared" si="61"/>
        <v>2</v>
      </c>
      <c r="Q60" s="54">
        <f t="shared" si="61"/>
        <v>0</v>
      </c>
      <c r="R60" s="54">
        <f t="shared" si="61"/>
        <v>2</v>
      </c>
      <c r="S60" s="54" t="str">
        <f t="shared" si="61"/>
        <v>o</v>
      </c>
      <c r="T60" s="26">
        <f t="shared" si="61"/>
        <v>24</v>
      </c>
      <c r="U60" s="54">
        <f t="shared" si="61"/>
        <v>1</v>
      </c>
      <c r="V60" s="54">
        <f t="shared" si="61"/>
        <v>0</v>
      </c>
      <c r="W60" s="19"/>
      <c r="X60" s="23">
        <f>IF(X30&gt;0,VLOOKUP(X30,'[3]2010_Envelope'!$BH$6:$CR$128,10),"")</f>
        <v>27.912964285714285</v>
      </c>
      <c r="Y60" s="23">
        <f>IF(Y30&gt;0,VLOOKUP(Y30,'[3]2010_Envelope'!$BH$6:$CR$128,10),"")</f>
        <v>93.36599284944532</v>
      </c>
      <c r="Z60" s="23">
        <f>IF(Z30&gt;0,VLOOKUP(Z30,'[3]2010_Envelope'!$BH$6:$CR$128,10),"")</f>
        <v>50.480892857142862</v>
      </c>
      <c r="AA60" s="23">
        <f>IF(AA30&gt;0,VLOOKUP(AA30,'[3]2010_Envelope'!$BH$6:$CR$128,10),"")</f>
        <v>88.908964285714305</v>
      </c>
      <c r="AB60" s="23">
        <f>IF(AB30&gt;0,VLOOKUP(AB30,'[3]2010_Envelope'!$BH$6:$CR$128,10),"")</f>
        <v>60.241199315438315</v>
      </c>
      <c r="AC60" s="23">
        <f>IF(AC30&gt;0,VLOOKUP(AC30,'[3]2010_Envelope'!$BH$6:$CR$128,10),"")</f>
        <v>28.091750976111129</v>
      </c>
      <c r="AD60" s="22" t="str">
        <f>IF(AD30&gt;0,VLOOKUP(AD30,'[3]2010_HVAC'!$EY$7:$KA$83,50),"")</f>
        <v/>
      </c>
      <c r="AE60" s="22" t="str">
        <f>IF(AE30&gt;0,VLOOKUP(AE30,'[3]2010_HVAC'!$EY$7:$KA$83,50),"")</f>
        <v/>
      </c>
      <c r="AF60" s="22" t="str">
        <f>IF(AF30&gt;0,VLOOKUP(AF30,'[3]2010_HVAC'!$EY$7:$KA$83,50),"")</f>
        <v/>
      </c>
      <c r="AG60" s="61">
        <f>VLOOKUP($C60,[2]Performance!$A$3:$K$36,5)</f>
        <v>2</v>
      </c>
      <c r="AH60" s="61">
        <f t="shared" si="53"/>
        <v>52</v>
      </c>
      <c r="AI60" s="22">
        <f>IF(AI30&gt;0,VLOOKUP(AI30,'[3]2010_HVAC'!$EY$7:$KA$83,AH60),"")</f>
        <v>5.6326530612244898</v>
      </c>
      <c r="AJ60" s="22" t="str">
        <f>IF(AJ30&gt;0,VLOOKUP(AJ30,'[3]2010_HVAC'!$EY$7:$KA$83,50),"")</f>
        <v/>
      </c>
      <c r="AK60" s="22">
        <f>IF(AK30&gt;0,VLOOKUP(AK30,'[3]2010_HVAC'!$EY$7:$KA$83,50),"")</f>
        <v>17.25</v>
      </c>
      <c r="AL60" s="22">
        <f>IF(AL30&gt;0,VLOOKUP(AL30,'[3]2010_HVAC'!$EY$7:$KA$83,50),"")</f>
        <v>3.975714285714286</v>
      </c>
      <c r="AM60" s="22">
        <f>IF(AM30&gt;0,VLOOKUP(AM30,'[3]2010_HVAC'!$EY$7:$KA$83,50),"")</f>
        <v>13.126428571428571</v>
      </c>
      <c r="AN60" s="22" t="str">
        <f>IF(AN30&gt;0,VLOOKUP(AN30,'[3]2010_HVAC'!$EY$7:$KA$83,50),"")</f>
        <v/>
      </c>
      <c r="AO60" s="14">
        <f t="shared" si="54"/>
        <v>54458.118468310706</v>
      </c>
      <c r="AP60" s="23">
        <f>IF(AP30&gt;0,VLOOKUP(AP30,'[3]2010_Envelope'!$BH$6:$CR$128,11),"")</f>
        <v>13.507040404040405</v>
      </c>
      <c r="AQ60" s="23">
        <f>IF(AQ30&gt;0,VLOOKUP(AQ30,'[3]2010_Envelope'!$BH$6:$CR$128,11),"")</f>
        <v>38.718895293851212</v>
      </c>
      <c r="AR60" s="23">
        <f>IF(AR30&gt;0,VLOOKUP(AR30,'[3]2010_Envelope'!$BH$6:$CR$128,11),"")</f>
        <v>24.427626262626269</v>
      </c>
      <c r="AS60" s="23">
        <f>IF(AS30&gt;0,VLOOKUP(AS30,'[3]2010_Envelope'!$BH$6:$CR$128,11),"")</f>
        <v>43.371030303030302</v>
      </c>
      <c r="AT60" s="23">
        <f>IF(AT30&gt;0,VLOOKUP(AT30,'[3]2010_Envelope'!$BH$6:$CR$128,11),"")</f>
        <v>26.447845971348393</v>
      </c>
      <c r="AU60" s="23">
        <f>IF(AU30&gt;0,VLOOKUP(AU30,'[3]2010_Envelope'!$BH$6:$CR$128,11),"")</f>
        <v>12.942238961224028</v>
      </c>
      <c r="AV60" s="22" t="str">
        <f>IF(AV30&gt;0,VLOOKUP(AV30,'[3]2010_HVAC'!$EY$7:$KA$83,53),"")</f>
        <v/>
      </c>
      <c r="AW60" s="22" t="str">
        <f>IF(AW30&gt;0,VLOOKUP(AW30,'[3]2010_HVAC'!$EY$7:$KA$83,53),"")</f>
        <v/>
      </c>
      <c r="AX60" s="22" t="str">
        <f>IF(AX30&gt;0,VLOOKUP(AX30,'[3]2010_HVAC'!$EY$7:$KA$83,53),"")</f>
        <v/>
      </c>
      <c r="AY60" s="61">
        <f>VLOOKUP($C60,[1]Performance!$A$3:$K$36,5)</f>
        <v>2</v>
      </c>
      <c r="AZ60" s="61">
        <f t="shared" si="55"/>
        <v>55</v>
      </c>
      <c r="BA60" s="22">
        <f>IF(BA30&gt;0,VLOOKUP(BA30,'[3]2010_HVAC'!$EY$7:$KA$83,AZ60),"")</f>
        <v>3.5313131313131314</v>
      </c>
      <c r="BB60" s="22" t="str">
        <f>IF(BB30&gt;0,VLOOKUP(BB30,'[3]2010_HVAC'!$EY$7:$KA$83,53),"")</f>
        <v/>
      </c>
      <c r="BC60" s="22">
        <f>IF(BC30&gt;0,VLOOKUP(BC30,'[3]2010_HVAC'!$EY$7:$KA$83,53),"")</f>
        <v>12.65</v>
      </c>
      <c r="BD60" s="22">
        <f>IF(BD30&gt;0,VLOOKUP(BD30,'[3]2010_HVAC'!$EY$7:$KA$83,53),"")</f>
        <v>0.28111111111111114</v>
      </c>
      <c r="BE60" s="22">
        <f>IF(BE30&gt;0,VLOOKUP(BE30,'[3]2010_HVAC'!$EY$7:$KA$83,53),"")</f>
        <v>18.423232323232323</v>
      </c>
      <c r="BF60" s="22" t="str">
        <f>IF(BF30&gt;0,VLOOKUP(BF30,'[3]2010_HVAC'!$EY$7:$KA$83,53),"")</f>
        <v/>
      </c>
      <c r="BG60" s="14">
        <f t="shared" si="56"/>
        <v>192357.33042415942</v>
      </c>
      <c r="BH60" s="21">
        <f>IF($N60&gt;0,VLOOKUP($C60,[2]Paris!$AB$7:$AN$40,$N60))/((IF($P60=1,'3 PlantsCodes'!$D$26,IF($P60=2,'3 PlantsCodes'!$D$27,IF($P60=3,'3 PlantsCodes'!$D$28,IF($P60=4,'3 PlantsCodes'!#REF!)))))*IF($R60=1,'3 PlantsCodes'!$D$31,IF(FR_Paris!$R60=2,'3 PlantsCodes'!$D$32)))</f>
        <v>39.679093180865777</v>
      </c>
      <c r="BI60" s="21">
        <f>IF($O60&gt;0,VLOOKUP($C60,[2]Paris!$AB$7:$AN$40,$O60),0)/(IF($Q60=1,'3 PlantsCodes'!$E$26,IF($Q60=3,'3 PlantsCodes'!$E$28,IF($Q60=4,'3 PlantsCodes'!$E$29,1)))*IF($R60=1,'3 PlantsCodes'!$E$31,IF($R60=2,'3 PlantsCodes'!$E$32)))</f>
        <v>0</v>
      </c>
      <c r="BJ60" s="21">
        <f>VLOOKUP($C60,[2]Paris!$AB$6:$AZ$40,$T60)</f>
        <v>9.555714285714286</v>
      </c>
      <c r="BK60" s="21">
        <f>VLOOKUP($C60,[2]Paris!$B$7:$Y$40,18)</f>
        <v>11.353794285713454</v>
      </c>
      <c r="BL60" s="21">
        <f>VLOOKUP($C60,[2]Paris!$B$7:$AA$40,26)</f>
        <v>0.39556706348881582</v>
      </c>
      <c r="BM60" s="22">
        <f>IF($V60=1,-[4]SFH!$E$7,0)</f>
        <v>0</v>
      </c>
      <c r="BN60" s="63" t="s">
        <v>38</v>
      </c>
      <c r="BO60" s="21">
        <f>IF($N60&gt;0,VLOOKUP($C60,[1]Paris!$AB$7:$AN$40,$N60))/((IF($P60=1,'3 PlantsCodes'!$D$26,IF($P60=2,'3 PlantsCodes'!$D$27,IF($P60=3,'3 PlantsCodes'!$D$28,IF($P60=4,'3 PlantsCodes'!D53)))))*IF($R60=1,'3 PlantsCodes'!$D$31,IF(FR_Paris!$R60=2,'3 PlantsCodes'!$D$32)))</f>
        <v>33.326249400919409</v>
      </c>
      <c r="BP60" s="21">
        <f>IF($O60&gt;0,VLOOKUP($C60,[1]Paris!$AB$7:$AN$40,$O60),0)/(IF($Q60=1,'3 PlantsCodes'!$E$26,IF($Q60=3,'3 PlantsCodes'!$E$28,IF($Q60=4,'3 PlantsCodes'!$E$29,1)))*IF($R60=1,'3 PlantsCodes'!$E$31,IF($R60=2,'3 PlantsCodes'!$E$32)))</f>
        <v>0</v>
      </c>
      <c r="BQ60" s="21">
        <f>VLOOKUP($C60,[1]Paris!$AB$6:$AZ$40,$T60)</f>
        <v>15.15080808080808</v>
      </c>
      <c r="BR60" s="21">
        <f>VLOOKUP($C60,[1]Paris!$B$7:$Y$40,18)</f>
        <v>11.676460606061633</v>
      </c>
      <c r="BS60" s="21">
        <f>VLOOKUP($C60,[1]Paris!$B$7:$AA$40,26)</f>
        <v>0.38522458628052186</v>
      </c>
      <c r="BT60" s="22">
        <f>IF($V60=1,-[4]AB!$E$7,0)</f>
        <v>0</v>
      </c>
      <c r="BU60" s="63" t="s">
        <v>38</v>
      </c>
    </row>
    <row r="61" spans="1:73" ht="15" customHeight="1" x14ac:dyDescent="0.25">
      <c r="A61" s="195"/>
      <c r="B61" s="18">
        <v>26</v>
      </c>
      <c r="C61" s="26">
        <f t="shared" ref="C61:V61" si="62">IF(C31="","",C31)</f>
        <v>32</v>
      </c>
      <c r="D61" s="55" t="str">
        <f t="shared" si="62"/>
        <v/>
      </c>
      <c r="E61" s="55" t="str">
        <f t="shared" si="62"/>
        <v/>
      </c>
      <c r="F61" s="54" t="str">
        <f t="shared" si="62"/>
        <v/>
      </c>
      <c r="G61" s="54" t="str">
        <f t="shared" si="62"/>
        <v/>
      </c>
      <c r="H61" s="54">
        <f t="shared" si="62"/>
        <v>0</v>
      </c>
      <c r="I61" s="54">
        <f t="shared" si="62"/>
        <v>4</v>
      </c>
      <c r="J61" s="54">
        <f t="shared" si="62"/>
        <v>3</v>
      </c>
      <c r="K61" s="54">
        <f t="shared" si="62"/>
        <v>2</v>
      </c>
      <c r="L61" s="54">
        <f t="shared" si="62"/>
        <v>1</v>
      </c>
      <c r="M61" s="54">
        <f t="shared" si="62"/>
        <v>4321</v>
      </c>
      <c r="N61" s="54">
        <f t="shared" si="62"/>
        <v>8</v>
      </c>
      <c r="O61" s="54">
        <f t="shared" si="62"/>
        <v>0</v>
      </c>
      <c r="P61" s="54">
        <f t="shared" si="62"/>
        <v>1</v>
      </c>
      <c r="Q61" s="54">
        <f t="shared" si="62"/>
        <v>0</v>
      </c>
      <c r="R61" s="54">
        <f t="shared" si="62"/>
        <v>2</v>
      </c>
      <c r="S61" s="54" t="str">
        <f t="shared" si="62"/>
        <v>o</v>
      </c>
      <c r="T61" s="26">
        <f t="shared" si="62"/>
        <v>23</v>
      </c>
      <c r="U61" s="54">
        <f t="shared" si="62"/>
        <v>1</v>
      </c>
      <c r="V61" s="54">
        <f t="shared" si="62"/>
        <v>1</v>
      </c>
      <c r="W61" s="19"/>
      <c r="X61" s="23">
        <f>IF(X31&gt;0,VLOOKUP(X31,'[3]2010_Envelope'!$BH$6:$CR$128,10),"")</f>
        <v>27.912964285714285</v>
      </c>
      <c r="Y61" s="23">
        <f>IF(Y31&gt;0,VLOOKUP(Y31,'[3]2010_Envelope'!$BH$6:$CR$128,10),"")</f>
        <v>93.36599284944532</v>
      </c>
      <c r="Z61" s="23">
        <f>IF(Z31&gt;0,VLOOKUP(Z31,'[3]2010_Envelope'!$BH$6:$CR$128,10),"")</f>
        <v>50.480892857142862</v>
      </c>
      <c r="AA61" s="23">
        <f>IF(AA31&gt;0,VLOOKUP(AA31,'[3]2010_Envelope'!$BH$6:$CR$128,10),"")</f>
        <v>88.908964285714305</v>
      </c>
      <c r="AB61" s="23">
        <f>IF(AB31&gt;0,VLOOKUP(AB31,'[3]2010_Envelope'!$BH$6:$CR$128,10),"")</f>
        <v>60.241199315438315</v>
      </c>
      <c r="AC61" s="23">
        <f>IF(AC31&gt;0,VLOOKUP(AC31,'[3]2010_Envelope'!$BH$6:$CR$128,10),"")</f>
        <v>28.091750976111129</v>
      </c>
      <c r="AD61" s="22" t="str">
        <f>IF(AD31&gt;0,VLOOKUP(AD31,'[3]2010_HVAC'!$EY$7:$KA$83,50),"")</f>
        <v/>
      </c>
      <c r="AE61" s="22" t="str">
        <f>IF(AE31&gt;0,VLOOKUP(AE31,'[3]2010_HVAC'!$EY$7:$KA$83,50),"")</f>
        <v/>
      </c>
      <c r="AF61" s="22" t="str">
        <f>IF(AF31&gt;0,VLOOKUP(AF31,'[3]2010_HVAC'!$EY$7:$KA$83,50),"")</f>
        <v/>
      </c>
      <c r="AG61" s="61">
        <f>VLOOKUP($C61,[2]Performance!$A$3:$K$36,5)</f>
        <v>2</v>
      </c>
      <c r="AH61" s="61">
        <f t="shared" si="53"/>
        <v>52</v>
      </c>
      <c r="AI61" s="22">
        <f>IF(AI31&gt;0,VLOOKUP(AI31,'[3]2010_HVAC'!$EY$7:$KA$83,AH61),"")</f>
        <v>42.328117805661051</v>
      </c>
      <c r="AJ61" s="22" t="str">
        <f>IF(AJ31&gt;0,VLOOKUP(AJ31,'[3]2010_HVAC'!$EY$7:$KA$83,50),"")</f>
        <v/>
      </c>
      <c r="AK61" s="22">
        <f>IF(AK31&gt;0,VLOOKUP(AK31,'[3]2010_HVAC'!$EY$7:$KA$83,50),"")</f>
        <v>36.800000000000004</v>
      </c>
      <c r="AL61" s="22">
        <f>IF(AL31&gt;0,VLOOKUP(AL31,'[3]2010_HVAC'!$EY$7:$KA$83,50),"")</f>
        <v>3.975714285714286</v>
      </c>
      <c r="AM61" s="22">
        <f>IF(AM31&gt;0,VLOOKUP(AM31,'[3]2010_HVAC'!$EY$7:$KA$83,50),"")</f>
        <v>13.126428571428571</v>
      </c>
      <c r="AN61" s="22">
        <f>IF(AN31&gt;0,VLOOKUP(AN31,'[3]2010_HVAC'!$EY$7:$KA$83,50),"")</f>
        <v>54.666071428571421</v>
      </c>
      <c r="AO61" s="14">
        <f t="shared" si="54"/>
        <v>69985.733532531827</v>
      </c>
      <c r="AP61" s="23">
        <f>IF(AP31&gt;0,VLOOKUP(AP31,'[3]2010_Envelope'!$BH$6:$CR$128,11),"")</f>
        <v>13.507040404040405</v>
      </c>
      <c r="AQ61" s="23">
        <f>IF(AQ31&gt;0,VLOOKUP(AQ31,'[3]2010_Envelope'!$BH$6:$CR$128,11),"")</f>
        <v>38.718895293851212</v>
      </c>
      <c r="AR61" s="23">
        <f>IF(AR31&gt;0,VLOOKUP(AR31,'[3]2010_Envelope'!$BH$6:$CR$128,11),"")</f>
        <v>24.427626262626269</v>
      </c>
      <c r="AS61" s="23">
        <f>IF(AS31&gt;0,VLOOKUP(AS31,'[3]2010_Envelope'!$BH$6:$CR$128,11),"")</f>
        <v>43.371030303030302</v>
      </c>
      <c r="AT61" s="23">
        <f>IF(AT31&gt;0,VLOOKUP(AT31,'[3]2010_Envelope'!$BH$6:$CR$128,11),"")</f>
        <v>26.447845971348393</v>
      </c>
      <c r="AU61" s="23">
        <f>IF(AU31&gt;0,VLOOKUP(AU31,'[3]2010_Envelope'!$BH$6:$CR$128,11),"")</f>
        <v>12.942238961224028</v>
      </c>
      <c r="AV61" s="22" t="str">
        <f>IF(AV31&gt;0,VLOOKUP(AV31,'[3]2010_HVAC'!$EY$7:$KA$83,53),"")</f>
        <v/>
      </c>
      <c r="AW61" s="22" t="str">
        <f>IF(AW31&gt;0,VLOOKUP(AW31,'[3]2010_HVAC'!$EY$7:$KA$83,53),"")</f>
        <v/>
      </c>
      <c r="AX61" s="22" t="str">
        <f>IF(AX31&gt;0,VLOOKUP(AX31,'[3]2010_HVAC'!$EY$7:$KA$83,53),"")</f>
        <v/>
      </c>
      <c r="AY61" s="61">
        <f>VLOOKUP($C61,[1]Performance!$A$3:$K$36,5)</f>
        <v>2</v>
      </c>
      <c r="AZ61" s="61">
        <f t="shared" si="55"/>
        <v>55</v>
      </c>
      <c r="BA61" s="22">
        <f>IF(BA31&gt;0,VLOOKUP(BA31,'[3]2010_HVAC'!$EY$7:$KA$83,AZ61),"")</f>
        <v>19.504527998712422</v>
      </c>
      <c r="BB61" s="22" t="str">
        <f>IF(BB31&gt;0,VLOOKUP(BB31,'[3]2010_HVAC'!$EY$7:$KA$83,53),"")</f>
        <v/>
      </c>
      <c r="BC61" s="22">
        <f>IF(BC31&gt;0,VLOOKUP(BC31,'[3]2010_HVAC'!$EY$7:$KA$83,53),"")</f>
        <v>33.35</v>
      </c>
      <c r="BD61" s="22">
        <f>IF(BD31&gt;0,VLOOKUP(BD31,'[3]2010_HVAC'!$EY$7:$KA$83,53),"")</f>
        <v>0.28111111111111114</v>
      </c>
      <c r="BE61" s="22">
        <f>IF(BE31&gt;0,VLOOKUP(BE31,'[3]2010_HVAC'!$EY$7:$KA$83,53),"")</f>
        <v>18.423232323232323</v>
      </c>
      <c r="BF61" s="22">
        <f>IF(BF31&gt;0,VLOOKUP(BF31,'[3]2010_HVAC'!$EY$7:$KA$83,53),"")</f>
        <v>34.014444444444443</v>
      </c>
      <c r="BG61" s="14">
        <f t="shared" si="56"/>
        <v>262338.11314288474</v>
      </c>
      <c r="BH61" s="21">
        <f>IF($N61&gt;0,VLOOKUP($C61,[2]Paris!$AB$7:$AN$40,$N61))/((IF($P61=1,'3 PlantsCodes'!$D$26,IF($P61=2,'3 PlantsCodes'!$D$27,IF($P61=3,'3 PlantsCodes'!$D$28,IF($P61=4,'3 PlantsCodes'!#REF!)))))*IF($R61=1,'3 PlantsCodes'!$D$31,IF(FR_Paris!$R61=2,'3 PlantsCodes'!$D$32)))</f>
        <v>10.951450369082648</v>
      </c>
      <c r="BI61" s="21">
        <f>IF($O61&gt;0,VLOOKUP($C61,[2]Paris!$AB$7:$AN$40,$O61),0)/(IF($Q61=1,'3 PlantsCodes'!$E$26,IF($Q61=3,'3 PlantsCodes'!$E$28,IF($Q61=4,'3 PlantsCodes'!$E$29,1)))*IF($R61=1,'3 PlantsCodes'!$E$31,IF($R61=2,'3 PlantsCodes'!$E$32)))</f>
        <v>0</v>
      </c>
      <c r="BJ61" s="21">
        <f>VLOOKUP($C61,[2]Paris!$AB$6:$AZ$40,$T61)</f>
        <v>2.7791768536005037</v>
      </c>
      <c r="BK61" s="21">
        <f>VLOOKUP($C61,[2]Paris!$B$7:$Y$40,18)</f>
        <v>11.353794285713454</v>
      </c>
      <c r="BL61" s="21">
        <f>VLOOKUP($C61,[2]Paris!$B$7:$AA$40,26)</f>
        <v>0.39556706348881582</v>
      </c>
      <c r="BM61" s="22">
        <f>IF($V61=1,-[4]SFH!$E$7,0)</f>
        <v>-16.12857142857143</v>
      </c>
      <c r="BN61" s="63" t="s">
        <v>38</v>
      </c>
      <c r="BO61" s="21">
        <f>IF($N61&gt;0,VLOOKUP($C61,[1]Paris!$AB$7:$AN$40,$N61))/((IF($P61=1,'3 PlantsCodes'!$D$26,IF($P61=2,'3 PlantsCodes'!$D$27,IF($P61=3,'3 PlantsCodes'!$D$28,IF($P61=4,'3 PlantsCodes'!D54)))))*IF($R61=1,'3 PlantsCodes'!$D$31,IF(FR_Paris!$R61=2,'3 PlantsCodes'!$D$32)))</f>
        <v>8.8461388912536165</v>
      </c>
      <c r="BP61" s="21">
        <f>IF($O61&gt;0,VLOOKUP($C61,[1]Paris!$AB$7:$AN$40,$O61),0)/(IF($Q61=1,'3 PlantsCodes'!$E$26,IF($Q61=3,'3 PlantsCodes'!$E$28,IF($Q61=4,'3 PlantsCodes'!$E$29,1)))*IF($R61=1,'3 PlantsCodes'!$E$31,IF($R61=2,'3 PlantsCodes'!$E$32)))</f>
        <v>0</v>
      </c>
      <c r="BQ61" s="21">
        <f>VLOOKUP($C61,[1]Paris!$AB$6:$AZ$40,$T61)</f>
        <v>4.2378564124458729</v>
      </c>
      <c r="BR61" s="21">
        <f>VLOOKUP($C61,[1]Paris!$B$7:$Y$40,18)</f>
        <v>11.676460606061633</v>
      </c>
      <c r="BS61" s="21">
        <f>VLOOKUP($C61,[1]Paris!$B$7:$AA$40,26)</f>
        <v>0.38522458628052186</v>
      </c>
      <c r="BT61" s="22">
        <f>IF($V61=1,-[4]AB!$E$7,0)</f>
        <v>-10.186868686868687</v>
      </c>
      <c r="BU61" s="63" t="s">
        <v>38</v>
      </c>
    </row>
    <row r="62" spans="1:73" ht="15" customHeight="1" x14ac:dyDescent="0.25">
      <c r="A62" s="196"/>
      <c r="B62" s="18">
        <v>27</v>
      </c>
      <c r="C62" s="26">
        <f t="shared" ref="C62:V62" si="63">IF(C32="","",C32)</f>
        <v>32</v>
      </c>
      <c r="D62" s="55" t="str">
        <f t="shared" si="63"/>
        <v/>
      </c>
      <c r="E62" s="55" t="str">
        <f t="shared" si="63"/>
        <v/>
      </c>
      <c r="F62" s="54" t="str">
        <f t="shared" si="63"/>
        <v/>
      </c>
      <c r="G62" s="54" t="str">
        <f t="shared" si="63"/>
        <v/>
      </c>
      <c r="H62" s="54">
        <f t="shared" si="63"/>
        <v>0</v>
      </c>
      <c r="I62" s="54">
        <f t="shared" si="63"/>
        <v>4</v>
      </c>
      <c r="J62" s="54">
        <f t="shared" si="63"/>
        <v>3</v>
      </c>
      <c r="K62" s="54">
        <f t="shared" si="63"/>
        <v>2</v>
      </c>
      <c r="L62" s="54">
        <f t="shared" si="63"/>
        <v>1</v>
      </c>
      <c r="M62" s="54">
        <f t="shared" si="63"/>
        <v>4321</v>
      </c>
      <c r="N62" s="54">
        <f t="shared" si="63"/>
        <v>8</v>
      </c>
      <c r="O62" s="54">
        <f t="shared" si="63"/>
        <v>0</v>
      </c>
      <c r="P62" s="54">
        <f t="shared" si="63"/>
        <v>1</v>
      </c>
      <c r="Q62" s="54">
        <f t="shared" si="63"/>
        <v>0</v>
      </c>
      <c r="R62" s="54">
        <f t="shared" si="63"/>
        <v>2</v>
      </c>
      <c r="S62" s="54" t="str">
        <f t="shared" si="63"/>
        <v>o</v>
      </c>
      <c r="T62" s="26">
        <f t="shared" si="63"/>
        <v>23</v>
      </c>
      <c r="U62" s="54">
        <f t="shared" si="63"/>
        <v>1</v>
      </c>
      <c r="V62" s="54">
        <f t="shared" si="63"/>
        <v>1</v>
      </c>
      <c r="W62" s="8"/>
      <c r="X62" s="23">
        <f>IF(X32&gt;0,VLOOKUP(X32,'[3]2010_Envelope'!$BH$6:$CR$128,10),"")</f>
        <v>27.912964285714285</v>
      </c>
      <c r="Y62" s="23">
        <f>IF(Y32&gt;0,VLOOKUP(Y32,'[3]2010_Envelope'!$BH$6:$CR$128,10),"")</f>
        <v>93.36599284944532</v>
      </c>
      <c r="Z62" s="23">
        <f>IF(Z32&gt;0,VLOOKUP(Z32,'[3]2010_Envelope'!$BH$6:$CR$128,10),"")</f>
        <v>50.480892857142862</v>
      </c>
      <c r="AA62" s="23">
        <f>IF(AA32&gt;0,VLOOKUP(AA32,'[3]2010_Envelope'!$BH$6:$CR$128,10),"")</f>
        <v>88.908964285714305</v>
      </c>
      <c r="AB62" s="23">
        <f>IF(AB32&gt;0,VLOOKUP(AB32,'[3]2010_Envelope'!$BH$6:$CR$128,10),"")</f>
        <v>60.241199315438315</v>
      </c>
      <c r="AC62" s="23">
        <f>IF(AC32&gt;0,VLOOKUP(AC32,'[3]2010_Envelope'!$BH$6:$CR$128,10),"")</f>
        <v>28.091750976111129</v>
      </c>
      <c r="AD62" s="22" t="str">
        <f>IF(AD32&gt;0,VLOOKUP(AD32,'[3]2010_HVAC'!$EY$7:$KA$83,50),"")</f>
        <v/>
      </c>
      <c r="AE62" s="22" t="str">
        <f>IF(AE32&gt;0,VLOOKUP(AE32,'[3]2010_HVAC'!$EY$7:$KA$83,50),"")</f>
        <v/>
      </c>
      <c r="AF62" s="22" t="str">
        <f>IF(AF32&gt;0,VLOOKUP(AF32,'[3]2010_HVAC'!$EY$7:$KA$83,50),"")</f>
        <v/>
      </c>
      <c r="AG62" s="61">
        <f>VLOOKUP($C62,[2]Performance!$A$3:$K$36,5)</f>
        <v>2</v>
      </c>
      <c r="AH62" s="61">
        <f t="shared" si="53"/>
        <v>52</v>
      </c>
      <c r="AI62" s="22">
        <f>IF(AI32&gt;0,VLOOKUP(AI32,'[3]2010_HVAC'!$EY$7:$KA$83,AH62),"")</f>
        <v>42.328117805661051</v>
      </c>
      <c r="AJ62" s="22" t="str">
        <f>IF(AJ32&gt;0,VLOOKUP(AJ32,'[3]2010_HVAC'!$EY$7:$KA$83,50),"")</f>
        <v/>
      </c>
      <c r="AK62" s="22">
        <f>IF(AK32&gt;0,VLOOKUP(AK32,'[3]2010_HVAC'!$EY$7:$KA$83,50),"")</f>
        <v>36.800000000000004</v>
      </c>
      <c r="AL62" s="22">
        <f>IF(AL32&gt;0,VLOOKUP(AL32,'[3]2010_HVAC'!$EY$7:$KA$83,50),"")</f>
        <v>3.975714285714286</v>
      </c>
      <c r="AM62" s="22">
        <f>IF(AM32&gt;0,VLOOKUP(AM32,'[3]2010_HVAC'!$EY$7:$KA$83,50),"")</f>
        <v>13.126428571428571</v>
      </c>
      <c r="AN62" s="22">
        <f>IF(AN32&gt;0,VLOOKUP(AN32,'[3]2010_HVAC'!$EY$7:$KA$83,50),"")</f>
        <v>54.666071428571421</v>
      </c>
      <c r="AO62" s="14">
        <f t="shared" si="54"/>
        <v>69985.733532531827</v>
      </c>
      <c r="AP62" s="23">
        <f>IF(AP32&gt;0,VLOOKUP(AP32,'[3]2010_Envelope'!$BH$6:$CR$128,11),"")</f>
        <v>13.507040404040405</v>
      </c>
      <c r="AQ62" s="23">
        <f>IF(AQ32&gt;0,VLOOKUP(AQ32,'[3]2010_Envelope'!$BH$6:$CR$128,11),"")</f>
        <v>38.718895293851212</v>
      </c>
      <c r="AR62" s="23">
        <f>IF(AR32&gt;0,VLOOKUP(AR32,'[3]2010_Envelope'!$BH$6:$CR$128,11),"")</f>
        <v>24.427626262626269</v>
      </c>
      <c r="AS62" s="23">
        <f>IF(AS32&gt;0,VLOOKUP(AS32,'[3]2010_Envelope'!$BH$6:$CR$128,11),"")</f>
        <v>43.371030303030302</v>
      </c>
      <c r="AT62" s="23">
        <f>IF(AT32&gt;0,VLOOKUP(AT32,'[3]2010_Envelope'!$BH$6:$CR$128,11),"")</f>
        <v>26.447845971348393</v>
      </c>
      <c r="AU62" s="23">
        <f>IF(AU32&gt;0,VLOOKUP(AU32,'[3]2010_Envelope'!$BH$6:$CR$128,11),"")</f>
        <v>12.942238961224028</v>
      </c>
      <c r="AV62" s="22" t="str">
        <f>IF(AV32&gt;0,VLOOKUP(AV32,'[3]2010_HVAC'!$EY$7:$KA$83,53),"")</f>
        <v/>
      </c>
      <c r="AW62" s="22" t="str">
        <f>IF(AW32&gt;0,VLOOKUP(AW32,'[3]2010_HVAC'!$EY$7:$KA$83,53),"")</f>
        <v/>
      </c>
      <c r="AX62" s="22" t="str">
        <f>IF(AX32&gt;0,VLOOKUP(AX32,'[3]2010_HVAC'!$EY$7:$KA$83,53),"")</f>
        <v/>
      </c>
      <c r="AY62" s="61">
        <f>VLOOKUP($C62,[1]Performance!$A$3:$K$36,5)</f>
        <v>2</v>
      </c>
      <c r="AZ62" s="61">
        <f t="shared" si="55"/>
        <v>55</v>
      </c>
      <c r="BA62" s="22">
        <f>IF(BA32&gt;0,VLOOKUP(BA32,'[3]2010_HVAC'!$EY$7:$KA$83,AZ62),"")</f>
        <v>19.504527998712422</v>
      </c>
      <c r="BB62" s="22" t="str">
        <f>IF(BB32&gt;0,VLOOKUP(BB32,'[3]2010_HVAC'!$EY$7:$KA$83,53),"")</f>
        <v/>
      </c>
      <c r="BC62" s="22">
        <f>IF(BC32&gt;0,VLOOKUP(BC32,'[3]2010_HVAC'!$EY$7:$KA$83,53),"")</f>
        <v>33.35</v>
      </c>
      <c r="BD62" s="22">
        <f>IF(BD32&gt;0,VLOOKUP(BD32,'[3]2010_HVAC'!$EY$7:$KA$83,53),"")</f>
        <v>0.28111111111111114</v>
      </c>
      <c r="BE62" s="22">
        <f>IF(BE32&gt;0,VLOOKUP(BE32,'[3]2010_HVAC'!$EY$7:$KA$83,53),"")</f>
        <v>18.423232323232323</v>
      </c>
      <c r="BF62" s="22">
        <f>IF(BF32&gt;0,VLOOKUP(BF32,'[3]2010_HVAC'!$EY$7:$KA$83,53),"")</f>
        <v>34.014444444444443</v>
      </c>
      <c r="BG62" s="14">
        <f t="shared" si="56"/>
        <v>262338.11314288474</v>
      </c>
      <c r="BH62" s="21">
        <f>IF($N62&gt;0,VLOOKUP($C62,[2]Paris!$AB$7:$AN$40,$N62))/((IF($P62=1,'3 PlantsCodes'!$D$26,IF($P62=2,'3 PlantsCodes'!$D$27,IF($P62=3,'3 PlantsCodes'!$D$28,IF($P62=4,'3 PlantsCodes'!#REF!)))))*IF($R62=1,'3 PlantsCodes'!$D$31,IF(FR_Paris!$R62=2,'3 PlantsCodes'!$D$32)))</f>
        <v>10.951450369082648</v>
      </c>
      <c r="BI62" s="21">
        <f>IF($O62&gt;0,VLOOKUP($C62,[2]Paris!$AB$7:$AN$40,$O62),0)/(IF($Q62=1,'3 PlantsCodes'!$E$26,IF($Q62=3,'3 PlantsCodes'!$E$28,IF($Q62=4,'3 PlantsCodes'!$E$29,1)))*IF($R62=1,'3 PlantsCodes'!$E$31,IF($R62=2,'3 PlantsCodes'!$E$32)))</f>
        <v>0</v>
      </c>
      <c r="BJ62" s="21">
        <f>VLOOKUP($C62,[2]Paris!$AB$6:$AZ$40,$T62)</f>
        <v>2.7791768536005037</v>
      </c>
      <c r="BK62" s="21">
        <f>VLOOKUP($C62,[2]Paris!$B$7:$Y$40,18)</f>
        <v>11.353794285713454</v>
      </c>
      <c r="BL62" s="21">
        <f>VLOOKUP($C62,[2]Paris!$B$7:$AA$40,26)</f>
        <v>0.39556706348881582</v>
      </c>
      <c r="BM62" s="22">
        <f>IF($V62=1,-[4]SFH!$E$7,0)</f>
        <v>-16.12857142857143</v>
      </c>
      <c r="BN62" s="63" t="s">
        <v>38</v>
      </c>
      <c r="BO62" s="21">
        <f>IF($N62&gt;0,VLOOKUP($C62,[1]Paris!$AB$7:$AN$40,$N62))/((IF($P62=1,'3 PlantsCodes'!$D$26,IF($P62=2,'3 PlantsCodes'!$D$27,IF($P62=3,'3 PlantsCodes'!$D$28,IF($P62=4,'3 PlantsCodes'!D55)))))*IF($R62=1,'3 PlantsCodes'!$D$31,IF(FR_Paris!$R62=2,'3 PlantsCodes'!$D$32)))</f>
        <v>8.8461388912536165</v>
      </c>
      <c r="BP62" s="21">
        <f>IF($O62&gt;0,VLOOKUP($C62,[1]Paris!$AB$7:$AN$40,$O62),0)/(IF($Q62=1,'3 PlantsCodes'!$E$26,IF($Q62=3,'3 PlantsCodes'!$E$28,IF($Q62=4,'3 PlantsCodes'!$E$29,1)))*IF($R62=1,'3 PlantsCodes'!$E$31,IF($R62=2,'3 PlantsCodes'!$E$32)))</f>
        <v>0</v>
      </c>
      <c r="BQ62" s="21">
        <f>VLOOKUP($C62,[1]Paris!$AB$6:$AZ$40,$T62)</f>
        <v>4.2378564124458729</v>
      </c>
      <c r="BR62" s="21">
        <f>VLOOKUP($C62,[1]Paris!$B$7:$Y$40,18)</f>
        <v>11.676460606061633</v>
      </c>
      <c r="BS62" s="21">
        <f>VLOOKUP($C62,[1]Paris!$B$7:$AA$40,26)</f>
        <v>0.38522458628052186</v>
      </c>
      <c r="BT62" s="22">
        <f>IF($V62=1,-[4]AB!$E$7,0)</f>
        <v>-10.186868686868687</v>
      </c>
      <c r="BU62" s="63" t="s">
        <v>38</v>
      </c>
    </row>
    <row r="64" spans="1:73" ht="15.75" thickBot="1" x14ac:dyDescent="0.3"/>
    <row r="65" spans="1:73" ht="70.5" customHeight="1" thickBot="1" x14ac:dyDescent="0.3">
      <c r="A65" s="56"/>
      <c r="B65" s="169" t="s">
        <v>32</v>
      </c>
      <c r="C65" s="170"/>
      <c r="D65" s="170"/>
      <c r="E65" s="170"/>
      <c r="F65" s="170"/>
      <c r="G65" s="170"/>
      <c r="H65" s="170"/>
      <c r="I65" s="170"/>
      <c r="J65" s="170"/>
      <c r="K65" s="170"/>
      <c r="L65" s="170"/>
      <c r="M65" s="170"/>
      <c r="N65" s="170"/>
      <c r="O65" s="170"/>
      <c r="P65" s="170"/>
      <c r="Q65" s="170"/>
      <c r="R65" s="170"/>
      <c r="S65" s="170"/>
      <c r="T65" s="170"/>
      <c r="U65" s="170"/>
      <c r="V65" s="170"/>
      <c r="W65" s="171"/>
      <c r="X65" s="172" t="s">
        <v>7</v>
      </c>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4"/>
      <c r="BH65" s="172" t="s">
        <v>52</v>
      </c>
      <c r="BI65" s="182"/>
      <c r="BJ65" s="182"/>
      <c r="BK65" s="182"/>
      <c r="BL65" s="182"/>
      <c r="BM65" s="182"/>
      <c r="BN65" s="182"/>
      <c r="BO65" s="182"/>
      <c r="BP65" s="182"/>
      <c r="BQ65" s="182"/>
      <c r="BR65" s="182"/>
      <c r="BS65" s="182"/>
      <c r="BT65" s="182"/>
      <c r="BU65" s="183"/>
    </row>
    <row r="66" spans="1:73" ht="15.75" thickBot="1" x14ac:dyDescent="0.3">
      <c r="A66" s="185" t="s">
        <v>0</v>
      </c>
      <c r="B66" s="2" t="s">
        <v>1</v>
      </c>
      <c r="C66" s="119"/>
      <c r="D66" s="178" t="s">
        <v>50</v>
      </c>
      <c r="E66" s="179"/>
      <c r="F66" s="179"/>
      <c r="G66" s="179"/>
      <c r="H66" s="180"/>
      <c r="I66" s="180"/>
      <c r="J66" s="180"/>
      <c r="K66" s="180"/>
      <c r="L66" s="180"/>
      <c r="M66" s="180"/>
      <c r="N66" s="180"/>
      <c r="O66" s="180"/>
      <c r="P66" s="180"/>
      <c r="Q66" s="180"/>
      <c r="R66" s="180"/>
      <c r="S66" s="180"/>
      <c r="T66" s="180"/>
      <c r="U66" s="180"/>
      <c r="V66" s="181"/>
      <c r="W66" s="3"/>
      <c r="X66" s="175" t="s">
        <v>22</v>
      </c>
      <c r="Y66" s="176"/>
      <c r="Z66" s="176"/>
      <c r="AA66" s="176"/>
      <c r="AB66" s="176"/>
      <c r="AC66" s="176"/>
      <c r="AD66" s="176"/>
      <c r="AE66" s="176"/>
      <c r="AF66" s="176"/>
      <c r="AG66" s="176"/>
      <c r="AH66" s="176"/>
      <c r="AI66" s="176"/>
      <c r="AJ66" s="176"/>
      <c r="AK66" s="176"/>
      <c r="AL66" s="176"/>
      <c r="AM66" s="176"/>
      <c r="AN66" s="177"/>
      <c r="AO66" s="4" t="s">
        <v>2</v>
      </c>
      <c r="AP66" s="175" t="s">
        <v>9</v>
      </c>
      <c r="AQ66" s="176"/>
      <c r="AR66" s="176"/>
      <c r="AS66" s="176"/>
      <c r="AT66" s="176"/>
      <c r="AU66" s="176"/>
      <c r="AV66" s="176"/>
      <c r="AW66" s="176"/>
      <c r="AX66" s="176"/>
      <c r="AY66" s="176"/>
      <c r="AZ66" s="176"/>
      <c r="BA66" s="176"/>
      <c r="BB66" s="176"/>
      <c r="BC66" s="176"/>
      <c r="BD66" s="176"/>
      <c r="BE66" s="176"/>
      <c r="BF66" s="177"/>
      <c r="BG66" s="4" t="s">
        <v>3</v>
      </c>
      <c r="BH66" s="178"/>
      <c r="BI66" s="179"/>
      <c r="BJ66" s="179"/>
      <c r="BK66" s="179"/>
      <c r="BL66" s="179"/>
      <c r="BM66" s="184"/>
      <c r="BN66" s="4" t="s">
        <v>2</v>
      </c>
      <c r="BO66" s="178"/>
      <c r="BP66" s="179"/>
      <c r="BQ66" s="179"/>
      <c r="BR66" s="179"/>
      <c r="BS66" s="179"/>
      <c r="BT66" s="179"/>
      <c r="BU66" s="4" t="s">
        <v>3</v>
      </c>
    </row>
    <row r="67" spans="1:73" ht="31.5" thickTop="1" thickBot="1" x14ac:dyDescent="0.3">
      <c r="A67" s="186"/>
      <c r="B67" s="197"/>
      <c r="C67" s="198" t="s">
        <v>51</v>
      </c>
      <c r="D67" s="198" t="s">
        <v>47</v>
      </c>
      <c r="E67" s="198" t="s">
        <v>48</v>
      </c>
      <c r="F67" s="198" t="s">
        <v>49</v>
      </c>
      <c r="G67" s="198" t="s">
        <v>24</v>
      </c>
      <c r="H67" s="198" t="s">
        <v>13</v>
      </c>
      <c r="I67" s="16" t="s">
        <v>19</v>
      </c>
      <c r="J67" s="16" t="s">
        <v>12</v>
      </c>
      <c r="K67" s="16" t="s">
        <v>34</v>
      </c>
      <c r="L67" s="16" t="s">
        <v>13</v>
      </c>
      <c r="M67" s="198"/>
      <c r="N67" s="198" t="s">
        <v>17</v>
      </c>
      <c r="O67" s="198" t="s">
        <v>18</v>
      </c>
      <c r="P67" s="198" t="s">
        <v>53</v>
      </c>
      <c r="Q67" s="198" t="s">
        <v>54</v>
      </c>
      <c r="R67" s="198" t="s">
        <v>34</v>
      </c>
      <c r="S67" s="198" t="s">
        <v>24</v>
      </c>
      <c r="T67" s="199" t="s">
        <v>20</v>
      </c>
      <c r="U67" s="199" t="s">
        <v>92</v>
      </c>
      <c r="V67" s="199" t="s">
        <v>93</v>
      </c>
      <c r="W67" s="10"/>
      <c r="X67" s="13" t="s">
        <v>11</v>
      </c>
      <c r="Y67" s="13" t="s">
        <v>12</v>
      </c>
      <c r="Z67" s="13" t="s">
        <v>14</v>
      </c>
      <c r="AA67" s="13" t="s">
        <v>15</v>
      </c>
      <c r="AB67" s="13" t="s">
        <v>21</v>
      </c>
      <c r="AC67" s="13" t="s">
        <v>23</v>
      </c>
      <c r="AD67" s="13" t="s">
        <v>100</v>
      </c>
      <c r="AE67" s="13" t="s">
        <v>101</v>
      </c>
      <c r="AF67" s="13" t="s">
        <v>24</v>
      </c>
      <c r="AG67" s="13" t="s">
        <v>38</v>
      </c>
      <c r="AH67" s="13" t="s">
        <v>38</v>
      </c>
      <c r="AI67" s="13" t="s">
        <v>17</v>
      </c>
      <c r="AJ67" s="13" t="s">
        <v>18</v>
      </c>
      <c r="AK67" s="13" t="s">
        <v>19</v>
      </c>
      <c r="AL67" s="13" t="s">
        <v>102</v>
      </c>
      <c r="AM67" s="13" t="s">
        <v>99</v>
      </c>
      <c r="AN67" s="13" t="s">
        <v>16</v>
      </c>
      <c r="AO67" s="16">
        <v>140</v>
      </c>
      <c r="AP67" s="13" t="s">
        <v>11</v>
      </c>
      <c r="AQ67" s="13" t="s">
        <v>12</v>
      </c>
      <c r="AR67" s="13" t="s">
        <v>14</v>
      </c>
      <c r="AS67" s="13" t="s">
        <v>15</v>
      </c>
      <c r="AT67" s="13" t="s">
        <v>21</v>
      </c>
      <c r="AU67" s="13" t="s">
        <v>23</v>
      </c>
      <c r="AV67" s="13" t="s">
        <v>100</v>
      </c>
      <c r="AW67" s="13" t="s">
        <v>101</v>
      </c>
      <c r="AX67" s="13" t="s">
        <v>24</v>
      </c>
      <c r="AY67" s="13"/>
      <c r="AZ67" s="13"/>
      <c r="BA67" s="13" t="s">
        <v>17</v>
      </c>
      <c r="BB67" s="13" t="s">
        <v>18</v>
      </c>
      <c r="BC67" s="13" t="s">
        <v>19</v>
      </c>
      <c r="BD67" s="13" t="s">
        <v>102</v>
      </c>
      <c r="BE67" s="13" t="s">
        <v>99</v>
      </c>
      <c r="BF67" s="13" t="s">
        <v>16</v>
      </c>
      <c r="BG67" s="16">
        <v>990</v>
      </c>
      <c r="BH67" s="16" t="s">
        <v>33</v>
      </c>
      <c r="BI67" s="16" t="s">
        <v>34</v>
      </c>
      <c r="BJ67" s="16" t="s">
        <v>20</v>
      </c>
      <c r="BK67" s="16" t="s">
        <v>24</v>
      </c>
      <c r="BL67" s="16" t="s">
        <v>35</v>
      </c>
      <c r="BM67" s="16" t="s">
        <v>36</v>
      </c>
      <c r="BN67" s="16">
        <v>140</v>
      </c>
      <c r="BO67" s="16" t="s">
        <v>33</v>
      </c>
      <c r="BP67" s="16" t="s">
        <v>34</v>
      </c>
      <c r="BQ67" s="16" t="s">
        <v>20</v>
      </c>
      <c r="BR67" s="16" t="s">
        <v>24</v>
      </c>
      <c r="BS67" s="16" t="s">
        <v>35</v>
      </c>
      <c r="BT67" s="16" t="s">
        <v>36</v>
      </c>
      <c r="BU67" s="16">
        <v>990</v>
      </c>
    </row>
    <row r="68" spans="1:73" x14ac:dyDescent="0.25">
      <c r="A68" s="194">
        <v>2020</v>
      </c>
      <c r="B68" s="17">
        <v>1</v>
      </c>
      <c r="C68" s="58">
        <f>VLOOKUP(M68,[1]aux!$A$2:$B$35,2)</f>
        <v>1</v>
      </c>
      <c r="D68" s="54" t="s">
        <v>38</v>
      </c>
      <c r="E68" s="54" t="s">
        <v>38</v>
      </c>
      <c r="F68" s="54" t="s">
        <v>42</v>
      </c>
      <c r="G68" s="54" t="s">
        <v>42</v>
      </c>
      <c r="H68" s="54">
        <v>0</v>
      </c>
      <c r="I68" s="54">
        <f>IF(D68="-",1,IF(D68="o",2,IF(D68="o+",3,IF(D68="+",4))))</f>
        <v>1</v>
      </c>
      <c r="J68" s="54">
        <f>IF(E68="-",1,IF(E68="o",2,IF(E68="o+",3)))</f>
        <v>1</v>
      </c>
      <c r="K68" s="54">
        <f>IF(F68="o",1,IF(F68="+",2))</f>
        <v>1</v>
      </c>
      <c r="L68" s="54">
        <f>IF(H68=0,1,IF(H68=1,2))</f>
        <v>1</v>
      </c>
      <c r="M68" s="54">
        <f>I68*1000+J68*100+K68*10+L68*1</f>
        <v>1111</v>
      </c>
      <c r="N68" s="54">
        <v>2</v>
      </c>
      <c r="O68" s="54">
        <v>0</v>
      </c>
      <c r="P68" s="54">
        <v>2</v>
      </c>
      <c r="Q68" s="54">
        <v>0</v>
      </c>
      <c r="R68" s="54">
        <v>1</v>
      </c>
      <c r="S68" s="54" t="s">
        <v>42</v>
      </c>
      <c r="T68" s="26">
        <f>IF(U68=0,IF(OR(N68=2,N68=3),14,IF(N68=7,16,IF(N68=8,17,IF(N68=9,18,IF(N68=10,19,15))))),IF(U68=1,IF(OR(N68=2,N68=3),20,IF(N68=7,22,IF(N68=8,23,IF(N68=9,24,IF(N68=10,25,21)))))))</f>
        <v>14</v>
      </c>
      <c r="U68" s="54">
        <v>0</v>
      </c>
      <c r="V68" s="54">
        <v>0</v>
      </c>
      <c r="W68" s="7"/>
      <c r="X68" s="11">
        <f>VLOOKUP($C68,[2]Paris!$BB$7:$BK$40,5)</f>
        <v>1</v>
      </c>
      <c r="Y68" s="11">
        <f>VLOOKUP($C68,[2]Paris!$BB$7:$BK$40,6)</f>
        <v>23</v>
      </c>
      <c r="Z68" s="11">
        <f>VLOOKUP($C68,[2]Paris!$BB$7:$BK$40,7)</f>
        <v>0</v>
      </c>
      <c r="AA68" s="11">
        <f>VLOOKUP($C68,[2]Paris!$BB$7:$BK$40,8)</f>
        <v>80</v>
      </c>
      <c r="AB68" s="11">
        <f>VLOOKUP($C68,[2]Paris!$BB$7:$BK$40,9)</f>
        <v>0</v>
      </c>
      <c r="AC68" s="11">
        <f>VLOOKUP($C68,[2]Paris!$BB$7:$BK$40,10)</f>
        <v>102</v>
      </c>
      <c r="AD68" s="12">
        <f>IF($H68=1,169,0)</f>
        <v>0</v>
      </c>
      <c r="AE68" s="12">
        <f>IF($H68=1,167,0)</f>
        <v>0</v>
      </c>
      <c r="AF68" s="12">
        <v>0</v>
      </c>
      <c r="AG68" s="12" t="s">
        <v>38</v>
      </c>
      <c r="AH68" s="12" t="s">
        <v>38</v>
      </c>
      <c r="AI68" s="12">
        <f>IF($N68=2,145,IF($N68=3,118,IF(OR($N68=4,$N68=5,$N68=6),121,IF($N68=7,127,IF($N68=8,133,IF($N68=9,136,IF($N68=10,189,0)))))))</f>
        <v>145</v>
      </c>
      <c r="AJ68" s="12">
        <v>0</v>
      </c>
      <c r="AK68" s="12">
        <f>IF($P68=1,148,IF($P68=2,152,IF($P68=3,154,IF($P68=4,156,0))))</f>
        <v>152</v>
      </c>
      <c r="AL68" s="12">
        <f>IF($R68=1,160,IF($R68=2,162))</f>
        <v>160</v>
      </c>
      <c r="AM68" s="12">
        <f>IF($U68=1,185,0)</f>
        <v>0</v>
      </c>
      <c r="AN68" s="12">
        <f>IF($V68=1,184,0)</f>
        <v>0</v>
      </c>
      <c r="AO68" s="14">
        <f t="shared" ref="AO68:AO94" si="64">AO98/$AO$5</f>
        <v>170.28121439656837</v>
      </c>
      <c r="AP68" s="11">
        <f>VLOOKUP($C68,[1]Paris!$BB$7:$BK$40,5)</f>
        <v>1</v>
      </c>
      <c r="AQ68" s="11">
        <f>VLOOKUP($C68,[1]Paris!$BB$7:$BK$40,6)</f>
        <v>23</v>
      </c>
      <c r="AR68" s="11">
        <f>VLOOKUP($C68,[1]Paris!$BB$7:$BK$40,7)</f>
        <v>0</v>
      </c>
      <c r="AS68" s="11">
        <f>VLOOKUP($C68,[1]Paris!$BB$7:$BK$40,8)</f>
        <v>81</v>
      </c>
      <c r="AT68" s="11">
        <f>VLOOKUP($C68,[1]Paris!$BB$7:$BK$40,9)</f>
        <v>0</v>
      </c>
      <c r="AU68" s="11">
        <f>VLOOKUP($C68,[1]Paris!$BB$7:$BK$40,10)</f>
        <v>103</v>
      </c>
      <c r="AV68" s="12">
        <f>IF($H68=1,170,0)</f>
        <v>0</v>
      </c>
      <c r="AW68" s="12">
        <f>IF($H68=1,168,0)</f>
        <v>0</v>
      </c>
      <c r="AX68" s="12">
        <v>0</v>
      </c>
      <c r="AY68" s="12"/>
      <c r="AZ68" s="12"/>
      <c r="BA68" s="12">
        <f>IF($N68=2,146,IF($N68=3,119,IF(OR($N68=4,$N68=5,$N68=6),122,IF($N68=7,128,IF($N68=8,134,IF($N68=9,138,IF($N68=10,190,0)))))))</f>
        <v>146</v>
      </c>
      <c r="BB68" s="12">
        <v>0</v>
      </c>
      <c r="BC68" s="12">
        <f>IF($P68=1,149,IF($P68=2,153,IF($P68=3,155,IF($P68=4,157,0))))</f>
        <v>153</v>
      </c>
      <c r="BD68" s="12">
        <f>IF($R68=1,160,IF($R68=2,162))</f>
        <v>160</v>
      </c>
      <c r="BE68" s="12">
        <f>IF($U68=1,186,0)</f>
        <v>0</v>
      </c>
      <c r="BF68" s="12">
        <f>IF($V68=1,184,0)</f>
        <v>0</v>
      </c>
      <c r="BG68" s="14">
        <f t="shared" ref="BG68:BG94" si="65">BG98/$BG$5</f>
        <v>76.05034478925721</v>
      </c>
      <c r="BH68" s="21">
        <f>IF($N68=2,BH98*'4 PEF'!$E$4,IF(OR($N68=3,$N68=4,$N68=5,$N68=6),BH98*'4 PEF'!$E$5,IF(OR($N68=7,$N68=8),BH98*'4 PEF'!$E$10,IF($N68=9,BH98*'4 PEF'!$E$7,IF($N68=10,BH98*'4 PEF'!$E$6)))))</f>
        <v>275.05666031324449</v>
      </c>
      <c r="BI68" s="21">
        <f>BI98*'4 PEF'!$E$10</f>
        <v>0</v>
      </c>
      <c r="BJ68" s="21">
        <f>IF($N68=2,BJ98*'4 PEF'!$E$4,IF(OR($N68=3,$N68=4,$N68=5,$N68=6),BJ98*'4 PEF'!$E$5,IF(OR($N68=7,$N68=8),BJ98*'4 PEF'!$E$10,IF($N68=9,BJ98*'4 PEF'!$E$7,IF($N68=10,BJ98*'4 PEF'!$E$6)))))</f>
        <v>19.649999999999999</v>
      </c>
      <c r="BK68" s="21">
        <f>BK98*'4 PEF'!$E$10</f>
        <v>28.838637485712173</v>
      </c>
      <c r="BL68" s="21">
        <f>BL98*'4 PEF'!$E$10</f>
        <v>1.9956978732470381</v>
      </c>
      <c r="BM68" s="39">
        <f>BM98*'4 PEF'!$E$10</f>
        <v>0</v>
      </c>
      <c r="BN68" s="40">
        <f>SUM(BH68:BM68)</f>
        <v>325.54099567220368</v>
      </c>
      <c r="BO68" s="21">
        <f>IF($N68=2,BO98*'4 PEF'!$E$4,IF(OR($N68=3,$N68=4,$N68=5,$N68=6),BO98*'4 PEF'!$E$5,IF(OR($N68=7,$N68=8),BO98*'4 PEF'!$E$10,IF($N68=9,BO98*'4 PEF'!$E$7,IF($N68=10,BO98*'4 PEF'!$E$6)))))</f>
        <v>240.41405082003774</v>
      </c>
      <c r="BP68" s="21">
        <f>BP98*'4 PEF'!$E$10</f>
        <v>0</v>
      </c>
      <c r="BQ68" s="21">
        <f>IF($N68=2,BQ98*'4 PEF'!$E$4,IF(OR($N68=3,$N68=4,$N68=5,$N68=6),BQ98*'4 PEF'!$E$5,IF(OR($N68=7,$N68=8),BQ98*'4 PEF'!$E$10,IF($N68=9,BQ98*'4 PEF'!$E$7,IF($N68=10,BQ98*'4 PEF'!$E$6)))))</f>
        <v>30.337499999999999</v>
      </c>
      <c r="BR68" s="21">
        <f>BR98*'4 PEF'!$E$10</f>
        <v>29.658209939396549</v>
      </c>
      <c r="BS68" s="21">
        <f>BS98*'4 PEF'!$E$10</f>
        <v>1.7136576194895448</v>
      </c>
      <c r="BT68" s="39">
        <f>BT98*'4 PEF'!$E$10</f>
        <v>0</v>
      </c>
      <c r="BU68" s="40">
        <f>SUM(BO68:BT68)</f>
        <v>302.12341837892382</v>
      </c>
    </row>
    <row r="69" spans="1:73" x14ac:dyDescent="0.25">
      <c r="A69" s="195"/>
      <c r="B69" s="18">
        <v>2</v>
      </c>
      <c r="C69" s="26">
        <f>VLOOKUP(M69,[1]aux!$A$2:$B$35,2)</f>
        <v>7</v>
      </c>
      <c r="D69" s="55" t="s">
        <v>42</v>
      </c>
      <c r="E69" s="55" t="s">
        <v>38</v>
      </c>
      <c r="F69" s="54" t="s">
        <v>42</v>
      </c>
      <c r="G69" s="54" t="s">
        <v>42</v>
      </c>
      <c r="H69" s="54">
        <v>0</v>
      </c>
      <c r="I69" s="54">
        <f t="shared" ref="I69:I86" si="66">IF(D69="-",1,IF(D69="o",2,IF(D69="o+",3,IF(D69="+",4))))</f>
        <v>2</v>
      </c>
      <c r="J69" s="54">
        <f t="shared" ref="J69:J86" si="67">IF(E69="-",1,IF(E69="o",2,IF(E69="o+",3)))</f>
        <v>1</v>
      </c>
      <c r="K69" s="54">
        <f t="shared" ref="K69:K86" si="68">IF(F69="o",1,IF(F69="+",2))</f>
        <v>1</v>
      </c>
      <c r="L69" s="54">
        <f t="shared" ref="L69:L86" si="69">IF(H69=0,1,IF(H69=1,2))</f>
        <v>1</v>
      </c>
      <c r="M69" s="54">
        <f t="shared" ref="M69:M94" si="70">I69*1000+J69*100+K69*10+L69*1</f>
        <v>2111</v>
      </c>
      <c r="N69" s="54">
        <v>9</v>
      </c>
      <c r="O69" s="54">
        <v>0</v>
      </c>
      <c r="P69" s="54">
        <v>2</v>
      </c>
      <c r="Q69" s="54">
        <v>0</v>
      </c>
      <c r="R69" s="54">
        <v>1</v>
      </c>
      <c r="S69" s="54" t="s">
        <v>42</v>
      </c>
      <c r="T69" s="26">
        <f t="shared" ref="T69:T84" si="71">IF(U69=0,IF(OR(N69=2,N69=3),14,IF(N69=7,16,IF(N69=8,17,IF(N69=9,18,IF(N69=10,19,15))))),IF(U69=1,IF(OR(N69=2,N69=3),20,IF(N69=7,22,IF(N69=8,23,IF(N69=9,24,IF(N69=10,25,21)))))))</f>
        <v>18</v>
      </c>
      <c r="U69" s="54">
        <v>0</v>
      </c>
      <c r="V69" s="54">
        <v>0</v>
      </c>
      <c r="W69" s="19"/>
      <c r="X69" s="11">
        <f>VLOOKUP($C69,[2]Paris!$BB$7:$BK$40,5)</f>
        <v>13</v>
      </c>
      <c r="Y69" s="11">
        <f>VLOOKUP($C69,[2]Paris!$BB$7:$BK$40,6)</f>
        <v>33</v>
      </c>
      <c r="Z69" s="11">
        <f>VLOOKUP($C69,[2]Paris!$BB$7:$BK$40,7)</f>
        <v>63</v>
      </c>
      <c r="AA69" s="11">
        <f>VLOOKUP($C69,[2]Paris!$BB$7:$BK$40,8)</f>
        <v>80</v>
      </c>
      <c r="AB69" s="11">
        <f>VLOOKUP($C69,[2]Paris!$BB$7:$BK$40,9)</f>
        <v>0</v>
      </c>
      <c r="AC69" s="11">
        <f>VLOOKUP($C69,[2]Paris!$BB$7:$BK$40,10)</f>
        <v>102</v>
      </c>
      <c r="AD69" s="12">
        <f t="shared" ref="AD69:AD94" si="72">IF($H69=1,169,0)</f>
        <v>0</v>
      </c>
      <c r="AE69" s="12">
        <f t="shared" ref="AE69:AE94" si="73">IF($H69=1,167,0)</f>
        <v>0</v>
      </c>
      <c r="AF69" s="12">
        <v>0</v>
      </c>
      <c r="AG69" s="12" t="s">
        <v>38</v>
      </c>
      <c r="AH69" s="12" t="s">
        <v>38</v>
      </c>
      <c r="AI69" s="12">
        <f t="shared" ref="AI69:AI94" si="74">IF($N69=2,145,IF($N69=3,118,IF(OR($N69=4,$N69=5,$N69=6),121,IF($N69=7,127,IF($N69=8,133,IF($N69=9,136,IF($N69=10,189,0)))))))</f>
        <v>136</v>
      </c>
      <c r="AJ69" s="12">
        <v>0</v>
      </c>
      <c r="AK69" s="12">
        <f t="shared" ref="AK69:AK94" si="75">IF($P69=1,148,IF($P69=2,152,IF($P69=3,154,IF($P69=4,156,0))))</f>
        <v>152</v>
      </c>
      <c r="AL69" s="12">
        <f t="shared" ref="AL69:AL94" si="76">IF($R69=1,160,IF($R69=2,162))</f>
        <v>160</v>
      </c>
      <c r="AM69" s="12">
        <f t="shared" ref="AM69:AM94" si="77">IF($U69=1,185,0)</f>
        <v>0</v>
      </c>
      <c r="AN69" s="12">
        <f t="shared" ref="AN69:AN94" si="78">IF($V69=1,184,0)</f>
        <v>0</v>
      </c>
      <c r="AO69" s="14">
        <f t="shared" si="64"/>
        <v>217.15667067911073</v>
      </c>
      <c r="AP69" s="11">
        <f>VLOOKUP($C69,[1]Paris!$BB$7:$BK$40,5)</f>
        <v>13</v>
      </c>
      <c r="AQ69" s="11">
        <f>VLOOKUP($C69,[1]Paris!$BB$7:$BK$40,6)</f>
        <v>33</v>
      </c>
      <c r="AR69" s="11">
        <f>VLOOKUP($C69,[1]Paris!$BB$7:$BK$40,7)</f>
        <v>63</v>
      </c>
      <c r="AS69" s="11">
        <f>VLOOKUP($C69,[1]Paris!$BB$7:$BK$40,8)</f>
        <v>81</v>
      </c>
      <c r="AT69" s="11">
        <f>VLOOKUP($C69,[1]Paris!$BB$7:$BK$40,9)</f>
        <v>0</v>
      </c>
      <c r="AU69" s="11">
        <f>VLOOKUP($C69,[1]Paris!$BB$7:$BK$40,10)</f>
        <v>103</v>
      </c>
      <c r="AV69" s="12">
        <f t="shared" ref="AV69:AV94" si="79">IF($H69=1,170,0)</f>
        <v>0</v>
      </c>
      <c r="AW69" s="12">
        <f t="shared" ref="AW69:AW94" si="80">IF($H69=1,168,0)</f>
        <v>0</v>
      </c>
      <c r="AX69" s="12">
        <v>0</v>
      </c>
      <c r="AY69" s="12"/>
      <c r="AZ69" s="12"/>
      <c r="BA69" s="12">
        <f t="shared" ref="BA69:BA94" si="81">IF($N69=2,146,IF($N69=3,119,IF(OR($N69=4,$N69=5,$N69=6),122,IF($N69=7,128,IF($N69=8,134,IF($N69=9,138,IF($N69=10,190,0)))))))</f>
        <v>138</v>
      </c>
      <c r="BB69" s="12">
        <v>0</v>
      </c>
      <c r="BC69" s="12">
        <f t="shared" ref="BC69:BC94" si="82">IF($P69=1,149,IF($P69=2,153,IF($P69=3,155,IF($P69=4,157,0))))</f>
        <v>153</v>
      </c>
      <c r="BD69" s="12">
        <f t="shared" ref="BD69:BD94" si="83">IF($R69=1,160,IF($R69=2,162))</f>
        <v>160</v>
      </c>
      <c r="BE69" s="12">
        <f t="shared" ref="BE69:BE94" si="84">IF($U69=1,186,0)</f>
        <v>0</v>
      </c>
      <c r="BF69" s="12">
        <f t="shared" ref="BF69:BF94" si="85">IF($V69=1,184,0)</f>
        <v>0</v>
      </c>
      <c r="BG69" s="14">
        <f t="shared" si="65"/>
        <v>99.068858543886279</v>
      </c>
      <c r="BH69" s="21">
        <f>IF($N69=2,BH99*'4 PEF'!$E$4,IF(OR($N69=3,$N69=4,$N69=5,$N69=6),BH99*'4 PEF'!$E$5,IF(OR($N69=7,$N69=8),BH99*'4 PEF'!$E$10,IF($N69=9,BH99*'4 PEF'!$E$7,IF($N69=10,BH99*'4 PEF'!$E$6)))))</f>
        <v>118.72141576999529</v>
      </c>
      <c r="BI69" s="21">
        <f>BI99*'4 PEF'!$E$10</f>
        <v>0</v>
      </c>
      <c r="BJ69" s="21">
        <f>IF($N69=2,BJ99*'4 PEF'!$E$4,IF(OR($N69=3,$N69=4,$N69=5,$N69=6),BJ99*'4 PEF'!$E$5,IF(OR($N69=7,$N69=8),BJ99*'4 PEF'!$E$10,IF($N69=9,BJ99*'4 PEF'!$E$7,IF($N69=10,BJ99*'4 PEF'!$E$6)))))</f>
        <v>18.864000000000001</v>
      </c>
      <c r="BK69" s="21">
        <f>BK99*'4 PEF'!$E$10</f>
        <v>28.838637485712173</v>
      </c>
      <c r="BL69" s="21">
        <f>BL99*'4 PEF'!$E$10</f>
        <v>1.3059693851542113</v>
      </c>
      <c r="BM69" s="39">
        <f>BM99*'4 PEF'!$E$10</f>
        <v>0</v>
      </c>
      <c r="BN69" s="40">
        <f t="shared" ref="BN69:BN94" si="86">SUM(BH69:BM69)</f>
        <v>167.73002264086168</v>
      </c>
      <c r="BO69" s="21">
        <f>IF($N69=2,BO99*'4 PEF'!$E$4,IF(OR($N69=3,$N69=4,$N69=5,$N69=6),BO99*'4 PEF'!$E$5,IF(OR($N69=7,$N69=8),BO99*'4 PEF'!$E$10,IF($N69=9,BO99*'4 PEF'!$E$7,IF($N69=10,BO99*'4 PEF'!$E$6)))))</f>
        <v>89.665932277385778</v>
      </c>
      <c r="BP69" s="21">
        <f>BP99*'4 PEF'!$E$10</f>
        <v>0</v>
      </c>
      <c r="BQ69" s="21">
        <f>IF($N69=2,BQ99*'4 PEF'!$E$4,IF(OR($N69=3,$N69=4,$N69=5,$N69=6),BQ99*'4 PEF'!$E$5,IF(OR($N69=7,$N69=8),BQ99*'4 PEF'!$E$10,IF($N69=9,BQ99*'4 PEF'!$E$7,IF($N69=10,BQ99*'4 PEF'!$E$6)))))</f>
        <v>29.123999999999999</v>
      </c>
      <c r="BR69" s="21">
        <f>BR99*'4 PEF'!$E$10</f>
        <v>29.658209939396549</v>
      </c>
      <c r="BS69" s="21">
        <f>BS99*'4 PEF'!$E$10</f>
        <v>1.1127995917017592</v>
      </c>
      <c r="BT69" s="39">
        <f>BT99*'4 PEF'!$E$10</f>
        <v>0</v>
      </c>
      <c r="BU69" s="40">
        <f t="shared" ref="BU69:BU94" si="87">SUM(BO69:BT69)</f>
        <v>149.56094180848407</v>
      </c>
    </row>
    <row r="70" spans="1:73" x14ac:dyDescent="0.25">
      <c r="A70" s="195"/>
      <c r="B70" s="18">
        <v>3</v>
      </c>
      <c r="C70" s="26">
        <f>VLOOKUP(M70,[1]aux!$A$2:$B$35,2)</f>
        <v>17</v>
      </c>
      <c r="D70" s="55" t="s">
        <v>40</v>
      </c>
      <c r="E70" s="55" t="s">
        <v>38</v>
      </c>
      <c r="F70" s="54" t="s">
        <v>42</v>
      </c>
      <c r="G70" s="54" t="s">
        <v>42</v>
      </c>
      <c r="H70" s="54">
        <v>0</v>
      </c>
      <c r="I70" s="54">
        <f t="shared" si="66"/>
        <v>3</v>
      </c>
      <c r="J70" s="54">
        <f t="shared" si="67"/>
        <v>1</v>
      </c>
      <c r="K70" s="54">
        <f t="shared" si="68"/>
        <v>1</v>
      </c>
      <c r="L70" s="54">
        <f t="shared" si="69"/>
        <v>1</v>
      </c>
      <c r="M70" s="54">
        <f t="shared" si="70"/>
        <v>3111</v>
      </c>
      <c r="N70" s="54">
        <v>9</v>
      </c>
      <c r="O70" s="54">
        <v>0</v>
      </c>
      <c r="P70" s="54">
        <v>2</v>
      </c>
      <c r="Q70" s="54">
        <v>0</v>
      </c>
      <c r="R70" s="54">
        <v>1</v>
      </c>
      <c r="S70" s="54" t="s">
        <v>42</v>
      </c>
      <c r="T70" s="26">
        <f t="shared" si="71"/>
        <v>18</v>
      </c>
      <c r="U70" s="54">
        <v>0</v>
      </c>
      <c r="V70" s="54">
        <v>0</v>
      </c>
      <c r="W70" s="19"/>
      <c r="X70" s="11">
        <f>VLOOKUP($C70,[2]Paris!$BB$7:$BK$40,5)</f>
        <v>15</v>
      </c>
      <c r="Y70" s="11">
        <f>VLOOKUP($C70,[2]Paris!$BB$7:$BK$40,6)</f>
        <v>35</v>
      </c>
      <c r="Z70" s="11">
        <f>VLOOKUP($C70,[2]Paris!$BB$7:$BK$40,7)</f>
        <v>65</v>
      </c>
      <c r="AA70" s="11">
        <f>VLOOKUP($C70,[2]Paris!$BB$7:$BK$40,8)</f>
        <v>80</v>
      </c>
      <c r="AB70" s="11">
        <f>VLOOKUP($C70,[2]Paris!$BB$7:$BK$40,9)</f>
        <v>0</v>
      </c>
      <c r="AC70" s="11">
        <f>VLOOKUP($C70,[2]Paris!$BB$7:$BK$40,10)</f>
        <v>102</v>
      </c>
      <c r="AD70" s="12">
        <f t="shared" si="72"/>
        <v>0</v>
      </c>
      <c r="AE70" s="12">
        <f t="shared" si="73"/>
        <v>0</v>
      </c>
      <c r="AF70" s="12">
        <v>0</v>
      </c>
      <c r="AG70" s="12" t="s">
        <v>38</v>
      </c>
      <c r="AH70" s="12" t="s">
        <v>38</v>
      </c>
      <c r="AI70" s="12">
        <f t="shared" si="74"/>
        <v>136</v>
      </c>
      <c r="AJ70" s="12">
        <v>0</v>
      </c>
      <c r="AK70" s="12">
        <f t="shared" si="75"/>
        <v>152</v>
      </c>
      <c r="AL70" s="12">
        <f t="shared" si="76"/>
        <v>160</v>
      </c>
      <c r="AM70" s="12">
        <f t="shared" si="77"/>
        <v>0</v>
      </c>
      <c r="AN70" s="12">
        <f t="shared" si="78"/>
        <v>0</v>
      </c>
      <c r="AO70" s="14">
        <f t="shared" si="64"/>
        <v>225.15301120964162</v>
      </c>
      <c r="AP70" s="11">
        <f>VLOOKUP($C70,[1]Paris!$BB$7:$BK$40,5)</f>
        <v>15</v>
      </c>
      <c r="AQ70" s="11">
        <f>VLOOKUP($C70,[1]Paris!$BB$7:$BK$40,6)</f>
        <v>35</v>
      </c>
      <c r="AR70" s="11">
        <f>VLOOKUP($C70,[1]Paris!$BB$7:$BK$40,7)</f>
        <v>65</v>
      </c>
      <c r="AS70" s="11">
        <f>VLOOKUP($C70,[1]Paris!$BB$7:$BK$40,8)</f>
        <v>81</v>
      </c>
      <c r="AT70" s="11">
        <f>VLOOKUP($C70,[1]Paris!$BB$7:$BK$40,9)</f>
        <v>0</v>
      </c>
      <c r="AU70" s="11">
        <f>VLOOKUP($C70,[1]Paris!$BB$7:$BK$40,10)</f>
        <v>103</v>
      </c>
      <c r="AV70" s="12">
        <f t="shared" si="79"/>
        <v>0</v>
      </c>
      <c r="AW70" s="12">
        <f t="shared" si="80"/>
        <v>0</v>
      </c>
      <c r="AX70" s="12">
        <v>0</v>
      </c>
      <c r="AY70" s="12"/>
      <c r="AZ70" s="12"/>
      <c r="BA70" s="12">
        <f t="shared" si="81"/>
        <v>138</v>
      </c>
      <c r="BB70" s="12">
        <v>0</v>
      </c>
      <c r="BC70" s="12">
        <f t="shared" si="82"/>
        <v>153</v>
      </c>
      <c r="BD70" s="12">
        <f t="shared" si="83"/>
        <v>160</v>
      </c>
      <c r="BE70" s="12">
        <f t="shared" si="84"/>
        <v>0</v>
      </c>
      <c r="BF70" s="12">
        <f t="shared" si="85"/>
        <v>0</v>
      </c>
      <c r="BG70" s="14">
        <f t="shared" si="65"/>
        <v>102.50160313107951</v>
      </c>
      <c r="BH70" s="21">
        <f>IF($N70=2,BH100*'4 PEF'!$E$4,IF(OR($N70=3,$N70=4,$N70=5,$N70=6),BH100*'4 PEF'!$E$5,IF(OR($N70=7,$N70=8),BH100*'4 PEF'!$E$10,IF($N70=9,BH100*'4 PEF'!$E$7,IF($N70=10,BH100*'4 PEF'!$E$6)))))</f>
        <v>105.90103027193132</v>
      </c>
      <c r="BI70" s="21">
        <f>BI100*'4 PEF'!$E$10</f>
        <v>0</v>
      </c>
      <c r="BJ70" s="21">
        <f>IF($N70=2,BJ100*'4 PEF'!$E$4,IF(OR($N70=3,$N70=4,$N70=5,$N70=6),BJ100*'4 PEF'!$E$5,IF(OR($N70=7,$N70=8),BJ100*'4 PEF'!$E$10,IF($N70=9,BJ100*'4 PEF'!$E$7,IF($N70=10,BJ100*'4 PEF'!$E$6)))))</f>
        <v>18.864000000000001</v>
      </c>
      <c r="BK70" s="21">
        <f>BK100*'4 PEF'!$E$10</f>
        <v>28.838637485712173</v>
      </c>
      <c r="BL70" s="21">
        <f>BL100*'4 PEF'!$E$10</f>
        <v>1.2676134510995423</v>
      </c>
      <c r="BM70" s="39">
        <f>BM100*'4 PEF'!$E$10</f>
        <v>0</v>
      </c>
      <c r="BN70" s="40">
        <f t="shared" si="86"/>
        <v>154.87128120874306</v>
      </c>
      <c r="BO70" s="21">
        <f>IF($N70=2,BO100*'4 PEF'!$E$4,IF(OR($N70=3,$N70=4,$N70=5,$N70=6),BO100*'4 PEF'!$E$5,IF(OR($N70=7,$N70=8),BO100*'4 PEF'!$E$10,IF($N70=9,BO100*'4 PEF'!$E$7,IF($N70=10,BO100*'4 PEF'!$E$6)))))</f>
        <v>81.42634569535322</v>
      </c>
      <c r="BP70" s="21">
        <f>BP100*'4 PEF'!$E$10</f>
        <v>0</v>
      </c>
      <c r="BQ70" s="21">
        <f>IF($N70=2,BQ100*'4 PEF'!$E$4,IF(OR($N70=3,$N70=4,$N70=5,$N70=6),BQ100*'4 PEF'!$E$5,IF(OR($N70=7,$N70=8),BQ100*'4 PEF'!$E$10,IF($N70=9,BQ100*'4 PEF'!$E$7,IF($N70=10,BQ100*'4 PEF'!$E$6)))))</f>
        <v>29.123999999999999</v>
      </c>
      <c r="BR70" s="21">
        <f>BR100*'4 PEF'!$E$10</f>
        <v>29.658209939396549</v>
      </c>
      <c r="BS70" s="21">
        <f>BS100*'4 PEF'!$E$10</f>
        <v>1.0882842186524531</v>
      </c>
      <c r="BT70" s="39">
        <f>BT100*'4 PEF'!$E$10</f>
        <v>0</v>
      </c>
      <c r="BU70" s="40">
        <f t="shared" si="87"/>
        <v>141.29683985340222</v>
      </c>
    </row>
    <row r="71" spans="1:73" x14ac:dyDescent="0.25">
      <c r="A71" s="195"/>
      <c r="B71" s="18">
        <v>4</v>
      </c>
      <c r="C71" s="26">
        <f>VLOOKUP(M71,[1]aux!$A$2:$B$35,2)</f>
        <v>24</v>
      </c>
      <c r="D71" s="55" t="s">
        <v>40</v>
      </c>
      <c r="E71" s="55" t="s">
        <v>40</v>
      </c>
      <c r="F71" s="54" t="s">
        <v>41</v>
      </c>
      <c r="G71" s="54" t="s">
        <v>42</v>
      </c>
      <c r="H71" s="54">
        <v>0</v>
      </c>
      <c r="I71" s="54">
        <f t="shared" si="66"/>
        <v>3</v>
      </c>
      <c r="J71" s="54">
        <f t="shared" si="67"/>
        <v>3</v>
      </c>
      <c r="K71" s="54">
        <f t="shared" si="68"/>
        <v>2</v>
      </c>
      <c r="L71" s="54">
        <f t="shared" si="69"/>
        <v>1</v>
      </c>
      <c r="M71" s="54">
        <f t="shared" si="70"/>
        <v>3321</v>
      </c>
      <c r="N71" s="54">
        <v>4</v>
      </c>
      <c r="O71" s="54">
        <v>0</v>
      </c>
      <c r="P71" s="54">
        <v>2</v>
      </c>
      <c r="Q71" s="54">
        <v>0</v>
      </c>
      <c r="R71" s="54">
        <v>1</v>
      </c>
      <c r="S71" s="54" t="s">
        <v>42</v>
      </c>
      <c r="T71" s="26">
        <f t="shared" si="71"/>
        <v>15</v>
      </c>
      <c r="U71" s="54">
        <v>0</v>
      </c>
      <c r="V71" s="54">
        <v>0</v>
      </c>
      <c r="W71" s="19"/>
      <c r="X71" s="11">
        <f>VLOOKUP($C71,[2]Paris!$BB$7:$BK$40,5)</f>
        <v>15</v>
      </c>
      <c r="Y71" s="11">
        <f>VLOOKUP($C71,[2]Paris!$BB$7:$BK$40,6)</f>
        <v>35</v>
      </c>
      <c r="Z71" s="11">
        <f>VLOOKUP($C71,[2]Paris!$BB$7:$BK$40,7)</f>
        <v>65</v>
      </c>
      <c r="AA71" s="11">
        <f>VLOOKUP($C71,[2]Paris!$BB$7:$BK$40,8)</f>
        <v>90</v>
      </c>
      <c r="AB71" s="11">
        <f>VLOOKUP($C71,[2]Paris!$BB$7:$BK$40,9)</f>
        <v>116</v>
      </c>
      <c r="AC71" s="11">
        <f>VLOOKUP($C71,[2]Paris!$BB$7:$BK$40,10)</f>
        <v>108</v>
      </c>
      <c r="AD71" s="12">
        <f t="shared" si="72"/>
        <v>0</v>
      </c>
      <c r="AE71" s="12">
        <f t="shared" si="73"/>
        <v>0</v>
      </c>
      <c r="AF71" s="12">
        <v>0</v>
      </c>
      <c r="AG71" s="12" t="s">
        <v>38</v>
      </c>
      <c r="AH71" s="12" t="s">
        <v>38</v>
      </c>
      <c r="AI71" s="12">
        <f t="shared" si="74"/>
        <v>121</v>
      </c>
      <c r="AJ71" s="12">
        <v>0</v>
      </c>
      <c r="AK71" s="12">
        <f t="shared" si="75"/>
        <v>152</v>
      </c>
      <c r="AL71" s="12">
        <f t="shared" si="76"/>
        <v>160</v>
      </c>
      <c r="AM71" s="12">
        <f t="shared" si="77"/>
        <v>0</v>
      </c>
      <c r="AN71" s="12">
        <f t="shared" si="78"/>
        <v>0</v>
      </c>
      <c r="AO71" s="14">
        <f t="shared" si="64"/>
        <v>369.45168988157712</v>
      </c>
      <c r="AP71" s="11">
        <f>VLOOKUP($C71,[1]Paris!$BB$7:$BK$40,5)</f>
        <v>15</v>
      </c>
      <c r="AQ71" s="11">
        <f>VLOOKUP($C71,[1]Paris!$BB$7:$BK$40,6)</f>
        <v>35</v>
      </c>
      <c r="AR71" s="11">
        <f>VLOOKUP($C71,[1]Paris!$BB$7:$BK$40,7)</f>
        <v>65</v>
      </c>
      <c r="AS71" s="11">
        <f>VLOOKUP($C71,[1]Paris!$BB$7:$BK$40,8)</f>
        <v>91</v>
      </c>
      <c r="AT71" s="11">
        <f>VLOOKUP($C71,[1]Paris!$BB$7:$BK$40,9)</f>
        <v>117</v>
      </c>
      <c r="AU71" s="11">
        <f>VLOOKUP($C71,[1]Paris!$BB$7:$BK$40,10)</f>
        <v>109</v>
      </c>
      <c r="AV71" s="12">
        <f t="shared" si="79"/>
        <v>0</v>
      </c>
      <c r="AW71" s="12">
        <f t="shared" si="80"/>
        <v>0</v>
      </c>
      <c r="AX71" s="12">
        <v>0</v>
      </c>
      <c r="AY71" s="12"/>
      <c r="AZ71" s="12"/>
      <c r="BA71" s="12">
        <f t="shared" si="81"/>
        <v>122</v>
      </c>
      <c r="BB71" s="12">
        <v>0</v>
      </c>
      <c r="BC71" s="12">
        <f t="shared" si="82"/>
        <v>153</v>
      </c>
      <c r="BD71" s="12">
        <f t="shared" si="83"/>
        <v>160</v>
      </c>
      <c r="BE71" s="12">
        <f t="shared" si="84"/>
        <v>0</v>
      </c>
      <c r="BF71" s="12">
        <f t="shared" si="85"/>
        <v>0</v>
      </c>
      <c r="BG71" s="14">
        <f t="shared" si="65"/>
        <v>169.9337377675167</v>
      </c>
      <c r="BH71" s="21">
        <f>IF($N71=2,BH101*'4 PEF'!$E$4,IF(OR($N71=3,$N71=4,$N71=5,$N71=6),BH101*'4 PEF'!$E$5,IF(OR($N71=7,$N71=8),BH101*'4 PEF'!$E$10,IF($N71=9,BH101*'4 PEF'!$E$7,IF($N71=10,BH101*'4 PEF'!$E$6)))))</f>
        <v>54.021693584686567</v>
      </c>
      <c r="BI71" s="21">
        <f>BI101*'4 PEF'!$E$10</f>
        <v>0</v>
      </c>
      <c r="BJ71" s="21">
        <f>IF($N71=2,BJ101*'4 PEF'!$E$4,IF(OR($N71=3,$N71=4,$N71=5,$N71=6),BJ101*'4 PEF'!$E$5,IF(OR($N71=7,$N71=8),BJ101*'4 PEF'!$E$10,IF($N71=9,BJ101*'4 PEF'!$E$7,IF($N71=10,BJ101*'4 PEF'!$E$6)))))</f>
        <v>16.547368421052632</v>
      </c>
      <c r="BK71" s="21">
        <f>BK101*'4 PEF'!$E$10</f>
        <v>28.838637485712173</v>
      </c>
      <c r="BL71" s="21">
        <f>BL101*'4 PEF'!$E$10</f>
        <v>1.0250604274772397</v>
      </c>
      <c r="BM71" s="39">
        <f>BM101*'4 PEF'!$E$10</f>
        <v>0</v>
      </c>
      <c r="BN71" s="40">
        <f t="shared" si="86"/>
        <v>100.43275991892861</v>
      </c>
      <c r="BO71" s="21">
        <f>IF($N71=2,BO101*'4 PEF'!$E$4,IF(OR($N71=3,$N71=4,$N71=5,$N71=6),BO101*'4 PEF'!$E$5,IF(OR($N71=7,$N71=8),BO101*'4 PEF'!$E$10,IF($N71=9,BO101*'4 PEF'!$E$7,IF($N71=10,BO101*'4 PEF'!$E$6)))))</f>
        <v>44.033164180802466</v>
      </c>
      <c r="BP71" s="21">
        <f>BP101*'4 PEF'!$E$10</f>
        <v>0</v>
      </c>
      <c r="BQ71" s="21">
        <f>IF($N71=2,BQ101*'4 PEF'!$E$4,IF(OR($N71=3,$N71=4,$N71=5,$N71=6),BQ101*'4 PEF'!$E$5,IF(OR($N71=7,$N71=8),BQ101*'4 PEF'!$E$10,IF($N71=9,BQ101*'4 PEF'!$E$7,IF($N71=10,BQ101*'4 PEF'!$E$6)))))</f>
        <v>25.547368421052632</v>
      </c>
      <c r="BR71" s="21">
        <f>BR101*'4 PEF'!$E$10</f>
        <v>29.658209939396549</v>
      </c>
      <c r="BS71" s="21">
        <f>BS101*'4 PEF'!$E$10</f>
        <v>0.99116222105401908</v>
      </c>
      <c r="BT71" s="39">
        <f>BT101*'4 PEF'!$E$10</f>
        <v>0</v>
      </c>
      <c r="BU71" s="40">
        <f t="shared" si="87"/>
        <v>100.22990476230567</v>
      </c>
    </row>
    <row r="72" spans="1:73" x14ac:dyDescent="0.25">
      <c r="A72" s="195"/>
      <c r="B72" s="18">
        <v>5</v>
      </c>
      <c r="C72" s="26">
        <f>VLOOKUP(M72,[1]aux!$A$2:$B$35,2)</f>
        <v>32</v>
      </c>
      <c r="D72" s="55" t="s">
        <v>41</v>
      </c>
      <c r="E72" s="55" t="s">
        <v>40</v>
      </c>
      <c r="F72" s="54" t="s">
        <v>41</v>
      </c>
      <c r="G72" s="54" t="s">
        <v>42</v>
      </c>
      <c r="H72" s="54">
        <v>0</v>
      </c>
      <c r="I72" s="54">
        <f t="shared" si="66"/>
        <v>4</v>
      </c>
      <c r="J72" s="54">
        <f t="shared" si="67"/>
        <v>3</v>
      </c>
      <c r="K72" s="54">
        <f t="shared" si="68"/>
        <v>2</v>
      </c>
      <c r="L72" s="54">
        <f t="shared" si="69"/>
        <v>1</v>
      </c>
      <c r="M72" s="54">
        <f t="shared" si="70"/>
        <v>4321</v>
      </c>
      <c r="N72" s="54">
        <v>4</v>
      </c>
      <c r="O72" s="54">
        <v>0</v>
      </c>
      <c r="P72" s="54">
        <v>2</v>
      </c>
      <c r="Q72" s="54">
        <v>0</v>
      </c>
      <c r="R72" s="54">
        <v>1</v>
      </c>
      <c r="S72" s="54" t="s">
        <v>42</v>
      </c>
      <c r="T72" s="26">
        <f t="shared" si="71"/>
        <v>15</v>
      </c>
      <c r="U72" s="54">
        <v>0</v>
      </c>
      <c r="V72" s="54">
        <v>0</v>
      </c>
      <c r="W72" s="19"/>
      <c r="X72" s="11">
        <f>VLOOKUP($C72,[2]Paris!$BB$7:$BK$40,5)</f>
        <v>17</v>
      </c>
      <c r="Y72" s="11">
        <f>VLOOKUP($C72,[2]Paris!$BB$7:$BK$40,6)</f>
        <v>37</v>
      </c>
      <c r="Z72" s="11">
        <f>VLOOKUP($C72,[2]Paris!$BB$7:$BK$40,7)</f>
        <v>67</v>
      </c>
      <c r="AA72" s="11">
        <f>VLOOKUP($C72,[2]Paris!$BB$7:$BK$40,8)</f>
        <v>90</v>
      </c>
      <c r="AB72" s="11">
        <f>VLOOKUP($C72,[2]Paris!$BB$7:$BK$40,9)</f>
        <v>116</v>
      </c>
      <c r="AC72" s="11">
        <f>VLOOKUP($C72,[2]Paris!$BB$7:$BK$40,10)</f>
        <v>108</v>
      </c>
      <c r="AD72" s="12">
        <f t="shared" si="72"/>
        <v>0</v>
      </c>
      <c r="AE72" s="12">
        <f t="shared" si="73"/>
        <v>0</v>
      </c>
      <c r="AF72" s="12">
        <v>0</v>
      </c>
      <c r="AG72" s="12" t="s">
        <v>38</v>
      </c>
      <c r="AH72" s="12" t="s">
        <v>38</v>
      </c>
      <c r="AI72" s="12">
        <f t="shared" si="74"/>
        <v>121</v>
      </c>
      <c r="AJ72" s="12">
        <v>0</v>
      </c>
      <c r="AK72" s="12">
        <f t="shared" si="75"/>
        <v>152</v>
      </c>
      <c r="AL72" s="12">
        <f t="shared" si="76"/>
        <v>160</v>
      </c>
      <c r="AM72" s="12">
        <f t="shared" si="77"/>
        <v>0</v>
      </c>
      <c r="AN72" s="12">
        <f t="shared" si="78"/>
        <v>0</v>
      </c>
      <c r="AO72" s="14">
        <f t="shared" si="64"/>
        <v>376.88606727846746</v>
      </c>
      <c r="AP72" s="11">
        <f>VLOOKUP($C72,[1]Paris!$BB$7:$BK$40,5)</f>
        <v>17</v>
      </c>
      <c r="AQ72" s="11">
        <f>VLOOKUP($C72,[1]Paris!$BB$7:$BK$40,6)</f>
        <v>37</v>
      </c>
      <c r="AR72" s="11">
        <f>VLOOKUP($C72,[1]Paris!$BB$7:$BK$40,7)</f>
        <v>67</v>
      </c>
      <c r="AS72" s="11">
        <f>VLOOKUP($C72,[1]Paris!$BB$7:$BK$40,8)</f>
        <v>91</v>
      </c>
      <c r="AT72" s="11">
        <f>VLOOKUP($C72,[1]Paris!$BB$7:$BK$40,9)</f>
        <v>117</v>
      </c>
      <c r="AU72" s="11">
        <f>VLOOKUP($C72,[1]Paris!$BB$7:$BK$40,10)</f>
        <v>109</v>
      </c>
      <c r="AV72" s="12">
        <f t="shared" si="79"/>
        <v>0</v>
      </c>
      <c r="AW72" s="12">
        <f t="shared" si="80"/>
        <v>0</v>
      </c>
      <c r="AX72" s="12">
        <v>0</v>
      </c>
      <c r="AY72" s="12"/>
      <c r="AZ72" s="12"/>
      <c r="BA72" s="12">
        <f t="shared" si="81"/>
        <v>122</v>
      </c>
      <c r="BB72" s="12">
        <v>0</v>
      </c>
      <c r="BC72" s="12">
        <f t="shared" si="82"/>
        <v>153</v>
      </c>
      <c r="BD72" s="12">
        <f t="shared" si="83"/>
        <v>160</v>
      </c>
      <c r="BE72" s="12">
        <f t="shared" si="84"/>
        <v>0</v>
      </c>
      <c r="BF72" s="12">
        <f t="shared" si="85"/>
        <v>0</v>
      </c>
      <c r="BG72" s="14">
        <f t="shared" si="65"/>
        <v>173.09454926032518</v>
      </c>
      <c r="BH72" s="21">
        <f>IF($N72=2,BH102*'4 PEF'!$E$4,IF(OR($N72=3,$N72=4,$N72=5,$N72=6),BH102*'4 PEF'!$E$5,IF(OR($N72=7,$N72=8),BH102*'4 PEF'!$E$10,IF($N72=9,BH102*'4 PEF'!$E$7,IF($N72=10,BH102*'4 PEF'!$E$6)))))</f>
        <v>47.595485088431403</v>
      </c>
      <c r="BI72" s="21">
        <f>BI102*'4 PEF'!$E$10</f>
        <v>0</v>
      </c>
      <c r="BJ72" s="21">
        <f>IF($N72=2,BJ102*'4 PEF'!$E$4,IF(OR($N72=3,$N72=4,$N72=5,$N72=6),BJ102*'4 PEF'!$E$5,IF(OR($N72=7,$N72=8),BJ102*'4 PEF'!$E$10,IF($N72=9,BJ102*'4 PEF'!$E$7,IF($N72=10,BJ102*'4 PEF'!$E$6)))))</f>
        <v>16.547368421052632</v>
      </c>
      <c r="BK72" s="21">
        <f>BK102*'4 PEF'!$E$10</f>
        <v>28.838637485712173</v>
      </c>
      <c r="BL72" s="21">
        <f>BL102*'4 PEF'!$E$10</f>
        <v>1.0047403412615923</v>
      </c>
      <c r="BM72" s="39">
        <f>BM102*'4 PEF'!$E$10</f>
        <v>0</v>
      </c>
      <c r="BN72" s="40">
        <f t="shared" si="86"/>
        <v>93.986231336457806</v>
      </c>
      <c r="BO72" s="21">
        <f>IF($N72=2,BO102*'4 PEF'!$E$4,IF(OR($N72=3,$N72=4,$N72=5,$N72=6),BO102*'4 PEF'!$E$5,IF(OR($N72=7,$N72=8),BO102*'4 PEF'!$E$10,IF($N72=9,BO102*'4 PEF'!$E$7,IF($N72=10,BO102*'4 PEF'!$E$6)))))</f>
        <v>39.975182879927807</v>
      </c>
      <c r="BP72" s="21">
        <f>BP102*'4 PEF'!$E$10</f>
        <v>0</v>
      </c>
      <c r="BQ72" s="21">
        <f>IF($N72=2,BQ102*'4 PEF'!$E$4,IF(OR($N72=3,$N72=4,$N72=5,$N72=6),BQ102*'4 PEF'!$E$5,IF(OR($N72=7,$N72=8),BQ102*'4 PEF'!$E$10,IF($N72=9,BQ102*'4 PEF'!$E$7,IF($N72=10,BQ102*'4 PEF'!$E$6)))))</f>
        <v>25.547368421052632</v>
      </c>
      <c r="BR72" s="21">
        <f>BR102*'4 PEF'!$E$10</f>
        <v>29.658209939396549</v>
      </c>
      <c r="BS72" s="21">
        <f>BS102*'4 PEF'!$E$10</f>
        <v>0.97847044915252557</v>
      </c>
      <c r="BT72" s="39">
        <f>BT102*'4 PEF'!$E$10</f>
        <v>0</v>
      </c>
      <c r="BU72" s="40">
        <f t="shared" si="87"/>
        <v>96.15923168952952</v>
      </c>
    </row>
    <row r="73" spans="1:73" x14ac:dyDescent="0.25">
      <c r="A73" s="195"/>
      <c r="B73" s="18">
        <v>6</v>
      </c>
      <c r="C73" s="26">
        <f>VLOOKUP(M73,[1]aux!$A$2:$B$35,2)</f>
        <v>26</v>
      </c>
      <c r="D73" s="55" t="s">
        <v>40</v>
      </c>
      <c r="E73" s="55" t="s">
        <v>40</v>
      </c>
      <c r="F73" s="54" t="s">
        <v>41</v>
      </c>
      <c r="G73" s="54" t="s">
        <v>42</v>
      </c>
      <c r="H73" s="54">
        <v>1</v>
      </c>
      <c r="I73" s="54">
        <f t="shared" si="66"/>
        <v>3</v>
      </c>
      <c r="J73" s="54">
        <f t="shared" si="67"/>
        <v>3</v>
      </c>
      <c r="K73" s="54">
        <f t="shared" si="68"/>
        <v>2</v>
      </c>
      <c r="L73" s="54">
        <f t="shared" si="69"/>
        <v>2</v>
      </c>
      <c r="M73" s="54">
        <f t="shared" si="70"/>
        <v>3322</v>
      </c>
      <c r="N73" s="54">
        <v>4</v>
      </c>
      <c r="O73" s="54">
        <v>0</v>
      </c>
      <c r="P73" s="54">
        <v>2</v>
      </c>
      <c r="Q73" s="54">
        <v>0</v>
      </c>
      <c r="R73" s="54">
        <v>1</v>
      </c>
      <c r="S73" s="54" t="s">
        <v>42</v>
      </c>
      <c r="T73" s="26">
        <f t="shared" si="71"/>
        <v>15</v>
      </c>
      <c r="U73" s="54">
        <v>0</v>
      </c>
      <c r="V73" s="54">
        <v>0</v>
      </c>
      <c r="W73" s="19"/>
      <c r="X73" s="11">
        <f>VLOOKUP($C73,[2]Paris!$BB$7:$BK$40,5)</f>
        <v>15</v>
      </c>
      <c r="Y73" s="11">
        <f>VLOOKUP($C73,[2]Paris!$BB$7:$BK$40,6)</f>
        <v>35</v>
      </c>
      <c r="Z73" s="11">
        <f>VLOOKUP($C73,[2]Paris!$BB$7:$BK$40,7)</f>
        <v>65</v>
      </c>
      <c r="AA73" s="11">
        <f>VLOOKUP($C73,[2]Paris!$BB$7:$BK$40,8)</f>
        <v>90</v>
      </c>
      <c r="AB73" s="11">
        <f>VLOOKUP($C73,[2]Paris!$BB$7:$BK$40,9)</f>
        <v>116</v>
      </c>
      <c r="AC73" s="11">
        <f>VLOOKUP($C73,[2]Paris!$BB$7:$BK$40,10)</f>
        <v>108</v>
      </c>
      <c r="AD73" s="12">
        <f t="shared" si="72"/>
        <v>169</v>
      </c>
      <c r="AE73" s="12">
        <f t="shared" si="73"/>
        <v>167</v>
      </c>
      <c r="AF73" s="12">
        <v>0</v>
      </c>
      <c r="AG73" s="12" t="s">
        <v>38</v>
      </c>
      <c r="AH73" s="12" t="s">
        <v>38</v>
      </c>
      <c r="AI73" s="12">
        <f t="shared" si="74"/>
        <v>121</v>
      </c>
      <c r="AJ73" s="12">
        <v>0</v>
      </c>
      <c r="AK73" s="12">
        <f t="shared" si="75"/>
        <v>152</v>
      </c>
      <c r="AL73" s="12">
        <f t="shared" si="76"/>
        <v>160</v>
      </c>
      <c r="AM73" s="12">
        <f t="shared" si="77"/>
        <v>0</v>
      </c>
      <c r="AN73" s="12">
        <f t="shared" si="78"/>
        <v>0</v>
      </c>
      <c r="AO73" s="14">
        <f t="shared" si="64"/>
        <v>392.22168988157711</v>
      </c>
      <c r="AP73" s="11">
        <f>VLOOKUP($C73,[1]Paris!$BB$7:$BK$40,5)</f>
        <v>15</v>
      </c>
      <c r="AQ73" s="11">
        <f>VLOOKUP($C73,[1]Paris!$BB$7:$BK$40,6)</f>
        <v>35</v>
      </c>
      <c r="AR73" s="11">
        <f>VLOOKUP($C73,[1]Paris!$BB$7:$BK$40,7)</f>
        <v>65</v>
      </c>
      <c r="AS73" s="11">
        <f>VLOOKUP($C73,[1]Paris!$BB$7:$BK$40,8)</f>
        <v>91</v>
      </c>
      <c r="AT73" s="11">
        <f>VLOOKUP($C73,[1]Paris!$BB$7:$BK$40,9)</f>
        <v>117</v>
      </c>
      <c r="AU73" s="11">
        <f>VLOOKUP($C73,[1]Paris!$BB$7:$BK$40,10)</f>
        <v>109</v>
      </c>
      <c r="AV73" s="12">
        <f t="shared" si="79"/>
        <v>170</v>
      </c>
      <c r="AW73" s="12">
        <f t="shared" si="80"/>
        <v>168</v>
      </c>
      <c r="AX73" s="12">
        <v>0</v>
      </c>
      <c r="AY73" s="12"/>
      <c r="AZ73" s="12"/>
      <c r="BA73" s="12">
        <f t="shared" si="81"/>
        <v>122</v>
      </c>
      <c r="BB73" s="12">
        <v>0</v>
      </c>
      <c r="BC73" s="12">
        <f t="shared" si="82"/>
        <v>153</v>
      </c>
      <c r="BD73" s="12">
        <f t="shared" si="83"/>
        <v>160</v>
      </c>
      <c r="BE73" s="12">
        <f t="shared" si="84"/>
        <v>0</v>
      </c>
      <c r="BF73" s="12">
        <f t="shared" si="85"/>
        <v>0</v>
      </c>
      <c r="BG73" s="14">
        <f t="shared" si="65"/>
        <v>191.33238019175911</v>
      </c>
      <c r="BH73" s="21">
        <f>IF($N73=2,BH103*'4 PEF'!$E$4,IF(OR($N73=3,$N73=4,$N73=5,$N73=6),BH103*'4 PEF'!$E$5,IF(OR($N73=7,$N73=8),BH103*'4 PEF'!$E$10,IF($N73=9,BH103*'4 PEF'!$E$7,IF($N73=10,BH103*'4 PEF'!$E$6)))))</f>
        <v>38.936029490484941</v>
      </c>
      <c r="BI73" s="21">
        <f>BI103*'4 PEF'!$E$10</f>
        <v>0</v>
      </c>
      <c r="BJ73" s="21">
        <f>IF($N73=2,BJ103*'4 PEF'!$E$4,IF(OR($N73=3,$N73=4,$N73=5,$N73=6),BJ103*'4 PEF'!$E$5,IF(OR($N73=7,$N73=8),BJ103*'4 PEF'!$E$10,IF($N73=9,BJ103*'4 PEF'!$E$7,IF($N73=10,BJ103*'4 PEF'!$E$6)))))</f>
        <v>16.547368421052632</v>
      </c>
      <c r="BK73" s="21">
        <f>BK103*'4 PEF'!$E$10</f>
        <v>28.838637485712173</v>
      </c>
      <c r="BL73" s="21">
        <f>BL103*'4 PEF'!$E$10</f>
        <v>12.257946228027427</v>
      </c>
      <c r="BM73" s="39">
        <f>BM103*'4 PEF'!$E$10</f>
        <v>0</v>
      </c>
      <c r="BN73" s="40">
        <f t="shared" si="86"/>
        <v>96.579981625277171</v>
      </c>
      <c r="BO73" s="21">
        <f>IF($N73=2,BO103*'4 PEF'!$E$4,IF(OR($N73=3,$N73=4,$N73=5,$N73=6),BO103*'4 PEF'!$E$5,IF(OR($N73=7,$N73=8),BO103*'4 PEF'!$E$10,IF($N73=9,BO103*'4 PEF'!$E$7,IF($N73=10,BO103*'4 PEF'!$E$6)))))</f>
        <v>29.12975391729789</v>
      </c>
      <c r="BP73" s="21">
        <f>BP103*'4 PEF'!$E$10</f>
        <v>0</v>
      </c>
      <c r="BQ73" s="21">
        <f>IF($N73=2,BQ103*'4 PEF'!$E$4,IF(OR($N73=3,$N73=4,$N73=5,$N73=6),BQ103*'4 PEF'!$E$5,IF(OR($N73=7,$N73=8),BQ103*'4 PEF'!$E$10,IF($N73=9,BQ103*'4 PEF'!$E$7,IF($N73=10,BQ103*'4 PEF'!$E$6)))))</f>
        <v>25.547368421052632</v>
      </c>
      <c r="BR73" s="21">
        <f>BR103*'4 PEF'!$E$10</f>
        <v>29.658209939396549</v>
      </c>
      <c r="BS73" s="21">
        <f>BS103*'4 PEF'!$E$10</f>
        <v>12.471468700420724</v>
      </c>
      <c r="BT73" s="39">
        <f>BT103*'4 PEF'!$E$10</f>
        <v>0</v>
      </c>
      <c r="BU73" s="40">
        <f t="shared" si="87"/>
        <v>96.8068009781678</v>
      </c>
    </row>
    <row r="74" spans="1:73" x14ac:dyDescent="0.25">
      <c r="A74" s="195"/>
      <c r="B74" s="18">
        <v>7</v>
      </c>
      <c r="C74" s="26">
        <f>VLOOKUP(M74,[1]aux!$A$2:$B$35,2)</f>
        <v>34</v>
      </c>
      <c r="D74" s="55" t="s">
        <v>41</v>
      </c>
      <c r="E74" s="55" t="s">
        <v>40</v>
      </c>
      <c r="F74" s="54" t="s">
        <v>41</v>
      </c>
      <c r="G74" s="54" t="s">
        <v>42</v>
      </c>
      <c r="H74" s="54">
        <v>1</v>
      </c>
      <c r="I74" s="54">
        <f t="shared" si="66"/>
        <v>4</v>
      </c>
      <c r="J74" s="54">
        <f t="shared" si="67"/>
        <v>3</v>
      </c>
      <c r="K74" s="54">
        <f t="shared" si="68"/>
        <v>2</v>
      </c>
      <c r="L74" s="54">
        <f t="shared" si="69"/>
        <v>2</v>
      </c>
      <c r="M74" s="54">
        <f t="shared" si="70"/>
        <v>4322</v>
      </c>
      <c r="N74" s="54">
        <v>4</v>
      </c>
      <c r="O74" s="54">
        <v>0</v>
      </c>
      <c r="P74" s="54">
        <v>2</v>
      </c>
      <c r="Q74" s="54">
        <v>0</v>
      </c>
      <c r="R74" s="54">
        <v>1</v>
      </c>
      <c r="S74" s="54" t="s">
        <v>42</v>
      </c>
      <c r="T74" s="26">
        <f t="shared" si="71"/>
        <v>15</v>
      </c>
      <c r="U74" s="54">
        <v>0</v>
      </c>
      <c r="V74" s="54">
        <v>0</v>
      </c>
      <c r="W74" s="19"/>
      <c r="X74" s="11">
        <f>VLOOKUP($C74,[2]Paris!$BB$7:$BK$40,5)</f>
        <v>17</v>
      </c>
      <c r="Y74" s="11">
        <f>VLOOKUP($C74,[2]Paris!$BB$7:$BK$40,6)</f>
        <v>37</v>
      </c>
      <c r="Z74" s="11">
        <f>VLOOKUP($C74,[2]Paris!$BB$7:$BK$40,7)</f>
        <v>67</v>
      </c>
      <c r="AA74" s="11">
        <f>VLOOKUP($C74,[2]Paris!$BB$7:$BK$40,8)</f>
        <v>90</v>
      </c>
      <c r="AB74" s="11">
        <f>VLOOKUP($C74,[2]Paris!$BB$7:$BK$40,9)</f>
        <v>116</v>
      </c>
      <c r="AC74" s="11">
        <f>VLOOKUP($C74,[2]Paris!$BB$7:$BK$40,10)</f>
        <v>108</v>
      </c>
      <c r="AD74" s="12">
        <f t="shared" si="72"/>
        <v>169</v>
      </c>
      <c r="AE74" s="12">
        <f t="shared" si="73"/>
        <v>167</v>
      </c>
      <c r="AF74" s="12">
        <v>0</v>
      </c>
      <c r="AG74" s="12" t="s">
        <v>38</v>
      </c>
      <c r="AH74" s="12" t="s">
        <v>38</v>
      </c>
      <c r="AI74" s="12">
        <f t="shared" si="74"/>
        <v>121</v>
      </c>
      <c r="AJ74" s="12">
        <v>0</v>
      </c>
      <c r="AK74" s="12">
        <f t="shared" si="75"/>
        <v>152</v>
      </c>
      <c r="AL74" s="12">
        <f t="shared" si="76"/>
        <v>160</v>
      </c>
      <c r="AM74" s="12">
        <f t="shared" si="77"/>
        <v>0</v>
      </c>
      <c r="AN74" s="12">
        <f t="shared" si="78"/>
        <v>0</v>
      </c>
      <c r="AO74" s="14">
        <f t="shared" si="64"/>
        <v>399.65606727846745</v>
      </c>
      <c r="AP74" s="11">
        <f>VLOOKUP($C74,[1]Paris!$BB$7:$BK$40,5)</f>
        <v>17</v>
      </c>
      <c r="AQ74" s="11">
        <f>VLOOKUP($C74,[1]Paris!$BB$7:$BK$40,6)</f>
        <v>37</v>
      </c>
      <c r="AR74" s="11">
        <f>VLOOKUP($C74,[1]Paris!$BB$7:$BK$40,7)</f>
        <v>67</v>
      </c>
      <c r="AS74" s="11">
        <f>VLOOKUP($C74,[1]Paris!$BB$7:$BK$40,8)</f>
        <v>91</v>
      </c>
      <c r="AT74" s="11">
        <f>VLOOKUP($C74,[1]Paris!$BB$7:$BK$40,9)</f>
        <v>117</v>
      </c>
      <c r="AU74" s="11">
        <f>VLOOKUP($C74,[1]Paris!$BB$7:$BK$40,10)</f>
        <v>109</v>
      </c>
      <c r="AV74" s="12">
        <f t="shared" si="79"/>
        <v>170</v>
      </c>
      <c r="AW74" s="12">
        <f t="shared" si="80"/>
        <v>168</v>
      </c>
      <c r="AX74" s="12">
        <v>0</v>
      </c>
      <c r="AY74" s="12"/>
      <c r="AZ74" s="12"/>
      <c r="BA74" s="12">
        <f t="shared" si="81"/>
        <v>122</v>
      </c>
      <c r="BB74" s="12">
        <v>0</v>
      </c>
      <c r="BC74" s="12">
        <f t="shared" si="82"/>
        <v>153</v>
      </c>
      <c r="BD74" s="12">
        <f t="shared" si="83"/>
        <v>160</v>
      </c>
      <c r="BE74" s="12">
        <f t="shared" si="84"/>
        <v>0</v>
      </c>
      <c r="BF74" s="12">
        <f t="shared" si="85"/>
        <v>0</v>
      </c>
      <c r="BG74" s="14">
        <f t="shared" si="65"/>
        <v>194.49319168456762</v>
      </c>
      <c r="BH74" s="21">
        <f>IF($N74=2,BH104*'4 PEF'!$E$4,IF(OR($N74=3,$N74=4,$N74=5,$N74=6),BH104*'4 PEF'!$E$5,IF(OR($N74=7,$N74=8),BH104*'4 PEF'!$E$10,IF($N74=9,BH104*'4 PEF'!$E$7,IF($N74=10,BH104*'4 PEF'!$E$6)))))</f>
        <v>33.64464690617622</v>
      </c>
      <c r="BI74" s="21">
        <f>BI104*'4 PEF'!$E$10</f>
        <v>0</v>
      </c>
      <c r="BJ74" s="21">
        <f>IF($N74=2,BJ104*'4 PEF'!$E$4,IF(OR($N74=3,$N74=4,$N74=5,$N74=6),BJ104*'4 PEF'!$E$5,IF(OR($N74=7,$N74=8),BJ104*'4 PEF'!$E$10,IF($N74=9,BJ104*'4 PEF'!$E$7,IF($N74=10,BJ104*'4 PEF'!$E$6)))))</f>
        <v>16.547368421052632</v>
      </c>
      <c r="BK74" s="21">
        <f>BK104*'4 PEF'!$E$10</f>
        <v>28.838637485712173</v>
      </c>
      <c r="BL74" s="21">
        <f>BL104*'4 PEF'!$E$10</f>
        <v>12.237459511440919</v>
      </c>
      <c r="BM74" s="39">
        <f>BM104*'4 PEF'!$E$10</f>
        <v>0</v>
      </c>
      <c r="BN74" s="40">
        <f t="shared" si="86"/>
        <v>91.268112324381946</v>
      </c>
      <c r="BO74" s="21">
        <f>IF($N74=2,BO104*'4 PEF'!$E$4,IF(OR($N74=3,$N74=4,$N74=5,$N74=6),BO104*'4 PEF'!$E$5,IF(OR($N74=7,$N74=8),BO104*'4 PEF'!$E$10,IF($N74=9,BO104*'4 PEF'!$E$7,IF($N74=10,BO104*'4 PEF'!$E$6)))))</f>
        <v>25.754844145934658</v>
      </c>
      <c r="BP74" s="21">
        <f>BP104*'4 PEF'!$E$10</f>
        <v>0</v>
      </c>
      <c r="BQ74" s="21">
        <f>IF($N74=2,BQ104*'4 PEF'!$E$4,IF(OR($N74=3,$N74=4,$N74=5,$N74=6),BQ104*'4 PEF'!$E$5,IF(OR($N74=7,$N74=8),BQ104*'4 PEF'!$E$10,IF($N74=9,BQ104*'4 PEF'!$E$7,IF($N74=10,BQ104*'4 PEF'!$E$6)))))</f>
        <v>25.547368421052632</v>
      </c>
      <c r="BR74" s="21">
        <f>BR104*'4 PEF'!$E$10</f>
        <v>29.658209939396549</v>
      </c>
      <c r="BS74" s="21">
        <f>BS104*'4 PEF'!$E$10</f>
        <v>12.460894091633101</v>
      </c>
      <c r="BT74" s="39">
        <f>BT104*'4 PEF'!$E$10</f>
        <v>0</v>
      </c>
      <c r="BU74" s="40">
        <f t="shared" si="87"/>
        <v>93.421316598016944</v>
      </c>
    </row>
    <row r="75" spans="1:73" x14ac:dyDescent="0.25">
      <c r="A75" s="195"/>
      <c r="B75" s="18">
        <v>8</v>
      </c>
      <c r="C75" s="26">
        <f>VLOOKUP(M75,[1]aux!$A$2:$B$35,2)</f>
        <v>7</v>
      </c>
      <c r="D75" s="55" t="s">
        <v>42</v>
      </c>
      <c r="E75" s="55" t="s">
        <v>38</v>
      </c>
      <c r="F75" s="54" t="s">
        <v>42</v>
      </c>
      <c r="G75" s="54" t="s">
        <v>42</v>
      </c>
      <c r="H75" s="54">
        <v>0</v>
      </c>
      <c r="I75" s="54">
        <f t="shared" si="66"/>
        <v>2</v>
      </c>
      <c r="J75" s="54">
        <f t="shared" si="67"/>
        <v>1</v>
      </c>
      <c r="K75" s="54">
        <f t="shared" si="68"/>
        <v>1</v>
      </c>
      <c r="L75" s="54">
        <f t="shared" si="69"/>
        <v>1</v>
      </c>
      <c r="M75" s="54">
        <f t="shared" si="70"/>
        <v>2111</v>
      </c>
      <c r="N75" s="54">
        <v>6</v>
      </c>
      <c r="O75" s="54">
        <v>0</v>
      </c>
      <c r="P75" s="54">
        <v>1</v>
      </c>
      <c r="Q75" s="54">
        <v>0</v>
      </c>
      <c r="R75" s="54">
        <v>2</v>
      </c>
      <c r="S75" s="54" t="s">
        <v>42</v>
      </c>
      <c r="T75" s="26">
        <f t="shared" si="71"/>
        <v>15</v>
      </c>
      <c r="U75" s="54">
        <v>0</v>
      </c>
      <c r="V75" s="54">
        <v>0</v>
      </c>
      <c r="W75" s="19"/>
      <c r="X75" s="11">
        <f>VLOOKUP($C75,[2]Paris!$BB$7:$BK$40,5)</f>
        <v>13</v>
      </c>
      <c r="Y75" s="11">
        <f>VLOOKUP($C75,[2]Paris!$BB$7:$BK$40,6)</f>
        <v>33</v>
      </c>
      <c r="Z75" s="11">
        <f>VLOOKUP($C75,[2]Paris!$BB$7:$BK$40,7)</f>
        <v>63</v>
      </c>
      <c r="AA75" s="11">
        <f>VLOOKUP($C75,[2]Paris!$BB$7:$BK$40,8)</f>
        <v>80</v>
      </c>
      <c r="AB75" s="11">
        <f>VLOOKUP($C75,[2]Paris!$BB$7:$BK$40,9)</f>
        <v>0</v>
      </c>
      <c r="AC75" s="11">
        <f>VLOOKUP($C75,[2]Paris!$BB$7:$BK$40,10)</f>
        <v>102</v>
      </c>
      <c r="AD75" s="12">
        <f t="shared" si="72"/>
        <v>0</v>
      </c>
      <c r="AE75" s="12">
        <f t="shared" si="73"/>
        <v>0</v>
      </c>
      <c r="AF75" s="12">
        <v>0</v>
      </c>
      <c r="AG75" s="12" t="s">
        <v>38</v>
      </c>
      <c r="AH75" s="12" t="s">
        <v>38</v>
      </c>
      <c r="AI75" s="12">
        <f t="shared" si="74"/>
        <v>121</v>
      </c>
      <c r="AJ75" s="12">
        <v>0</v>
      </c>
      <c r="AK75" s="12">
        <f t="shared" si="75"/>
        <v>148</v>
      </c>
      <c r="AL75" s="12">
        <f t="shared" si="76"/>
        <v>162</v>
      </c>
      <c r="AM75" s="12">
        <f t="shared" si="77"/>
        <v>0</v>
      </c>
      <c r="AN75" s="12">
        <f t="shared" si="78"/>
        <v>0</v>
      </c>
      <c r="AO75" s="14">
        <f t="shared" si="64"/>
        <v>249.83007938345139</v>
      </c>
      <c r="AP75" s="11">
        <f>VLOOKUP($C75,[1]Paris!$BB$7:$BK$40,5)</f>
        <v>13</v>
      </c>
      <c r="AQ75" s="11">
        <f>VLOOKUP($C75,[1]Paris!$BB$7:$BK$40,6)</f>
        <v>33</v>
      </c>
      <c r="AR75" s="11">
        <f>VLOOKUP($C75,[1]Paris!$BB$7:$BK$40,7)</f>
        <v>63</v>
      </c>
      <c r="AS75" s="11">
        <f>VLOOKUP($C75,[1]Paris!$BB$7:$BK$40,8)</f>
        <v>81</v>
      </c>
      <c r="AT75" s="11">
        <f>VLOOKUP($C75,[1]Paris!$BB$7:$BK$40,9)</f>
        <v>0</v>
      </c>
      <c r="AU75" s="11">
        <f>VLOOKUP($C75,[1]Paris!$BB$7:$BK$40,10)</f>
        <v>103</v>
      </c>
      <c r="AV75" s="12">
        <f t="shared" si="79"/>
        <v>0</v>
      </c>
      <c r="AW75" s="12">
        <f t="shared" si="80"/>
        <v>0</v>
      </c>
      <c r="AX75" s="12">
        <v>0</v>
      </c>
      <c r="AY75" s="12"/>
      <c r="AZ75" s="12"/>
      <c r="BA75" s="12">
        <f t="shared" si="81"/>
        <v>122</v>
      </c>
      <c r="BB75" s="12">
        <v>0</v>
      </c>
      <c r="BC75" s="12">
        <f t="shared" si="82"/>
        <v>149</v>
      </c>
      <c r="BD75" s="12">
        <f t="shared" si="83"/>
        <v>162</v>
      </c>
      <c r="BE75" s="12">
        <f t="shared" si="84"/>
        <v>0</v>
      </c>
      <c r="BF75" s="12">
        <f t="shared" si="85"/>
        <v>0</v>
      </c>
      <c r="BG75" s="14">
        <f t="shared" si="65"/>
        <v>124.32095440762066</v>
      </c>
      <c r="BH75" s="21">
        <f>IF($N75=2,BH105*'4 PEF'!$E$4,IF(OR($N75=3,$N75=4,$N75=5,$N75=6),BH105*'4 PEF'!$E$5,IF(OR($N75=7,$N75=8),BH105*'4 PEF'!$E$10,IF($N75=9,BH105*'4 PEF'!$E$7,IF($N75=10,BH105*'4 PEF'!$E$6)))))</f>
        <v>83.222714031928902</v>
      </c>
      <c r="BI75" s="21">
        <f>BI105*'4 PEF'!$E$10</f>
        <v>0</v>
      </c>
      <c r="BJ75" s="21">
        <f>IF($N75=2,BJ105*'4 PEF'!$E$4,IF(OR($N75=3,$N75=4,$N75=5,$N75=6),BJ105*'4 PEF'!$E$5,IF(OR($N75=7,$N75=8),BJ105*'4 PEF'!$E$10,IF($N75=9,BJ105*'4 PEF'!$E$7,IF($N75=10,BJ105*'4 PEF'!$E$6)))))</f>
        <v>16.547368421052632</v>
      </c>
      <c r="BK75" s="21">
        <f>BK105*'4 PEF'!$E$10</f>
        <v>28.838637485712173</v>
      </c>
      <c r="BL75" s="21">
        <f>BL105*'4 PEF'!$E$10</f>
        <v>1.3059693851542113</v>
      </c>
      <c r="BM75" s="39">
        <f>BM105*'4 PEF'!$E$10</f>
        <v>0</v>
      </c>
      <c r="BN75" s="40">
        <f t="shared" si="86"/>
        <v>129.91468932384794</v>
      </c>
      <c r="BO75" s="21">
        <f>IF($N75=2,BO105*'4 PEF'!$E$4,IF(OR($N75=3,$N75=4,$N75=5,$N75=6),BO105*'4 PEF'!$E$5,IF(OR($N75=7,$N75=8),BO105*'4 PEF'!$E$10,IF($N75=9,BO105*'4 PEF'!$E$7,IF($N75=10,BO105*'4 PEF'!$E$6)))))</f>
        <v>62.855064454286335</v>
      </c>
      <c r="BP75" s="21">
        <f>BP105*'4 PEF'!$E$10</f>
        <v>0</v>
      </c>
      <c r="BQ75" s="21">
        <f>IF($N75=2,BQ105*'4 PEF'!$E$4,IF(OR($N75=3,$N75=4,$N75=5,$N75=6),BQ105*'4 PEF'!$E$5,IF(OR($N75=7,$N75=8),BQ105*'4 PEF'!$E$10,IF($N75=9,BQ105*'4 PEF'!$E$7,IF($N75=10,BQ105*'4 PEF'!$E$6)))))</f>
        <v>25.547368421052632</v>
      </c>
      <c r="BR75" s="21">
        <f>BR105*'4 PEF'!$E$10</f>
        <v>29.658209939396549</v>
      </c>
      <c r="BS75" s="21">
        <f>BS105*'4 PEF'!$E$10</f>
        <v>1.1127995917017592</v>
      </c>
      <c r="BT75" s="39">
        <f>BT105*'4 PEF'!$E$10</f>
        <v>0</v>
      </c>
      <c r="BU75" s="40">
        <f t="shared" si="87"/>
        <v>119.17344240643729</v>
      </c>
    </row>
    <row r="76" spans="1:73" x14ac:dyDescent="0.25">
      <c r="A76" s="195"/>
      <c r="B76" s="18">
        <v>9</v>
      </c>
      <c r="C76" s="26">
        <f>VLOOKUP(M76,[1]aux!$A$2:$B$35,2)</f>
        <v>17</v>
      </c>
      <c r="D76" s="55" t="s">
        <v>40</v>
      </c>
      <c r="E76" s="55" t="s">
        <v>38</v>
      </c>
      <c r="F76" s="54" t="s">
        <v>42</v>
      </c>
      <c r="G76" s="54" t="s">
        <v>42</v>
      </c>
      <c r="H76" s="54">
        <v>0</v>
      </c>
      <c r="I76" s="54">
        <f t="shared" si="66"/>
        <v>3</v>
      </c>
      <c r="J76" s="54">
        <f t="shared" si="67"/>
        <v>1</v>
      </c>
      <c r="K76" s="54">
        <f t="shared" si="68"/>
        <v>1</v>
      </c>
      <c r="L76" s="54">
        <f t="shared" si="69"/>
        <v>1</v>
      </c>
      <c r="M76" s="54">
        <f t="shared" si="70"/>
        <v>3111</v>
      </c>
      <c r="N76" s="54">
        <v>6</v>
      </c>
      <c r="O76" s="54">
        <v>0</v>
      </c>
      <c r="P76" s="54">
        <v>1</v>
      </c>
      <c r="Q76" s="54">
        <v>0</v>
      </c>
      <c r="R76" s="54">
        <v>2</v>
      </c>
      <c r="S76" s="54" t="s">
        <v>42</v>
      </c>
      <c r="T76" s="26">
        <f t="shared" si="71"/>
        <v>15</v>
      </c>
      <c r="U76" s="54">
        <v>0</v>
      </c>
      <c r="V76" s="54">
        <v>0</v>
      </c>
      <c r="W76" s="19"/>
      <c r="X76" s="11">
        <f>VLOOKUP($C76,[2]Paris!$BB$7:$BK$40,5)</f>
        <v>15</v>
      </c>
      <c r="Y76" s="11">
        <f>VLOOKUP($C76,[2]Paris!$BB$7:$BK$40,6)</f>
        <v>35</v>
      </c>
      <c r="Z76" s="11">
        <f>VLOOKUP($C76,[2]Paris!$BB$7:$BK$40,7)</f>
        <v>65</v>
      </c>
      <c r="AA76" s="11">
        <f>VLOOKUP($C76,[2]Paris!$BB$7:$BK$40,8)</f>
        <v>80</v>
      </c>
      <c r="AB76" s="11">
        <f>VLOOKUP($C76,[2]Paris!$BB$7:$BK$40,9)</f>
        <v>0</v>
      </c>
      <c r="AC76" s="11">
        <f>VLOOKUP($C76,[2]Paris!$BB$7:$BK$40,10)</f>
        <v>102</v>
      </c>
      <c r="AD76" s="12">
        <f t="shared" si="72"/>
        <v>0</v>
      </c>
      <c r="AE76" s="12">
        <f t="shared" si="73"/>
        <v>0</v>
      </c>
      <c r="AF76" s="12">
        <v>0</v>
      </c>
      <c r="AG76" s="12" t="s">
        <v>38</v>
      </c>
      <c r="AH76" s="12" t="s">
        <v>38</v>
      </c>
      <c r="AI76" s="12">
        <f t="shared" si="74"/>
        <v>121</v>
      </c>
      <c r="AJ76" s="12">
        <v>0</v>
      </c>
      <c r="AK76" s="12">
        <f t="shared" si="75"/>
        <v>148</v>
      </c>
      <c r="AL76" s="12">
        <f t="shared" si="76"/>
        <v>162</v>
      </c>
      <c r="AM76" s="12">
        <f t="shared" si="77"/>
        <v>0</v>
      </c>
      <c r="AN76" s="12">
        <f t="shared" si="78"/>
        <v>0</v>
      </c>
      <c r="AO76" s="14">
        <f t="shared" si="64"/>
        <v>248.35797192085474</v>
      </c>
      <c r="AP76" s="11">
        <f>VLOOKUP($C76,[1]Paris!$BB$7:$BK$40,5)</f>
        <v>15</v>
      </c>
      <c r="AQ76" s="11">
        <f>VLOOKUP($C76,[1]Paris!$BB$7:$BK$40,6)</f>
        <v>35</v>
      </c>
      <c r="AR76" s="11">
        <f>VLOOKUP($C76,[1]Paris!$BB$7:$BK$40,7)</f>
        <v>65</v>
      </c>
      <c r="AS76" s="11">
        <f>VLOOKUP($C76,[1]Paris!$BB$7:$BK$40,8)</f>
        <v>81</v>
      </c>
      <c r="AT76" s="11">
        <f>VLOOKUP($C76,[1]Paris!$BB$7:$BK$40,9)</f>
        <v>0</v>
      </c>
      <c r="AU76" s="11">
        <f>VLOOKUP($C76,[1]Paris!$BB$7:$BK$40,10)</f>
        <v>103</v>
      </c>
      <c r="AV76" s="12">
        <f t="shared" si="79"/>
        <v>0</v>
      </c>
      <c r="AW76" s="12">
        <f t="shared" si="80"/>
        <v>0</v>
      </c>
      <c r="AX76" s="12">
        <v>0</v>
      </c>
      <c r="AY76" s="12"/>
      <c r="AZ76" s="12"/>
      <c r="BA76" s="12">
        <f t="shared" si="81"/>
        <v>122</v>
      </c>
      <c r="BB76" s="12">
        <v>0</v>
      </c>
      <c r="BC76" s="12">
        <f t="shared" si="82"/>
        <v>149</v>
      </c>
      <c r="BD76" s="12">
        <f t="shared" si="83"/>
        <v>162</v>
      </c>
      <c r="BE76" s="12">
        <f t="shared" si="84"/>
        <v>0</v>
      </c>
      <c r="BF76" s="12">
        <f t="shared" si="85"/>
        <v>0</v>
      </c>
      <c r="BG76" s="14">
        <f t="shared" si="65"/>
        <v>123.69227441920796</v>
      </c>
      <c r="BH76" s="21">
        <f>IF($N76=2,BH106*'4 PEF'!$E$4,IF(OR($N76=3,$N76=4,$N76=5,$N76=6),BH106*'4 PEF'!$E$5,IF(OR($N76=7,$N76=8),BH106*'4 PEF'!$E$10,IF($N76=9,BH106*'4 PEF'!$E$7,IF($N76=10,BH106*'4 PEF'!$E$6)))))</f>
        <v>74.235731614607388</v>
      </c>
      <c r="BI76" s="21">
        <f>BI106*'4 PEF'!$E$10</f>
        <v>0</v>
      </c>
      <c r="BJ76" s="21">
        <f>IF($N76=2,BJ106*'4 PEF'!$E$4,IF(OR($N76=3,$N76=4,$N76=5,$N76=6),BJ106*'4 PEF'!$E$5,IF(OR($N76=7,$N76=8),BJ106*'4 PEF'!$E$10,IF($N76=9,BJ106*'4 PEF'!$E$7,IF($N76=10,BJ106*'4 PEF'!$E$6)))))</f>
        <v>16.547368421052632</v>
      </c>
      <c r="BK76" s="21">
        <f>BK106*'4 PEF'!$E$10</f>
        <v>28.838637485712173</v>
      </c>
      <c r="BL76" s="21">
        <f>BL106*'4 PEF'!$E$10</f>
        <v>1.2676134510995423</v>
      </c>
      <c r="BM76" s="39">
        <f>BM106*'4 PEF'!$E$10</f>
        <v>0</v>
      </c>
      <c r="BN76" s="40">
        <f t="shared" si="86"/>
        <v>120.88935097247173</v>
      </c>
      <c r="BO76" s="21">
        <f>IF($N76=2,BO106*'4 PEF'!$E$4,IF(OR($N76=3,$N76=4,$N76=5,$N76=6),BO106*'4 PEF'!$E$5,IF(OR($N76=7,$N76=8),BO106*'4 PEF'!$E$10,IF($N76=9,BO106*'4 PEF'!$E$7,IF($N76=10,BO106*'4 PEF'!$E$6)))))</f>
        <v>57.079183553520352</v>
      </c>
      <c r="BP76" s="21">
        <f>BP106*'4 PEF'!$E$10</f>
        <v>0</v>
      </c>
      <c r="BQ76" s="21">
        <f>IF($N76=2,BQ106*'4 PEF'!$E$4,IF(OR($N76=3,$N76=4,$N76=5,$N76=6),BQ106*'4 PEF'!$E$5,IF(OR($N76=7,$N76=8),BQ106*'4 PEF'!$E$10,IF($N76=9,BQ106*'4 PEF'!$E$7,IF($N76=10,BQ106*'4 PEF'!$E$6)))))</f>
        <v>25.547368421052632</v>
      </c>
      <c r="BR76" s="21">
        <f>BR106*'4 PEF'!$E$10</f>
        <v>29.658209939396549</v>
      </c>
      <c r="BS76" s="21">
        <f>BS106*'4 PEF'!$E$10</f>
        <v>1.0882842186524531</v>
      </c>
      <c r="BT76" s="39">
        <f>BT106*'4 PEF'!$E$10</f>
        <v>0</v>
      </c>
      <c r="BU76" s="40">
        <f t="shared" si="87"/>
        <v>113.37304613262198</v>
      </c>
    </row>
    <row r="77" spans="1:73" x14ac:dyDescent="0.25">
      <c r="A77" s="195"/>
      <c r="B77" s="18">
        <v>10</v>
      </c>
      <c r="C77" s="26">
        <f>VLOOKUP(M77,[1]aux!$A$2:$B$35,2)</f>
        <v>24</v>
      </c>
      <c r="D77" s="55" t="s">
        <v>40</v>
      </c>
      <c r="E77" s="55" t="s">
        <v>40</v>
      </c>
      <c r="F77" s="54" t="s">
        <v>41</v>
      </c>
      <c r="G77" s="54" t="s">
        <v>42</v>
      </c>
      <c r="H77" s="54">
        <v>0</v>
      </c>
      <c r="I77" s="54">
        <f t="shared" si="66"/>
        <v>3</v>
      </c>
      <c r="J77" s="54">
        <f t="shared" si="67"/>
        <v>3</v>
      </c>
      <c r="K77" s="54">
        <f t="shared" si="68"/>
        <v>2</v>
      </c>
      <c r="L77" s="54">
        <f t="shared" si="69"/>
        <v>1</v>
      </c>
      <c r="M77" s="54">
        <f t="shared" si="70"/>
        <v>3321</v>
      </c>
      <c r="N77" s="54">
        <v>6</v>
      </c>
      <c r="O77" s="54">
        <v>0</v>
      </c>
      <c r="P77" s="54">
        <v>1</v>
      </c>
      <c r="Q77" s="54">
        <v>0</v>
      </c>
      <c r="R77" s="54">
        <v>2</v>
      </c>
      <c r="S77" s="54" t="s">
        <v>42</v>
      </c>
      <c r="T77" s="26">
        <f t="shared" si="71"/>
        <v>15</v>
      </c>
      <c r="U77" s="54">
        <v>0</v>
      </c>
      <c r="V77" s="54">
        <v>0</v>
      </c>
      <c r="W77" s="19"/>
      <c r="X77" s="11">
        <f>VLOOKUP($C77,[2]Paris!$BB$7:$BK$40,5)</f>
        <v>15</v>
      </c>
      <c r="Y77" s="11">
        <f>VLOOKUP($C77,[2]Paris!$BB$7:$BK$40,6)</f>
        <v>35</v>
      </c>
      <c r="Z77" s="11">
        <f>VLOOKUP($C77,[2]Paris!$BB$7:$BK$40,7)</f>
        <v>65</v>
      </c>
      <c r="AA77" s="11">
        <f>VLOOKUP($C77,[2]Paris!$BB$7:$BK$40,8)</f>
        <v>90</v>
      </c>
      <c r="AB77" s="11">
        <f>VLOOKUP($C77,[2]Paris!$BB$7:$BK$40,9)</f>
        <v>116</v>
      </c>
      <c r="AC77" s="11">
        <f>VLOOKUP($C77,[2]Paris!$BB$7:$BK$40,10)</f>
        <v>108</v>
      </c>
      <c r="AD77" s="12">
        <f t="shared" si="72"/>
        <v>0</v>
      </c>
      <c r="AE77" s="12">
        <f t="shared" si="73"/>
        <v>0</v>
      </c>
      <c r="AF77" s="12">
        <v>0</v>
      </c>
      <c r="AG77" s="12" t="s">
        <v>38</v>
      </c>
      <c r="AH77" s="12" t="s">
        <v>38</v>
      </c>
      <c r="AI77" s="12">
        <f t="shared" si="74"/>
        <v>121</v>
      </c>
      <c r="AJ77" s="12">
        <v>0</v>
      </c>
      <c r="AK77" s="12">
        <f t="shared" si="75"/>
        <v>148</v>
      </c>
      <c r="AL77" s="12">
        <f t="shared" si="76"/>
        <v>162</v>
      </c>
      <c r="AM77" s="12">
        <f t="shared" si="77"/>
        <v>0</v>
      </c>
      <c r="AN77" s="12">
        <f t="shared" si="78"/>
        <v>0</v>
      </c>
      <c r="AO77" s="14">
        <f t="shared" si="64"/>
        <v>384.76311845300569</v>
      </c>
      <c r="AP77" s="11">
        <f>VLOOKUP($C77,[1]Paris!$BB$7:$BK$40,5)</f>
        <v>15</v>
      </c>
      <c r="AQ77" s="11">
        <f>VLOOKUP($C77,[1]Paris!$BB$7:$BK$40,6)</f>
        <v>35</v>
      </c>
      <c r="AR77" s="11">
        <f>VLOOKUP($C77,[1]Paris!$BB$7:$BK$40,7)</f>
        <v>65</v>
      </c>
      <c r="AS77" s="11">
        <f>VLOOKUP($C77,[1]Paris!$BB$7:$BK$40,8)</f>
        <v>91</v>
      </c>
      <c r="AT77" s="11">
        <f>VLOOKUP($C77,[1]Paris!$BB$7:$BK$40,9)</f>
        <v>117</v>
      </c>
      <c r="AU77" s="11">
        <f>VLOOKUP($C77,[1]Paris!$BB$7:$BK$40,10)</f>
        <v>109</v>
      </c>
      <c r="AV77" s="12">
        <f t="shared" si="79"/>
        <v>0</v>
      </c>
      <c r="AW77" s="12">
        <f t="shared" si="80"/>
        <v>0</v>
      </c>
      <c r="AX77" s="12">
        <v>0</v>
      </c>
      <c r="AY77" s="12"/>
      <c r="AZ77" s="12"/>
      <c r="BA77" s="12">
        <f t="shared" si="81"/>
        <v>122</v>
      </c>
      <c r="BB77" s="12">
        <v>0</v>
      </c>
      <c r="BC77" s="12">
        <f t="shared" si="82"/>
        <v>149</v>
      </c>
      <c r="BD77" s="12">
        <f t="shared" si="83"/>
        <v>162</v>
      </c>
      <c r="BE77" s="12">
        <f t="shared" si="84"/>
        <v>0</v>
      </c>
      <c r="BF77" s="12">
        <f t="shared" si="85"/>
        <v>0</v>
      </c>
      <c r="BG77" s="14">
        <f t="shared" si="65"/>
        <v>189.75323271701166</v>
      </c>
      <c r="BH77" s="21">
        <f>IF($N77=2,BH107*'4 PEF'!$E$4,IF(OR($N77=3,$N77=4,$N77=5,$N77=6),BH107*'4 PEF'!$E$5,IF(OR($N77=7,$N77=8),BH107*'4 PEF'!$E$10,IF($N77=9,BH107*'4 PEF'!$E$7,IF($N77=10,BH107*'4 PEF'!$E$6)))))</f>
        <v>43.170378296270393</v>
      </c>
      <c r="BI77" s="21">
        <f>BI107*'4 PEF'!$E$10</f>
        <v>0</v>
      </c>
      <c r="BJ77" s="21">
        <f>IF($N77=2,BJ107*'4 PEF'!$E$4,IF(OR($N77=3,$N77=4,$N77=5,$N77=6),BJ107*'4 PEF'!$E$5,IF(OR($N77=7,$N77=8),BJ107*'4 PEF'!$E$10,IF($N77=9,BJ107*'4 PEF'!$E$7,IF($N77=10,BJ107*'4 PEF'!$E$6)))))</f>
        <v>16.547368421052632</v>
      </c>
      <c r="BK77" s="21">
        <f>BK107*'4 PEF'!$E$10</f>
        <v>28.838637485712173</v>
      </c>
      <c r="BL77" s="21">
        <f>BL107*'4 PEF'!$E$10</f>
        <v>1.0250604274772397</v>
      </c>
      <c r="BM77" s="39">
        <f>BM107*'4 PEF'!$E$10</f>
        <v>0</v>
      </c>
      <c r="BN77" s="40">
        <f t="shared" si="86"/>
        <v>89.581444630512436</v>
      </c>
      <c r="BO77" s="21">
        <f>IF($N77=2,BO107*'4 PEF'!$E$4,IF(OR($N77=3,$N77=4,$N77=5,$N77=6),BO107*'4 PEF'!$E$5,IF(OR($N77=7,$N77=8),BO107*'4 PEF'!$E$10,IF($N77=9,BO107*'4 PEF'!$E$7,IF($N77=10,BO107*'4 PEF'!$E$6)))))</f>
        <v>35.188240670149568</v>
      </c>
      <c r="BP77" s="21">
        <f>BP107*'4 PEF'!$E$10</f>
        <v>0</v>
      </c>
      <c r="BQ77" s="21">
        <f>IF($N77=2,BQ107*'4 PEF'!$E$4,IF(OR($N77=3,$N77=4,$N77=5,$N77=6),BQ107*'4 PEF'!$E$5,IF(OR($N77=7,$N77=8),BQ107*'4 PEF'!$E$10,IF($N77=9,BQ107*'4 PEF'!$E$7,IF($N77=10,BQ107*'4 PEF'!$E$6)))))</f>
        <v>25.547368421052632</v>
      </c>
      <c r="BR77" s="21">
        <f>BR107*'4 PEF'!$E$10</f>
        <v>29.658209939396549</v>
      </c>
      <c r="BS77" s="21">
        <f>BS107*'4 PEF'!$E$10</f>
        <v>0.99116222105401908</v>
      </c>
      <c r="BT77" s="39">
        <f>BT107*'4 PEF'!$E$10</f>
        <v>0</v>
      </c>
      <c r="BU77" s="40">
        <f t="shared" si="87"/>
        <v>91.384981251652775</v>
      </c>
    </row>
    <row r="78" spans="1:73" x14ac:dyDescent="0.25">
      <c r="A78" s="195"/>
      <c r="B78" s="18">
        <v>11</v>
      </c>
      <c r="C78" s="26">
        <f>VLOOKUP(M78,[1]aux!$A$2:$B$35,2)</f>
        <v>32</v>
      </c>
      <c r="D78" s="55" t="s">
        <v>41</v>
      </c>
      <c r="E78" s="55" t="s">
        <v>40</v>
      </c>
      <c r="F78" s="54" t="s">
        <v>41</v>
      </c>
      <c r="G78" s="54" t="s">
        <v>42</v>
      </c>
      <c r="H78" s="54">
        <v>0</v>
      </c>
      <c r="I78" s="54">
        <f t="shared" si="66"/>
        <v>4</v>
      </c>
      <c r="J78" s="54">
        <f t="shared" si="67"/>
        <v>3</v>
      </c>
      <c r="K78" s="54">
        <f t="shared" si="68"/>
        <v>2</v>
      </c>
      <c r="L78" s="54">
        <f t="shared" si="69"/>
        <v>1</v>
      </c>
      <c r="M78" s="54">
        <f t="shared" si="70"/>
        <v>4321</v>
      </c>
      <c r="N78" s="54">
        <v>6</v>
      </c>
      <c r="O78" s="54">
        <v>0</v>
      </c>
      <c r="P78" s="54">
        <v>1</v>
      </c>
      <c r="Q78" s="54">
        <v>0</v>
      </c>
      <c r="R78" s="54">
        <v>2</v>
      </c>
      <c r="S78" s="54" t="s">
        <v>42</v>
      </c>
      <c r="T78" s="26">
        <f t="shared" si="71"/>
        <v>15</v>
      </c>
      <c r="U78" s="54">
        <v>0</v>
      </c>
      <c r="V78" s="54">
        <v>0</v>
      </c>
      <c r="W78" s="19"/>
      <c r="X78" s="11">
        <f>VLOOKUP($C78,[2]Paris!$BB$7:$BK$40,5)</f>
        <v>17</v>
      </c>
      <c r="Y78" s="11">
        <f>VLOOKUP($C78,[2]Paris!$BB$7:$BK$40,6)</f>
        <v>37</v>
      </c>
      <c r="Z78" s="11">
        <f>VLOOKUP($C78,[2]Paris!$BB$7:$BK$40,7)</f>
        <v>67</v>
      </c>
      <c r="AA78" s="11">
        <f>VLOOKUP($C78,[2]Paris!$BB$7:$BK$40,8)</f>
        <v>90</v>
      </c>
      <c r="AB78" s="11">
        <f>VLOOKUP($C78,[2]Paris!$BB$7:$BK$40,9)</f>
        <v>116</v>
      </c>
      <c r="AC78" s="11">
        <f>VLOOKUP($C78,[2]Paris!$BB$7:$BK$40,10)</f>
        <v>108</v>
      </c>
      <c r="AD78" s="12">
        <f t="shared" si="72"/>
        <v>0</v>
      </c>
      <c r="AE78" s="12">
        <f t="shared" si="73"/>
        <v>0</v>
      </c>
      <c r="AF78" s="12">
        <v>0</v>
      </c>
      <c r="AG78" s="12" t="s">
        <v>38</v>
      </c>
      <c r="AH78" s="12" t="s">
        <v>38</v>
      </c>
      <c r="AI78" s="12">
        <f t="shared" si="74"/>
        <v>121</v>
      </c>
      <c r="AJ78" s="12">
        <v>0</v>
      </c>
      <c r="AK78" s="12">
        <f t="shared" si="75"/>
        <v>148</v>
      </c>
      <c r="AL78" s="12">
        <f t="shared" si="76"/>
        <v>162</v>
      </c>
      <c r="AM78" s="12">
        <f t="shared" si="77"/>
        <v>0</v>
      </c>
      <c r="AN78" s="12">
        <f t="shared" si="78"/>
        <v>0</v>
      </c>
      <c r="AO78" s="14">
        <f t="shared" si="64"/>
        <v>392.19749584989603</v>
      </c>
      <c r="AP78" s="11">
        <f>VLOOKUP($C78,[1]Paris!$BB$7:$BK$40,5)</f>
        <v>17</v>
      </c>
      <c r="AQ78" s="11">
        <f>VLOOKUP($C78,[1]Paris!$BB$7:$BK$40,6)</f>
        <v>37</v>
      </c>
      <c r="AR78" s="11">
        <f>VLOOKUP($C78,[1]Paris!$BB$7:$BK$40,7)</f>
        <v>67</v>
      </c>
      <c r="AS78" s="11">
        <f>VLOOKUP($C78,[1]Paris!$BB$7:$BK$40,8)</f>
        <v>91</v>
      </c>
      <c r="AT78" s="11">
        <f>VLOOKUP($C78,[1]Paris!$BB$7:$BK$40,9)</f>
        <v>117</v>
      </c>
      <c r="AU78" s="11">
        <f>VLOOKUP($C78,[1]Paris!$BB$7:$BK$40,10)</f>
        <v>109</v>
      </c>
      <c r="AV78" s="12">
        <f t="shared" si="79"/>
        <v>0</v>
      </c>
      <c r="AW78" s="12">
        <f t="shared" si="80"/>
        <v>0</v>
      </c>
      <c r="AX78" s="12">
        <v>0</v>
      </c>
      <c r="AY78" s="12"/>
      <c r="AZ78" s="12"/>
      <c r="BA78" s="12">
        <f t="shared" si="81"/>
        <v>122</v>
      </c>
      <c r="BB78" s="12">
        <v>0</v>
      </c>
      <c r="BC78" s="12">
        <f t="shared" si="82"/>
        <v>149</v>
      </c>
      <c r="BD78" s="12">
        <f t="shared" si="83"/>
        <v>162</v>
      </c>
      <c r="BE78" s="12">
        <f t="shared" si="84"/>
        <v>0</v>
      </c>
      <c r="BF78" s="12">
        <f t="shared" si="85"/>
        <v>0</v>
      </c>
      <c r="BG78" s="14">
        <f t="shared" si="65"/>
        <v>192.91404420982016</v>
      </c>
      <c r="BH78" s="21">
        <f>IF($N78=2,BH108*'4 PEF'!$E$4,IF(OR($N78=3,$N78=4,$N78=5,$N78=6),BH108*'4 PEF'!$E$5,IF(OR($N78=7,$N78=8),BH108*'4 PEF'!$E$10,IF($N78=9,BH108*'4 PEF'!$E$7,IF($N78=10,BH108*'4 PEF'!$E$6)))))</f>
        <v>38.03499964770684</v>
      </c>
      <c r="BI78" s="21">
        <f>BI108*'4 PEF'!$E$10</f>
        <v>0</v>
      </c>
      <c r="BJ78" s="21">
        <f>IF($N78=2,BJ108*'4 PEF'!$E$4,IF(OR($N78=3,$N78=4,$N78=5,$N78=6),BJ108*'4 PEF'!$E$5,IF(OR($N78=7,$N78=8),BJ108*'4 PEF'!$E$10,IF($N78=9,BJ108*'4 PEF'!$E$7,IF($N78=10,BJ108*'4 PEF'!$E$6)))))</f>
        <v>16.547368421052632</v>
      </c>
      <c r="BK78" s="21">
        <f>BK108*'4 PEF'!$E$10</f>
        <v>28.838637485712173</v>
      </c>
      <c r="BL78" s="21">
        <f>BL108*'4 PEF'!$E$10</f>
        <v>1.0047403412615923</v>
      </c>
      <c r="BM78" s="39">
        <f>BM108*'4 PEF'!$E$10</f>
        <v>0</v>
      </c>
      <c r="BN78" s="40">
        <f t="shared" si="86"/>
        <v>84.425745895733243</v>
      </c>
      <c r="BO78" s="21">
        <f>IF($N78=2,BO108*'4 PEF'!$E$4,IF(OR($N78=3,$N78=4,$N78=5,$N78=6),BO108*'4 PEF'!$E$5,IF(OR($N78=7,$N78=8),BO108*'4 PEF'!$E$10,IF($N78=9,BO108*'4 PEF'!$E$7,IF($N78=10,BO108*'4 PEF'!$E$6)))))</f>
        <v>31.945384397912857</v>
      </c>
      <c r="BP78" s="21">
        <f>BP108*'4 PEF'!$E$10</f>
        <v>0</v>
      </c>
      <c r="BQ78" s="21">
        <f>IF($N78=2,BQ108*'4 PEF'!$E$4,IF(OR($N78=3,$N78=4,$N78=5,$N78=6),BQ108*'4 PEF'!$E$5,IF(OR($N78=7,$N78=8),BQ108*'4 PEF'!$E$10,IF($N78=9,BQ108*'4 PEF'!$E$7,IF($N78=10,BQ108*'4 PEF'!$E$6)))))</f>
        <v>25.547368421052632</v>
      </c>
      <c r="BR78" s="21">
        <f>BR108*'4 PEF'!$E$10</f>
        <v>29.658209939396549</v>
      </c>
      <c r="BS78" s="21">
        <f>BS108*'4 PEF'!$E$10</f>
        <v>0.97847044915252557</v>
      </c>
      <c r="BT78" s="39">
        <f>BT108*'4 PEF'!$E$10</f>
        <v>0</v>
      </c>
      <c r="BU78" s="40">
        <f t="shared" si="87"/>
        <v>88.129433207514552</v>
      </c>
    </row>
    <row r="79" spans="1:73" x14ac:dyDescent="0.25">
      <c r="A79" s="195"/>
      <c r="B79" s="18">
        <v>12</v>
      </c>
      <c r="C79" s="26">
        <f>VLOOKUP(M79,[1]aux!$A$2:$B$35,2)</f>
        <v>26</v>
      </c>
      <c r="D79" s="55" t="s">
        <v>40</v>
      </c>
      <c r="E79" s="55" t="s">
        <v>40</v>
      </c>
      <c r="F79" s="54" t="s">
        <v>41</v>
      </c>
      <c r="G79" s="54" t="s">
        <v>42</v>
      </c>
      <c r="H79" s="54">
        <v>1</v>
      </c>
      <c r="I79" s="54">
        <f t="shared" si="66"/>
        <v>3</v>
      </c>
      <c r="J79" s="54">
        <f t="shared" si="67"/>
        <v>3</v>
      </c>
      <c r="K79" s="54">
        <f t="shared" si="68"/>
        <v>2</v>
      </c>
      <c r="L79" s="54">
        <f t="shared" si="69"/>
        <v>2</v>
      </c>
      <c r="M79" s="54">
        <f t="shared" si="70"/>
        <v>3322</v>
      </c>
      <c r="N79" s="54">
        <v>6</v>
      </c>
      <c r="O79" s="54">
        <v>0</v>
      </c>
      <c r="P79" s="54">
        <v>1</v>
      </c>
      <c r="Q79" s="54">
        <v>0</v>
      </c>
      <c r="R79" s="54">
        <v>2</v>
      </c>
      <c r="S79" s="54" t="s">
        <v>42</v>
      </c>
      <c r="T79" s="26">
        <f t="shared" si="71"/>
        <v>15</v>
      </c>
      <c r="U79" s="54">
        <v>0</v>
      </c>
      <c r="V79" s="54">
        <v>0</v>
      </c>
      <c r="W79" s="19"/>
      <c r="X79" s="11">
        <f>VLOOKUP($C79,[2]Paris!$BB$7:$BK$40,5)</f>
        <v>15</v>
      </c>
      <c r="Y79" s="11">
        <f>VLOOKUP($C79,[2]Paris!$BB$7:$BK$40,6)</f>
        <v>35</v>
      </c>
      <c r="Z79" s="11">
        <f>VLOOKUP($C79,[2]Paris!$BB$7:$BK$40,7)</f>
        <v>65</v>
      </c>
      <c r="AA79" s="11">
        <f>VLOOKUP($C79,[2]Paris!$BB$7:$BK$40,8)</f>
        <v>90</v>
      </c>
      <c r="AB79" s="11">
        <f>VLOOKUP($C79,[2]Paris!$BB$7:$BK$40,9)</f>
        <v>116</v>
      </c>
      <c r="AC79" s="11">
        <f>VLOOKUP($C79,[2]Paris!$BB$7:$BK$40,10)</f>
        <v>108</v>
      </c>
      <c r="AD79" s="12">
        <f t="shared" si="72"/>
        <v>169</v>
      </c>
      <c r="AE79" s="12">
        <f t="shared" si="73"/>
        <v>167</v>
      </c>
      <c r="AF79" s="12">
        <v>0</v>
      </c>
      <c r="AG79" s="12" t="s">
        <v>38</v>
      </c>
      <c r="AH79" s="12" t="s">
        <v>38</v>
      </c>
      <c r="AI79" s="12">
        <f t="shared" si="74"/>
        <v>121</v>
      </c>
      <c r="AJ79" s="12">
        <v>0</v>
      </c>
      <c r="AK79" s="12">
        <f t="shared" si="75"/>
        <v>148</v>
      </c>
      <c r="AL79" s="12">
        <f t="shared" si="76"/>
        <v>162</v>
      </c>
      <c r="AM79" s="12">
        <f t="shared" si="77"/>
        <v>0</v>
      </c>
      <c r="AN79" s="12">
        <f t="shared" si="78"/>
        <v>0</v>
      </c>
      <c r="AO79" s="14">
        <f t="shared" si="64"/>
        <v>407.53311845300567</v>
      </c>
      <c r="AP79" s="11">
        <f>VLOOKUP($C79,[1]Paris!$BB$7:$BK$40,5)</f>
        <v>15</v>
      </c>
      <c r="AQ79" s="11">
        <f>VLOOKUP($C79,[1]Paris!$BB$7:$BK$40,6)</f>
        <v>35</v>
      </c>
      <c r="AR79" s="11">
        <f>VLOOKUP($C79,[1]Paris!$BB$7:$BK$40,7)</f>
        <v>65</v>
      </c>
      <c r="AS79" s="11">
        <f>VLOOKUP($C79,[1]Paris!$BB$7:$BK$40,8)</f>
        <v>91</v>
      </c>
      <c r="AT79" s="11">
        <f>VLOOKUP($C79,[1]Paris!$BB$7:$BK$40,9)</f>
        <v>117</v>
      </c>
      <c r="AU79" s="11">
        <f>VLOOKUP($C79,[1]Paris!$BB$7:$BK$40,10)</f>
        <v>109</v>
      </c>
      <c r="AV79" s="12">
        <f t="shared" si="79"/>
        <v>170</v>
      </c>
      <c r="AW79" s="12">
        <f t="shared" si="80"/>
        <v>168</v>
      </c>
      <c r="AX79" s="12">
        <v>0</v>
      </c>
      <c r="AY79" s="12"/>
      <c r="AZ79" s="12"/>
      <c r="BA79" s="12">
        <f t="shared" si="81"/>
        <v>122</v>
      </c>
      <c r="BB79" s="12">
        <v>0</v>
      </c>
      <c r="BC79" s="12">
        <f t="shared" si="82"/>
        <v>149</v>
      </c>
      <c r="BD79" s="12">
        <f t="shared" si="83"/>
        <v>162</v>
      </c>
      <c r="BE79" s="12">
        <f t="shared" si="84"/>
        <v>0</v>
      </c>
      <c r="BF79" s="12">
        <f t="shared" si="85"/>
        <v>0</v>
      </c>
      <c r="BG79" s="14">
        <f t="shared" si="65"/>
        <v>211.15187514125407</v>
      </c>
      <c r="BH79" s="21">
        <f>IF($N79=2,BH109*'4 PEF'!$E$4,IF(OR($N79=3,$N79=4,$N79=5,$N79=6),BH109*'4 PEF'!$E$5,IF(OR($N79=7,$N79=8),BH109*'4 PEF'!$E$10,IF($N79=9,BH109*'4 PEF'!$E$7,IF($N79=10,BH109*'4 PEF'!$E$6)))))</f>
        <v>31.114965320810526</v>
      </c>
      <c r="BI79" s="21">
        <f>BI109*'4 PEF'!$E$10</f>
        <v>0</v>
      </c>
      <c r="BJ79" s="21">
        <f>IF($N79=2,BJ109*'4 PEF'!$E$4,IF(OR($N79=3,$N79=4,$N79=5,$N79=6),BJ109*'4 PEF'!$E$5,IF(OR($N79=7,$N79=8),BJ109*'4 PEF'!$E$10,IF($N79=9,BJ109*'4 PEF'!$E$7,IF($N79=10,BJ109*'4 PEF'!$E$6)))))</f>
        <v>16.547368421052632</v>
      </c>
      <c r="BK79" s="21">
        <f>BK109*'4 PEF'!$E$10</f>
        <v>28.838637485712173</v>
      </c>
      <c r="BL79" s="21">
        <f>BL109*'4 PEF'!$E$10</f>
        <v>12.257946228027427</v>
      </c>
      <c r="BM79" s="39">
        <f>BM109*'4 PEF'!$E$10</f>
        <v>0</v>
      </c>
      <c r="BN79" s="40">
        <f t="shared" si="86"/>
        <v>88.758917455602756</v>
      </c>
      <c r="BO79" s="21">
        <f>IF($N79=2,BO109*'4 PEF'!$E$4,IF(OR($N79=3,$N79=4,$N79=5,$N79=6),BO109*'4 PEF'!$E$5,IF(OR($N79=7,$N79=8),BO109*'4 PEF'!$E$10,IF($N79=9,BO109*'4 PEF'!$E$7,IF($N79=10,BO109*'4 PEF'!$E$6)))))</f>
        <v>23.278472273655037</v>
      </c>
      <c r="BP79" s="21">
        <f>BP109*'4 PEF'!$E$10</f>
        <v>0</v>
      </c>
      <c r="BQ79" s="21">
        <f>IF($N79=2,BQ109*'4 PEF'!$E$4,IF(OR($N79=3,$N79=4,$N79=5,$N79=6),BQ109*'4 PEF'!$E$5,IF(OR($N79=7,$N79=8),BQ109*'4 PEF'!$E$10,IF($N79=9,BQ109*'4 PEF'!$E$7,IF($N79=10,BQ109*'4 PEF'!$E$6)))))</f>
        <v>25.547368421052632</v>
      </c>
      <c r="BR79" s="21">
        <f>BR109*'4 PEF'!$E$10</f>
        <v>29.658209939396549</v>
      </c>
      <c r="BS79" s="21">
        <f>BS109*'4 PEF'!$E$10</f>
        <v>12.471468700420724</v>
      </c>
      <c r="BT79" s="39">
        <f>BT109*'4 PEF'!$E$10</f>
        <v>0</v>
      </c>
      <c r="BU79" s="40">
        <f t="shared" si="87"/>
        <v>90.955519334524951</v>
      </c>
    </row>
    <row r="80" spans="1:73" x14ac:dyDescent="0.25">
      <c r="A80" s="195"/>
      <c r="B80" s="18">
        <v>13</v>
      </c>
      <c r="C80" s="26">
        <f>VLOOKUP(M80,[1]aux!$A$2:$B$35,2)</f>
        <v>34</v>
      </c>
      <c r="D80" s="55" t="s">
        <v>41</v>
      </c>
      <c r="E80" s="55" t="s">
        <v>40</v>
      </c>
      <c r="F80" s="54" t="s">
        <v>41</v>
      </c>
      <c r="G80" s="54" t="s">
        <v>42</v>
      </c>
      <c r="H80" s="54">
        <v>1</v>
      </c>
      <c r="I80" s="54">
        <f t="shared" si="66"/>
        <v>4</v>
      </c>
      <c r="J80" s="54">
        <f t="shared" si="67"/>
        <v>3</v>
      </c>
      <c r="K80" s="54">
        <f t="shared" si="68"/>
        <v>2</v>
      </c>
      <c r="L80" s="54">
        <f t="shared" si="69"/>
        <v>2</v>
      </c>
      <c r="M80" s="54">
        <f t="shared" si="70"/>
        <v>4322</v>
      </c>
      <c r="N80" s="54">
        <v>6</v>
      </c>
      <c r="O80" s="54">
        <v>0</v>
      </c>
      <c r="P80" s="54">
        <v>1</v>
      </c>
      <c r="Q80" s="54">
        <v>0</v>
      </c>
      <c r="R80" s="54">
        <v>2</v>
      </c>
      <c r="S80" s="54" t="s">
        <v>42</v>
      </c>
      <c r="T80" s="26">
        <f t="shared" si="71"/>
        <v>15</v>
      </c>
      <c r="U80" s="54">
        <v>0</v>
      </c>
      <c r="V80" s="54">
        <v>0</v>
      </c>
      <c r="W80" s="19"/>
      <c r="X80" s="11">
        <f>VLOOKUP($C80,[2]Paris!$BB$7:$BK$40,5)</f>
        <v>17</v>
      </c>
      <c r="Y80" s="11">
        <f>VLOOKUP($C80,[2]Paris!$BB$7:$BK$40,6)</f>
        <v>37</v>
      </c>
      <c r="Z80" s="11">
        <f>VLOOKUP($C80,[2]Paris!$BB$7:$BK$40,7)</f>
        <v>67</v>
      </c>
      <c r="AA80" s="11">
        <f>VLOOKUP($C80,[2]Paris!$BB$7:$BK$40,8)</f>
        <v>90</v>
      </c>
      <c r="AB80" s="11">
        <f>VLOOKUP($C80,[2]Paris!$BB$7:$BK$40,9)</f>
        <v>116</v>
      </c>
      <c r="AC80" s="11">
        <f>VLOOKUP($C80,[2]Paris!$BB$7:$BK$40,10)</f>
        <v>108</v>
      </c>
      <c r="AD80" s="12">
        <f t="shared" si="72"/>
        <v>169</v>
      </c>
      <c r="AE80" s="12">
        <f t="shared" si="73"/>
        <v>167</v>
      </c>
      <c r="AF80" s="12">
        <v>0</v>
      </c>
      <c r="AG80" s="12" t="s">
        <v>38</v>
      </c>
      <c r="AH80" s="12" t="s">
        <v>38</v>
      </c>
      <c r="AI80" s="12">
        <f t="shared" si="74"/>
        <v>121</v>
      </c>
      <c r="AJ80" s="12">
        <v>0</v>
      </c>
      <c r="AK80" s="12">
        <f t="shared" si="75"/>
        <v>148</v>
      </c>
      <c r="AL80" s="12">
        <f t="shared" si="76"/>
        <v>162</v>
      </c>
      <c r="AM80" s="12">
        <f t="shared" si="77"/>
        <v>0</v>
      </c>
      <c r="AN80" s="12">
        <f t="shared" si="78"/>
        <v>0</v>
      </c>
      <c r="AO80" s="14">
        <f t="shared" si="64"/>
        <v>414.96749584989601</v>
      </c>
      <c r="AP80" s="11">
        <f>VLOOKUP($C80,[1]Paris!$BB$7:$BK$40,5)</f>
        <v>17</v>
      </c>
      <c r="AQ80" s="11">
        <f>VLOOKUP($C80,[1]Paris!$BB$7:$BK$40,6)</f>
        <v>37</v>
      </c>
      <c r="AR80" s="11">
        <f>VLOOKUP($C80,[1]Paris!$BB$7:$BK$40,7)</f>
        <v>67</v>
      </c>
      <c r="AS80" s="11">
        <f>VLOOKUP($C80,[1]Paris!$BB$7:$BK$40,8)</f>
        <v>91</v>
      </c>
      <c r="AT80" s="11">
        <f>VLOOKUP($C80,[1]Paris!$BB$7:$BK$40,9)</f>
        <v>117</v>
      </c>
      <c r="AU80" s="11">
        <f>VLOOKUP($C80,[1]Paris!$BB$7:$BK$40,10)</f>
        <v>109</v>
      </c>
      <c r="AV80" s="12">
        <f t="shared" si="79"/>
        <v>170</v>
      </c>
      <c r="AW80" s="12">
        <f t="shared" si="80"/>
        <v>168</v>
      </c>
      <c r="AX80" s="12">
        <v>0</v>
      </c>
      <c r="AY80" s="12"/>
      <c r="AZ80" s="12"/>
      <c r="BA80" s="12">
        <f t="shared" si="81"/>
        <v>122</v>
      </c>
      <c r="BB80" s="12">
        <v>0</v>
      </c>
      <c r="BC80" s="12">
        <f t="shared" si="82"/>
        <v>149</v>
      </c>
      <c r="BD80" s="12">
        <f t="shared" si="83"/>
        <v>162</v>
      </c>
      <c r="BE80" s="12">
        <f t="shared" si="84"/>
        <v>0</v>
      </c>
      <c r="BF80" s="12">
        <f t="shared" si="85"/>
        <v>0</v>
      </c>
      <c r="BG80" s="14">
        <f t="shared" si="65"/>
        <v>214.31268663406257</v>
      </c>
      <c r="BH80" s="21">
        <f>IF($N80=2,BH110*'4 PEF'!$E$4,IF(OR($N80=3,$N80=4,$N80=5,$N80=6),BH110*'4 PEF'!$E$5,IF(OR($N80=7,$N80=8),BH110*'4 PEF'!$E$10,IF($N80=9,BH110*'4 PEF'!$E$7,IF($N80=10,BH110*'4 PEF'!$E$6)))))</f>
        <v>26.886460571754355</v>
      </c>
      <c r="BI80" s="21">
        <f>BI110*'4 PEF'!$E$10</f>
        <v>0</v>
      </c>
      <c r="BJ80" s="21">
        <f>IF($N80=2,BJ110*'4 PEF'!$E$4,IF(OR($N80=3,$N80=4,$N80=5,$N80=6),BJ110*'4 PEF'!$E$5,IF(OR($N80=7,$N80=8),BJ110*'4 PEF'!$E$10,IF($N80=9,BJ110*'4 PEF'!$E$7,IF($N80=10,BJ110*'4 PEF'!$E$6)))))</f>
        <v>16.547368421052632</v>
      </c>
      <c r="BK80" s="21">
        <f>BK110*'4 PEF'!$E$10</f>
        <v>28.838637485712173</v>
      </c>
      <c r="BL80" s="21">
        <f>BL110*'4 PEF'!$E$10</f>
        <v>12.237459511440919</v>
      </c>
      <c r="BM80" s="39">
        <f>BM110*'4 PEF'!$E$10</f>
        <v>0</v>
      </c>
      <c r="BN80" s="40">
        <f t="shared" si="86"/>
        <v>84.509925989960081</v>
      </c>
      <c r="BO80" s="21">
        <f>IF($N80=2,BO110*'4 PEF'!$E$4,IF(OR($N80=3,$N80=4,$N80=5,$N80=6),BO110*'4 PEF'!$E$5,IF(OR($N80=7,$N80=8),BO110*'4 PEF'!$E$10,IF($N80=9,BO110*'4 PEF'!$E$7,IF($N80=10,BO110*'4 PEF'!$E$6)))))</f>
        <v>20.581479234791285</v>
      </c>
      <c r="BP80" s="21">
        <f>BP110*'4 PEF'!$E$10</f>
        <v>0</v>
      </c>
      <c r="BQ80" s="21">
        <f>IF($N80=2,BQ110*'4 PEF'!$E$4,IF(OR($N80=3,$N80=4,$N80=5,$N80=6),BQ110*'4 PEF'!$E$5,IF(OR($N80=7,$N80=8),BQ110*'4 PEF'!$E$10,IF($N80=9,BQ110*'4 PEF'!$E$7,IF($N80=10,BQ110*'4 PEF'!$E$6)))))</f>
        <v>25.547368421052632</v>
      </c>
      <c r="BR80" s="21">
        <f>BR110*'4 PEF'!$E$10</f>
        <v>29.658209939396549</v>
      </c>
      <c r="BS80" s="21">
        <f>BS110*'4 PEF'!$E$10</f>
        <v>12.460894091633101</v>
      </c>
      <c r="BT80" s="39">
        <f>BT110*'4 PEF'!$E$10</f>
        <v>0</v>
      </c>
      <c r="BU80" s="40">
        <f t="shared" si="87"/>
        <v>88.247951686873563</v>
      </c>
    </row>
    <row r="81" spans="1:73" x14ac:dyDescent="0.25">
      <c r="A81" s="195"/>
      <c r="B81" s="18">
        <v>14</v>
      </c>
      <c r="C81" s="26">
        <f>VLOOKUP(M81,[1]aux!$A$2:$B$35,2)</f>
        <v>24</v>
      </c>
      <c r="D81" s="55" t="s">
        <v>40</v>
      </c>
      <c r="E81" s="55" t="s">
        <v>40</v>
      </c>
      <c r="F81" s="54" t="s">
        <v>41</v>
      </c>
      <c r="G81" s="54" t="s">
        <v>42</v>
      </c>
      <c r="H81" s="54">
        <v>0</v>
      </c>
      <c r="I81" s="54">
        <f t="shared" si="66"/>
        <v>3</v>
      </c>
      <c r="J81" s="54">
        <f t="shared" si="67"/>
        <v>3</v>
      </c>
      <c r="K81" s="54">
        <f t="shared" si="68"/>
        <v>2</v>
      </c>
      <c r="L81" s="54">
        <f t="shared" si="69"/>
        <v>1</v>
      </c>
      <c r="M81" s="54">
        <f t="shared" si="70"/>
        <v>3321</v>
      </c>
      <c r="N81" s="54">
        <v>8</v>
      </c>
      <c r="O81" s="54">
        <v>13</v>
      </c>
      <c r="P81" s="54">
        <v>1</v>
      </c>
      <c r="Q81" s="54">
        <v>1</v>
      </c>
      <c r="R81" s="54">
        <v>2</v>
      </c>
      <c r="S81" s="54" t="s">
        <v>42</v>
      </c>
      <c r="T81" s="26">
        <f t="shared" si="71"/>
        <v>17</v>
      </c>
      <c r="U81" s="54">
        <v>0</v>
      </c>
      <c r="V81" s="54">
        <v>0</v>
      </c>
      <c r="W81" s="19"/>
      <c r="X81" s="11">
        <f>VLOOKUP($C81,[2]Paris!$BB$7:$BK$40,5)</f>
        <v>15</v>
      </c>
      <c r="Y81" s="11">
        <f>VLOOKUP($C81,[2]Paris!$BB$7:$BK$40,6)</f>
        <v>35</v>
      </c>
      <c r="Z81" s="11">
        <f>VLOOKUP($C81,[2]Paris!$BB$7:$BK$40,7)</f>
        <v>65</v>
      </c>
      <c r="AA81" s="11">
        <f>VLOOKUP($C81,[2]Paris!$BB$7:$BK$40,8)</f>
        <v>90</v>
      </c>
      <c r="AB81" s="11">
        <f>VLOOKUP($C81,[2]Paris!$BB$7:$BK$40,9)</f>
        <v>116</v>
      </c>
      <c r="AC81" s="11">
        <f>VLOOKUP($C81,[2]Paris!$BB$7:$BK$40,10)</f>
        <v>108</v>
      </c>
      <c r="AD81" s="12">
        <f t="shared" si="72"/>
        <v>0</v>
      </c>
      <c r="AE81" s="12">
        <f t="shared" si="73"/>
        <v>0</v>
      </c>
      <c r="AF81" s="12">
        <v>0</v>
      </c>
      <c r="AG81" s="12" t="s">
        <v>38</v>
      </c>
      <c r="AH81" s="12" t="s">
        <v>38</v>
      </c>
      <c r="AI81" s="12">
        <f t="shared" si="74"/>
        <v>133</v>
      </c>
      <c r="AJ81" s="12">
        <v>0</v>
      </c>
      <c r="AK81" s="12">
        <f t="shared" si="75"/>
        <v>148</v>
      </c>
      <c r="AL81" s="12">
        <f t="shared" si="76"/>
        <v>162</v>
      </c>
      <c r="AM81" s="12">
        <f t="shared" si="77"/>
        <v>0</v>
      </c>
      <c r="AN81" s="12">
        <f t="shared" si="78"/>
        <v>0</v>
      </c>
      <c r="AO81" s="14">
        <f t="shared" si="64"/>
        <v>411.31319519039658</v>
      </c>
      <c r="AP81" s="11">
        <f>VLOOKUP($C81,[1]Paris!$BB$7:$BK$40,5)</f>
        <v>15</v>
      </c>
      <c r="AQ81" s="11">
        <f>VLOOKUP($C81,[1]Paris!$BB$7:$BK$40,6)</f>
        <v>35</v>
      </c>
      <c r="AR81" s="11">
        <f>VLOOKUP($C81,[1]Paris!$BB$7:$BK$40,7)</f>
        <v>65</v>
      </c>
      <c r="AS81" s="11">
        <f>VLOOKUP($C81,[1]Paris!$BB$7:$BK$40,8)</f>
        <v>91</v>
      </c>
      <c r="AT81" s="11">
        <f>VLOOKUP($C81,[1]Paris!$BB$7:$BK$40,9)</f>
        <v>117</v>
      </c>
      <c r="AU81" s="11">
        <f>VLOOKUP($C81,[1]Paris!$BB$7:$BK$40,10)</f>
        <v>109</v>
      </c>
      <c r="AV81" s="12">
        <f t="shared" si="79"/>
        <v>0</v>
      </c>
      <c r="AW81" s="12">
        <f t="shared" si="80"/>
        <v>0</v>
      </c>
      <c r="AX81" s="12">
        <v>0</v>
      </c>
      <c r="AY81" s="12"/>
      <c r="AZ81" s="12"/>
      <c r="BA81" s="12">
        <f t="shared" si="81"/>
        <v>134</v>
      </c>
      <c r="BB81" s="12">
        <v>0</v>
      </c>
      <c r="BC81" s="12">
        <f t="shared" si="82"/>
        <v>149</v>
      </c>
      <c r="BD81" s="12">
        <f t="shared" si="83"/>
        <v>162</v>
      </c>
      <c r="BE81" s="12">
        <f t="shared" si="84"/>
        <v>0</v>
      </c>
      <c r="BF81" s="12">
        <f t="shared" si="85"/>
        <v>0</v>
      </c>
      <c r="BG81" s="14">
        <f t="shared" si="65"/>
        <v>203.31763035624593</v>
      </c>
      <c r="BH81" s="21">
        <f>IF($N81=2,BH111*'4 PEF'!$E$4,IF(OR($N81=3,$N81=4,$N81=5,$N81=6),BH111*'4 PEF'!$E$5,IF(OR($N81=7,$N81=8),BH111*'4 PEF'!$E$10,IF($N81=9,BH111*'4 PEF'!$E$7,IF($N81=10,BH111*'4 PEF'!$E$6)))))</f>
        <v>31.400406201576835</v>
      </c>
      <c r="BI81" s="21">
        <f>BI111*'4 PEF'!$E$10</f>
        <v>1.2011573101010684</v>
      </c>
      <c r="BJ81" s="21">
        <f>IF($N81=2,BJ111*'4 PEF'!$E$4,IF(OR($N81=3,$N81=4,$N81=5,$N81=6),BJ111*'4 PEF'!$E$5,IF(OR($N81=7,$N81=8),BJ111*'4 PEF'!$E$10,IF($N81=9,BJ111*'4 PEF'!$E$7,IF($N81=10,BJ111*'4 PEF'!$E$6)))))</f>
        <v>11.549595094136331</v>
      </c>
      <c r="BK81" s="21">
        <f>BK111*'4 PEF'!$E$10</f>
        <v>28.838637485712173</v>
      </c>
      <c r="BL81" s="21">
        <f>BL111*'4 PEF'!$E$10</f>
        <v>1.0250604274772397</v>
      </c>
      <c r="BM81" s="39">
        <f>BM111*'4 PEF'!$E$10</f>
        <v>0</v>
      </c>
      <c r="BN81" s="40">
        <f t="shared" si="86"/>
        <v>74.014856519003644</v>
      </c>
      <c r="BO81" s="21">
        <f>IF($N81=2,BO111*'4 PEF'!$E$4,IF(OR($N81=3,$N81=4,$N81=5,$N81=6),BO111*'4 PEF'!$E$5,IF(OR($N81=7,$N81=8),BO111*'4 PEF'!$E$10,IF($N81=9,BO111*'4 PEF'!$E$7,IF($N81=10,BO111*'4 PEF'!$E$6)))))</f>
        <v>24.635910345021053</v>
      </c>
      <c r="BP81" s="21">
        <f>BP111*'4 PEF'!$E$10</f>
        <v>0.3082112145931305</v>
      </c>
      <c r="BQ81" s="21">
        <f>IF($N81=2,BQ111*'4 PEF'!$E$4,IF(OR($N81=3,$N81=4,$N81=5,$N81=6),BQ111*'4 PEF'!$E$5,IF(OR($N81=7,$N81=8),BQ111*'4 PEF'!$E$10,IF($N81=9,BQ111*'4 PEF'!$E$7,IF($N81=10,BQ111*'4 PEF'!$E$6)))))</f>
        <v>17.163491647202964</v>
      </c>
      <c r="BR81" s="21">
        <f>BR111*'4 PEF'!$E$10</f>
        <v>29.658209939396549</v>
      </c>
      <c r="BS81" s="21">
        <f>BS111*'4 PEF'!$E$10</f>
        <v>0.99116222105401908</v>
      </c>
      <c r="BT81" s="39">
        <f>BT111*'4 PEF'!$E$10</f>
        <v>0</v>
      </c>
      <c r="BU81" s="40">
        <f t="shared" si="87"/>
        <v>72.756985367267731</v>
      </c>
    </row>
    <row r="82" spans="1:73" x14ac:dyDescent="0.25">
      <c r="A82" s="195"/>
      <c r="B82" s="18">
        <v>15</v>
      </c>
      <c r="C82" s="26">
        <f>VLOOKUP(M82,[1]aux!$A$2:$B$35,2)</f>
        <v>32</v>
      </c>
      <c r="D82" s="55" t="s">
        <v>41</v>
      </c>
      <c r="E82" s="55" t="s">
        <v>40</v>
      </c>
      <c r="F82" s="54" t="s">
        <v>41</v>
      </c>
      <c r="G82" s="54" t="s">
        <v>42</v>
      </c>
      <c r="H82" s="54">
        <v>0</v>
      </c>
      <c r="I82" s="54">
        <f t="shared" si="66"/>
        <v>4</v>
      </c>
      <c r="J82" s="54">
        <f t="shared" si="67"/>
        <v>3</v>
      </c>
      <c r="K82" s="54">
        <f t="shared" si="68"/>
        <v>2</v>
      </c>
      <c r="L82" s="54">
        <f t="shared" si="69"/>
        <v>1</v>
      </c>
      <c r="M82" s="54">
        <f t="shared" si="70"/>
        <v>4321</v>
      </c>
      <c r="N82" s="54">
        <v>8</v>
      </c>
      <c r="O82" s="54">
        <v>13</v>
      </c>
      <c r="P82" s="54">
        <v>1</v>
      </c>
      <c r="Q82" s="54">
        <v>1</v>
      </c>
      <c r="R82" s="54">
        <v>2</v>
      </c>
      <c r="S82" s="54" t="s">
        <v>42</v>
      </c>
      <c r="T82" s="26">
        <f t="shared" si="71"/>
        <v>17</v>
      </c>
      <c r="U82" s="54">
        <v>0</v>
      </c>
      <c r="V82" s="54">
        <v>0</v>
      </c>
      <c r="W82" s="19"/>
      <c r="X82" s="11">
        <f>VLOOKUP($C82,[2]Paris!$BB$7:$BK$40,5)</f>
        <v>17</v>
      </c>
      <c r="Y82" s="11">
        <f>VLOOKUP($C82,[2]Paris!$BB$7:$BK$40,6)</f>
        <v>37</v>
      </c>
      <c r="Z82" s="11">
        <f>VLOOKUP($C82,[2]Paris!$BB$7:$BK$40,7)</f>
        <v>67</v>
      </c>
      <c r="AA82" s="11">
        <f>VLOOKUP($C82,[2]Paris!$BB$7:$BK$40,8)</f>
        <v>90</v>
      </c>
      <c r="AB82" s="11">
        <f>VLOOKUP($C82,[2]Paris!$BB$7:$BK$40,9)</f>
        <v>116</v>
      </c>
      <c r="AC82" s="11">
        <f>VLOOKUP($C82,[2]Paris!$BB$7:$BK$40,10)</f>
        <v>108</v>
      </c>
      <c r="AD82" s="12">
        <f t="shared" si="72"/>
        <v>0</v>
      </c>
      <c r="AE82" s="12">
        <f t="shared" si="73"/>
        <v>0</v>
      </c>
      <c r="AF82" s="12">
        <v>0</v>
      </c>
      <c r="AG82" s="12" t="s">
        <v>38</v>
      </c>
      <c r="AH82" s="12" t="s">
        <v>38</v>
      </c>
      <c r="AI82" s="12">
        <f t="shared" si="74"/>
        <v>133</v>
      </c>
      <c r="AJ82" s="12">
        <v>0</v>
      </c>
      <c r="AK82" s="12">
        <f t="shared" si="75"/>
        <v>148</v>
      </c>
      <c r="AL82" s="12">
        <f t="shared" si="76"/>
        <v>162</v>
      </c>
      <c r="AM82" s="12">
        <f t="shared" si="77"/>
        <v>0</v>
      </c>
      <c r="AN82" s="12">
        <f t="shared" si="78"/>
        <v>0</v>
      </c>
      <c r="AO82" s="14">
        <f t="shared" si="64"/>
        <v>418.74757258728692</v>
      </c>
      <c r="AP82" s="11">
        <f>VLOOKUP($C82,[1]Paris!$BB$7:$BK$40,5)</f>
        <v>17</v>
      </c>
      <c r="AQ82" s="11">
        <f>VLOOKUP($C82,[1]Paris!$BB$7:$BK$40,6)</f>
        <v>37</v>
      </c>
      <c r="AR82" s="11">
        <f>VLOOKUP($C82,[1]Paris!$BB$7:$BK$40,7)</f>
        <v>67</v>
      </c>
      <c r="AS82" s="11">
        <f>VLOOKUP($C82,[1]Paris!$BB$7:$BK$40,8)</f>
        <v>91</v>
      </c>
      <c r="AT82" s="11">
        <f>VLOOKUP($C82,[1]Paris!$BB$7:$BK$40,9)</f>
        <v>117</v>
      </c>
      <c r="AU82" s="11">
        <f>VLOOKUP($C82,[1]Paris!$BB$7:$BK$40,10)</f>
        <v>109</v>
      </c>
      <c r="AV82" s="12">
        <f t="shared" si="79"/>
        <v>0</v>
      </c>
      <c r="AW82" s="12">
        <f t="shared" si="80"/>
        <v>0</v>
      </c>
      <c r="AX82" s="12">
        <v>0</v>
      </c>
      <c r="AY82" s="12"/>
      <c r="AZ82" s="12"/>
      <c r="BA82" s="12">
        <f t="shared" si="81"/>
        <v>134</v>
      </c>
      <c r="BB82" s="12">
        <v>0</v>
      </c>
      <c r="BC82" s="12">
        <f t="shared" si="82"/>
        <v>149</v>
      </c>
      <c r="BD82" s="12">
        <f t="shared" si="83"/>
        <v>162</v>
      </c>
      <c r="BE82" s="12">
        <f t="shared" si="84"/>
        <v>0</v>
      </c>
      <c r="BF82" s="12">
        <f t="shared" si="85"/>
        <v>0</v>
      </c>
      <c r="BG82" s="14">
        <f t="shared" si="65"/>
        <v>206.47844184905443</v>
      </c>
      <c r="BH82" s="21">
        <f>IF($N82=2,BH112*'4 PEF'!$E$4,IF(OR($N82=3,$N82=4,$N82=5,$N82=6),BH112*'4 PEF'!$E$5,IF(OR($N82=7,$N82=8),BH112*'4 PEF'!$E$10,IF($N82=9,BH112*'4 PEF'!$E$7,IF($N82=10,BH112*'4 PEF'!$E$6)))))</f>
        <v>27.816683937469929</v>
      </c>
      <c r="BI82" s="21">
        <f>BI112*'4 PEF'!$E$10</f>
        <v>1.2656645340440458</v>
      </c>
      <c r="BJ82" s="21">
        <f>IF($N82=2,BJ112*'4 PEF'!$E$4,IF(OR($N82=3,$N82=4,$N82=5,$N82=6),BJ112*'4 PEF'!$E$5,IF(OR($N82=7,$N82=8),BJ112*'4 PEF'!$E$10,IF($N82=9,BJ112*'4 PEF'!$E$7,IF($N82=10,BJ112*'4 PEF'!$E$6)))))</f>
        <v>11.612862569357251</v>
      </c>
      <c r="BK82" s="21">
        <f>BK112*'4 PEF'!$E$10</f>
        <v>28.838637485712173</v>
      </c>
      <c r="BL82" s="21">
        <f>BL112*'4 PEF'!$E$10</f>
        <v>1.0047403412615923</v>
      </c>
      <c r="BM82" s="39">
        <f>BM112*'4 PEF'!$E$10</f>
        <v>0</v>
      </c>
      <c r="BN82" s="40">
        <f t="shared" si="86"/>
        <v>70.538588867844993</v>
      </c>
      <c r="BO82" s="21">
        <f>IF($N82=2,BO112*'4 PEF'!$E$4,IF(OR($N82=3,$N82=4,$N82=5,$N82=6),BO112*'4 PEF'!$E$5,IF(OR($N82=7,$N82=8),BO112*'4 PEF'!$E$10,IF($N82=9,BO112*'4 PEF'!$E$7,IF($N82=10,BO112*'4 PEF'!$E$6)))))</f>
        <v>22.469192783784187</v>
      </c>
      <c r="BP82" s="21">
        <f>BP112*'4 PEF'!$E$10</f>
        <v>0.32492540666639885</v>
      </c>
      <c r="BQ82" s="21">
        <f>IF($N82=2,BQ112*'4 PEF'!$E$4,IF(OR($N82=3,$N82=4,$N82=5,$N82=6),BQ112*'4 PEF'!$E$5,IF(OR($N82=7,$N82=8),BQ112*'4 PEF'!$E$10,IF($N82=9,BQ112*'4 PEF'!$E$7,IF($N82=10,BQ112*'4 PEF'!$E$6)))))</f>
        <v>17.243043898185398</v>
      </c>
      <c r="BR82" s="21">
        <f>BR112*'4 PEF'!$E$10</f>
        <v>29.658209939396549</v>
      </c>
      <c r="BS82" s="21">
        <f>BS112*'4 PEF'!$E$10</f>
        <v>0.97847044915252557</v>
      </c>
      <c r="BT82" s="39">
        <f>BT112*'4 PEF'!$E$10</f>
        <v>0</v>
      </c>
      <c r="BU82" s="40">
        <f t="shared" si="87"/>
        <v>70.673842477185048</v>
      </c>
    </row>
    <row r="83" spans="1:73" x14ac:dyDescent="0.25">
      <c r="A83" s="195"/>
      <c r="B83" s="18">
        <v>16</v>
      </c>
      <c r="C83" s="26">
        <f>VLOOKUP(M83,[1]aux!$A$2:$B$35,2)</f>
        <v>26</v>
      </c>
      <c r="D83" s="55" t="s">
        <v>40</v>
      </c>
      <c r="E83" s="55" t="s">
        <v>40</v>
      </c>
      <c r="F83" s="54" t="s">
        <v>41</v>
      </c>
      <c r="G83" s="54" t="s">
        <v>42</v>
      </c>
      <c r="H83" s="54">
        <v>1</v>
      </c>
      <c r="I83" s="54">
        <f t="shared" si="66"/>
        <v>3</v>
      </c>
      <c r="J83" s="54">
        <f t="shared" si="67"/>
        <v>3</v>
      </c>
      <c r="K83" s="54">
        <f t="shared" si="68"/>
        <v>2</v>
      </c>
      <c r="L83" s="54">
        <f t="shared" si="69"/>
        <v>2</v>
      </c>
      <c r="M83" s="54">
        <f t="shared" si="70"/>
        <v>3322</v>
      </c>
      <c r="N83" s="54">
        <v>8</v>
      </c>
      <c r="O83" s="54">
        <v>13</v>
      </c>
      <c r="P83" s="54">
        <v>1</v>
      </c>
      <c r="Q83" s="54">
        <v>1</v>
      </c>
      <c r="R83" s="54">
        <v>2</v>
      </c>
      <c r="S83" s="54" t="s">
        <v>42</v>
      </c>
      <c r="T83" s="26">
        <f t="shared" si="71"/>
        <v>17</v>
      </c>
      <c r="U83" s="54">
        <v>0</v>
      </c>
      <c r="V83" s="54">
        <v>0</v>
      </c>
      <c r="W83" s="19"/>
      <c r="X83" s="11">
        <f>VLOOKUP($C83,[2]Paris!$BB$7:$BK$40,5)</f>
        <v>15</v>
      </c>
      <c r="Y83" s="11">
        <f>VLOOKUP($C83,[2]Paris!$BB$7:$BK$40,6)</f>
        <v>35</v>
      </c>
      <c r="Z83" s="11">
        <f>VLOOKUP($C83,[2]Paris!$BB$7:$BK$40,7)</f>
        <v>65</v>
      </c>
      <c r="AA83" s="11">
        <f>VLOOKUP($C83,[2]Paris!$BB$7:$BK$40,8)</f>
        <v>90</v>
      </c>
      <c r="AB83" s="11">
        <f>VLOOKUP($C83,[2]Paris!$BB$7:$BK$40,9)</f>
        <v>116</v>
      </c>
      <c r="AC83" s="11">
        <f>VLOOKUP($C83,[2]Paris!$BB$7:$BK$40,10)</f>
        <v>108</v>
      </c>
      <c r="AD83" s="12">
        <f t="shared" si="72"/>
        <v>169</v>
      </c>
      <c r="AE83" s="12">
        <f t="shared" si="73"/>
        <v>167</v>
      </c>
      <c r="AF83" s="12">
        <v>0</v>
      </c>
      <c r="AG83" s="12" t="s">
        <v>38</v>
      </c>
      <c r="AH83" s="12" t="s">
        <v>38</v>
      </c>
      <c r="AI83" s="12">
        <f t="shared" si="74"/>
        <v>133</v>
      </c>
      <c r="AJ83" s="12">
        <v>0</v>
      </c>
      <c r="AK83" s="12">
        <f t="shared" si="75"/>
        <v>148</v>
      </c>
      <c r="AL83" s="12">
        <f t="shared" si="76"/>
        <v>162</v>
      </c>
      <c r="AM83" s="12">
        <f t="shared" si="77"/>
        <v>0</v>
      </c>
      <c r="AN83" s="12">
        <f t="shared" si="78"/>
        <v>0</v>
      </c>
      <c r="AO83" s="14">
        <f t="shared" si="64"/>
        <v>434.08319519039657</v>
      </c>
      <c r="AP83" s="11">
        <f>VLOOKUP($C83,[1]Paris!$BB$7:$BK$40,5)</f>
        <v>15</v>
      </c>
      <c r="AQ83" s="11">
        <f>VLOOKUP($C83,[1]Paris!$BB$7:$BK$40,6)</f>
        <v>35</v>
      </c>
      <c r="AR83" s="11">
        <f>VLOOKUP($C83,[1]Paris!$BB$7:$BK$40,7)</f>
        <v>65</v>
      </c>
      <c r="AS83" s="11">
        <f>VLOOKUP($C83,[1]Paris!$BB$7:$BK$40,8)</f>
        <v>91</v>
      </c>
      <c r="AT83" s="11">
        <f>VLOOKUP($C83,[1]Paris!$BB$7:$BK$40,9)</f>
        <v>117</v>
      </c>
      <c r="AU83" s="11">
        <f>VLOOKUP($C83,[1]Paris!$BB$7:$BK$40,10)</f>
        <v>109</v>
      </c>
      <c r="AV83" s="12">
        <f t="shared" si="79"/>
        <v>170</v>
      </c>
      <c r="AW83" s="12">
        <f t="shared" si="80"/>
        <v>168</v>
      </c>
      <c r="AX83" s="12">
        <v>0</v>
      </c>
      <c r="AY83" s="12"/>
      <c r="AZ83" s="12"/>
      <c r="BA83" s="12">
        <f t="shared" si="81"/>
        <v>134</v>
      </c>
      <c r="BB83" s="12">
        <v>0</v>
      </c>
      <c r="BC83" s="12">
        <f t="shared" si="82"/>
        <v>149</v>
      </c>
      <c r="BD83" s="12">
        <f t="shared" si="83"/>
        <v>162</v>
      </c>
      <c r="BE83" s="12">
        <f t="shared" si="84"/>
        <v>0</v>
      </c>
      <c r="BF83" s="12">
        <f t="shared" si="85"/>
        <v>0</v>
      </c>
      <c r="BG83" s="14">
        <f t="shared" si="65"/>
        <v>224.71627278048834</v>
      </c>
      <c r="BH83" s="21">
        <f>IF($N83=2,BH113*'4 PEF'!$E$4,IF(OR($N83=3,$N83=4,$N83=5,$N83=6),BH113*'4 PEF'!$E$5,IF(OR($N83=7,$N83=8),BH113*'4 PEF'!$E$10,IF($N83=9,BH113*'4 PEF'!$E$7,IF($N83=10,BH113*'4 PEF'!$E$6)))))</f>
        <v>23.167780891868262</v>
      </c>
      <c r="BI83" s="21">
        <f>BI113*'4 PEF'!$E$10</f>
        <v>1.2224970251915226</v>
      </c>
      <c r="BJ83" s="21">
        <f>IF($N83=2,BJ113*'4 PEF'!$E$4,IF(OR($N83=3,$N83=4,$N83=5,$N83=6),BJ113*'4 PEF'!$E$5,IF(OR($N83=7,$N83=8),BJ113*'4 PEF'!$E$10,IF($N83=9,BJ113*'4 PEF'!$E$7,IF($N83=10,BJ113*'4 PEF'!$E$6)))))</f>
        <v>11.823129950852479</v>
      </c>
      <c r="BK83" s="21">
        <f>BK113*'4 PEF'!$E$10</f>
        <v>28.838637485712173</v>
      </c>
      <c r="BL83" s="21">
        <f>BL113*'4 PEF'!$E$10</f>
        <v>12.257946228027427</v>
      </c>
      <c r="BM83" s="39">
        <f>BM113*'4 PEF'!$E$10</f>
        <v>0</v>
      </c>
      <c r="BN83" s="40">
        <f t="shared" si="86"/>
        <v>77.309991581651857</v>
      </c>
      <c r="BO83" s="21">
        <f>IF($N83=2,BO113*'4 PEF'!$E$4,IF(OR($N83=3,$N83=4,$N83=5,$N83=6),BO113*'4 PEF'!$E$5,IF(OR($N83=7,$N83=8),BO113*'4 PEF'!$E$10,IF($N83=9,BO113*'4 PEF'!$E$7,IF($N83=10,BO113*'4 PEF'!$E$6)))))</f>
        <v>16.60080916834659</v>
      </c>
      <c r="BP83" s="21">
        <f>BP113*'4 PEF'!$E$10</f>
        <v>0.31405974200807818</v>
      </c>
      <c r="BQ83" s="21">
        <f>IF($N83=2,BQ113*'4 PEF'!$E$4,IF(OR($N83=3,$N83=4,$N83=5,$N83=6),BQ113*'4 PEF'!$E$5,IF(OR($N83=7,$N83=8),BQ113*'4 PEF'!$E$10,IF($N83=9,BQ113*'4 PEF'!$E$7,IF($N83=10,BQ113*'4 PEF'!$E$6)))))</f>
        <v>17.482734573467482</v>
      </c>
      <c r="BR83" s="21">
        <f>BR113*'4 PEF'!$E$10</f>
        <v>29.658209939396549</v>
      </c>
      <c r="BS83" s="21">
        <f>BS113*'4 PEF'!$E$10</f>
        <v>12.471468700420724</v>
      </c>
      <c r="BT83" s="39">
        <f>BT113*'4 PEF'!$E$10</f>
        <v>0</v>
      </c>
      <c r="BU83" s="40">
        <f t="shared" si="87"/>
        <v>76.527282123639424</v>
      </c>
    </row>
    <row r="84" spans="1:73" x14ac:dyDescent="0.25">
      <c r="A84" s="195"/>
      <c r="B84" s="18">
        <v>17</v>
      </c>
      <c r="C84" s="26">
        <f>VLOOKUP(M84,[1]aux!$A$2:$B$35,2)</f>
        <v>34</v>
      </c>
      <c r="D84" s="55" t="s">
        <v>41</v>
      </c>
      <c r="E84" s="55" t="s">
        <v>40</v>
      </c>
      <c r="F84" s="54" t="s">
        <v>41</v>
      </c>
      <c r="G84" s="54" t="s">
        <v>42</v>
      </c>
      <c r="H84" s="54">
        <v>1</v>
      </c>
      <c r="I84" s="54">
        <f t="shared" si="66"/>
        <v>4</v>
      </c>
      <c r="J84" s="54">
        <f t="shared" si="67"/>
        <v>3</v>
      </c>
      <c r="K84" s="54">
        <f t="shared" si="68"/>
        <v>2</v>
      </c>
      <c r="L84" s="54">
        <f t="shared" si="69"/>
        <v>2</v>
      </c>
      <c r="M84" s="54">
        <f t="shared" si="70"/>
        <v>4322</v>
      </c>
      <c r="N84" s="54">
        <v>8</v>
      </c>
      <c r="O84" s="54">
        <v>13</v>
      </c>
      <c r="P84" s="54">
        <v>1</v>
      </c>
      <c r="Q84" s="54">
        <v>1</v>
      </c>
      <c r="R84" s="54">
        <v>2</v>
      </c>
      <c r="S84" s="54" t="s">
        <v>42</v>
      </c>
      <c r="T84" s="26">
        <f t="shared" si="71"/>
        <v>17</v>
      </c>
      <c r="U84" s="54">
        <v>0</v>
      </c>
      <c r="V84" s="54">
        <v>0</v>
      </c>
      <c r="W84" s="19"/>
      <c r="X84" s="11">
        <f>VLOOKUP($C84,[2]Paris!$BB$7:$BK$40,5)</f>
        <v>17</v>
      </c>
      <c r="Y84" s="11">
        <f>VLOOKUP($C84,[2]Paris!$BB$7:$BK$40,6)</f>
        <v>37</v>
      </c>
      <c r="Z84" s="11">
        <f>VLOOKUP($C84,[2]Paris!$BB$7:$BK$40,7)</f>
        <v>67</v>
      </c>
      <c r="AA84" s="11">
        <f>VLOOKUP($C84,[2]Paris!$BB$7:$BK$40,8)</f>
        <v>90</v>
      </c>
      <c r="AB84" s="11">
        <f>VLOOKUP($C84,[2]Paris!$BB$7:$BK$40,9)</f>
        <v>116</v>
      </c>
      <c r="AC84" s="11">
        <f>VLOOKUP($C84,[2]Paris!$BB$7:$BK$40,10)</f>
        <v>108</v>
      </c>
      <c r="AD84" s="12">
        <f t="shared" si="72"/>
        <v>169</v>
      </c>
      <c r="AE84" s="12">
        <f t="shared" si="73"/>
        <v>167</v>
      </c>
      <c r="AF84" s="12">
        <v>0</v>
      </c>
      <c r="AG84" s="12" t="s">
        <v>38</v>
      </c>
      <c r="AH84" s="12" t="s">
        <v>38</v>
      </c>
      <c r="AI84" s="12">
        <f t="shared" si="74"/>
        <v>133</v>
      </c>
      <c r="AJ84" s="12">
        <v>0</v>
      </c>
      <c r="AK84" s="12">
        <f t="shared" si="75"/>
        <v>148</v>
      </c>
      <c r="AL84" s="12">
        <f t="shared" si="76"/>
        <v>162</v>
      </c>
      <c r="AM84" s="12">
        <f t="shared" si="77"/>
        <v>0</v>
      </c>
      <c r="AN84" s="12">
        <f t="shared" si="78"/>
        <v>0</v>
      </c>
      <c r="AO84" s="14">
        <f t="shared" si="64"/>
        <v>441.51757258728691</v>
      </c>
      <c r="AP84" s="11">
        <f>VLOOKUP($C84,[1]Paris!$BB$7:$BK$40,5)</f>
        <v>17</v>
      </c>
      <c r="AQ84" s="11">
        <f>VLOOKUP($C84,[1]Paris!$BB$7:$BK$40,6)</f>
        <v>37</v>
      </c>
      <c r="AR84" s="11">
        <f>VLOOKUP($C84,[1]Paris!$BB$7:$BK$40,7)</f>
        <v>67</v>
      </c>
      <c r="AS84" s="11">
        <f>VLOOKUP($C84,[1]Paris!$BB$7:$BK$40,8)</f>
        <v>91</v>
      </c>
      <c r="AT84" s="11">
        <f>VLOOKUP($C84,[1]Paris!$BB$7:$BK$40,9)</f>
        <v>117</v>
      </c>
      <c r="AU84" s="11">
        <f>VLOOKUP($C84,[1]Paris!$BB$7:$BK$40,10)</f>
        <v>109</v>
      </c>
      <c r="AV84" s="12">
        <f t="shared" si="79"/>
        <v>170</v>
      </c>
      <c r="AW84" s="12">
        <f t="shared" si="80"/>
        <v>168</v>
      </c>
      <c r="AX84" s="12">
        <v>0</v>
      </c>
      <c r="AY84" s="12"/>
      <c r="AZ84" s="12"/>
      <c r="BA84" s="12">
        <f t="shared" si="81"/>
        <v>134</v>
      </c>
      <c r="BB84" s="12">
        <v>0</v>
      </c>
      <c r="BC84" s="12">
        <f t="shared" si="82"/>
        <v>149</v>
      </c>
      <c r="BD84" s="12">
        <f t="shared" si="83"/>
        <v>162</v>
      </c>
      <c r="BE84" s="12">
        <f t="shared" si="84"/>
        <v>0</v>
      </c>
      <c r="BF84" s="12">
        <f t="shared" si="85"/>
        <v>0</v>
      </c>
      <c r="BG84" s="14">
        <f t="shared" si="65"/>
        <v>227.87708427329684</v>
      </c>
      <c r="BH84" s="21">
        <f>IF($N84=2,BH114*'4 PEF'!$E$4,IF(OR($N84=3,$N84=4,$N84=5,$N84=6),BH114*'4 PEF'!$E$5,IF(OR($N84=7,$N84=8),BH114*'4 PEF'!$E$10,IF($N84=9,BH114*'4 PEF'!$E$7,IF($N84=10,BH114*'4 PEF'!$E$6)))))</f>
        <v>20.197111695611348</v>
      </c>
      <c r="BI84" s="21">
        <f>BI114*'4 PEF'!$E$10</f>
        <v>1.2938283828989845</v>
      </c>
      <c r="BJ84" s="21">
        <f>IF($N84=2,BJ114*'4 PEF'!$E$4,IF(OR($N84=3,$N84=4,$N84=5,$N84=6),BJ114*'4 PEF'!$E$5,IF(OR($N84=7,$N84=8),BJ114*'4 PEF'!$E$10,IF($N84=9,BJ114*'4 PEF'!$E$7,IF($N84=10,BJ114*'4 PEF'!$E$6)))))</f>
        <v>11.928146939345247</v>
      </c>
      <c r="BK84" s="21">
        <f>BK114*'4 PEF'!$E$10</f>
        <v>28.838637485712173</v>
      </c>
      <c r="BL84" s="21">
        <f>BL114*'4 PEF'!$E$10</f>
        <v>12.237459511440919</v>
      </c>
      <c r="BM84" s="39">
        <f>BM114*'4 PEF'!$E$10</f>
        <v>0</v>
      </c>
      <c r="BN84" s="40">
        <f t="shared" si="86"/>
        <v>74.495184015008661</v>
      </c>
      <c r="BO84" s="21">
        <f>IF($N84=2,BO114*'4 PEF'!$E$4,IF(OR($N84=3,$N84=4,$N84=5,$N84=6),BO114*'4 PEF'!$E$5,IF(OR($N84=7,$N84=8),BO114*'4 PEF'!$E$10,IF($N84=9,BO114*'4 PEF'!$E$7,IF($N84=10,BO114*'4 PEF'!$E$6)))))</f>
        <v>14.786711736031332</v>
      </c>
      <c r="BP84" s="21">
        <f>BP114*'4 PEF'!$E$10</f>
        <v>0.32993337017530305</v>
      </c>
      <c r="BQ84" s="21">
        <f>IF($N84=2,BQ114*'4 PEF'!$E$4,IF(OR($N84=3,$N84=4,$N84=5,$N84=6),BQ114*'4 PEF'!$E$5,IF(OR($N84=7,$N84=8),BQ114*'4 PEF'!$E$10,IF($N84=9,BQ114*'4 PEF'!$E$7,IF($N84=10,BQ114*'4 PEF'!$E$6)))))</f>
        <v>17.612848643400884</v>
      </c>
      <c r="BR84" s="21">
        <f>BR114*'4 PEF'!$E$10</f>
        <v>29.658209939396549</v>
      </c>
      <c r="BS84" s="21">
        <f>BS114*'4 PEF'!$E$10</f>
        <v>12.460894091633101</v>
      </c>
      <c r="BT84" s="39">
        <f>BT114*'4 PEF'!$E$10</f>
        <v>0</v>
      </c>
      <c r="BU84" s="40">
        <f t="shared" si="87"/>
        <v>74.848597780637164</v>
      </c>
    </row>
    <row r="85" spans="1:73" x14ac:dyDescent="0.25">
      <c r="A85" s="195"/>
      <c r="B85" s="18">
        <v>18</v>
      </c>
      <c r="C85" s="26">
        <f>VLOOKUP(M85,[1]aux!$A$2:$B$35,2)</f>
        <v>32</v>
      </c>
      <c r="D85" s="55" t="s">
        <v>41</v>
      </c>
      <c r="E85" s="55" t="s">
        <v>40</v>
      </c>
      <c r="F85" s="54" t="s">
        <v>41</v>
      </c>
      <c r="G85" s="54" t="s">
        <v>42</v>
      </c>
      <c r="H85" s="54">
        <v>0</v>
      </c>
      <c r="I85" s="54">
        <f t="shared" si="66"/>
        <v>4</v>
      </c>
      <c r="J85" s="54">
        <f t="shared" si="67"/>
        <v>3</v>
      </c>
      <c r="K85" s="54">
        <f t="shared" si="68"/>
        <v>2</v>
      </c>
      <c r="L85" s="54">
        <f t="shared" si="69"/>
        <v>1</v>
      </c>
      <c r="M85" s="54">
        <f t="shared" si="70"/>
        <v>4321</v>
      </c>
      <c r="N85" s="54">
        <v>8</v>
      </c>
      <c r="O85" s="54">
        <v>13</v>
      </c>
      <c r="P85" s="54">
        <v>1</v>
      </c>
      <c r="Q85" s="54">
        <v>1</v>
      </c>
      <c r="R85" s="54">
        <v>2</v>
      </c>
      <c r="S85" s="54" t="s">
        <v>42</v>
      </c>
      <c r="T85" s="26">
        <f>IF(U85=0,IF(OR(N85=2,N85=3),14,IF(N85=7,16,IF(N85=8,17,IF(N85=9,18,IF(N85=10,19,15))))),IF(U85=1,IF(OR(N85=2,N85=3),20,IF(N85=7,22,IF(N85=8,23,IF(N85=9,24,IF(N85=10,25,21)))))))</f>
        <v>23</v>
      </c>
      <c r="U85" s="54">
        <v>1</v>
      </c>
      <c r="V85" s="54">
        <v>1</v>
      </c>
      <c r="W85" s="19"/>
      <c r="X85" s="11">
        <f>VLOOKUP($C85,[2]Paris!$BB$7:$BK$40,5)</f>
        <v>17</v>
      </c>
      <c r="Y85" s="11">
        <f>VLOOKUP($C85,[2]Paris!$BB$7:$BK$40,6)</f>
        <v>37</v>
      </c>
      <c r="Z85" s="11">
        <f>VLOOKUP($C85,[2]Paris!$BB$7:$BK$40,7)</f>
        <v>67</v>
      </c>
      <c r="AA85" s="11">
        <f>VLOOKUP($C85,[2]Paris!$BB$7:$BK$40,8)</f>
        <v>90</v>
      </c>
      <c r="AB85" s="11">
        <f>VLOOKUP($C85,[2]Paris!$BB$7:$BK$40,9)</f>
        <v>116</v>
      </c>
      <c r="AC85" s="11">
        <f>VLOOKUP($C85,[2]Paris!$BB$7:$BK$40,10)</f>
        <v>108</v>
      </c>
      <c r="AD85" s="12">
        <f t="shared" si="72"/>
        <v>0</v>
      </c>
      <c r="AE85" s="12">
        <f t="shared" si="73"/>
        <v>0</v>
      </c>
      <c r="AF85" s="12">
        <v>0</v>
      </c>
      <c r="AG85" s="12" t="s">
        <v>38</v>
      </c>
      <c r="AH85" s="12" t="s">
        <v>38</v>
      </c>
      <c r="AI85" s="12">
        <f t="shared" si="74"/>
        <v>133</v>
      </c>
      <c r="AJ85" s="12">
        <v>0</v>
      </c>
      <c r="AK85" s="12">
        <f t="shared" si="75"/>
        <v>148</v>
      </c>
      <c r="AL85" s="12">
        <f t="shared" si="76"/>
        <v>162</v>
      </c>
      <c r="AM85" s="12">
        <f t="shared" si="77"/>
        <v>185</v>
      </c>
      <c r="AN85" s="12">
        <f t="shared" si="78"/>
        <v>184</v>
      </c>
      <c r="AO85" s="14">
        <f t="shared" si="64"/>
        <v>458.44635011191747</v>
      </c>
      <c r="AP85" s="11">
        <f>VLOOKUP($C85,[1]Paris!$BB$7:$BK$40,5)</f>
        <v>17</v>
      </c>
      <c r="AQ85" s="11">
        <f>VLOOKUP($C85,[1]Paris!$BB$7:$BK$40,6)</f>
        <v>37</v>
      </c>
      <c r="AR85" s="11">
        <f>VLOOKUP($C85,[1]Paris!$BB$7:$BK$40,7)</f>
        <v>67</v>
      </c>
      <c r="AS85" s="11">
        <f>VLOOKUP($C85,[1]Paris!$BB$7:$BK$40,8)</f>
        <v>91</v>
      </c>
      <c r="AT85" s="11">
        <f>VLOOKUP($C85,[1]Paris!$BB$7:$BK$40,9)</f>
        <v>117</v>
      </c>
      <c r="AU85" s="11">
        <f>VLOOKUP($C85,[1]Paris!$BB$7:$BK$40,10)</f>
        <v>109</v>
      </c>
      <c r="AV85" s="12">
        <f t="shared" si="79"/>
        <v>0</v>
      </c>
      <c r="AW85" s="12">
        <f t="shared" si="80"/>
        <v>0</v>
      </c>
      <c r="AX85" s="12">
        <v>0</v>
      </c>
      <c r="AY85" s="12"/>
      <c r="AZ85" s="12"/>
      <c r="BA85" s="12">
        <f t="shared" si="81"/>
        <v>134</v>
      </c>
      <c r="BB85" s="12">
        <v>0</v>
      </c>
      <c r="BC85" s="12">
        <f t="shared" si="82"/>
        <v>149</v>
      </c>
      <c r="BD85" s="12">
        <f t="shared" si="83"/>
        <v>162</v>
      </c>
      <c r="BE85" s="12">
        <f t="shared" si="84"/>
        <v>186</v>
      </c>
      <c r="BF85" s="12">
        <f t="shared" si="85"/>
        <v>184</v>
      </c>
      <c r="BG85" s="14">
        <f t="shared" si="65"/>
        <v>241.02535311690536</v>
      </c>
      <c r="BH85" s="21">
        <f>IF($N85=2,BH115*'4 PEF'!$E$4,IF(OR($N85=3,$N85=4,$N85=5,$N85=6),BH115*'4 PEF'!$E$5,IF(OR($N85=7,$N85=8),BH115*'4 PEF'!$E$10,IF($N85=9,BH115*'4 PEF'!$E$7,IF($N85=10,BH115*'4 PEF'!$E$6)))))</f>
        <v>27.816683937469929</v>
      </c>
      <c r="BI85" s="21">
        <f>BI115*'4 PEF'!$E$10</f>
        <v>1.2656645340440458</v>
      </c>
      <c r="BJ85" s="21">
        <f>IF($N85=2,BJ115*'4 PEF'!$E$4,IF(OR($N85=3,$N85=4,$N85=5,$N85=6),BJ115*'4 PEF'!$E$5,IF(OR($N85=7,$N85=8),BJ115*'4 PEF'!$E$10,IF($N85=9,BJ115*'4 PEF'!$E$7,IF($N85=10,BJ115*'4 PEF'!$E$6)))))</f>
        <v>7.0591092081452791</v>
      </c>
      <c r="BK85" s="21">
        <f>BK115*'4 PEF'!$E$10</f>
        <v>28.838637485712173</v>
      </c>
      <c r="BL85" s="21">
        <f>BL115*'4 PEF'!$E$10</f>
        <v>1.0047403412615923</v>
      </c>
      <c r="BM85" s="39">
        <f>BM115*'4 PEF'!$E$10</f>
        <v>-40.966571428571434</v>
      </c>
      <c r="BN85" s="40">
        <f t="shared" si="86"/>
        <v>25.018264078061584</v>
      </c>
      <c r="BO85" s="21">
        <f>IF($N85=2,BO115*'4 PEF'!$E$4,IF(OR($N85=3,$N85=4,$N85=5,$N85=6),BO115*'4 PEF'!$E$5,IF(OR($N85=7,$N85=8),BO115*'4 PEF'!$E$10,IF($N85=9,BO115*'4 PEF'!$E$7,IF($N85=10,BO115*'4 PEF'!$E$6)))))</f>
        <v>22.469192783784187</v>
      </c>
      <c r="BP85" s="21">
        <f>BP115*'4 PEF'!$E$10</f>
        <v>0.32492540666639885</v>
      </c>
      <c r="BQ85" s="21">
        <f>IF($N85=2,BQ115*'4 PEF'!$E$4,IF(OR($N85=3,$N85=4,$N85=5,$N85=6),BQ115*'4 PEF'!$E$5,IF(OR($N85=7,$N85=8),BQ115*'4 PEF'!$E$10,IF($N85=9,BQ115*'4 PEF'!$E$7,IF($N85=10,BQ115*'4 PEF'!$E$6)))))</f>
        <v>10.764155287612517</v>
      </c>
      <c r="BR85" s="21">
        <f>BR115*'4 PEF'!$E$10</f>
        <v>29.658209939396549</v>
      </c>
      <c r="BS85" s="21">
        <f>BS115*'4 PEF'!$E$10</f>
        <v>0.97847044915252557</v>
      </c>
      <c r="BT85" s="39">
        <f>BT115*'4 PEF'!$E$10</f>
        <v>-25.874646464646464</v>
      </c>
      <c r="BU85" s="40">
        <f t="shared" si="87"/>
        <v>38.320307401965721</v>
      </c>
    </row>
    <row r="86" spans="1:73" x14ac:dyDescent="0.25">
      <c r="A86" s="195"/>
      <c r="B86" s="18">
        <v>19</v>
      </c>
      <c r="C86" s="26">
        <f>VLOOKUP(M86,[1]aux!$A$2:$B$35,2)</f>
        <v>34</v>
      </c>
      <c r="D86" s="55" t="s">
        <v>41</v>
      </c>
      <c r="E86" s="55" t="s">
        <v>40</v>
      </c>
      <c r="F86" s="54" t="s">
        <v>41</v>
      </c>
      <c r="G86" s="54" t="s">
        <v>42</v>
      </c>
      <c r="H86" s="54">
        <v>1</v>
      </c>
      <c r="I86" s="54">
        <f t="shared" si="66"/>
        <v>4</v>
      </c>
      <c r="J86" s="54">
        <f t="shared" si="67"/>
        <v>3</v>
      </c>
      <c r="K86" s="54">
        <f t="shared" si="68"/>
        <v>2</v>
      </c>
      <c r="L86" s="54">
        <f t="shared" si="69"/>
        <v>2</v>
      </c>
      <c r="M86" s="54">
        <f t="shared" si="70"/>
        <v>4322</v>
      </c>
      <c r="N86" s="54">
        <v>8</v>
      </c>
      <c r="O86" s="54">
        <v>13</v>
      </c>
      <c r="P86" s="54">
        <v>1</v>
      </c>
      <c r="Q86" s="54">
        <v>1</v>
      </c>
      <c r="R86" s="54">
        <v>2</v>
      </c>
      <c r="S86" s="54" t="s">
        <v>42</v>
      </c>
      <c r="T86" s="26">
        <f t="shared" ref="T86:T94" si="88">IF(U86=0,IF(OR(N86=2,N86=3),14,IF(N86=7,16,IF(N86=8,17,IF(N86=9,18,IF(N86=10,19,15))))),IF(U86=1,IF(OR(N86=2,N86=3),20,IF(N86=7,22,IF(N86=8,23,IF(N86=9,24,IF(N86=10,25,21)))))))</f>
        <v>23</v>
      </c>
      <c r="U86" s="54">
        <v>1</v>
      </c>
      <c r="V86" s="54">
        <v>1</v>
      </c>
      <c r="W86" s="19"/>
      <c r="X86" s="11">
        <f>VLOOKUP($C86,[2]Paris!$BB$7:$BK$40,5)</f>
        <v>17</v>
      </c>
      <c r="Y86" s="11">
        <f>VLOOKUP($C86,[2]Paris!$BB$7:$BK$40,6)</f>
        <v>37</v>
      </c>
      <c r="Z86" s="11">
        <f>VLOOKUP($C86,[2]Paris!$BB$7:$BK$40,7)</f>
        <v>67</v>
      </c>
      <c r="AA86" s="11">
        <f>VLOOKUP($C86,[2]Paris!$BB$7:$BK$40,8)</f>
        <v>90</v>
      </c>
      <c r="AB86" s="11">
        <f>VLOOKUP($C86,[2]Paris!$BB$7:$BK$40,9)</f>
        <v>116</v>
      </c>
      <c r="AC86" s="11">
        <f>VLOOKUP($C86,[2]Paris!$BB$7:$BK$40,10)</f>
        <v>108</v>
      </c>
      <c r="AD86" s="12">
        <f t="shared" si="72"/>
        <v>169</v>
      </c>
      <c r="AE86" s="12">
        <f t="shared" si="73"/>
        <v>167</v>
      </c>
      <c r="AF86" s="12">
        <v>0</v>
      </c>
      <c r="AG86" s="12" t="s">
        <v>38</v>
      </c>
      <c r="AH86" s="12" t="s">
        <v>38</v>
      </c>
      <c r="AI86" s="12">
        <f t="shared" si="74"/>
        <v>133</v>
      </c>
      <c r="AJ86" s="12">
        <v>0</v>
      </c>
      <c r="AK86" s="12">
        <f t="shared" si="75"/>
        <v>148</v>
      </c>
      <c r="AL86" s="12">
        <f t="shared" si="76"/>
        <v>162</v>
      </c>
      <c r="AM86" s="12">
        <f t="shared" si="77"/>
        <v>185</v>
      </c>
      <c r="AN86" s="12">
        <f t="shared" si="78"/>
        <v>184</v>
      </c>
      <c r="AO86" s="14">
        <f t="shared" si="64"/>
        <v>481.21635011191745</v>
      </c>
      <c r="AP86" s="11">
        <f>VLOOKUP($C86,[1]Paris!$BB$7:$BK$40,5)</f>
        <v>17</v>
      </c>
      <c r="AQ86" s="11">
        <f>VLOOKUP($C86,[1]Paris!$BB$7:$BK$40,6)</f>
        <v>37</v>
      </c>
      <c r="AR86" s="11">
        <f>VLOOKUP($C86,[1]Paris!$BB$7:$BK$40,7)</f>
        <v>67</v>
      </c>
      <c r="AS86" s="11">
        <f>VLOOKUP($C86,[1]Paris!$BB$7:$BK$40,8)</f>
        <v>91</v>
      </c>
      <c r="AT86" s="11">
        <f>VLOOKUP($C86,[1]Paris!$BB$7:$BK$40,9)</f>
        <v>117</v>
      </c>
      <c r="AU86" s="11">
        <f>VLOOKUP($C86,[1]Paris!$BB$7:$BK$40,10)</f>
        <v>109</v>
      </c>
      <c r="AV86" s="12">
        <f t="shared" si="79"/>
        <v>170</v>
      </c>
      <c r="AW86" s="12">
        <f t="shared" si="80"/>
        <v>168</v>
      </c>
      <c r="AX86" s="12">
        <v>0</v>
      </c>
      <c r="AY86" s="12"/>
      <c r="AZ86" s="12"/>
      <c r="BA86" s="12">
        <f t="shared" si="81"/>
        <v>134</v>
      </c>
      <c r="BB86" s="12">
        <v>0</v>
      </c>
      <c r="BC86" s="12">
        <f t="shared" si="82"/>
        <v>149</v>
      </c>
      <c r="BD86" s="12">
        <f t="shared" si="83"/>
        <v>162</v>
      </c>
      <c r="BE86" s="12">
        <f t="shared" si="84"/>
        <v>186</v>
      </c>
      <c r="BF86" s="12">
        <f t="shared" si="85"/>
        <v>184</v>
      </c>
      <c r="BG86" s="14">
        <f t="shared" si="65"/>
        <v>262.42399554114775</v>
      </c>
      <c r="BH86" s="21">
        <f>IF($N86=2,BH116*'4 PEF'!$E$4,IF(OR($N86=3,$N86=4,$N86=5,$N86=6),BH116*'4 PEF'!$E$5,IF(OR($N86=7,$N86=8),BH116*'4 PEF'!$E$10,IF($N86=9,BH116*'4 PEF'!$E$7,IF($N86=10,BH116*'4 PEF'!$E$6)))))</f>
        <v>20.197111695611348</v>
      </c>
      <c r="BI86" s="21">
        <f>BI116*'4 PEF'!$E$10</f>
        <v>1.2938283828989845</v>
      </c>
      <c r="BJ86" s="21">
        <f>IF($N86=2,BJ116*'4 PEF'!$E$4,IF(OR($N86=3,$N86=4,$N86=5,$N86=6),BJ116*'4 PEF'!$E$5,IF(OR($N86=7,$N86=8),BJ116*'4 PEF'!$E$10,IF($N86=9,BJ116*'4 PEF'!$E$7,IF($N86=10,BJ116*'4 PEF'!$E$6)))))</f>
        <v>7.2507610757252232</v>
      </c>
      <c r="BK86" s="21">
        <f>BK116*'4 PEF'!$E$10</f>
        <v>28.838637485712173</v>
      </c>
      <c r="BL86" s="21">
        <f>BL116*'4 PEF'!$E$10</f>
        <v>12.237459511440919</v>
      </c>
      <c r="BM86" s="39">
        <f>BM116*'4 PEF'!$E$10</f>
        <v>-40.966571428571434</v>
      </c>
      <c r="BN86" s="40">
        <f t="shared" si="86"/>
        <v>28.851226722817209</v>
      </c>
      <c r="BO86" s="21">
        <f>IF($N86=2,BO116*'4 PEF'!$E$4,IF(OR($N86=3,$N86=4,$N86=5,$N86=6),BO116*'4 PEF'!$E$5,IF(OR($N86=7,$N86=8),BO116*'4 PEF'!$E$10,IF($N86=9,BO116*'4 PEF'!$E$7,IF($N86=10,BO116*'4 PEF'!$E$6)))))</f>
        <v>14.786711736031332</v>
      </c>
      <c r="BP86" s="21">
        <f>BP116*'4 PEF'!$E$10</f>
        <v>0.32993337017530305</v>
      </c>
      <c r="BQ86" s="21">
        <f>IF($N86=2,BQ116*'4 PEF'!$E$4,IF(OR($N86=3,$N86=4,$N86=5,$N86=6),BQ116*'4 PEF'!$E$5,IF(OR($N86=7,$N86=8),BQ116*'4 PEF'!$E$10,IF($N86=9,BQ116*'4 PEF'!$E$7,IF($N86=10,BQ116*'4 PEF'!$E$6)))))</f>
        <v>10.995009870312639</v>
      </c>
      <c r="BR86" s="21">
        <f>BR116*'4 PEF'!$E$10</f>
        <v>29.658209939396549</v>
      </c>
      <c r="BS86" s="21">
        <f>BS116*'4 PEF'!$E$10</f>
        <v>12.460894091633101</v>
      </c>
      <c r="BT86" s="39">
        <f>BT116*'4 PEF'!$E$10</f>
        <v>-25.874646464646464</v>
      </c>
      <c r="BU86" s="40">
        <f t="shared" si="87"/>
        <v>42.356112542902466</v>
      </c>
    </row>
    <row r="87" spans="1:73" x14ac:dyDescent="0.25">
      <c r="A87" s="195"/>
      <c r="B87" s="18">
        <v>20</v>
      </c>
      <c r="C87" s="26">
        <f>VLOOKUP(M87,[1]aux!$A$2:$B$35,2)</f>
        <v>14</v>
      </c>
      <c r="D87" s="55"/>
      <c r="E87" s="55"/>
      <c r="F87" s="54"/>
      <c r="G87" s="54"/>
      <c r="H87" s="37">
        <f>IF(L87=1,0,IF(L87=2,1))</f>
        <v>0</v>
      </c>
      <c r="I87" s="54">
        <v>2</v>
      </c>
      <c r="J87" s="54">
        <v>3</v>
      </c>
      <c r="K87" s="54">
        <v>2</v>
      </c>
      <c r="L87" s="54">
        <v>1</v>
      </c>
      <c r="M87" s="54">
        <f t="shared" si="70"/>
        <v>2321</v>
      </c>
      <c r="N87" s="54">
        <v>9</v>
      </c>
      <c r="O87" s="54">
        <v>0</v>
      </c>
      <c r="P87" s="54">
        <v>2</v>
      </c>
      <c r="Q87" s="54">
        <v>0</v>
      </c>
      <c r="R87" s="54">
        <v>2</v>
      </c>
      <c r="S87" s="54" t="s">
        <v>42</v>
      </c>
      <c r="T87" s="26">
        <f t="shared" si="88"/>
        <v>18</v>
      </c>
      <c r="U87" s="54">
        <v>0</v>
      </c>
      <c r="V87" s="54">
        <v>0</v>
      </c>
      <c r="W87" s="19"/>
      <c r="X87" s="11">
        <f>VLOOKUP($C87,[2]Paris!$BB$7:$BK$40,5)</f>
        <v>13</v>
      </c>
      <c r="Y87" s="11">
        <f>VLOOKUP($C87,[2]Paris!$BB$7:$BK$40,6)</f>
        <v>33</v>
      </c>
      <c r="Z87" s="11">
        <f>VLOOKUP($C87,[2]Paris!$BB$7:$BK$40,7)</f>
        <v>63</v>
      </c>
      <c r="AA87" s="11">
        <f>VLOOKUP($C87,[2]Paris!$BB$7:$BK$40,8)</f>
        <v>90</v>
      </c>
      <c r="AB87" s="11">
        <f>VLOOKUP($C87,[2]Paris!$BB$7:$BK$40,9)</f>
        <v>116</v>
      </c>
      <c r="AC87" s="11">
        <f>VLOOKUP($C87,[2]Paris!$BB$7:$BK$40,10)</f>
        <v>108</v>
      </c>
      <c r="AD87" s="12">
        <f t="shared" si="72"/>
        <v>0</v>
      </c>
      <c r="AE87" s="12">
        <f t="shared" si="73"/>
        <v>0</v>
      </c>
      <c r="AF87" s="12">
        <v>0</v>
      </c>
      <c r="AG87" s="12" t="s">
        <v>38</v>
      </c>
      <c r="AH87" s="12" t="s">
        <v>38</v>
      </c>
      <c r="AI87" s="12">
        <f t="shared" si="74"/>
        <v>136</v>
      </c>
      <c r="AJ87" s="12">
        <v>0</v>
      </c>
      <c r="AK87" s="12">
        <f t="shared" si="75"/>
        <v>152</v>
      </c>
      <c r="AL87" s="12">
        <f t="shared" si="76"/>
        <v>162</v>
      </c>
      <c r="AM87" s="12">
        <f t="shared" si="77"/>
        <v>0</v>
      </c>
      <c r="AN87" s="12">
        <f t="shared" si="78"/>
        <v>0</v>
      </c>
      <c r="AO87" s="14">
        <f t="shared" si="64"/>
        <v>349.32324578269032</v>
      </c>
      <c r="AP87" s="11">
        <f>VLOOKUP($C87,[1]Paris!$BB$7:$BK$40,5)</f>
        <v>13</v>
      </c>
      <c r="AQ87" s="11">
        <f>VLOOKUP($C87,[1]Paris!$BB$7:$BK$40,6)</f>
        <v>33</v>
      </c>
      <c r="AR87" s="11">
        <f>VLOOKUP($C87,[1]Paris!$BB$7:$BK$40,7)</f>
        <v>63</v>
      </c>
      <c r="AS87" s="11">
        <f>VLOOKUP($C87,[1]Paris!$BB$7:$BK$40,8)</f>
        <v>91</v>
      </c>
      <c r="AT87" s="11">
        <f>VLOOKUP($C87,[1]Paris!$BB$7:$BK$40,9)</f>
        <v>117</v>
      </c>
      <c r="AU87" s="11">
        <f>VLOOKUP($C87,[1]Paris!$BB$7:$BK$40,10)</f>
        <v>109</v>
      </c>
      <c r="AV87" s="12">
        <f t="shared" si="79"/>
        <v>0</v>
      </c>
      <c r="AW87" s="12">
        <f t="shared" si="80"/>
        <v>0</v>
      </c>
      <c r="AX87" s="12">
        <v>0</v>
      </c>
      <c r="AY87" s="12"/>
      <c r="AZ87" s="12"/>
      <c r="BA87" s="12">
        <f t="shared" si="81"/>
        <v>138</v>
      </c>
      <c r="BB87" s="12">
        <v>0</v>
      </c>
      <c r="BC87" s="12">
        <f t="shared" si="82"/>
        <v>153</v>
      </c>
      <c r="BD87" s="12">
        <f t="shared" si="83"/>
        <v>162</v>
      </c>
      <c r="BE87" s="12">
        <f t="shared" si="84"/>
        <v>0</v>
      </c>
      <c r="BF87" s="12">
        <f t="shared" si="85"/>
        <v>0</v>
      </c>
      <c r="BG87" s="14">
        <f t="shared" si="65"/>
        <v>164.24931179118491</v>
      </c>
      <c r="BH87" s="21">
        <f>IF($N87=2,BH117*'4 PEF'!$E$4,IF(OR($N87=3,$N87=4,$N87=5,$N87=6),BH117*'4 PEF'!$E$5,IF(OR($N87=7,$N87=8),BH117*'4 PEF'!$E$10,IF($N87=9,BH117*'4 PEF'!$E$7,IF($N87=10,BH117*'4 PEF'!$E$6)))))</f>
        <v>64.435594224819496</v>
      </c>
      <c r="BI87" s="21">
        <f>BI117*'4 PEF'!$E$10</f>
        <v>0</v>
      </c>
      <c r="BJ87" s="21">
        <f>IF($N87=2,BJ117*'4 PEF'!$E$4,IF(OR($N87=3,$N87=4,$N87=5,$N87=6),BJ117*'4 PEF'!$E$5,IF(OR($N87=7,$N87=8),BJ117*'4 PEF'!$E$10,IF($N87=9,BJ117*'4 PEF'!$E$7,IF($N87=10,BJ117*'4 PEF'!$E$6)))))</f>
        <v>18.864000000000001</v>
      </c>
      <c r="BK87" s="21">
        <f>BK117*'4 PEF'!$E$10</f>
        <v>28.838637485712173</v>
      </c>
      <c r="BL87" s="21">
        <f>BL117*'4 PEF'!$E$10</f>
        <v>1.0630621143985597</v>
      </c>
      <c r="BM87" s="39">
        <f>BM117*'4 PEF'!$E$10</f>
        <v>0</v>
      </c>
      <c r="BN87" s="40">
        <f t="shared" si="86"/>
        <v>113.20129382493023</v>
      </c>
      <c r="BO87" s="21">
        <f>IF($N87=2,BO117*'4 PEF'!$E$4,IF(OR($N87=3,$N87=4,$N87=5,$N87=6),BO117*'4 PEF'!$E$5,IF(OR($N87=7,$N87=8),BO117*'4 PEF'!$E$10,IF($N87=9,BO117*'4 PEF'!$E$7,IF($N87=10,BO117*'4 PEF'!$E$6)))))</f>
        <v>50.804887734459747</v>
      </c>
      <c r="BP87" s="21">
        <f>BP117*'4 PEF'!$E$10</f>
        <v>0</v>
      </c>
      <c r="BQ87" s="21">
        <f>IF($N87=2,BQ117*'4 PEF'!$E$4,IF(OR($N87=3,$N87=4,$N87=5,$N87=6),BQ117*'4 PEF'!$E$5,IF(OR($N87=7,$N87=8),BQ117*'4 PEF'!$E$10,IF($N87=9,BQ117*'4 PEF'!$E$7,IF($N87=10,BQ117*'4 PEF'!$E$6)))))</f>
        <v>29.123999999999999</v>
      </c>
      <c r="BR87" s="21">
        <f>BR117*'4 PEF'!$E$10</f>
        <v>29.658209939396549</v>
      </c>
      <c r="BS87" s="21">
        <f>BS117*'4 PEF'!$E$10</f>
        <v>1.0115378956810506</v>
      </c>
      <c r="BT87" s="39">
        <f>BT117*'4 PEF'!$E$10</f>
        <v>0</v>
      </c>
      <c r="BU87" s="40">
        <f t="shared" si="87"/>
        <v>110.59863556953735</v>
      </c>
    </row>
    <row r="88" spans="1:73" x14ac:dyDescent="0.25">
      <c r="A88" s="195"/>
      <c r="B88" s="18">
        <v>21</v>
      </c>
      <c r="C88" s="26">
        <f>VLOOKUP(M88,[1]aux!$A$2:$B$35,2)</f>
        <v>32</v>
      </c>
      <c r="D88" s="55"/>
      <c r="E88" s="55"/>
      <c r="F88" s="54"/>
      <c r="G88" s="54"/>
      <c r="H88" s="37">
        <f t="shared" ref="H88:H94" si="89">IF(L88=1,0,IF(L88=2,1))</f>
        <v>0</v>
      </c>
      <c r="I88" s="54">
        <v>4</v>
      </c>
      <c r="J88" s="54">
        <v>3</v>
      </c>
      <c r="K88" s="54">
        <v>2</v>
      </c>
      <c r="L88" s="54">
        <v>1</v>
      </c>
      <c r="M88" s="54">
        <f t="shared" si="70"/>
        <v>4321</v>
      </c>
      <c r="N88" s="54">
        <v>9</v>
      </c>
      <c r="O88" s="54">
        <v>0</v>
      </c>
      <c r="P88" s="54">
        <v>2</v>
      </c>
      <c r="Q88" s="54">
        <v>0</v>
      </c>
      <c r="R88" s="54">
        <v>2</v>
      </c>
      <c r="S88" s="54" t="s">
        <v>42</v>
      </c>
      <c r="T88" s="26">
        <f t="shared" si="88"/>
        <v>18</v>
      </c>
      <c r="U88" s="54">
        <v>0</v>
      </c>
      <c r="V88" s="54">
        <v>0</v>
      </c>
      <c r="W88" s="19"/>
      <c r="X88" s="11">
        <f>VLOOKUP($C88,[2]Paris!$BB$7:$BK$40,5)</f>
        <v>17</v>
      </c>
      <c r="Y88" s="11">
        <f>VLOOKUP($C88,[2]Paris!$BB$7:$BK$40,6)</f>
        <v>37</v>
      </c>
      <c r="Z88" s="11">
        <f>VLOOKUP($C88,[2]Paris!$BB$7:$BK$40,7)</f>
        <v>67</v>
      </c>
      <c r="AA88" s="11">
        <f>VLOOKUP($C88,[2]Paris!$BB$7:$BK$40,8)</f>
        <v>90</v>
      </c>
      <c r="AB88" s="11">
        <f>VLOOKUP($C88,[2]Paris!$BB$7:$BK$40,9)</f>
        <v>116</v>
      </c>
      <c r="AC88" s="11">
        <f>VLOOKUP($C88,[2]Paris!$BB$7:$BK$40,10)</f>
        <v>108</v>
      </c>
      <c r="AD88" s="12">
        <f t="shared" si="72"/>
        <v>0</v>
      </c>
      <c r="AE88" s="12">
        <f t="shared" si="73"/>
        <v>0</v>
      </c>
      <c r="AF88" s="12">
        <v>0</v>
      </c>
      <c r="AG88" s="12" t="s">
        <v>38</v>
      </c>
      <c r="AH88" s="12" t="s">
        <v>38</v>
      </c>
      <c r="AI88" s="12">
        <f t="shared" si="74"/>
        <v>136</v>
      </c>
      <c r="AJ88" s="12">
        <v>0</v>
      </c>
      <c r="AK88" s="12">
        <f t="shared" si="75"/>
        <v>152</v>
      </c>
      <c r="AL88" s="12">
        <f t="shared" si="76"/>
        <v>162</v>
      </c>
      <c r="AM88" s="12">
        <f t="shared" si="77"/>
        <v>0</v>
      </c>
      <c r="AN88" s="12">
        <f t="shared" si="78"/>
        <v>0</v>
      </c>
      <c r="AO88" s="14">
        <f t="shared" si="64"/>
        <v>364.75396371011152</v>
      </c>
      <c r="AP88" s="11">
        <f>VLOOKUP($C88,[1]Paris!$BB$7:$BK$40,5)</f>
        <v>17</v>
      </c>
      <c r="AQ88" s="11">
        <f>VLOOKUP($C88,[1]Paris!$BB$7:$BK$40,6)</f>
        <v>37</v>
      </c>
      <c r="AR88" s="11">
        <f>VLOOKUP($C88,[1]Paris!$BB$7:$BK$40,7)</f>
        <v>67</v>
      </c>
      <c r="AS88" s="11">
        <f>VLOOKUP($C88,[1]Paris!$BB$7:$BK$40,8)</f>
        <v>91</v>
      </c>
      <c r="AT88" s="11">
        <f>VLOOKUP($C88,[1]Paris!$BB$7:$BK$40,9)</f>
        <v>117</v>
      </c>
      <c r="AU88" s="11">
        <f>VLOOKUP($C88,[1]Paris!$BB$7:$BK$40,10)</f>
        <v>109</v>
      </c>
      <c r="AV88" s="12">
        <f t="shared" si="79"/>
        <v>0</v>
      </c>
      <c r="AW88" s="12">
        <f t="shared" si="80"/>
        <v>0</v>
      </c>
      <c r="AX88" s="12">
        <v>0</v>
      </c>
      <c r="AY88" s="12"/>
      <c r="AZ88" s="12"/>
      <c r="BA88" s="12">
        <f t="shared" si="81"/>
        <v>138</v>
      </c>
      <c r="BB88" s="12">
        <v>0</v>
      </c>
      <c r="BC88" s="12">
        <f t="shared" si="82"/>
        <v>153</v>
      </c>
      <c r="BD88" s="12">
        <f t="shared" si="83"/>
        <v>162</v>
      </c>
      <c r="BE88" s="12">
        <f t="shared" si="84"/>
        <v>0</v>
      </c>
      <c r="BF88" s="12">
        <f t="shared" si="85"/>
        <v>0</v>
      </c>
      <c r="BG88" s="14">
        <f t="shared" si="65"/>
        <v>170.84286787118666</v>
      </c>
      <c r="BH88" s="21">
        <f>IF($N88=2,BH118*'4 PEF'!$E$4,IF(OR($N88=3,$N88=4,$N88=5,$N88=6),BH118*'4 PEF'!$E$5,IF(OR($N88=7,$N88=8),BH118*'4 PEF'!$E$10,IF($N88=9,BH118*'4 PEF'!$E$7,IF($N88=10,BH118*'4 PEF'!$E$6)))))</f>
        <v>47.61491181703893</v>
      </c>
      <c r="BI88" s="21">
        <f>BI118*'4 PEF'!$E$10</f>
        <v>0</v>
      </c>
      <c r="BJ88" s="21">
        <f>IF($N88=2,BJ118*'4 PEF'!$E$4,IF(OR($N88=3,$N88=4,$N88=5,$N88=6),BJ118*'4 PEF'!$E$5,IF(OR($N88=7,$N88=8),BJ118*'4 PEF'!$E$10,IF($N88=9,BJ118*'4 PEF'!$E$7,IF($N88=10,BJ118*'4 PEF'!$E$6)))))</f>
        <v>18.864000000000001</v>
      </c>
      <c r="BK88" s="21">
        <f>BK118*'4 PEF'!$E$10</f>
        <v>28.838637485712173</v>
      </c>
      <c r="BL88" s="21">
        <f>BL118*'4 PEF'!$E$10</f>
        <v>1.0047403412615923</v>
      </c>
      <c r="BM88" s="39">
        <f>BM118*'4 PEF'!$E$10</f>
        <v>0</v>
      </c>
      <c r="BN88" s="40">
        <f t="shared" si="86"/>
        <v>96.322289644012699</v>
      </c>
      <c r="BO88" s="21">
        <f>IF($N88=2,BO118*'4 PEF'!$E$4,IF(OR($N88=3,$N88=4,$N88=5,$N88=6),BO118*'4 PEF'!$E$5,IF(OR($N88=7,$N88=8),BO118*'4 PEF'!$E$10,IF($N88=9,BO118*'4 PEF'!$E$7,IF($N88=10,BO118*'4 PEF'!$E$6)))))</f>
        <v>39.991499281103287</v>
      </c>
      <c r="BP88" s="21">
        <f>BP118*'4 PEF'!$E$10</f>
        <v>0</v>
      </c>
      <c r="BQ88" s="21">
        <f>IF($N88=2,BQ118*'4 PEF'!$E$4,IF(OR($N88=3,$N88=4,$N88=5,$N88=6),BQ118*'4 PEF'!$E$5,IF(OR($N88=7,$N88=8),BQ118*'4 PEF'!$E$10,IF($N88=9,BQ118*'4 PEF'!$E$7,IF($N88=10,BQ118*'4 PEF'!$E$6)))))</f>
        <v>29.123999999999999</v>
      </c>
      <c r="BR88" s="21">
        <f>BR118*'4 PEF'!$E$10</f>
        <v>29.658209939396549</v>
      </c>
      <c r="BS88" s="21">
        <f>BS118*'4 PEF'!$E$10</f>
        <v>0.97847044915252557</v>
      </c>
      <c r="BT88" s="39">
        <f>BT118*'4 PEF'!$E$10</f>
        <v>0</v>
      </c>
      <c r="BU88" s="40">
        <f t="shared" si="87"/>
        <v>99.75217966965235</v>
      </c>
    </row>
    <row r="89" spans="1:73" x14ac:dyDescent="0.25">
      <c r="A89" s="195"/>
      <c r="B89" s="18">
        <v>22</v>
      </c>
      <c r="C89" s="26">
        <f>VLOOKUP(M89,[1]aux!$A$2:$B$35,2)</f>
        <v>34</v>
      </c>
      <c r="D89" s="55"/>
      <c r="E89" s="55"/>
      <c r="F89" s="54"/>
      <c r="G89" s="54"/>
      <c r="H89" s="37">
        <f t="shared" si="89"/>
        <v>1</v>
      </c>
      <c r="I89" s="54">
        <v>4</v>
      </c>
      <c r="J89" s="54">
        <v>3</v>
      </c>
      <c r="K89" s="54">
        <v>2</v>
      </c>
      <c r="L89" s="54">
        <v>2</v>
      </c>
      <c r="M89" s="54">
        <f t="shared" si="70"/>
        <v>4322</v>
      </c>
      <c r="N89" s="54">
        <v>9</v>
      </c>
      <c r="O89" s="54">
        <v>0</v>
      </c>
      <c r="P89" s="54">
        <v>2</v>
      </c>
      <c r="Q89" s="54">
        <v>0</v>
      </c>
      <c r="R89" s="54">
        <v>2</v>
      </c>
      <c r="S89" s="54" t="s">
        <v>42</v>
      </c>
      <c r="T89" s="26">
        <f t="shared" si="88"/>
        <v>24</v>
      </c>
      <c r="U89" s="54">
        <v>1</v>
      </c>
      <c r="V89" s="54">
        <v>1</v>
      </c>
      <c r="W89" s="19"/>
      <c r="X89" s="11">
        <f>VLOOKUP($C89,[2]Paris!$BB$7:$BK$40,5)</f>
        <v>17</v>
      </c>
      <c r="Y89" s="11">
        <f>VLOOKUP($C89,[2]Paris!$BB$7:$BK$40,6)</f>
        <v>37</v>
      </c>
      <c r="Z89" s="11">
        <f>VLOOKUP($C89,[2]Paris!$BB$7:$BK$40,7)</f>
        <v>67</v>
      </c>
      <c r="AA89" s="11">
        <f>VLOOKUP($C89,[2]Paris!$BB$7:$BK$40,8)</f>
        <v>90</v>
      </c>
      <c r="AB89" s="11">
        <f>VLOOKUP($C89,[2]Paris!$BB$7:$BK$40,9)</f>
        <v>116</v>
      </c>
      <c r="AC89" s="11">
        <f>VLOOKUP($C89,[2]Paris!$BB$7:$BK$40,10)</f>
        <v>108</v>
      </c>
      <c r="AD89" s="12">
        <f t="shared" si="72"/>
        <v>169</v>
      </c>
      <c r="AE89" s="12">
        <f t="shared" si="73"/>
        <v>167</v>
      </c>
      <c r="AF89" s="12">
        <v>0</v>
      </c>
      <c r="AG89" s="12" t="s">
        <v>38</v>
      </c>
      <c r="AH89" s="12" t="s">
        <v>38</v>
      </c>
      <c r="AI89" s="12">
        <f t="shared" si="74"/>
        <v>136</v>
      </c>
      <c r="AJ89" s="12">
        <v>0</v>
      </c>
      <c r="AK89" s="12">
        <f t="shared" si="75"/>
        <v>152</v>
      </c>
      <c r="AL89" s="12">
        <f t="shared" si="76"/>
        <v>162</v>
      </c>
      <c r="AM89" s="12">
        <f t="shared" si="77"/>
        <v>185</v>
      </c>
      <c r="AN89" s="12">
        <f t="shared" si="78"/>
        <v>184</v>
      </c>
      <c r="AO89" s="14">
        <f t="shared" si="64"/>
        <v>427.22274123474199</v>
      </c>
      <c r="AP89" s="11">
        <f>VLOOKUP($C89,[1]Paris!$BB$7:$BK$40,5)</f>
        <v>17</v>
      </c>
      <c r="AQ89" s="11">
        <f>VLOOKUP($C89,[1]Paris!$BB$7:$BK$40,6)</f>
        <v>37</v>
      </c>
      <c r="AR89" s="11">
        <f>VLOOKUP($C89,[1]Paris!$BB$7:$BK$40,7)</f>
        <v>67</v>
      </c>
      <c r="AS89" s="11">
        <f>VLOOKUP($C89,[1]Paris!$BB$7:$BK$40,8)</f>
        <v>91</v>
      </c>
      <c r="AT89" s="11">
        <f>VLOOKUP($C89,[1]Paris!$BB$7:$BK$40,9)</f>
        <v>117</v>
      </c>
      <c r="AU89" s="11">
        <f>VLOOKUP($C89,[1]Paris!$BB$7:$BK$40,10)</f>
        <v>109</v>
      </c>
      <c r="AV89" s="12">
        <f t="shared" si="79"/>
        <v>170</v>
      </c>
      <c r="AW89" s="12">
        <f t="shared" si="80"/>
        <v>168</v>
      </c>
      <c r="AX89" s="12">
        <v>0</v>
      </c>
      <c r="AY89" s="12"/>
      <c r="AZ89" s="12"/>
      <c r="BA89" s="12">
        <f t="shared" si="81"/>
        <v>138</v>
      </c>
      <c r="BB89" s="12">
        <v>0</v>
      </c>
      <c r="BC89" s="12">
        <f t="shared" si="82"/>
        <v>153</v>
      </c>
      <c r="BD89" s="12">
        <f t="shared" si="83"/>
        <v>162</v>
      </c>
      <c r="BE89" s="12">
        <f t="shared" si="84"/>
        <v>186</v>
      </c>
      <c r="BF89" s="12">
        <f t="shared" si="85"/>
        <v>184</v>
      </c>
      <c r="BG89" s="14">
        <f t="shared" si="65"/>
        <v>226.78842156327997</v>
      </c>
      <c r="BH89" s="21">
        <f>IF($N89=2,BH119*'4 PEF'!$E$4,IF(OR($N89=3,$N89=4,$N89=5,$N89=6),BH119*'4 PEF'!$E$5,IF(OR($N89=7,$N89=8),BH119*'4 PEF'!$E$10,IF($N89=9,BH119*'4 PEF'!$E$7,IF($N89=10,BH119*'4 PEF'!$E$6)))))</f>
        <v>33.658379415117516</v>
      </c>
      <c r="BI89" s="21">
        <f>BI119*'4 PEF'!$E$10</f>
        <v>0</v>
      </c>
      <c r="BJ89" s="21">
        <f>IF($N89=2,BJ119*'4 PEF'!$E$4,IF(OR($N89=3,$N89=4,$N89=5,$N89=6),BJ119*'4 PEF'!$E$5,IF(OR($N89=7,$N89=8),BJ119*'4 PEF'!$E$10,IF($N89=9,BJ119*'4 PEF'!$E$7,IF($N89=10,BJ119*'4 PEF'!$E$6)))))</f>
        <v>11.466857142857142</v>
      </c>
      <c r="BK89" s="21">
        <f>BK119*'4 PEF'!$E$10</f>
        <v>28.838637485712173</v>
      </c>
      <c r="BL89" s="21">
        <f>BL119*'4 PEF'!$E$10</f>
        <v>12.237459511440919</v>
      </c>
      <c r="BM89" s="39">
        <f>BM119*'4 PEF'!$E$10</f>
        <v>-40.966571428571434</v>
      </c>
      <c r="BN89" s="40">
        <f t="shared" si="86"/>
        <v>45.234762126556312</v>
      </c>
      <c r="BO89" s="21">
        <f>IF($N89=2,BO119*'4 PEF'!$E$4,IF(OR($N89=3,$N89=4,$N89=5,$N89=6),BO119*'4 PEF'!$E$5,IF(OR($N89=7,$N89=8),BO119*'4 PEF'!$E$10,IF($N89=9,BO119*'4 PEF'!$E$7,IF($N89=10,BO119*'4 PEF'!$E$6)))))</f>
        <v>25.765356327218715</v>
      </c>
      <c r="BP89" s="21">
        <f>BP119*'4 PEF'!$E$10</f>
        <v>0</v>
      </c>
      <c r="BQ89" s="21">
        <f>IF($N89=2,BQ119*'4 PEF'!$E$4,IF(OR($N89=3,$N89=4,$N89=5,$N89=6),BQ119*'4 PEF'!$E$5,IF(OR($N89=7,$N89=8),BQ119*'4 PEF'!$E$10,IF($N89=9,BQ119*'4 PEF'!$E$7,IF($N89=10,BQ119*'4 PEF'!$E$6)))))</f>
        <v>18.180969696969694</v>
      </c>
      <c r="BR89" s="21">
        <f>BR119*'4 PEF'!$E$10</f>
        <v>29.658209939396549</v>
      </c>
      <c r="BS89" s="21">
        <f>BS119*'4 PEF'!$E$10</f>
        <v>12.460894091633101</v>
      </c>
      <c r="BT89" s="39">
        <f>BT119*'4 PEF'!$E$10</f>
        <v>-25.874646464646464</v>
      </c>
      <c r="BU89" s="40">
        <f t="shared" si="87"/>
        <v>60.190783590571598</v>
      </c>
    </row>
    <row r="90" spans="1:73" x14ac:dyDescent="0.25">
      <c r="A90" s="195"/>
      <c r="B90" s="18">
        <v>23</v>
      </c>
      <c r="C90" s="26">
        <f>VLOOKUP(M90,[1]aux!$A$2:$B$35,2)</f>
        <v>32</v>
      </c>
      <c r="D90" s="55"/>
      <c r="E90" s="55"/>
      <c r="F90" s="54"/>
      <c r="G90" s="54"/>
      <c r="H90" s="37">
        <f t="shared" si="89"/>
        <v>0</v>
      </c>
      <c r="I90" s="54">
        <v>4</v>
      </c>
      <c r="J90" s="54">
        <v>3</v>
      </c>
      <c r="K90" s="54">
        <v>2</v>
      </c>
      <c r="L90" s="54">
        <v>1</v>
      </c>
      <c r="M90" s="54">
        <f t="shared" si="70"/>
        <v>4321</v>
      </c>
      <c r="N90" s="54">
        <v>8</v>
      </c>
      <c r="O90" s="54">
        <v>0</v>
      </c>
      <c r="P90" s="54">
        <v>1</v>
      </c>
      <c r="Q90" s="54">
        <v>0</v>
      </c>
      <c r="R90" s="54">
        <v>2</v>
      </c>
      <c r="S90" s="54" t="s">
        <v>42</v>
      </c>
      <c r="T90" s="26">
        <f t="shared" si="88"/>
        <v>23</v>
      </c>
      <c r="U90" s="54">
        <v>1</v>
      </c>
      <c r="V90" s="54">
        <v>1</v>
      </c>
      <c r="W90" s="19"/>
      <c r="X90" s="11">
        <f>VLOOKUP($C90,[2]Paris!$BB$7:$BK$40,5)</f>
        <v>17</v>
      </c>
      <c r="Y90" s="11">
        <f>VLOOKUP($C90,[2]Paris!$BB$7:$BK$40,6)</f>
        <v>37</v>
      </c>
      <c r="Z90" s="11">
        <f>VLOOKUP($C90,[2]Paris!$BB$7:$BK$40,7)</f>
        <v>67</v>
      </c>
      <c r="AA90" s="11">
        <f>VLOOKUP($C90,[2]Paris!$BB$7:$BK$40,8)</f>
        <v>90</v>
      </c>
      <c r="AB90" s="11">
        <f>VLOOKUP($C90,[2]Paris!$BB$7:$BK$40,9)</f>
        <v>116</v>
      </c>
      <c r="AC90" s="11">
        <f>VLOOKUP($C90,[2]Paris!$BB$7:$BK$40,10)</f>
        <v>108</v>
      </c>
      <c r="AD90" s="12">
        <f t="shared" si="72"/>
        <v>0</v>
      </c>
      <c r="AE90" s="12">
        <f t="shared" si="73"/>
        <v>0</v>
      </c>
      <c r="AF90" s="12">
        <v>0</v>
      </c>
      <c r="AG90" s="12" t="s">
        <v>38</v>
      </c>
      <c r="AH90" s="12" t="s">
        <v>38</v>
      </c>
      <c r="AI90" s="12">
        <f t="shared" si="74"/>
        <v>133</v>
      </c>
      <c r="AJ90" s="12">
        <v>0</v>
      </c>
      <c r="AK90" s="12">
        <f t="shared" si="75"/>
        <v>148</v>
      </c>
      <c r="AL90" s="12">
        <f t="shared" si="76"/>
        <v>162</v>
      </c>
      <c r="AM90" s="12">
        <f t="shared" si="77"/>
        <v>185</v>
      </c>
      <c r="AN90" s="12">
        <f t="shared" si="78"/>
        <v>184</v>
      </c>
      <c r="AO90" s="14">
        <f t="shared" si="64"/>
        <v>458.44635011191747</v>
      </c>
      <c r="AP90" s="11">
        <f>VLOOKUP($C90,[1]Paris!$BB$7:$BK$40,5)</f>
        <v>17</v>
      </c>
      <c r="AQ90" s="11">
        <f>VLOOKUP($C90,[1]Paris!$BB$7:$BK$40,6)</f>
        <v>37</v>
      </c>
      <c r="AR90" s="11">
        <f>VLOOKUP($C90,[1]Paris!$BB$7:$BK$40,7)</f>
        <v>67</v>
      </c>
      <c r="AS90" s="11">
        <f>VLOOKUP($C90,[1]Paris!$BB$7:$BK$40,8)</f>
        <v>91</v>
      </c>
      <c r="AT90" s="11">
        <f>VLOOKUP($C90,[1]Paris!$BB$7:$BK$40,9)</f>
        <v>117</v>
      </c>
      <c r="AU90" s="11">
        <f>VLOOKUP($C90,[1]Paris!$BB$7:$BK$40,10)</f>
        <v>109</v>
      </c>
      <c r="AV90" s="12">
        <f t="shared" si="79"/>
        <v>0</v>
      </c>
      <c r="AW90" s="12">
        <f t="shared" si="80"/>
        <v>0</v>
      </c>
      <c r="AX90" s="12">
        <v>0</v>
      </c>
      <c r="AY90" s="12"/>
      <c r="AZ90" s="12"/>
      <c r="BA90" s="12">
        <f t="shared" si="81"/>
        <v>134</v>
      </c>
      <c r="BB90" s="12">
        <v>0</v>
      </c>
      <c r="BC90" s="12">
        <f t="shared" si="82"/>
        <v>149</v>
      </c>
      <c r="BD90" s="12">
        <f t="shared" si="83"/>
        <v>162</v>
      </c>
      <c r="BE90" s="12">
        <f t="shared" si="84"/>
        <v>186</v>
      </c>
      <c r="BF90" s="12">
        <f t="shared" si="85"/>
        <v>184</v>
      </c>
      <c r="BG90" s="14">
        <f t="shared" si="65"/>
        <v>241.02535311690536</v>
      </c>
      <c r="BH90" s="21">
        <f>IF($N90=2,BH120*'4 PEF'!$E$4,IF(OR($N90=3,$N90=4,$N90=5,$N90=6),BH120*'4 PEF'!$E$5,IF(OR($N90=7,$N90=8),BH120*'4 PEF'!$E$10,IF($N90=9,BH120*'4 PEF'!$E$7,IF($N90=10,BH120*'4 PEF'!$E$6)))))</f>
        <v>27.816683937469929</v>
      </c>
      <c r="BI90" s="21">
        <f>BI120*'4 PEF'!$E$10</f>
        <v>0</v>
      </c>
      <c r="BJ90" s="21">
        <f>IF($N90=2,BJ120*'4 PEF'!$E$4,IF(OR($N90=3,$N90=4,$N90=5,$N90=6),BJ120*'4 PEF'!$E$5,IF(OR($N90=7,$N90=8),BJ120*'4 PEF'!$E$10,IF($N90=9,BJ120*'4 PEF'!$E$7,IF($N90=10,BJ120*'4 PEF'!$E$6)))))</f>
        <v>7.0591092081452791</v>
      </c>
      <c r="BK90" s="21">
        <f>BK120*'4 PEF'!$E$10</f>
        <v>28.838637485712173</v>
      </c>
      <c r="BL90" s="21">
        <f>BL120*'4 PEF'!$E$10</f>
        <v>1.0047403412615923</v>
      </c>
      <c r="BM90" s="39">
        <f>BM120*'4 PEF'!$E$10</f>
        <v>-40.966571428571434</v>
      </c>
      <c r="BN90" s="40">
        <f t="shared" si="86"/>
        <v>23.752599544017535</v>
      </c>
      <c r="BO90" s="21">
        <f>IF($N90=2,BO120*'4 PEF'!$E$4,IF(OR($N90=3,$N90=4,$N90=5,$N90=6),BO120*'4 PEF'!$E$5,IF(OR($N90=7,$N90=8),BO120*'4 PEF'!$E$10,IF($N90=9,BO120*'4 PEF'!$E$7,IF($N90=10,BO120*'4 PEF'!$E$6)))))</f>
        <v>22.469192783784187</v>
      </c>
      <c r="BP90" s="21">
        <f>BP120*'4 PEF'!$E$10</f>
        <v>0</v>
      </c>
      <c r="BQ90" s="21">
        <f>IF($N90=2,BQ120*'4 PEF'!$E$4,IF(OR($N90=3,$N90=4,$N90=5,$N90=6),BQ120*'4 PEF'!$E$5,IF(OR($N90=7,$N90=8),BQ120*'4 PEF'!$E$10,IF($N90=9,BQ120*'4 PEF'!$E$7,IF($N90=10,BQ120*'4 PEF'!$E$6)))))</f>
        <v>10.764155287612517</v>
      </c>
      <c r="BR90" s="21">
        <f>BR120*'4 PEF'!$E$10</f>
        <v>29.658209939396549</v>
      </c>
      <c r="BS90" s="21">
        <f>BS120*'4 PEF'!$E$10</f>
        <v>0.97847044915252557</v>
      </c>
      <c r="BT90" s="39">
        <f>BT120*'4 PEF'!$E$10</f>
        <v>-25.874646464646464</v>
      </c>
      <c r="BU90" s="40">
        <f t="shared" si="87"/>
        <v>37.995381995299311</v>
      </c>
    </row>
    <row r="91" spans="1:73" x14ac:dyDescent="0.25">
      <c r="A91" s="195"/>
      <c r="B91" s="18">
        <v>24</v>
      </c>
      <c r="C91" s="26">
        <f>VLOOKUP(M91,[1]aux!$A$2:$B$35,2)</f>
        <v>32</v>
      </c>
      <c r="D91" s="55"/>
      <c r="E91" s="55"/>
      <c r="F91" s="54"/>
      <c r="G91" s="54"/>
      <c r="H91" s="37">
        <f t="shared" si="89"/>
        <v>0</v>
      </c>
      <c r="I91" s="54">
        <v>4</v>
      </c>
      <c r="J91" s="54">
        <v>3</v>
      </c>
      <c r="K91" s="54">
        <v>2</v>
      </c>
      <c r="L91" s="54">
        <v>1</v>
      </c>
      <c r="M91" s="54">
        <f t="shared" si="70"/>
        <v>4321</v>
      </c>
      <c r="N91" s="54">
        <v>9</v>
      </c>
      <c r="O91" s="54">
        <v>0</v>
      </c>
      <c r="P91" s="54">
        <v>2</v>
      </c>
      <c r="Q91" s="54">
        <v>0</v>
      </c>
      <c r="R91" s="54">
        <v>2</v>
      </c>
      <c r="S91" s="54" t="s">
        <v>42</v>
      </c>
      <c r="T91" s="26">
        <f t="shared" si="88"/>
        <v>24</v>
      </c>
      <c r="U91" s="54">
        <v>1</v>
      </c>
      <c r="V91" s="54">
        <v>0</v>
      </c>
      <c r="W91" s="19"/>
      <c r="X91" s="11">
        <f>VLOOKUP($C91,[2]Paris!$BB$7:$BK$40,5)</f>
        <v>17</v>
      </c>
      <c r="Y91" s="11">
        <f>VLOOKUP($C91,[2]Paris!$BB$7:$BK$40,6)</f>
        <v>37</v>
      </c>
      <c r="Z91" s="11">
        <f>VLOOKUP($C91,[2]Paris!$BB$7:$BK$40,7)</f>
        <v>67</v>
      </c>
      <c r="AA91" s="11">
        <f>VLOOKUP($C91,[2]Paris!$BB$7:$BK$40,8)</f>
        <v>90</v>
      </c>
      <c r="AB91" s="11">
        <f>VLOOKUP($C91,[2]Paris!$BB$7:$BK$40,9)</f>
        <v>116</v>
      </c>
      <c r="AC91" s="11">
        <f>VLOOKUP($C91,[2]Paris!$BB$7:$BK$40,10)</f>
        <v>108</v>
      </c>
      <c r="AD91" s="12">
        <f t="shared" si="72"/>
        <v>0</v>
      </c>
      <c r="AE91" s="12">
        <f t="shared" si="73"/>
        <v>0</v>
      </c>
      <c r="AF91" s="12">
        <v>0</v>
      </c>
      <c r="AG91" s="12" t="s">
        <v>38</v>
      </c>
      <c r="AH91" s="12" t="s">
        <v>38</v>
      </c>
      <c r="AI91" s="12">
        <f t="shared" si="74"/>
        <v>136</v>
      </c>
      <c r="AJ91" s="12">
        <v>0</v>
      </c>
      <c r="AK91" s="12">
        <f t="shared" si="75"/>
        <v>152</v>
      </c>
      <c r="AL91" s="12">
        <f t="shared" si="76"/>
        <v>162</v>
      </c>
      <c r="AM91" s="12">
        <f t="shared" si="77"/>
        <v>185</v>
      </c>
      <c r="AN91" s="12">
        <f t="shared" si="78"/>
        <v>0</v>
      </c>
      <c r="AO91" s="14">
        <f t="shared" si="64"/>
        <v>377.3553351386829</v>
      </c>
      <c r="AP91" s="11">
        <f>VLOOKUP($C91,[1]Paris!$BB$7:$BK$40,5)</f>
        <v>17</v>
      </c>
      <c r="AQ91" s="11">
        <f>VLOOKUP($C91,[1]Paris!$BB$7:$BK$40,6)</f>
        <v>37</v>
      </c>
      <c r="AR91" s="11">
        <f>VLOOKUP($C91,[1]Paris!$BB$7:$BK$40,7)</f>
        <v>67</v>
      </c>
      <c r="AS91" s="11">
        <f>VLOOKUP($C91,[1]Paris!$BB$7:$BK$40,8)</f>
        <v>91</v>
      </c>
      <c r="AT91" s="11">
        <f>VLOOKUP($C91,[1]Paris!$BB$7:$BK$40,9)</f>
        <v>117</v>
      </c>
      <c r="AU91" s="11">
        <f>VLOOKUP($C91,[1]Paris!$BB$7:$BK$40,10)</f>
        <v>109</v>
      </c>
      <c r="AV91" s="12">
        <f t="shared" si="79"/>
        <v>0</v>
      </c>
      <c r="AW91" s="12">
        <f t="shared" si="80"/>
        <v>0</v>
      </c>
      <c r="AX91" s="12">
        <v>0</v>
      </c>
      <c r="AY91" s="12"/>
      <c r="AZ91" s="12"/>
      <c r="BA91" s="12">
        <f t="shared" si="81"/>
        <v>138</v>
      </c>
      <c r="BB91" s="12">
        <v>0</v>
      </c>
      <c r="BC91" s="12">
        <f t="shared" si="82"/>
        <v>153</v>
      </c>
      <c r="BD91" s="12">
        <f t="shared" si="83"/>
        <v>162</v>
      </c>
      <c r="BE91" s="12">
        <f t="shared" si="84"/>
        <v>186</v>
      </c>
      <c r="BF91" s="12">
        <f t="shared" si="85"/>
        <v>0</v>
      </c>
      <c r="BG91" s="14">
        <f t="shared" si="65"/>
        <v>188.52917090148966</v>
      </c>
      <c r="BH91" s="21">
        <f>IF($N91=2,BH121*'4 PEF'!$E$4,IF(OR($N91=3,$N91=4,$N91=5,$N91=6),BH121*'4 PEF'!$E$5,IF(OR($N91=7,$N91=8),BH121*'4 PEF'!$E$10,IF($N91=9,BH121*'4 PEF'!$E$7,IF($N91=10,BH121*'4 PEF'!$E$6)))))</f>
        <v>47.61491181703893</v>
      </c>
      <c r="BI91" s="21">
        <f>BI121*'4 PEF'!$E$10</f>
        <v>0</v>
      </c>
      <c r="BJ91" s="21">
        <f>IF($N91=2,BJ121*'4 PEF'!$E$4,IF(OR($N91=3,$N91=4,$N91=5,$N91=6),BJ121*'4 PEF'!$E$5,IF(OR($N91=7,$N91=8),BJ121*'4 PEF'!$E$10,IF($N91=9,BJ121*'4 PEF'!$E$7,IF($N91=10,BJ121*'4 PEF'!$E$6)))))</f>
        <v>11.466857142857142</v>
      </c>
      <c r="BK91" s="21">
        <f>BK121*'4 PEF'!$E$10</f>
        <v>28.838637485712173</v>
      </c>
      <c r="BL91" s="21">
        <f>BL121*'4 PEF'!$E$10</f>
        <v>1.0047403412615923</v>
      </c>
      <c r="BM91" s="39">
        <f>BM121*'4 PEF'!$E$10</f>
        <v>0</v>
      </c>
      <c r="BN91" s="40">
        <f t="shared" si="86"/>
        <v>88.925146786869846</v>
      </c>
      <c r="BO91" s="21">
        <f>IF($N91=2,BO121*'4 PEF'!$E$4,IF(OR($N91=3,$N91=4,$N91=5,$N91=6),BO121*'4 PEF'!$E$5,IF(OR($N91=7,$N91=8),BO121*'4 PEF'!$E$10,IF($N91=9,BO121*'4 PEF'!$E$7,IF($N91=10,BO121*'4 PEF'!$E$6)))))</f>
        <v>39.991499281103287</v>
      </c>
      <c r="BP91" s="21">
        <f>BP121*'4 PEF'!$E$10</f>
        <v>0</v>
      </c>
      <c r="BQ91" s="21">
        <f>IF($N91=2,BQ121*'4 PEF'!$E$4,IF(OR($N91=3,$N91=4,$N91=5,$N91=6),BQ121*'4 PEF'!$E$5,IF(OR($N91=7,$N91=8),BQ121*'4 PEF'!$E$10,IF($N91=9,BQ121*'4 PEF'!$E$7,IF($N91=10,BQ121*'4 PEF'!$E$6)))))</f>
        <v>18.180969696969694</v>
      </c>
      <c r="BR91" s="21">
        <f>BR121*'4 PEF'!$E$10</f>
        <v>29.658209939396549</v>
      </c>
      <c r="BS91" s="21">
        <f>BS121*'4 PEF'!$E$10</f>
        <v>0.97847044915252557</v>
      </c>
      <c r="BT91" s="39">
        <f>BT121*'4 PEF'!$E$10</f>
        <v>0</v>
      </c>
      <c r="BU91" s="40">
        <f t="shared" si="87"/>
        <v>88.809149366622052</v>
      </c>
    </row>
    <row r="92" spans="1:73" x14ac:dyDescent="0.25">
      <c r="A92" s="195"/>
      <c r="B92" s="18">
        <v>25</v>
      </c>
      <c r="C92" s="26">
        <f>VLOOKUP(M92,[1]aux!$A$2:$B$35,2)</f>
        <v>32</v>
      </c>
      <c r="D92" s="55"/>
      <c r="E92" s="55"/>
      <c r="F92" s="54"/>
      <c r="G92" s="54"/>
      <c r="H92" s="37">
        <f t="shared" si="89"/>
        <v>0</v>
      </c>
      <c r="I92" s="54">
        <v>4</v>
      </c>
      <c r="J92" s="54">
        <v>3</v>
      </c>
      <c r="K92" s="54">
        <v>2</v>
      </c>
      <c r="L92" s="54">
        <v>1</v>
      </c>
      <c r="M92" s="54">
        <f t="shared" si="70"/>
        <v>4321</v>
      </c>
      <c r="N92" s="54">
        <v>9</v>
      </c>
      <c r="O92" s="54">
        <v>0</v>
      </c>
      <c r="P92" s="54">
        <v>2</v>
      </c>
      <c r="Q92" s="54">
        <v>0</v>
      </c>
      <c r="R92" s="54">
        <v>2</v>
      </c>
      <c r="S92" s="54" t="s">
        <v>42</v>
      </c>
      <c r="T92" s="26">
        <f t="shared" si="88"/>
        <v>24</v>
      </c>
      <c r="U92" s="54">
        <v>1</v>
      </c>
      <c r="V92" s="54">
        <v>0</v>
      </c>
      <c r="W92" s="19"/>
      <c r="X92" s="11">
        <f>VLOOKUP($C92,[2]Paris!$BB$7:$BK$40,5)</f>
        <v>17</v>
      </c>
      <c r="Y92" s="11">
        <f>VLOOKUP($C92,[2]Paris!$BB$7:$BK$40,6)</f>
        <v>37</v>
      </c>
      <c r="Z92" s="11">
        <f>VLOOKUP($C92,[2]Paris!$BB$7:$BK$40,7)</f>
        <v>67</v>
      </c>
      <c r="AA92" s="11">
        <f>VLOOKUP($C92,[2]Paris!$BB$7:$BK$40,8)</f>
        <v>90</v>
      </c>
      <c r="AB92" s="11">
        <f>VLOOKUP($C92,[2]Paris!$BB$7:$BK$40,9)</f>
        <v>116</v>
      </c>
      <c r="AC92" s="11">
        <f>VLOOKUP($C92,[2]Paris!$BB$7:$BK$40,10)</f>
        <v>108</v>
      </c>
      <c r="AD92" s="12">
        <f t="shared" si="72"/>
        <v>0</v>
      </c>
      <c r="AE92" s="12">
        <f t="shared" si="73"/>
        <v>0</v>
      </c>
      <c r="AF92" s="12">
        <v>0</v>
      </c>
      <c r="AG92" s="12" t="s">
        <v>38</v>
      </c>
      <c r="AH92" s="12" t="s">
        <v>38</v>
      </c>
      <c r="AI92" s="12">
        <f t="shared" si="74"/>
        <v>136</v>
      </c>
      <c r="AJ92" s="12">
        <v>0</v>
      </c>
      <c r="AK92" s="12">
        <f t="shared" si="75"/>
        <v>152</v>
      </c>
      <c r="AL92" s="12">
        <f t="shared" si="76"/>
        <v>162</v>
      </c>
      <c r="AM92" s="12">
        <f t="shared" si="77"/>
        <v>185</v>
      </c>
      <c r="AN92" s="12">
        <f t="shared" si="78"/>
        <v>0</v>
      </c>
      <c r="AO92" s="14">
        <f t="shared" si="64"/>
        <v>377.3553351386829</v>
      </c>
      <c r="AP92" s="11">
        <f>VLOOKUP($C92,[1]Paris!$BB$7:$BK$40,5)</f>
        <v>17</v>
      </c>
      <c r="AQ92" s="11">
        <f>VLOOKUP($C92,[1]Paris!$BB$7:$BK$40,6)</f>
        <v>37</v>
      </c>
      <c r="AR92" s="11">
        <f>VLOOKUP($C92,[1]Paris!$BB$7:$BK$40,7)</f>
        <v>67</v>
      </c>
      <c r="AS92" s="11">
        <f>VLOOKUP($C92,[1]Paris!$BB$7:$BK$40,8)</f>
        <v>91</v>
      </c>
      <c r="AT92" s="11">
        <f>VLOOKUP($C92,[1]Paris!$BB$7:$BK$40,9)</f>
        <v>117</v>
      </c>
      <c r="AU92" s="11">
        <f>VLOOKUP($C92,[1]Paris!$BB$7:$BK$40,10)</f>
        <v>109</v>
      </c>
      <c r="AV92" s="12">
        <f t="shared" si="79"/>
        <v>0</v>
      </c>
      <c r="AW92" s="12">
        <f t="shared" si="80"/>
        <v>0</v>
      </c>
      <c r="AX92" s="12">
        <v>0</v>
      </c>
      <c r="AY92" s="12"/>
      <c r="AZ92" s="12"/>
      <c r="BA92" s="12">
        <f t="shared" si="81"/>
        <v>138</v>
      </c>
      <c r="BB92" s="12">
        <v>0</v>
      </c>
      <c r="BC92" s="12">
        <f t="shared" si="82"/>
        <v>153</v>
      </c>
      <c r="BD92" s="12">
        <f t="shared" si="83"/>
        <v>162</v>
      </c>
      <c r="BE92" s="12">
        <f t="shared" si="84"/>
        <v>186</v>
      </c>
      <c r="BF92" s="12">
        <f t="shared" si="85"/>
        <v>0</v>
      </c>
      <c r="BG92" s="14">
        <f t="shared" si="65"/>
        <v>188.52917090148966</v>
      </c>
      <c r="BH92" s="21">
        <f>IF($N92=2,BH122*'4 PEF'!$E$4,IF(OR($N92=3,$N92=4,$N92=5,$N92=6),BH122*'4 PEF'!$E$5,IF(OR($N92=7,$N92=8),BH122*'4 PEF'!$E$10,IF($N92=9,BH122*'4 PEF'!$E$7,IF($N92=10,BH122*'4 PEF'!$E$6)))))</f>
        <v>47.61491181703893</v>
      </c>
      <c r="BI92" s="21">
        <f>BI122*'4 PEF'!$E$10</f>
        <v>0</v>
      </c>
      <c r="BJ92" s="21">
        <f>IF($N92=2,BJ122*'4 PEF'!$E$4,IF(OR($N92=3,$N92=4,$N92=5,$N92=6),BJ122*'4 PEF'!$E$5,IF(OR($N92=7,$N92=8),BJ122*'4 PEF'!$E$10,IF($N92=9,BJ122*'4 PEF'!$E$7,IF($N92=10,BJ122*'4 PEF'!$E$6)))))</f>
        <v>11.466857142857142</v>
      </c>
      <c r="BK92" s="21">
        <f>BK122*'4 PEF'!$E$10</f>
        <v>28.838637485712173</v>
      </c>
      <c r="BL92" s="21">
        <f>BL122*'4 PEF'!$E$10</f>
        <v>1.0047403412615923</v>
      </c>
      <c r="BM92" s="39">
        <f>BM122*'4 PEF'!$E$10</f>
        <v>0</v>
      </c>
      <c r="BN92" s="40">
        <f t="shared" si="86"/>
        <v>88.925146786869846</v>
      </c>
      <c r="BO92" s="21">
        <f>IF($N92=2,BO122*'4 PEF'!$E$4,IF(OR($N92=3,$N92=4,$N92=5,$N92=6),BO122*'4 PEF'!$E$5,IF(OR($N92=7,$N92=8),BO122*'4 PEF'!$E$10,IF($N92=9,BO122*'4 PEF'!$E$7,IF($N92=10,BO122*'4 PEF'!$E$6)))))</f>
        <v>39.991499281103287</v>
      </c>
      <c r="BP92" s="21">
        <f>BP122*'4 PEF'!$E$10</f>
        <v>0</v>
      </c>
      <c r="BQ92" s="21">
        <f>IF($N92=2,BQ122*'4 PEF'!$E$4,IF(OR($N92=3,$N92=4,$N92=5,$N92=6),BQ122*'4 PEF'!$E$5,IF(OR($N92=7,$N92=8),BQ122*'4 PEF'!$E$10,IF($N92=9,BQ122*'4 PEF'!$E$7,IF($N92=10,BQ122*'4 PEF'!$E$6)))))</f>
        <v>18.180969696969694</v>
      </c>
      <c r="BR92" s="21">
        <f>BR122*'4 PEF'!$E$10</f>
        <v>29.658209939396549</v>
      </c>
      <c r="BS92" s="21">
        <f>BS122*'4 PEF'!$E$10</f>
        <v>0.97847044915252557</v>
      </c>
      <c r="BT92" s="39">
        <f>BT122*'4 PEF'!$E$10</f>
        <v>0</v>
      </c>
      <c r="BU92" s="40">
        <f t="shared" si="87"/>
        <v>88.809149366622052</v>
      </c>
    </row>
    <row r="93" spans="1:73" x14ac:dyDescent="0.25">
      <c r="A93" s="195"/>
      <c r="B93" s="18">
        <v>26</v>
      </c>
      <c r="C93" s="26">
        <f>VLOOKUP(M93,[1]aux!$A$2:$B$35,2)</f>
        <v>32</v>
      </c>
      <c r="D93" s="55"/>
      <c r="E93" s="55"/>
      <c r="F93" s="54"/>
      <c r="G93" s="54"/>
      <c r="H93" s="37">
        <f t="shared" si="89"/>
        <v>0</v>
      </c>
      <c r="I93" s="54">
        <v>4</v>
      </c>
      <c r="J93" s="54">
        <v>3</v>
      </c>
      <c r="K93" s="54">
        <v>2</v>
      </c>
      <c r="L93" s="54">
        <v>1</v>
      </c>
      <c r="M93" s="54">
        <f t="shared" si="70"/>
        <v>4321</v>
      </c>
      <c r="N93" s="54">
        <v>8</v>
      </c>
      <c r="O93" s="54">
        <v>0</v>
      </c>
      <c r="P93" s="54">
        <v>1</v>
      </c>
      <c r="Q93" s="54">
        <v>0</v>
      </c>
      <c r="R93" s="54">
        <v>2</v>
      </c>
      <c r="S93" s="54" t="s">
        <v>42</v>
      </c>
      <c r="T93" s="26">
        <f t="shared" si="88"/>
        <v>23</v>
      </c>
      <c r="U93" s="54">
        <v>1</v>
      </c>
      <c r="V93" s="54">
        <v>1</v>
      </c>
      <c r="W93" s="19"/>
      <c r="X93" s="11">
        <f>VLOOKUP($C93,[2]Paris!$BB$7:$BK$40,5)</f>
        <v>17</v>
      </c>
      <c r="Y93" s="11">
        <f>VLOOKUP($C93,[2]Paris!$BB$7:$BK$40,6)</f>
        <v>37</v>
      </c>
      <c r="Z93" s="11">
        <f>VLOOKUP($C93,[2]Paris!$BB$7:$BK$40,7)</f>
        <v>67</v>
      </c>
      <c r="AA93" s="11">
        <f>VLOOKUP($C93,[2]Paris!$BB$7:$BK$40,8)</f>
        <v>90</v>
      </c>
      <c r="AB93" s="11">
        <f>VLOOKUP($C93,[2]Paris!$BB$7:$BK$40,9)</f>
        <v>116</v>
      </c>
      <c r="AC93" s="11">
        <f>VLOOKUP($C93,[2]Paris!$BB$7:$BK$40,10)</f>
        <v>108</v>
      </c>
      <c r="AD93" s="12">
        <f t="shared" si="72"/>
        <v>0</v>
      </c>
      <c r="AE93" s="12">
        <f t="shared" si="73"/>
        <v>0</v>
      </c>
      <c r="AF93" s="12">
        <v>0</v>
      </c>
      <c r="AG93" s="12" t="s">
        <v>38</v>
      </c>
      <c r="AH93" s="12" t="s">
        <v>38</v>
      </c>
      <c r="AI93" s="12">
        <f t="shared" si="74"/>
        <v>133</v>
      </c>
      <c r="AJ93" s="12">
        <v>0</v>
      </c>
      <c r="AK93" s="12">
        <f t="shared" si="75"/>
        <v>148</v>
      </c>
      <c r="AL93" s="12">
        <f t="shared" si="76"/>
        <v>162</v>
      </c>
      <c r="AM93" s="12">
        <f t="shared" si="77"/>
        <v>185</v>
      </c>
      <c r="AN93" s="12">
        <f t="shared" si="78"/>
        <v>184</v>
      </c>
      <c r="AO93" s="14">
        <f t="shared" si="64"/>
        <v>458.44635011191747</v>
      </c>
      <c r="AP93" s="11">
        <f>VLOOKUP($C93,[1]Paris!$BB$7:$BK$40,5)</f>
        <v>17</v>
      </c>
      <c r="AQ93" s="11">
        <f>VLOOKUP($C93,[1]Paris!$BB$7:$BK$40,6)</f>
        <v>37</v>
      </c>
      <c r="AR93" s="11">
        <f>VLOOKUP($C93,[1]Paris!$BB$7:$BK$40,7)</f>
        <v>67</v>
      </c>
      <c r="AS93" s="11">
        <f>VLOOKUP($C93,[1]Paris!$BB$7:$BK$40,8)</f>
        <v>91</v>
      </c>
      <c r="AT93" s="11">
        <f>VLOOKUP($C93,[1]Paris!$BB$7:$BK$40,9)</f>
        <v>117</v>
      </c>
      <c r="AU93" s="11">
        <f>VLOOKUP($C93,[1]Paris!$BB$7:$BK$40,10)</f>
        <v>109</v>
      </c>
      <c r="AV93" s="12">
        <f t="shared" si="79"/>
        <v>0</v>
      </c>
      <c r="AW93" s="12">
        <f t="shared" si="80"/>
        <v>0</v>
      </c>
      <c r="AX93" s="12">
        <v>0</v>
      </c>
      <c r="AY93" s="12"/>
      <c r="AZ93" s="12"/>
      <c r="BA93" s="12">
        <f t="shared" si="81"/>
        <v>134</v>
      </c>
      <c r="BB93" s="12">
        <v>0</v>
      </c>
      <c r="BC93" s="12">
        <f t="shared" si="82"/>
        <v>149</v>
      </c>
      <c r="BD93" s="12">
        <f t="shared" si="83"/>
        <v>162</v>
      </c>
      <c r="BE93" s="12">
        <f t="shared" si="84"/>
        <v>186</v>
      </c>
      <c r="BF93" s="12">
        <f t="shared" si="85"/>
        <v>184</v>
      </c>
      <c r="BG93" s="14">
        <f t="shared" si="65"/>
        <v>241.02535311690536</v>
      </c>
      <c r="BH93" s="21">
        <f>IF($N93=2,BH123*'4 PEF'!$E$4,IF(OR($N93=3,$N93=4,$N93=5,$N93=6),BH123*'4 PEF'!$E$5,IF(OR($N93=7,$N93=8),BH123*'4 PEF'!$E$10,IF($N93=9,BH123*'4 PEF'!$E$7,IF($N93=10,BH123*'4 PEF'!$E$6)))))</f>
        <v>27.816683937469929</v>
      </c>
      <c r="BI93" s="21">
        <f>BI123*'4 PEF'!$E$10</f>
        <v>0</v>
      </c>
      <c r="BJ93" s="21">
        <f>IF($N93=2,BJ123*'4 PEF'!$E$4,IF(OR($N93=3,$N93=4,$N93=5,$N93=6),BJ123*'4 PEF'!$E$5,IF(OR($N93=7,$N93=8),BJ123*'4 PEF'!$E$10,IF($N93=9,BJ123*'4 PEF'!$E$7,IF($N93=10,BJ123*'4 PEF'!$E$6)))))</f>
        <v>7.0591092081452791</v>
      </c>
      <c r="BK93" s="21">
        <f>BK123*'4 PEF'!$E$10</f>
        <v>28.838637485712173</v>
      </c>
      <c r="BL93" s="21">
        <f>BL123*'4 PEF'!$E$10</f>
        <v>1.0047403412615923</v>
      </c>
      <c r="BM93" s="39">
        <f>BM123*'4 PEF'!$E$10</f>
        <v>-40.966571428571434</v>
      </c>
      <c r="BN93" s="40">
        <f t="shared" si="86"/>
        <v>23.752599544017535</v>
      </c>
      <c r="BO93" s="21">
        <f>IF($N93=2,BO123*'4 PEF'!$E$4,IF(OR($N93=3,$N93=4,$N93=5,$N93=6),BO123*'4 PEF'!$E$5,IF(OR($N93=7,$N93=8),BO123*'4 PEF'!$E$10,IF($N93=9,BO123*'4 PEF'!$E$7,IF($N93=10,BO123*'4 PEF'!$E$6)))))</f>
        <v>22.469192783784187</v>
      </c>
      <c r="BP93" s="21">
        <f>BP123*'4 PEF'!$E$10</f>
        <v>0</v>
      </c>
      <c r="BQ93" s="21">
        <f>IF($N93=2,BQ123*'4 PEF'!$E$4,IF(OR($N93=3,$N93=4,$N93=5,$N93=6),BQ123*'4 PEF'!$E$5,IF(OR($N93=7,$N93=8),BQ123*'4 PEF'!$E$10,IF($N93=9,BQ123*'4 PEF'!$E$7,IF($N93=10,BQ123*'4 PEF'!$E$6)))))</f>
        <v>10.764155287612517</v>
      </c>
      <c r="BR93" s="21">
        <f>BR123*'4 PEF'!$E$10</f>
        <v>29.658209939396549</v>
      </c>
      <c r="BS93" s="21">
        <f>BS123*'4 PEF'!$E$10</f>
        <v>0.97847044915252557</v>
      </c>
      <c r="BT93" s="39">
        <f>BT123*'4 PEF'!$E$10</f>
        <v>-25.874646464646464</v>
      </c>
      <c r="BU93" s="40">
        <f t="shared" si="87"/>
        <v>37.995381995299311</v>
      </c>
    </row>
    <row r="94" spans="1:73" x14ac:dyDescent="0.25">
      <c r="A94" s="196"/>
      <c r="B94" s="18">
        <v>27</v>
      </c>
      <c r="C94" s="26">
        <f>VLOOKUP(M94,[1]aux!$A$2:$B$35,2)</f>
        <v>32</v>
      </c>
      <c r="D94" s="55"/>
      <c r="E94" s="55"/>
      <c r="F94" s="54"/>
      <c r="G94" s="54"/>
      <c r="H94" s="37">
        <f t="shared" si="89"/>
        <v>0</v>
      </c>
      <c r="I94" s="54">
        <v>4</v>
      </c>
      <c r="J94" s="54">
        <v>3</v>
      </c>
      <c r="K94" s="54">
        <v>2</v>
      </c>
      <c r="L94" s="54">
        <v>1</v>
      </c>
      <c r="M94" s="54">
        <f t="shared" si="70"/>
        <v>4321</v>
      </c>
      <c r="N94" s="55">
        <v>8</v>
      </c>
      <c r="O94" s="55">
        <v>0</v>
      </c>
      <c r="P94" s="54">
        <v>1</v>
      </c>
      <c r="Q94" s="54">
        <v>0</v>
      </c>
      <c r="R94" s="54">
        <v>2</v>
      </c>
      <c r="S94" s="54" t="s">
        <v>42</v>
      </c>
      <c r="T94" s="26">
        <f t="shared" si="88"/>
        <v>23</v>
      </c>
      <c r="U94" s="54">
        <v>1</v>
      </c>
      <c r="V94" s="54">
        <v>1</v>
      </c>
      <c r="W94" s="8"/>
      <c r="X94" s="11">
        <f>VLOOKUP($C94,[2]Paris!$BB$7:$BK$40,5)</f>
        <v>17</v>
      </c>
      <c r="Y94" s="11">
        <f>VLOOKUP($C94,[2]Paris!$BB$7:$BK$40,6)</f>
        <v>37</v>
      </c>
      <c r="Z94" s="11">
        <f>VLOOKUP($C94,[2]Paris!$BB$7:$BK$40,7)</f>
        <v>67</v>
      </c>
      <c r="AA94" s="11">
        <f>VLOOKUP($C94,[2]Paris!$BB$7:$BK$40,8)</f>
        <v>90</v>
      </c>
      <c r="AB94" s="11">
        <f>VLOOKUP($C94,[2]Paris!$BB$7:$BK$40,9)</f>
        <v>116</v>
      </c>
      <c r="AC94" s="11">
        <f>VLOOKUP($C94,[2]Paris!$BB$7:$BK$40,10)</f>
        <v>108</v>
      </c>
      <c r="AD94" s="12">
        <f t="shared" si="72"/>
        <v>0</v>
      </c>
      <c r="AE94" s="12">
        <f t="shared" si="73"/>
        <v>0</v>
      </c>
      <c r="AF94" s="12">
        <v>0</v>
      </c>
      <c r="AG94" s="12" t="s">
        <v>38</v>
      </c>
      <c r="AH94" s="12" t="s">
        <v>38</v>
      </c>
      <c r="AI94" s="12">
        <f t="shared" si="74"/>
        <v>133</v>
      </c>
      <c r="AJ94" s="12">
        <v>0</v>
      </c>
      <c r="AK94" s="12">
        <f t="shared" si="75"/>
        <v>148</v>
      </c>
      <c r="AL94" s="12">
        <f t="shared" si="76"/>
        <v>162</v>
      </c>
      <c r="AM94" s="12">
        <f t="shared" si="77"/>
        <v>185</v>
      </c>
      <c r="AN94" s="12">
        <f t="shared" si="78"/>
        <v>184</v>
      </c>
      <c r="AO94" s="14">
        <f t="shared" si="64"/>
        <v>458.44635011191747</v>
      </c>
      <c r="AP94" s="11">
        <f>VLOOKUP($C94,[1]Paris!$BB$7:$BK$40,5)</f>
        <v>17</v>
      </c>
      <c r="AQ94" s="11">
        <f>VLOOKUP($C94,[1]Paris!$BB$7:$BK$40,6)</f>
        <v>37</v>
      </c>
      <c r="AR94" s="11">
        <f>VLOOKUP($C94,[1]Paris!$BB$7:$BK$40,7)</f>
        <v>67</v>
      </c>
      <c r="AS94" s="11">
        <f>VLOOKUP($C94,[1]Paris!$BB$7:$BK$40,8)</f>
        <v>91</v>
      </c>
      <c r="AT94" s="11">
        <f>VLOOKUP($C94,[1]Paris!$BB$7:$BK$40,9)</f>
        <v>117</v>
      </c>
      <c r="AU94" s="11">
        <f>VLOOKUP($C94,[1]Paris!$BB$7:$BK$40,10)</f>
        <v>109</v>
      </c>
      <c r="AV94" s="12">
        <f t="shared" si="79"/>
        <v>0</v>
      </c>
      <c r="AW94" s="12">
        <f t="shared" si="80"/>
        <v>0</v>
      </c>
      <c r="AX94" s="12">
        <v>0</v>
      </c>
      <c r="AY94" s="12"/>
      <c r="AZ94" s="12"/>
      <c r="BA94" s="12">
        <f t="shared" si="81"/>
        <v>134</v>
      </c>
      <c r="BB94" s="12">
        <v>0</v>
      </c>
      <c r="BC94" s="12">
        <f t="shared" si="82"/>
        <v>149</v>
      </c>
      <c r="BD94" s="12">
        <f t="shared" si="83"/>
        <v>162</v>
      </c>
      <c r="BE94" s="12">
        <f t="shared" si="84"/>
        <v>186</v>
      </c>
      <c r="BF94" s="12">
        <f t="shared" si="85"/>
        <v>184</v>
      </c>
      <c r="BG94" s="14">
        <f t="shared" si="65"/>
        <v>241.02535311690536</v>
      </c>
      <c r="BH94" s="21">
        <f>IF($N94=2,BH124*'4 PEF'!$E$4,IF(OR($N94=3,$N94=4,$N94=5,$N94=6),BH124*'4 PEF'!$E$5,IF(OR($N94=7,$N94=8),BH124*'4 PEF'!$E$10,IF($N94=9,BH124*'4 PEF'!$E$7,IF($N94=10,BH124*'4 PEF'!$E$6)))))</f>
        <v>27.816683937469929</v>
      </c>
      <c r="BI94" s="21">
        <f>BI124*'4 PEF'!$E$10</f>
        <v>0</v>
      </c>
      <c r="BJ94" s="21">
        <f>IF($N94=2,BJ124*'4 PEF'!$E$4,IF(OR($N94=3,$N94=4,$N94=5,$N94=6),BJ124*'4 PEF'!$E$5,IF(OR($N94=7,$N94=8),BJ124*'4 PEF'!$E$10,IF($N94=9,BJ124*'4 PEF'!$E$7,IF($N94=10,BJ124*'4 PEF'!$E$6)))))</f>
        <v>7.0591092081452791</v>
      </c>
      <c r="BK94" s="21">
        <f>BK124*'4 PEF'!$E$10</f>
        <v>28.838637485712173</v>
      </c>
      <c r="BL94" s="21">
        <f>BL124*'4 PEF'!$E$10</f>
        <v>1.0047403412615923</v>
      </c>
      <c r="BM94" s="39">
        <f>BM124*'4 PEF'!$E$10</f>
        <v>-40.966571428571434</v>
      </c>
      <c r="BN94" s="40">
        <f t="shared" si="86"/>
        <v>23.752599544017535</v>
      </c>
      <c r="BO94" s="21">
        <f>IF($N94=2,BO124*'4 PEF'!$E$4,IF(OR($N94=3,$N94=4,$N94=5,$N94=6),BO124*'4 PEF'!$E$5,IF(OR($N94=7,$N94=8),BO124*'4 PEF'!$E$10,IF($N94=9,BO124*'4 PEF'!$E$7,IF($N94=10,BO124*'4 PEF'!$E$6)))))</f>
        <v>22.469192783784187</v>
      </c>
      <c r="BP94" s="21">
        <f>BP124*'4 PEF'!$E$10</f>
        <v>0</v>
      </c>
      <c r="BQ94" s="21">
        <f>IF($N94=2,BQ124*'4 PEF'!$E$4,IF(OR($N94=3,$N94=4,$N94=5,$N94=6),BQ124*'4 PEF'!$E$5,IF(OR($N94=7,$N94=8),BQ124*'4 PEF'!$E$10,IF($N94=9,BQ124*'4 PEF'!$E$7,IF($N94=10,BQ124*'4 PEF'!$E$6)))))</f>
        <v>10.764155287612517</v>
      </c>
      <c r="BR94" s="21">
        <f>BR124*'4 PEF'!$E$10</f>
        <v>29.658209939396549</v>
      </c>
      <c r="BS94" s="21">
        <f>BS124*'4 PEF'!$E$10</f>
        <v>0.97847044915252557</v>
      </c>
      <c r="BT94" s="39">
        <f>BT124*'4 PEF'!$E$10</f>
        <v>-25.874646464646464</v>
      </c>
      <c r="BU94" s="40">
        <f t="shared" si="87"/>
        <v>37.995381995299311</v>
      </c>
    </row>
    <row r="95" spans="1:73" x14ac:dyDescent="0.25">
      <c r="A95" s="30"/>
      <c r="B95" s="31"/>
      <c r="C95" s="31"/>
      <c r="D95" s="31"/>
      <c r="E95" s="31"/>
      <c r="F95" s="31"/>
      <c r="G95" s="31"/>
      <c r="H95" s="31"/>
      <c r="I95" s="31"/>
      <c r="J95" s="31"/>
      <c r="K95" s="31"/>
      <c r="L95" s="31"/>
      <c r="M95" s="31"/>
      <c r="N95" s="31"/>
      <c r="O95" s="31"/>
      <c r="P95" s="31"/>
      <c r="Q95" s="31"/>
      <c r="R95" s="31"/>
      <c r="S95" s="31"/>
      <c r="T95" s="31"/>
      <c r="U95" s="31"/>
      <c r="V95" s="31"/>
      <c r="W95" s="32"/>
      <c r="X95" s="31"/>
      <c r="Y95" s="31"/>
      <c r="Z95" s="31"/>
      <c r="AA95" s="31"/>
      <c r="AB95" s="31"/>
      <c r="AC95" s="31"/>
      <c r="AD95" s="31"/>
      <c r="AE95" s="31"/>
      <c r="AF95" s="31"/>
      <c r="AG95" s="31"/>
      <c r="AH95" s="31"/>
      <c r="AI95" s="31"/>
      <c r="AJ95" s="31"/>
      <c r="AK95" s="31"/>
      <c r="AL95" s="31"/>
      <c r="AM95" s="31"/>
      <c r="AN95" s="31"/>
      <c r="AO95" s="33"/>
      <c r="AP95" s="31"/>
      <c r="AQ95" s="31"/>
      <c r="AR95" s="31"/>
      <c r="AS95" s="31"/>
      <c r="AT95" s="31"/>
      <c r="AU95" s="31"/>
      <c r="AV95" s="31"/>
      <c r="AW95" s="31"/>
      <c r="AX95" s="31"/>
      <c r="AY95" s="31"/>
      <c r="AZ95" s="31"/>
      <c r="BA95" s="31"/>
      <c r="BB95" s="31"/>
      <c r="BC95" s="31"/>
      <c r="BD95" s="31"/>
      <c r="BE95" s="31"/>
      <c r="BF95" s="31"/>
      <c r="BG95" s="33"/>
      <c r="BH95" s="34"/>
      <c r="BI95" s="34"/>
      <c r="BJ95" s="34"/>
      <c r="BK95" s="34"/>
      <c r="BL95" s="34"/>
      <c r="BM95" s="34"/>
      <c r="BN95" s="34"/>
      <c r="BO95" s="34"/>
      <c r="BP95" s="34"/>
      <c r="BQ95" s="34"/>
      <c r="BR95" s="34"/>
      <c r="BS95" s="34"/>
      <c r="BT95" s="34"/>
      <c r="BU95" s="34"/>
    </row>
    <row r="96" spans="1:73" ht="15.75" thickBot="1" x14ac:dyDescent="0.3">
      <c r="BH96" s="178" t="s">
        <v>106</v>
      </c>
      <c r="BI96" s="179"/>
      <c r="BJ96" s="179"/>
      <c r="BK96" s="179"/>
      <c r="BL96" s="179"/>
      <c r="BM96" s="179"/>
      <c r="BN96" s="184"/>
      <c r="BO96" s="178" t="s">
        <v>107</v>
      </c>
      <c r="BP96" s="179"/>
      <c r="BQ96" s="179"/>
      <c r="BR96" s="179"/>
      <c r="BS96" s="179"/>
      <c r="BT96" s="179"/>
      <c r="BU96" s="184"/>
    </row>
    <row r="97" spans="1:73" ht="31.5" customHeight="1" thickTop="1" thickBot="1" x14ac:dyDescent="0.3">
      <c r="B97" s="28" t="s">
        <v>1</v>
      </c>
      <c r="C97" s="28" t="s">
        <v>51</v>
      </c>
      <c r="D97" s="29" t="s">
        <v>47</v>
      </c>
      <c r="E97" s="29" t="s">
        <v>48</v>
      </c>
      <c r="F97" s="29" t="s">
        <v>49</v>
      </c>
      <c r="G97" s="29" t="s">
        <v>24</v>
      </c>
      <c r="H97" s="29" t="s">
        <v>13</v>
      </c>
      <c r="I97" s="28" t="s">
        <v>19</v>
      </c>
      <c r="J97" s="28" t="s">
        <v>12</v>
      </c>
      <c r="K97" s="28" t="s">
        <v>34</v>
      </c>
      <c r="L97" s="28" t="s">
        <v>13</v>
      </c>
      <c r="M97" s="29"/>
      <c r="N97" s="29" t="s">
        <v>17</v>
      </c>
      <c r="O97" s="29" t="s">
        <v>18</v>
      </c>
      <c r="P97" s="29" t="s">
        <v>53</v>
      </c>
      <c r="Q97" s="29" t="s">
        <v>54</v>
      </c>
      <c r="R97" s="29" t="s">
        <v>34</v>
      </c>
      <c r="S97" s="29" t="s">
        <v>24</v>
      </c>
      <c r="T97" s="57" t="s">
        <v>20</v>
      </c>
      <c r="U97" s="57" t="s">
        <v>92</v>
      </c>
      <c r="V97" s="57" t="s">
        <v>93</v>
      </c>
      <c r="W97" s="10"/>
      <c r="X97" s="13" t="s">
        <v>11</v>
      </c>
      <c r="Y97" s="13" t="s">
        <v>12</v>
      </c>
      <c r="Z97" s="13" t="s">
        <v>14</v>
      </c>
      <c r="AA97" s="13" t="s">
        <v>15</v>
      </c>
      <c r="AB97" s="13" t="s">
        <v>21</v>
      </c>
      <c r="AC97" s="13" t="s">
        <v>23</v>
      </c>
      <c r="AD97" s="13" t="s">
        <v>100</v>
      </c>
      <c r="AE97" s="13" t="s">
        <v>101</v>
      </c>
      <c r="AF97" s="13" t="s">
        <v>24</v>
      </c>
      <c r="AG97" s="13" t="s">
        <v>108</v>
      </c>
      <c r="AH97" s="13" t="s">
        <v>109</v>
      </c>
      <c r="AI97" s="13" t="s">
        <v>17</v>
      </c>
      <c r="AJ97" s="13" t="s">
        <v>18</v>
      </c>
      <c r="AK97" s="13" t="s">
        <v>19</v>
      </c>
      <c r="AL97" s="13" t="s">
        <v>102</v>
      </c>
      <c r="AM97" s="13" t="s">
        <v>99</v>
      </c>
      <c r="AN97" s="13" t="s">
        <v>16</v>
      </c>
      <c r="AO97" s="16" t="s">
        <v>191</v>
      </c>
      <c r="AP97" s="13" t="s">
        <v>25</v>
      </c>
      <c r="AQ97" s="13" t="s">
        <v>26</v>
      </c>
      <c r="AR97" s="13" t="s">
        <v>27</v>
      </c>
      <c r="AS97" s="13" t="s">
        <v>28</v>
      </c>
      <c r="AT97" s="13" t="s">
        <v>21</v>
      </c>
      <c r="AU97" s="13" t="s">
        <v>23</v>
      </c>
      <c r="AV97" s="13" t="s">
        <v>116</v>
      </c>
      <c r="AW97" s="13" t="s">
        <v>117</v>
      </c>
      <c r="AX97" s="13" t="s">
        <v>24</v>
      </c>
      <c r="AY97" s="13"/>
      <c r="AZ97" s="13"/>
      <c r="BA97" s="13" t="s">
        <v>118</v>
      </c>
      <c r="BB97" s="13" t="s">
        <v>18</v>
      </c>
      <c r="BC97" s="13" t="s">
        <v>31</v>
      </c>
      <c r="BD97" s="13" t="s">
        <v>102</v>
      </c>
      <c r="BE97" s="13" t="s">
        <v>119</v>
      </c>
      <c r="BF97" s="13" t="s">
        <v>16</v>
      </c>
      <c r="BG97" s="16" t="s">
        <v>192</v>
      </c>
      <c r="BH97" s="62" t="s">
        <v>33</v>
      </c>
      <c r="BI97" s="62" t="s">
        <v>34</v>
      </c>
      <c r="BJ97" s="62" t="s">
        <v>20</v>
      </c>
      <c r="BK97" s="62" t="s">
        <v>24</v>
      </c>
      <c r="BL97" s="62" t="s">
        <v>35</v>
      </c>
      <c r="BM97" s="62" t="s">
        <v>36</v>
      </c>
      <c r="BN97" s="62" t="s">
        <v>38</v>
      </c>
      <c r="BO97" s="62" t="s">
        <v>33</v>
      </c>
      <c r="BP97" s="62" t="s">
        <v>34</v>
      </c>
      <c r="BQ97" s="62" t="s">
        <v>20</v>
      </c>
      <c r="BR97" s="62" t="s">
        <v>24</v>
      </c>
      <c r="BS97" s="62" t="s">
        <v>35</v>
      </c>
      <c r="BT97" s="62" t="s">
        <v>36</v>
      </c>
      <c r="BU97" s="62" t="s">
        <v>38</v>
      </c>
    </row>
    <row r="98" spans="1:73" x14ac:dyDescent="0.25">
      <c r="A98" s="194">
        <v>2020</v>
      </c>
      <c r="B98" s="17">
        <v>1</v>
      </c>
      <c r="C98" s="26">
        <f t="shared" ref="C98:W98" si="90">IF(C68="","",C68)</f>
        <v>1</v>
      </c>
      <c r="D98" s="54" t="str">
        <f t="shared" si="90"/>
        <v>-</v>
      </c>
      <c r="E98" s="54" t="str">
        <f t="shared" si="90"/>
        <v>-</v>
      </c>
      <c r="F98" s="54" t="str">
        <f t="shared" si="90"/>
        <v>o</v>
      </c>
      <c r="G98" s="54" t="str">
        <f t="shared" si="90"/>
        <v>o</v>
      </c>
      <c r="H98" s="54">
        <f t="shared" si="90"/>
        <v>0</v>
      </c>
      <c r="I98" s="54">
        <f t="shared" si="90"/>
        <v>1</v>
      </c>
      <c r="J98" s="54">
        <f t="shared" si="90"/>
        <v>1</v>
      </c>
      <c r="K98" s="54">
        <f t="shared" si="90"/>
        <v>1</v>
      </c>
      <c r="L98" s="54">
        <f t="shared" si="90"/>
        <v>1</v>
      </c>
      <c r="M98" s="54">
        <f t="shared" si="90"/>
        <v>1111</v>
      </c>
      <c r="N98" s="54">
        <f t="shared" si="90"/>
        <v>2</v>
      </c>
      <c r="O98" s="54">
        <f t="shared" si="90"/>
        <v>0</v>
      </c>
      <c r="P98" s="54">
        <f t="shared" si="90"/>
        <v>2</v>
      </c>
      <c r="Q98" s="54">
        <f t="shared" si="90"/>
        <v>0</v>
      </c>
      <c r="R98" s="54">
        <f t="shared" si="90"/>
        <v>1</v>
      </c>
      <c r="S98" s="54" t="str">
        <f t="shared" si="90"/>
        <v>o</v>
      </c>
      <c r="T98" s="26">
        <f t="shared" si="90"/>
        <v>14</v>
      </c>
      <c r="U98" s="54">
        <f t="shared" si="90"/>
        <v>0</v>
      </c>
      <c r="V98" s="54">
        <f t="shared" si="90"/>
        <v>0</v>
      </c>
      <c r="W98" s="7" t="str">
        <f t="shared" si="90"/>
        <v/>
      </c>
      <c r="X98" s="23">
        <f>IF(X68&gt;0,VLOOKUP(X68,'[3]2020_Envelope'!$BH$6:$CR$128,10),"")</f>
        <v>43.833124423963127</v>
      </c>
      <c r="Y98" s="23">
        <f>IF(Y68&gt;0,VLOOKUP(Y68,'[3]2020_Envelope'!$BH$6:$CR$128,10),"")</f>
        <v>34.52225806451613</v>
      </c>
      <c r="Z98" s="23" t="str">
        <f>IF(Z68&gt;0,VLOOKUP(Z68,'[3]2020_Envelope'!$BH$6:$CR$128,10),"")</f>
        <v/>
      </c>
      <c r="AA98" s="23">
        <f>IF(AA68&gt;0,VLOOKUP(AA68,'[3]2020_Envelope'!$BH$6:$CR$128,10),"")</f>
        <v>24.191607518796996</v>
      </c>
      <c r="AB98" s="23" t="str">
        <f>IF(AB68&gt;0,VLOOKUP(AB68,'[3]2020_Envelope'!$BH$6:$CR$128,10),"")</f>
        <v/>
      </c>
      <c r="AC98" s="23">
        <f>IF(AC68&gt;0,VLOOKUP(AC68,'[3]2020_Envelope'!$BH$6:$CR$128,10),"")</f>
        <v>14.773392857142857</v>
      </c>
      <c r="AD98" s="22" t="str">
        <f>IF(AD68&gt;0,VLOOKUP(AD68,'[3]2020_HVAC'!$EY$7:$KA$83,50),"")</f>
        <v/>
      </c>
      <c r="AE98" s="22" t="str">
        <f>IF(AE68&gt;0,VLOOKUP(AE68,'[3]2020_HVAC'!$EY$7:$KA$83,50),"")</f>
        <v/>
      </c>
      <c r="AF98" s="22" t="str">
        <f>IF(AF68&gt;0,VLOOKUP(AF68,'[3]2020_HVAC'!$EY$7:$KA$83,50),"")</f>
        <v/>
      </c>
      <c r="AG98" s="61">
        <f>VLOOKUP($C98,[2]Performance!$A$3:$K$36,5)</f>
        <v>0</v>
      </c>
      <c r="AH98" s="61">
        <f>IF(AG98=0,50,IF(AG98=1,51,52))</f>
        <v>50</v>
      </c>
      <c r="AI98" s="22">
        <f>IF(AI68&gt;0,VLOOKUP(AI68,'[3]2020_HVAC'!$EY$7:$KA$83,AH98),"")</f>
        <v>27.496545817863545</v>
      </c>
      <c r="AJ98" s="22" t="str">
        <f>IF(AJ68&gt;0,VLOOKUP(AJ68,'[3]2020_HVAC'!$EY$7:$KA$83,50),"")</f>
        <v/>
      </c>
      <c r="AK98" s="22">
        <f>IF(AK68&gt;0,VLOOKUP(AK68,'[3]2020_HVAC'!$EY$7:$KA$83,50),"")</f>
        <v>17.25</v>
      </c>
      <c r="AL98" s="22">
        <f>IF(AL68&gt;0,VLOOKUP(AL68,'[3]2020_HVAC'!$EY$7:$KA$83,50),"")</f>
        <v>8.2142857142857135</v>
      </c>
      <c r="AM98" s="22" t="str">
        <f>IF(AM68&gt;0,VLOOKUP(AM68,'[3]2020_HVAC'!$EY$7:$KA$83,50),"")</f>
        <v/>
      </c>
      <c r="AN98" s="22" t="str">
        <f>IF(AN68&gt;0,VLOOKUP(AN68,'[3]2020_HVAC'!$EY$7:$KA$83,50),"")</f>
        <v/>
      </c>
      <c r="AO98" s="14">
        <f>(SUM(X98:AF98)+SUM(AI98:AN98))*$AO$5</f>
        <v>23839.370015519573</v>
      </c>
      <c r="AP98" s="23">
        <f>IF(AP68&gt;0,VLOOKUP(AP68,'[3]2020_Envelope'!$BH$6:$CR$128,11),"")</f>
        <v>21.210781362007168</v>
      </c>
      <c r="AQ98" s="23">
        <f>IF(AQ68&gt;0,VLOOKUP(AQ68,'[3]2020_Envelope'!$BH$6:$CR$128,11),"")</f>
        <v>14.316387096774193</v>
      </c>
      <c r="AR98" s="23" t="str">
        <f>IF(AR68&gt;0,VLOOKUP(AR68,'[3]2020_Envelope'!$BH$6:$CR$128,11),"")</f>
        <v/>
      </c>
      <c r="AS98" s="23">
        <f>IF(AS68&gt;0,VLOOKUP(AS68,'[3]2020_Envelope'!$BH$6:$CR$128,11),"")</f>
        <v>9.2355674641148315</v>
      </c>
      <c r="AT98" s="23" t="str">
        <f>IF(AT68&gt;0,VLOOKUP(AT68,'[3]2020_Envelope'!$BH$6:$CR$128,11),"")</f>
        <v/>
      </c>
      <c r="AU98" s="23">
        <f>IF(AU68&gt;0,VLOOKUP(AU68,'[3]2020_Envelope'!$BH$6:$CR$128,11),"")</f>
        <v>6.5515151515151517</v>
      </c>
      <c r="AV98" s="22" t="str">
        <f>IF(AV68&gt;0,VLOOKUP(AV68,'[3]2020_HVAC'!$EY$7:$KA$83,53),"")</f>
        <v/>
      </c>
      <c r="AW98" s="22" t="str">
        <f>IF(AW68&gt;0,VLOOKUP(AW68,'[3]2020_HVAC'!$EY$7:$KA$83,53),"")</f>
        <v/>
      </c>
      <c r="AX98" s="22" t="str">
        <f>IF(AX68&gt;0,VLOOKUP(AX68,'[3]2020_HVAC'!$EY$7:$KA$83,53),"")</f>
        <v/>
      </c>
      <c r="AY98" s="61">
        <f>VLOOKUP($C98,[1]Performance!$A$3:$K$36,5)</f>
        <v>0</v>
      </c>
      <c r="AZ98" s="61">
        <f>IF(AY98=0,53,IF(AY98=1,54,55))</f>
        <v>53</v>
      </c>
      <c r="BA98" s="22">
        <f>IF(BA68&gt;0,VLOOKUP(BA68,'[3]2020_HVAC'!$EY$7:$KA$83,AZ98),"")</f>
        <v>10.924477553229696</v>
      </c>
      <c r="BB98" s="22" t="str">
        <f>IF(BB68&gt;0,VLOOKUP(BB68,'[3]2020_HVAC'!$EY$7:$KA$83,53),"")</f>
        <v/>
      </c>
      <c r="BC98" s="22">
        <f>IF(BC68&gt;0,VLOOKUP(BC68,'[3]2020_HVAC'!$EY$7:$KA$83,53),"")</f>
        <v>12.65</v>
      </c>
      <c r="BD98" s="22">
        <f>IF(BD68&gt;0,VLOOKUP(BD68,'[3]2020_HVAC'!$EY$7:$KA$83,53),"")</f>
        <v>1.1616161616161615</v>
      </c>
      <c r="BE98" s="22" t="str">
        <f>IF(BE68&gt;0,VLOOKUP(BE68,'[3]2020_HVAC'!$EY$7:$KA$83,53),"")</f>
        <v/>
      </c>
      <c r="BF98" s="22" t="str">
        <f>IF(BF68&gt;0,VLOOKUP(BF68,'[3]2020_HVAC'!$EY$7:$KA$83,53),"")</f>
        <v/>
      </c>
      <c r="BG98" s="14">
        <f>(SUM(AP98:AX98)+SUM(BA98:BF98))*$BG$5</f>
        <v>75289.841341364634</v>
      </c>
      <c r="BH98" s="21">
        <f>IF($N98&gt;0,VLOOKUP($C98,[2]Paris!$AB$7:$AN$40,$N98))/((IF($P98=1,'3 PlantsCodes'!$D$26,IF($P98=2,'3 PlantsCodes'!$D$27,IF($P98=3,'3 PlantsCodes'!$D$28,IF($P98=4,'3 PlantsCodes'!#REF!)))))*IF($R98=1,'3 PlantsCodes'!$D$31,IF(FR_Paris!$R98=2,'3 PlantsCodes'!$D$32)))</f>
        <v>275.05666031324449</v>
      </c>
      <c r="BI98" s="21">
        <f>IF($O98&gt;0,VLOOKUP($C98,[2]Paris!$AB$7:$AN$40,$O98),0)/(IF($Q98=1,'3 PlantsCodes'!$E$26,IF($Q98=3,'3 PlantsCodes'!$E$28,IF($Q98=4,'3 PlantsCodes'!$E$29,1)))*IF($R98=1,'3 PlantsCodes'!$E$31,IF($R98=2,'3 PlantsCodes'!$E$32)))</f>
        <v>0</v>
      </c>
      <c r="BJ98" s="21">
        <f>VLOOKUP($C98,[2]Paris!$AB$6:$AZ$40,$T98)</f>
        <v>19.649999999999999</v>
      </c>
      <c r="BK98" s="21">
        <f>VLOOKUP($C98,[2]Paris!$B$7:$Y$40,18)</f>
        <v>11.353794285713454</v>
      </c>
      <c r="BL98" s="21">
        <f>VLOOKUP($C98,[2]Paris!$B$7:$AA$40,26)</f>
        <v>0.7857078241130071</v>
      </c>
      <c r="BM98" s="22">
        <f>IF($V98=1,-[4]SFH!$E$7,0)</f>
        <v>0</v>
      </c>
      <c r="BN98" s="63" t="s">
        <v>38</v>
      </c>
      <c r="BO98" s="21">
        <f>IF($N98&gt;0,VLOOKUP($C98,[1]Paris!$AB$7:$AN$40,$N98))/((IF($P98=1,'3 PlantsCodes'!$D$26,IF($P98=2,'3 PlantsCodes'!$D$27,IF($P98=3,'3 PlantsCodes'!$D$28,IF($P98=4,'3 PlantsCodes'!D91)))))*IF($R98=1,'3 PlantsCodes'!$D$31,IF(FR_Paris!$R98=2,'3 PlantsCodes'!$D$32)))</f>
        <v>240.41405082003774</v>
      </c>
      <c r="BP98" s="21">
        <f>IF($O98&gt;0,VLOOKUP($C98,[1]Paris!$AB$7:$AN$40,$O98),0)/(IF($Q98=1,'3 PlantsCodes'!$E$26,IF($Q98=3,'3 PlantsCodes'!$E$28,IF($Q98=4,'3 PlantsCodes'!$E$29,1)))*IF($R98=1,'3 PlantsCodes'!$E$31,IF($R98=2,'3 PlantsCodes'!$E$32)))</f>
        <v>0</v>
      </c>
      <c r="BQ98" s="21">
        <f>VLOOKUP($C98,[1]Paris!$AB$6:$AZ$40,$T98)</f>
        <v>30.337499999999999</v>
      </c>
      <c r="BR98" s="21">
        <f>VLOOKUP($C98,[1]Paris!$B$7:$Y$40,18)</f>
        <v>11.676460606061633</v>
      </c>
      <c r="BS98" s="21">
        <f>VLOOKUP($C98,[1]Paris!$B$7:$AA$40,26)</f>
        <v>0.67466835412974202</v>
      </c>
      <c r="BT98" s="22">
        <f>IF($V98=1,-[4]AB!$E$7,0)</f>
        <v>0</v>
      </c>
      <c r="BU98" s="63" t="s">
        <v>38</v>
      </c>
    </row>
    <row r="99" spans="1:73" x14ac:dyDescent="0.25">
      <c r="A99" s="195"/>
      <c r="B99" s="18">
        <v>2</v>
      </c>
      <c r="C99" s="26">
        <f t="shared" ref="C99:W99" si="91">IF(C69="","",C69)</f>
        <v>7</v>
      </c>
      <c r="D99" s="55" t="str">
        <f t="shared" si="91"/>
        <v>o</v>
      </c>
      <c r="E99" s="55" t="str">
        <f t="shared" si="91"/>
        <v>-</v>
      </c>
      <c r="F99" s="54" t="str">
        <f t="shared" si="91"/>
        <v>o</v>
      </c>
      <c r="G99" s="54" t="str">
        <f t="shared" si="91"/>
        <v>o</v>
      </c>
      <c r="H99" s="54">
        <f t="shared" si="91"/>
        <v>0</v>
      </c>
      <c r="I99" s="54">
        <f t="shared" si="91"/>
        <v>2</v>
      </c>
      <c r="J99" s="54">
        <f t="shared" si="91"/>
        <v>1</v>
      </c>
      <c r="K99" s="54">
        <f t="shared" si="91"/>
        <v>1</v>
      </c>
      <c r="L99" s="54">
        <f t="shared" si="91"/>
        <v>1</v>
      </c>
      <c r="M99" s="54">
        <f t="shared" si="91"/>
        <v>2111</v>
      </c>
      <c r="N99" s="54">
        <f t="shared" si="91"/>
        <v>9</v>
      </c>
      <c r="O99" s="54">
        <f t="shared" si="91"/>
        <v>0</v>
      </c>
      <c r="P99" s="54">
        <f t="shared" si="91"/>
        <v>2</v>
      </c>
      <c r="Q99" s="54">
        <f t="shared" si="91"/>
        <v>0</v>
      </c>
      <c r="R99" s="54">
        <f t="shared" si="91"/>
        <v>1</v>
      </c>
      <c r="S99" s="54" t="str">
        <f t="shared" si="91"/>
        <v>o</v>
      </c>
      <c r="T99" s="26">
        <f t="shared" si="91"/>
        <v>18</v>
      </c>
      <c r="U99" s="54">
        <f t="shared" si="91"/>
        <v>0</v>
      </c>
      <c r="V99" s="54">
        <f t="shared" si="91"/>
        <v>0</v>
      </c>
      <c r="W99" s="19" t="str">
        <f t="shared" si="91"/>
        <v/>
      </c>
      <c r="X99" s="23">
        <f>IF(X69&gt;0,VLOOKUP(X69,'[3]2020_Envelope'!$BH$6:$CR$128,10),"")</f>
        <v>25.28834101382488</v>
      </c>
      <c r="Y99" s="23">
        <f>IF(Y69&gt;0,VLOOKUP(Y69,'[3]2020_Envelope'!$BH$6:$CR$128,10),"")</f>
        <v>75.725413555310482</v>
      </c>
      <c r="Z99" s="23">
        <f>IF(Z69&gt;0,VLOOKUP(Z69,'[3]2020_Envelope'!$BH$6:$CR$128,10),"")</f>
        <v>46.080976958525333</v>
      </c>
      <c r="AA99" s="23">
        <f>IF(AA69&gt;0,VLOOKUP(AA69,'[3]2020_Envelope'!$BH$6:$CR$128,10),"")</f>
        <v>24.191607518796996</v>
      </c>
      <c r="AB99" s="23" t="str">
        <f>IF(AB69&gt;0,VLOOKUP(AB69,'[3]2020_Envelope'!$BH$6:$CR$128,10),"")</f>
        <v/>
      </c>
      <c r="AC99" s="23">
        <f>IF(AC69&gt;0,VLOOKUP(AC69,'[3]2020_Envelope'!$BH$6:$CR$128,10),"")</f>
        <v>14.773392857142857</v>
      </c>
      <c r="AD99" s="22" t="str">
        <f>IF(AD69&gt;0,VLOOKUP(AD69,'[3]2020_HVAC'!$EY$7:$KA$83,50),"")</f>
        <v/>
      </c>
      <c r="AE99" s="22" t="str">
        <f>IF(AE69&gt;0,VLOOKUP(AE69,'[3]2020_HVAC'!$EY$7:$KA$83,50),"")</f>
        <v/>
      </c>
      <c r="AF99" s="22" t="str">
        <f>IF(AF69&gt;0,VLOOKUP(AF69,'[3]2020_HVAC'!$EY$7:$KA$83,50),"")</f>
        <v/>
      </c>
      <c r="AG99" s="61">
        <f>VLOOKUP($C99,[2]Performance!$A$3:$K$36,5)</f>
        <v>1</v>
      </c>
      <c r="AH99" s="61">
        <f t="shared" ref="AH99:AH124" si="92">IF(AG99=0,50,IF(AG99=1,51,52))</f>
        <v>51</v>
      </c>
      <c r="AI99" s="22">
        <f>IF(AI69&gt;0,VLOOKUP(AI69,'[3]2020_HVAC'!$EY$7:$KA$83,AH99),"")</f>
        <v>5.6326530612244898</v>
      </c>
      <c r="AJ99" s="22" t="str">
        <f>IF(AJ69&gt;0,VLOOKUP(AJ69,'[3]2020_HVAC'!$EY$7:$KA$83,50),"")</f>
        <v/>
      </c>
      <c r="AK99" s="22">
        <f>IF(AK69&gt;0,VLOOKUP(AK69,'[3]2020_HVAC'!$EY$7:$KA$83,50),"")</f>
        <v>17.25</v>
      </c>
      <c r="AL99" s="22">
        <f>IF(AL69&gt;0,VLOOKUP(AL69,'[3]2020_HVAC'!$EY$7:$KA$83,50),"")</f>
        <v>8.2142857142857135</v>
      </c>
      <c r="AM99" s="22" t="str">
        <f>IF(AM69&gt;0,VLOOKUP(AM69,'[3]2020_HVAC'!$EY$7:$KA$83,50),"")</f>
        <v/>
      </c>
      <c r="AN99" s="22" t="str">
        <f>IF(AN69&gt;0,VLOOKUP(AN69,'[3]2020_HVAC'!$EY$7:$KA$83,50),"")</f>
        <v/>
      </c>
      <c r="AO99" s="14">
        <f t="shared" ref="AO99:AO116" si="93">(SUM(X99:AF99)+SUM(AI99:AN99))*$AO$5</f>
        <v>30401.933895075501</v>
      </c>
      <c r="AP99" s="23">
        <f>IF(AP69&gt;0,VLOOKUP(AP69,'[3]2020_Envelope'!$BH$6:$CR$128,11),"")</f>
        <v>12.236989247311827</v>
      </c>
      <c r="AQ99" s="23">
        <f>IF(AQ69&gt;0,VLOOKUP(AQ69,'[3]2020_Envelope'!$BH$6:$CR$128,11),"")</f>
        <v>31.403343648469178</v>
      </c>
      <c r="AR99" s="23">
        <f>IF(AR69&gt;0,VLOOKUP(AR69,'[3]2020_Envelope'!$BH$6:$CR$128,11),"")</f>
        <v>22.298513739545996</v>
      </c>
      <c r="AS99" s="23">
        <f>IF(AS69&gt;0,VLOOKUP(AS69,'[3]2020_Envelope'!$BH$6:$CR$128,11),"")</f>
        <v>9.2355674641148315</v>
      </c>
      <c r="AT99" s="23" t="str">
        <f>IF(AT69&gt;0,VLOOKUP(AT69,'[3]2020_Envelope'!$BH$6:$CR$128,11),"")</f>
        <v/>
      </c>
      <c r="AU99" s="23">
        <f>IF(AU69&gt;0,VLOOKUP(AU69,'[3]2020_Envelope'!$BH$6:$CR$128,11),"")</f>
        <v>6.5515151515151517</v>
      </c>
      <c r="AV99" s="22" t="str">
        <f>IF(AV69&gt;0,VLOOKUP(AV69,'[3]2020_HVAC'!$EY$7:$KA$83,53),"")</f>
        <v/>
      </c>
      <c r="AW99" s="22" t="str">
        <f>IF(AW69&gt;0,VLOOKUP(AW69,'[3]2020_HVAC'!$EY$7:$KA$83,53),"")</f>
        <v/>
      </c>
      <c r="AX99" s="22" t="str">
        <f>IF(AX69&gt;0,VLOOKUP(AX69,'[3]2020_HVAC'!$EY$7:$KA$83,53),"")</f>
        <v/>
      </c>
      <c r="AY99" s="61">
        <f>VLOOKUP($C99,[1]Performance!$A$3:$K$36,5)</f>
        <v>1</v>
      </c>
      <c r="AZ99" s="61">
        <f t="shared" ref="AZ99:AZ124" si="94">IF(AY99=0,53,IF(AY99=1,54,55))</f>
        <v>54</v>
      </c>
      <c r="BA99" s="22">
        <f>IF(BA69&gt;0,VLOOKUP(BA69,'[3]2020_HVAC'!$EY$7:$KA$83,AZ99),"")</f>
        <v>3.5313131313131314</v>
      </c>
      <c r="BB99" s="22" t="str">
        <f>IF(BB69&gt;0,VLOOKUP(BB69,'[3]2020_HVAC'!$EY$7:$KA$83,53),"")</f>
        <v/>
      </c>
      <c r="BC99" s="22">
        <f>IF(BC69&gt;0,VLOOKUP(BC69,'[3]2020_HVAC'!$EY$7:$KA$83,53),"")</f>
        <v>12.65</v>
      </c>
      <c r="BD99" s="22">
        <f>IF(BD69&gt;0,VLOOKUP(BD69,'[3]2020_HVAC'!$EY$7:$KA$83,53),"")</f>
        <v>1.1616161616161615</v>
      </c>
      <c r="BE99" s="22" t="str">
        <f>IF(BE69&gt;0,VLOOKUP(BE69,'[3]2020_HVAC'!$EY$7:$KA$83,53),"")</f>
        <v/>
      </c>
      <c r="BF99" s="22" t="str">
        <f>IF(BF69&gt;0,VLOOKUP(BF69,'[3]2020_HVAC'!$EY$7:$KA$83,53),"")</f>
        <v/>
      </c>
      <c r="BG99" s="14">
        <f t="shared" ref="BG99:BG116" si="95">(SUM(AP99:AX99)+SUM(BA99:BF99))*$BG$5</f>
        <v>98078.169958447412</v>
      </c>
      <c r="BH99" s="21">
        <f>IF($N99&gt;0,VLOOKUP($C99,[2]Paris!$AB$7:$AN$40,$N99))/((IF($P99=1,'3 PlantsCodes'!$D$26,IF($P99=2,'3 PlantsCodes'!$D$27,IF($P99=3,'3 PlantsCodes'!$D$28,IF($P99=4,'3 PlantsCodes'!#REF!)))))*IF($R99=1,'3 PlantsCodes'!$D$31,IF(FR_Paris!$R99=2,'3 PlantsCodes'!$D$32)))</f>
        <v>98.934513141662748</v>
      </c>
      <c r="BI99" s="21">
        <f>IF($O99&gt;0,VLOOKUP($C99,[2]Paris!$AB$7:$AN$40,$O99),0)/(IF($Q99=1,'3 PlantsCodes'!$E$26,IF($Q99=3,'3 PlantsCodes'!$E$28,IF($Q99=4,'3 PlantsCodes'!$E$29,1)))*IF($R99=1,'3 PlantsCodes'!$E$31,IF($R99=2,'3 PlantsCodes'!$E$32)))</f>
        <v>0</v>
      </c>
      <c r="BJ99" s="21">
        <f>VLOOKUP($C99,[2]Paris!$AB$6:$AZ$40,$T99)</f>
        <v>15.72</v>
      </c>
      <c r="BK99" s="21">
        <f>VLOOKUP($C99,[2]Paris!$B$7:$Y$40,18)</f>
        <v>11.353794285713454</v>
      </c>
      <c r="BL99" s="21">
        <f>VLOOKUP($C99,[2]Paris!$B$7:$AA$40,26)</f>
        <v>0.51416117525756355</v>
      </c>
      <c r="BM99" s="22">
        <f>IF($V99=1,-[4]SFH!$E$7,0)</f>
        <v>0</v>
      </c>
      <c r="BN99" s="63" t="s">
        <v>38</v>
      </c>
      <c r="BO99" s="21">
        <f>IF($N99&gt;0,VLOOKUP($C99,[1]Paris!$AB$7:$AN$40,$N99))/((IF($P99=1,'3 PlantsCodes'!$D$26,IF($P99=2,'3 PlantsCodes'!$D$27,IF($P99=3,'3 PlantsCodes'!$D$28,IF($P99=4,'3 PlantsCodes'!D92)))))*IF($R99=1,'3 PlantsCodes'!$D$31,IF(FR_Paris!$R99=2,'3 PlantsCodes'!$D$32)))</f>
        <v>74.721610231154813</v>
      </c>
      <c r="BP99" s="21">
        <f>IF($O99&gt;0,VLOOKUP($C99,[1]Paris!$AB$7:$AN$40,$O99),0)/(IF($Q99=1,'3 PlantsCodes'!$E$26,IF($Q99=3,'3 PlantsCodes'!$E$28,IF($Q99=4,'3 PlantsCodes'!$E$29,1)))*IF($R99=1,'3 PlantsCodes'!$E$31,IF($R99=2,'3 PlantsCodes'!$E$32)))</f>
        <v>0</v>
      </c>
      <c r="BQ99" s="21">
        <f>VLOOKUP($C99,[1]Paris!$AB$6:$AZ$40,$T99)</f>
        <v>24.27</v>
      </c>
      <c r="BR99" s="21">
        <f>VLOOKUP($C99,[1]Paris!$B$7:$Y$40,18)</f>
        <v>11.676460606061633</v>
      </c>
      <c r="BS99" s="21">
        <f>VLOOKUP($C99,[1]Paris!$B$7:$AA$40,26)</f>
        <v>0.43811007547313352</v>
      </c>
      <c r="BT99" s="22">
        <f>IF($V99=1,-[4]AB!$E$7,0)</f>
        <v>0</v>
      </c>
      <c r="BU99" s="63" t="s">
        <v>38</v>
      </c>
    </row>
    <row r="100" spans="1:73" x14ac:dyDescent="0.25">
      <c r="A100" s="195"/>
      <c r="B100" s="18">
        <v>3</v>
      </c>
      <c r="C100" s="26">
        <f t="shared" ref="C100:W100" si="96">IF(C70="","",C70)</f>
        <v>17</v>
      </c>
      <c r="D100" s="55" t="str">
        <f t="shared" si="96"/>
        <v>o+</v>
      </c>
      <c r="E100" s="55" t="str">
        <f t="shared" si="96"/>
        <v>-</v>
      </c>
      <c r="F100" s="54" t="str">
        <f t="shared" si="96"/>
        <v>o</v>
      </c>
      <c r="G100" s="54" t="str">
        <f t="shared" si="96"/>
        <v>o</v>
      </c>
      <c r="H100" s="54">
        <f t="shared" si="96"/>
        <v>0</v>
      </c>
      <c r="I100" s="54">
        <f t="shared" si="96"/>
        <v>3</v>
      </c>
      <c r="J100" s="54">
        <f t="shared" si="96"/>
        <v>1</v>
      </c>
      <c r="K100" s="54">
        <f t="shared" si="96"/>
        <v>1</v>
      </c>
      <c r="L100" s="54">
        <f t="shared" si="96"/>
        <v>1</v>
      </c>
      <c r="M100" s="54">
        <f t="shared" si="96"/>
        <v>3111</v>
      </c>
      <c r="N100" s="54">
        <f t="shared" si="96"/>
        <v>9</v>
      </c>
      <c r="O100" s="54">
        <f t="shared" si="96"/>
        <v>0</v>
      </c>
      <c r="P100" s="54">
        <f t="shared" si="96"/>
        <v>2</v>
      </c>
      <c r="Q100" s="54">
        <f t="shared" si="96"/>
        <v>0</v>
      </c>
      <c r="R100" s="54">
        <f t="shared" si="96"/>
        <v>1</v>
      </c>
      <c r="S100" s="54" t="str">
        <f t="shared" si="96"/>
        <v>o</v>
      </c>
      <c r="T100" s="26">
        <f t="shared" si="96"/>
        <v>18</v>
      </c>
      <c r="U100" s="54">
        <f t="shared" si="96"/>
        <v>0</v>
      </c>
      <c r="V100" s="54">
        <f t="shared" si="96"/>
        <v>0</v>
      </c>
      <c r="W100" s="19" t="str">
        <f t="shared" si="96"/>
        <v/>
      </c>
      <c r="X100" s="23">
        <f>IF(X70&gt;0,VLOOKUP(X70,'[3]2020_Envelope'!$BH$6:$CR$128,10),"")</f>
        <v>25.850304147465437</v>
      </c>
      <c r="Y100" s="23">
        <f>IF(Y70&gt;0,VLOOKUP(Y70,'[3]2020_Envelope'!$BH$6:$CR$128,10),"")</f>
        <v>82.035864684919673</v>
      </c>
      <c r="Z100" s="23">
        <f>IF(Z70&gt;0,VLOOKUP(Z70,'[3]2020_Envelope'!$BH$6:$CR$128,10),"")</f>
        <v>47.204903225806447</v>
      </c>
      <c r="AA100" s="23">
        <f>IF(AA70&gt;0,VLOOKUP(AA70,'[3]2020_Envelope'!$BH$6:$CR$128,10),"")</f>
        <v>24.191607518796996</v>
      </c>
      <c r="AB100" s="23" t="str">
        <f>IF(AB70&gt;0,VLOOKUP(AB70,'[3]2020_Envelope'!$BH$6:$CR$128,10),"")</f>
        <v/>
      </c>
      <c r="AC100" s="23">
        <f>IF(AC70&gt;0,VLOOKUP(AC70,'[3]2020_Envelope'!$BH$6:$CR$128,10),"")</f>
        <v>14.773392857142857</v>
      </c>
      <c r="AD100" s="22" t="str">
        <f>IF(AD70&gt;0,VLOOKUP(AD70,'[3]2020_HVAC'!$EY$7:$KA$83,50),"")</f>
        <v/>
      </c>
      <c r="AE100" s="22" t="str">
        <f>IF(AE70&gt;0,VLOOKUP(AE70,'[3]2020_HVAC'!$EY$7:$KA$83,50),"")</f>
        <v/>
      </c>
      <c r="AF100" s="22" t="str">
        <f>IF(AF70&gt;0,VLOOKUP(AF70,'[3]2020_HVAC'!$EY$7:$KA$83,50),"")</f>
        <v/>
      </c>
      <c r="AG100" s="61">
        <f>VLOOKUP($C100,[2]Performance!$A$3:$K$36,5)</f>
        <v>2</v>
      </c>
      <c r="AH100" s="61">
        <f t="shared" si="92"/>
        <v>52</v>
      </c>
      <c r="AI100" s="22">
        <f>IF(AI70&gt;0,VLOOKUP(AI70,'[3]2020_HVAC'!$EY$7:$KA$83,AH100),"")</f>
        <v>5.6326530612244898</v>
      </c>
      <c r="AJ100" s="22" t="str">
        <f>IF(AJ70&gt;0,VLOOKUP(AJ70,'[3]2020_HVAC'!$EY$7:$KA$83,50),"")</f>
        <v/>
      </c>
      <c r="AK100" s="22">
        <f>IF(AK70&gt;0,VLOOKUP(AK70,'[3]2020_HVAC'!$EY$7:$KA$83,50),"")</f>
        <v>17.25</v>
      </c>
      <c r="AL100" s="22">
        <f>IF(AL70&gt;0,VLOOKUP(AL70,'[3]2020_HVAC'!$EY$7:$KA$83,50),"")</f>
        <v>8.2142857142857135</v>
      </c>
      <c r="AM100" s="22" t="str">
        <f>IF(AM70&gt;0,VLOOKUP(AM70,'[3]2020_HVAC'!$EY$7:$KA$83,50),"")</f>
        <v/>
      </c>
      <c r="AN100" s="22" t="str">
        <f>IF(AN70&gt;0,VLOOKUP(AN70,'[3]2020_HVAC'!$EY$7:$KA$83,50),"")</f>
        <v/>
      </c>
      <c r="AO100" s="14">
        <f t="shared" si="93"/>
        <v>31521.421569349826</v>
      </c>
      <c r="AP100" s="23">
        <f>IF(AP70&gt;0,VLOOKUP(AP70,'[3]2020_Envelope'!$BH$6:$CR$128,11),"")</f>
        <v>12.508922341696536</v>
      </c>
      <c r="AQ100" s="23">
        <f>IF(AQ70&gt;0,VLOOKUP(AQ70,'[3]2020_Envelope'!$BH$6:$CR$128,11),"")</f>
        <v>34.020288952508274</v>
      </c>
      <c r="AR100" s="23">
        <f>IF(AR70&gt;0,VLOOKUP(AR70,'[3]2020_Envelope'!$BH$6:$CR$128,11),"")</f>
        <v>22.842379928315413</v>
      </c>
      <c r="AS100" s="23">
        <f>IF(AS70&gt;0,VLOOKUP(AS70,'[3]2020_Envelope'!$BH$6:$CR$128,11),"")</f>
        <v>9.2355674641148315</v>
      </c>
      <c r="AT100" s="23" t="str">
        <f>IF(AT70&gt;0,VLOOKUP(AT70,'[3]2020_Envelope'!$BH$6:$CR$128,11),"")</f>
        <v/>
      </c>
      <c r="AU100" s="23">
        <f>IF(AU70&gt;0,VLOOKUP(AU70,'[3]2020_Envelope'!$BH$6:$CR$128,11),"")</f>
        <v>6.5515151515151517</v>
      </c>
      <c r="AV100" s="22" t="str">
        <f>IF(AV70&gt;0,VLOOKUP(AV70,'[3]2020_HVAC'!$EY$7:$KA$83,53),"")</f>
        <v/>
      </c>
      <c r="AW100" s="22" t="str">
        <f>IF(AW70&gt;0,VLOOKUP(AW70,'[3]2020_HVAC'!$EY$7:$KA$83,53),"")</f>
        <v/>
      </c>
      <c r="AX100" s="22" t="str">
        <f>IF(AX70&gt;0,VLOOKUP(AX70,'[3]2020_HVAC'!$EY$7:$KA$83,53),"")</f>
        <v/>
      </c>
      <c r="AY100" s="61">
        <f>VLOOKUP($C100,[1]Performance!$A$3:$K$36,5)</f>
        <v>2</v>
      </c>
      <c r="AZ100" s="61">
        <f t="shared" si="94"/>
        <v>55</v>
      </c>
      <c r="BA100" s="22">
        <f>IF(BA70&gt;0,VLOOKUP(BA70,'[3]2020_HVAC'!$EY$7:$KA$83,AZ100),"")</f>
        <v>3.5313131313131314</v>
      </c>
      <c r="BB100" s="22" t="str">
        <f>IF(BB70&gt;0,VLOOKUP(BB70,'[3]2020_HVAC'!$EY$7:$KA$83,53),"")</f>
        <v/>
      </c>
      <c r="BC100" s="22">
        <f>IF(BC70&gt;0,VLOOKUP(BC70,'[3]2020_HVAC'!$EY$7:$KA$83,53),"")</f>
        <v>12.65</v>
      </c>
      <c r="BD100" s="22">
        <f>IF(BD70&gt;0,VLOOKUP(BD70,'[3]2020_HVAC'!$EY$7:$KA$83,53),"")</f>
        <v>1.1616161616161615</v>
      </c>
      <c r="BE100" s="22" t="str">
        <f>IF(BE70&gt;0,VLOOKUP(BE70,'[3]2020_HVAC'!$EY$7:$KA$83,53),"")</f>
        <v/>
      </c>
      <c r="BF100" s="22" t="str">
        <f>IF(BF70&gt;0,VLOOKUP(BF70,'[3]2020_HVAC'!$EY$7:$KA$83,53),"")</f>
        <v/>
      </c>
      <c r="BG100" s="14">
        <f t="shared" si="95"/>
        <v>101476.58709976872</v>
      </c>
      <c r="BH100" s="21">
        <f>IF($N100&gt;0,VLOOKUP($C100,[2]Paris!$AB$7:$AN$40,$N100))/((IF($P100=1,'3 PlantsCodes'!$D$26,IF($P100=2,'3 PlantsCodes'!$D$27,IF($P100=3,'3 PlantsCodes'!$D$28,IF($P100=4,'3 PlantsCodes'!#REF!)))))*IF($R100=1,'3 PlantsCodes'!$D$31,IF(FR_Paris!$R100=2,'3 PlantsCodes'!$D$32)))</f>
        <v>88.25085855994277</v>
      </c>
      <c r="BI100" s="21">
        <f>IF($O100&gt;0,VLOOKUP($C100,[2]Paris!$AB$7:$AN$40,$O100),0)/(IF($Q100=1,'3 PlantsCodes'!$E$26,IF($Q100=3,'3 PlantsCodes'!$E$28,IF($Q100=4,'3 PlantsCodes'!$E$29,1)))*IF($R100=1,'3 PlantsCodes'!$E$31,IF($R100=2,'3 PlantsCodes'!$E$32)))</f>
        <v>0</v>
      </c>
      <c r="BJ100" s="21">
        <f>VLOOKUP($C100,[2]Paris!$AB$6:$AZ$40,$T100)</f>
        <v>15.72</v>
      </c>
      <c r="BK100" s="21">
        <f>VLOOKUP($C100,[2]Paris!$B$7:$Y$40,18)</f>
        <v>11.353794285713454</v>
      </c>
      <c r="BL100" s="21">
        <f>VLOOKUP($C100,[2]Paris!$B$7:$AA$40,26)</f>
        <v>0.49906041381871741</v>
      </c>
      <c r="BM100" s="22">
        <f>IF($V100=1,-[4]SFH!$E$7,0)</f>
        <v>0</v>
      </c>
      <c r="BN100" s="63" t="s">
        <v>38</v>
      </c>
      <c r="BO100" s="21">
        <f>IF($N100&gt;0,VLOOKUP($C100,[1]Paris!$AB$7:$AN$40,$N100))/((IF($P100=1,'3 PlantsCodes'!$D$26,IF($P100=2,'3 PlantsCodes'!$D$27,IF($P100=3,'3 PlantsCodes'!$D$28,IF($P100=4,'3 PlantsCodes'!D93)))))*IF($R100=1,'3 PlantsCodes'!$D$31,IF(FR_Paris!$R100=2,'3 PlantsCodes'!$D$32)))</f>
        <v>67.855288079461019</v>
      </c>
      <c r="BP100" s="21">
        <f>IF($O100&gt;0,VLOOKUP($C100,[1]Paris!$AB$7:$AN$40,$O100),0)/(IF($Q100=1,'3 PlantsCodes'!$E$26,IF($Q100=3,'3 PlantsCodes'!$E$28,IF($Q100=4,'3 PlantsCodes'!$E$29,1)))*IF($R100=1,'3 PlantsCodes'!$E$31,IF($R100=2,'3 PlantsCodes'!$E$32)))</f>
        <v>0</v>
      </c>
      <c r="BQ100" s="21">
        <f>VLOOKUP($C100,[1]Paris!$AB$6:$AZ$40,$T100)</f>
        <v>24.27</v>
      </c>
      <c r="BR100" s="21">
        <f>VLOOKUP($C100,[1]Paris!$B$7:$Y$40,18)</f>
        <v>11.676460606061633</v>
      </c>
      <c r="BS100" s="21">
        <f>VLOOKUP($C100,[1]Paris!$B$7:$AA$40,26)</f>
        <v>0.42845835380017838</v>
      </c>
      <c r="BT100" s="22">
        <f>IF($V100=1,-[4]AB!$E$7,0)</f>
        <v>0</v>
      </c>
      <c r="BU100" s="63" t="s">
        <v>38</v>
      </c>
    </row>
    <row r="101" spans="1:73" x14ac:dyDescent="0.25">
      <c r="A101" s="195"/>
      <c r="B101" s="18">
        <v>4</v>
      </c>
      <c r="C101" s="26">
        <f t="shared" ref="C101:W101" si="97">IF(C71="","",C71)</f>
        <v>24</v>
      </c>
      <c r="D101" s="55" t="str">
        <f t="shared" si="97"/>
        <v>o+</v>
      </c>
      <c r="E101" s="55" t="str">
        <f t="shared" si="97"/>
        <v>o+</v>
      </c>
      <c r="F101" s="54" t="str">
        <f t="shared" si="97"/>
        <v>+</v>
      </c>
      <c r="G101" s="54" t="str">
        <f t="shared" si="97"/>
        <v>o</v>
      </c>
      <c r="H101" s="54">
        <f t="shared" si="97"/>
        <v>0</v>
      </c>
      <c r="I101" s="54">
        <f t="shared" si="97"/>
        <v>3</v>
      </c>
      <c r="J101" s="54">
        <f t="shared" si="97"/>
        <v>3</v>
      </c>
      <c r="K101" s="54">
        <f t="shared" si="97"/>
        <v>2</v>
      </c>
      <c r="L101" s="54">
        <f t="shared" si="97"/>
        <v>1</v>
      </c>
      <c r="M101" s="54">
        <f t="shared" si="97"/>
        <v>3321</v>
      </c>
      <c r="N101" s="54">
        <f t="shared" si="97"/>
        <v>4</v>
      </c>
      <c r="O101" s="54">
        <f t="shared" si="97"/>
        <v>0</v>
      </c>
      <c r="P101" s="54">
        <f t="shared" si="97"/>
        <v>2</v>
      </c>
      <c r="Q101" s="54">
        <f t="shared" si="97"/>
        <v>0</v>
      </c>
      <c r="R101" s="54">
        <f t="shared" si="97"/>
        <v>1</v>
      </c>
      <c r="S101" s="54" t="str">
        <f t="shared" si="97"/>
        <v>o</v>
      </c>
      <c r="T101" s="26">
        <f t="shared" si="97"/>
        <v>15</v>
      </c>
      <c r="U101" s="54">
        <f t="shared" si="97"/>
        <v>0</v>
      </c>
      <c r="V101" s="54">
        <f t="shared" si="97"/>
        <v>0</v>
      </c>
      <c r="W101" s="19" t="str">
        <f t="shared" si="97"/>
        <v/>
      </c>
      <c r="X101" s="23">
        <f>IF(X71&gt;0,VLOOKUP(X71,'[3]2020_Envelope'!$BH$6:$CR$128,10),"")</f>
        <v>25.850304147465437</v>
      </c>
      <c r="Y101" s="23">
        <f>IF(Y71&gt;0,VLOOKUP(Y71,'[3]2020_Envelope'!$BH$6:$CR$128,10),"")</f>
        <v>82.035864684919673</v>
      </c>
      <c r="Z101" s="23">
        <f>IF(Z71&gt;0,VLOOKUP(Z71,'[3]2020_Envelope'!$BH$6:$CR$128,10),"")</f>
        <v>47.204903225806447</v>
      </c>
      <c r="AA101" s="23">
        <f>IF(AA71&gt;0,VLOOKUP(AA71,'[3]2020_Envelope'!$BH$6:$CR$128,10),"")</f>
        <v>87.037196616541365</v>
      </c>
      <c r="AB101" s="23">
        <f>IF(AB71&gt;0,VLOOKUP(AB71,'[3]2020_Envelope'!$BH$6:$CR$128,10),"")</f>
        <v>60.241199315438315</v>
      </c>
      <c r="AC101" s="23">
        <f>IF(AC71&gt;0,VLOOKUP(AC71,'[3]2020_Envelope'!$BH$6:$CR$128,10),"")</f>
        <v>28.091750976111129</v>
      </c>
      <c r="AD101" s="22" t="str">
        <f>IF(AD71&gt;0,VLOOKUP(AD71,'[3]2020_HVAC'!$EY$7:$KA$83,50),"")</f>
        <v/>
      </c>
      <c r="AE101" s="22" t="str">
        <f>IF(AE71&gt;0,VLOOKUP(AE71,'[3]2020_HVAC'!$EY$7:$KA$83,50),"")</f>
        <v/>
      </c>
      <c r="AF101" s="22" t="str">
        <f>IF(AF71&gt;0,VLOOKUP(AF71,'[3]2020_HVAC'!$EY$7:$KA$83,50),"")</f>
        <v/>
      </c>
      <c r="AG101" s="61">
        <f>VLOOKUP($C101,[2]Performance!$A$3:$K$36,5)</f>
        <v>2</v>
      </c>
      <c r="AH101" s="61">
        <f t="shared" si="92"/>
        <v>52</v>
      </c>
      <c r="AI101" s="22">
        <f>IF(AI71&gt;0,VLOOKUP(AI71,'[3]2020_HVAC'!$EY$7:$KA$83,AH101),"")</f>
        <v>13.526185201009019</v>
      </c>
      <c r="AJ101" s="22" t="str">
        <f>IF(AJ71&gt;0,VLOOKUP(AJ71,'[3]2020_HVAC'!$EY$7:$KA$83,50),"")</f>
        <v/>
      </c>
      <c r="AK101" s="22">
        <f>IF(AK71&gt;0,VLOOKUP(AK71,'[3]2020_HVAC'!$EY$7:$KA$83,50),"")</f>
        <v>17.25</v>
      </c>
      <c r="AL101" s="22">
        <f>IF(AL71&gt;0,VLOOKUP(AL71,'[3]2020_HVAC'!$EY$7:$KA$83,50),"")</f>
        <v>8.2142857142857135</v>
      </c>
      <c r="AM101" s="22" t="str">
        <f>IF(AM71&gt;0,VLOOKUP(AM71,'[3]2020_HVAC'!$EY$7:$KA$83,50),"")</f>
        <v/>
      </c>
      <c r="AN101" s="22" t="str">
        <f>IF(AN71&gt;0,VLOOKUP(AN71,'[3]2020_HVAC'!$EY$7:$KA$83,50),"")</f>
        <v/>
      </c>
      <c r="AO101" s="14">
        <f t="shared" si="93"/>
        <v>51723.236583420796</v>
      </c>
      <c r="AP101" s="23">
        <f>IF(AP71&gt;0,VLOOKUP(AP71,'[3]2020_Envelope'!$BH$6:$CR$128,11),"")</f>
        <v>12.508922341696536</v>
      </c>
      <c r="AQ101" s="23">
        <f>IF(AQ71&gt;0,VLOOKUP(AQ71,'[3]2020_Envelope'!$BH$6:$CR$128,11),"")</f>
        <v>34.020288952508274</v>
      </c>
      <c r="AR101" s="23">
        <f>IF(AR71&gt;0,VLOOKUP(AR71,'[3]2020_Envelope'!$BH$6:$CR$128,11),"")</f>
        <v>22.842379928315413</v>
      </c>
      <c r="AS101" s="23">
        <f>IF(AS71&gt;0,VLOOKUP(AS71,'[3]2020_Envelope'!$BH$6:$CR$128,11),"")</f>
        <v>42.45795598086125</v>
      </c>
      <c r="AT101" s="23">
        <f>IF(AT71&gt;0,VLOOKUP(AT71,'[3]2020_Envelope'!$BH$6:$CR$128,11),"")</f>
        <v>26.447845971348393</v>
      </c>
      <c r="AU101" s="23">
        <f>IF(AU71&gt;0,VLOOKUP(AU71,'[3]2020_Envelope'!$BH$6:$CR$128,11),"")</f>
        <v>12.942238961224028</v>
      </c>
      <c r="AV101" s="22" t="str">
        <f>IF(AV71&gt;0,VLOOKUP(AV71,'[3]2020_HVAC'!$EY$7:$KA$83,53),"")</f>
        <v/>
      </c>
      <c r="AW101" s="22" t="str">
        <f>IF(AW71&gt;0,VLOOKUP(AW71,'[3]2020_HVAC'!$EY$7:$KA$83,53),"")</f>
        <v/>
      </c>
      <c r="AX101" s="22" t="str">
        <f>IF(AX71&gt;0,VLOOKUP(AX71,'[3]2020_HVAC'!$EY$7:$KA$83,53),"")</f>
        <v/>
      </c>
      <c r="AY101" s="61">
        <f>VLOOKUP($C101,[1]Performance!$A$3:$K$36,5)</f>
        <v>2</v>
      </c>
      <c r="AZ101" s="61">
        <f t="shared" si="94"/>
        <v>55</v>
      </c>
      <c r="BA101" s="22">
        <f>IF(BA71&gt;0,VLOOKUP(BA71,'[3]2020_HVAC'!$EY$7:$KA$83,AZ101),"")</f>
        <v>4.9024894699466364</v>
      </c>
      <c r="BB101" s="22" t="str">
        <f>IF(BB71&gt;0,VLOOKUP(BB71,'[3]2020_HVAC'!$EY$7:$KA$83,53),"")</f>
        <v/>
      </c>
      <c r="BC101" s="22">
        <f>IF(BC71&gt;0,VLOOKUP(BC71,'[3]2020_HVAC'!$EY$7:$KA$83,53),"")</f>
        <v>12.65</v>
      </c>
      <c r="BD101" s="22">
        <f>IF(BD71&gt;0,VLOOKUP(BD71,'[3]2020_HVAC'!$EY$7:$KA$83,53),"")</f>
        <v>1.1616161616161615</v>
      </c>
      <c r="BE101" s="22" t="str">
        <f>IF(BE71&gt;0,VLOOKUP(BE71,'[3]2020_HVAC'!$EY$7:$KA$83,53),"")</f>
        <v/>
      </c>
      <c r="BF101" s="22" t="str">
        <f>IF(BF71&gt;0,VLOOKUP(BF71,'[3]2020_HVAC'!$EY$7:$KA$83,53),"")</f>
        <v/>
      </c>
      <c r="BG101" s="14">
        <f t="shared" si="95"/>
        <v>168234.40038984152</v>
      </c>
      <c r="BH101" s="21">
        <f>IF($N101&gt;0,VLOOKUP($C101,[2]Paris!$AB$7:$AN$40,$N101))/((IF($P101=1,'3 PlantsCodes'!$D$26,IF($P101=2,'3 PlantsCodes'!$D$27,IF($P101=3,'3 PlantsCodes'!$D$28,IF($P101=4,'3 PlantsCodes'!#REF!)))))*IF($R101=1,'3 PlantsCodes'!$D$31,IF(FR_Paris!$R101=2,'3 PlantsCodes'!$D$32)))</f>
        <v>54.021693584686567</v>
      </c>
      <c r="BI101" s="21">
        <f>IF($O101&gt;0,VLOOKUP($C101,[2]Paris!$AB$7:$AN$40,$O101),0)/(IF($Q101=1,'3 PlantsCodes'!$E$26,IF($Q101=3,'3 PlantsCodes'!$E$28,IF($Q101=4,'3 PlantsCodes'!$E$29,1)))*IF($R101=1,'3 PlantsCodes'!$E$31,IF($R101=2,'3 PlantsCodes'!$E$32)))</f>
        <v>0</v>
      </c>
      <c r="BJ101" s="21">
        <f>VLOOKUP($C101,[2]Paris!$AB$6:$AZ$40,$T101)</f>
        <v>16.547368421052632</v>
      </c>
      <c r="BK101" s="21">
        <f>VLOOKUP($C101,[2]Paris!$B$7:$Y$40,18)</f>
        <v>11.353794285713454</v>
      </c>
      <c r="BL101" s="21">
        <f>VLOOKUP($C101,[2]Paris!$B$7:$AA$40,26)</f>
        <v>0.4035670974319841</v>
      </c>
      <c r="BM101" s="22">
        <f>IF($V101=1,-[4]SFH!$E$7,0)</f>
        <v>0</v>
      </c>
      <c r="BN101" s="63" t="s">
        <v>38</v>
      </c>
      <c r="BO101" s="21">
        <f>IF($N101&gt;0,VLOOKUP($C101,[1]Paris!$AB$7:$AN$40,$N101))/((IF($P101=1,'3 PlantsCodes'!$D$26,IF($P101=2,'3 PlantsCodes'!$D$27,IF($P101=3,'3 PlantsCodes'!$D$28,IF($P101=4,'3 PlantsCodes'!D94)))))*IF($R101=1,'3 PlantsCodes'!$D$31,IF(FR_Paris!$R101=2,'3 PlantsCodes'!$D$32)))</f>
        <v>44.033164180802466</v>
      </c>
      <c r="BP101" s="21">
        <f>IF($O101&gt;0,VLOOKUP($C101,[1]Paris!$AB$7:$AN$40,$O101),0)/(IF($Q101=1,'3 PlantsCodes'!$E$26,IF($Q101=3,'3 PlantsCodes'!$E$28,IF($Q101=4,'3 PlantsCodes'!$E$29,1)))*IF($R101=1,'3 PlantsCodes'!$E$31,IF($R101=2,'3 PlantsCodes'!$E$32)))</f>
        <v>0</v>
      </c>
      <c r="BQ101" s="21">
        <f>VLOOKUP($C101,[1]Paris!$AB$6:$AZ$40,$T101)</f>
        <v>25.547368421052632</v>
      </c>
      <c r="BR101" s="21">
        <f>VLOOKUP($C101,[1]Paris!$B$7:$Y$40,18)</f>
        <v>11.676460606061633</v>
      </c>
      <c r="BS101" s="21">
        <f>VLOOKUP($C101,[1]Paris!$B$7:$AA$40,26)</f>
        <v>0.39022134687166105</v>
      </c>
      <c r="BT101" s="22">
        <f>IF($V101=1,-[4]AB!$E$7,0)</f>
        <v>0</v>
      </c>
      <c r="BU101" s="63" t="s">
        <v>38</v>
      </c>
    </row>
    <row r="102" spans="1:73" x14ac:dyDescent="0.25">
      <c r="A102" s="195"/>
      <c r="B102" s="18">
        <v>5</v>
      </c>
      <c r="C102" s="26">
        <f t="shared" ref="C102:W102" si="98">IF(C72="","",C72)</f>
        <v>32</v>
      </c>
      <c r="D102" s="55" t="str">
        <f t="shared" si="98"/>
        <v>+</v>
      </c>
      <c r="E102" s="55" t="str">
        <f t="shared" si="98"/>
        <v>o+</v>
      </c>
      <c r="F102" s="54" t="str">
        <f t="shared" si="98"/>
        <v>+</v>
      </c>
      <c r="G102" s="54" t="str">
        <f t="shared" si="98"/>
        <v>o</v>
      </c>
      <c r="H102" s="54">
        <f t="shared" si="98"/>
        <v>0</v>
      </c>
      <c r="I102" s="54">
        <f t="shared" si="98"/>
        <v>4</v>
      </c>
      <c r="J102" s="54">
        <f t="shared" si="98"/>
        <v>3</v>
      </c>
      <c r="K102" s="54">
        <f t="shared" si="98"/>
        <v>2</v>
      </c>
      <c r="L102" s="54">
        <f t="shared" si="98"/>
        <v>1</v>
      </c>
      <c r="M102" s="54">
        <f t="shared" si="98"/>
        <v>4321</v>
      </c>
      <c r="N102" s="54">
        <f t="shared" si="98"/>
        <v>4</v>
      </c>
      <c r="O102" s="54">
        <f t="shared" si="98"/>
        <v>0</v>
      </c>
      <c r="P102" s="54">
        <f t="shared" si="98"/>
        <v>2</v>
      </c>
      <c r="Q102" s="54">
        <f t="shared" si="98"/>
        <v>0</v>
      </c>
      <c r="R102" s="54">
        <f t="shared" si="98"/>
        <v>1</v>
      </c>
      <c r="S102" s="54" t="str">
        <f t="shared" si="98"/>
        <v>o</v>
      </c>
      <c r="T102" s="26">
        <f t="shared" si="98"/>
        <v>15</v>
      </c>
      <c r="U102" s="54">
        <f t="shared" si="98"/>
        <v>0</v>
      </c>
      <c r="V102" s="54">
        <f t="shared" si="98"/>
        <v>0</v>
      </c>
      <c r="W102" s="19" t="str">
        <f t="shared" si="98"/>
        <v/>
      </c>
      <c r="X102" s="23">
        <f>IF(X72&gt;0,VLOOKUP(X72,'[3]2020_Envelope'!$BH$6:$CR$128,10),"")</f>
        <v>26.412267281105994</v>
      </c>
      <c r="Y102" s="23">
        <f>IF(Y72&gt;0,VLOOKUP(Y72,'[3]2020_Envelope'!$BH$6:$CR$128,10),"")</f>
        <v>88.346315814528907</v>
      </c>
      <c r="Z102" s="23">
        <f>IF(Z72&gt;0,VLOOKUP(Z72,'[3]2020_Envelope'!$BH$6:$CR$128,10),"")</f>
        <v>47.766866359447</v>
      </c>
      <c r="AA102" s="23">
        <f>IF(AA72&gt;0,VLOOKUP(AA72,'[3]2020_Envelope'!$BH$6:$CR$128,10),"")</f>
        <v>87.037196616541365</v>
      </c>
      <c r="AB102" s="23">
        <f>IF(AB72&gt;0,VLOOKUP(AB72,'[3]2020_Envelope'!$BH$6:$CR$128,10),"")</f>
        <v>60.241199315438315</v>
      </c>
      <c r="AC102" s="23">
        <f>IF(AC72&gt;0,VLOOKUP(AC72,'[3]2020_Envelope'!$BH$6:$CR$128,10),"")</f>
        <v>28.091750976111129</v>
      </c>
      <c r="AD102" s="22" t="str">
        <f>IF(AD72&gt;0,VLOOKUP(AD72,'[3]2020_HVAC'!$EY$7:$KA$83,50),"")</f>
        <v/>
      </c>
      <c r="AE102" s="22" t="str">
        <f>IF(AE72&gt;0,VLOOKUP(AE72,'[3]2020_HVAC'!$EY$7:$KA$83,50),"")</f>
        <v/>
      </c>
      <c r="AF102" s="22" t="str">
        <f>IF(AF72&gt;0,VLOOKUP(AF72,'[3]2020_HVAC'!$EY$7:$KA$83,50),"")</f>
        <v/>
      </c>
      <c r="AG102" s="61">
        <f>VLOOKUP($C102,[2]Performance!$A$3:$K$36,5)</f>
        <v>2</v>
      </c>
      <c r="AH102" s="61">
        <f t="shared" si="92"/>
        <v>52</v>
      </c>
      <c r="AI102" s="22">
        <f>IF(AI72&gt;0,VLOOKUP(AI72,'[3]2020_HVAC'!$EY$7:$KA$83,AH102),"")</f>
        <v>13.526185201009019</v>
      </c>
      <c r="AJ102" s="22" t="str">
        <f>IF(AJ72&gt;0,VLOOKUP(AJ72,'[3]2020_HVAC'!$EY$7:$KA$83,50),"")</f>
        <v/>
      </c>
      <c r="AK102" s="22">
        <f>IF(AK72&gt;0,VLOOKUP(AK72,'[3]2020_HVAC'!$EY$7:$KA$83,50),"")</f>
        <v>17.25</v>
      </c>
      <c r="AL102" s="22">
        <f>IF(AL72&gt;0,VLOOKUP(AL72,'[3]2020_HVAC'!$EY$7:$KA$83,50),"")</f>
        <v>8.2142857142857135</v>
      </c>
      <c r="AM102" s="22" t="str">
        <f>IF(AM72&gt;0,VLOOKUP(AM72,'[3]2020_HVAC'!$EY$7:$KA$83,50),"")</f>
        <v/>
      </c>
      <c r="AN102" s="22" t="str">
        <f>IF(AN72&gt;0,VLOOKUP(AN72,'[3]2020_HVAC'!$EY$7:$KA$83,50),"")</f>
        <v/>
      </c>
      <c r="AO102" s="14">
        <f t="shared" si="93"/>
        <v>52764.049418985443</v>
      </c>
      <c r="AP102" s="23">
        <f>IF(AP72&gt;0,VLOOKUP(AP72,'[3]2020_Envelope'!$BH$6:$CR$128,11),"")</f>
        <v>12.780855436081243</v>
      </c>
      <c r="AQ102" s="23">
        <f>IF(AQ72&gt;0,VLOOKUP(AQ72,'[3]2020_Envelope'!$BH$6:$CR$128,11),"")</f>
        <v>36.63723425654738</v>
      </c>
      <c r="AR102" s="23">
        <f>IF(AR72&gt;0,VLOOKUP(AR72,'[3]2020_Envelope'!$BH$6:$CR$128,11),"")</f>
        <v>23.114313022700124</v>
      </c>
      <c r="AS102" s="23">
        <f>IF(AS72&gt;0,VLOOKUP(AS72,'[3]2020_Envelope'!$BH$6:$CR$128,11),"")</f>
        <v>42.45795598086125</v>
      </c>
      <c r="AT102" s="23">
        <f>IF(AT72&gt;0,VLOOKUP(AT72,'[3]2020_Envelope'!$BH$6:$CR$128,11),"")</f>
        <v>26.447845971348393</v>
      </c>
      <c r="AU102" s="23">
        <f>IF(AU72&gt;0,VLOOKUP(AU72,'[3]2020_Envelope'!$BH$6:$CR$128,11),"")</f>
        <v>12.942238961224028</v>
      </c>
      <c r="AV102" s="22" t="str">
        <f>IF(AV72&gt;0,VLOOKUP(AV72,'[3]2020_HVAC'!$EY$7:$KA$83,53),"")</f>
        <v/>
      </c>
      <c r="AW102" s="22" t="str">
        <f>IF(AW72&gt;0,VLOOKUP(AW72,'[3]2020_HVAC'!$EY$7:$KA$83,53),"")</f>
        <v/>
      </c>
      <c r="AX102" s="22" t="str">
        <f>IF(AX72&gt;0,VLOOKUP(AX72,'[3]2020_HVAC'!$EY$7:$KA$83,53),"")</f>
        <v/>
      </c>
      <c r="AY102" s="61">
        <f>VLOOKUP($C102,[1]Performance!$A$3:$K$36,5)</f>
        <v>2</v>
      </c>
      <c r="AZ102" s="61">
        <f t="shared" si="94"/>
        <v>55</v>
      </c>
      <c r="BA102" s="22">
        <f>IF(BA72&gt;0,VLOOKUP(BA72,'[3]2020_HVAC'!$EY$7:$KA$83,AZ102),"")</f>
        <v>4.9024894699466364</v>
      </c>
      <c r="BB102" s="22" t="str">
        <f>IF(BB72&gt;0,VLOOKUP(BB72,'[3]2020_HVAC'!$EY$7:$KA$83,53),"")</f>
        <v/>
      </c>
      <c r="BC102" s="22">
        <f>IF(BC72&gt;0,VLOOKUP(BC72,'[3]2020_HVAC'!$EY$7:$KA$83,53),"")</f>
        <v>12.65</v>
      </c>
      <c r="BD102" s="22">
        <f>IF(BD72&gt;0,VLOOKUP(BD72,'[3]2020_HVAC'!$EY$7:$KA$83,53),"")</f>
        <v>1.1616161616161615</v>
      </c>
      <c r="BE102" s="22" t="str">
        <f>IF(BE72&gt;0,VLOOKUP(BE72,'[3]2020_HVAC'!$EY$7:$KA$83,53),"")</f>
        <v/>
      </c>
      <c r="BF102" s="22" t="str">
        <f>IF(BF72&gt;0,VLOOKUP(BF72,'[3]2020_HVAC'!$EY$7:$KA$83,53),"")</f>
        <v/>
      </c>
      <c r="BG102" s="14">
        <f t="shared" si="95"/>
        <v>171363.60376772194</v>
      </c>
      <c r="BH102" s="21">
        <f>IF($N102&gt;0,VLOOKUP($C102,[2]Paris!$AB$7:$AN$40,$N102))/((IF($P102=1,'3 PlantsCodes'!$D$26,IF($P102=2,'3 PlantsCodes'!$D$27,IF($P102=3,'3 PlantsCodes'!$D$28,IF($P102=4,'3 PlantsCodes'!#REF!)))))*IF($R102=1,'3 PlantsCodes'!$D$31,IF(FR_Paris!$R102=2,'3 PlantsCodes'!$D$32)))</f>
        <v>47.595485088431403</v>
      </c>
      <c r="BI102" s="21">
        <f>IF($O102&gt;0,VLOOKUP($C102,[2]Paris!$AB$7:$AN$40,$O102),0)/(IF($Q102=1,'3 PlantsCodes'!$E$26,IF($Q102=3,'3 PlantsCodes'!$E$28,IF($Q102=4,'3 PlantsCodes'!$E$29,1)))*IF($R102=1,'3 PlantsCodes'!$E$31,IF($R102=2,'3 PlantsCodes'!$E$32)))</f>
        <v>0</v>
      </c>
      <c r="BJ102" s="21">
        <f>VLOOKUP($C102,[2]Paris!$AB$6:$AZ$40,$T102)</f>
        <v>16.547368421052632</v>
      </c>
      <c r="BK102" s="21">
        <f>VLOOKUP($C102,[2]Paris!$B$7:$Y$40,18)</f>
        <v>11.353794285713454</v>
      </c>
      <c r="BL102" s="21">
        <f>VLOOKUP($C102,[2]Paris!$B$7:$AA$40,26)</f>
        <v>0.39556706348881582</v>
      </c>
      <c r="BM102" s="22">
        <f>IF($V102=1,-[4]SFH!$E$7,0)</f>
        <v>0</v>
      </c>
      <c r="BN102" s="63" t="s">
        <v>38</v>
      </c>
      <c r="BO102" s="21">
        <f>IF($N102&gt;0,VLOOKUP($C102,[1]Paris!$AB$7:$AN$40,$N102))/((IF($P102=1,'3 PlantsCodes'!$D$26,IF($P102=2,'3 PlantsCodes'!$D$27,IF($P102=3,'3 PlantsCodes'!$D$28,IF($P102=4,'3 PlantsCodes'!D95)))))*IF($R102=1,'3 PlantsCodes'!$D$31,IF(FR_Paris!$R102=2,'3 PlantsCodes'!$D$32)))</f>
        <v>39.975182879927807</v>
      </c>
      <c r="BP102" s="21">
        <f>IF($O102&gt;0,VLOOKUP($C102,[1]Paris!$AB$7:$AN$40,$O102),0)/(IF($Q102=1,'3 PlantsCodes'!$E$26,IF($Q102=3,'3 PlantsCodes'!$E$28,IF($Q102=4,'3 PlantsCodes'!$E$29,1)))*IF($R102=1,'3 PlantsCodes'!$E$31,IF($R102=2,'3 PlantsCodes'!$E$32)))</f>
        <v>0</v>
      </c>
      <c r="BQ102" s="21">
        <f>VLOOKUP($C102,[1]Paris!$AB$6:$AZ$40,$T102)</f>
        <v>25.547368421052632</v>
      </c>
      <c r="BR102" s="21">
        <f>VLOOKUP($C102,[1]Paris!$B$7:$Y$40,18)</f>
        <v>11.676460606061633</v>
      </c>
      <c r="BS102" s="21">
        <f>VLOOKUP($C102,[1]Paris!$B$7:$AA$40,26)</f>
        <v>0.38522458628052186</v>
      </c>
      <c r="BT102" s="22">
        <f>IF($V102=1,-[4]AB!$E$7,0)</f>
        <v>0</v>
      </c>
      <c r="BU102" s="63" t="s">
        <v>38</v>
      </c>
    </row>
    <row r="103" spans="1:73" x14ac:dyDescent="0.25">
      <c r="A103" s="195"/>
      <c r="B103" s="18">
        <v>6</v>
      </c>
      <c r="C103" s="26">
        <f t="shared" ref="C103:W103" si="99">IF(C73="","",C73)</f>
        <v>26</v>
      </c>
      <c r="D103" s="55" t="str">
        <f t="shared" si="99"/>
        <v>o+</v>
      </c>
      <c r="E103" s="55" t="str">
        <f t="shared" si="99"/>
        <v>o+</v>
      </c>
      <c r="F103" s="54" t="str">
        <f t="shared" si="99"/>
        <v>+</v>
      </c>
      <c r="G103" s="54" t="str">
        <f t="shared" si="99"/>
        <v>o</v>
      </c>
      <c r="H103" s="54">
        <f t="shared" si="99"/>
        <v>1</v>
      </c>
      <c r="I103" s="54">
        <f t="shared" si="99"/>
        <v>3</v>
      </c>
      <c r="J103" s="54">
        <f t="shared" si="99"/>
        <v>3</v>
      </c>
      <c r="K103" s="54">
        <f t="shared" si="99"/>
        <v>2</v>
      </c>
      <c r="L103" s="54">
        <f t="shared" si="99"/>
        <v>2</v>
      </c>
      <c r="M103" s="54">
        <f t="shared" si="99"/>
        <v>3322</v>
      </c>
      <c r="N103" s="54">
        <f t="shared" si="99"/>
        <v>4</v>
      </c>
      <c r="O103" s="54">
        <f t="shared" si="99"/>
        <v>0</v>
      </c>
      <c r="P103" s="54">
        <f t="shared" si="99"/>
        <v>2</v>
      </c>
      <c r="Q103" s="54">
        <f t="shared" si="99"/>
        <v>0</v>
      </c>
      <c r="R103" s="54">
        <f t="shared" si="99"/>
        <v>1</v>
      </c>
      <c r="S103" s="54" t="str">
        <f t="shared" si="99"/>
        <v>o</v>
      </c>
      <c r="T103" s="26">
        <f t="shared" si="99"/>
        <v>15</v>
      </c>
      <c r="U103" s="54">
        <f t="shared" si="99"/>
        <v>0</v>
      </c>
      <c r="V103" s="54">
        <f t="shared" si="99"/>
        <v>0</v>
      </c>
      <c r="W103" s="19" t="str">
        <f t="shared" si="99"/>
        <v/>
      </c>
      <c r="X103" s="23">
        <f>IF(X73&gt;0,VLOOKUP(X73,'[3]2020_Envelope'!$BH$6:$CR$128,10),"")</f>
        <v>25.850304147465437</v>
      </c>
      <c r="Y103" s="23">
        <f>IF(Y73&gt;0,VLOOKUP(Y73,'[3]2020_Envelope'!$BH$6:$CR$128,10),"")</f>
        <v>82.035864684919673</v>
      </c>
      <c r="Z103" s="23">
        <f>IF(Z73&gt;0,VLOOKUP(Z73,'[3]2020_Envelope'!$BH$6:$CR$128,10),"")</f>
        <v>47.204903225806447</v>
      </c>
      <c r="AA103" s="23">
        <f>IF(AA73&gt;0,VLOOKUP(AA73,'[3]2020_Envelope'!$BH$6:$CR$128,10),"")</f>
        <v>87.037196616541365</v>
      </c>
      <c r="AB103" s="23">
        <f>IF(AB73&gt;0,VLOOKUP(AB73,'[3]2020_Envelope'!$BH$6:$CR$128,10),"")</f>
        <v>60.241199315438315</v>
      </c>
      <c r="AC103" s="23">
        <f>IF(AC73&gt;0,VLOOKUP(AC73,'[3]2020_Envelope'!$BH$6:$CR$128,10),"")</f>
        <v>28.091750976111129</v>
      </c>
      <c r="AD103" s="22">
        <f>IF(AD73&gt;0,VLOOKUP(AD73,'[3]2020_HVAC'!$EY$7:$KA$83,50),"")</f>
        <v>11.500000000000002</v>
      </c>
      <c r="AE103" s="22">
        <f>IF(AE73&gt;0,VLOOKUP(AE73,'[3]2020_HVAC'!$EY$7:$KA$83,50),"")</f>
        <v>11.27</v>
      </c>
      <c r="AF103" s="22" t="str">
        <f>IF(AF73&gt;0,VLOOKUP(AF73,'[3]2020_HVAC'!$EY$7:$KA$83,50),"")</f>
        <v/>
      </c>
      <c r="AG103" s="61">
        <f>VLOOKUP($C103,[2]Performance!$A$3:$K$36,5)</f>
        <v>2</v>
      </c>
      <c r="AH103" s="61">
        <f t="shared" si="92"/>
        <v>52</v>
      </c>
      <c r="AI103" s="22">
        <f>IF(AI73&gt;0,VLOOKUP(AI73,'[3]2020_HVAC'!$EY$7:$KA$83,AH103),"")</f>
        <v>13.526185201009019</v>
      </c>
      <c r="AJ103" s="22" t="str">
        <f>IF(AJ73&gt;0,VLOOKUP(AJ73,'[3]2020_HVAC'!$EY$7:$KA$83,50),"")</f>
        <v/>
      </c>
      <c r="AK103" s="22">
        <f>IF(AK73&gt;0,VLOOKUP(AK73,'[3]2020_HVAC'!$EY$7:$KA$83,50),"")</f>
        <v>17.25</v>
      </c>
      <c r="AL103" s="22">
        <f>IF(AL73&gt;0,VLOOKUP(AL73,'[3]2020_HVAC'!$EY$7:$KA$83,50),"")</f>
        <v>8.2142857142857135</v>
      </c>
      <c r="AM103" s="22" t="str">
        <f>IF(AM73&gt;0,VLOOKUP(AM73,'[3]2020_HVAC'!$EY$7:$KA$83,50),"")</f>
        <v/>
      </c>
      <c r="AN103" s="22" t="str">
        <f>IF(AN73&gt;0,VLOOKUP(AN73,'[3]2020_HVAC'!$EY$7:$KA$83,50),"")</f>
        <v/>
      </c>
      <c r="AO103" s="14">
        <f t="shared" si="93"/>
        <v>54911.036583420791</v>
      </c>
      <c r="AP103" s="23">
        <f>IF(AP73&gt;0,VLOOKUP(AP73,'[3]2020_Envelope'!$BH$6:$CR$128,11),"")</f>
        <v>12.508922341696536</v>
      </c>
      <c r="AQ103" s="23">
        <f>IF(AQ73&gt;0,VLOOKUP(AQ73,'[3]2020_Envelope'!$BH$6:$CR$128,11),"")</f>
        <v>34.020288952508274</v>
      </c>
      <c r="AR103" s="23">
        <f>IF(AR73&gt;0,VLOOKUP(AR73,'[3]2020_Envelope'!$BH$6:$CR$128,11),"")</f>
        <v>22.842379928315413</v>
      </c>
      <c r="AS103" s="23">
        <f>IF(AS73&gt;0,VLOOKUP(AS73,'[3]2020_Envelope'!$BH$6:$CR$128,11),"")</f>
        <v>42.45795598086125</v>
      </c>
      <c r="AT103" s="23">
        <f>IF(AT73&gt;0,VLOOKUP(AT73,'[3]2020_Envelope'!$BH$6:$CR$128,11),"")</f>
        <v>26.447845971348393</v>
      </c>
      <c r="AU103" s="23">
        <f>IF(AU73&gt;0,VLOOKUP(AU73,'[3]2020_Envelope'!$BH$6:$CR$128,11),"")</f>
        <v>12.942238961224028</v>
      </c>
      <c r="AV103" s="22">
        <f>IF(AV73&gt;0,VLOOKUP(AV73,'[3]2020_HVAC'!$EY$7:$KA$83,53),"")</f>
        <v>12.942727272727272</v>
      </c>
      <c r="AW103" s="22">
        <f>IF(AW73&gt;0,VLOOKUP(AW73,'[3]2020_HVAC'!$EY$7:$KA$83,53),"")</f>
        <v>8.4559151515151516</v>
      </c>
      <c r="AX103" s="22" t="str">
        <f>IF(AX73&gt;0,VLOOKUP(AX73,'[3]2020_HVAC'!$EY$7:$KA$83,53),"")</f>
        <v/>
      </c>
      <c r="AY103" s="61">
        <f>VLOOKUP($C103,[1]Performance!$A$3:$K$36,5)</f>
        <v>2</v>
      </c>
      <c r="AZ103" s="61">
        <f t="shared" si="94"/>
        <v>55</v>
      </c>
      <c r="BA103" s="22">
        <f>IF(BA73&gt;0,VLOOKUP(BA73,'[3]2020_HVAC'!$EY$7:$KA$83,AZ103),"")</f>
        <v>4.9024894699466364</v>
      </c>
      <c r="BB103" s="22" t="str">
        <f>IF(BB73&gt;0,VLOOKUP(BB73,'[3]2020_HVAC'!$EY$7:$KA$83,53),"")</f>
        <v/>
      </c>
      <c r="BC103" s="22">
        <f>IF(BC73&gt;0,VLOOKUP(BC73,'[3]2020_HVAC'!$EY$7:$KA$83,53),"")</f>
        <v>12.65</v>
      </c>
      <c r="BD103" s="22">
        <f>IF(BD73&gt;0,VLOOKUP(BD73,'[3]2020_HVAC'!$EY$7:$KA$83,53),"")</f>
        <v>1.1616161616161615</v>
      </c>
      <c r="BE103" s="22" t="str">
        <f>IF(BE73&gt;0,VLOOKUP(BE73,'[3]2020_HVAC'!$EY$7:$KA$83,53),"")</f>
        <v/>
      </c>
      <c r="BF103" s="22" t="str">
        <f>IF(BF73&gt;0,VLOOKUP(BF73,'[3]2020_HVAC'!$EY$7:$KA$83,53),"")</f>
        <v/>
      </c>
      <c r="BG103" s="14">
        <f t="shared" si="95"/>
        <v>189419.05638984151</v>
      </c>
      <c r="BH103" s="21">
        <f>IF($N103&gt;0,VLOOKUP($C103,[2]Paris!$AB$7:$AN$40,$N103))/((IF($P103=1,'3 PlantsCodes'!$D$26,IF($P103=2,'3 PlantsCodes'!$D$27,IF($P103=3,'3 PlantsCodes'!$D$28,IF($P103=4,'3 PlantsCodes'!#REF!)))))*IF($R103=1,'3 PlantsCodes'!$D$31,IF(FR_Paris!$R103=2,'3 PlantsCodes'!$D$32)))</f>
        <v>38.936029490484941</v>
      </c>
      <c r="BI103" s="21">
        <f>IF($O103&gt;0,VLOOKUP($C103,[2]Paris!$AB$7:$AN$40,$O103),0)/(IF($Q103=1,'3 PlantsCodes'!$E$26,IF($Q103=3,'3 PlantsCodes'!$E$28,IF($Q103=4,'3 PlantsCodes'!$E$29,1)))*IF($R103=1,'3 PlantsCodes'!$E$31,IF($R103=2,'3 PlantsCodes'!$E$32)))</f>
        <v>0</v>
      </c>
      <c r="BJ103" s="21">
        <f>VLOOKUP($C103,[2]Paris!$AB$6:$AZ$40,$T103)</f>
        <v>16.547368421052632</v>
      </c>
      <c r="BK103" s="21">
        <f>VLOOKUP($C103,[2]Paris!$B$7:$Y$40,18)</f>
        <v>11.353794285713454</v>
      </c>
      <c r="BL103" s="21">
        <f>VLOOKUP($C103,[2]Paris!$B$7:$AA$40,26)</f>
        <v>4.8259630819005617</v>
      </c>
      <c r="BM103" s="22">
        <f>IF($V103=1,-[4]SFH!$E$7,0)</f>
        <v>0</v>
      </c>
      <c r="BN103" s="63" t="s">
        <v>38</v>
      </c>
      <c r="BO103" s="21">
        <f>IF($N103&gt;0,VLOOKUP($C103,[1]Paris!$AB$7:$AN$40,$N103))/((IF($P103=1,'3 PlantsCodes'!$D$26,IF($P103=2,'3 PlantsCodes'!$D$27,IF($P103=3,'3 PlantsCodes'!$D$28,IF($P103=4,'3 PlantsCodes'!D96)))))*IF($R103=1,'3 PlantsCodes'!$D$31,IF(FR_Paris!$R103=2,'3 PlantsCodes'!$D$32)))</f>
        <v>29.12975391729789</v>
      </c>
      <c r="BP103" s="21">
        <f>IF($O103&gt;0,VLOOKUP($C103,[1]Paris!$AB$7:$AN$40,$O103),0)/(IF($Q103=1,'3 PlantsCodes'!$E$26,IF($Q103=3,'3 PlantsCodes'!$E$28,IF($Q103=4,'3 PlantsCodes'!$E$29,1)))*IF($R103=1,'3 PlantsCodes'!$E$31,IF($R103=2,'3 PlantsCodes'!$E$32)))</f>
        <v>0</v>
      </c>
      <c r="BQ103" s="21">
        <f>VLOOKUP($C103,[1]Paris!$AB$6:$AZ$40,$T103)</f>
        <v>25.547368421052632</v>
      </c>
      <c r="BR103" s="21">
        <f>VLOOKUP($C103,[1]Paris!$B$7:$Y$40,18)</f>
        <v>11.676460606061633</v>
      </c>
      <c r="BS103" s="21">
        <f>VLOOKUP($C103,[1]Paris!$B$7:$AA$40,26)</f>
        <v>4.9100270474097334</v>
      </c>
      <c r="BT103" s="22">
        <f>IF($V103=1,-[4]AB!$E$7,0)</f>
        <v>0</v>
      </c>
      <c r="BU103" s="63" t="s">
        <v>38</v>
      </c>
    </row>
    <row r="104" spans="1:73" x14ac:dyDescent="0.25">
      <c r="A104" s="195"/>
      <c r="B104" s="18">
        <v>7</v>
      </c>
      <c r="C104" s="26">
        <f t="shared" ref="C104:W104" si="100">IF(C74="","",C74)</f>
        <v>34</v>
      </c>
      <c r="D104" s="55" t="str">
        <f t="shared" si="100"/>
        <v>+</v>
      </c>
      <c r="E104" s="55" t="str">
        <f t="shared" si="100"/>
        <v>o+</v>
      </c>
      <c r="F104" s="54" t="str">
        <f t="shared" si="100"/>
        <v>+</v>
      </c>
      <c r="G104" s="54" t="str">
        <f t="shared" si="100"/>
        <v>o</v>
      </c>
      <c r="H104" s="54">
        <f t="shared" si="100"/>
        <v>1</v>
      </c>
      <c r="I104" s="54">
        <f t="shared" si="100"/>
        <v>4</v>
      </c>
      <c r="J104" s="54">
        <f t="shared" si="100"/>
        <v>3</v>
      </c>
      <c r="K104" s="54">
        <f t="shared" si="100"/>
        <v>2</v>
      </c>
      <c r="L104" s="54">
        <f t="shared" si="100"/>
        <v>2</v>
      </c>
      <c r="M104" s="54">
        <f t="shared" si="100"/>
        <v>4322</v>
      </c>
      <c r="N104" s="54">
        <f t="shared" si="100"/>
        <v>4</v>
      </c>
      <c r="O104" s="54">
        <f t="shared" si="100"/>
        <v>0</v>
      </c>
      <c r="P104" s="54">
        <f t="shared" si="100"/>
        <v>2</v>
      </c>
      <c r="Q104" s="54">
        <f t="shared" si="100"/>
        <v>0</v>
      </c>
      <c r="R104" s="54">
        <f t="shared" si="100"/>
        <v>1</v>
      </c>
      <c r="S104" s="54" t="str">
        <f t="shared" si="100"/>
        <v>o</v>
      </c>
      <c r="T104" s="26">
        <f t="shared" si="100"/>
        <v>15</v>
      </c>
      <c r="U104" s="54">
        <f t="shared" si="100"/>
        <v>0</v>
      </c>
      <c r="V104" s="54">
        <f t="shared" si="100"/>
        <v>0</v>
      </c>
      <c r="W104" s="19" t="str">
        <f t="shared" si="100"/>
        <v/>
      </c>
      <c r="X104" s="23">
        <f>IF(X74&gt;0,VLOOKUP(X74,'[3]2020_Envelope'!$BH$6:$CR$128,10),"")</f>
        <v>26.412267281105994</v>
      </c>
      <c r="Y104" s="23">
        <f>IF(Y74&gt;0,VLOOKUP(Y74,'[3]2020_Envelope'!$BH$6:$CR$128,10),"")</f>
        <v>88.346315814528907</v>
      </c>
      <c r="Z104" s="23">
        <f>IF(Z74&gt;0,VLOOKUP(Z74,'[3]2020_Envelope'!$BH$6:$CR$128,10),"")</f>
        <v>47.766866359447</v>
      </c>
      <c r="AA104" s="23">
        <f>IF(AA74&gt;0,VLOOKUP(AA74,'[3]2020_Envelope'!$BH$6:$CR$128,10),"")</f>
        <v>87.037196616541365</v>
      </c>
      <c r="AB104" s="23">
        <f>IF(AB74&gt;0,VLOOKUP(AB74,'[3]2020_Envelope'!$BH$6:$CR$128,10),"")</f>
        <v>60.241199315438315</v>
      </c>
      <c r="AC104" s="23">
        <f>IF(AC74&gt;0,VLOOKUP(AC74,'[3]2020_Envelope'!$BH$6:$CR$128,10),"")</f>
        <v>28.091750976111129</v>
      </c>
      <c r="AD104" s="22">
        <f>IF(AD74&gt;0,VLOOKUP(AD74,'[3]2020_HVAC'!$EY$7:$KA$83,50),"")</f>
        <v>11.500000000000002</v>
      </c>
      <c r="AE104" s="22">
        <f>IF(AE74&gt;0,VLOOKUP(AE74,'[3]2020_HVAC'!$EY$7:$KA$83,50),"")</f>
        <v>11.27</v>
      </c>
      <c r="AF104" s="22" t="str">
        <f>IF(AF74&gt;0,VLOOKUP(AF74,'[3]2020_HVAC'!$EY$7:$KA$83,50),"")</f>
        <v/>
      </c>
      <c r="AG104" s="61">
        <f>VLOOKUP($C104,[2]Performance!$A$3:$K$36,5)</f>
        <v>2</v>
      </c>
      <c r="AH104" s="61">
        <f t="shared" si="92"/>
        <v>52</v>
      </c>
      <c r="AI104" s="22">
        <f>IF(AI74&gt;0,VLOOKUP(AI74,'[3]2020_HVAC'!$EY$7:$KA$83,AH104),"")</f>
        <v>13.526185201009019</v>
      </c>
      <c r="AJ104" s="22" t="str">
        <f>IF(AJ74&gt;0,VLOOKUP(AJ74,'[3]2020_HVAC'!$EY$7:$KA$83,50),"")</f>
        <v/>
      </c>
      <c r="AK104" s="22">
        <f>IF(AK74&gt;0,VLOOKUP(AK74,'[3]2020_HVAC'!$EY$7:$KA$83,50),"")</f>
        <v>17.25</v>
      </c>
      <c r="AL104" s="22">
        <f>IF(AL74&gt;0,VLOOKUP(AL74,'[3]2020_HVAC'!$EY$7:$KA$83,50),"")</f>
        <v>8.2142857142857135</v>
      </c>
      <c r="AM104" s="22" t="str">
        <f>IF(AM74&gt;0,VLOOKUP(AM74,'[3]2020_HVAC'!$EY$7:$KA$83,50),"")</f>
        <v/>
      </c>
      <c r="AN104" s="22" t="str">
        <f>IF(AN74&gt;0,VLOOKUP(AN74,'[3]2020_HVAC'!$EY$7:$KA$83,50),"")</f>
        <v/>
      </c>
      <c r="AO104" s="14">
        <f t="shared" si="93"/>
        <v>55951.849418985439</v>
      </c>
      <c r="AP104" s="23">
        <f>IF(AP74&gt;0,VLOOKUP(AP74,'[3]2020_Envelope'!$BH$6:$CR$128,11),"")</f>
        <v>12.780855436081243</v>
      </c>
      <c r="AQ104" s="23">
        <f>IF(AQ74&gt;0,VLOOKUP(AQ74,'[3]2020_Envelope'!$BH$6:$CR$128,11),"")</f>
        <v>36.63723425654738</v>
      </c>
      <c r="AR104" s="23">
        <f>IF(AR74&gt;0,VLOOKUP(AR74,'[3]2020_Envelope'!$BH$6:$CR$128,11),"")</f>
        <v>23.114313022700124</v>
      </c>
      <c r="AS104" s="23">
        <f>IF(AS74&gt;0,VLOOKUP(AS74,'[3]2020_Envelope'!$BH$6:$CR$128,11),"")</f>
        <v>42.45795598086125</v>
      </c>
      <c r="AT104" s="23">
        <f>IF(AT74&gt;0,VLOOKUP(AT74,'[3]2020_Envelope'!$BH$6:$CR$128,11),"")</f>
        <v>26.447845971348393</v>
      </c>
      <c r="AU104" s="23">
        <f>IF(AU74&gt;0,VLOOKUP(AU74,'[3]2020_Envelope'!$BH$6:$CR$128,11),"")</f>
        <v>12.942238961224028</v>
      </c>
      <c r="AV104" s="22">
        <f>IF(AV74&gt;0,VLOOKUP(AV74,'[3]2020_HVAC'!$EY$7:$KA$83,53),"")</f>
        <v>12.942727272727272</v>
      </c>
      <c r="AW104" s="22">
        <f>IF(AW74&gt;0,VLOOKUP(AW74,'[3]2020_HVAC'!$EY$7:$KA$83,53),"")</f>
        <v>8.4559151515151516</v>
      </c>
      <c r="AX104" s="22" t="str">
        <f>IF(AX74&gt;0,VLOOKUP(AX74,'[3]2020_HVAC'!$EY$7:$KA$83,53),"")</f>
        <v/>
      </c>
      <c r="AY104" s="61">
        <f>VLOOKUP($C104,[1]Performance!$A$3:$K$36,5)</f>
        <v>2</v>
      </c>
      <c r="AZ104" s="61">
        <f t="shared" si="94"/>
        <v>55</v>
      </c>
      <c r="BA104" s="22">
        <f>IF(BA74&gt;0,VLOOKUP(BA74,'[3]2020_HVAC'!$EY$7:$KA$83,AZ104),"")</f>
        <v>4.9024894699466364</v>
      </c>
      <c r="BB104" s="22" t="str">
        <f>IF(BB74&gt;0,VLOOKUP(BB74,'[3]2020_HVAC'!$EY$7:$KA$83,53),"")</f>
        <v/>
      </c>
      <c r="BC104" s="22">
        <f>IF(BC74&gt;0,VLOOKUP(BC74,'[3]2020_HVAC'!$EY$7:$KA$83,53),"")</f>
        <v>12.65</v>
      </c>
      <c r="BD104" s="22">
        <f>IF(BD74&gt;0,VLOOKUP(BD74,'[3]2020_HVAC'!$EY$7:$KA$83,53),"")</f>
        <v>1.1616161616161615</v>
      </c>
      <c r="BE104" s="22" t="str">
        <f>IF(BE74&gt;0,VLOOKUP(BE74,'[3]2020_HVAC'!$EY$7:$KA$83,53),"")</f>
        <v/>
      </c>
      <c r="BF104" s="22" t="str">
        <f>IF(BF74&gt;0,VLOOKUP(BF74,'[3]2020_HVAC'!$EY$7:$KA$83,53),"")</f>
        <v/>
      </c>
      <c r="BG104" s="14">
        <f t="shared" si="95"/>
        <v>192548.25976772193</v>
      </c>
      <c r="BH104" s="21">
        <f>IF($N104&gt;0,VLOOKUP($C104,[2]Paris!$AB$7:$AN$40,$N104))/((IF($P104=1,'3 PlantsCodes'!$D$26,IF($P104=2,'3 PlantsCodes'!$D$27,IF($P104=3,'3 PlantsCodes'!$D$28,IF($P104=4,'3 PlantsCodes'!#REF!)))))*IF($R104=1,'3 PlantsCodes'!$D$31,IF(FR_Paris!$R104=2,'3 PlantsCodes'!$D$32)))</f>
        <v>33.64464690617622</v>
      </c>
      <c r="BI104" s="21">
        <f>IF($O104&gt;0,VLOOKUP($C104,[2]Paris!$AB$7:$AN$40,$O104),0)/(IF($Q104=1,'3 PlantsCodes'!$E$26,IF($Q104=3,'3 PlantsCodes'!$E$28,IF($Q104=4,'3 PlantsCodes'!$E$29,1)))*IF($R104=1,'3 PlantsCodes'!$E$31,IF($R104=2,'3 PlantsCodes'!$E$32)))</f>
        <v>0</v>
      </c>
      <c r="BJ104" s="21">
        <f>VLOOKUP($C104,[2]Paris!$AB$6:$AZ$40,$T104)</f>
        <v>16.547368421052632</v>
      </c>
      <c r="BK104" s="21">
        <f>VLOOKUP($C104,[2]Paris!$B$7:$Y$40,18)</f>
        <v>11.353794285713454</v>
      </c>
      <c r="BL104" s="21">
        <f>VLOOKUP($C104,[2]Paris!$B$7:$AA$40,26)</f>
        <v>4.817897445449181</v>
      </c>
      <c r="BM104" s="22">
        <f>IF($V104=1,-[4]SFH!$E$7,0)</f>
        <v>0</v>
      </c>
      <c r="BN104" s="63" t="s">
        <v>38</v>
      </c>
      <c r="BO104" s="21">
        <f>IF($N104&gt;0,VLOOKUP($C104,[1]Paris!$AB$7:$AN$40,$N104))/((IF($P104=1,'3 PlantsCodes'!$D$26,IF($P104=2,'3 PlantsCodes'!$D$27,IF($P104=3,'3 PlantsCodes'!$D$28,IF($P104=4,'3 PlantsCodes'!D97)))))*IF($R104=1,'3 PlantsCodes'!$D$31,IF(FR_Paris!$R104=2,'3 PlantsCodes'!$D$32)))</f>
        <v>25.754844145934658</v>
      </c>
      <c r="BP104" s="21">
        <f>IF($O104&gt;0,VLOOKUP($C104,[1]Paris!$AB$7:$AN$40,$O104),0)/(IF($Q104=1,'3 PlantsCodes'!$E$26,IF($Q104=3,'3 PlantsCodes'!$E$28,IF($Q104=4,'3 PlantsCodes'!$E$29,1)))*IF($R104=1,'3 PlantsCodes'!$E$31,IF($R104=2,'3 PlantsCodes'!$E$32)))</f>
        <v>0</v>
      </c>
      <c r="BQ104" s="21">
        <f>VLOOKUP($C104,[1]Paris!$AB$6:$AZ$40,$T104)</f>
        <v>25.547368421052632</v>
      </c>
      <c r="BR104" s="21">
        <f>VLOOKUP($C104,[1]Paris!$B$7:$Y$40,18)</f>
        <v>11.676460606061633</v>
      </c>
      <c r="BS104" s="21">
        <f>VLOOKUP($C104,[1]Paris!$B$7:$AA$40,26)</f>
        <v>4.905863815603583</v>
      </c>
      <c r="BT104" s="22">
        <f>IF($V104=1,-[4]AB!$E$7,0)</f>
        <v>0</v>
      </c>
      <c r="BU104" s="63" t="s">
        <v>38</v>
      </c>
    </row>
    <row r="105" spans="1:73" x14ac:dyDescent="0.25">
      <c r="A105" s="195"/>
      <c r="B105" s="18">
        <v>8</v>
      </c>
      <c r="C105" s="26">
        <f t="shared" ref="C105:W105" si="101">IF(C75="","",C75)</f>
        <v>7</v>
      </c>
      <c r="D105" s="55" t="str">
        <f t="shared" si="101"/>
        <v>o</v>
      </c>
      <c r="E105" s="55" t="str">
        <f t="shared" si="101"/>
        <v>-</v>
      </c>
      <c r="F105" s="54" t="str">
        <f t="shared" si="101"/>
        <v>o</v>
      </c>
      <c r="G105" s="54" t="str">
        <f t="shared" si="101"/>
        <v>o</v>
      </c>
      <c r="H105" s="54">
        <f t="shared" si="101"/>
        <v>0</v>
      </c>
      <c r="I105" s="54">
        <f t="shared" si="101"/>
        <v>2</v>
      </c>
      <c r="J105" s="54">
        <f t="shared" si="101"/>
        <v>1</v>
      </c>
      <c r="K105" s="54">
        <f t="shared" si="101"/>
        <v>1</v>
      </c>
      <c r="L105" s="54">
        <f t="shared" si="101"/>
        <v>1</v>
      </c>
      <c r="M105" s="54">
        <f t="shared" si="101"/>
        <v>2111</v>
      </c>
      <c r="N105" s="54">
        <f t="shared" si="101"/>
        <v>6</v>
      </c>
      <c r="O105" s="54">
        <f t="shared" si="101"/>
        <v>0</v>
      </c>
      <c r="P105" s="54">
        <f t="shared" si="101"/>
        <v>1</v>
      </c>
      <c r="Q105" s="54">
        <f t="shared" si="101"/>
        <v>0</v>
      </c>
      <c r="R105" s="54">
        <f t="shared" si="101"/>
        <v>2</v>
      </c>
      <c r="S105" s="54" t="str">
        <f t="shared" si="101"/>
        <v>o</v>
      </c>
      <c r="T105" s="26">
        <f t="shared" si="101"/>
        <v>15</v>
      </c>
      <c r="U105" s="54">
        <f t="shared" si="101"/>
        <v>0</v>
      </c>
      <c r="V105" s="54">
        <f t="shared" si="101"/>
        <v>0</v>
      </c>
      <c r="W105" s="19" t="str">
        <f t="shared" si="101"/>
        <v/>
      </c>
      <c r="X105" s="23">
        <f>IF(X75&gt;0,VLOOKUP(X75,'[3]2020_Envelope'!$BH$6:$CR$128,10),"")</f>
        <v>25.28834101382488</v>
      </c>
      <c r="Y105" s="23">
        <f>IF(Y75&gt;0,VLOOKUP(Y75,'[3]2020_Envelope'!$BH$6:$CR$128,10),"")</f>
        <v>75.725413555310482</v>
      </c>
      <c r="Z105" s="23">
        <f>IF(Z75&gt;0,VLOOKUP(Z75,'[3]2020_Envelope'!$BH$6:$CR$128,10),"")</f>
        <v>46.080976958525333</v>
      </c>
      <c r="AA105" s="23">
        <f>IF(AA75&gt;0,VLOOKUP(AA75,'[3]2020_Envelope'!$BH$6:$CR$128,10),"")</f>
        <v>24.191607518796996</v>
      </c>
      <c r="AB105" s="23" t="str">
        <f>IF(AB75&gt;0,VLOOKUP(AB75,'[3]2020_Envelope'!$BH$6:$CR$128,10),"")</f>
        <v/>
      </c>
      <c r="AC105" s="23">
        <f>IF(AC75&gt;0,VLOOKUP(AC75,'[3]2020_Envelope'!$BH$6:$CR$128,10),"")</f>
        <v>14.773392857142857</v>
      </c>
      <c r="AD105" s="22" t="str">
        <f>IF(AD75&gt;0,VLOOKUP(AD75,'[3]2020_HVAC'!$EY$7:$KA$83,50),"")</f>
        <v/>
      </c>
      <c r="AE105" s="22" t="str">
        <f>IF(AE75&gt;0,VLOOKUP(AE75,'[3]2020_HVAC'!$EY$7:$KA$83,50),"")</f>
        <v/>
      </c>
      <c r="AF105" s="22" t="str">
        <f>IF(AF75&gt;0,VLOOKUP(AF75,'[3]2020_HVAC'!$EY$7:$KA$83,50),"")</f>
        <v/>
      </c>
      <c r="AG105" s="61">
        <f>VLOOKUP($C105,[2]Performance!$A$3:$K$36,5)</f>
        <v>1</v>
      </c>
      <c r="AH105" s="61">
        <f t="shared" si="92"/>
        <v>51</v>
      </c>
      <c r="AI105" s="22">
        <f>IF(AI75&gt;0,VLOOKUP(AI75,'[3]2020_HVAC'!$EY$7:$KA$83,AH105),"")</f>
        <v>22.994633194136604</v>
      </c>
      <c r="AJ105" s="22" t="str">
        <f>IF(AJ75&gt;0,VLOOKUP(AJ75,'[3]2020_HVAC'!$EY$7:$KA$83,50),"")</f>
        <v/>
      </c>
      <c r="AK105" s="22">
        <f>IF(AK75&gt;0,VLOOKUP(AK75,'[3]2020_HVAC'!$EY$7:$KA$83,50),"")</f>
        <v>36.800000000000004</v>
      </c>
      <c r="AL105" s="22">
        <f>IF(AL75&gt;0,VLOOKUP(AL75,'[3]2020_HVAC'!$EY$7:$KA$83,50),"")</f>
        <v>3.975714285714286</v>
      </c>
      <c r="AM105" s="22" t="str">
        <f>IF(AM75&gt;0,VLOOKUP(AM75,'[3]2020_HVAC'!$EY$7:$KA$83,50),"")</f>
        <v/>
      </c>
      <c r="AN105" s="22" t="str">
        <f>IF(AN75&gt;0,VLOOKUP(AN75,'[3]2020_HVAC'!$EY$7:$KA$83,50),"")</f>
        <v/>
      </c>
      <c r="AO105" s="14">
        <f t="shared" si="93"/>
        <v>34976.211113683195</v>
      </c>
      <c r="AP105" s="23">
        <f>IF(AP75&gt;0,VLOOKUP(AP75,'[3]2020_Envelope'!$BH$6:$CR$128,11),"")</f>
        <v>12.236989247311827</v>
      </c>
      <c r="AQ105" s="23">
        <f>IF(AQ75&gt;0,VLOOKUP(AQ75,'[3]2020_Envelope'!$BH$6:$CR$128,11),"")</f>
        <v>31.403343648469178</v>
      </c>
      <c r="AR105" s="23">
        <f>IF(AR75&gt;0,VLOOKUP(AR75,'[3]2020_Envelope'!$BH$6:$CR$128,11),"")</f>
        <v>22.298513739545996</v>
      </c>
      <c r="AS105" s="23">
        <f>IF(AS75&gt;0,VLOOKUP(AS75,'[3]2020_Envelope'!$BH$6:$CR$128,11),"")</f>
        <v>9.2355674641148315</v>
      </c>
      <c r="AT105" s="23" t="str">
        <f>IF(AT75&gt;0,VLOOKUP(AT75,'[3]2020_Envelope'!$BH$6:$CR$128,11),"")</f>
        <v/>
      </c>
      <c r="AU105" s="23">
        <f>IF(AU75&gt;0,VLOOKUP(AU75,'[3]2020_Envelope'!$BH$6:$CR$128,11),"")</f>
        <v>6.5515151515151517</v>
      </c>
      <c r="AV105" s="22" t="str">
        <f>IF(AV75&gt;0,VLOOKUP(AV75,'[3]2020_HVAC'!$EY$7:$KA$83,53),"")</f>
        <v/>
      </c>
      <c r="AW105" s="22" t="str">
        <f>IF(AW75&gt;0,VLOOKUP(AW75,'[3]2020_HVAC'!$EY$7:$KA$83,53),"")</f>
        <v/>
      </c>
      <c r="AX105" s="22" t="str">
        <f>IF(AX75&gt;0,VLOOKUP(AX75,'[3]2020_HVAC'!$EY$7:$KA$83,53),"")</f>
        <v/>
      </c>
      <c r="AY105" s="61">
        <f>VLOOKUP($C105,[1]Performance!$A$3:$K$36,5)</f>
        <v>1</v>
      </c>
      <c r="AZ105" s="61">
        <f t="shared" si="94"/>
        <v>54</v>
      </c>
      <c r="BA105" s="22">
        <f>IF(BA75&gt;0,VLOOKUP(BA75,'[3]2020_HVAC'!$EY$7:$KA$83,AZ105),"")</f>
        <v>8.9639140455525617</v>
      </c>
      <c r="BB105" s="22" t="str">
        <f>IF(BB75&gt;0,VLOOKUP(BB75,'[3]2020_HVAC'!$EY$7:$KA$83,53),"")</f>
        <v/>
      </c>
      <c r="BC105" s="22">
        <f>IF(BC75&gt;0,VLOOKUP(BC75,'[3]2020_HVAC'!$EY$7:$KA$83,53),"")</f>
        <v>33.35</v>
      </c>
      <c r="BD105" s="22">
        <f>IF(BD75&gt;0,VLOOKUP(BD75,'[3]2020_HVAC'!$EY$7:$KA$83,53),"")</f>
        <v>0.28111111111111114</v>
      </c>
      <c r="BE105" s="22" t="str">
        <f>IF(BE75&gt;0,VLOOKUP(BE75,'[3]2020_HVAC'!$EY$7:$KA$83,53),"")</f>
        <v/>
      </c>
      <c r="BF105" s="22" t="str">
        <f>IF(BF75&gt;0,VLOOKUP(BF75,'[3]2020_HVAC'!$EY$7:$KA$83,53),"")</f>
        <v/>
      </c>
      <c r="BG105" s="14">
        <f t="shared" si="95"/>
        <v>123077.74486354446</v>
      </c>
      <c r="BH105" s="21">
        <f>IF($N105&gt;0,VLOOKUP($C105,[2]Paris!$AB$7:$AN$40,$N105))/((IF($P105=1,'3 PlantsCodes'!$D$26,IF($P105=2,'3 PlantsCodes'!$D$27,IF($P105=3,'3 PlantsCodes'!$D$28,IF($P105=4,'3 PlantsCodes'!#REF!)))))*IF($R105=1,'3 PlantsCodes'!$D$31,IF(FR_Paris!$R105=2,'3 PlantsCodes'!$D$32)))</f>
        <v>83.222714031928902</v>
      </c>
      <c r="BI105" s="21">
        <f>IF($O105&gt;0,VLOOKUP($C105,[2]Paris!$AB$7:$AN$40,$O105),0)/(IF($Q105=1,'3 PlantsCodes'!$E$26,IF($Q105=3,'3 PlantsCodes'!$E$28,IF($Q105=4,'3 PlantsCodes'!$E$29,1)))*IF($R105=1,'3 PlantsCodes'!$E$31,IF($R105=2,'3 PlantsCodes'!$E$32)))</f>
        <v>0</v>
      </c>
      <c r="BJ105" s="21">
        <f>VLOOKUP($C105,[2]Paris!$AB$6:$AZ$40,$T105)</f>
        <v>16.547368421052632</v>
      </c>
      <c r="BK105" s="21">
        <f>VLOOKUP($C105,[2]Paris!$B$7:$Y$40,18)</f>
        <v>11.353794285713454</v>
      </c>
      <c r="BL105" s="21">
        <f>VLOOKUP($C105,[2]Paris!$B$7:$AA$40,26)</f>
        <v>0.51416117525756355</v>
      </c>
      <c r="BM105" s="22">
        <f>IF($V105=1,-[4]SFH!$E$7,0)</f>
        <v>0</v>
      </c>
      <c r="BN105" s="63" t="s">
        <v>38</v>
      </c>
      <c r="BO105" s="21">
        <f>IF($N105&gt;0,VLOOKUP($C105,[1]Paris!$AB$7:$AN$40,$N105))/((IF($P105=1,'3 PlantsCodes'!$D$26,IF($P105=2,'3 PlantsCodes'!$D$27,IF($P105=3,'3 PlantsCodes'!$D$28,IF($P105=4,'3 PlantsCodes'!D98)))))*IF($R105=1,'3 PlantsCodes'!$D$31,IF(FR_Paris!$R105=2,'3 PlantsCodes'!$D$32)))</f>
        <v>62.855064454286335</v>
      </c>
      <c r="BP105" s="21">
        <f>IF($O105&gt;0,VLOOKUP($C105,[1]Paris!$AB$7:$AN$40,$O105),0)/(IF($Q105=1,'3 PlantsCodes'!$E$26,IF($Q105=3,'3 PlantsCodes'!$E$28,IF($Q105=4,'3 PlantsCodes'!$E$29,1)))*IF($R105=1,'3 PlantsCodes'!$E$31,IF($R105=2,'3 PlantsCodes'!$E$32)))</f>
        <v>0</v>
      </c>
      <c r="BQ105" s="21">
        <f>VLOOKUP($C105,[1]Paris!$AB$6:$AZ$40,$T105)</f>
        <v>25.547368421052632</v>
      </c>
      <c r="BR105" s="21">
        <f>VLOOKUP($C105,[1]Paris!$B$7:$Y$40,18)</f>
        <v>11.676460606061633</v>
      </c>
      <c r="BS105" s="21">
        <f>VLOOKUP($C105,[1]Paris!$B$7:$AA$40,26)</f>
        <v>0.43811007547313352</v>
      </c>
      <c r="BT105" s="22">
        <f>IF($V105=1,-[4]AB!$E$7,0)</f>
        <v>0</v>
      </c>
      <c r="BU105" s="63" t="s">
        <v>38</v>
      </c>
    </row>
    <row r="106" spans="1:73" x14ac:dyDescent="0.25">
      <c r="A106" s="195"/>
      <c r="B106" s="18">
        <v>9</v>
      </c>
      <c r="C106" s="26">
        <f t="shared" ref="C106:W106" si="102">IF(C76="","",C76)</f>
        <v>17</v>
      </c>
      <c r="D106" s="55" t="str">
        <f t="shared" si="102"/>
        <v>o+</v>
      </c>
      <c r="E106" s="55" t="str">
        <f t="shared" si="102"/>
        <v>-</v>
      </c>
      <c r="F106" s="54" t="str">
        <f t="shared" si="102"/>
        <v>o</v>
      </c>
      <c r="G106" s="54" t="str">
        <f t="shared" si="102"/>
        <v>o</v>
      </c>
      <c r="H106" s="54">
        <f t="shared" si="102"/>
        <v>0</v>
      </c>
      <c r="I106" s="54">
        <f t="shared" si="102"/>
        <v>3</v>
      </c>
      <c r="J106" s="54">
        <f t="shared" si="102"/>
        <v>1</v>
      </c>
      <c r="K106" s="54">
        <f t="shared" si="102"/>
        <v>1</v>
      </c>
      <c r="L106" s="54">
        <f t="shared" si="102"/>
        <v>1</v>
      </c>
      <c r="M106" s="54">
        <f t="shared" si="102"/>
        <v>3111</v>
      </c>
      <c r="N106" s="54">
        <f t="shared" si="102"/>
        <v>6</v>
      </c>
      <c r="O106" s="54">
        <f t="shared" si="102"/>
        <v>0</v>
      </c>
      <c r="P106" s="54">
        <f t="shared" si="102"/>
        <v>1</v>
      </c>
      <c r="Q106" s="54">
        <f t="shared" si="102"/>
        <v>0</v>
      </c>
      <c r="R106" s="54">
        <f t="shared" si="102"/>
        <v>2</v>
      </c>
      <c r="S106" s="54" t="str">
        <f t="shared" si="102"/>
        <v>o</v>
      </c>
      <c r="T106" s="26">
        <f t="shared" si="102"/>
        <v>15</v>
      </c>
      <c r="U106" s="54">
        <f t="shared" si="102"/>
        <v>0</v>
      </c>
      <c r="V106" s="54">
        <f t="shared" si="102"/>
        <v>0</v>
      </c>
      <c r="W106" s="19" t="str">
        <f t="shared" si="102"/>
        <v/>
      </c>
      <c r="X106" s="23">
        <f>IF(X76&gt;0,VLOOKUP(X76,'[3]2020_Envelope'!$BH$6:$CR$128,10),"")</f>
        <v>25.850304147465437</v>
      </c>
      <c r="Y106" s="23">
        <f>IF(Y76&gt;0,VLOOKUP(Y76,'[3]2020_Envelope'!$BH$6:$CR$128,10),"")</f>
        <v>82.035864684919673</v>
      </c>
      <c r="Z106" s="23">
        <f>IF(Z76&gt;0,VLOOKUP(Z76,'[3]2020_Envelope'!$BH$6:$CR$128,10),"")</f>
        <v>47.204903225806447</v>
      </c>
      <c r="AA106" s="23">
        <f>IF(AA76&gt;0,VLOOKUP(AA76,'[3]2020_Envelope'!$BH$6:$CR$128,10),"")</f>
        <v>24.191607518796996</v>
      </c>
      <c r="AB106" s="23" t="str">
        <f>IF(AB76&gt;0,VLOOKUP(AB76,'[3]2020_Envelope'!$BH$6:$CR$128,10),"")</f>
        <v/>
      </c>
      <c r="AC106" s="23">
        <f>IF(AC76&gt;0,VLOOKUP(AC76,'[3]2020_Envelope'!$BH$6:$CR$128,10),"")</f>
        <v>14.773392857142857</v>
      </c>
      <c r="AD106" s="22" t="str">
        <f>IF(AD76&gt;0,VLOOKUP(AD76,'[3]2020_HVAC'!$EY$7:$KA$83,50),"")</f>
        <v/>
      </c>
      <c r="AE106" s="22" t="str">
        <f>IF(AE76&gt;0,VLOOKUP(AE76,'[3]2020_HVAC'!$EY$7:$KA$83,50),"")</f>
        <v/>
      </c>
      <c r="AF106" s="22" t="str">
        <f>IF(AF76&gt;0,VLOOKUP(AF76,'[3]2020_HVAC'!$EY$7:$KA$83,50),"")</f>
        <v/>
      </c>
      <c r="AG106" s="61">
        <f>VLOOKUP($C106,[2]Performance!$A$3:$K$36,5)</f>
        <v>2</v>
      </c>
      <c r="AH106" s="61">
        <f t="shared" si="92"/>
        <v>52</v>
      </c>
      <c r="AI106" s="22">
        <f>IF(AI76&gt;0,VLOOKUP(AI76,'[3]2020_HVAC'!$EY$7:$KA$83,AH106),"")</f>
        <v>13.526185201009019</v>
      </c>
      <c r="AJ106" s="22" t="str">
        <f>IF(AJ76&gt;0,VLOOKUP(AJ76,'[3]2020_HVAC'!$EY$7:$KA$83,50),"")</f>
        <v/>
      </c>
      <c r="AK106" s="22">
        <f>IF(AK76&gt;0,VLOOKUP(AK76,'[3]2020_HVAC'!$EY$7:$KA$83,50),"")</f>
        <v>36.800000000000004</v>
      </c>
      <c r="AL106" s="22">
        <f>IF(AL76&gt;0,VLOOKUP(AL76,'[3]2020_HVAC'!$EY$7:$KA$83,50),"")</f>
        <v>3.975714285714286</v>
      </c>
      <c r="AM106" s="22" t="str">
        <f>IF(AM76&gt;0,VLOOKUP(AM76,'[3]2020_HVAC'!$EY$7:$KA$83,50),"")</f>
        <v/>
      </c>
      <c r="AN106" s="22" t="str">
        <f>IF(AN76&gt;0,VLOOKUP(AN76,'[3]2020_HVAC'!$EY$7:$KA$83,50),"")</f>
        <v/>
      </c>
      <c r="AO106" s="14">
        <f t="shared" si="93"/>
        <v>34770.116068919662</v>
      </c>
      <c r="AP106" s="23">
        <f>IF(AP76&gt;0,VLOOKUP(AP76,'[3]2020_Envelope'!$BH$6:$CR$128,11),"")</f>
        <v>12.508922341696536</v>
      </c>
      <c r="AQ106" s="23">
        <f>IF(AQ76&gt;0,VLOOKUP(AQ76,'[3]2020_Envelope'!$BH$6:$CR$128,11),"")</f>
        <v>34.020288952508274</v>
      </c>
      <c r="AR106" s="23">
        <f>IF(AR76&gt;0,VLOOKUP(AR76,'[3]2020_Envelope'!$BH$6:$CR$128,11),"")</f>
        <v>22.842379928315413</v>
      </c>
      <c r="AS106" s="23">
        <f>IF(AS76&gt;0,VLOOKUP(AS76,'[3]2020_Envelope'!$BH$6:$CR$128,11),"")</f>
        <v>9.2355674641148315</v>
      </c>
      <c r="AT106" s="23" t="str">
        <f>IF(AT76&gt;0,VLOOKUP(AT76,'[3]2020_Envelope'!$BH$6:$CR$128,11),"")</f>
        <v/>
      </c>
      <c r="AU106" s="23">
        <f>IF(AU76&gt;0,VLOOKUP(AU76,'[3]2020_Envelope'!$BH$6:$CR$128,11),"")</f>
        <v>6.5515151515151517</v>
      </c>
      <c r="AV106" s="22" t="str">
        <f>IF(AV76&gt;0,VLOOKUP(AV76,'[3]2020_HVAC'!$EY$7:$KA$83,53),"")</f>
        <v/>
      </c>
      <c r="AW106" s="22" t="str">
        <f>IF(AW76&gt;0,VLOOKUP(AW76,'[3]2020_HVAC'!$EY$7:$KA$83,53),"")</f>
        <v/>
      </c>
      <c r="AX106" s="22" t="str">
        <f>IF(AX76&gt;0,VLOOKUP(AX76,'[3]2020_HVAC'!$EY$7:$KA$83,53),"")</f>
        <v/>
      </c>
      <c r="AY106" s="61">
        <f>VLOOKUP($C106,[1]Performance!$A$3:$K$36,5)</f>
        <v>2</v>
      </c>
      <c r="AZ106" s="61">
        <f t="shared" si="94"/>
        <v>55</v>
      </c>
      <c r="BA106" s="22">
        <f>IF(BA76&gt;0,VLOOKUP(BA76,'[3]2020_HVAC'!$EY$7:$KA$83,AZ106),"")</f>
        <v>4.9024894699466364</v>
      </c>
      <c r="BB106" s="22" t="str">
        <f>IF(BB76&gt;0,VLOOKUP(BB76,'[3]2020_HVAC'!$EY$7:$KA$83,53),"")</f>
        <v/>
      </c>
      <c r="BC106" s="22">
        <f>IF(BC76&gt;0,VLOOKUP(BC76,'[3]2020_HVAC'!$EY$7:$KA$83,53),"")</f>
        <v>33.35</v>
      </c>
      <c r="BD106" s="22">
        <f>IF(BD76&gt;0,VLOOKUP(BD76,'[3]2020_HVAC'!$EY$7:$KA$83,53),"")</f>
        <v>0.28111111111111114</v>
      </c>
      <c r="BE106" s="22" t="str">
        <f>IF(BE76&gt;0,VLOOKUP(BE76,'[3]2020_HVAC'!$EY$7:$KA$83,53),"")</f>
        <v/>
      </c>
      <c r="BF106" s="22" t="str">
        <f>IF(BF76&gt;0,VLOOKUP(BF76,'[3]2020_HVAC'!$EY$7:$KA$83,53),"")</f>
        <v/>
      </c>
      <c r="BG106" s="14">
        <f t="shared" si="95"/>
        <v>122455.35167501589</v>
      </c>
      <c r="BH106" s="21">
        <f>IF($N106&gt;0,VLOOKUP($C106,[2]Paris!$AB$7:$AN$40,$N106))/((IF($P106=1,'3 PlantsCodes'!$D$26,IF($P106=2,'3 PlantsCodes'!$D$27,IF($P106=3,'3 PlantsCodes'!$D$28,IF($P106=4,'3 PlantsCodes'!#REF!)))))*IF($R106=1,'3 PlantsCodes'!$D$31,IF(FR_Paris!$R106=2,'3 PlantsCodes'!$D$32)))</f>
        <v>74.235731614607388</v>
      </c>
      <c r="BI106" s="21">
        <f>IF($O106&gt;0,VLOOKUP($C106,[2]Paris!$AB$7:$AN$40,$O106),0)/(IF($Q106=1,'3 PlantsCodes'!$E$26,IF($Q106=3,'3 PlantsCodes'!$E$28,IF($Q106=4,'3 PlantsCodes'!$E$29,1)))*IF($R106=1,'3 PlantsCodes'!$E$31,IF($R106=2,'3 PlantsCodes'!$E$32)))</f>
        <v>0</v>
      </c>
      <c r="BJ106" s="21">
        <f>VLOOKUP($C106,[2]Paris!$AB$6:$AZ$40,$T106)</f>
        <v>16.547368421052632</v>
      </c>
      <c r="BK106" s="21">
        <f>VLOOKUP($C106,[2]Paris!$B$7:$Y$40,18)</f>
        <v>11.353794285713454</v>
      </c>
      <c r="BL106" s="21">
        <f>VLOOKUP($C106,[2]Paris!$B$7:$AA$40,26)</f>
        <v>0.49906041381871741</v>
      </c>
      <c r="BM106" s="22">
        <f>IF($V106=1,-[4]SFH!$E$7,0)</f>
        <v>0</v>
      </c>
      <c r="BN106" s="63" t="s">
        <v>38</v>
      </c>
      <c r="BO106" s="21">
        <f>IF($N106&gt;0,VLOOKUP($C106,[1]Paris!$AB$7:$AN$40,$N106))/((IF($P106=1,'3 PlantsCodes'!$D$26,IF($P106=2,'3 PlantsCodes'!$D$27,IF($P106=3,'3 PlantsCodes'!$D$28,IF($P106=4,'3 PlantsCodes'!D99)))))*IF($R106=1,'3 PlantsCodes'!$D$31,IF(FR_Paris!$R106=2,'3 PlantsCodes'!$D$32)))</f>
        <v>57.079183553520352</v>
      </c>
      <c r="BP106" s="21">
        <f>IF($O106&gt;0,VLOOKUP($C106,[1]Paris!$AB$7:$AN$40,$O106),0)/(IF($Q106=1,'3 PlantsCodes'!$E$26,IF($Q106=3,'3 PlantsCodes'!$E$28,IF($Q106=4,'3 PlantsCodes'!$E$29,1)))*IF($R106=1,'3 PlantsCodes'!$E$31,IF($R106=2,'3 PlantsCodes'!$E$32)))</f>
        <v>0</v>
      </c>
      <c r="BQ106" s="21">
        <f>VLOOKUP($C106,[1]Paris!$AB$6:$AZ$40,$T106)</f>
        <v>25.547368421052632</v>
      </c>
      <c r="BR106" s="21">
        <f>VLOOKUP($C106,[1]Paris!$B$7:$Y$40,18)</f>
        <v>11.676460606061633</v>
      </c>
      <c r="BS106" s="21">
        <f>VLOOKUP($C106,[1]Paris!$B$7:$AA$40,26)</f>
        <v>0.42845835380017838</v>
      </c>
      <c r="BT106" s="22">
        <f>IF($V106=1,-[4]AB!$E$7,0)</f>
        <v>0</v>
      </c>
      <c r="BU106" s="63" t="s">
        <v>38</v>
      </c>
    </row>
    <row r="107" spans="1:73" x14ac:dyDescent="0.25">
      <c r="A107" s="195"/>
      <c r="B107" s="18">
        <v>10</v>
      </c>
      <c r="C107" s="26">
        <f t="shared" ref="C107:W107" si="103">IF(C77="","",C77)</f>
        <v>24</v>
      </c>
      <c r="D107" s="55" t="str">
        <f t="shared" si="103"/>
        <v>o+</v>
      </c>
      <c r="E107" s="55" t="str">
        <f t="shared" si="103"/>
        <v>o+</v>
      </c>
      <c r="F107" s="54" t="str">
        <f t="shared" si="103"/>
        <v>+</v>
      </c>
      <c r="G107" s="54" t="str">
        <f t="shared" si="103"/>
        <v>o</v>
      </c>
      <c r="H107" s="54">
        <f t="shared" si="103"/>
        <v>0</v>
      </c>
      <c r="I107" s="54">
        <f t="shared" si="103"/>
        <v>3</v>
      </c>
      <c r="J107" s="54">
        <f t="shared" si="103"/>
        <v>3</v>
      </c>
      <c r="K107" s="54">
        <f t="shared" si="103"/>
        <v>2</v>
      </c>
      <c r="L107" s="54">
        <f t="shared" si="103"/>
        <v>1</v>
      </c>
      <c r="M107" s="54">
        <f t="shared" si="103"/>
        <v>3321</v>
      </c>
      <c r="N107" s="54">
        <f t="shared" si="103"/>
        <v>6</v>
      </c>
      <c r="O107" s="54">
        <f t="shared" si="103"/>
        <v>0</v>
      </c>
      <c r="P107" s="54">
        <f t="shared" si="103"/>
        <v>1</v>
      </c>
      <c r="Q107" s="54">
        <f t="shared" si="103"/>
        <v>0</v>
      </c>
      <c r="R107" s="54">
        <f t="shared" si="103"/>
        <v>2</v>
      </c>
      <c r="S107" s="54" t="str">
        <f t="shared" si="103"/>
        <v>o</v>
      </c>
      <c r="T107" s="26">
        <f t="shared" si="103"/>
        <v>15</v>
      </c>
      <c r="U107" s="54">
        <f t="shared" si="103"/>
        <v>0</v>
      </c>
      <c r="V107" s="54">
        <f t="shared" si="103"/>
        <v>0</v>
      </c>
      <c r="W107" s="19" t="str">
        <f t="shared" si="103"/>
        <v/>
      </c>
      <c r="X107" s="23">
        <f>IF(X77&gt;0,VLOOKUP(X77,'[3]2020_Envelope'!$BH$6:$CR$128,10),"")</f>
        <v>25.850304147465437</v>
      </c>
      <c r="Y107" s="23">
        <f>IF(Y77&gt;0,VLOOKUP(Y77,'[3]2020_Envelope'!$BH$6:$CR$128,10),"")</f>
        <v>82.035864684919673</v>
      </c>
      <c r="Z107" s="23">
        <f>IF(Z77&gt;0,VLOOKUP(Z77,'[3]2020_Envelope'!$BH$6:$CR$128,10),"")</f>
        <v>47.204903225806447</v>
      </c>
      <c r="AA107" s="23">
        <f>IF(AA77&gt;0,VLOOKUP(AA77,'[3]2020_Envelope'!$BH$6:$CR$128,10),"")</f>
        <v>87.037196616541365</v>
      </c>
      <c r="AB107" s="23">
        <f>IF(AB77&gt;0,VLOOKUP(AB77,'[3]2020_Envelope'!$BH$6:$CR$128,10),"")</f>
        <v>60.241199315438315</v>
      </c>
      <c r="AC107" s="23">
        <f>IF(AC77&gt;0,VLOOKUP(AC77,'[3]2020_Envelope'!$BH$6:$CR$128,10),"")</f>
        <v>28.091750976111129</v>
      </c>
      <c r="AD107" s="22" t="str">
        <f>IF(AD77&gt;0,VLOOKUP(AD77,'[3]2020_HVAC'!$EY$7:$KA$83,50),"")</f>
        <v/>
      </c>
      <c r="AE107" s="22" t="str">
        <f>IF(AE77&gt;0,VLOOKUP(AE77,'[3]2020_HVAC'!$EY$7:$KA$83,50),"")</f>
        <v/>
      </c>
      <c r="AF107" s="22" t="str">
        <f>IF(AF77&gt;0,VLOOKUP(AF77,'[3]2020_HVAC'!$EY$7:$KA$83,50),"")</f>
        <v/>
      </c>
      <c r="AG107" s="61">
        <f>VLOOKUP($C107,[2]Performance!$A$3:$K$36,5)</f>
        <v>2</v>
      </c>
      <c r="AH107" s="61">
        <f t="shared" si="92"/>
        <v>52</v>
      </c>
      <c r="AI107" s="22">
        <f>IF(AI77&gt;0,VLOOKUP(AI77,'[3]2020_HVAC'!$EY$7:$KA$83,AH107),"")</f>
        <v>13.526185201009019</v>
      </c>
      <c r="AJ107" s="22" t="str">
        <f>IF(AJ77&gt;0,VLOOKUP(AJ77,'[3]2020_HVAC'!$EY$7:$KA$83,50),"")</f>
        <v/>
      </c>
      <c r="AK107" s="22">
        <f>IF(AK77&gt;0,VLOOKUP(AK77,'[3]2020_HVAC'!$EY$7:$KA$83,50),"")</f>
        <v>36.800000000000004</v>
      </c>
      <c r="AL107" s="22">
        <f>IF(AL77&gt;0,VLOOKUP(AL77,'[3]2020_HVAC'!$EY$7:$KA$83,50),"")</f>
        <v>3.975714285714286</v>
      </c>
      <c r="AM107" s="22" t="str">
        <f>IF(AM77&gt;0,VLOOKUP(AM77,'[3]2020_HVAC'!$EY$7:$KA$83,50),"")</f>
        <v/>
      </c>
      <c r="AN107" s="22" t="str">
        <f>IF(AN77&gt;0,VLOOKUP(AN77,'[3]2020_HVAC'!$EY$7:$KA$83,50),"")</f>
        <v/>
      </c>
      <c r="AO107" s="14">
        <f t="shared" si="93"/>
        <v>53866.836583420794</v>
      </c>
      <c r="AP107" s="23">
        <f>IF(AP77&gt;0,VLOOKUP(AP77,'[3]2020_Envelope'!$BH$6:$CR$128,11),"")</f>
        <v>12.508922341696536</v>
      </c>
      <c r="AQ107" s="23">
        <f>IF(AQ77&gt;0,VLOOKUP(AQ77,'[3]2020_Envelope'!$BH$6:$CR$128,11),"")</f>
        <v>34.020288952508274</v>
      </c>
      <c r="AR107" s="23">
        <f>IF(AR77&gt;0,VLOOKUP(AR77,'[3]2020_Envelope'!$BH$6:$CR$128,11),"")</f>
        <v>22.842379928315413</v>
      </c>
      <c r="AS107" s="23">
        <f>IF(AS77&gt;0,VLOOKUP(AS77,'[3]2020_Envelope'!$BH$6:$CR$128,11),"")</f>
        <v>42.45795598086125</v>
      </c>
      <c r="AT107" s="23">
        <f>IF(AT77&gt;0,VLOOKUP(AT77,'[3]2020_Envelope'!$BH$6:$CR$128,11),"")</f>
        <v>26.447845971348393</v>
      </c>
      <c r="AU107" s="23">
        <f>IF(AU77&gt;0,VLOOKUP(AU77,'[3]2020_Envelope'!$BH$6:$CR$128,11),"")</f>
        <v>12.942238961224028</v>
      </c>
      <c r="AV107" s="22" t="str">
        <f>IF(AV77&gt;0,VLOOKUP(AV77,'[3]2020_HVAC'!$EY$7:$KA$83,53),"")</f>
        <v/>
      </c>
      <c r="AW107" s="22" t="str">
        <f>IF(AW77&gt;0,VLOOKUP(AW77,'[3]2020_HVAC'!$EY$7:$KA$83,53),"")</f>
        <v/>
      </c>
      <c r="AX107" s="22" t="str">
        <f>IF(AX77&gt;0,VLOOKUP(AX77,'[3]2020_HVAC'!$EY$7:$KA$83,53),"")</f>
        <v/>
      </c>
      <c r="AY107" s="61">
        <f>VLOOKUP($C107,[1]Performance!$A$3:$K$36,5)</f>
        <v>2</v>
      </c>
      <c r="AZ107" s="61">
        <f t="shared" si="94"/>
        <v>55</v>
      </c>
      <c r="BA107" s="22">
        <f>IF(BA77&gt;0,VLOOKUP(BA77,'[3]2020_HVAC'!$EY$7:$KA$83,AZ107),"")</f>
        <v>4.9024894699466364</v>
      </c>
      <c r="BB107" s="22" t="str">
        <f>IF(BB77&gt;0,VLOOKUP(BB77,'[3]2020_HVAC'!$EY$7:$KA$83,53),"")</f>
        <v/>
      </c>
      <c r="BC107" s="22">
        <f>IF(BC77&gt;0,VLOOKUP(BC77,'[3]2020_HVAC'!$EY$7:$KA$83,53),"")</f>
        <v>33.35</v>
      </c>
      <c r="BD107" s="22">
        <f>IF(BD77&gt;0,VLOOKUP(BD77,'[3]2020_HVAC'!$EY$7:$KA$83,53),"")</f>
        <v>0.28111111111111114</v>
      </c>
      <c r="BE107" s="22" t="str">
        <f>IF(BE77&gt;0,VLOOKUP(BE77,'[3]2020_HVAC'!$EY$7:$KA$83,53),"")</f>
        <v/>
      </c>
      <c r="BF107" s="22" t="str">
        <f>IF(BF77&gt;0,VLOOKUP(BF77,'[3]2020_HVAC'!$EY$7:$KA$83,53),"")</f>
        <v/>
      </c>
      <c r="BG107" s="14">
        <f t="shared" si="95"/>
        <v>187855.70038984154</v>
      </c>
      <c r="BH107" s="21">
        <f>IF($N107&gt;0,VLOOKUP($C107,[2]Paris!$AB$7:$AN$40,$N107))/((IF($P107=1,'3 PlantsCodes'!$D$26,IF($P107=2,'3 PlantsCodes'!$D$27,IF($P107=3,'3 PlantsCodes'!$D$28,IF($P107=4,'3 PlantsCodes'!#REF!)))))*IF($R107=1,'3 PlantsCodes'!$D$31,IF(FR_Paris!$R107=2,'3 PlantsCodes'!$D$32)))</f>
        <v>43.170378296270393</v>
      </c>
      <c r="BI107" s="21">
        <f>IF($O107&gt;0,VLOOKUP($C107,[2]Paris!$AB$7:$AN$40,$O107),0)/(IF($Q107=1,'3 PlantsCodes'!$E$26,IF($Q107=3,'3 PlantsCodes'!$E$28,IF($Q107=4,'3 PlantsCodes'!$E$29,1)))*IF($R107=1,'3 PlantsCodes'!$E$31,IF($R107=2,'3 PlantsCodes'!$E$32)))</f>
        <v>0</v>
      </c>
      <c r="BJ107" s="21">
        <f>VLOOKUP($C107,[2]Paris!$AB$6:$AZ$40,$T107)</f>
        <v>16.547368421052632</v>
      </c>
      <c r="BK107" s="21">
        <f>VLOOKUP($C107,[2]Paris!$B$7:$Y$40,18)</f>
        <v>11.353794285713454</v>
      </c>
      <c r="BL107" s="21">
        <f>VLOOKUP($C107,[2]Paris!$B$7:$AA$40,26)</f>
        <v>0.4035670974319841</v>
      </c>
      <c r="BM107" s="22">
        <f>IF($V107=1,-[4]SFH!$E$7,0)</f>
        <v>0</v>
      </c>
      <c r="BN107" s="63" t="s">
        <v>38</v>
      </c>
      <c r="BO107" s="21">
        <f>IF($N107&gt;0,VLOOKUP($C107,[1]Paris!$AB$7:$AN$40,$N107))/((IF($P107=1,'3 PlantsCodes'!$D$26,IF($P107=2,'3 PlantsCodes'!$D$27,IF($P107=3,'3 PlantsCodes'!$D$28,IF($P107=4,'3 PlantsCodes'!D100)))))*IF($R107=1,'3 PlantsCodes'!$D$31,IF(FR_Paris!$R107=2,'3 PlantsCodes'!$D$32)))</f>
        <v>35.188240670149568</v>
      </c>
      <c r="BP107" s="21">
        <f>IF($O107&gt;0,VLOOKUP($C107,[1]Paris!$AB$7:$AN$40,$O107),0)/(IF($Q107=1,'3 PlantsCodes'!$E$26,IF($Q107=3,'3 PlantsCodes'!$E$28,IF($Q107=4,'3 PlantsCodes'!$E$29,1)))*IF($R107=1,'3 PlantsCodes'!$E$31,IF($R107=2,'3 PlantsCodes'!$E$32)))</f>
        <v>0</v>
      </c>
      <c r="BQ107" s="21">
        <f>VLOOKUP($C107,[1]Paris!$AB$6:$AZ$40,$T107)</f>
        <v>25.547368421052632</v>
      </c>
      <c r="BR107" s="21">
        <f>VLOOKUP($C107,[1]Paris!$B$7:$Y$40,18)</f>
        <v>11.676460606061633</v>
      </c>
      <c r="BS107" s="21">
        <f>VLOOKUP($C107,[1]Paris!$B$7:$AA$40,26)</f>
        <v>0.39022134687166105</v>
      </c>
      <c r="BT107" s="22">
        <f>IF($V107=1,-[4]AB!$E$7,0)</f>
        <v>0</v>
      </c>
      <c r="BU107" s="63" t="s">
        <v>38</v>
      </c>
    </row>
    <row r="108" spans="1:73" x14ac:dyDescent="0.25">
      <c r="A108" s="195"/>
      <c r="B108" s="18">
        <v>11</v>
      </c>
      <c r="C108" s="26">
        <f t="shared" ref="C108:W108" si="104">IF(C78="","",C78)</f>
        <v>32</v>
      </c>
      <c r="D108" s="55" t="str">
        <f t="shared" si="104"/>
        <v>+</v>
      </c>
      <c r="E108" s="55" t="str">
        <f t="shared" si="104"/>
        <v>o+</v>
      </c>
      <c r="F108" s="54" t="str">
        <f t="shared" si="104"/>
        <v>+</v>
      </c>
      <c r="G108" s="54" t="str">
        <f t="shared" si="104"/>
        <v>o</v>
      </c>
      <c r="H108" s="54">
        <f t="shared" si="104"/>
        <v>0</v>
      </c>
      <c r="I108" s="54">
        <f t="shared" si="104"/>
        <v>4</v>
      </c>
      <c r="J108" s="54">
        <f t="shared" si="104"/>
        <v>3</v>
      </c>
      <c r="K108" s="54">
        <f t="shared" si="104"/>
        <v>2</v>
      </c>
      <c r="L108" s="54">
        <f t="shared" si="104"/>
        <v>1</v>
      </c>
      <c r="M108" s="54">
        <f t="shared" si="104"/>
        <v>4321</v>
      </c>
      <c r="N108" s="54">
        <f t="shared" si="104"/>
        <v>6</v>
      </c>
      <c r="O108" s="54">
        <f t="shared" si="104"/>
        <v>0</v>
      </c>
      <c r="P108" s="54">
        <f t="shared" si="104"/>
        <v>1</v>
      </c>
      <c r="Q108" s="54">
        <f t="shared" si="104"/>
        <v>0</v>
      </c>
      <c r="R108" s="54">
        <f t="shared" si="104"/>
        <v>2</v>
      </c>
      <c r="S108" s="54" t="str">
        <f t="shared" si="104"/>
        <v>o</v>
      </c>
      <c r="T108" s="26">
        <f t="shared" si="104"/>
        <v>15</v>
      </c>
      <c r="U108" s="54">
        <f t="shared" si="104"/>
        <v>0</v>
      </c>
      <c r="V108" s="54">
        <f t="shared" si="104"/>
        <v>0</v>
      </c>
      <c r="W108" s="19" t="str">
        <f t="shared" si="104"/>
        <v/>
      </c>
      <c r="X108" s="23">
        <f>IF(X78&gt;0,VLOOKUP(X78,'[3]2020_Envelope'!$BH$6:$CR$128,10),"")</f>
        <v>26.412267281105994</v>
      </c>
      <c r="Y108" s="23">
        <f>IF(Y78&gt;0,VLOOKUP(Y78,'[3]2020_Envelope'!$BH$6:$CR$128,10),"")</f>
        <v>88.346315814528907</v>
      </c>
      <c r="Z108" s="23">
        <f>IF(Z78&gt;0,VLOOKUP(Z78,'[3]2020_Envelope'!$BH$6:$CR$128,10),"")</f>
        <v>47.766866359447</v>
      </c>
      <c r="AA108" s="23">
        <f>IF(AA78&gt;0,VLOOKUP(AA78,'[3]2020_Envelope'!$BH$6:$CR$128,10),"")</f>
        <v>87.037196616541365</v>
      </c>
      <c r="AB108" s="23">
        <f>IF(AB78&gt;0,VLOOKUP(AB78,'[3]2020_Envelope'!$BH$6:$CR$128,10),"")</f>
        <v>60.241199315438315</v>
      </c>
      <c r="AC108" s="23">
        <f>IF(AC78&gt;0,VLOOKUP(AC78,'[3]2020_Envelope'!$BH$6:$CR$128,10),"")</f>
        <v>28.091750976111129</v>
      </c>
      <c r="AD108" s="22" t="str">
        <f>IF(AD78&gt;0,VLOOKUP(AD78,'[3]2020_HVAC'!$EY$7:$KA$83,50),"")</f>
        <v/>
      </c>
      <c r="AE108" s="22" t="str">
        <f>IF(AE78&gt;0,VLOOKUP(AE78,'[3]2020_HVAC'!$EY$7:$KA$83,50),"")</f>
        <v/>
      </c>
      <c r="AF108" s="22" t="str">
        <f>IF(AF78&gt;0,VLOOKUP(AF78,'[3]2020_HVAC'!$EY$7:$KA$83,50),"")</f>
        <v/>
      </c>
      <c r="AG108" s="61">
        <f>VLOOKUP($C108,[2]Performance!$A$3:$K$36,5)</f>
        <v>2</v>
      </c>
      <c r="AH108" s="61">
        <f t="shared" si="92"/>
        <v>52</v>
      </c>
      <c r="AI108" s="22">
        <f>IF(AI78&gt;0,VLOOKUP(AI78,'[3]2020_HVAC'!$EY$7:$KA$83,AH108),"")</f>
        <v>13.526185201009019</v>
      </c>
      <c r="AJ108" s="22" t="str">
        <f>IF(AJ78&gt;0,VLOOKUP(AJ78,'[3]2020_HVAC'!$EY$7:$KA$83,50),"")</f>
        <v/>
      </c>
      <c r="AK108" s="22">
        <f>IF(AK78&gt;0,VLOOKUP(AK78,'[3]2020_HVAC'!$EY$7:$KA$83,50),"")</f>
        <v>36.800000000000004</v>
      </c>
      <c r="AL108" s="22">
        <f>IF(AL78&gt;0,VLOOKUP(AL78,'[3]2020_HVAC'!$EY$7:$KA$83,50),"")</f>
        <v>3.975714285714286</v>
      </c>
      <c r="AM108" s="22" t="str">
        <f>IF(AM78&gt;0,VLOOKUP(AM78,'[3]2020_HVAC'!$EY$7:$KA$83,50),"")</f>
        <v/>
      </c>
      <c r="AN108" s="22" t="str">
        <f>IF(AN78&gt;0,VLOOKUP(AN78,'[3]2020_HVAC'!$EY$7:$KA$83,50),"")</f>
        <v/>
      </c>
      <c r="AO108" s="14">
        <f t="shared" si="93"/>
        <v>54907.649418985442</v>
      </c>
      <c r="AP108" s="23">
        <f>IF(AP78&gt;0,VLOOKUP(AP78,'[3]2020_Envelope'!$BH$6:$CR$128,11),"")</f>
        <v>12.780855436081243</v>
      </c>
      <c r="AQ108" s="23">
        <f>IF(AQ78&gt;0,VLOOKUP(AQ78,'[3]2020_Envelope'!$BH$6:$CR$128,11),"")</f>
        <v>36.63723425654738</v>
      </c>
      <c r="AR108" s="23">
        <f>IF(AR78&gt;0,VLOOKUP(AR78,'[3]2020_Envelope'!$BH$6:$CR$128,11),"")</f>
        <v>23.114313022700124</v>
      </c>
      <c r="AS108" s="23">
        <f>IF(AS78&gt;0,VLOOKUP(AS78,'[3]2020_Envelope'!$BH$6:$CR$128,11),"")</f>
        <v>42.45795598086125</v>
      </c>
      <c r="AT108" s="23">
        <f>IF(AT78&gt;0,VLOOKUP(AT78,'[3]2020_Envelope'!$BH$6:$CR$128,11),"")</f>
        <v>26.447845971348393</v>
      </c>
      <c r="AU108" s="23">
        <f>IF(AU78&gt;0,VLOOKUP(AU78,'[3]2020_Envelope'!$BH$6:$CR$128,11),"")</f>
        <v>12.942238961224028</v>
      </c>
      <c r="AV108" s="22" t="str">
        <f>IF(AV78&gt;0,VLOOKUP(AV78,'[3]2020_HVAC'!$EY$7:$KA$83,53),"")</f>
        <v/>
      </c>
      <c r="AW108" s="22" t="str">
        <f>IF(AW78&gt;0,VLOOKUP(AW78,'[3]2020_HVAC'!$EY$7:$KA$83,53),"")</f>
        <v/>
      </c>
      <c r="AX108" s="22" t="str">
        <f>IF(AX78&gt;0,VLOOKUP(AX78,'[3]2020_HVAC'!$EY$7:$KA$83,53),"")</f>
        <v/>
      </c>
      <c r="AY108" s="61">
        <f>VLOOKUP($C108,[1]Performance!$A$3:$K$36,5)</f>
        <v>2</v>
      </c>
      <c r="AZ108" s="61">
        <f t="shared" si="94"/>
        <v>55</v>
      </c>
      <c r="BA108" s="22">
        <f>IF(BA78&gt;0,VLOOKUP(BA78,'[3]2020_HVAC'!$EY$7:$KA$83,AZ108),"")</f>
        <v>4.9024894699466364</v>
      </c>
      <c r="BB108" s="22" t="str">
        <f>IF(BB78&gt;0,VLOOKUP(BB78,'[3]2020_HVAC'!$EY$7:$KA$83,53),"")</f>
        <v/>
      </c>
      <c r="BC108" s="22">
        <f>IF(BC78&gt;0,VLOOKUP(BC78,'[3]2020_HVAC'!$EY$7:$KA$83,53),"")</f>
        <v>33.35</v>
      </c>
      <c r="BD108" s="22">
        <f>IF(BD78&gt;0,VLOOKUP(BD78,'[3]2020_HVAC'!$EY$7:$KA$83,53),"")</f>
        <v>0.28111111111111114</v>
      </c>
      <c r="BE108" s="22" t="str">
        <f>IF(BE78&gt;0,VLOOKUP(BE78,'[3]2020_HVAC'!$EY$7:$KA$83,53),"")</f>
        <v/>
      </c>
      <c r="BF108" s="22" t="str">
        <f>IF(BF78&gt;0,VLOOKUP(BF78,'[3]2020_HVAC'!$EY$7:$KA$83,53),"")</f>
        <v/>
      </c>
      <c r="BG108" s="14">
        <f t="shared" si="95"/>
        <v>190984.90376772196</v>
      </c>
      <c r="BH108" s="21">
        <f>IF($N108&gt;0,VLOOKUP($C108,[2]Paris!$AB$7:$AN$40,$N108))/((IF($P108=1,'3 PlantsCodes'!$D$26,IF($P108=2,'3 PlantsCodes'!$D$27,IF($P108=3,'3 PlantsCodes'!$D$28,IF($P108=4,'3 PlantsCodes'!#REF!)))))*IF($R108=1,'3 PlantsCodes'!$D$31,IF(FR_Paris!$R108=2,'3 PlantsCodes'!$D$32)))</f>
        <v>38.03499964770684</v>
      </c>
      <c r="BI108" s="21">
        <f>IF($O108&gt;0,VLOOKUP($C108,[2]Paris!$AB$7:$AN$40,$O108),0)/(IF($Q108=1,'3 PlantsCodes'!$E$26,IF($Q108=3,'3 PlantsCodes'!$E$28,IF($Q108=4,'3 PlantsCodes'!$E$29,1)))*IF($R108=1,'3 PlantsCodes'!$E$31,IF($R108=2,'3 PlantsCodes'!$E$32)))</f>
        <v>0</v>
      </c>
      <c r="BJ108" s="21">
        <f>VLOOKUP($C108,[2]Paris!$AB$6:$AZ$40,$T108)</f>
        <v>16.547368421052632</v>
      </c>
      <c r="BK108" s="21">
        <f>VLOOKUP($C108,[2]Paris!$B$7:$Y$40,18)</f>
        <v>11.353794285713454</v>
      </c>
      <c r="BL108" s="21">
        <f>VLOOKUP($C108,[2]Paris!$B$7:$AA$40,26)</f>
        <v>0.39556706348881582</v>
      </c>
      <c r="BM108" s="22">
        <f>IF($V108=1,-[4]SFH!$E$7,0)</f>
        <v>0</v>
      </c>
      <c r="BN108" s="63" t="s">
        <v>38</v>
      </c>
      <c r="BO108" s="21">
        <f>IF($N108&gt;0,VLOOKUP($C108,[1]Paris!$AB$7:$AN$40,$N108))/((IF($P108=1,'3 PlantsCodes'!$D$26,IF($P108=2,'3 PlantsCodes'!$D$27,IF($P108=3,'3 PlantsCodes'!$D$28,IF($P108=4,'3 PlantsCodes'!D101)))))*IF($R108=1,'3 PlantsCodes'!$D$31,IF(FR_Paris!$R108=2,'3 PlantsCodes'!$D$32)))</f>
        <v>31.945384397912857</v>
      </c>
      <c r="BP108" s="21">
        <f>IF($O108&gt;0,VLOOKUP($C108,[1]Paris!$AB$7:$AN$40,$O108),0)/(IF($Q108=1,'3 PlantsCodes'!$E$26,IF($Q108=3,'3 PlantsCodes'!$E$28,IF($Q108=4,'3 PlantsCodes'!$E$29,1)))*IF($R108=1,'3 PlantsCodes'!$E$31,IF($R108=2,'3 PlantsCodes'!$E$32)))</f>
        <v>0</v>
      </c>
      <c r="BQ108" s="21">
        <f>VLOOKUP($C108,[1]Paris!$AB$6:$AZ$40,$T108)</f>
        <v>25.547368421052632</v>
      </c>
      <c r="BR108" s="21">
        <f>VLOOKUP($C108,[1]Paris!$B$7:$Y$40,18)</f>
        <v>11.676460606061633</v>
      </c>
      <c r="BS108" s="21">
        <f>VLOOKUP($C108,[1]Paris!$B$7:$AA$40,26)</f>
        <v>0.38522458628052186</v>
      </c>
      <c r="BT108" s="22">
        <f>IF($V108=1,-[4]AB!$E$7,0)</f>
        <v>0</v>
      </c>
      <c r="BU108" s="63" t="s">
        <v>38</v>
      </c>
    </row>
    <row r="109" spans="1:73" x14ac:dyDescent="0.25">
      <c r="A109" s="195"/>
      <c r="B109" s="18">
        <v>12</v>
      </c>
      <c r="C109" s="26">
        <f t="shared" ref="C109:W109" si="105">IF(C79="","",C79)</f>
        <v>26</v>
      </c>
      <c r="D109" s="55" t="str">
        <f t="shared" si="105"/>
        <v>o+</v>
      </c>
      <c r="E109" s="55" t="str">
        <f t="shared" si="105"/>
        <v>o+</v>
      </c>
      <c r="F109" s="54" t="str">
        <f t="shared" si="105"/>
        <v>+</v>
      </c>
      <c r="G109" s="54" t="str">
        <f t="shared" si="105"/>
        <v>o</v>
      </c>
      <c r="H109" s="54">
        <f t="shared" si="105"/>
        <v>1</v>
      </c>
      <c r="I109" s="54">
        <f t="shared" si="105"/>
        <v>3</v>
      </c>
      <c r="J109" s="54">
        <f t="shared" si="105"/>
        <v>3</v>
      </c>
      <c r="K109" s="54">
        <f t="shared" si="105"/>
        <v>2</v>
      </c>
      <c r="L109" s="54">
        <f t="shared" si="105"/>
        <v>2</v>
      </c>
      <c r="M109" s="54">
        <f t="shared" si="105"/>
        <v>3322</v>
      </c>
      <c r="N109" s="54">
        <f t="shared" si="105"/>
        <v>6</v>
      </c>
      <c r="O109" s="54">
        <f t="shared" si="105"/>
        <v>0</v>
      </c>
      <c r="P109" s="54">
        <f t="shared" si="105"/>
        <v>1</v>
      </c>
      <c r="Q109" s="54">
        <f t="shared" si="105"/>
        <v>0</v>
      </c>
      <c r="R109" s="54">
        <f t="shared" si="105"/>
        <v>2</v>
      </c>
      <c r="S109" s="54" t="str">
        <f t="shared" si="105"/>
        <v>o</v>
      </c>
      <c r="T109" s="26">
        <f t="shared" si="105"/>
        <v>15</v>
      </c>
      <c r="U109" s="54">
        <f t="shared" si="105"/>
        <v>0</v>
      </c>
      <c r="V109" s="54">
        <f t="shared" si="105"/>
        <v>0</v>
      </c>
      <c r="W109" s="19" t="str">
        <f t="shared" si="105"/>
        <v/>
      </c>
      <c r="X109" s="23">
        <f>IF(X79&gt;0,VLOOKUP(X79,'[3]2020_Envelope'!$BH$6:$CR$128,10),"")</f>
        <v>25.850304147465437</v>
      </c>
      <c r="Y109" s="23">
        <f>IF(Y79&gt;0,VLOOKUP(Y79,'[3]2020_Envelope'!$BH$6:$CR$128,10),"")</f>
        <v>82.035864684919673</v>
      </c>
      <c r="Z109" s="23">
        <f>IF(Z79&gt;0,VLOOKUP(Z79,'[3]2020_Envelope'!$BH$6:$CR$128,10),"")</f>
        <v>47.204903225806447</v>
      </c>
      <c r="AA109" s="23">
        <f>IF(AA79&gt;0,VLOOKUP(AA79,'[3]2020_Envelope'!$BH$6:$CR$128,10),"")</f>
        <v>87.037196616541365</v>
      </c>
      <c r="AB109" s="23">
        <f>IF(AB79&gt;0,VLOOKUP(AB79,'[3]2020_Envelope'!$BH$6:$CR$128,10),"")</f>
        <v>60.241199315438315</v>
      </c>
      <c r="AC109" s="23">
        <f>IF(AC79&gt;0,VLOOKUP(AC79,'[3]2020_Envelope'!$BH$6:$CR$128,10),"")</f>
        <v>28.091750976111129</v>
      </c>
      <c r="AD109" s="22">
        <f>IF(AD79&gt;0,VLOOKUP(AD79,'[3]2020_HVAC'!$EY$7:$KA$83,50),"")</f>
        <v>11.500000000000002</v>
      </c>
      <c r="AE109" s="22">
        <f>IF(AE79&gt;0,VLOOKUP(AE79,'[3]2020_HVAC'!$EY$7:$KA$83,50),"")</f>
        <v>11.27</v>
      </c>
      <c r="AF109" s="22" t="str">
        <f>IF(AF79&gt;0,VLOOKUP(AF79,'[3]2020_HVAC'!$EY$7:$KA$83,50),"")</f>
        <v/>
      </c>
      <c r="AG109" s="61">
        <f>VLOOKUP($C109,[2]Performance!$A$3:$K$36,5)</f>
        <v>2</v>
      </c>
      <c r="AH109" s="61">
        <f t="shared" si="92"/>
        <v>52</v>
      </c>
      <c r="AI109" s="22">
        <f>IF(AI79&gt;0,VLOOKUP(AI79,'[3]2020_HVAC'!$EY$7:$KA$83,AH109),"")</f>
        <v>13.526185201009019</v>
      </c>
      <c r="AJ109" s="22" t="str">
        <f>IF(AJ79&gt;0,VLOOKUP(AJ79,'[3]2020_HVAC'!$EY$7:$KA$83,50),"")</f>
        <v/>
      </c>
      <c r="AK109" s="22">
        <f>IF(AK79&gt;0,VLOOKUP(AK79,'[3]2020_HVAC'!$EY$7:$KA$83,50),"")</f>
        <v>36.800000000000004</v>
      </c>
      <c r="AL109" s="22">
        <f>IF(AL79&gt;0,VLOOKUP(AL79,'[3]2020_HVAC'!$EY$7:$KA$83,50),"")</f>
        <v>3.975714285714286</v>
      </c>
      <c r="AM109" s="22" t="str">
        <f>IF(AM79&gt;0,VLOOKUP(AM79,'[3]2020_HVAC'!$EY$7:$KA$83,50),"")</f>
        <v/>
      </c>
      <c r="AN109" s="22" t="str">
        <f>IF(AN79&gt;0,VLOOKUP(AN79,'[3]2020_HVAC'!$EY$7:$KA$83,50),"")</f>
        <v/>
      </c>
      <c r="AO109" s="14">
        <f t="shared" si="93"/>
        <v>57054.636583420797</v>
      </c>
      <c r="AP109" s="23">
        <f>IF(AP79&gt;0,VLOOKUP(AP79,'[3]2020_Envelope'!$BH$6:$CR$128,11),"")</f>
        <v>12.508922341696536</v>
      </c>
      <c r="AQ109" s="23">
        <f>IF(AQ79&gt;0,VLOOKUP(AQ79,'[3]2020_Envelope'!$BH$6:$CR$128,11),"")</f>
        <v>34.020288952508274</v>
      </c>
      <c r="AR109" s="23">
        <f>IF(AR79&gt;0,VLOOKUP(AR79,'[3]2020_Envelope'!$BH$6:$CR$128,11),"")</f>
        <v>22.842379928315413</v>
      </c>
      <c r="AS109" s="23">
        <f>IF(AS79&gt;0,VLOOKUP(AS79,'[3]2020_Envelope'!$BH$6:$CR$128,11),"")</f>
        <v>42.45795598086125</v>
      </c>
      <c r="AT109" s="23">
        <f>IF(AT79&gt;0,VLOOKUP(AT79,'[3]2020_Envelope'!$BH$6:$CR$128,11),"")</f>
        <v>26.447845971348393</v>
      </c>
      <c r="AU109" s="23">
        <f>IF(AU79&gt;0,VLOOKUP(AU79,'[3]2020_Envelope'!$BH$6:$CR$128,11),"")</f>
        <v>12.942238961224028</v>
      </c>
      <c r="AV109" s="22">
        <f>IF(AV79&gt;0,VLOOKUP(AV79,'[3]2020_HVAC'!$EY$7:$KA$83,53),"")</f>
        <v>12.942727272727272</v>
      </c>
      <c r="AW109" s="22">
        <f>IF(AW79&gt;0,VLOOKUP(AW79,'[3]2020_HVAC'!$EY$7:$KA$83,53),"")</f>
        <v>8.4559151515151516</v>
      </c>
      <c r="AX109" s="22" t="str">
        <f>IF(AX79&gt;0,VLOOKUP(AX79,'[3]2020_HVAC'!$EY$7:$KA$83,53),"")</f>
        <v/>
      </c>
      <c r="AY109" s="61">
        <f>VLOOKUP($C109,[1]Performance!$A$3:$K$36,5)</f>
        <v>2</v>
      </c>
      <c r="AZ109" s="61">
        <f t="shared" si="94"/>
        <v>55</v>
      </c>
      <c r="BA109" s="22">
        <f>IF(BA79&gt;0,VLOOKUP(BA79,'[3]2020_HVAC'!$EY$7:$KA$83,AZ109),"")</f>
        <v>4.9024894699466364</v>
      </c>
      <c r="BB109" s="22" t="str">
        <f>IF(BB79&gt;0,VLOOKUP(BB79,'[3]2020_HVAC'!$EY$7:$KA$83,53),"")</f>
        <v/>
      </c>
      <c r="BC109" s="22">
        <f>IF(BC79&gt;0,VLOOKUP(BC79,'[3]2020_HVAC'!$EY$7:$KA$83,53),"")</f>
        <v>33.35</v>
      </c>
      <c r="BD109" s="22">
        <f>IF(BD79&gt;0,VLOOKUP(BD79,'[3]2020_HVAC'!$EY$7:$KA$83,53),"")</f>
        <v>0.28111111111111114</v>
      </c>
      <c r="BE109" s="22" t="str">
        <f>IF(BE79&gt;0,VLOOKUP(BE79,'[3]2020_HVAC'!$EY$7:$KA$83,53),"")</f>
        <v/>
      </c>
      <c r="BF109" s="22" t="str">
        <f>IF(BF79&gt;0,VLOOKUP(BF79,'[3]2020_HVAC'!$EY$7:$KA$83,53),"")</f>
        <v/>
      </c>
      <c r="BG109" s="14">
        <f t="shared" si="95"/>
        <v>209040.35638984153</v>
      </c>
      <c r="BH109" s="21">
        <f>IF($N109&gt;0,VLOOKUP($C109,[2]Paris!$AB$7:$AN$40,$N109))/((IF($P109=1,'3 PlantsCodes'!$D$26,IF($P109=2,'3 PlantsCodes'!$D$27,IF($P109=3,'3 PlantsCodes'!$D$28,IF($P109=4,'3 PlantsCodes'!#REF!)))))*IF($R109=1,'3 PlantsCodes'!$D$31,IF(FR_Paris!$R109=2,'3 PlantsCodes'!$D$32)))</f>
        <v>31.114965320810526</v>
      </c>
      <c r="BI109" s="21">
        <f>IF($O109&gt;0,VLOOKUP($C109,[2]Paris!$AB$7:$AN$40,$O109),0)/(IF($Q109=1,'3 PlantsCodes'!$E$26,IF($Q109=3,'3 PlantsCodes'!$E$28,IF($Q109=4,'3 PlantsCodes'!$E$29,1)))*IF($R109=1,'3 PlantsCodes'!$E$31,IF($R109=2,'3 PlantsCodes'!$E$32)))</f>
        <v>0</v>
      </c>
      <c r="BJ109" s="21">
        <f>VLOOKUP($C109,[2]Paris!$AB$6:$AZ$40,$T109)</f>
        <v>16.547368421052632</v>
      </c>
      <c r="BK109" s="21">
        <f>VLOOKUP($C109,[2]Paris!$B$7:$Y$40,18)</f>
        <v>11.353794285713454</v>
      </c>
      <c r="BL109" s="21">
        <f>VLOOKUP($C109,[2]Paris!$B$7:$AA$40,26)</f>
        <v>4.8259630819005617</v>
      </c>
      <c r="BM109" s="22">
        <f>IF($V109=1,-[4]SFH!$E$7,0)</f>
        <v>0</v>
      </c>
      <c r="BN109" s="63" t="s">
        <v>38</v>
      </c>
      <c r="BO109" s="21">
        <f>IF($N109&gt;0,VLOOKUP($C109,[1]Paris!$AB$7:$AN$40,$N109))/((IF($P109=1,'3 PlantsCodes'!$D$26,IF($P109=2,'3 PlantsCodes'!$D$27,IF($P109=3,'3 PlantsCodes'!$D$28,IF($P109=4,'3 PlantsCodes'!D102)))))*IF($R109=1,'3 PlantsCodes'!$D$31,IF(FR_Paris!$R109=2,'3 PlantsCodes'!$D$32)))</f>
        <v>23.278472273655037</v>
      </c>
      <c r="BP109" s="21">
        <f>IF($O109&gt;0,VLOOKUP($C109,[1]Paris!$AB$7:$AN$40,$O109),0)/(IF($Q109=1,'3 PlantsCodes'!$E$26,IF($Q109=3,'3 PlantsCodes'!$E$28,IF($Q109=4,'3 PlantsCodes'!$E$29,1)))*IF($R109=1,'3 PlantsCodes'!$E$31,IF($R109=2,'3 PlantsCodes'!$E$32)))</f>
        <v>0</v>
      </c>
      <c r="BQ109" s="21">
        <f>VLOOKUP($C109,[1]Paris!$AB$6:$AZ$40,$T109)</f>
        <v>25.547368421052632</v>
      </c>
      <c r="BR109" s="21">
        <f>VLOOKUP($C109,[1]Paris!$B$7:$Y$40,18)</f>
        <v>11.676460606061633</v>
      </c>
      <c r="BS109" s="21">
        <f>VLOOKUP($C109,[1]Paris!$B$7:$AA$40,26)</f>
        <v>4.9100270474097334</v>
      </c>
      <c r="BT109" s="22">
        <f>IF($V109=1,-[4]AB!$E$7,0)</f>
        <v>0</v>
      </c>
      <c r="BU109" s="63" t="s">
        <v>38</v>
      </c>
    </row>
    <row r="110" spans="1:73" x14ac:dyDescent="0.25">
      <c r="A110" s="195"/>
      <c r="B110" s="18">
        <v>13</v>
      </c>
      <c r="C110" s="26">
        <f t="shared" ref="C110:W110" si="106">IF(C80="","",C80)</f>
        <v>34</v>
      </c>
      <c r="D110" s="55" t="str">
        <f t="shared" si="106"/>
        <v>+</v>
      </c>
      <c r="E110" s="55" t="str">
        <f t="shared" si="106"/>
        <v>o+</v>
      </c>
      <c r="F110" s="54" t="str">
        <f t="shared" si="106"/>
        <v>+</v>
      </c>
      <c r="G110" s="54" t="str">
        <f t="shared" si="106"/>
        <v>o</v>
      </c>
      <c r="H110" s="54">
        <f t="shared" si="106"/>
        <v>1</v>
      </c>
      <c r="I110" s="54">
        <f t="shared" si="106"/>
        <v>4</v>
      </c>
      <c r="J110" s="54">
        <f t="shared" si="106"/>
        <v>3</v>
      </c>
      <c r="K110" s="54">
        <f t="shared" si="106"/>
        <v>2</v>
      </c>
      <c r="L110" s="54">
        <f t="shared" si="106"/>
        <v>2</v>
      </c>
      <c r="M110" s="54">
        <f t="shared" si="106"/>
        <v>4322</v>
      </c>
      <c r="N110" s="54">
        <f t="shared" si="106"/>
        <v>6</v>
      </c>
      <c r="O110" s="54">
        <f t="shared" si="106"/>
        <v>0</v>
      </c>
      <c r="P110" s="54">
        <f t="shared" si="106"/>
        <v>1</v>
      </c>
      <c r="Q110" s="54">
        <f t="shared" si="106"/>
        <v>0</v>
      </c>
      <c r="R110" s="54">
        <f t="shared" si="106"/>
        <v>2</v>
      </c>
      <c r="S110" s="54" t="str">
        <f t="shared" si="106"/>
        <v>o</v>
      </c>
      <c r="T110" s="26">
        <f t="shared" si="106"/>
        <v>15</v>
      </c>
      <c r="U110" s="54">
        <f t="shared" si="106"/>
        <v>0</v>
      </c>
      <c r="V110" s="54">
        <f t="shared" si="106"/>
        <v>0</v>
      </c>
      <c r="W110" s="19" t="str">
        <f t="shared" si="106"/>
        <v/>
      </c>
      <c r="X110" s="23">
        <f>IF(X80&gt;0,VLOOKUP(X80,'[3]2020_Envelope'!$BH$6:$CR$128,10),"")</f>
        <v>26.412267281105994</v>
      </c>
      <c r="Y110" s="23">
        <f>IF(Y80&gt;0,VLOOKUP(Y80,'[3]2020_Envelope'!$BH$6:$CR$128,10),"")</f>
        <v>88.346315814528907</v>
      </c>
      <c r="Z110" s="23">
        <f>IF(Z80&gt;0,VLOOKUP(Z80,'[3]2020_Envelope'!$BH$6:$CR$128,10),"")</f>
        <v>47.766866359447</v>
      </c>
      <c r="AA110" s="23">
        <f>IF(AA80&gt;0,VLOOKUP(AA80,'[3]2020_Envelope'!$BH$6:$CR$128,10),"")</f>
        <v>87.037196616541365</v>
      </c>
      <c r="AB110" s="23">
        <f>IF(AB80&gt;0,VLOOKUP(AB80,'[3]2020_Envelope'!$BH$6:$CR$128,10),"")</f>
        <v>60.241199315438315</v>
      </c>
      <c r="AC110" s="23">
        <f>IF(AC80&gt;0,VLOOKUP(AC80,'[3]2020_Envelope'!$BH$6:$CR$128,10),"")</f>
        <v>28.091750976111129</v>
      </c>
      <c r="AD110" s="22">
        <f>IF(AD80&gt;0,VLOOKUP(AD80,'[3]2020_HVAC'!$EY$7:$KA$83,50),"")</f>
        <v>11.500000000000002</v>
      </c>
      <c r="AE110" s="22">
        <f>IF(AE80&gt;0,VLOOKUP(AE80,'[3]2020_HVAC'!$EY$7:$KA$83,50),"")</f>
        <v>11.27</v>
      </c>
      <c r="AF110" s="22" t="str">
        <f>IF(AF80&gt;0,VLOOKUP(AF80,'[3]2020_HVAC'!$EY$7:$KA$83,50),"")</f>
        <v/>
      </c>
      <c r="AG110" s="61">
        <f>VLOOKUP($C110,[2]Performance!$A$3:$K$36,5)</f>
        <v>2</v>
      </c>
      <c r="AH110" s="61">
        <f t="shared" si="92"/>
        <v>52</v>
      </c>
      <c r="AI110" s="22">
        <f>IF(AI80&gt;0,VLOOKUP(AI80,'[3]2020_HVAC'!$EY$7:$KA$83,AH110),"")</f>
        <v>13.526185201009019</v>
      </c>
      <c r="AJ110" s="22" t="str">
        <f>IF(AJ80&gt;0,VLOOKUP(AJ80,'[3]2020_HVAC'!$EY$7:$KA$83,50),"")</f>
        <v/>
      </c>
      <c r="AK110" s="22">
        <f>IF(AK80&gt;0,VLOOKUP(AK80,'[3]2020_HVAC'!$EY$7:$KA$83,50),"")</f>
        <v>36.800000000000004</v>
      </c>
      <c r="AL110" s="22">
        <f>IF(AL80&gt;0,VLOOKUP(AL80,'[3]2020_HVAC'!$EY$7:$KA$83,50),"")</f>
        <v>3.975714285714286</v>
      </c>
      <c r="AM110" s="22" t="str">
        <f>IF(AM80&gt;0,VLOOKUP(AM80,'[3]2020_HVAC'!$EY$7:$KA$83,50),"")</f>
        <v/>
      </c>
      <c r="AN110" s="22" t="str">
        <f>IF(AN80&gt;0,VLOOKUP(AN80,'[3]2020_HVAC'!$EY$7:$KA$83,50),"")</f>
        <v/>
      </c>
      <c r="AO110" s="14">
        <f t="shared" si="93"/>
        <v>58095.449418985445</v>
      </c>
      <c r="AP110" s="23">
        <f>IF(AP80&gt;0,VLOOKUP(AP80,'[3]2020_Envelope'!$BH$6:$CR$128,11),"")</f>
        <v>12.780855436081243</v>
      </c>
      <c r="AQ110" s="23">
        <f>IF(AQ80&gt;0,VLOOKUP(AQ80,'[3]2020_Envelope'!$BH$6:$CR$128,11),"")</f>
        <v>36.63723425654738</v>
      </c>
      <c r="AR110" s="23">
        <f>IF(AR80&gt;0,VLOOKUP(AR80,'[3]2020_Envelope'!$BH$6:$CR$128,11),"")</f>
        <v>23.114313022700124</v>
      </c>
      <c r="AS110" s="23">
        <f>IF(AS80&gt;0,VLOOKUP(AS80,'[3]2020_Envelope'!$BH$6:$CR$128,11),"")</f>
        <v>42.45795598086125</v>
      </c>
      <c r="AT110" s="23">
        <f>IF(AT80&gt;0,VLOOKUP(AT80,'[3]2020_Envelope'!$BH$6:$CR$128,11),"")</f>
        <v>26.447845971348393</v>
      </c>
      <c r="AU110" s="23">
        <f>IF(AU80&gt;0,VLOOKUP(AU80,'[3]2020_Envelope'!$BH$6:$CR$128,11),"")</f>
        <v>12.942238961224028</v>
      </c>
      <c r="AV110" s="22">
        <f>IF(AV80&gt;0,VLOOKUP(AV80,'[3]2020_HVAC'!$EY$7:$KA$83,53),"")</f>
        <v>12.942727272727272</v>
      </c>
      <c r="AW110" s="22">
        <f>IF(AW80&gt;0,VLOOKUP(AW80,'[3]2020_HVAC'!$EY$7:$KA$83,53),"")</f>
        <v>8.4559151515151516</v>
      </c>
      <c r="AX110" s="22" t="str">
        <f>IF(AX80&gt;0,VLOOKUP(AX80,'[3]2020_HVAC'!$EY$7:$KA$83,53),"")</f>
        <v/>
      </c>
      <c r="AY110" s="61">
        <f>VLOOKUP($C110,[1]Performance!$A$3:$K$36,5)</f>
        <v>2</v>
      </c>
      <c r="AZ110" s="61">
        <f t="shared" si="94"/>
        <v>55</v>
      </c>
      <c r="BA110" s="22">
        <f>IF(BA80&gt;0,VLOOKUP(BA80,'[3]2020_HVAC'!$EY$7:$KA$83,AZ110),"")</f>
        <v>4.9024894699466364</v>
      </c>
      <c r="BB110" s="22" t="str">
        <f>IF(BB80&gt;0,VLOOKUP(BB80,'[3]2020_HVAC'!$EY$7:$KA$83,53),"")</f>
        <v/>
      </c>
      <c r="BC110" s="22">
        <f>IF(BC80&gt;0,VLOOKUP(BC80,'[3]2020_HVAC'!$EY$7:$KA$83,53),"")</f>
        <v>33.35</v>
      </c>
      <c r="BD110" s="22">
        <f>IF(BD80&gt;0,VLOOKUP(BD80,'[3]2020_HVAC'!$EY$7:$KA$83,53),"")</f>
        <v>0.28111111111111114</v>
      </c>
      <c r="BE110" s="22" t="str">
        <f>IF(BE80&gt;0,VLOOKUP(BE80,'[3]2020_HVAC'!$EY$7:$KA$83,53),"")</f>
        <v/>
      </c>
      <c r="BF110" s="22" t="str">
        <f>IF(BF80&gt;0,VLOOKUP(BF80,'[3]2020_HVAC'!$EY$7:$KA$83,53),"")</f>
        <v/>
      </c>
      <c r="BG110" s="14">
        <f t="shared" si="95"/>
        <v>212169.55976772195</v>
      </c>
      <c r="BH110" s="21">
        <f>IF($N110&gt;0,VLOOKUP($C110,[2]Paris!$AB$7:$AN$40,$N110))/((IF($P110=1,'3 PlantsCodes'!$D$26,IF($P110=2,'3 PlantsCodes'!$D$27,IF($P110=3,'3 PlantsCodes'!$D$28,IF($P110=4,'3 PlantsCodes'!#REF!)))))*IF($R110=1,'3 PlantsCodes'!$D$31,IF(FR_Paris!$R110=2,'3 PlantsCodes'!$D$32)))</f>
        <v>26.886460571754355</v>
      </c>
      <c r="BI110" s="21">
        <f>IF($O110&gt;0,VLOOKUP($C110,[2]Paris!$AB$7:$AN$40,$O110),0)/(IF($Q110=1,'3 PlantsCodes'!$E$26,IF($Q110=3,'3 PlantsCodes'!$E$28,IF($Q110=4,'3 PlantsCodes'!$E$29,1)))*IF($R110=1,'3 PlantsCodes'!$E$31,IF($R110=2,'3 PlantsCodes'!$E$32)))</f>
        <v>0</v>
      </c>
      <c r="BJ110" s="21">
        <f>VLOOKUP($C110,[2]Paris!$AB$6:$AZ$40,$T110)</f>
        <v>16.547368421052632</v>
      </c>
      <c r="BK110" s="21">
        <f>VLOOKUP($C110,[2]Paris!$B$7:$Y$40,18)</f>
        <v>11.353794285713454</v>
      </c>
      <c r="BL110" s="21">
        <f>VLOOKUP($C110,[2]Paris!$B$7:$AA$40,26)</f>
        <v>4.817897445449181</v>
      </c>
      <c r="BM110" s="22">
        <f>IF($V110=1,-[4]SFH!$E$7,0)</f>
        <v>0</v>
      </c>
      <c r="BN110" s="63" t="s">
        <v>38</v>
      </c>
      <c r="BO110" s="21">
        <f>IF($N110&gt;0,VLOOKUP($C110,[1]Paris!$AB$7:$AN$40,$N110))/((IF($P110=1,'3 PlantsCodes'!$D$26,IF($P110=2,'3 PlantsCodes'!$D$27,IF($P110=3,'3 PlantsCodes'!$D$28,IF($P110=4,'3 PlantsCodes'!D103)))))*IF($R110=1,'3 PlantsCodes'!$D$31,IF(FR_Paris!$R110=2,'3 PlantsCodes'!$D$32)))</f>
        <v>20.581479234791285</v>
      </c>
      <c r="BP110" s="21">
        <f>IF($O110&gt;0,VLOOKUP($C110,[1]Paris!$AB$7:$AN$40,$O110),0)/(IF($Q110=1,'3 PlantsCodes'!$E$26,IF($Q110=3,'3 PlantsCodes'!$E$28,IF($Q110=4,'3 PlantsCodes'!$E$29,1)))*IF($R110=1,'3 PlantsCodes'!$E$31,IF($R110=2,'3 PlantsCodes'!$E$32)))</f>
        <v>0</v>
      </c>
      <c r="BQ110" s="21">
        <f>VLOOKUP($C110,[1]Paris!$AB$6:$AZ$40,$T110)</f>
        <v>25.547368421052632</v>
      </c>
      <c r="BR110" s="21">
        <f>VLOOKUP($C110,[1]Paris!$B$7:$Y$40,18)</f>
        <v>11.676460606061633</v>
      </c>
      <c r="BS110" s="21">
        <f>VLOOKUP($C110,[1]Paris!$B$7:$AA$40,26)</f>
        <v>4.905863815603583</v>
      </c>
      <c r="BT110" s="22">
        <f>IF($V110=1,-[4]AB!$E$7,0)</f>
        <v>0</v>
      </c>
      <c r="BU110" s="63" t="s">
        <v>38</v>
      </c>
    </row>
    <row r="111" spans="1:73" x14ac:dyDescent="0.25">
      <c r="A111" s="195"/>
      <c r="B111" s="18">
        <v>14</v>
      </c>
      <c r="C111" s="26">
        <f t="shared" ref="C111:W111" si="107">IF(C81="","",C81)</f>
        <v>24</v>
      </c>
      <c r="D111" s="55" t="str">
        <f t="shared" si="107"/>
        <v>o+</v>
      </c>
      <c r="E111" s="55" t="str">
        <f t="shared" si="107"/>
        <v>o+</v>
      </c>
      <c r="F111" s="54" t="str">
        <f t="shared" si="107"/>
        <v>+</v>
      </c>
      <c r="G111" s="54" t="str">
        <f t="shared" si="107"/>
        <v>o</v>
      </c>
      <c r="H111" s="54">
        <f t="shared" si="107"/>
        <v>0</v>
      </c>
      <c r="I111" s="54">
        <f t="shared" si="107"/>
        <v>3</v>
      </c>
      <c r="J111" s="54">
        <f t="shared" si="107"/>
        <v>3</v>
      </c>
      <c r="K111" s="54">
        <f t="shared" si="107"/>
        <v>2</v>
      </c>
      <c r="L111" s="54">
        <f t="shared" si="107"/>
        <v>1</v>
      </c>
      <c r="M111" s="54">
        <f t="shared" si="107"/>
        <v>3321</v>
      </c>
      <c r="N111" s="54">
        <f t="shared" si="107"/>
        <v>8</v>
      </c>
      <c r="O111" s="54">
        <f t="shared" si="107"/>
        <v>13</v>
      </c>
      <c r="P111" s="54">
        <f t="shared" si="107"/>
        <v>1</v>
      </c>
      <c r="Q111" s="54">
        <f t="shared" si="107"/>
        <v>1</v>
      </c>
      <c r="R111" s="54">
        <f t="shared" si="107"/>
        <v>2</v>
      </c>
      <c r="S111" s="54" t="str">
        <f t="shared" si="107"/>
        <v>o</v>
      </c>
      <c r="T111" s="26">
        <f t="shared" si="107"/>
        <v>17</v>
      </c>
      <c r="U111" s="54">
        <f t="shared" si="107"/>
        <v>0</v>
      </c>
      <c r="V111" s="54">
        <f t="shared" si="107"/>
        <v>0</v>
      </c>
      <c r="W111" s="19" t="str">
        <f t="shared" si="107"/>
        <v/>
      </c>
      <c r="X111" s="23">
        <f>IF(X81&gt;0,VLOOKUP(X81,'[3]2020_Envelope'!$BH$6:$CR$128,10),"")</f>
        <v>25.850304147465437</v>
      </c>
      <c r="Y111" s="23">
        <f>IF(Y81&gt;0,VLOOKUP(Y81,'[3]2020_Envelope'!$BH$6:$CR$128,10),"")</f>
        <v>82.035864684919673</v>
      </c>
      <c r="Z111" s="23">
        <f>IF(Z81&gt;0,VLOOKUP(Z81,'[3]2020_Envelope'!$BH$6:$CR$128,10),"")</f>
        <v>47.204903225806447</v>
      </c>
      <c r="AA111" s="23">
        <f>IF(AA81&gt;0,VLOOKUP(AA81,'[3]2020_Envelope'!$BH$6:$CR$128,10),"")</f>
        <v>87.037196616541365</v>
      </c>
      <c r="AB111" s="23">
        <f>IF(AB81&gt;0,VLOOKUP(AB81,'[3]2020_Envelope'!$BH$6:$CR$128,10),"")</f>
        <v>60.241199315438315</v>
      </c>
      <c r="AC111" s="23">
        <f>IF(AC81&gt;0,VLOOKUP(AC81,'[3]2020_Envelope'!$BH$6:$CR$128,10),"")</f>
        <v>28.091750976111129</v>
      </c>
      <c r="AD111" s="22" t="str">
        <f>IF(AD81&gt;0,VLOOKUP(AD81,'[3]2020_HVAC'!$EY$7:$KA$83,50),"")</f>
        <v/>
      </c>
      <c r="AE111" s="22" t="str">
        <f>IF(AE81&gt;0,VLOOKUP(AE81,'[3]2020_HVAC'!$EY$7:$KA$83,50),"")</f>
        <v/>
      </c>
      <c r="AF111" s="22" t="str">
        <f>IF(AF81&gt;0,VLOOKUP(AF81,'[3]2020_HVAC'!$EY$7:$KA$83,50),"")</f>
        <v/>
      </c>
      <c r="AG111" s="61">
        <f>VLOOKUP($C111,[2]Performance!$A$3:$K$36,5)</f>
        <v>2</v>
      </c>
      <c r="AH111" s="61">
        <f t="shared" si="92"/>
        <v>52</v>
      </c>
      <c r="AI111" s="22">
        <f>IF(AI81&gt;0,VLOOKUP(AI81,'[3]2020_HVAC'!$EY$7:$KA$83,AH111),"")</f>
        <v>40.076261938399881</v>
      </c>
      <c r="AJ111" s="22" t="str">
        <f>IF(AJ81&gt;0,VLOOKUP(AJ81,'[3]2020_HVAC'!$EY$7:$KA$83,50),"")</f>
        <v/>
      </c>
      <c r="AK111" s="22">
        <f>IF(AK81&gt;0,VLOOKUP(AK81,'[3]2020_HVAC'!$EY$7:$KA$83,50),"")</f>
        <v>36.800000000000004</v>
      </c>
      <c r="AL111" s="22">
        <f>IF(AL81&gt;0,VLOOKUP(AL81,'[3]2020_HVAC'!$EY$7:$KA$83,50),"")</f>
        <v>3.975714285714286</v>
      </c>
      <c r="AM111" s="22" t="str">
        <f>IF(AM81&gt;0,VLOOKUP(AM81,'[3]2020_HVAC'!$EY$7:$KA$83,50),"")</f>
        <v/>
      </c>
      <c r="AN111" s="22" t="str">
        <f>IF(AN81&gt;0,VLOOKUP(AN81,'[3]2020_HVAC'!$EY$7:$KA$83,50),"")</f>
        <v/>
      </c>
      <c r="AO111" s="14">
        <f t="shared" si="93"/>
        <v>57583.847326655523</v>
      </c>
      <c r="AP111" s="23">
        <f>IF(AP81&gt;0,VLOOKUP(AP81,'[3]2020_Envelope'!$BH$6:$CR$128,11),"")</f>
        <v>12.508922341696536</v>
      </c>
      <c r="AQ111" s="23">
        <f>IF(AQ81&gt;0,VLOOKUP(AQ81,'[3]2020_Envelope'!$BH$6:$CR$128,11),"")</f>
        <v>34.020288952508274</v>
      </c>
      <c r="AR111" s="23">
        <f>IF(AR81&gt;0,VLOOKUP(AR81,'[3]2020_Envelope'!$BH$6:$CR$128,11),"")</f>
        <v>22.842379928315413</v>
      </c>
      <c r="AS111" s="23">
        <f>IF(AS81&gt;0,VLOOKUP(AS81,'[3]2020_Envelope'!$BH$6:$CR$128,11),"")</f>
        <v>42.45795598086125</v>
      </c>
      <c r="AT111" s="23">
        <f>IF(AT81&gt;0,VLOOKUP(AT81,'[3]2020_Envelope'!$BH$6:$CR$128,11),"")</f>
        <v>26.447845971348393</v>
      </c>
      <c r="AU111" s="23">
        <f>IF(AU81&gt;0,VLOOKUP(AU81,'[3]2020_Envelope'!$BH$6:$CR$128,11),"")</f>
        <v>12.942238961224028</v>
      </c>
      <c r="AV111" s="22" t="str">
        <f>IF(AV81&gt;0,VLOOKUP(AV81,'[3]2020_HVAC'!$EY$7:$KA$83,53),"")</f>
        <v/>
      </c>
      <c r="AW111" s="22" t="str">
        <f>IF(AW81&gt;0,VLOOKUP(AW81,'[3]2020_HVAC'!$EY$7:$KA$83,53),"")</f>
        <v/>
      </c>
      <c r="AX111" s="22" t="str">
        <f>IF(AX81&gt;0,VLOOKUP(AX81,'[3]2020_HVAC'!$EY$7:$KA$83,53),"")</f>
        <v/>
      </c>
      <c r="AY111" s="61">
        <f>VLOOKUP($C111,[1]Performance!$A$3:$K$36,5)</f>
        <v>2</v>
      </c>
      <c r="AZ111" s="61">
        <f t="shared" si="94"/>
        <v>55</v>
      </c>
      <c r="BA111" s="22">
        <f>IF(BA81&gt;0,VLOOKUP(BA81,'[3]2020_HVAC'!$EY$7:$KA$83,AZ111),"")</f>
        <v>18.466887109180924</v>
      </c>
      <c r="BB111" s="22" t="str">
        <f>IF(BB81&gt;0,VLOOKUP(BB81,'[3]2020_HVAC'!$EY$7:$KA$83,53),"")</f>
        <v/>
      </c>
      <c r="BC111" s="22">
        <f>IF(BC81&gt;0,VLOOKUP(BC81,'[3]2020_HVAC'!$EY$7:$KA$83,53),"")</f>
        <v>33.35</v>
      </c>
      <c r="BD111" s="22">
        <f>IF(BD81&gt;0,VLOOKUP(BD81,'[3]2020_HVAC'!$EY$7:$KA$83,53),"")</f>
        <v>0.28111111111111114</v>
      </c>
      <c r="BE111" s="22" t="str">
        <f>IF(BE81&gt;0,VLOOKUP(BE81,'[3]2020_HVAC'!$EY$7:$KA$83,53),"")</f>
        <v/>
      </c>
      <c r="BF111" s="22" t="str">
        <f>IF(BF81&gt;0,VLOOKUP(BF81,'[3]2020_HVAC'!$EY$7:$KA$83,53),"")</f>
        <v/>
      </c>
      <c r="BG111" s="14">
        <f t="shared" si="95"/>
        <v>201284.45405268346</v>
      </c>
      <c r="BH111" s="21">
        <f>IF($N111&gt;0,VLOOKUP($C111,[2]Paris!$AB$7:$AN$40,$N111))/((IF($P111=1,'3 PlantsCodes'!$D$26,IF($P111=2,'3 PlantsCodes'!$D$27,IF($P111=3,'3 PlantsCodes'!$D$28,IF($P111=4,'3 PlantsCodes'!#REF!)))))*IF($R111=1,'3 PlantsCodes'!$D$31,IF(FR_Paris!$R111=2,'3 PlantsCodes'!$D$32)))</f>
        <v>12.362364646290093</v>
      </c>
      <c r="BI111" s="21">
        <f>IF($O111&gt;0,VLOOKUP($C111,[2]Paris!$AB$7:$AN$40,$O111),0)/(IF($Q111=1,'3 PlantsCodes'!$E$26,IF($Q111=3,'3 PlantsCodes'!$E$28,IF($Q111=4,'3 PlantsCodes'!$E$29,1)))*IF($R111=1,'3 PlantsCodes'!$E$31,IF($R111=2,'3 PlantsCodes'!$E$32)))</f>
        <v>0.47289657877994817</v>
      </c>
      <c r="BJ111" s="21">
        <f>VLOOKUP($C111,[2]Paris!$AB$6:$AZ$40,$T111)</f>
        <v>4.5470846827308389</v>
      </c>
      <c r="BK111" s="21">
        <f>VLOOKUP($C111,[2]Paris!$B$7:$Y$40,18)</f>
        <v>11.353794285713454</v>
      </c>
      <c r="BL111" s="21">
        <f>VLOOKUP($C111,[2]Paris!$B$7:$AA$40,26)</f>
        <v>0.4035670974319841</v>
      </c>
      <c r="BM111" s="22">
        <f>IF($V111=1,-[4]SFH!$E$7,0)</f>
        <v>0</v>
      </c>
      <c r="BN111" s="63" t="s">
        <v>38</v>
      </c>
      <c r="BO111" s="21">
        <f>IF($N111&gt;0,VLOOKUP($C111,[1]Paris!$AB$7:$AN$40,$N111))/((IF($P111=1,'3 PlantsCodes'!$D$26,IF($P111=2,'3 PlantsCodes'!$D$27,IF($P111=3,'3 PlantsCodes'!$D$28,IF($P111=4,'3 PlantsCodes'!D104)))))*IF($R111=1,'3 PlantsCodes'!$D$31,IF(FR_Paris!$R111=2,'3 PlantsCodes'!$D$32)))</f>
        <v>9.6991773011893905</v>
      </c>
      <c r="BP111" s="21">
        <f>IF($O111&gt;0,VLOOKUP($C111,[1]Paris!$AB$7:$AN$40,$O111),0)/(IF($Q111=1,'3 PlantsCodes'!$E$26,IF($Q111=3,'3 PlantsCodes'!$E$28,IF($Q111=4,'3 PlantsCodes'!$E$29,1)))*IF($R111=1,'3 PlantsCodes'!$E$31,IF($R111=2,'3 PlantsCodes'!$E$32)))</f>
        <v>0.12134299787131121</v>
      </c>
      <c r="BQ111" s="21">
        <f>VLOOKUP($C111,[1]Paris!$AB$6:$AZ$40,$T111)</f>
        <v>6.7572801760641594</v>
      </c>
      <c r="BR111" s="21">
        <f>VLOOKUP($C111,[1]Paris!$B$7:$Y$40,18)</f>
        <v>11.676460606061633</v>
      </c>
      <c r="BS111" s="21">
        <f>VLOOKUP($C111,[1]Paris!$B$7:$AA$40,26)</f>
        <v>0.39022134687166105</v>
      </c>
      <c r="BT111" s="22">
        <f>IF($V111=1,-[4]AB!$E$7,0)</f>
        <v>0</v>
      </c>
      <c r="BU111" s="63" t="s">
        <v>38</v>
      </c>
    </row>
    <row r="112" spans="1:73" x14ac:dyDescent="0.25">
      <c r="A112" s="195"/>
      <c r="B112" s="18">
        <v>15</v>
      </c>
      <c r="C112" s="26">
        <f t="shared" ref="C112:W112" si="108">IF(C82="","",C82)</f>
        <v>32</v>
      </c>
      <c r="D112" s="55" t="str">
        <f t="shared" si="108"/>
        <v>+</v>
      </c>
      <c r="E112" s="55" t="str">
        <f t="shared" si="108"/>
        <v>o+</v>
      </c>
      <c r="F112" s="54" t="str">
        <f t="shared" si="108"/>
        <v>+</v>
      </c>
      <c r="G112" s="54" t="str">
        <f t="shared" si="108"/>
        <v>o</v>
      </c>
      <c r="H112" s="54">
        <f t="shared" si="108"/>
        <v>0</v>
      </c>
      <c r="I112" s="54">
        <f t="shared" si="108"/>
        <v>4</v>
      </c>
      <c r="J112" s="54">
        <f t="shared" si="108"/>
        <v>3</v>
      </c>
      <c r="K112" s="54">
        <f t="shared" si="108"/>
        <v>2</v>
      </c>
      <c r="L112" s="54">
        <f t="shared" si="108"/>
        <v>1</v>
      </c>
      <c r="M112" s="54">
        <f t="shared" si="108"/>
        <v>4321</v>
      </c>
      <c r="N112" s="54">
        <f t="shared" si="108"/>
        <v>8</v>
      </c>
      <c r="O112" s="54">
        <f t="shared" si="108"/>
        <v>13</v>
      </c>
      <c r="P112" s="54">
        <f t="shared" si="108"/>
        <v>1</v>
      </c>
      <c r="Q112" s="54">
        <f t="shared" si="108"/>
        <v>1</v>
      </c>
      <c r="R112" s="54">
        <f t="shared" si="108"/>
        <v>2</v>
      </c>
      <c r="S112" s="54" t="str">
        <f t="shared" si="108"/>
        <v>o</v>
      </c>
      <c r="T112" s="26">
        <f t="shared" si="108"/>
        <v>17</v>
      </c>
      <c r="U112" s="54">
        <f t="shared" si="108"/>
        <v>0</v>
      </c>
      <c r="V112" s="54">
        <f t="shared" si="108"/>
        <v>0</v>
      </c>
      <c r="W112" s="19" t="str">
        <f t="shared" si="108"/>
        <v/>
      </c>
      <c r="X112" s="23">
        <f>IF(X82&gt;0,VLOOKUP(X82,'[3]2020_Envelope'!$BH$6:$CR$128,10),"")</f>
        <v>26.412267281105994</v>
      </c>
      <c r="Y112" s="23">
        <f>IF(Y82&gt;0,VLOOKUP(Y82,'[3]2020_Envelope'!$BH$6:$CR$128,10),"")</f>
        <v>88.346315814528907</v>
      </c>
      <c r="Z112" s="23">
        <f>IF(Z82&gt;0,VLOOKUP(Z82,'[3]2020_Envelope'!$BH$6:$CR$128,10),"")</f>
        <v>47.766866359447</v>
      </c>
      <c r="AA112" s="23">
        <f>IF(AA82&gt;0,VLOOKUP(AA82,'[3]2020_Envelope'!$BH$6:$CR$128,10),"")</f>
        <v>87.037196616541365</v>
      </c>
      <c r="AB112" s="23">
        <f>IF(AB82&gt;0,VLOOKUP(AB82,'[3]2020_Envelope'!$BH$6:$CR$128,10),"")</f>
        <v>60.241199315438315</v>
      </c>
      <c r="AC112" s="23">
        <f>IF(AC82&gt;0,VLOOKUP(AC82,'[3]2020_Envelope'!$BH$6:$CR$128,10),"")</f>
        <v>28.091750976111129</v>
      </c>
      <c r="AD112" s="22" t="str">
        <f>IF(AD82&gt;0,VLOOKUP(AD82,'[3]2020_HVAC'!$EY$7:$KA$83,50),"")</f>
        <v/>
      </c>
      <c r="AE112" s="22" t="str">
        <f>IF(AE82&gt;0,VLOOKUP(AE82,'[3]2020_HVAC'!$EY$7:$KA$83,50),"")</f>
        <v/>
      </c>
      <c r="AF112" s="22" t="str">
        <f>IF(AF82&gt;0,VLOOKUP(AF82,'[3]2020_HVAC'!$EY$7:$KA$83,50),"")</f>
        <v/>
      </c>
      <c r="AG112" s="61">
        <f>VLOOKUP($C112,[2]Performance!$A$3:$K$36,5)</f>
        <v>2</v>
      </c>
      <c r="AH112" s="61">
        <f t="shared" si="92"/>
        <v>52</v>
      </c>
      <c r="AI112" s="22">
        <f>IF(AI82&gt;0,VLOOKUP(AI82,'[3]2020_HVAC'!$EY$7:$KA$83,AH112),"")</f>
        <v>40.076261938399881</v>
      </c>
      <c r="AJ112" s="22" t="str">
        <f>IF(AJ82&gt;0,VLOOKUP(AJ82,'[3]2020_HVAC'!$EY$7:$KA$83,50),"")</f>
        <v/>
      </c>
      <c r="AK112" s="22">
        <f>IF(AK82&gt;0,VLOOKUP(AK82,'[3]2020_HVAC'!$EY$7:$KA$83,50),"")</f>
        <v>36.800000000000004</v>
      </c>
      <c r="AL112" s="22">
        <f>IF(AL82&gt;0,VLOOKUP(AL82,'[3]2020_HVAC'!$EY$7:$KA$83,50),"")</f>
        <v>3.975714285714286</v>
      </c>
      <c r="AM112" s="22" t="str">
        <f>IF(AM82&gt;0,VLOOKUP(AM82,'[3]2020_HVAC'!$EY$7:$KA$83,50),"")</f>
        <v/>
      </c>
      <c r="AN112" s="22" t="str">
        <f>IF(AN82&gt;0,VLOOKUP(AN82,'[3]2020_HVAC'!$EY$7:$KA$83,50),"")</f>
        <v/>
      </c>
      <c r="AO112" s="14">
        <f t="shared" si="93"/>
        <v>58624.660162220171</v>
      </c>
      <c r="AP112" s="23">
        <f>IF(AP82&gt;0,VLOOKUP(AP82,'[3]2020_Envelope'!$BH$6:$CR$128,11),"")</f>
        <v>12.780855436081243</v>
      </c>
      <c r="AQ112" s="23">
        <f>IF(AQ82&gt;0,VLOOKUP(AQ82,'[3]2020_Envelope'!$BH$6:$CR$128,11),"")</f>
        <v>36.63723425654738</v>
      </c>
      <c r="AR112" s="23">
        <f>IF(AR82&gt;0,VLOOKUP(AR82,'[3]2020_Envelope'!$BH$6:$CR$128,11),"")</f>
        <v>23.114313022700124</v>
      </c>
      <c r="AS112" s="23">
        <f>IF(AS82&gt;0,VLOOKUP(AS82,'[3]2020_Envelope'!$BH$6:$CR$128,11),"")</f>
        <v>42.45795598086125</v>
      </c>
      <c r="AT112" s="23">
        <f>IF(AT82&gt;0,VLOOKUP(AT82,'[3]2020_Envelope'!$BH$6:$CR$128,11),"")</f>
        <v>26.447845971348393</v>
      </c>
      <c r="AU112" s="23">
        <f>IF(AU82&gt;0,VLOOKUP(AU82,'[3]2020_Envelope'!$BH$6:$CR$128,11),"")</f>
        <v>12.942238961224028</v>
      </c>
      <c r="AV112" s="22" t="str">
        <f>IF(AV82&gt;0,VLOOKUP(AV82,'[3]2020_HVAC'!$EY$7:$KA$83,53),"")</f>
        <v/>
      </c>
      <c r="AW112" s="22" t="str">
        <f>IF(AW82&gt;0,VLOOKUP(AW82,'[3]2020_HVAC'!$EY$7:$KA$83,53),"")</f>
        <v/>
      </c>
      <c r="AX112" s="22" t="str">
        <f>IF(AX82&gt;0,VLOOKUP(AX82,'[3]2020_HVAC'!$EY$7:$KA$83,53),"")</f>
        <v/>
      </c>
      <c r="AY112" s="61">
        <f>VLOOKUP($C112,[1]Performance!$A$3:$K$36,5)</f>
        <v>2</v>
      </c>
      <c r="AZ112" s="61">
        <f t="shared" si="94"/>
        <v>55</v>
      </c>
      <c r="BA112" s="22">
        <f>IF(BA82&gt;0,VLOOKUP(BA82,'[3]2020_HVAC'!$EY$7:$KA$83,AZ112),"")</f>
        <v>18.466887109180924</v>
      </c>
      <c r="BB112" s="22" t="str">
        <f>IF(BB82&gt;0,VLOOKUP(BB82,'[3]2020_HVAC'!$EY$7:$KA$83,53),"")</f>
        <v/>
      </c>
      <c r="BC112" s="22">
        <f>IF(BC82&gt;0,VLOOKUP(BC82,'[3]2020_HVAC'!$EY$7:$KA$83,53),"")</f>
        <v>33.35</v>
      </c>
      <c r="BD112" s="22">
        <f>IF(BD82&gt;0,VLOOKUP(BD82,'[3]2020_HVAC'!$EY$7:$KA$83,53),"")</f>
        <v>0.28111111111111114</v>
      </c>
      <c r="BE112" s="22" t="str">
        <f>IF(BE82&gt;0,VLOOKUP(BE82,'[3]2020_HVAC'!$EY$7:$KA$83,53),"")</f>
        <v/>
      </c>
      <c r="BF112" s="22" t="str">
        <f>IF(BF82&gt;0,VLOOKUP(BF82,'[3]2020_HVAC'!$EY$7:$KA$83,53),"")</f>
        <v/>
      </c>
      <c r="BG112" s="14">
        <f t="shared" si="95"/>
        <v>204413.65743056388</v>
      </c>
      <c r="BH112" s="21">
        <f>IF($N112&gt;0,VLOOKUP($C112,[2]Paris!$AB$7:$AN$40,$N112))/((IF($P112=1,'3 PlantsCodes'!$D$26,IF($P112=2,'3 PlantsCodes'!$D$27,IF($P112=3,'3 PlantsCodes'!$D$28,IF($P112=4,'3 PlantsCodes'!#REF!)))))*IF($R112=1,'3 PlantsCodes'!$D$31,IF(FR_Paris!$R112=2,'3 PlantsCodes'!$D$32)))</f>
        <v>10.951450369082648</v>
      </c>
      <c r="BI112" s="21">
        <f>IF($O112&gt;0,VLOOKUP($C112,[2]Paris!$AB$7:$AN$40,$O112),0)/(IF($Q112=1,'3 PlantsCodes'!$E$26,IF($Q112=3,'3 PlantsCodes'!$E$28,IF($Q112=4,'3 PlantsCodes'!$E$29,1)))*IF($R112=1,'3 PlantsCodes'!$E$31,IF($R112=2,'3 PlantsCodes'!$E$32)))</f>
        <v>0.4982931236393881</v>
      </c>
      <c r="BJ112" s="21">
        <f>VLOOKUP($C112,[2]Paris!$AB$6:$AZ$40,$T112)</f>
        <v>4.5719931375422247</v>
      </c>
      <c r="BK112" s="21">
        <f>VLOOKUP($C112,[2]Paris!$B$7:$Y$40,18)</f>
        <v>11.353794285713454</v>
      </c>
      <c r="BL112" s="21">
        <f>VLOOKUP($C112,[2]Paris!$B$7:$AA$40,26)</f>
        <v>0.39556706348881582</v>
      </c>
      <c r="BM112" s="22">
        <f>IF($V112=1,-[4]SFH!$E$7,0)</f>
        <v>0</v>
      </c>
      <c r="BN112" s="63" t="s">
        <v>38</v>
      </c>
      <c r="BO112" s="21">
        <f>IF($N112&gt;0,VLOOKUP($C112,[1]Paris!$AB$7:$AN$40,$N112))/((IF($P112=1,'3 PlantsCodes'!$D$26,IF($P112=2,'3 PlantsCodes'!$D$27,IF($P112=3,'3 PlantsCodes'!$D$28,IF($P112=4,'3 PlantsCodes'!D105)))))*IF($R112=1,'3 PlantsCodes'!$D$31,IF(FR_Paris!$R112=2,'3 PlantsCodes'!$D$32)))</f>
        <v>8.8461388912536165</v>
      </c>
      <c r="BP112" s="21">
        <f>IF($O112&gt;0,VLOOKUP($C112,[1]Paris!$AB$7:$AN$40,$O112),0)/(IF($Q112=1,'3 PlantsCodes'!$E$26,IF($Q112=3,'3 PlantsCodes'!$E$28,IF($Q112=4,'3 PlantsCodes'!$E$29,1)))*IF($R112=1,'3 PlantsCodes'!$E$31,IF($R112=2,'3 PlantsCodes'!$E$32)))</f>
        <v>0.12792338845133813</v>
      </c>
      <c r="BQ112" s="21">
        <f>VLOOKUP($C112,[1]Paris!$AB$6:$AZ$40,$T112)</f>
        <v>6.7885999599155111</v>
      </c>
      <c r="BR112" s="21">
        <f>VLOOKUP($C112,[1]Paris!$B$7:$Y$40,18)</f>
        <v>11.676460606061633</v>
      </c>
      <c r="BS112" s="21">
        <f>VLOOKUP($C112,[1]Paris!$B$7:$AA$40,26)</f>
        <v>0.38522458628052186</v>
      </c>
      <c r="BT112" s="22">
        <f>IF($V112=1,-[4]AB!$E$7,0)</f>
        <v>0</v>
      </c>
      <c r="BU112" s="63" t="s">
        <v>38</v>
      </c>
    </row>
    <row r="113" spans="1:73" x14ac:dyDescent="0.25">
      <c r="A113" s="195"/>
      <c r="B113" s="18">
        <v>16</v>
      </c>
      <c r="C113" s="26">
        <f t="shared" ref="C113:W113" si="109">IF(C83="","",C83)</f>
        <v>26</v>
      </c>
      <c r="D113" s="55" t="str">
        <f t="shared" si="109"/>
        <v>o+</v>
      </c>
      <c r="E113" s="55" t="str">
        <f t="shared" si="109"/>
        <v>o+</v>
      </c>
      <c r="F113" s="54" t="str">
        <f t="shared" si="109"/>
        <v>+</v>
      </c>
      <c r="G113" s="54" t="str">
        <f t="shared" si="109"/>
        <v>o</v>
      </c>
      <c r="H113" s="54">
        <f t="shared" si="109"/>
        <v>1</v>
      </c>
      <c r="I113" s="54">
        <f t="shared" si="109"/>
        <v>3</v>
      </c>
      <c r="J113" s="54">
        <f t="shared" si="109"/>
        <v>3</v>
      </c>
      <c r="K113" s="54">
        <f t="shared" si="109"/>
        <v>2</v>
      </c>
      <c r="L113" s="54">
        <f t="shared" si="109"/>
        <v>2</v>
      </c>
      <c r="M113" s="54">
        <f t="shared" si="109"/>
        <v>3322</v>
      </c>
      <c r="N113" s="54">
        <f t="shared" si="109"/>
        <v>8</v>
      </c>
      <c r="O113" s="54">
        <f t="shared" si="109"/>
        <v>13</v>
      </c>
      <c r="P113" s="54">
        <f t="shared" si="109"/>
        <v>1</v>
      </c>
      <c r="Q113" s="54">
        <f t="shared" si="109"/>
        <v>1</v>
      </c>
      <c r="R113" s="54">
        <f t="shared" si="109"/>
        <v>2</v>
      </c>
      <c r="S113" s="54" t="str">
        <f t="shared" si="109"/>
        <v>o</v>
      </c>
      <c r="T113" s="26">
        <f t="shared" si="109"/>
        <v>17</v>
      </c>
      <c r="U113" s="54">
        <f t="shared" si="109"/>
        <v>0</v>
      </c>
      <c r="V113" s="54">
        <f t="shared" si="109"/>
        <v>0</v>
      </c>
      <c r="W113" s="19" t="str">
        <f t="shared" si="109"/>
        <v/>
      </c>
      <c r="X113" s="23">
        <f>IF(X83&gt;0,VLOOKUP(X83,'[3]2020_Envelope'!$BH$6:$CR$128,10),"")</f>
        <v>25.850304147465437</v>
      </c>
      <c r="Y113" s="23">
        <f>IF(Y83&gt;0,VLOOKUP(Y83,'[3]2020_Envelope'!$BH$6:$CR$128,10),"")</f>
        <v>82.035864684919673</v>
      </c>
      <c r="Z113" s="23">
        <f>IF(Z83&gt;0,VLOOKUP(Z83,'[3]2020_Envelope'!$BH$6:$CR$128,10),"")</f>
        <v>47.204903225806447</v>
      </c>
      <c r="AA113" s="23">
        <f>IF(AA83&gt;0,VLOOKUP(AA83,'[3]2020_Envelope'!$BH$6:$CR$128,10),"")</f>
        <v>87.037196616541365</v>
      </c>
      <c r="AB113" s="23">
        <f>IF(AB83&gt;0,VLOOKUP(AB83,'[3]2020_Envelope'!$BH$6:$CR$128,10),"")</f>
        <v>60.241199315438315</v>
      </c>
      <c r="AC113" s="23">
        <f>IF(AC83&gt;0,VLOOKUP(AC83,'[3]2020_Envelope'!$BH$6:$CR$128,10),"")</f>
        <v>28.091750976111129</v>
      </c>
      <c r="AD113" s="22">
        <f>IF(AD83&gt;0,VLOOKUP(AD83,'[3]2020_HVAC'!$EY$7:$KA$83,50),"")</f>
        <v>11.500000000000002</v>
      </c>
      <c r="AE113" s="22">
        <f>IF(AE83&gt;0,VLOOKUP(AE83,'[3]2020_HVAC'!$EY$7:$KA$83,50),"")</f>
        <v>11.27</v>
      </c>
      <c r="AF113" s="22" t="str">
        <f>IF(AF83&gt;0,VLOOKUP(AF83,'[3]2020_HVAC'!$EY$7:$KA$83,50),"")</f>
        <v/>
      </c>
      <c r="AG113" s="61">
        <f>VLOOKUP($C113,[2]Performance!$A$3:$K$36,5)</f>
        <v>2</v>
      </c>
      <c r="AH113" s="61">
        <f t="shared" si="92"/>
        <v>52</v>
      </c>
      <c r="AI113" s="22">
        <f>IF(AI83&gt;0,VLOOKUP(AI83,'[3]2020_HVAC'!$EY$7:$KA$83,AH113),"")</f>
        <v>40.076261938399881</v>
      </c>
      <c r="AJ113" s="22" t="str">
        <f>IF(AJ83&gt;0,VLOOKUP(AJ83,'[3]2020_HVAC'!$EY$7:$KA$83,50),"")</f>
        <v/>
      </c>
      <c r="AK113" s="22">
        <f>IF(AK83&gt;0,VLOOKUP(AK83,'[3]2020_HVAC'!$EY$7:$KA$83,50),"")</f>
        <v>36.800000000000004</v>
      </c>
      <c r="AL113" s="22">
        <f>IF(AL83&gt;0,VLOOKUP(AL83,'[3]2020_HVAC'!$EY$7:$KA$83,50),"")</f>
        <v>3.975714285714286</v>
      </c>
      <c r="AM113" s="22" t="str">
        <f>IF(AM83&gt;0,VLOOKUP(AM83,'[3]2020_HVAC'!$EY$7:$KA$83,50),"")</f>
        <v/>
      </c>
      <c r="AN113" s="22" t="str">
        <f>IF(AN83&gt;0,VLOOKUP(AN83,'[3]2020_HVAC'!$EY$7:$KA$83,50),"")</f>
        <v/>
      </c>
      <c r="AO113" s="14">
        <f t="shared" si="93"/>
        <v>60771.647326655519</v>
      </c>
      <c r="AP113" s="23">
        <f>IF(AP83&gt;0,VLOOKUP(AP83,'[3]2020_Envelope'!$BH$6:$CR$128,11),"")</f>
        <v>12.508922341696536</v>
      </c>
      <c r="AQ113" s="23">
        <f>IF(AQ83&gt;0,VLOOKUP(AQ83,'[3]2020_Envelope'!$BH$6:$CR$128,11),"")</f>
        <v>34.020288952508274</v>
      </c>
      <c r="AR113" s="23">
        <f>IF(AR83&gt;0,VLOOKUP(AR83,'[3]2020_Envelope'!$BH$6:$CR$128,11),"")</f>
        <v>22.842379928315413</v>
      </c>
      <c r="AS113" s="23">
        <f>IF(AS83&gt;0,VLOOKUP(AS83,'[3]2020_Envelope'!$BH$6:$CR$128,11),"")</f>
        <v>42.45795598086125</v>
      </c>
      <c r="AT113" s="23">
        <f>IF(AT83&gt;0,VLOOKUP(AT83,'[3]2020_Envelope'!$BH$6:$CR$128,11),"")</f>
        <v>26.447845971348393</v>
      </c>
      <c r="AU113" s="23">
        <f>IF(AU83&gt;0,VLOOKUP(AU83,'[3]2020_Envelope'!$BH$6:$CR$128,11),"")</f>
        <v>12.942238961224028</v>
      </c>
      <c r="AV113" s="22">
        <f>IF(AV83&gt;0,VLOOKUP(AV83,'[3]2020_HVAC'!$EY$7:$KA$83,53),"")</f>
        <v>12.942727272727272</v>
      </c>
      <c r="AW113" s="22">
        <f>IF(AW83&gt;0,VLOOKUP(AW83,'[3]2020_HVAC'!$EY$7:$KA$83,53),"")</f>
        <v>8.4559151515151516</v>
      </c>
      <c r="AX113" s="22" t="str">
        <f>IF(AX83&gt;0,VLOOKUP(AX83,'[3]2020_HVAC'!$EY$7:$KA$83,53),"")</f>
        <v/>
      </c>
      <c r="AY113" s="61">
        <f>VLOOKUP($C113,[1]Performance!$A$3:$K$36,5)</f>
        <v>2</v>
      </c>
      <c r="AZ113" s="61">
        <f t="shared" si="94"/>
        <v>55</v>
      </c>
      <c r="BA113" s="22">
        <f>IF(BA83&gt;0,VLOOKUP(BA83,'[3]2020_HVAC'!$EY$7:$KA$83,AZ113),"")</f>
        <v>18.466887109180924</v>
      </c>
      <c r="BB113" s="22" t="str">
        <f>IF(BB83&gt;0,VLOOKUP(BB83,'[3]2020_HVAC'!$EY$7:$KA$83,53),"")</f>
        <v/>
      </c>
      <c r="BC113" s="22">
        <f>IF(BC83&gt;0,VLOOKUP(BC83,'[3]2020_HVAC'!$EY$7:$KA$83,53),"")</f>
        <v>33.35</v>
      </c>
      <c r="BD113" s="22">
        <f>IF(BD83&gt;0,VLOOKUP(BD83,'[3]2020_HVAC'!$EY$7:$KA$83,53),"")</f>
        <v>0.28111111111111114</v>
      </c>
      <c r="BE113" s="22" t="str">
        <f>IF(BE83&gt;0,VLOOKUP(BE83,'[3]2020_HVAC'!$EY$7:$KA$83,53),"")</f>
        <v/>
      </c>
      <c r="BF113" s="22" t="str">
        <f>IF(BF83&gt;0,VLOOKUP(BF83,'[3]2020_HVAC'!$EY$7:$KA$83,53),"")</f>
        <v/>
      </c>
      <c r="BG113" s="14">
        <f t="shared" si="95"/>
        <v>222469.11005268345</v>
      </c>
      <c r="BH113" s="21">
        <f>IF($N113&gt;0,VLOOKUP($C113,[2]Paris!$AB$7:$AN$40,$N113))/((IF($P113=1,'3 PlantsCodes'!$D$26,IF($P113=2,'3 PlantsCodes'!$D$27,IF($P113=3,'3 PlantsCodes'!$D$28,IF($P113=4,'3 PlantsCodes'!#REF!)))))*IF($R113=1,'3 PlantsCodes'!$D$31,IF(FR_Paris!$R113=2,'3 PlantsCodes'!$D$32)))</f>
        <v>9.121173579475693</v>
      </c>
      <c r="BI113" s="21">
        <f>IF($O113&gt;0,VLOOKUP($C113,[2]Paris!$AB$7:$AN$40,$O113),0)/(IF($Q113=1,'3 PlantsCodes'!$E$26,IF($Q113=3,'3 PlantsCodes'!$E$28,IF($Q113=4,'3 PlantsCodes'!$E$29,1)))*IF($R113=1,'3 PlantsCodes'!$E$31,IF($R113=2,'3 PlantsCodes'!$E$32)))</f>
        <v>0.48129804141398524</v>
      </c>
      <c r="BJ113" s="21">
        <f>VLOOKUP($C113,[2]Paris!$AB$6:$AZ$40,$T113)</f>
        <v>4.6547755712017631</v>
      </c>
      <c r="BK113" s="21">
        <f>VLOOKUP($C113,[2]Paris!$B$7:$Y$40,18)</f>
        <v>11.353794285713454</v>
      </c>
      <c r="BL113" s="21">
        <f>VLOOKUP($C113,[2]Paris!$B$7:$AA$40,26)</f>
        <v>4.8259630819005617</v>
      </c>
      <c r="BM113" s="22">
        <f>IF($V113=1,-[4]SFH!$E$7,0)</f>
        <v>0</v>
      </c>
      <c r="BN113" s="63" t="s">
        <v>38</v>
      </c>
      <c r="BO113" s="21">
        <f>IF($N113&gt;0,VLOOKUP($C113,[1]Paris!$AB$7:$AN$40,$N113))/((IF($P113=1,'3 PlantsCodes'!$D$26,IF($P113=2,'3 PlantsCodes'!$D$27,IF($P113=3,'3 PlantsCodes'!$D$28,IF($P113=4,'3 PlantsCodes'!D106)))))*IF($R113=1,'3 PlantsCodes'!$D$31,IF(FR_Paris!$R113=2,'3 PlantsCodes'!$D$32)))</f>
        <v>6.535751641081335</v>
      </c>
      <c r="BP113" s="21">
        <f>IF($O113&gt;0,VLOOKUP($C113,[1]Paris!$AB$7:$AN$40,$O113),0)/(IF($Q113=1,'3 PlantsCodes'!$E$26,IF($Q113=3,'3 PlantsCodes'!$E$28,IF($Q113=4,'3 PlantsCodes'!$E$29,1)))*IF($R113=1,'3 PlantsCodes'!$E$31,IF($R113=2,'3 PlantsCodes'!$E$32)))</f>
        <v>0.12364556771971581</v>
      </c>
      <c r="BQ113" s="21">
        <f>VLOOKUP($C113,[1]Paris!$AB$6:$AZ$40,$T113)</f>
        <v>6.8829663675068824</v>
      </c>
      <c r="BR113" s="21">
        <f>VLOOKUP($C113,[1]Paris!$B$7:$Y$40,18)</f>
        <v>11.676460606061633</v>
      </c>
      <c r="BS113" s="21">
        <f>VLOOKUP($C113,[1]Paris!$B$7:$AA$40,26)</f>
        <v>4.9100270474097334</v>
      </c>
      <c r="BT113" s="22">
        <f>IF($V113=1,-[4]AB!$E$7,0)</f>
        <v>0</v>
      </c>
      <c r="BU113" s="63" t="s">
        <v>38</v>
      </c>
    </row>
    <row r="114" spans="1:73" x14ac:dyDescent="0.25">
      <c r="A114" s="195"/>
      <c r="B114" s="18">
        <v>17</v>
      </c>
      <c r="C114" s="26">
        <f t="shared" ref="C114:W114" si="110">IF(C84="","",C84)</f>
        <v>34</v>
      </c>
      <c r="D114" s="55" t="str">
        <f t="shared" si="110"/>
        <v>+</v>
      </c>
      <c r="E114" s="55" t="str">
        <f t="shared" si="110"/>
        <v>o+</v>
      </c>
      <c r="F114" s="54" t="str">
        <f t="shared" si="110"/>
        <v>+</v>
      </c>
      <c r="G114" s="54" t="str">
        <f t="shared" si="110"/>
        <v>o</v>
      </c>
      <c r="H114" s="54">
        <f t="shared" si="110"/>
        <v>1</v>
      </c>
      <c r="I114" s="54">
        <f t="shared" si="110"/>
        <v>4</v>
      </c>
      <c r="J114" s="54">
        <f t="shared" si="110"/>
        <v>3</v>
      </c>
      <c r="K114" s="54">
        <f t="shared" si="110"/>
        <v>2</v>
      </c>
      <c r="L114" s="54">
        <f t="shared" si="110"/>
        <v>2</v>
      </c>
      <c r="M114" s="54">
        <f t="shared" si="110"/>
        <v>4322</v>
      </c>
      <c r="N114" s="54">
        <f t="shared" si="110"/>
        <v>8</v>
      </c>
      <c r="O114" s="54">
        <f t="shared" si="110"/>
        <v>13</v>
      </c>
      <c r="P114" s="54">
        <f t="shared" si="110"/>
        <v>1</v>
      </c>
      <c r="Q114" s="54">
        <f t="shared" si="110"/>
        <v>1</v>
      </c>
      <c r="R114" s="54">
        <f t="shared" si="110"/>
        <v>2</v>
      </c>
      <c r="S114" s="54" t="str">
        <f t="shared" si="110"/>
        <v>o</v>
      </c>
      <c r="T114" s="26">
        <f t="shared" si="110"/>
        <v>17</v>
      </c>
      <c r="U114" s="54">
        <f t="shared" si="110"/>
        <v>0</v>
      </c>
      <c r="V114" s="54">
        <f t="shared" si="110"/>
        <v>0</v>
      </c>
      <c r="W114" s="19" t="str">
        <f t="shared" si="110"/>
        <v/>
      </c>
      <c r="X114" s="23">
        <f>IF(X84&gt;0,VLOOKUP(X84,'[3]2020_Envelope'!$BH$6:$CR$128,10),"")</f>
        <v>26.412267281105994</v>
      </c>
      <c r="Y114" s="23">
        <f>IF(Y84&gt;0,VLOOKUP(Y84,'[3]2020_Envelope'!$BH$6:$CR$128,10),"")</f>
        <v>88.346315814528907</v>
      </c>
      <c r="Z114" s="23">
        <f>IF(Z84&gt;0,VLOOKUP(Z84,'[3]2020_Envelope'!$BH$6:$CR$128,10),"")</f>
        <v>47.766866359447</v>
      </c>
      <c r="AA114" s="23">
        <f>IF(AA84&gt;0,VLOOKUP(AA84,'[3]2020_Envelope'!$BH$6:$CR$128,10),"")</f>
        <v>87.037196616541365</v>
      </c>
      <c r="AB114" s="23">
        <f>IF(AB84&gt;0,VLOOKUP(AB84,'[3]2020_Envelope'!$BH$6:$CR$128,10),"")</f>
        <v>60.241199315438315</v>
      </c>
      <c r="AC114" s="23">
        <f>IF(AC84&gt;0,VLOOKUP(AC84,'[3]2020_Envelope'!$BH$6:$CR$128,10),"")</f>
        <v>28.091750976111129</v>
      </c>
      <c r="AD114" s="22">
        <f>IF(AD84&gt;0,VLOOKUP(AD84,'[3]2020_HVAC'!$EY$7:$KA$83,50),"")</f>
        <v>11.500000000000002</v>
      </c>
      <c r="AE114" s="22">
        <f>IF(AE84&gt;0,VLOOKUP(AE84,'[3]2020_HVAC'!$EY$7:$KA$83,50),"")</f>
        <v>11.27</v>
      </c>
      <c r="AF114" s="22" t="str">
        <f>IF(AF84&gt;0,VLOOKUP(AF84,'[3]2020_HVAC'!$EY$7:$KA$83,50),"")</f>
        <v/>
      </c>
      <c r="AG114" s="61">
        <f>VLOOKUP($C114,[2]Performance!$A$3:$K$36,5)</f>
        <v>2</v>
      </c>
      <c r="AH114" s="61">
        <f t="shared" si="92"/>
        <v>52</v>
      </c>
      <c r="AI114" s="22">
        <f>IF(AI84&gt;0,VLOOKUP(AI84,'[3]2020_HVAC'!$EY$7:$KA$83,AH114),"")</f>
        <v>40.076261938399881</v>
      </c>
      <c r="AJ114" s="22" t="str">
        <f>IF(AJ84&gt;0,VLOOKUP(AJ84,'[3]2020_HVAC'!$EY$7:$KA$83,50),"")</f>
        <v/>
      </c>
      <c r="AK114" s="22">
        <f>IF(AK84&gt;0,VLOOKUP(AK84,'[3]2020_HVAC'!$EY$7:$KA$83,50),"")</f>
        <v>36.800000000000004</v>
      </c>
      <c r="AL114" s="22">
        <f>IF(AL84&gt;0,VLOOKUP(AL84,'[3]2020_HVAC'!$EY$7:$KA$83,50),"")</f>
        <v>3.975714285714286</v>
      </c>
      <c r="AM114" s="22" t="str">
        <f>IF(AM84&gt;0,VLOOKUP(AM84,'[3]2020_HVAC'!$EY$7:$KA$83,50),"")</f>
        <v/>
      </c>
      <c r="AN114" s="22" t="str">
        <f>IF(AN84&gt;0,VLOOKUP(AN84,'[3]2020_HVAC'!$EY$7:$KA$83,50),"")</f>
        <v/>
      </c>
      <c r="AO114" s="14">
        <f t="shared" si="93"/>
        <v>61812.460162220166</v>
      </c>
      <c r="AP114" s="23">
        <f>IF(AP84&gt;0,VLOOKUP(AP84,'[3]2020_Envelope'!$BH$6:$CR$128,11),"")</f>
        <v>12.780855436081243</v>
      </c>
      <c r="AQ114" s="23">
        <f>IF(AQ84&gt;0,VLOOKUP(AQ84,'[3]2020_Envelope'!$BH$6:$CR$128,11),"")</f>
        <v>36.63723425654738</v>
      </c>
      <c r="AR114" s="23">
        <f>IF(AR84&gt;0,VLOOKUP(AR84,'[3]2020_Envelope'!$BH$6:$CR$128,11),"")</f>
        <v>23.114313022700124</v>
      </c>
      <c r="AS114" s="23">
        <f>IF(AS84&gt;0,VLOOKUP(AS84,'[3]2020_Envelope'!$BH$6:$CR$128,11),"")</f>
        <v>42.45795598086125</v>
      </c>
      <c r="AT114" s="23">
        <f>IF(AT84&gt;0,VLOOKUP(AT84,'[3]2020_Envelope'!$BH$6:$CR$128,11),"")</f>
        <v>26.447845971348393</v>
      </c>
      <c r="AU114" s="23">
        <f>IF(AU84&gt;0,VLOOKUP(AU84,'[3]2020_Envelope'!$BH$6:$CR$128,11),"")</f>
        <v>12.942238961224028</v>
      </c>
      <c r="AV114" s="22">
        <f>IF(AV84&gt;0,VLOOKUP(AV84,'[3]2020_HVAC'!$EY$7:$KA$83,53),"")</f>
        <v>12.942727272727272</v>
      </c>
      <c r="AW114" s="22">
        <f>IF(AW84&gt;0,VLOOKUP(AW84,'[3]2020_HVAC'!$EY$7:$KA$83,53),"")</f>
        <v>8.4559151515151516</v>
      </c>
      <c r="AX114" s="22" t="str">
        <f>IF(AX84&gt;0,VLOOKUP(AX84,'[3]2020_HVAC'!$EY$7:$KA$83,53),"")</f>
        <v/>
      </c>
      <c r="AY114" s="61">
        <f>VLOOKUP($C114,[1]Performance!$A$3:$K$36,5)</f>
        <v>2</v>
      </c>
      <c r="AZ114" s="61">
        <f t="shared" si="94"/>
        <v>55</v>
      </c>
      <c r="BA114" s="22">
        <f>IF(BA84&gt;0,VLOOKUP(BA84,'[3]2020_HVAC'!$EY$7:$KA$83,AZ114),"")</f>
        <v>18.466887109180924</v>
      </c>
      <c r="BB114" s="22" t="str">
        <f>IF(BB84&gt;0,VLOOKUP(BB84,'[3]2020_HVAC'!$EY$7:$KA$83,53),"")</f>
        <v/>
      </c>
      <c r="BC114" s="22">
        <f>IF(BC84&gt;0,VLOOKUP(BC84,'[3]2020_HVAC'!$EY$7:$KA$83,53),"")</f>
        <v>33.35</v>
      </c>
      <c r="BD114" s="22">
        <f>IF(BD84&gt;0,VLOOKUP(BD84,'[3]2020_HVAC'!$EY$7:$KA$83,53),"")</f>
        <v>0.28111111111111114</v>
      </c>
      <c r="BE114" s="22" t="str">
        <f>IF(BE84&gt;0,VLOOKUP(BE84,'[3]2020_HVAC'!$EY$7:$KA$83,53),"")</f>
        <v/>
      </c>
      <c r="BF114" s="22" t="str">
        <f>IF(BF84&gt;0,VLOOKUP(BF84,'[3]2020_HVAC'!$EY$7:$KA$83,53),"")</f>
        <v/>
      </c>
      <c r="BG114" s="14">
        <f t="shared" si="95"/>
        <v>225598.31343056387</v>
      </c>
      <c r="BH114" s="21">
        <f>IF($N114&gt;0,VLOOKUP($C114,[2]Paris!$AB$7:$AN$40,$N114))/((IF($P114=1,'3 PlantsCodes'!$D$26,IF($P114=2,'3 PlantsCodes'!$D$27,IF($P114=3,'3 PlantsCodes'!$D$28,IF($P114=4,'3 PlantsCodes'!#REF!)))))*IF($R114=1,'3 PlantsCodes'!$D$31,IF(FR_Paris!$R114=2,'3 PlantsCodes'!$D$32)))</f>
        <v>7.9516187777997427</v>
      </c>
      <c r="BI114" s="21">
        <f>IF($O114&gt;0,VLOOKUP($C114,[2]Paris!$AB$7:$AN$40,$O114),0)/(IF($Q114=1,'3 PlantsCodes'!$E$26,IF($Q114=3,'3 PlantsCodes'!$E$28,IF($Q114=4,'3 PlantsCodes'!$E$29,1)))*IF($R114=1,'3 PlantsCodes'!$E$31,IF($R114=2,'3 PlantsCodes'!$E$32)))</f>
        <v>0.5093812531098364</v>
      </c>
      <c r="BJ114" s="21">
        <f>VLOOKUP($C114,[2]Paris!$AB$6:$AZ$40,$T114)</f>
        <v>4.6961208422619078</v>
      </c>
      <c r="BK114" s="21">
        <f>VLOOKUP($C114,[2]Paris!$B$7:$Y$40,18)</f>
        <v>11.353794285713454</v>
      </c>
      <c r="BL114" s="21">
        <f>VLOOKUP($C114,[2]Paris!$B$7:$AA$40,26)</f>
        <v>4.817897445449181</v>
      </c>
      <c r="BM114" s="22">
        <f>IF($V114=1,-[4]SFH!$E$7,0)</f>
        <v>0</v>
      </c>
      <c r="BN114" s="63" t="s">
        <v>38</v>
      </c>
      <c r="BO114" s="21">
        <f>IF($N114&gt;0,VLOOKUP($C114,[1]Paris!$AB$7:$AN$40,$N114))/((IF($P114=1,'3 PlantsCodes'!$D$26,IF($P114=2,'3 PlantsCodes'!$D$27,IF($P114=3,'3 PlantsCodes'!$D$28,IF($P114=4,'3 PlantsCodes'!D107)))))*IF($R114=1,'3 PlantsCodes'!$D$31,IF(FR_Paris!$R114=2,'3 PlantsCodes'!$D$32)))</f>
        <v>5.8215400535556423</v>
      </c>
      <c r="BP114" s="21">
        <f>IF($O114&gt;0,VLOOKUP($C114,[1]Paris!$AB$7:$AN$40,$O114),0)/(IF($Q114=1,'3 PlantsCodes'!$E$26,IF($Q114=3,'3 PlantsCodes'!$E$28,IF($Q114=4,'3 PlantsCodes'!$E$29,1)))*IF($R114=1,'3 PlantsCodes'!$E$31,IF($R114=2,'3 PlantsCodes'!$E$32)))</f>
        <v>0.12989502762807206</v>
      </c>
      <c r="BQ114" s="21">
        <f>VLOOKUP($C114,[1]Paris!$AB$6:$AZ$40,$T114)</f>
        <v>6.9341923792916864</v>
      </c>
      <c r="BR114" s="21">
        <f>VLOOKUP($C114,[1]Paris!$B$7:$Y$40,18)</f>
        <v>11.676460606061633</v>
      </c>
      <c r="BS114" s="21">
        <f>VLOOKUP($C114,[1]Paris!$B$7:$AA$40,26)</f>
        <v>4.905863815603583</v>
      </c>
      <c r="BT114" s="22">
        <f>IF($V114=1,-[4]AB!$E$7,0)</f>
        <v>0</v>
      </c>
      <c r="BU114" s="63" t="s">
        <v>38</v>
      </c>
    </row>
    <row r="115" spans="1:73" x14ac:dyDescent="0.25">
      <c r="A115" s="195"/>
      <c r="B115" s="18">
        <v>18</v>
      </c>
      <c r="C115" s="26">
        <f t="shared" ref="C115:W115" si="111">IF(C85="","",C85)</f>
        <v>32</v>
      </c>
      <c r="D115" s="55" t="str">
        <f t="shared" si="111"/>
        <v>+</v>
      </c>
      <c r="E115" s="55" t="str">
        <f t="shared" si="111"/>
        <v>o+</v>
      </c>
      <c r="F115" s="54" t="str">
        <f t="shared" si="111"/>
        <v>+</v>
      </c>
      <c r="G115" s="54" t="str">
        <f t="shared" si="111"/>
        <v>o</v>
      </c>
      <c r="H115" s="54">
        <f t="shared" si="111"/>
        <v>0</v>
      </c>
      <c r="I115" s="54">
        <f t="shared" si="111"/>
        <v>4</v>
      </c>
      <c r="J115" s="54">
        <f t="shared" si="111"/>
        <v>3</v>
      </c>
      <c r="K115" s="54">
        <f t="shared" si="111"/>
        <v>2</v>
      </c>
      <c r="L115" s="54">
        <f t="shared" si="111"/>
        <v>1</v>
      </c>
      <c r="M115" s="54">
        <f t="shared" si="111"/>
        <v>4321</v>
      </c>
      <c r="N115" s="54">
        <f t="shared" si="111"/>
        <v>8</v>
      </c>
      <c r="O115" s="54">
        <f t="shared" si="111"/>
        <v>13</v>
      </c>
      <c r="P115" s="54">
        <f t="shared" si="111"/>
        <v>1</v>
      </c>
      <c r="Q115" s="54">
        <f t="shared" si="111"/>
        <v>1</v>
      </c>
      <c r="R115" s="54">
        <f t="shared" si="111"/>
        <v>2</v>
      </c>
      <c r="S115" s="54" t="str">
        <f t="shared" si="111"/>
        <v>o</v>
      </c>
      <c r="T115" s="26">
        <f t="shared" si="111"/>
        <v>23</v>
      </c>
      <c r="U115" s="54">
        <f t="shared" si="111"/>
        <v>1</v>
      </c>
      <c r="V115" s="54">
        <f t="shared" si="111"/>
        <v>1</v>
      </c>
      <c r="W115" s="19" t="str">
        <f t="shared" si="111"/>
        <v/>
      </c>
      <c r="X115" s="23">
        <f>IF(X85&gt;0,VLOOKUP(X85,'[3]2020_Envelope'!$BH$6:$CR$128,10),"")</f>
        <v>26.412267281105994</v>
      </c>
      <c r="Y115" s="23">
        <f>IF(Y85&gt;0,VLOOKUP(Y85,'[3]2020_Envelope'!$BH$6:$CR$128,10),"")</f>
        <v>88.346315814528907</v>
      </c>
      <c r="Z115" s="23">
        <f>IF(Z85&gt;0,VLOOKUP(Z85,'[3]2020_Envelope'!$BH$6:$CR$128,10),"")</f>
        <v>47.766866359447</v>
      </c>
      <c r="AA115" s="23">
        <f>IF(AA85&gt;0,VLOOKUP(AA85,'[3]2020_Envelope'!$BH$6:$CR$128,10),"")</f>
        <v>87.037196616541365</v>
      </c>
      <c r="AB115" s="23">
        <f>IF(AB85&gt;0,VLOOKUP(AB85,'[3]2020_Envelope'!$BH$6:$CR$128,10),"")</f>
        <v>60.241199315438315</v>
      </c>
      <c r="AC115" s="23">
        <f>IF(AC85&gt;0,VLOOKUP(AC85,'[3]2020_Envelope'!$BH$6:$CR$128,10),"")</f>
        <v>28.091750976111129</v>
      </c>
      <c r="AD115" s="22" t="str">
        <f>IF(AD85&gt;0,VLOOKUP(AD85,'[3]2020_HVAC'!$EY$7:$KA$83,50),"")</f>
        <v/>
      </c>
      <c r="AE115" s="22" t="str">
        <f>IF(AE85&gt;0,VLOOKUP(AE85,'[3]2020_HVAC'!$EY$7:$KA$83,50),"")</f>
        <v/>
      </c>
      <c r="AF115" s="22" t="str">
        <f>IF(AF85&gt;0,VLOOKUP(AF85,'[3]2020_HVAC'!$EY$7:$KA$83,50),"")</f>
        <v/>
      </c>
      <c r="AG115" s="61">
        <f>VLOOKUP($C115,[2]Performance!$A$3:$K$36,5)</f>
        <v>2</v>
      </c>
      <c r="AH115" s="61">
        <f t="shared" si="92"/>
        <v>52</v>
      </c>
      <c r="AI115" s="22">
        <f>IF(AI85&gt;0,VLOOKUP(AI85,'[3]2020_HVAC'!$EY$7:$KA$83,AH115),"")</f>
        <v>40.076261938399881</v>
      </c>
      <c r="AJ115" s="22" t="str">
        <f>IF(AJ85&gt;0,VLOOKUP(AJ85,'[3]2020_HVAC'!$EY$7:$KA$83,50),"")</f>
        <v/>
      </c>
      <c r="AK115" s="22">
        <f>IF(AK85&gt;0,VLOOKUP(AK85,'[3]2020_HVAC'!$EY$7:$KA$83,50),"")</f>
        <v>36.800000000000004</v>
      </c>
      <c r="AL115" s="22">
        <f>IF(AL85&gt;0,VLOOKUP(AL85,'[3]2020_HVAC'!$EY$7:$KA$83,50),"")</f>
        <v>3.975714285714286</v>
      </c>
      <c r="AM115" s="22">
        <f>IF(AM85&gt;0,VLOOKUP(AM85,'[3]2020_HVAC'!$EY$7:$KA$83,50),"")</f>
        <v>12.601371428571417</v>
      </c>
      <c r="AN115" s="22">
        <f>IF(AN85&gt;0,VLOOKUP(AN85,'[3]2020_HVAC'!$EY$7:$KA$83,50),"")</f>
        <v>27.09740609605911</v>
      </c>
      <c r="AO115" s="14">
        <f t="shared" si="93"/>
        <v>64182.489015668449</v>
      </c>
      <c r="AP115" s="23">
        <f>IF(AP85&gt;0,VLOOKUP(AP85,'[3]2020_Envelope'!$BH$6:$CR$128,11),"")</f>
        <v>12.780855436081243</v>
      </c>
      <c r="AQ115" s="23">
        <f>IF(AQ85&gt;0,VLOOKUP(AQ85,'[3]2020_Envelope'!$BH$6:$CR$128,11),"")</f>
        <v>36.63723425654738</v>
      </c>
      <c r="AR115" s="23">
        <f>IF(AR85&gt;0,VLOOKUP(AR85,'[3]2020_Envelope'!$BH$6:$CR$128,11),"")</f>
        <v>23.114313022700124</v>
      </c>
      <c r="AS115" s="23">
        <f>IF(AS85&gt;0,VLOOKUP(AS85,'[3]2020_Envelope'!$BH$6:$CR$128,11),"")</f>
        <v>42.45795598086125</v>
      </c>
      <c r="AT115" s="23">
        <f>IF(AT85&gt;0,VLOOKUP(AT85,'[3]2020_Envelope'!$BH$6:$CR$128,11),"")</f>
        <v>26.447845971348393</v>
      </c>
      <c r="AU115" s="23">
        <f>IF(AU85&gt;0,VLOOKUP(AU85,'[3]2020_Envelope'!$BH$6:$CR$128,11),"")</f>
        <v>12.942238961224028</v>
      </c>
      <c r="AV115" s="22" t="str">
        <f>IF(AV85&gt;0,VLOOKUP(AV85,'[3]2020_HVAC'!$EY$7:$KA$83,53),"")</f>
        <v/>
      </c>
      <c r="AW115" s="22" t="str">
        <f>IF(AW85&gt;0,VLOOKUP(AW85,'[3]2020_HVAC'!$EY$7:$KA$83,53),"")</f>
        <v/>
      </c>
      <c r="AX115" s="22" t="str">
        <f>IF(AX85&gt;0,VLOOKUP(AX85,'[3]2020_HVAC'!$EY$7:$KA$83,53),"")</f>
        <v/>
      </c>
      <c r="AY115" s="61">
        <f>VLOOKUP($C115,[1]Performance!$A$3:$K$36,5)</f>
        <v>2</v>
      </c>
      <c r="AZ115" s="61">
        <f t="shared" si="94"/>
        <v>55</v>
      </c>
      <c r="BA115" s="22">
        <f>IF(BA85&gt;0,VLOOKUP(BA85,'[3]2020_HVAC'!$EY$7:$KA$83,AZ115),"")</f>
        <v>18.466887109180924</v>
      </c>
      <c r="BB115" s="22" t="str">
        <f>IF(BB85&gt;0,VLOOKUP(BB85,'[3]2020_HVAC'!$EY$7:$KA$83,53),"")</f>
        <v/>
      </c>
      <c r="BC115" s="22">
        <f>IF(BC85&gt;0,VLOOKUP(BC85,'[3]2020_HVAC'!$EY$7:$KA$83,53),"")</f>
        <v>33.35</v>
      </c>
      <c r="BD115" s="22">
        <f>IF(BD85&gt;0,VLOOKUP(BD85,'[3]2020_HVAC'!$EY$7:$KA$83,53),"")</f>
        <v>0.28111111111111114</v>
      </c>
      <c r="BE115" s="22">
        <f>IF(BE85&gt;0,VLOOKUP(BE85,'[3]2020_HVAC'!$EY$7:$KA$83,53),"")</f>
        <v>17.686303030303016</v>
      </c>
      <c r="BF115" s="22">
        <f>IF(BF85&gt;0,VLOOKUP(BF85,'[3]2020_HVAC'!$EY$7:$KA$83,53),"")</f>
        <v>16.860608237547893</v>
      </c>
      <c r="BG115" s="14">
        <f t="shared" si="95"/>
        <v>238615.09958573632</v>
      </c>
      <c r="BH115" s="21">
        <f>IF($N115&gt;0,VLOOKUP($C115,[2]Paris!$AB$7:$AN$40,$N115))/((IF($P115=1,'3 PlantsCodes'!$D$26,IF($P115=2,'3 PlantsCodes'!$D$27,IF($P115=3,'3 PlantsCodes'!$D$28,IF($P115=4,'3 PlantsCodes'!#REF!)))))*IF($R115=1,'3 PlantsCodes'!$D$31,IF(FR_Paris!$R115=2,'3 PlantsCodes'!$D$32)))</f>
        <v>10.951450369082648</v>
      </c>
      <c r="BI115" s="21">
        <f>IF($O115&gt;0,VLOOKUP($C115,[2]Paris!$AB$7:$AN$40,$O115),0)/(IF($Q115=1,'3 PlantsCodes'!$E$26,IF($Q115=3,'3 PlantsCodes'!$E$28,IF($Q115=4,'3 PlantsCodes'!$E$29,1)))*IF($R115=1,'3 PlantsCodes'!$E$31,IF($R115=2,'3 PlantsCodes'!$E$32)))</f>
        <v>0.4982931236393881</v>
      </c>
      <c r="BJ115" s="21">
        <f>VLOOKUP($C115,[2]Paris!$AB$6:$AZ$40,$T115)</f>
        <v>2.7791768536005037</v>
      </c>
      <c r="BK115" s="21">
        <f>VLOOKUP($C115,[2]Paris!$B$7:$Y$40,18)</f>
        <v>11.353794285713454</v>
      </c>
      <c r="BL115" s="21">
        <f>VLOOKUP($C115,[2]Paris!$B$7:$AA$40,26)</f>
        <v>0.39556706348881582</v>
      </c>
      <c r="BM115" s="22">
        <f>IF($V115=1,-[4]SFH!$E$7,0)</f>
        <v>-16.12857142857143</v>
      </c>
      <c r="BN115" s="63" t="s">
        <v>38</v>
      </c>
      <c r="BO115" s="21">
        <f>IF($N115&gt;0,VLOOKUP($C115,[1]Paris!$AB$7:$AN$40,$N115))/((IF($P115=1,'3 PlantsCodes'!$D$26,IF($P115=2,'3 PlantsCodes'!$D$27,IF($P115=3,'3 PlantsCodes'!$D$28,IF($P115=4,'3 PlantsCodes'!D108)))))*IF($R115=1,'3 PlantsCodes'!$D$31,IF(FR_Paris!$R115=2,'3 PlantsCodes'!$D$32)))</f>
        <v>8.8461388912536165</v>
      </c>
      <c r="BP115" s="21">
        <f>IF($O115&gt;0,VLOOKUP($C115,[1]Paris!$AB$7:$AN$40,$O115),0)/(IF($Q115=1,'3 PlantsCodes'!$E$26,IF($Q115=3,'3 PlantsCodes'!$E$28,IF($Q115=4,'3 PlantsCodes'!$E$29,1)))*IF($R115=1,'3 PlantsCodes'!$E$31,IF($R115=2,'3 PlantsCodes'!$E$32)))</f>
        <v>0.12792338845133813</v>
      </c>
      <c r="BQ115" s="21">
        <f>VLOOKUP($C115,[1]Paris!$AB$6:$AZ$40,$T115)</f>
        <v>4.2378564124458729</v>
      </c>
      <c r="BR115" s="21">
        <f>VLOOKUP($C115,[1]Paris!$B$7:$Y$40,18)</f>
        <v>11.676460606061633</v>
      </c>
      <c r="BS115" s="21">
        <f>VLOOKUP($C115,[1]Paris!$B$7:$AA$40,26)</f>
        <v>0.38522458628052186</v>
      </c>
      <c r="BT115" s="22">
        <f>IF($V115=1,-[4]AB!$E$7,0)</f>
        <v>-10.186868686868687</v>
      </c>
      <c r="BU115" s="63" t="s">
        <v>38</v>
      </c>
    </row>
    <row r="116" spans="1:73" x14ac:dyDescent="0.25">
      <c r="A116" s="195"/>
      <c r="B116" s="18">
        <v>19</v>
      </c>
      <c r="C116" s="26">
        <f t="shared" ref="C116:W116" si="112">IF(C86="","",C86)</f>
        <v>34</v>
      </c>
      <c r="D116" s="55" t="str">
        <f t="shared" si="112"/>
        <v>+</v>
      </c>
      <c r="E116" s="55" t="str">
        <f t="shared" si="112"/>
        <v>o+</v>
      </c>
      <c r="F116" s="54" t="str">
        <f t="shared" si="112"/>
        <v>+</v>
      </c>
      <c r="G116" s="54" t="str">
        <f t="shared" si="112"/>
        <v>o</v>
      </c>
      <c r="H116" s="54">
        <f t="shared" si="112"/>
        <v>1</v>
      </c>
      <c r="I116" s="54">
        <f t="shared" si="112"/>
        <v>4</v>
      </c>
      <c r="J116" s="54">
        <f t="shared" si="112"/>
        <v>3</v>
      </c>
      <c r="K116" s="54">
        <f t="shared" si="112"/>
        <v>2</v>
      </c>
      <c r="L116" s="54">
        <f t="shared" si="112"/>
        <v>2</v>
      </c>
      <c r="M116" s="54">
        <f t="shared" si="112"/>
        <v>4322</v>
      </c>
      <c r="N116" s="54">
        <f t="shared" si="112"/>
        <v>8</v>
      </c>
      <c r="O116" s="54">
        <f t="shared" si="112"/>
        <v>13</v>
      </c>
      <c r="P116" s="54">
        <f t="shared" si="112"/>
        <v>1</v>
      </c>
      <c r="Q116" s="54">
        <f t="shared" si="112"/>
        <v>1</v>
      </c>
      <c r="R116" s="54">
        <f t="shared" si="112"/>
        <v>2</v>
      </c>
      <c r="S116" s="54" t="str">
        <f t="shared" si="112"/>
        <v>o</v>
      </c>
      <c r="T116" s="26">
        <f t="shared" si="112"/>
        <v>23</v>
      </c>
      <c r="U116" s="54">
        <f t="shared" si="112"/>
        <v>1</v>
      </c>
      <c r="V116" s="54">
        <f t="shared" si="112"/>
        <v>1</v>
      </c>
      <c r="W116" s="19" t="str">
        <f t="shared" si="112"/>
        <v/>
      </c>
      <c r="X116" s="23">
        <f>IF(X86&gt;0,VLOOKUP(X86,'[3]2020_Envelope'!$BH$6:$CR$128,10),"")</f>
        <v>26.412267281105994</v>
      </c>
      <c r="Y116" s="23">
        <f>IF(Y86&gt;0,VLOOKUP(Y86,'[3]2020_Envelope'!$BH$6:$CR$128,10),"")</f>
        <v>88.346315814528907</v>
      </c>
      <c r="Z116" s="23">
        <f>IF(Z86&gt;0,VLOOKUP(Z86,'[3]2020_Envelope'!$BH$6:$CR$128,10),"")</f>
        <v>47.766866359447</v>
      </c>
      <c r="AA116" s="23">
        <f>IF(AA86&gt;0,VLOOKUP(AA86,'[3]2020_Envelope'!$BH$6:$CR$128,10),"")</f>
        <v>87.037196616541365</v>
      </c>
      <c r="AB116" s="23">
        <f>IF(AB86&gt;0,VLOOKUP(AB86,'[3]2020_Envelope'!$BH$6:$CR$128,10),"")</f>
        <v>60.241199315438315</v>
      </c>
      <c r="AC116" s="23">
        <f>IF(AC86&gt;0,VLOOKUP(AC86,'[3]2020_Envelope'!$BH$6:$CR$128,10),"")</f>
        <v>28.091750976111129</v>
      </c>
      <c r="AD116" s="22">
        <f>IF(AD86&gt;0,VLOOKUP(AD86,'[3]2020_HVAC'!$EY$7:$KA$83,50),"")</f>
        <v>11.500000000000002</v>
      </c>
      <c r="AE116" s="22">
        <f>IF(AE86&gt;0,VLOOKUP(AE86,'[3]2020_HVAC'!$EY$7:$KA$83,50),"")</f>
        <v>11.27</v>
      </c>
      <c r="AF116" s="22" t="str">
        <f>IF(AF86&gt;0,VLOOKUP(AF86,'[3]2020_HVAC'!$EY$7:$KA$83,50),"")</f>
        <v/>
      </c>
      <c r="AG116" s="61">
        <f>VLOOKUP($C116,[2]Performance!$A$3:$K$36,5)</f>
        <v>2</v>
      </c>
      <c r="AH116" s="61">
        <f t="shared" si="92"/>
        <v>52</v>
      </c>
      <c r="AI116" s="22">
        <f>IF(AI86&gt;0,VLOOKUP(AI86,'[3]2020_HVAC'!$EY$7:$KA$83,AH116),"")</f>
        <v>40.076261938399881</v>
      </c>
      <c r="AJ116" s="22" t="str">
        <f>IF(AJ86&gt;0,VLOOKUP(AJ86,'[3]2020_HVAC'!$EY$7:$KA$83,50),"")</f>
        <v/>
      </c>
      <c r="AK116" s="22">
        <f>IF(AK86&gt;0,VLOOKUP(AK86,'[3]2020_HVAC'!$EY$7:$KA$83,50),"")</f>
        <v>36.800000000000004</v>
      </c>
      <c r="AL116" s="22">
        <f>IF(AL86&gt;0,VLOOKUP(AL86,'[3]2020_HVAC'!$EY$7:$KA$83,50),"")</f>
        <v>3.975714285714286</v>
      </c>
      <c r="AM116" s="22">
        <f>IF(AM86&gt;0,VLOOKUP(AM86,'[3]2020_HVAC'!$EY$7:$KA$83,50),"")</f>
        <v>12.601371428571417</v>
      </c>
      <c r="AN116" s="22">
        <f>IF(AN86&gt;0,VLOOKUP(AN86,'[3]2020_HVAC'!$EY$7:$KA$83,50),"")</f>
        <v>27.09740609605911</v>
      </c>
      <c r="AO116" s="14">
        <f t="shared" si="93"/>
        <v>67370.289015668444</v>
      </c>
      <c r="AP116" s="23">
        <f>IF(AP86&gt;0,VLOOKUP(AP86,'[3]2020_Envelope'!$BH$6:$CR$128,11),"")</f>
        <v>12.780855436081243</v>
      </c>
      <c r="AQ116" s="23">
        <f>IF(AQ86&gt;0,VLOOKUP(AQ86,'[3]2020_Envelope'!$BH$6:$CR$128,11),"")</f>
        <v>36.63723425654738</v>
      </c>
      <c r="AR116" s="23">
        <f>IF(AR86&gt;0,VLOOKUP(AR86,'[3]2020_Envelope'!$BH$6:$CR$128,11),"")</f>
        <v>23.114313022700124</v>
      </c>
      <c r="AS116" s="23">
        <f>IF(AS86&gt;0,VLOOKUP(AS86,'[3]2020_Envelope'!$BH$6:$CR$128,11),"")</f>
        <v>42.45795598086125</v>
      </c>
      <c r="AT116" s="23">
        <f>IF(AT86&gt;0,VLOOKUP(AT86,'[3]2020_Envelope'!$BH$6:$CR$128,11),"")</f>
        <v>26.447845971348393</v>
      </c>
      <c r="AU116" s="23">
        <f>IF(AU86&gt;0,VLOOKUP(AU86,'[3]2020_Envelope'!$BH$6:$CR$128,11),"")</f>
        <v>12.942238961224028</v>
      </c>
      <c r="AV116" s="22">
        <f>IF(AV86&gt;0,VLOOKUP(AV86,'[3]2020_HVAC'!$EY$7:$KA$83,53),"")</f>
        <v>12.942727272727272</v>
      </c>
      <c r="AW116" s="22">
        <f>IF(AW86&gt;0,VLOOKUP(AW86,'[3]2020_HVAC'!$EY$7:$KA$83,53),"")</f>
        <v>8.4559151515151516</v>
      </c>
      <c r="AX116" s="22" t="str">
        <f>IF(AX86&gt;0,VLOOKUP(AX86,'[3]2020_HVAC'!$EY$7:$KA$83,53),"")</f>
        <v/>
      </c>
      <c r="AY116" s="61">
        <f>VLOOKUP($C116,[1]Performance!$A$3:$K$36,5)</f>
        <v>2</v>
      </c>
      <c r="AZ116" s="61">
        <f t="shared" si="94"/>
        <v>55</v>
      </c>
      <c r="BA116" s="22">
        <f>IF(BA86&gt;0,VLOOKUP(BA86,'[3]2020_HVAC'!$EY$7:$KA$83,AZ116),"")</f>
        <v>18.466887109180924</v>
      </c>
      <c r="BB116" s="22" t="str">
        <f>IF(BB86&gt;0,VLOOKUP(BB86,'[3]2020_HVAC'!$EY$7:$KA$83,53),"")</f>
        <v/>
      </c>
      <c r="BC116" s="22">
        <f>IF(BC86&gt;0,VLOOKUP(BC86,'[3]2020_HVAC'!$EY$7:$KA$83,53),"")</f>
        <v>33.35</v>
      </c>
      <c r="BD116" s="22">
        <f>IF(BD86&gt;0,VLOOKUP(BD86,'[3]2020_HVAC'!$EY$7:$KA$83,53),"")</f>
        <v>0.28111111111111114</v>
      </c>
      <c r="BE116" s="22">
        <f>IF(BE86&gt;0,VLOOKUP(BE86,'[3]2020_HVAC'!$EY$7:$KA$83,53),"")</f>
        <v>17.686303030303016</v>
      </c>
      <c r="BF116" s="22">
        <f>IF(BF86&gt;0,VLOOKUP(BF86,'[3]2020_HVAC'!$EY$7:$KA$83,53),"")</f>
        <v>16.860608237547893</v>
      </c>
      <c r="BG116" s="14">
        <f t="shared" si="95"/>
        <v>259799.75558573627</v>
      </c>
      <c r="BH116" s="21">
        <f>IF($N116&gt;0,VLOOKUP($C116,[2]Paris!$AB$7:$AN$40,$N116))/((IF($P116=1,'3 PlantsCodes'!$D$26,IF($P116=2,'3 PlantsCodes'!$D$27,IF($P116=3,'3 PlantsCodes'!$D$28,IF($P116=4,'3 PlantsCodes'!#REF!)))))*IF($R116=1,'3 PlantsCodes'!$D$31,IF(FR_Paris!$R116=2,'3 PlantsCodes'!$D$32)))</f>
        <v>7.9516187777997427</v>
      </c>
      <c r="BI116" s="21">
        <f>IF($O116&gt;0,VLOOKUP($C116,[2]Paris!$AB$7:$AN$40,$O116),0)/(IF($Q116=1,'3 PlantsCodes'!$E$26,IF($Q116=3,'3 PlantsCodes'!$E$28,IF($Q116=4,'3 PlantsCodes'!$E$29,1)))*IF($R116=1,'3 PlantsCodes'!$E$31,IF($R116=2,'3 PlantsCodes'!$E$32)))</f>
        <v>0.5093812531098364</v>
      </c>
      <c r="BJ116" s="21">
        <f>VLOOKUP($C116,[2]Paris!$AB$6:$AZ$40,$T116)</f>
        <v>2.8546303447737098</v>
      </c>
      <c r="BK116" s="21">
        <f>VLOOKUP($C116,[2]Paris!$B$7:$Y$40,18)</f>
        <v>11.353794285713454</v>
      </c>
      <c r="BL116" s="21">
        <f>VLOOKUP($C116,[2]Paris!$B$7:$AA$40,26)</f>
        <v>4.817897445449181</v>
      </c>
      <c r="BM116" s="22">
        <f>IF($V116=1,-[4]SFH!$E$7,0)</f>
        <v>-16.12857142857143</v>
      </c>
      <c r="BN116" s="63" t="s">
        <v>38</v>
      </c>
      <c r="BO116" s="21">
        <f>IF($N116&gt;0,VLOOKUP($C116,[1]Paris!$AB$7:$AN$40,$N116))/((IF($P116=1,'3 PlantsCodes'!$D$26,IF($P116=2,'3 PlantsCodes'!$D$27,IF($P116=3,'3 PlantsCodes'!$D$28,IF($P116=4,'3 PlantsCodes'!D109)))))*IF($R116=1,'3 PlantsCodes'!$D$31,IF(FR_Paris!$R116=2,'3 PlantsCodes'!$D$32)))</f>
        <v>5.8215400535556423</v>
      </c>
      <c r="BP116" s="21">
        <f>IF($O116&gt;0,VLOOKUP($C116,[1]Paris!$AB$7:$AN$40,$O116),0)/(IF($Q116=1,'3 PlantsCodes'!$E$26,IF($Q116=3,'3 PlantsCodes'!$E$28,IF($Q116=4,'3 PlantsCodes'!$E$29,1)))*IF($R116=1,'3 PlantsCodes'!$E$31,IF($R116=2,'3 PlantsCodes'!$E$32)))</f>
        <v>0.12989502762807206</v>
      </c>
      <c r="BQ116" s="21">
        <f>VLOOKUP($C116,[1]Paris!$AB$6:$AZ$40,$T116)</f>
        <v>4.3287440434301727</v>
      </c>
      <c r="BR116" s="21">
        <f>VLOOKUP($C116,[1]Paris!$B$7:$Y$40,18)</f>
        <v>11.676460606061633</v>
      </c>
      <c r="BS116" s="21">
        <f>VLOOKUP($C116,[1]Paris!$B$7:$AA$40,26)</f>
        <v>4.905863815603583</v>
      </c>
      <c r="BT116" s="22">
        <f>IF($V116=1,-[4]AB!$E$7,0)</f>
        <v>-10.186868686868687</v>
      </c>
      <c r="BU116" s="63" t="s">
        <v>38</v>
      </c>
    </row>
    <row r="117" spans="1:73" x14ac:dyDescent="0.25">
      <c r="A117" s="195"/>
      <c r="B117" s="18">
        <v>20</v>
      </c>
      <c r="C117" s="26">
        <f t="shared" ref="C117:V117" si="113">IF(C87="","",C87)</f>
        <v>14</v>
      </c>
      <c r="D117" s="55" t="str">
        <f t="shared" si="113"/>
        <v/>
      </c>
      <c r="E117" s="55" t="str">
        <f t="shared" si="113"/>
        <v/>
      </c>
      <c r="F117" s="54" t="str">
        <f t="shared" si="113"/>
        <v/>
      </c>
      <c r="G117" s="54" t="str">
        <f t="shared" si="113"/>
        <v/>
      </c>
      <c r="H117" s="54">
        <f t="shared" si="113"/>
        <v>0</v>
      </c>
      <c r="I117" s="54">
        <f t="shared" si="113"/>
        <v>2</v>
      </c>
      <c r="J117" s="54">
        <f t="shared" si="113"/>
        <v>3</v>
      </c>
      <c r="K117" s="54">
        <f t="shared" si="113"/>
        <v>2</v>
      </c>
      <c r="L117" s="54">
        <f t="shared" si="113"/>
        <v>1</v>
      </c>
      <c r="M117" s="54">
        <f t="shared" si="113"/>
        <v>2321</v>
      </c>
      <c r="N117" s="54">
        <f t="shared" si="113"/>
        <v>9</v>
      </c>
      <c r="O117" s="54">
        <f t="shared" si="113"/>
        <v>0</v>
      </c>
      <c r="P117" s="54">
        <f t="shared" si="113"/>
        <v>2</v>
      </c>
      <c r="Q117" s="54">
        <f t="shared" si="113"/>
        <v>0</v>
      </c>
      <c r="R117" s="54">
        <f t="shared" si="113"/>
        <v>2</v>
      </c>
      <c r="S117" s="54" t="str">
        <f t="shared" si="113"/>
        <v>o</v>
      </c>
      <c r="T117" s="26">
        <f t="shared" si="113"/>
        <v>18</v>
      </c>
      <c r="U117" s="54">
        <f t="shared" si="113"/>
        <v>0</v>
      </c>
      <c r="V117" s="54">
        <f t="shared" si="113"/>
        <v>0</v>
      </c>
      <c r="W117" s="19"/>
      <c r="X117" s="23">
        <f>IF(X87&gt;0,VLOOKUP(X87,'[3]2020_Envelope'!$BH$6:$CR$128,10),"")</f>
        <v>25.28834101382488</v>
      </c>
      <c r="Y117" s="23">
        <f>IF(Y87&gt;0,VLOOKUP(Y87,'[3]2020_Envelope'!$BH$6:$CR$128,10),"")</f>
        <v>75.725413555310482</v>
      </c>
      <c r="Z117" s="23">
        <f>IF(Z87&gt;0,VLOOKUP(Z87,'[3]2020_Envelope'!$BH$6:$CR$128,10),"")</f>
        <v>46.080976958525333</v>
      </c>
      <c r="AA117" s="23">
        <f>IF(AA87&gt;0,VLOOKUP(AA87,'[3]2020_Envelope'!$BH$6:$CR$128,10),"")</f>
        <v>87.037196616541365</v>
      </c>
      <c r="AB117" s="23">
        <f>IF(AB87&gt;0,VLOOKUP(AB87,'[3]2020_Envelope'!$BH$6:$CR$128,10),"")</f>
        <v>60.241199315438315</v>
      </c>
      <c r="AC117" s="23">
        <f>IF(AC87&gt;0,VLOOKUP(AC87,'[3]2020_Envelope'!$BH$6:$CR$128,10),"")</f>
        <v>28.091750976111129</v>
      </c>
      <c r="AD117" s="22" t="str">
        <f>IF(AD87&gt;0,VLOOKUP(AD87,'[3]2020_HVAC'!$EY$7:$KA$83,50),"")</f>
        <v/>
      </c>
      <c r="AE117" s="22" t="str">
        <f>IF(AE87&gt;0,VLOOKUP(AE87,'[3]2020_HVAC'!$EY$7:$KA$83,50),"")</f>
        <v/>
      </c>
      <c r="AF117" s="22" t="str">
        <f>IF(AF87&gt;0,VLOOKUP(AF87,'[3]2020_HVAC'!$EY$7:$KA$83,50),"")</f>
        <v/>
      </c>
      <c r="AG117" s="61">
        <f>VLOOKUP($C117,[2]Performance!$A$3:$K$36,5)</f>
        <v>2</v>
      </c>
      <c r="AH117" s="61">
        <f t="shared" si="92"/>
        <v>52</v>
      </c>
      <c r="AI117" s="22">
        <f>IF(AI87&gt;0,VLOOKUP(AI87,'[3]2020_HVAC'!$EY$7:$KA$83,AH117),"")</f>
        <v>5.6326530612244898</v>
      </c>
      <c r="AJ117" s="22" t="str">
        <f>IF(AJ87&gt;0,VLOOKUP(AJ87,'[3]2020_HVAC'!$EY$7:$KA$83,50),"")</f>
        <v/>
      </c>
      <c r="AK117" s="22">
        <f>IF(AK87&gt;0,VLOOKUP(AK87,'[3]2020_HVAC'!$EY$7:$KA$83,50),"")</f>
        <v>17.25</v>
      </c>
      <c r="AL117" s="22">
        <f>IF(AL87&gt;0,VLOOKUP(AL87,'[3]2020_HVAC'!$EY$7:$KA$83,50),"")</f>
        <v>3.975714285714286</v>
      </c>
      <c r="AM117" s="22" t="str">
        <f>IF(AM87&gt;0,VLOOKUP(AM87,'[3]2020_HVAC'!$EY$7:$KA$83,50),"")</f>
        <v/>
      </c>
      <c r="AN117" s="22" t="str">
        <f>IF(AN87&gt;0,VLOOKUP(AN87,'[3]2020_HVAC'!$EY$7:$KA$83,50),"")</f>
        <v/>
      </c>
      <c r="AO117" s="14">
        <f t="shared" ref="AO117:AO124" si="114">(SUM(X117:AF117)+SUM(AI117:AN117))*$AO$5</f>
        <v>48905.254409576643</v>
      </c>
      <c r="AP117" s="23">
        <f>IF(AP87&gt;0,VLOOKUP(AP87,'[3]2020_Envelope'!$BH$6:$CR$128,11),"")</f>
        <v>12.236989247311827</v>
      </c>
      <c r="AQ117" s="23">
        <f>IF(AQ87&gt;0,VLOOKUP(AQ87,'[3]2020_Envelope'!$BH$6:$CR$128,11),"")</f>
        <v>31.403343648469178</v>
      </c>
      <c r="AR117" s="23">
        <f>IF(AR87&gt;0,VLOOKUP(AR87,'[3]2020_Envelope'!$BH$6:$CR$128,11),"")</f>
        <v>22.298513739545996</v>
      </c>
      <c r="AS117" s="23">
        <f>IF(AS87&gt;0,VLOOKUP(AS87,'[3]2020_Envelope'!$BH$6:$CR$128,11),"")</f>
        <v>42.45795598086125</v>
      </c>
      <c r="AT117" s="23">
        <f>IF(AT87&gt;0,VLOOKUP(AT87,'[3]2020_Envelope'!$BH$6:$CR$128,11),"")</f>
        <v>26.447845971348393</v>
      </c>
      <c r="AU117" s="23">
        <f>IF(AU87&gt;0,VLOOKUP(AU87,'[3]2020_Envelope'!$BH$6:$CR$128,11),"")</f>
        <v>12.942238961224028</v>
      </c>
      <c r="AV117" s="22" t="str">
        <f>IF(AV87&gt;0,VLOOKUP(AV87,'[3]2020_HVAC'!$EY$7:$KA$83,53),"")</f>
        <v/>
      </c>
      <c r="AW117" s="22" t="str">
        <f>IF(AW87&gt;0,VLOOKUP(AW87,'[3]2020_HVAC'!$EY$7:$KA$83,53),"")</f>
        <v/>
      </c>
      <c r="AX117" s="22" t="str">
        <f>IF(AX87&gt;0,VLOOKUP(AX87,'[3]2020_HVAC'!$EY$7:$KA$83,53),"")</f>
        <v/>
      </c>
      <c r="AY117" s="61">
        <f>VLOOKUP($C117,[1]Performance!$A$3:$K$36,5)</f>
        <v>2</v>
      </c>
      <c r="AZ117" s="61">
        <f t="shared" si="94"/>
        <v>55</v>
      </c>
      <c r="BA117" s="22">
        <f>IF(BA87&gt;0,VLOOKUP(BA87,'[3]2020_HVAC'!$EY$7:$KA$83,AZ117),"")</f>
        <v>3.5313131313131314</v>
      </c>
      <c r="BB117" s="22" t="str">
        <f>IF(BB87&gt;0,VLOOKUP(BB87,'[3]2020_HVAC'!$EY$7:$KA$83,53),"")</f>
        <v/>
      </c>
      <c r="BC117" s="22">
        <f>IF(BC87&gt;0,VLOOKUP(BC87,'[3]2020_HVAC'!$EY$7:$KA$83,53),"")</f>
        <v>12.65</v>
      </c>
      <c r="BD117" s="22">
        <f>IF(BD87&gt;0,VLOOKUP(BD87,'[3]2020_HVAC'!$EY$7:$KA$83,53),"")</f>
        <v>0.28111111111111114</v>
      </c>
      <c r="BE117" s="22" t="str">
        <f>IF(BE87&gt;0,VLOOKUP(BE87,'[3]2020_HVAC'!$EY$7:$KA$83,53),"")</f>
        <v/>
      </c>
      <c r="BF117" s="22" t="str">
        <f>IF(BF87&gt;0,VLOOKUP(BF87,'[3]2020_HVAC'!$EY$7:$KA$83,53),"")</f>
        <v/>
      </c>
      <c r="BG117" s="14">
        <f t="shared" ref="BG117:BG124" si="115">(SUM(AP117:AX117)+SUM(BA117:BF117))*$BG$5</f>
        <v>162606.81867327305</v>
      </c>
      <c r="BH117" s="21">
        <f>IF($N117&gt;0,VLOOKUP($C117,[2]Paris!$AB$7:$AN$40,$N117))/((IF($P117=1,'3 PlantsCodes'!$D$26,IF($P117=2,'3 PlantsCodes'!$D$27,IF($P117=3,'3 PlantsCodes'!$D$28,IF($P117=4,'3 PlantsCodes'!#REF!)))))*IF($R117=1,'3 PlantsCodes'!$D$31,IF(FR_Paris!$R117=2,'3 PlantsCodes'!$D$32)))</f>
        <v>53.696328520682918</v>
      </c>
      <c r="BI117" s="21">
        <f>IF($O117&gt;0,VLOOKUP($C117,[2]Paris!$AB$7:$AN$40,$O117),0)/(IF($Q117=1,'3 PlantsCodes'!$E$26,IF($Q117=3,'3 PlantsCodes'!$E$28,IF($Q117=4,'3 PlantsCodes'!$E$29,1)))*IF($R117=1,'3 PlantsCodes'!$E$31,IF($R117=2,'3 PlantsCodes'!$E$32)))</f>
        <v>0</v>
      </c>
      <c r="BJ117" s="21">
        <f>VLOOKUP($C117,[2]Paris!$AB$6:$AZ$40,$T117)</f>
        <v>15.72</v>
      </c>
      <c r="BK117" s="21">
        <f>VLOOKUP($C117,[2]Paris!$B$7:$Y$40,18)</f>
        <v>11.353794285713454</v>
      </c>
      <c r="BL117" s="21">
        <f>VLOOKUP($C117,[2]Paris!$B$7:$AA$40,26)</f>
        <v>0.41852839149549598</v>
      </c>
      <c r="BM117" s="22">
        <f>IF($V117=1,-[4]SFH!$E$7,0)</f>
        <v>0</v>
      </c>
      <c r="BN117" s="63" t="s">
        <v>38</v>
      </c>
      <c r="BO117" s="21">
        <f>IF($N117&gt;0,VLOOKUP($C117,[1]Paris!$AB$7:$AN$40,$N117))/((IF($P117=1,'3 PlantsCodes'!$D$26,IF($P117=2,'3 PlantsCodes'!$D$27,IF($P117=3,'3 PlantsCodes'!$D$28,IF($P117=4,'3 PlantsCodes'!D110)))))*IF($R117=1,'3 PlantsCodes'!$D$31,IF(FR_Paris!$R117=2,'3 PlantsCodes'!$D$32)))</f>
        <v>42.337406445383124</v>
      </c>
      <c r="BP117" s="21">
        <f>IF($O117&gt;0,VLOOKUP($C117,[1]Paris!$AB$7:$AN$40,$O117),0)/(IF($Q117=1,'3 PlantsCodes'!$E$26,IF($Q117=3,'3 PlantsCodes'!$E$28,IF($Q117=4,'3 PlantsCodes'!$E$29,1)))*IF($R117=1,'3 PlantsCodes'!$E$31,IF($R117=2,'3 PlantsCodes'!$E$32)))</f>
        <v>0</v>
      </c>
      <c r="BQ117" s="21">
        <f>VLOOKUP($C117,[1]Paris!$AB$6:$AZ$40,$T117)</f>
        <v>24.27</v>
      </c>
      <c r="BR117" s="21">
        <f>VLOOKUP($C117,[1]Paris!$B$7:$Y$40,18)</f>
        <v>11.676460606061633</v>
      </c>
      <c r="BS117" s="21">
        <f>VLOOKUP($C117,[1]Paris!$B$7:$AA$40,26)</f>
        <v>0.39824326601616167</v>
      </c>
      <c r="BT117" s="22">
        <f>IF($V117=1,-[4]AB!$E$7,0)</f>
        <v>0</v>
      </c>
      <c r="BU117" s="63" t="s">
        <v>38</v>
      </c>
    </row>
    <row r="118" spans="1:73" x14ac:dyDescent="0.25">
      <c r="A118" s="195"/>
      <c r="B118" s="18">
        <v>21</v>
      </c>
      <c r="C118" s="26">
        <f t="shared" ref="C118:V118" si="116">IF(C88="","",C88)</f>
        <v>32</v>
      </c>
      <c r="D118" s="55" t="str">
        <f t="shared" si="116"/>
        <v/>
      </c>
      <c r="E118" s="55" t="str">
        <f t="shared" si="116"/>
        <v/>
      </c>
      <c r="F118" s="54" t="str">
        <f t="shared" si="116"/>
        <v/>
      </c>
      <c r="G118" s="54" t="str">
        <f t="shared" si="116"/>
        <v/>
      </c>
      <c r="H118" s="54">
        <f t="shared" si="116"/>
        <v>0</v>
      </c>
      <c r="I118" s="54">
        <f t="shared" si="116"/>
        <v>4</v>
      </c>
      <c r="J118" s="54">
        <f t="shared" si="116"/>
        <v>3</v>
      </c>
      <c r="K118" s="54">
        <f t="shared" si="116"/>
        <v>2</v>
      </c>
      <c r="L118" s="54">
        <f t="shared" si="116"/>
        <v>1</v>
      </c>
      <c r="M118" s="54">
        <f t="shared" si="116"/>
        <v>4321</v>
      </c>
      <c r="N118" s="54">
        <f t="shared" si="116"/>
        <v>9</v>
      </c>
      <c r="O118" s="54">
        <f t="shared" si="116"/>
        <v>0</v>
      </c>
      <c r="P118" s="54">
        <f t="shared" si="116"/>
        <v>2</v>
      </c>
      <c r="Q118" s="54">
        <f t="shared" si="116"/>
        <v>0</v>
      </c>
      <c r="R118" s="54">
        <f t="shared" si="116"/>
        <v>2</v>
      </c>
      <c r="S118" s="54" t="str">
        <f t="shared" si="116"/>
        <v>o</v>
      </c>
      <c r="T118" s="26">
        <f t="shared" si="116"/>
        <v>18</v>
      </c>
      <c r="U118" s="54">
        <f t="shared" si="116"/>
        <v>0</v>
      </c>
      <c r="V118" s="54">
        <f t="shared" si="116"/>
        <v>0</v>
      </c>
      <c r="W118" s="19"/>
      <c r="X118" s="23">
        <f>IF(X88&gt;0,VLOOKUP(X88,'[3]2020_Envelope'!$BH$6:$CR$128,10),"")</f>
        <v>26.412267281105994</v>
      </c>
      <c r="Y118" s="23">
        <f>IF(Y88&gt;0,VLOOKUP(Y88,'[3]2020_Envelope'!$BH$6:$CR$128,10),"")</f>
        <v>88.346315814528907</v>
      </c>
      <c r="Z118" s="23">
        <f>IF(Z88&gt;0,VLOOKUP(Z88,'[3]2020_Envelope'!$BH$6:$CR$128,10),"")</f>
        <v>47.766866359447</v>
      </c>
      <c r="AA118" s="23">
        <f>IF(AA88&gt;0,VLOOKUP(AA88,'[3]2020_Envelope'!$BH$6:$CR$128,10),"")</f>
        <v>87.037196616541365</v>
      </c>
      <c r="AB118" s="23">
        <f>IF(AB88&gt;0,VLOOKUP(AB88,'[3]2020_Envelope'!$BH$6:$CR$128,10),"")</f>
        <v>60.241199315438315</v>
      </c>
      <c r="AC118" s="23">
        <f>IF(AC88&gt;0,VLOOKUP(AC88,'[3]2020_Envelope'!$BH$6:$CR$128,10),"")</f>
        <v>28.091750976111129</v>
      </c>
      <c r="AD118" s="22" t="str">
        <f>IF(AD88&gt;0,VLOOKUP(AD88,'[3]2020_HVAC'!$EY$7:$KA$83,50),"")</f>
        <v/>
      </c>
      <c r="AE118" s="22" t="str">
        <f>IF(AE88&gt;0,VLOOKUP(AE88,'[3]2020_HVAC'!$EY$7:$KA$83,50),"")</f>
        <v/>
      </c>
      <c r="AF118" s="22" t="str">
        <f>IF(AF88&gt;0,VLOOKUP(AF88,'[3]2020_HVAC'!$EY$7:$KA$83,50),"")</f>
        <v/>
      </c>
      <c r="AG118" s="61">
        <f>VLOOKUP($C118,[2]Performance!$A$3:$K$36,5)</f>
        <v>2</v>
      </c>
      <c r="AH118" s="61">
        <f t="shared" si="92"/>
        <v>52</v>
      </c>
      <c r="AI118" s="22">
        <f>IF(AI88&gt;0,VLOOKUP(AI88,'[3]2020_HVAC'!$EY$7:$KA$83,AH118),"")</f>
        <v>5.6326530612244898</v>
      </c>
      <c r="AJ118" s="22" t="str">
        <f>IF(AJ88&gt;0,VLOOKUP(AJ88,'[3]2020_HVAC'!$EY$7:$KA$83,50),"")</f>
        <v/>
      </c>
      <c r="AK118" s="22">
        <f>IF(AK88&gt;0,VLOOKUP(AK88,'[3]2020_HVAC'!$EY$7:$KA$83,50),"")</f>
        <v>17.25</v>
      </c>
      <c r="AL118" s="22">
        <f>IF(AL88&gt;0,VLOOKUP(AL88,'[3]2020_HVAC'!$EY$7:$KA$83,50),"")</f>
        <v>3.975714285714286</v>
      </c>
      <c r="AM118" s="22" t="str">
        <f>IF(AM88&gt;0,VLOOKUP(AM88,'[3]2020_HVAC'!$EY$7:$KA$83,50),"")</f>
        <v/>
      </c>
      <c r="AN118" s="22" t="str">
        <f>IF(AN88&gt;0,VLOOKUP(AN88,'[3]2020_HVAC'!$EY$7:$KA$83,50),"")</f>
        <v/>
      </c>
      <c r="AO118" s="14">
        <f t="shared" si="114"/>
        <v>51065.554919415612</v>
      </c>
      <c r="AP118" s="23">
        <f>IF(AP88&gt;0,VLOOKUP(AP88,'[3]2020_Envelope'!$BH$6:$CR$128,11),"")</f>
        <v>12.780855436081243</v>
      </c>
      <c r="AQ118" s="23">
        <f>IF(AQ88&gt;0,VLOOKUP(AQ88,'[3]2020_Envelope'!$BH$6:$CR$128,11),"")</f>
        <v>36.63723425654738</v>
      </c>
      <c r="AR118" s="23">
        <f>IF(AR88&gt;0,VLOOKUP(AR88,'[3]2020_Envelope'!$BH$6:$CR$128,11),"")</f>
        <v>23.114313022700124</v>
      </c>
      <c r="AS118" s="23">
        <f>IF(AS88&gt;0,VLOOKUP(AS88,'[3]2020_Envelope'!$BH$6:$CR$128,11),"")</f>
        <v>42.45795598086125</v>
      </c>
      <c r="AT118" s="23">
        <f>IF(AT88&gt;0,VLOOKUP(AT88,'[3]2020_Envelope'!$BH$6:$CR$128,11),"")</f>
        <v>26.447845971348393</v>
      </c>
      <c r="AU118" s="23">
        <f>IF(AU88&gt;0,VLOOKUP(AU88,'[3]2020_Envelope'!$BH$6:$CR$128,11),"")</f>
        <v>12.942238961224028</v>
      </c>
      <c r="AV118" s="22" t="str">
        <f>IF(AV88&gt;0,VLOOKUP(AV88,'[3]2020_HVAC'!$EY$7:$KA$83,53),"")</f>
        <v/>
      </c>
      <c r="AW118" s="22" t="str">
        <f>IF(AW88&gt;0,VLOOKUP(AW88,'[3]2020_HVAC'!$EY$7:$KA$83,53),"")</f>
        <v/>
      </c>
      <c r="AX118" s="22" t="str">
        <f>IF(AX88&gt;0,VLOOKUP(AX88,'[3]2020_HVAC'!$EY$7:$KA$83,53),"")</f>
        <v/>
      </c>
      <c r="AY118" s="61">
        <f>VLOOKUP($C118,[1]Performance!$A$3:$K$36,5)</f>
        <v>2</v>
      </c>
      <c r="AZ118" s="61">
        <f t="shared" si="94"/>
        <v>55</v>
      </c>
      <c r="BA118" s="22">
        <f>IF(BA88&gt;0,VLOOKUP(BA88,'[3]2020_HVAC'!$EY$7:$KA$83,AZ118),"")</f>
        <v>3.5313131313131314</v>
      </c>
      <c r="BB118" s="22" t="str">
        <f>IF(BB88&gt;0,VLOOKUP(BB88,'[3]2020_HVAC'!$EY$7:$KA$83,53),"")</f>
        <v/>
      </c>
      <c r="BC118" s="22">
        <f>IF(BC88&gt;0,VLOOKUP(BC88,'[3]2020_HVAC'!$EY$7:$KA$83,53),"")</f>
        <v>12.65</v>
      </c>
      <c r="BD118" s="22">
        <f>IF(BD88&gt;0,VLOOKUP(BD88,'[3]2020_HVAC'!$EY$7:$KA$83,53),"")</f>
        <v>0.28111111111111114</v>
      </c>
      <c r="BE118" s="22" t="str">
        <f>IF(BE88&gt;0,VLOOKUP(BE88,'[3]2020_HVAC'!$EY$7:$KA$83,53),"")</f>
        <v/>
      </c>
      <c r="BF118" s="22" t="str">
        <f>IF(BF88&gt;0,VLOOKUP(BF88,'[3]2020_HVAC'!$EY$7:$KA$83,53),"")</f>
        <v/>
      </c>
      <c r="BG118" s="14">
        <f t="shared" si="115"/>
        <v>169134.43919247479</v>
      </c>
      <c r="BH118" s="21">
        <f>IF($N118&gt;0,VLOOKUP($C118,[2]Paris!$AB$7:$AN$40,$N118))/((IF($P118=1,'3 PlantsCodes'!$D$26,IF($P118=2,'3 PlantsCodes'!$D$27,IF($P118=3,'3 PlantsCodes'!$D$28,IF($P118=4,'3 PlantsCodes'!#REF!)))))*IF($R118=1,'3 PlantsCodes'!$D$31,IF(FR_Paris!$R118=2,'3 PlantsCodes'!$D$32)))</f>
        <v>39.679093180865777</v>
      </c>
      <c r="BI118" s="21">
        <f>IF($O118&gt;0,VLOOKUP($C118,[2]Paris!$AB$7:$AN$40,$O118),0)/(IF($Q118=1,'3 PlantsCodes'!$E$26,IF($Q118=3,'3 PlantsCodes'!$E$28,IF($Q118=4,'3 PlantsCodes'!$E$29,1)))*IF($R118=1,'3 PlantsCodes'!$E$31,IF($R118=2,'3 PlantsCodes'!$E$32)))</f>
        <v>0</v>
      </c>
      <c r="BJ118" s="21">
        <f>VLOOKUP($C118,[2]Paris!$AB$6:$AZ$40,$T118)</f>
        <v>15.72</v>
      </c>
      <c r="BK118" s="21">
        <f>VLOOKUP($C118,[2]Paris!$B$7:$Y$40,18)</f>
        <v>11.353794285713454</v>
      </c>
      <c r="BL118" s="21">
        <f>VLOOKUP($C118,[2]Paris!$B$7:$AA$40,26)</f>
        <v>0.39556706348881582</v>
      </c>
      <c r="BM118" s="22">
        <f>IF($V118=1,-[4]SFH!$E$7,0)</f>
        <v>0</v>
      </c>
      <c r="BN118" s="63" t="s">
        <v>38</v>
      </c>
      <c r="BO118" s="21">
        <f>IF($N118&gt;0,VLOOKUP($C118,[1]Paris!$AB$7:$AN$40,$N118))/((IF($P118=1,'3 PlantsCodes'!$D$26,IF($P118=2,'3 PlantsCodes'!$D$27,IF($P118=3,'3 PlantsCodes'!$D$28,IF($P118=4,'3 PlantsCodes'!D111)))))*IF($R118=1,'3 PlantsCodes'!$D$31,IF(FR_Paris!$R118=2,'3 PlantsCodes'!$D$32)))</f>
        <v>33.326249400919409</v>
      </c>
      <c r="BP118" s="21">
        <f>IF($O118&gt;0,VLOOKUP($C118,[1]Paris!$AB$7:$AN$40,$O118),0)/(IF($Q118=1,'3 PlantsCodes'!$E$26,IF($Q118=3,'3 PlantsCodes'!$E$28,IF($Q118=4,'3 PlantsCodes'!$E$29,1)))*IF($R118=1,'3 PlantsCodes'!$E$31,IF($R118=2,'3 PlantsCodes'!$E$32)))</f>
        <v>0</v>
      </c>
      <c r="BQ118" s="21">
        <f>VLOOKUP($C118,[1]Paris!$AB$6:$AZ$40,$T118)</f>
        <v>24.27</v>
      </c>
      <c r="BR118" s="21">
        <f>VLOOKUP($C118,[1]Paris!$B$7:$Y$40,18)</f>
        <v>11.676460606061633</v>
      </c>
      <c r="BS118" s="21">
        <f>VLOOKUP($C118,[1]Paris!$B$7:$AA$40,26)</f>
        <v>0.38522458628052186</v>
      </c>
      <c r="BT118" s="22">
        <f>IF($V118=1,-[4]AB!$E$7,0)</f>
        <v>0</v>
      </c>
      <c r="BU118" s="63" t="s">
        <v>38</v>
      </c>
    </row>
    <row r="119" spans="1:73" x14ac:dyDescent="0.25">
      <c r="A119" s="195"/>
      <c r="B119" s="18">
        <v>22</v>
      </c>
      <c r="C119" s="26">
        <f t="shared" ref="C119:V119" si="117">IF(C89="","",C89)</f>
        <v>34</v>
      </c>
      <c r="D119" s="55" t="str">
        <f t="shared" si="117"/>
        <v/>
      </c>
      <c r="E119" s="55" t="str">
        <f t="shared" si="117"/>
        <v/>
      </c>
      <c r="F119" s="54" t="str">
        <f t="shared" si="117"/>
        <v/>
      </c>
      <c r="G119" s="54" t="str">
        <f t="shared" si="117"/>
        <v/>
      </c>
      <c r="H119" s="54">
        <f t="shared" si="117"/>
        <v>1</v>
      </c>
      <c r="I119" s="54">
        <f t="shared" si="117"/>
        <v>4</v>
      </c>
      <c r="J119" s="54">
        <f t="shared" si="117"/>
        <v>3</v>
      </c>
      <c r="K119" s="54">
        <f t="shared" si="117"/>
        <v>2</v>
      </c>
      <c r="L119" s="54">
        <f t="shared" si="117"/>
        <v>2</v>
      </c>
      <c r="M119" s="54">
        <f t="shared" si="117"/>
        <v>4322</v>
      </c>
      <c r="N119" s="54">
        <f t="shared" si="117"/>
        <v>9</v>
      </c>
      <c r="O119" s="54">
        <f t="shared" si="117"/>
        <v>0</v>
      </c>
      <c r="P119" s="54">
        <f t="shared" si="117"/>
        <v>2</v>
      </c>
      <c r="Q119" s="54">
        <f t="shared" si="117"/>
        <v>0</v>
      </c>
      <c r="R119" s="54">
        <f t="shared" si="117"/>
        <v>2</v>
      </c>
      <c r="S119" s="54" t="str">
        <f t="shared" si="117"/>
        <v>o</v>
      </c>
      <c r="T119" s="26">
        <f t="shared" si="117"/>
        <v>24</v>
      </c>
      <c r="U119" s="54">
        <f t="shared" si="117"/>
        <v>1</v>
      </c>
      <c r="V119" s="54">
        <f t="shared" si="117"/>
        <v>1</v>
      </c>
      <c r="W119" s="19"/>
      <c r="X119" s="23">
        <f>IF(X89&gt;0,VLOOKUP(X89,'[3]2020_Envelope'!$BH$6:$CR$128,10),"")</f>
        <v>26.412267281105994</v>
      </c>
      <c r="Y119" s="23">
        <f>IF(Y89&gt;0,VLOOKUP(Y89,'[3]2020_Envelope'!$BH$6:$CR$128,10),"")</f>
        <v>88.346315814528907</v>
      </c>
      <c r="Z119" s="23">
        <f>IF(Z89&gt;0,VLOOKUP(Z89,'[3]2020_Envelope'!$BH$6:$CR$128,10),"")</f>
        <v>47.766866359447</v>
      </c>
      <c r="AA119" s="23">
        <f>IF(AA89&gt;0,VLOOKUP(AA89,'[3]2020_Envelope'!$BH$6:$CR$128,10),"")</f>
        <v>87.037196616541365</v>
      </c>
      <c r="AB119" s="23">
        <f>IF(AB89&gt;0,VLOOKUP(AB89,'[3]2020_Envelope'!$BH$6:$CR$128,10),"")</f>
        <v>60.241199315438315</v>
      </c>
      <c r="AC119" s="23">
        <f>IF(AC89&gt;0,VLOOKUP(AC89,'[3]2020_Envelope'!$BH$6:$CR$128,10),"")</f>
        <v>28.091750976111129</v>
      </c>
      <c r="AD119" s="22">
        <f>IF(AD89&gt;0,VLOOKUP(AD89,'[3]2020_HVAC'!$EY$7:$KA$83,50),"")</f>
        <v>11.500000000000002</v>
      </c>
      <c r="AE119" s="22">
        <f>IF(AE89&gt;0,VLOOKUP(AE89,'[3]2020_HVAC'!$EY$7:$KA$83,50),"")</f>
        <v>11.27</v>
      </c>
      <c r="AF119" s="22" t="str">
        <f>IF(AF89&gt;0,VLOOKUP(AF89,'[3]2020_HVAC'!$EY$7:$KA$83,50),"")</f>
        <v/>
      </c>
      <c r="AG119" s="61">
        <f>VLOOKUP($C119,[2]Performance!$A$3:$K$36,5)</f>
        <v>2</v>
      </c>
      <c r="AH119" s="61">
        <f t="shared" si="92"/>
        <v>52</v>
      </c>
      <c r="AI119" s="22">
        <f>IF(AI89&gt;0,VLOOKUP(AI89,'[3]2020_HVAC'!$EY$7:$KA$83,AH119),"")</f>
        <v>5.6326530612244898</v>
      </c>
      <c r="AJ119" s="22" t="str">
        <f>IF(AJ89&gt;0,VLOOKUP(AJ89,'[3]2020_HVAC'!$EY$7:$KA$83,50),"")</f>
        <v/>
      </c>
      <c r="AK119" s="22">
        <f>IF(AK89&gt;0,VLOOKUP(AK89,'[3]2020_HVAC'!$EY$7:$KA$83,50),"")</f>
        <v>17.25</v>
      </c>
      <c r="AL119" s="22">
        <f>IF(AL89&gt;0,VLOOKUP(AL89,'[3]2020_HVAC'!$EY$7:$KA$83,50),"")</f>
        <v>3.975714285714286</v>
      </c>
      <c r="AM119" s="22">
        <f>IF(AM89&gt;0,VLOOKUP(AM89,'[3]2020_HVAC'!$EY$7:$KA$83,50),"")</f>
        <v>12.601371428571417</v>
      </c>
      <c r="AN119" s="22">
        <f>IF(AN89&gt;0,VLOOKUP(AN89,'[3]2020_HVAC'!$EY$7:$KA$83,50),"")</f>
        <v>27.09740609605911</v>
      </c>
      <c r="AO119" s="14">
        <f t="shared" si="114"/>
        <v>59811.183772863878</v>
      </c>
      <c r="AP119" s="23">
        <f>IF(AP89&gt;0,VLOOKUP(AP89,'[3]2020_Envelope'!$BH$6:$CR$128,11),"")</f>
        <v>12.780855436081243</v>
      </c>
      <c r="AQ119" s="23">
        <f>IF(AQ89&gt;0,VLOOKUP(AQ89,'[3]2020_Envelope'!$BH$6:$CR$128,11),"")</f>
        <v>36.63723425654738</v>
      </c>
      <c r="AR119" s="23">
        <f>IF(AR89&gt;0,VLOOKUP(AR89,'[3]2020_Envelope'!$BH$6:$CR$128,11),"")</f>
        <v>23.114313022700124</v>
      </c>
      <c r="AS119" s="23">
        <f>IF(AS89&gt;0,VLOOKUP(AS89,'[3]2020_Envelope'!$BH$6:$CR$128,11),"")</f>
        <v>42.45795598086125</v>
      </c>
      <c r="AT119" s="23">
        <f>IF(AT89&gt;0,VLOOKUP(AT89,'[3]2020_Envelope'!$BH$6:$CR$128,11),"")</f>
        <v>26.447845971348393</v>
      </c>
      <c r="AU119" s="23">
        <f>IF(AU89&gt;0,VLOOKUP(AU89,'[3]2020_Envelope'!$BH$6:$CR$128,11),"")</f>
        <v>12.942238961224028</v>
      </c>
      <c r="AV119" s="22">
        <f>IF(AV89&gt;0,VLOOKUP(AV89,'[3]2020_HVAC'!$EY$7:$KA$83,53),"")</f>
        <v>12.942727272727272</v>
      </c>
      <c r="AW119" s="22">
        <f>IF(AW89&gt;0,VLOOKUP(AW89,'[3]2020_HVAC'!$EY$7:$KA$83,53),"")</f>
        <v>8.4559151515151516</v>
      </c>
      <c r="AX119" s="22" t="str">
        <f>IF(AX89&gt;0,VLOOKUP(AX89,'[3]2020_HVAC'!$EY$7:$KA$83,53),"")</f>
        <v/>
      </c>
      <c r="AY119" s="61">
        <f>VLOOKUP($C119,[1]Performance!$A$3:$K$36,5)</f>
        <v>2</v>
      </c>
      <c r="AZ119" s="61">
        <f t="shared" si="94"/>
        <v>55</v>
      </c>
      <c r="BA119" s="22">
        <f>IF(BA89&gt;0,VLOOKUP(BA89,'[3]2020_HVAC'!$EY$7:$KA$83,AZ119),"")</f>
        <v>3.5313131313131314</v>
      </c>
      <c r="BB119" s="22" t="str">
        <f>IF(BB89&gt;0,VLOOKUP(BB89,'[3]2020_HVAC'!$EY$7:$KA$83,53),"")</f>
        <v/>
      </c>
      <c r="BC119" s="22">
        <f>IF(BC89&gt;0,VLOOKUP(BC89,'[3]2020_HVAC'!$EY$7:$KA$83,53),"")</f>
        <v>12.65</v>
      </c>
      <c r="BD119" s="22">
        <f>IF(BD89&gt;0,VLOOKUP(BD89,'[3]2020_HVAC'!$EY$7:$KA$83,53),"")</f>
        <v>0.28111111111111114</v>
      </c>
      <c r="BE119" s="22">
        <f>IF(BE89&gt;0,VLOOKUP(BE89,'[3]2020_HVAC'!$EY$7:$KA$83,53),"")</f>
        <v>17.686303030303016</v>
      </c>
      <c r="BF119" s="22">
        <f>IF(BF89&gt;0,VLOOKUP(BF89,'[3]2020_HVAC'!$EY$7:$KA$83,53),"")</f>
        <v>16.860608237547893</v>
      </c>
      <c r="BG119" s="14">
        <f t="shared" si="115"/>
        <v>224520.53734764716</v>
      </c>
      <c r="BH119" s="21">
        <f>IF($N119&gt;0,VLOOKUP($C119,[2]Paris!$AB$7:$AN$40,$N119))/((IF($P119=1,'3 PlantsCodes'!$D$26,IF($P119=2,'3 PlantsCodes'!$D$27,IF($P119=3,'3 PlantsCodes'!$D$28,IF($P119=4,'3 PlantsCodes'!#REF!)))))*IF($R119=1,'3 PlantsCodes'!$D$31,IF(FR_Paris!$R119=2,'3 PlantsCodes'!$D$32)))</f>
        <v>28.04864951259793</v>
      </c>
      <c r="BI119" s="21">
        <f>IF($O119&gt;0,VLOOKUP($C119,[2]Paris!$AB$7:$AN$40,$O119),0)/(IF($Q119=1,'3 PlantsCodes'!$E$26,IF($Q119=3,'3 PlantsCodes'!$E$28,IF($Q119=4,'3 PlantsCodes'!$E$29,1)))*IF($R119=1,'3 PlantsCodes'!$E$31,IF($R119=2,'3 PlantsCodes'!$E$32)))</f>
        <v>0</v>
      </c>
      <c r="BJ119" s="21">
        <f>VLOOKUP($C119,[2]Paris!$AB$6:$AZ$40,$T119)</f>
        <v>9.555714285714286</v>
      </c>
      <c r="BK119" s="21">
        <f>VLOOKUP($C119,[2]Paris!$B$7:$Y$40,18)</f>
        <v>11.353794285713454</v>
      </c>
      <c r="BL119" s="21">
        <f>VLOOKUP($C119,[2]Paris!$B$7:$AA$40,26)</f>
        <v>4.817897445449181</v>
      </c>
      <c r="BM119" s="22">
        <f>IF($V119=1,-[4]SFH!$E$7,0)</f>
        <v>-16.12857142857143</v>
      </c>
      <c r="BN119" s="63" t="s">
        <v>38</v>
      </c>
      <c r="BO119" s="21">
        <f>IF($N119&gt;0,VLOOKUP($C119,[1]Paris!$AB$7:$AN$40,$N119))/((IF($P119=1,'3 PlantsCodes'!$D$26,IF($P119=2,'3 PlantsCodes'!$D$27,IF($P119=3,'3 PlantsCodes'!$D$28,IF($P119=4,'3 PlantsCodes'!D112)))))*IF($R119=1,'3 PlantsCodes'!$D$31,IF(FR_Paris!$R119=2,'3 PlantsCodes'!$D$32)))</f>
        <v>21.471130272682263</v>
      </c>
      <c r="BP119" s="21">
        <f>IF($O119&gt;0,VLOOKUP($C119,[1]Paris!$AB$7:$AN$40,$O119),0)/(IF($Q119=1,'3 PlantsCodes'!$E$26,IF($Q119=3,'3 PlantsCodes'!$E$28,IF($Q119=4,'3 PlantsCodes'!$E$29,1)))*IF($R119=1,'3 PlantsCodes'!$E$31,IF($R119=2,'3 PlantsCodes'!$E$32)))</f>
        <v>0</v>
      </c>
      <c r="BQ119" s="21">
        <f>VLOOKUP($C119,[1]Paris!$AB$6:$AZ$40,$T119)</f>
        <v>15.15080808080808</v>
      </c>
      <c r="BR119" s="21">
        <f>VLOOKUP($C119,[1]Paris!$B$7:$Y$40,18)</f>
        <v>11.676460606061633</v>
      </c>
      <c r="BS119" s="21">
        <f>VLOOKUP($C119,[1]Paris!$B$7:$AA$40,26)</f>
        <v>4.905863815603583</v>
      </c>
      <c r="BT119" s="22">
        <f>IF($V119=1,-[4]AB!$E$7,0)</f>
        <v>-10.186868686868687</v>
      </c>
      <c r="BU119" s="63" t="s">
        <v>38</v>
      </c>
    </row>
    <row r="120" spans="1:73" x14ac:dyDescent="0.25">
      <c r="A120" s="195"/>
      <c r="B120" s="18">
        <v>23</v>
      </c>
      <c r="C120" s="26">
        <f t="shared" ref="C120:V120" si="118">IF(C90="","",C90)</f>
        <v>32</v>
      </c>
      <c r="D120" s="55" t="str">
        <f t="shared" si="118"/>
        <v/>
      </c>
      <c r="E120" s="55" t="str">
        <f t="shared" si="118"/>
        <v/>
      </c>
      <c r="F120" s="54" t="str">
        <f t="shared" si="118"/>
        <v/>
      </c>
      <c r="G120" s="54" t="str">
        <f t="shared" si="118"/>
        <v/>
      </c>
      <c r="H120" s="54">
        <f t="shared" si="118"/>
        <v>0</v>
      </c>
      <c r="I120" s="54">
        <f t="shared" si="118"/>
        <v>4</v>
      </c>
      <c r="J120" s="54">
        <f t="shared" si="118"/>
        <v>3</v>
      </c>
      <c r="K120" s="54">
        <f t="shared" si="118"/>
        <v>2</v>
      </c>
      <c r="L120" s="54">
        <f t="shared" si="118"/>
        <v>1</v>
      </c>
      <c r="M120" s="54">
        <f t="shared" si="118"/>
        <v>4321</v>
      </c>
      <c r="N120" s="54">
        <f t="shared" si="118"/>
        <v>8</v>
      </c>
      <c r="O120" s="54">
        <f t="shared" si="118"/>
        <v>0</v>
      </c>
      <c r="P120" s="54">
        <f t="shared" si="118"/>
        <v>1</v>
      </c>
      <c r="Q120" s="54">
        <f t="shared" si="118"/>
        <v>0</v>
      </c>
      <c r="R120" s="54">
        <f t="shared" si="118"/>
        <v>2</v>
      </c>
      <c r="S120" s="54" t="str">
        <f t="shared" si="118"/>
        <v>o</v>
      </c>
      <c r="T120" s="26">
        <f t="shared" si="118"/>
        <v>23</v>
      </c>
      <c r="U120" s="54">
        <f t="shared" si="118"/>
        <v>1</v>
      </c>
      <c r="V120" s="54">
        <f t="shared" si="118"/>
        <v>1</v>
      </c>
      <c r="W120" s="19"/>
      <c r="X120" s="23">
        <f>IF(X90&gt;0,VLOOKUP(X90,'[3]2020_Envelope'!$BH$6:$CR$128,10),"")</f>
        <v>26.412267281105994</v>
      </c>
      <c r="Y120" s="23">
        <f>IF(Y90&gt;0,VLOOKUP(Y90,'[3]2020_Envelope'!$BH$6:$CR$128,10),"")</f>
        <v>88.346315814528907</v>
      </c>
      <c r="Z120" s="23">
        <f>IF(Z90&gt;0,VLOOKUP(Z90,'[3]2020_Envelope'!$BH$6:$CR$128,10),"")</f>
        <v>47.766866359447</v>
      </c>
      <c r="AA120" s="23">
        <f>IF(AA90&gt;0,VLOOKUP(AA90,'[3]2020_Envelope'!$BH$6:$CR$128,10),"")</f>
        <v>87.037196616541365</v>
      </c>
      <c r="AB120" s="23">
        <f>IF(AB90&gt;0,VLOOKUP(AB90,'[3]2020_Envelope'!$BH$6:$CR$128,10),"")</f>
        <v>60.241199315438315</v>
      </c>
      <c r="AC120" s="23">
        <f>IF(AC90&gt;0,VLOOKUP(AC90,'[3]2020_Envelope'!$BH$6:$CR$128,10),"")</f>
        <v>28.091750976111129</v>
      </c>
      <c r="AD120" s="22" t="str">
        <f>IF(AD90&gt;0,VLOOKUP(AD90,'[3]2020_HVAC'!$EY$7:$KA$83,50),"")</f>
        <v/>
      </c>
      <c r="AE120" s="22" t="str">
        <f>IF(AE90&gt;0,VLOOKUP(AE90,'[3]2020_HVAC'!$EY$7:$KA$83,50),"")</f>
        <v/>
      </c>
      <c r="AF120" s="22" t="str">
        <f>IF(AF90&gt;0,VLOOKUP(AF90,'[3]2020_HVAC'!$EY$7:$KA$83,50),"")</f>
        <v/>
      </c>
      <c r="AG120" s="61">
        <f>VLOOKUP($C120,[2]Performance!$A$3:$K$36,5)</f>
        <v>2</v>
      </c>
      <c r="AH120" s="61">
        <f t="shared" si="92"/>
        <v>52</v>
      </c>
      <c r="AI120" s="22">
        <f>IF(AI90&gt;0,VLOOKUP(AI90,'[3]2020_HVAC'!$EY$7:$KA$83,AH120),"")</f>
        <v>40.076261938399881</v>
      </c>
      <c r="AJ120" s="22" t="str">
        <f>IF(AJ90&gt;0,VLOOKUP(AJ90,'[3]2020_HVAC'!$EY$7:$KA$83,50),"")</f>
        <v/>
      </c>
      <c r="AK120" s="22">
        <f>IF(AK90&gt;0,VLOOKUP(AK90,'[3]2020_HVAC'!$EY$7:$KA$83,50),"")</f>
        <v>36.800000000000004</v>
      </c>
      <c r="AL120" s="22">
        <f>IF(AL90&gt;0,VLOOKUP(AL90,'[3]2020_HVAC'!$EY$7:$KA$83,50),"")</f>
        <v>3.975714285714286</v>
      </c>
      <c r="AM120" s="22">
        <f>IF(AM90&gt;0,VLOOKUP(AM90,'[3]2020_HVAC'!$EY$7:$KA$83,50),"")</f>
        <v>12.601371428571417</v>
      </c>
      <c r="AN120" s="22">
        <f>IF(AN90&gt;0,VLOOKUP(AN90,'[3]2020_HVAC'!$EY$7:$KA$83,50),"")</f>
        <v>27.09740609605911</v>
      </c>
      <c r="AO120" s="14">
        <f t="shared" si="114"/>
        <v>64182.489015668449</v>
      </c>
      <c r="AP120" s="23">
        <f>IF(AP90&gt;0,VLOOKUP(AP90,'[3]2020_Envelope'!$BH$6:$CR$128,11),"")</f>
        <v>12.780855436081243</v>
      </c>
      <c r="AQ120" s="23">
        <f>IF(AQ90&gt;0,VLOOKUP(AQ90,'[3]2020_Envelope'!$BH$6:$CR$128,11),"")</f>
        <v>36.63723425654738</v>
      </c>
      <c r="AR120" s="23">
        <f>IF(AR90&gt;0,VLOOKUP(AR90,'[3]2020_Envelope'!$BH$6:$CR$128,11),"")</f>
        <v>23.114313022700124</v>
      </c>
      <c r="AS120" s="23">
        <f>IF(AS90&gt;0,VLOOKUP(AS90,'[3]2020_Envelope'!$BH$6:$CR$128,11),"")</f>
        <v>42.45795598086125</v>
      </c>
      <c r="AT120" s="23">
        <f>IF(AT90&gt;0,VLOOKUP(AT90,'[3]2020_Envelope'!$BH$6:$CR$128,11),"")</f>
        <v>26.447845971348393</v>
      </c>
      <c r="AU120" s="23">
        <f>IF(AU90&gt;0,VLOOKUP(AU90,'[3]2020_Envelope'!$BH$6:$CR$128,11),"")</f>
        <v>12.942238961224028</v>
      </c>
      <c r="AV120" s="22" t="str">
        <f>IF(AV90&gt;0,VLOOKUP(AV90,'[3]2020_HVAC'!$EY$7:$KA$83,53),"")</f>
        <v/>
      </c>
      <c r="AW120" s="22" t="str">
        <f>IF(AW90&gt;0,VLOOKUP(AW90,'[3]2020_HVAC'!$EY$7:$KA$83,53),"")</f>
        <v/>
      </c>
      <c r="AX120" s="22" t="str">
        <f>IF(AX90&gt;0,VLOOKUP(AX90,'[3]2020_HVAC'!$EY$7:$KA$83,53),"")</f>
        <v/>
      </c>
      <c r="AY120" s="61">
        <f>VLOOKUP($C120,[1]Performance!$A$3:$K$36,5)</f>
        <v>2</v>
      </c>
      <c r="AZ120" s="61">
        <f t="shared" si="94"/>
        <v>55</v>
      </c>
      <c r="BA120" s="22">
        <f>IF(BA90&gt;0,VLOOKUP(BA90,'[3]2020_HVAC'!$EY$7:$KA$83,AZ120),"")</f>
        <v>18.466887109180924</v>
      </c>
      <c r="BB120" s="22" t="str">
        <f>IF(BB90&gt;0,VLOOKUP(BB90,'[3]2020_HVAC'!$EY$7:$KA$83,53),"")</f>
        <v/>
      </c>
      <c r="BC120" s="22">
        <f>IF(BC90&gt;0,VLOOKUP(BC90,'[3]2020_HVAC'!$EY$7:$KA$83,53),"")</f>
        <v>33.35</v>
      </c>
      <c r="BD120" s="22">
        <f>IF(BD90&gt;0,VLOOKUP(BD90,'[3]2020_HVAC'!$EY$7:$KA$83,53),"")</f>
        <v>0.28111111111111114</v>
      </c>
      <c r="BE120" s="22">
        <f>IF(BE90&gt;0,VLOOKUP(BE90,'[3]2020_HVAC'!$EY$7:$KA$83,53),"")</f>
        <v>17.686303030303016</v>
      </c>
      <c r="BF120" s="22">
        <f>IF(BF90&gt;0,VLOOKUP(BF90,'[3]2020_HVAC'!$EY$7:$KA$83,53),"")</f>
        <v>16.860608237547893</v>
      </c>
      <c r="BG120" s="14">
        <f t="shared" si="115"/>
        <v>238615.09958573632</v>
      </c>
      <c r="BH120" s="21">
        <f>IF($N120&gt;0,VLOOKUP($C120,[2]Paris!$AB$7:$AN$40,$N120))/((IF($P120=1,'3 PlantsCodes'!$D$26,IF($P120=2,'3 PlantsCodes'!$D$27,IF($P120=3,'3 PlantsCodes'!$D$28,IF($P120=4,'3 PlantsCodes'!#REF!)))))*IF($R120=1,'3 PlantsCodes'!$D$31,IF(FR_Paris!$R120=2,'3 PlantsCodes'!$D$32)))</f>
        <v>10.951450369082648</v>
      </c>
      <c r="BI120" s="21">
        <f>IF($O120&gt;0,VLOOKUP($C120,[2]Paris!$AB$7:$AN$40,$O120),0)/(IF($Q120=1,'3 PlantsCodes'!$E$26,IF($Q120=3,'3 PlantsCodes'!$E$28,IF($Q120=4,'3 PlantsCodes'!$E$29,1)))*IF($R120=1,'3 PlantsCodes'!$E$31,IF($R120=2,'3 PlantsCodes'!$E$32)))</f>
        <v>0</v>
      </c>
      <c r="BJ120" s="21">
        <f>VLOOKUP($C120,[2]Paris!$AB$6:$AZ$40,$T120)</f>
        <v>2.7791768536005037</v>
      </c>
      <c r="BK120" s="21">
        <f>VLOOKUP($C120,[2]Paris!$B$7:$Y$40,18)</f>
        <v>11.353794285713454</v>
      </c>
      <c r="BL120" s="21">
        <f>VLOOKUP($C120,[2]Paris!$B$7:$AA$40,26)</f>
        <v>0.39556706348881582</v>
      </c>
      <c r="BM120" s="22">
        <f>IF($V120=1,-[4]SFH!$E$7,0)</f>
        <v>-16.12857142857143</v>
      </c>
      <c r="BN120" s="63" t="s">
        <v>38</v>
      </c>
      <c r="BO120" s="21">
        <f>IF($N120&gt;0,VLOOKUP($C120,[1]Paris!$AB$7:$AN$40,$N120))/((IF($P120=1,'3 PlantsCodes'!$D$26,IF($P120=2,'3 PlantsCodes'!$D$27,IF($P120=3,'3 PlantsCodes'!$D$28,IF($P120=4,'3 PlantsCodes'!D113)))))*IF($R120=1,'3 PlantsCodes'!$D$31,IF(FR_Paris!$R120=2,'3 PlantsCodes'!$D$32)))</f>
        <v>8.8461388912536165</v>
      </c>
      <c r="BP120" s="21">
        <f>IF($O120&gt;0,VLOOKUP($C120,[1]Paris!$AB$7:$AN$40,$O120),0)/(IF($Q120=1,'3 PlantsCodes'!$E$26,IF($Q120=3,'3 PlantsCodes'!$E$28,IF($Q120=4,'3 PlantsCodes'!$E$29,1)))*IF($R120=1,'3 PlantsCodes'!$E$31,IF($R120=2,'3 PlantsCodes'!$E$32)))</f>
        <v>0</v>
      </c>
      <c r="BQ120" s="21">
        <f>VLOOKUP($C120,[1]Paris!$AB$6:$AZ$40,$T120)</f>
        <v>4.2378564124458729</v>
      </c>
      <c r="BR120" s="21">
        <f>VLOOKUP($C120,[1]Paris!$B$7:$Y$40,18)</f>
        <v>11.676460606061633</v>
      </c>
      <c r="BS120" s="21">
        <f>VLOOKUP($C120,[1]Paris!$B$7:$AA$40,26)</f>
        <v>0.38522458628052186</v>
      </c>
      <c r="BT120" s="22">
        <f>IF($V120=1,-[4]AB!$E$7,0)</f>
        <v>-10.186868686868687</v>
      </c>
      <c r="BU120" s="63" t="s">
        <v>38</v>
      </c>
    </row>
    <row r="121" spans="1:73" x14ac:dyDescent="0.25">
      <c r="A121" s="195"/>
      <c r="B121" s="18">
        <v>24</v>
      </c>
      <c r="C121" s="26">
        <f t="shared" ref="C121:V121" si="119">IF(C91="","",C91)</f>
        <v>32</v>
      </c>
      <c r="D121" s="55" t="str">
        <f t="shared" si="119"/>
        <v/>
      </c>
      <c r="E121" s="55" t="str">
        <f t="shared" si="119"/>
        <v/>
      </c>
      <c r="F121" s="54" t="str">
        <f t="shared" si="119"/>
        <v/>
      </c>
      <c r="G121" s="54" t="str">
        <f t="shared" si="119"/>
        <v/>
      </c>
      <c r="H121" s="54">
        <f t="shared" si="119"/>
        <v>0</v>
      </c>
      <c r="I121" s="54">
        <f t="shared" si="119"/>
        <v>4</v>
      </c>
      <c r="J121" s="54">
        <f t="shared" si="119"/>
        <v>3</v>
      </c>
      <c r="K121" s="54">
        <f t="shared" si="119"/>
        <v>2</v>
      </c>
      <c r="L121" s="54">
        <f t="shared" si="119"/>
        <v>1</v>
      </c>
      <c r="M121" s="54">
        <f t="shared" si="119"/>
        <v>4321</v>
      </c>
      <c r="N121" s="54">
        <f t="shared" si="119"/>
        <v>9</v>
      </c>
      <c r="O121" s="54">
        <f t="shared" si="119"/>
        <v>0</v>
      </c>
      <c r="P121" s="54">
        <f t="shared" si="119"/>
        <v>2</v>
      </c>
      <c r="Q121" s="54">
        <f t="shared" si="119"/>
        <v>0</v>
      </c>
      <c r="R121" s="54">
        <f t="shared" si="119"/>
        <v>2</v>
      </c>
      <c r="S121" s="54" t="str">
        <f t="shared" si="119"/>
        <v>o</v>
      </c>
      <c r="T121" s="26">
        <f t="shared" si="119"/>
        <v>24</v>
      </c>
      <c r="U121" s="54">
        <f t="shared" si="119"/>
        <v>1</v>
      </c>
      <c r="V121" s="54">
        <f t="shared" si="119"/>
        <v>0</v>
      </c>
      <c r="W121" s="19"/>
      <c r="X121" s="23">
        <f>IF(X91&gt;0,VLOOKUP(X91,'[3]2020_Envelope'!$BH$6:$CR$128,10),"")</f>
        <v>26.412267281105994</v>
      </c>
      <c r="Y121" s="23">
        <f>IF(Y91&gt;0,VLOOKUP(Y91,'[3]2020_Envelope'!$BH$6:$CR$128,10),"")</f>
        <v>88.346315814528907</v>
      </c>
      <c r="Z121" s="23">
        <f>IF(Z91&gt;0,VLOOKUP(Z91,'[3]2020_Envelope'!$BH$6:$CR$128,10),"")</f>
        <v>47.766866359447</v>
      </c>
      <c r="AA121" s="23">
        <f>IF(AA91&gt;0,VLOOKUP(AA91,'[3]2020_Envelope'!$BH$6:$CR$128,10),"")</f>
        <v>87.037196616541365</v>
      </c>
      <c r="AB121" s="23">
        <f>IF(AB91&gt;0,VLOOKUP(AB91,'[3]2020_Envelope'!$BH$6:$CR$128,10),"")</f>
        <v>60.241199315438315</v>
      </c>
      <c r="AC121" s="23">
        <f>IF(AC91&gt;0,VLOOKUP(AC91,'[3]2020_Envelope'!$BH$6:$CR$128,10),"")</f>
        <v>28.091750976111129</v>
      </c>
      <c r="AD121" s="22" t="str">
        <f>IF(AD91&gt;0,VLOOKUP(AD91,'[3]2020_HVAC'!$EY$7:$KA$83,50),"")</f>
        <v/>
      </c>
      <c r="AE121" s="22" t="str">
        <f>IF(AE91&gt;0,VLOOKUP(AE91,'[3]2020_HVAC'!$EY$7:$KA$83,50),"")</f>
        <v/>
      </c>
      <c r="AF121" s="22" t="str">
        <f>IF(AF91&gt;0,VLOOKUP(AF91,'[3]2020_HVAC'!$EY$7:$KA$83,50),"")</f>
        <v/>
      </c>
      <c r="AG121" s="61">
        <f>VLOOKUP($C121,[2]Performance!$A$3:$K$36,5)</f>
        <v>2</v>
      </c>
      <c r="AH121" s="61">
        <f t="shared" si="92"/>
        <v>52</v>
      </c>
      <c r="AI121" s="22">
        <f>IF(AI91&gt;0,VLOOKUP(AI91,'[3]2020_HVAC'!$EY$7:$KA$83,AH121),"")</f>
        <v>5.6326530612244898</v>
      </c>
      <c r="AJ121" s="22" t="str">
        <f>IF(AJ91&gt;0,VLOOKUP(AJ91,'[3]2020_HVAC'!$EY$7:$KA$83,50),"")</f>
        <v/>
      </c>
      <c r="AK121" s="22">
        <f>IF(AK91&gt;0,VLOOKUP(AK91,'[3]2020_HVAC'!$EY$7:$KA$83,50),"")</f>
        <v>17.25</v>
      </c>
      <c r="AL121" s="22">
        <f>IF(AL91&gt;0,VLOOKUP(AL91,'[3]2020_HVAC'!$EY$7:$KA$83,50),"")</f>
        <v>3.975714285714286</v>
      </c>
      <c r="AM121" s="22">
        <f>IF(AM91&gt;0,VLOOKUP(AM91,'[3]2020_HVAC'!$EY$7:$KA$83,50),"")</f>
        <v>12.601371428571417</v>
      </c>
      <c r="AN121" s="22" t="str">
        <f>IF(AN91&gt;0,VLOOKUP(AN91,'[3]2020_HVAC'!$EY$7:$KA$83,50),"")</f>
        <v/>
      </c>
      <c r="AO121" s="14">
        <f t="shared" si="114"/>
        <v>52829.746919415607</v>
      </c>
      <c r="AP121" s="23">
        <f>IF(AP91&gt;0,VLOOKUP(AP91,'[3]2020_Envelope'!$BH$6:$CR$128,11),"")</f>
        <v>12.780855436081243</v>
      </c>
      <c r="AQ121" s="23">
        <f>IF(AQ91&gt;0,VLOOKUP(AQ91,'[3]2020_Envelope'!$BH$6:$CR$128,11),"")</f>
        <v>36.63723425654738</v>
      </c>
      <c r="AR121" s="23">
        <f>IF(AR91&gt;0,VLOOKUP(AR91,'[3]2020_Envelope'!$BH$6:$CR$128,11),"")</f>
        <v>23.114313022700124</v>
      </c>
      <c r="AS121" s="23">
        <f>IF(AS91&gt;0,VLOOKUP(AS91,'[3]2020_Envelope'!$BH$6:$CR$128,11),"")</f>
        <v>42.45795598086125</v>
      </c>
      <c r="AT121" s="23">
        <f>IF(AT91&gt;0,VLOOKUP(AT91,'[3]2020_Envelope'!$BH$6:$CR$128,11),"")</f>
        <v>26.447845971348393</v>
      </c>
      <c r="AU121" s="23">
        <f>IF(AU91&gt;0,VLOOKUP(AU91,'[3]2020_Envelope'!$BH$6:$CR$128,11),"")</f>
        <v>12.942238961224028</v>
      </c>
      <c r="AV121" s="22" t="str">
        <f>IF(AV91&gt;0,VLOOKUP(AV91,'[3]2020_HVAC'!$EY$7:$KA$83,53),"")</f>
        <v/>
      </c>
      <c r="AW121" s="22" t="str">
        <f>IF(AW91&gt;0,VLOOKUP(AW91,'[3]2020_HVAC'!$EY$7:$KA$83,53),"")</f>
        <v/>
      </c>
      <c r="AX121" s="22" t="str">
        <f>IF(AX91&gt;0,VLOOKUP(AX91,'[3]2020_HVAC'!$EY$7:$KA$83,53),"")</f>
        <v/>
      </c>
      <c r="AY121" s="61">
        <f>VLOOKUP($C121,[1]Performance!$A$3:$K$36,5)</f>
        <v>2</v>
      </c>
      <c r="AZ121" s="61">
        <f t="shared" si="94"/>
        <v>55</v>
      </c>
      <c r="BA121" s="22">
        <f>IF(BA91&gt;0,VLOOKUP(BA91,'[3]2020_HVAC'!$EY$7:$KA$83,AZ121),"")</f>
        <v>3.5313131313131314</v>
      </c>
      <c r="BB121" s="22" t="str">
        <f>IF(BB91&gt;0,VLOOKUP(BB91,'[3]2020_HVAC'!$EY$7:$KA$83,53),"")</f>
        <v/>
      </c>
      <c r="BC121" s="22">
        <f>IF(BC91&gt;0,VLOOKUP(BC91,'[3]2020_HVAC'!$EY$7:$KA$83,53),"")</f>
        <v>12.65</v>
      </c>
      <c r="BD121" s="22">
        <f>IF(BD91&gt;0,VLOOKUP(BD91,'[3]2020_HVAC'!$EY$7:$KA$83,53),"")</f>
        <v>0.28111111111111114</v>
      </c>
      <c r="BE121" s="22">
        <f>IF(BE91&gt;0,VLOOKUP(BE91,'[3]2020_HVAC'!$EY$7:$KA$83,53),"")</f>
        <v>17.686303030303016</v>
      </c>
      <c r="BF121" s="22" t="str">
        <f>IF(BF91&gt;0,VLOOKUP(BF91,'[3]2020_HVAC'!$EY$7:$KA$83,53),"")</f>
        <v/>
      </c>
      <c r="BG121" s="14">
        <f t="shared" si="115"/>
        <v>186643.87919247476</v>
      </c>
      <c r="BH121" s="21">
        <f>IF($N121&gt;0,VLOOKUP($C121,[2]Paris!$AB$7:$AN$40,$N121))/((IF($P121=1,'3 PlantsCodes'!$D$26,IF($P121=2,'3 PlantsCodes'!$D$27,IF($P121=3,'3 PlantsCodes'!$D$28,IF($P121=4,'3 PlantsCodes'!#REF!)))))*IF($R121=1,'3 PlantsCodes'!$D$31,IF(FR_Paris!$R121=2,'3 PlantsCodes'!$D$32)))</f>
        <v>39.679093180865777</v>
      </c>
      <c r="BI121" s="21">
        <f>IF($O121&gt;0,VLOOKUP($C121,[2]Paris!$AB$7:$AN$40,$O121),0)/(IF($Q121=1,'3 PlantsCodes'!$E$26,IF($Q121=3,'3 PlantsCodes'!$E$28,IF($Q121=4,'3 PlantsCodes'!$E$29,1)))*IF($R121=1,'3 PlantsCodes'!$E$31,IF($R121=2,'3 PlantsCodes'!$E$32)))</f>
        <v>0</v>
      </c>
      <c r="BJ121" s="21">
        <f>VLOOKUP($C121,[2]Paris!$AB$6:$AZ$40,$T121)</f>
        <v>9.555714285714286</v>
      </c>
      <c r="BK121" s="21">
        <f>VLOOKUP($C121,[2]Paris!$B$7:$Y$40,18)</f>
        <v>11.353794285713454</v>
      </c>
      <c r="BL121" s="21">
        <f>VLOOKUP($C121,[2]Paris!$B$7:$AA$40,26)</f>
        <v>0.39556706348881582</v>
      </c>
      <c r="BM121" s="22">
        <f>IF($V121=1,-[4]SFH!$E$7,0)</f>
        <v>0</v>
      </c>
      <c r="BN121" s="63" t="s">
        <v>38</v>
      </c>
      <c r="BO121" s="21">
        <f>IF($N121&gt;0,VLOOKUP($C121,[1]Paris!$AB$7:$AN$40,$N121))/((IF($P121=1,'3 PlantsCodes'!$D$26,IF($P121=2,'3 PlantsCodes'!$D$27,IF($P121=3,'3 PlantsCodes'!$D$28,IF($P121=4,'3 PlantsCodes'!D114)))))*IF($R121=1,'3 PlantsCodes'!$D$31,IF(FR_Paris!$R121=2,'3 PlantsCodes'!$D$32)))</f>
        <v>33.326249400919409</v>
      </c>
      <c r="BP121" s="21">
        <f>IF($O121&gt;0,VLOOKUP($C121,[1]Paris!$AB$7:$AN$40,$O121),0)/(IF($Q121=1,'3 PlantsCodes'!$E$26,IF($Q121=3,'3 PlantsCodes'!$E$28,IF($Q121=4,'3 PlantsCodes'!$E$29,1)))*IF($R121=1,'3 PlantsCodes'!$E$31,IF($R121=2,'3 PlantsCodes'!$E$32)))</f>
        <v>0</v>
      </c>
      <c r="BQ121" s="21">
        <f>VLOOKUP($C121,[1]Paris!$AB$6:$AZ$40,$T121)</f>
        <v>15.15080808080808</v>
      </c>
      <c r="BR121" s="21">
        <f>VLOOKUP($C121,[1]Paris!$B$7:$Y$40,18)</f>
        <v>11.676460606061633</v>
      </c>
      <c r="BS121" s="21">
        <f>VLOOKUP($C121,[1]Paris!$B$7:$AA$40,26)</f>
        <v>0.38522458628052186</v>
      </c>
      <c r="BT121" s="22">
        <f>IF($V121=1,-[4]AB!$E$7,0)</f>
        <v>0</v>
      </c>
      <c r="BU121" s="63" t="s">
        <v>38</v>
      </c>
    </row>
    <row r="122" spans="1:73" x14ac:dyDescent="0.25">
      <c r="A122" s="195"/>
      <c r="B122" s="18">
        <v>25</v>
      </c>
      <c r="C122" s="26">
        <f t="shared" ref="C122:V122" si="120">IF(C92="","",C92)</f>
        <v>32</v>
      </c>
      <c r="D122" s="55" t="str">
        <f t="shared" si="120"/>
        <v/>
      </c>
      <c r="E122" s="55" t="str">
        <f t="shared" si="120"/>
        <v/>
      </c>
      <c r="F122" s="54" t="str">
        <f t="shared" si="120"/>
        <v/>
      </c>
      <c r="G122" s="54" t="str">
        <f t="shared" si="120"/>
        <v/>
      </c>
      <c r="H122" s="54">
        <f t="shared" si="120"/>
        <v>0</v>
      </c>
      <c r="I122" s="54">
        <f t="shared" si="120"/>
        <v>4</v>
      </c>
      <c r="J122" s="54">
        <f t="shared" si="120"/>
        <v>3</v>
      </c>
      <c r="K122" s="54">
        <f t="shared" si="120"/>
        <v>2</v>
      </c>
      <c r="L122" s="54">
        <f t="shared" si="120"/>
        <v>1</v>
      </c>
      <c r="M122" s="54">
        <f t="shared" si="120"/>
        <v>4321</v>
      </c>
      <c r="N122" s="54">
        <f t="shared" si="120"/>
        <v>9</v>
      </c>
      <c r="O122" s="54">
        <f t="shared" si="120"/>
        <v>0</v>
      </c>
      <c r="P122" s="54">
        <f t="shared" si="120"/>
        <v>2</v>
      </c>
      <c r="Q122" s="54">
        <f t="shared" si="120"/>
        <v>0</v>
      </c>
      <c r="R122" s="54">
        <f t="shared" si="120"/>
        <v>2</v>
      </c>
      <c r="S122" s="54" t="str">
        <f t="shared" si="120"/>
        <v>o</v>
      </c>
      <c r="T122" s="26">
        <f t="shared" si="120"/>
        <v>24</v>
      </c>
      <c r="U122" s="54">
        <f t="shared" si="120"/>
        <v>1</v>
      </c>
      <c r="V122" s="54">
        <f t="shared" si="120"/>
        <v>0</v>
      </c>
      <c r="W122" s="19"/>
      <c r="X122" s="23">
        <f>IF(X92&gt;0,VLOOKUP(X92,'[3]2020_Envelope'!$BH$6:$CR$128,10),"")</f>
        <v>26.412267281105994</v>
      </c>
      <c r="Y122" s="23">
        <f>IF(Y92&gt;0,VLOOKUP(Y92,'[3]2020_Envelope'!$BH$6:$CR$128,10),"")</f>
        <v>88.346315814528907</v>
      </c>
      <c r="Z122" s="23">
        <f>IF(Z92&gt;0,VLOOKUP(Z92,'[3]2020_Envelope'!$BH$6:$CR$128,10),"")</f>
        <v>47.766866359447</v>
      </c>
      <c r="AA122" s="23">
        <f>IF(AA92&gt;0,VLOOKUP(AA92,'[3]2020_Envelope'!$BH$6:$CR$128,10),"")</f>
        <v>87.037196616541365</v>
      </c>
      <c r="AB122" s="23">
        <f>IF(AB92&gt;0,VLOOKUP(AB92,'[3]2020_Envelope'!$BH$6:$CR$128,10),"")</f>
        <v>60.241199315438315</v>
      </c>
      <c r="AC122" s="23">
        <f>IF(AC92&gt;0,VLOOKUP(AC92,'[3]2020_Envelope'!$BH$6:$CR$128,10),"")</f>
        <v>28.091750976111129</v>
      </c>
      <c r="AD122" s="22" t="str">
        <f>IF(AD92&gt;0,VLOOKUP(AD92,'[3]2020_HVAC'!$EY$7:$KA$83,50),"")</f>
        <v/>
      </c>
      <c r="AE122" s="22" t="str">
        <f>IF(AE92&gt;0,VLOOKUP(AE92,'[3]2020_HVAC'!$EY$7:$KA$83,50),"")</f>
        <v/>
      </c>
      <c r="AF122" s="22" t="str">
        <f>IF(AF92&gt;0,VLOOKUP(AF92,'[3]2020_HVAC'!$EY$7:$KA$83,50),"")</f>
        <v/>
      </c>
      <c r="AG122" s="61">
        <f>VLOOKUP($C122,[2]Performance!$A$3:$K$36,5)</f>
        <v>2</v>
      </c>
      <c r="AH122" s="61">
        <f t="shared" si="92"/>
        <v>52</v>
      </c>
      <c r="AI122" s="22">
        <f>IF(AI92&gt;0,VLOOKUP(AI92,'[3]2020_HVAC'!$EY$7:$KA$83,AH122),"")</f>
        <v>5.6326530612244898</v>
      </c>
      <c r="AJ122" s="22" t="str">
        <f>IF(AJ92&gt;0,VLOOKUP(AJ92,'[3]2020_HVAC'!$EY$7:$KA$83,50),"")</f>
        <v/>
      </c>
      <c r="AK122" s="22">
        <f>IF(AK92&gt;0,VLOOKUP(AK92,'[3]2020_HVAC'!$EY$7:$KA$83,50),"")</f>
        <v>17.25</v>
      </c>
      <c r="AL122" s="22">
        <f>IF(AL92&gt;0,VLOOKUP(AL92,'[3]2020_HVAC'!$EY$7:$KA$83,50),"")</f>
        <v>3.975714285714286</v>
      </c>
      <c r="AM122" s="22">
        <f>IF(AM92&gt;0,VLOOKUP(AM92,'[3]2020_HVAC'!$EY$7:$KA$83,50),"")</f>
        <v>12.601371428571417</v>
      </c>
      <c r="AN122" s="22" t="str">
        <f>IF(AN92&gt;0,VLOOKUP(AN92,'[3]2020_HVAC'!$EY$7:$KA$83,50),"")</f>
        <v/>
      </c>
      <c r="AO122" s="14">
        <f t="shared" si="114"/>
        <v>52829.746919415607</v>
      </c>
      <c r="AP122" s="23">
        <f>IF(AP92&gt;0,VLOOKUP(AP92,'[3]2020_Envelope'!$BH$6:$CR$128,11),"")</f>
        <v>12.780855436081243</v>
      </c>
      <c r="AQ122" s="23">
        <f>IF(AQ92&gt;0,VLOOKUP(AQ92,'[3]2020_Envelope'!$BH$6:$CR$128,11),"")</f>
        <v>36.63723425654738</v>
      </c>
      <c r="AR122" s="23">
        <f>IF(AR92&gt;0,VLOOKUP(AR92,'[3]2020_Envelope'!$BH$6:$CR$128,11),"")</f>
        <v>23.114313022700124</v>
      </c>
      <c r="AS122" s="23">
        <f>IF(AS92&gt;0,VLOOKUP(AS92,'[3]2020_Envelope'!$BH$6:$CR$128,11),"")</f>
        <v>42.45795598086125</v>
      </c>
      <c r="AT122" s="23">
        <f>IF(AT92&gt;0,VLOOKUP(AT92,'[3]2020_Envelope'!$BH$6:$CR$128,11),"")</f>
        <v>26.447845971348393</v>
      </c>
      <c r="AU122" s="23">
        <f>IF(AU92&gt;0,VLOOKUP(AU92,'[3]2020_Envelope'!$BH$6:$CR$128,11),"")</f>
        <v>12.942238961224028</v>
      </c>
      <c r="AV122" s="22" t="str">
        <f>IF(AV92&gt;0,VLOOKUP(AV92,'[3]2020_HVAC'!$EY$7:$KA$83,53),"")</f>
        <v/>
      </c>
      <c r="AW122" s="22" t="str">
        <f>IF(AW92&gt;0,VLOOKUP(AW92,'[3]2020_HVAC'!$EY$7:$KA$83,53),"")</f>
        <v/>
      </c>
      <c r="AX122" s="22" t="str">
        <f>IF(AX92&gt;0,VLOOKUP(AX92,'[3]2020_HVAC'!$EY$7:$KA$83,53),"")</f>
        <v/>
      </c>
      <c r="AY122" s="61">
        <f>VLOOKUP($C122,[1]Performance!$A$3:$K$36,5)</f>
        <v>2</v>
      </c>
      <c r="AZ122" s="61">
        <f t="shared" si="94"/>
        <v>55</v>
      </c>
      <c r="BA122" s="22">
        <f>IF(BA92&gt;0,VLOOKUP(BA92,'[3]2020_HVAC'!$EY$7:$KA$83,AZ122),"")</f>
        <v>3.5313131313131314</v>
      </c>
      <c r="BB122" s="22" t="str">
        <f>IF(BB92&gt;0,VLOOKUP(BB92,'[3]2020_HVAC'!$EY$7:$KA$83,53),"")</f>
        <v/>
      </c>
      <c r="BC122" s="22">
        <f>IF(BC92&gt;0,VLOOKUP(BC92,'[3]2020_HVAC'!$EY$7:$KA$83,53),"")</f>
        <v>12.65</v>
      </c>
      <c r="BD122" s="22">
        <f>IF(BD92&gt;0,VLOOKUP(BD92,'[3]2020_HVAC'!$EY$7:$KA$83,53),"")</f>
        <v>0.28111111111111114</v>
      </c>
      <c r="BE122" s="22">
        <f>IF(BE92&gt;0,VLOOKUP(BE92,'[3]2020_HVAC'!$EY$7:$KA$83,53),"")</f>
        <v>17.686303030303016</v>
      </c>
      <c r="BF122" s="22" t="str">
        <f>IF(BF92&gt;0,VLOOKUP(BF92,'[3]2020_HVAC'!$EY$7:$KA$83,53),"")</f>
        <v/>
      </c>
      <c r="BG122" s="14">
        <f t="shared" si="115"/>
        <v>186643.87919247476</v>
      </c>
      <c r="BH122" s="21">
        <f>IF($N122&gt;0,VLOOKUP($C122,[2]Paris!$AB$7:$AN$40,$N122))/((IF($P122=1,'3 PlantsCodes'!$D$26,IF($P122=2,'3 PlantsCodes'!$D$27,IF($P122=3,'3 PlantsCodes'!$D$28,IF($P122=4,'3 PlantsCodes'!#REF!)))))*IF($R122=1,'3 PlantsCodes'!$D$31,IF(FR_Paris!$R122=2,'3 PlantsCodes'!$D$32)))</f>
        <v>39.679093180865777</v>
      </c>
      <c r="BI122" s="21">
        <f>IF($O122&gt;0,VLOOKUP($C122,[2]Paris!$AB$7:$AN$40,$O122),0)/(IF($Q122=1,'3 PlantsCodes'!$E$26,IF($Q122=3,'3 PlantsCodes'!$E$28,IF($Q122=4,'3 PlantsCodes'!$E$29,1)))*IF($R122=1,'3 PlantsCodes'!$E$31,IF($R122=2,'3 PlantsCodes'!$E$32)))</f>
        <v>0</v>
      </c>
      <c r="BJ122" s="21">
        <f>VLOOKUP($C122,[2]Paris!$AB$6:$AZ$40,$T122)</f>
        <v>9.555714285714286</v>
      </c>
      <c r="BK122" s="21">
        <f>VLOOKUP($C122,[2]Paris!$B$7:$Y$40,18)</f>
        <v>11.353794285713454</v>
      </c>
      <c r="BL122" s="21">
        <f>VLOOKUP($C122,[2]Paris!$B$7:$AA$40,26)</f>
        <v>0.39556706348881582</v>
      </c>
      <c r="BM122" s="22">
        <f>IF($V122=1,-[4]SFH!$E$7,0)</f>
        <v>0</v>
      </c>
      <c r="BN122" s="63" t="s">
        <v>38</v>
      </c>
      <c r="BO122" s="21">
        <f>IF($N122&gt;0,VLOOKUP($C122,[1]Paris!$AB$7:$AN$40,$N122))/((IF($P122=1,'3 PlantsCodes'!$D$26,IF($P122=2,'3 PlantsCodes'!$D$27,IF($P122=3,'3 PlantsCodes'!$D$28,IF($P122=4,'3 PlantsCodes'!D115)))))*IF($R122=1,'3 PlantsCodes'!$D$31,IF(FR_Paris!$R122=2,'3 PlantsCodes'!$D$32)))</f>
        <v>33.326249400919409</v>
      </c>
      <c r="BP122" s="21">
        <f>IF($O122&gt;0,VLOOKUP($C122,[1]Paris!$AB$7:$AN$40,$O122),0)/(IF($Q122=1,'3 PlantsCodes'!$E$26,IF($Q122=3,'3 PlantsCodes'!$E$28,IF($Q122=4,'3 PlantsCodes'!$E$29,1)))*IF($R122=1,'3 PlantsCodes'!$E$31,IF($R122=2,'3 PlantsCodes'!$E$32)))</f>
        <v>0</v>
      </c>
      <c r="BQ122" s="21">
        <f>VLOOKUP($C122,[1]Paris!$AB$6:$AZ$40,$T122)</f>
        <v>15.15080808080808</v>
      </c>
      <c r="BR122" s="21">
        <f>VLOOKUP($C122,[1]Paris!$B$7:$Y$40,18)</f>
        <v>11.676460606061633</v>
      </c>
      <c r="BS122" s="21">
        <f>VLOOKUP($C122,[1]Paris!$B$7:$AA$40,26)</f>
        <v>0.38522458628052186</v>
      </c>
      <c r="BT122" s="22">
        <f>IF($V122=1,-[4]AB!$E$7,0)</f>
        <v>0</v>
      </c>
      <c r="BU122" s="63" t="s">
        <v>38</v>
      </c>
    </row>
    <row r="123" spans="1:73" x14ac:dyDescent="0.25">
      <c r="A123" s="195"/>
      <c r="B123" s="18">
        <v>26</v>
      </c>
      <c r="C123" s="26">
        <f t="shared" ref="C123:V123" si="121">IF(C93="","",C93)</f>
        <v>32</v>
      </c>
      <c r="D123" s="55" t="str">
        <f t="shared" si="121"/>
        <v/>
      </c>
      <c r="E123" s="55" t="str">
        <f t="shared" si="121"/>
        <v/>
      </c>
      <c r="F123" s="54" t="str">
        <f t="shared" si="121"/>
        <v/>
      </c>
      <c r="G123" s="54" t="str">
        <f t="shared" si="121"/>
        <v/>
      </c>
      <c r="H123" s="54">
        <f t="shared" si="121"/>
        <v>0</v>
      </c>
      <c r="I123" s="54">
        <f t="shared" si="121"/>
        <v>4</v>
      </c>
      <c r="J123" s="54">
        <f t="shared" si="121"/>
        <v>3</v>
      </c>
      <c r="K123" s="54">
        <f t="shared" si="121"/>
        <v>2</v>
      </c>
      <c r="L123" s="54">
        <f t="shared" si="121"/>
        <v>1</v>
      </c>
      <c r="M123" s="54">
        <f t="shared" si="121"/>
        <v>4321</v>
      </c>
      <c r="N123" s="54">
        <f t="shared" si="121"/>
        <v>8</v>
      </c>
      <c r="O123" s="54">
        <f t="shared" si="121"/>
        <v>0</v>
      </c>
      <c r="P123" s="54">
        <f t="shared" si="121"/>
        <v>1</v>
      </c>
      <c r="Q123" s="54">
        <f t="shared" si="121"/>
        <v>0</v>
      </c>
      <c r="R123" s="54">
        <f t="shared" si="121"/>
        <v>2</v>
      </c>
      <c r="S123" s="54" t="str">
        <f t="shared" si="121"/>
        <v>o</v>
      </c>
      <c r="T123" s="26">
        <f t="shared" si="121"/>
        <v>23</v>
      </c>
      <c r="U123" s="54">
        <f t="shared" si="121"/>
        <v>1</v>
      </c>
      <c r="V123" s="54">
        <f t="shared" si="121"/>
        <v>1</v>
      </c>
      <c r="W123" s="19"/>
      <c r="X123" s="23">
        <f>IF(X93&gt;0,VLOOKUP(X93,'[3]2020_Envelope'!$BH$6:$CR$128,10),"")</f>
        <v>26.412267281105994</v>
      </c>
      <c r="Y123" s="23">
        <f>IF(Y93&gt;0,VLOOKUP(Y93,'[3]2020_Envelope'!$BH$6:$CR$128,10),"")</f>
        <v>88.346315814528907</v>
      </c>
      <c r="Z123" s="23">
        <f>IF(Z93&gt;0,VLOOKUP(Z93,'[3]2020_Envelope'!$BH$6:$CR$128,10),"")</f>
        <v>47.766866359447</v>
      </c>
      <c r="AA123" s="23">
        <f>IF(AA93&gt;0,VLOOKUP(AA93,'[3]2020_Envelope'!$BH$6:$CR$128,10),"")</f>
        <v>87.037196616541365</v>
      </c>
      <c r="AB123" s="23">
        <f>IF(AB93&gt;0,VLOOKUP(AB93,'[3]2020_Envelope'!$BH$6:$CR$128,10),"")</f>
        <v>60.241199315438315</v>
      </c>
      <c r="AC123" s="23">
        <f>IF(AC93&gt;0,VLOOKUP(AC93,'[3]2020_Envelope'!$BH$6:$CR$128,10),"")</f>
        <v>28.091750976111129</v>
      </c>
      <c r="AD123" s="22" t="str">
        <f>IF(AD93&gt;0,VLOOKUP(AD93,'[3]2020_HVAC'!$EY$7:$KA$83,50),"")</f>
        <v/>
      </c>
      <c r="AE123" s="22" t="str">
        <f>IF(AE93&gt;0,VLOOKUP(AE93,'[3]2020_HVAC'!$EY$7:$KA$83,50),"")</f>
        <v/>
      </c>
      <c r="AF123" s="22" t="str">
        <f>IF(AF93&gt;0,VLOOKUP(AF93,'[3]2020_HVAC'!$EY$7:$KA$83,50),"")</f>
        <v/>
      </c>
      <c r="AG123" s="61">
        <f>VLOOKUP($C123,[2]Performance!$A$3:$K$36,5)</f>
        <v>2</v>
      </c>
      <c r="AH123" s="61">
        <f t="shared" si="92"/>
        <v>52</v>
      </c>
      <c r="AI123" s="22">
        <f>IF(AI93&gt;0,VLOOKUP(AI93,'[3]2020_HVAC'!$EY$7:$KA$83,AH123),"")</f>
        <v>40.076261938399881</v>
      </c>
      <c r="AJ123" s="22" t="str">
        <f>IF(AJ93&gt;0,VLOOKUP(AJ93,'[3]2020_HVAC'!$EY$7:$KA$83,50),"")</f>
        <v/>
      </c>
      <c r="AK123" s="22">
        <f>IF(AK93&gt;0,VLOOKUP(AK93,'[3]2020_HVAC'!$EY$7:$KA$83,50),"")</f>
        <v>36.800000000000004</v>
      </c>
      <c r="AL123" s="22">
        <f>IF(AL93&gt;0,VLOOKUP(AL93,'[3]2020_HVAC'!$EY$7:$KA$83,50),"")</f>
        <v>3.975714285714286</v>
      </c>
      <c r="AM123" s="22">
        <f>IF(AM93&gt;0,VLOOKUP(AM93,'[3]2020_HVAC'!$EY$7:$KA$83,50),"")</f>
        <v>12.601371428571417</v>
      </c>
      <c r="AN123" s="22">
        <f>IF(AN93&gt;0,VLOOKUP(AN93,'[3]2020_HVAC'!$EY$7:$KA$83,50),"")</f>
        <v>27.09740609605911</v>
      </c>
      <c r="AO123" s="14">
        <f t="shared" si="114"/>
        <v>64182.489015668449</v>
      </c>
      <c r="AP123" s="23">
        <f>IF(AP93&gt;0,VLOOKUP(AP93,'[3]2020_Envelope'!$BH$6:$CR$128,11),"")</f>
        <v>12.780855436081243</v>
      </c>
      <c r="AQ123" s="23">
        <f>IF(AQ93&gt;0,VLOOKUP(AQ93,'[3]2020_Envelope'!$BH$6:$CR$128,11),"")</f>
        <v>36.63723425654738</v>
      </c>
      <c r="AR123" s="23">
        <f>IF(AR93&gt;0,VLOOKUP(AR93,'[3]2020_Envelope'!$BH$6:$CR$128,11),"")</f>
        <v>23.114313022700124</v>
      </c>
      <c r="AS123" s="23">
        <f>IF(AS93&gt;0,VLOOKUP(AS93,'[3]2020_Envelope'!$BH$6:$CR$128,11),"")</f>
        <v>42.45795598086125</v>
      </c>
      <c r="AT123" s="23">
        <f>IF(AT93&gt;0,VLOOKUP(AT93,'[3]2020_Envelope'!$BH$6:$CR$128,11),"")</f>
        <v>26.447845971348393</v>
      </c>
      <c r="AU123" s="23">
        <f>IF(AU93&gt;0,VLOOKUP(AU93,'[3]2020_Envelope'!$BH$6:$CR$128,11),"")</f>
        <v>12.942238961224028</v>
      </c>
      <c r="AV123" s="22" t="str">
        <f>IF(AV93&gt;0,VLOOKUP(AV93,'[3]2020_HVAC'!$EY$7:$KA$83,53),"")</f>
        <v/>
      </c>
      <c r="AW123" s="22" t="str">
        <f>IF(AW93&gt;0,VLOOKUP(AW93,'[3]2020_HVAC'!$EY$7:$KA$83,53),"")</f>
        <v/>
      </c>
      <c r="AX123" s="22" t="str">
        <f>IF(AX93&gt;0,VLOOKUP(AX93,'[3]2020_HVAC'!$EY$7:$KA$83,53),"")</f>
        <v/>
      </c>
      <c r="AY123" s="61">
        <f>VLOOKUP($C123,[1]Performance!$A$3:$K$36,5)</f>
        <v>2</v>
      </c>
      <c r="AZ123" s="61">
        <f t="shared" si="94"/>
        <v>55</v>
      </c>
      <c r="BA123" s="22">
        <f>IF(BA93&gt;0,VLOOKUP(BA93,'[3]2020_HVAC'!$EY$7:$KA$83,AZ123),"")</f>
        <v>18.466887109180924</v>
      </c>
      <c r="BB123" s="22" t="str">
        <f>IF(BB93&gt;0,VLOOKUP(BB93,'[3]2020_HVAC'!$EY$7:$KA$83,53),"")</f>
        <v/>
      </c>
      <c r="BC123" s="22">
        <f>IF(BC93&gt;0,VLOOKUP(BC93,'[3]2020_HVAC'!$EY$7:$KA$83,53),"")</f>
        <v>33.35</v>
      </c>
      <c r="BD123" s="22">
        <f>IF(BD93&gt;0,VLOOKUP(BD93,'[3]2020_HVAC'!$EY$7:$KA$83,53),"")</f>
        <v>0.28111111111111114</v>
      </c>
      <c r="BE123" s="22">
        <f>IF(BE93&gt;0,VLOOKUP(BE93,'[3]2020_HVAC'!$EY$7:$KA$83,53),"")</f>
        <v>17.686303030303016</v>
      </c>
      <c r="BF123" s="22">
        <f>IF(BF93&gt;0,VLOOKUP(BF93,'[3]2020_HVAC'!$EY$7:$KA$83,53),"")</f>
        <v>16.860608237547893</v>
      </c>
      <c r="BG123" s="14">
        <f t="shared" si="115"/>
        <v>238615.09958573632</v>
      </c>
      <c r="BH123" s="21">
        <f>IF($N123&gt;0,VLOOKUP($C123,[2]Paris!$AB$7:$AN$40,$N123))/((IF($P123=1,'3 PlantsCodes'!$D$26,IF($P123=2,'3 PlantsCodes'!$D$27,IF($P123=3,'3 PlantsCodes'!$D$28,IF($P123=4,'3 PlantsCodes'!#REF!)))))*IF($R123=1,'3 PlantsCodes'!$D$31,IF(FR_Paris!$R123=2,'3 PlantsCodes'!$D$32)))</f>
        <v>10.951450369082648</v>
      </c>
      <c r="BI123" s="21">
        <f>IF($O123&gt;0,VLOOKUP($C123,[2]Paris!$AB$7:$AN$40,$O123),0)/(IF($Q123=1,'3 PlantsCodes'!$E$26,IF($Q123=3,'3 PlantsCodes'!$E$28,IF($Q123=4,'3 PlantsCodes'!$E$29,1)))*IF($R123=1,'3 PlantsCodes'!$E$31,IF($R123=2,'3 PlantsCodes'!$E$32)))</f>
        <v>0</v>
      </c>
      <c r="BJ123" s="21">
        <f>VLOOKUP($C123,[2]Paris!$AB$6:$AZ$40,$T123)</f>
        <v>2.7791768536005037</v>
      </c>
      <c r="BK123" s="21">
        <f>VLOOKUP($C123,[2]Paris!$B$7:$Y$40,18)</f>
        <v>11.353794285713454</v>
      </c>
      <c r="BL123" s="21">
        <f>VLOOKUP($C123,[2]Paris!$B$7:$AA$40,26)</f>
        <v>0.39556706348881582</v>
      </c>
      <c r="BM123" s="22">
        <f>IF($V123=1,-[4]SFH!$E$7,0)</f>
        <v>-16.12857142857143</v>
      </c>
      <c r="BN123" s="63" t="s">
        <v>38</v>
      </c>
      <c r="BO123" s="21">
        <f>IF($N123&gt;0,VLOOKUP($C123,[1]Paris!$AB$7:$AN$40,$N123))/((IF($P123=1,'3 PlantsCodes'!$D$26,IF($P123=2,'3 PlantsCodes'!$D$27,IF($P123=3,'3 PlantsCodes'!$D$28,IF($P123=4,'3 PlantsCodes'!D116)))))*IF($R123=1,'3 PlantsCodes'!$D$31,IF(FR_Paris!$R123=2,'3 PlantsCodes'!$D$32)))</f>
        <v>8.8461388912536165</v>
      </c>
      <c r="BP123" s="21">
        <f>IF($O123&gt;0,VLOOKUP($C123,[1]Paris!$AB$7:$AN$40,$O123),0)/(IF($Q123=1,'3 PlantsCodes'!$E$26,IF($Q123=3,'3 PlantsCodes'!$E$28,IF($Q123=4,'3 PlantsCodes'!$E$29,1)))*IF($R123=1,'3 PlantsCodes'!$E$31,IF($R123=2,'3 PlantsCodes'!$E$32)))</f>
        <v>0</v>
      </c>
      <c r="BQ123" s="21">
        <f>VLOOKUP($C123,[1]Paris!$AB$6:$AZ$40,$T123)</f>
        <v>4.2378564124458729</v>
      </c>
      <c r="BR123" s="21">
        <f>VLOOKUP($C123,[1]Paris!$B$7:$Y$40,18)</f>
        <v>11.676460606061633</v>
      </c>
      <c r="BS123" s="21">
        <f>VLOOKUP($C123,[1]Paris!$B$7:$AA$40,26)</f>
        <v>0.38522458628052186</v>
      </c>
      <c r="BT123" s="22">
        <f>IF($V123=1,-[4]AB!$E$7,0)</f>
        <v>-10.186868686868687</v>
      </c>
      <c r="BU123" s="63" t="s">
        <v>38</v>
      </c>
    </row>
    <row r="124" spans="1:73" x14ac:dyDescent="0.25">
      <c r="A124" s="196"/>
      <c r="B124" s="18">
        <v>27</v>
      </c>
      <c r="C124" s="26">
        <f t="shared" ref="C124:V124" si="122">IF(C94="","",C94)</f>
        <v>32</v>
      </c>
      <c r="D124" s="55" t="str">
        <f t="shared" si="122"/>
        <v/>
      </c>
      <c r="E124" s="55" t="str">
        <f t="shared" si="122"/>
        <v/>
      </c>
      <c r="F124" s="54" t="str">
        <f t="shared" si="122"/>
        <v/>
      </c>
      <c r="G124" s="54" t="str">
        <f t="shared" si="122"/>
        <v/>
      </c>
      <c r="H124" s="54">
        <f t="shared" si="122"/>
        <v>0</v>
      </c>
      <c r="I124" s="54">
        <f t="shared" si="122"/>
        <v>4</v>
      </c>
      <c r="J124" s="54">
        <f t="shared" si="122"/>
        <v>3</v>
      </c>
      <c r="K124" s="54">
        <f t="shared" si="122"/>
        <v>2</v>
      </c>
      <c r="L124" s="54">
        <f t="shared" si="122"/>
        <v>1</v>
      </c>
      <c r="M124" s="54">
        <f t="shared" si="122"/>
        <v>4321</v>
      </c>
      <c r="N124" s="54">
        <f t="shared" si="122"/>
        <v>8</v>
      </c>
      <c r="O124" s="54">
        <f t="shared" si="122"/>
        <v>0</v>
      </c>
      <c r="P124" s="54">
        <f t="shared" si="122"/>
        <v>1</v>
      </c>
      <c r="Q124" s="54">
        <f t="shared" si="122"/>
        <v>0</v>
      </c>
      <c r="R124" s="54">
        <f t="shared" si="122"/>
        <v>2</v>
      </c>
      <c r="S124" s="54" t="str">
        <f t="shared" si="122"/>
        <v>o</v>
      </c>
      <c r="T124" s="26">
        <f t="shared" si="122"/>
        <v>23</v>
      </c>
      <c r="U124" s="54">
        <f t="shared" si="122"/>
        <v>1</v>
      </c>
      <c r="V124" s="54">
        <f t="shared" si="122"/>
        <v>1</v>
      </c>
      <c r="W124" s="8"/>
      <c r="X124" s="23">
        <f>IF(X94&gt;0,VLOOKUP(X94,'[3]2020_Envelope'!$BH$6:$CR$128,10),"")</f>
        <v>26.412267281105994</v>
      </c>
      <c r="Y124" s="23">
        <f>IF(Y94&gt;0,VLOOKUP(Y94,'[3]2020_Envelope'!$BH$6:$CR$128,10),"")</f>
        <v>88.346315814528907</v>
      </c>
      <c r="Z124" s="23">
        <f>IF(Z94&gt;0,VLOOKUP(Z94,'[3]2020_Envelope'!$BH$6:$CR$128,10),"")</f>
        <v>47.766866359447</v>
      </c>
      <c r="AA124" s="23">
        <f>IF(AA94&gt;0,VLOOKUP(AA94,'[3]2020_Envelope'!$BH$6:$CR$128,10),"")</f>
        <v>87.037196616541365</v>
      </c>
      <c r="AB124" s="23">
        <f>IF(AB94&gt;0,VLOOKUP(AB94,'[3]2020_Envelope'!$BH$6:$CR$128,10),"")</f>
        <v>60.241199315438315</v>
      </c>
      <c r="AC124" s="23">
        <f>IF(AC94&gt;0,VLOOKUP(AC94,'[3]2020_Envelope'!$BH$6:$CR$128,10),"")</f>
        <v>28.091750976111129</v>
      </c>
      <c r="AD124" s="22" t="str">
        <f>IF(AD94&gt;0,VLOOKUP(AD94,'[3]2020_HVAC'!$EY$7:$KA$83,50),"")</f>
        <v/>
      </c>
      <c r="AE124" s="22" t="str">
        <f>IF(AE94&gt;0,VLOOKUP(AE94,'[3]2020_HVAC'!$EY$7:$KA$83,50),"")</f>
        <v/>
      </c>
      <c r="AF124" s="22" t="str">
        <f>IF(AF94&gt;0,VLOOKUP(AF94,'[3]2020_HVAC'!$EY$7:$KA$83,50),"")</f>
        <v/>
      </c>
      <c r="AG124" s="61">
        <f>VLOOKUP($C124,[2]Performance!$A$3:$K$36,5)</f>
        <v>2</v>
      </c>
      <c r="AH124" s="61">
        <f t="shared" si="92"/>
        <v>52</v>
      </c>
      <c r="AI124" s="22">
        <f>IF(AI94&gt;0,VLOOKUP(AI94,'[3]2020_HVAC'!$EY$7:$KA$83,AH124),"")</f>
        <v>40.076261938399881</v>
      </c>
      <c r="AJ124" s="22" t="str">
        <f>IF(AJ94&gt;0,VLOOKUP(AJ94,'[3]2020_HVAC'!$EY$7:$KA$83,50),"")</f>
        <v/>
      </c>
      <c r="AK124" s="22">
        <f>IF(AK94&gt;0,VLOOKUP(AK94,'[3]2020_HVAC'!$EY$7:$KA$83,50),"")</f>
        <v>36.800000000000004</v>
      </c>
      <c r="AL124" s="22">
        <f>IF(AL94&gt;0,VLOOKUP(AL94,'[3]2020_HVAC'!$EY$7:$KA$83,50),"")</f>
        <v>3.975714285714286</v>
      </c>
      <c r="AM124" s="22">
        <f>IF(AM94&gt;0,VLOOKUP(AM94,'[3]2020_HVAC'!$EY$7:$KA$83,50),"")</f>
        <v>12.601371428571417</v>
      </c>
      <c r="AN124" s="22">
        <f>IF(AN94&gt;0,VLOOKUP(AN94,'[3]2020_HVAC'!$EY$7:$KA$83,50),"")</f>
        <v>27.09740609605911</v>
      </c>
      <c r="AO124" s="14">
        <f t="shared" si="114"/>
        <v>64182.489015668449</v>
      </c>
      <c r="AP124" s="23">
        <f>IF(AP94&gt;0,VLOOKUP(AP94,'[3]2020_Envelope'!$BH$6:$CR$128,11),"")</f>
        <v>12.780855436081243</v>
      </c>
      <c r="AQ124" s="23">
        <f>IF(AQ94&gt;0,VLOOKUP(AQ94,'[3]2020_Envelope'!$BH$6:$CR$128,11),"")</f>
        <v>36.63723425654738</v>
      </c>
      <c r="AR124" s="23">
        <f>IF(AR94&gt;0,VLOOKUP(AR94,'[3]2020_Envelope'!$BH$6:$CR$128,11),"")</f>
        <v>23.114313022700124</v>
      </c>
      <c r="AS124" s="23">
        <f>IF(AS94&gt;0,VLOOKUP(AS94,'[3]2020_Envelope'!$BH$6:$CR$128,11),"")</f>
        <v>42.45795598086125</v>
      </c>
      <c r="AT124" s="23">
        <f>IF(AT94&gt;0,VLOOKUP(AT94,'[3]2020_Envelope'!$BH$6:$CR$128,11),"")</f>
        <v>26.447845971348393</v>
      </c>
      <c r="AU124" s="23">
        <f>IF(AU94&gt;0,VLOOKUP(AU94,'[3]2020_Envelope'!$BH$6:$CR$128,11),"")</f>
        <v>12.942238961224028</v>
      </c>
      <c r="AV124" s="22" t="str">
        <f>IF(AV94&gt;0,VLOOKUP(AV94,'[3]2020_HVAC'!$EY$7:$KA$83,53),"")</f>
        <v/>
      </c>
      <c r="AW124" s="22" t="str">
        <f>IF(AW94&gt;0,VLOOKUP(AW94,'[3]2020_HVAC'!$EY$7:$KA$83,53),"")</f>
        <v/>
      </c>
      <c r="AX124" s="22" t="str">
        <f>IF(AX94&gt;0,VLOOKUP(AX94,'[3]2020_HVAC'!$EY$7:$KA$83,53),"")</f>
        <v/>
      </c>
      <c r="AY124" s="61">
        <f>VLOOKUP($C124,[1]Performance!$A$3:$K$36,5)</f>
        <v>2</v>
      </c>
      <c r="AZ124" s="61">
        <f t="shared" si="94"/>
        <v>55</v>
      </c>
      <c r="BA124" s="22">
        <f>IF(BA94&gt;0,VLOOKUP(BA94,'[3]2020_HVAC'!$EY$7:$KA$83,AZ124),"")</f>
        <v>18.466887109180924</v>
      </c>
      <c r="BB124" s="22" t="str">
        <f>IF(BB94&gt;0,VLOOKUP(BB94,'[3]2020_HVAC'!$EY$7:$KA$83,53),"")</f>
        <v/>
      </c>
      <c r="BC124" s="22">
        <f>IF(BC94&gt;0,VLOOKUP(BC94,'[3]2020_HVAC'!$EY$7:$KA$83,53),"")</f>
        <v>33.35</v>
      </c>
      <c r="BD124" s="22">
        <f>IF(BD94&gt;0,VLOOKUP(BD94,'[3]2020_HVAC'!$EY$7:$KA$83,53),"")</f>
        <v>0.28111111111111114</v>
      </c>
      <c r="BE124" s="22">
        <f>IF(BE94&gt;0,VLOOKUP(BE94,'[3]2020_HVAC'!$EY$7:$KA$83,53),"")</f>
        <v>17.686303030303016</v>
      </c>
      <c r="BF124" s="22">
        <f>IF(BF94&gt;0,VLOOKUP(BF94,'[3]2020_HVAC'!$EY$7:$KA$83,53),"")</f>
        <v>16.860608237547893</v>
      </c>
      <c r="BG124" s="14">
        <f t="shared" si="115"/>
        <v>238615.09958573632</v>
      </c>
      <c r="BH124" s="21">
        <f>IF($N124&gt;0,VLOOKUP($C124,[2]Paris!$AB$7:$AN$40,$N124))/((IF($P124=1,'3 PlantsCodes'!$D$26,IF($P124=2,'3 PlantsCodes'!$D$27,IF($P124=3,'3 PlantsCodes'!$D$28,IF($P124=4,'3 PlantsCodes'!#REF!)))))*IF($R124=1,'3 PlantsCodes'!$D$31,IF(FR_Paris!$R124=2,'3 PlantsCodes'!$D$32)))</f>
        <v>10.951450369082648</v>
      </c>
      <c r="BI124" s="21">
        <f>IF($O124&gt;0,VLOOKUP($C124,[2]Paris!$AB$7:$AN$40,$O124),0)/(IF($Q124=1,'3 PlantsCodes'!$E$26,IF($Q124=3,'3 PlantsCodes'!$E$28,IF($Q124=4,'3 PlantsCodes'!$E$29,1)))*IF($R124=1,'3 PlantsCodes'!$E$31,IF($R124=2,'3 PlantsCodes'!$E$32)))</f>
        <v>0</v>
      </c>
      <c r="BJ124" s="21">
        <f>VLOOKUP($C124,[2]Paris!$AB$6:$AZ$40,$T124)</f>
        <v>2.7791768536005037</v>
      </c>
      <c r="BK124" s="21">
        <f>VLOOKUP($C124,[2]Paris!$B$7:$Y$40,18)</f>
        <v>11.353794285713454</v>
      </c>
      <c r="BL124" s="21">
        <f>VLOOKUP($C124,[2]Paris!$B$7:$AA$40,26)</f>
        <v>0.39556706348881582</v>
      </c>
      <c r="BM124" s="22">
        <f>IF($V124=1,-[4]SFH!$E$7,0)</f>
        <v>-16.12857142857143</v>
      </c>
      <c r="BN124" s="63" t="s">
        <v>38</v>
      </c>
      <c r="BO124" s="21">
        <f>IF($N124&gt;0,VLOOKUP($C124,[1]Paris!$AB$7:$AN$40,$N124))/((IF($P124=1,'3 PlantsCodes'!$D$26,IF($P124=2,'3 PlantsCodes'!$D$27,IF($P124=3,'3 PlantsCodes'!$D$28,IF($P124=4,'3 PlantsCodes'!D117)))))*IF($R124=1,'3 PlantsCodes'!$D$31,IF(FR_Paris!$R124=2,'3 PlantsCodes'!$D$32)))</f>
        <v>8.8461388912536165</v>
      </c>
      <c r="BP124" s="21">
        <f>IF($O124&gt;0,VLOOKUP($C124,[1]Paris!$AB$7:$AN$40,$O124),0)/(IF($Q124=1,'3 PlantsCodes'!$E$26,IF($Q124=3,'3 PlantsCodes'!$E$28,IF($Q124=4,'3 PlantsCodes'!$E$29,1)))*IF($R124=1,'3 PlantsCodes'!$E$31,IF($R124=2,'3 PlantsCodes'!$E$32)))</f>
        <v>0</v>
      </c>
      <c r="BQ124" s="21">
        <f>VLOOKUP($C124,[1]Paris!$AB$6:$AZ$40,$T124)</f>
        <v>4.2378564124458729</v>
      </c>
      <c r="BR124" s="21">
        <f>VLOOKUP($C124,[1]Paris!$B$7:$Y$40,18)</f>
        <v>11.676460606061633</v>
      </c>
      <c r="BS124" s="21">
        <f>VLOOKUP($C124,[1]Paris!$B$7:$AA$40,26)</f>
        <v>0.38522458628052186</v>
      </c>
      <c r="BT124" s="22">
        <f>IF($V124=1,-[4]AB!$E$7,0)</f>
        <v>-10.186868686868687</v>
      </c>
      <c r="BU124" s="63" t="s">
        <v>38</v>
      </c>
    </row>
  </sheetData>
  <sheetProtection password="CC1A" sheet="1" objects="1" scenarios="1"/>
  <mergeCells count="27">
    <mergeCell ref="A6:A32"/>
    <mergeCell ref="BH34:BN34"/>
    <mergeCell ref="BO34:BU34"/>
    <mergeCell ref="A36:A62"/>
    <mergeCell ref="X2:BU2"/>
    <mergeCell ref="B3:W3"/>
    <mergeCell ref="X3:BG3"/>
    <mergeCell ref="BH3:BU3"/>
    <mergeCell ref="A4:A5"/>
    <mergeCell ref="D4:V4"/>
    <mergeCell ref="X4:AN4"/>
    <mergeCell ref="AP4:BF4"/>
    <mergeCell ref="BH4:BM4"/>
    <mergeCell ref="BO4:BT4"/>
    <mergeCell ref="A68:A94"/>
    <mergeCell ref="BH96:BN96"/>
    <mergeCell ref="BO96:BU96"/>
    <mergeCell ref="A98:A124"/>
    <mergeCell ref="B65:W65"/>
    <mergeCell ref="X65:BG65"/>
    <mergeCell ref="BH65:BU65"/>
    <mergeCell ref="A66:A67"/>
    <mergeCell ref="D66:V66"/>
    <mergeCell ref="X66:AN66"/>
    <mergeCell ref="AP66:BF66"/>
    <mergeCell ref="BH66:BM66"/>
    <mergeCell ref="BO66:BT66"/>
  </mergeCells>
  <conditionalFormatting sqref="I6:M32">
    <cfRule type="cellIs" dxfId="303" priority="13" operator="equal">
      <formula>4</formula>
    </cfRule>
    <cfRule type="cellIs" dxfId="302" priority="14" operator="equal">
      <formula>3</formula>
    </cfRule>
    <cfRule type="cellIs" dxfId="301" priority="15" operator="equal">
      <formula>2</formula>
    </cfRule>
    <cfRule type="cellIs" dxfId="300" priority="16" operator="equal">
      <formula>1</formula>
    </cfRule>
  </conditionalFormatting>
  <conditionalFormatting sqref="I36:M62">
    <cfRule type="cellIs" dxfId="299" priority="9" operator="equal">
      <formula>4</formula>
    </cfRule>
    <cfRule type="cellIs" dxfId="298" priority="10" operator="equal">
      <formula>3</formula>
    </cfRule>
    <cfRule type="cellIs" dxfId="297" priority="11" operator="equal">
      <formula>2</formula>
    </cfRule>
    <cfRule type="cellIs" dxfId="296" priority="12" operator="equal">
      <formula>1</formula>
    </cfRule>
  </conditionalFormatting>
  <conditionalFormatting sqref="I68:M94">
    <cfRule type="cellIs" dxfId="295" priority="5" operator="equal">
      <formula>4</formula>
    </cfRule>
    <cfRule type="cellIs" dxfId="294" priority="6" operator="equal">
      <formula>3</formula>
    </cfRule>
    <cfRule type="cellIs" dxfId="293" priority="7" operator="equal">
      <formula>2</formula>
    </cfRule>
    <cfRule type="cellIs" dxfId="292" priority="8" operator="equal">
      <formula>1</formula>
    </cfRule>
  </conditionalFormatting>
  <conditionalFormatting sqref="I98:M124">
    <cfRule type="cellIs" dxfId="291" priority="1" operator="equal">
      <formula>4</formula>
    </cfRule>
    <cfRule type="cellIs" dxfId="290" priority="2" operator="equal">
      <formula>3</formula>
    </cfRule>
    <cfRule type="cellIs" dxfId="289" priority="3" operator="equal">
      <formula>2</formula>
    </cfRule>
    <cfRule type="cellIs" dxfId="288" priority="4" operator="equal">
      <formula>1</formula>
    </cfRule>
  </conditionalFormatting>
  <pageMargins left="0.7" right="0.7" top="0.75" bottom="0.75" header="0.3" footer="0.3"/>
  <pageSetup paperSize="8"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U124"/>
  <sheetViews>
    <sheetView showGridLines="0" zoomScale="60" zoomScaleNormal="60" workbookViewId="0">
      <pane xSplit="23" ySplit="5" topLeftCell="AO6" activePane="bottomRight" state="frozenSplit"/>
      <selection activeCell="BH29" sqref="BH29"/>
      <selection pane="topRight" activeCell="BH29" sqref="BH29"/>
      <selection pane="bottomLeft" activeCell="BH29" sqref="BH29"/>
      <selection pane="bottomRight" activeCell="I35" sqref="I35:L35"/>
    </sheetView>
  </sheetViews>
  <sheetFormatPr baseColWidth="10" defaultRowHeight="15" outlineLevelCol="1" x14ac:dyDescent="0.25"/>
  <cols>
    <col min="1" max="1" width="11.42578125" style="15"/>
    <col min="2" max="2" width="3.85546875" style="15" customWidth="1"/>
    <col min="3" max="3" width="14" style="15" hidden="1" customWidth="1"/>
    <col min="4" max="8" width="4.7109375" style="15" hidden="1" customWidth="1" outlineLevel="1"/>
    <col min="9" max="9" width="4.85546875" style="15" customWidth="1" outlineLevel="1"/>
    <col min="10" max="12" width="4.7109375" style="15" customWidth="1" outlineLevel="1"/>
    <col min="13" max="13" width="6.7109375" style="15" hidden="1" customWidth="1" outlineLevel="1"/>
    <col min="14" max="14" width="4.7109375" style="15" customWidth="1" outlineLevel="1" collapsed="1"/>
    <col min="15" max="15" width="4.7109375" style="15" customWidth="1" outlineLevel="1"/>
    <col min="16" max="16" width="7.140625" style="15" customWidth="1" outlineLevel="1"/>
    <col min="17" max="17" width="7.5703125" style="15" customWidth="1" outlineLevel="1"/>
    <col min="18" max="18" width="4.7109375" style="15" customWidth="1" outlineLevel="1"/>
    <col min="19" max="19" width="4.7109375" style="15" hidden="1" customWidth="1" outlineLevel="1"/>
    <col min="20" max="20" width="7.7109375" style="15" hidden="1" customWidth="1" outlineLevel="1"/>
    <col min="21" max="22" width="6.5703125" style="15" customWidth="1" outlineLevel="1"/>
    <col min="23" max="23" width="10.140625" style="15" customWidth="1"/>
    <col min="24" max="24" width="8" style="15" hidden="1" customWidth="1" outlineLevel="1"/>
    <col min="25" max="39" width="8.85546875" style="15" hidden="1" customWidth="1" outlineLevel="1"/>
    <col min="40" max="40" width="7.42578125" style="15" hidden="1" customWidth="1" outlineLevel="1"/>
    <col min="41" max="41" width="13.140625" style="15" customWidth="1" collapsed="1"/>
    <col min="42" max="52" width="8.85546875" style="15" hidden="1" customWidth="1" outlineLevel="1"/>
    <col min="53" max="53" width="11.7109375" style="15" hidden="1" customWidth="1" outlineLevel="1"/>
    <col min="54" max="58" width="8.85546875" style="15" hidden="1" customWidth="1" outlineLevel="1"/>
    <col min="59" max="59" width="15.140625" style="15" customWidth="1" collapsed="1"/>
    <col min="60" max="65" width="10.7109375" style="15" customWidth="1" outlineLevel="1"/>
    <col min="66" max="66" width="10.7109375" style="15" customWidth="1"/>
    <col min="67" max="72" width="10.7109375" style="15" customWidth="1" outlineLevel="1"/>
    <col min="73" max="73" width="10.7109375" style="15" customWidth="1"/>
    <col min="74" max="16384" width="11.42578125" style="15"/>
  </cols>
  <sheetData>
    <row r="1" spans="1:73" ht="78" customHeight="1" x14ac:dyDescent="0.25"/>
    <row r="2" spans="1:73" ht="27" customHeight="1" thickBot="1" x14ac:dyDescent="0.3">
      <c r="A2" s="1"/>
      <c r="B2" s="5" t="s">
        <v>6</v>
      </c>
      <c r="C2" s="5"/>
      <c r="D2" s="5"/>
      <c r="E2" s="5"/>
      <c r="F2" s="5"/>
      <c r="G2" s="5"/>
      <c r="H2" s="5"/>
      <c r="I2" s="5"/>
      <c r="J2" s="5"/>
      <c r="K2" s="5"/>
      <c r="L2" s="5"/>
      <c r="M2" s="5"/>
      <c r="N2" s="5"/>
      <c r="O2" s="5"/>
      <c r="P2" s="5"/>
      <c r="Q2" s="5"/>
      <c r="R2" s="5"/>
      <c r="S2" s="5"/>
      <c r="T2" s="5"/>
      <c r="U2" s="5"/>
      <c r="V2" s="5"/>
      <c r="W2" s="5"/>
      <c r="X2" s="167" t="s">
        <v>61</v>
      </c>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8"/>
      <c r="BH2" s="168"/>
      <c r="BI2" s="168"/>
      <c r="BJ2" s="168"/>
      <c r="BK2" s="168"/>
      <c r="BL2" s="168"/>
      <c r="BM2" s="168"/>
      <c r="BN2" s="168"/>
      <c r="BO2" s="168"/>
      <c r="BP2" s="168"/>
      <c r="BQ2" s="168"/>
      <c r="BR2" s="168"/>
      <c r="BS2" s="168"/>
      <c r="BT2" s="168"/>
      <c r="BU2" s="168"/>
    </row>
    <row r="3" spans="1:73" ht="63.75" customHeight="1" thickBot="1" x14ac:dyDescent="0.3">
      <c r="A3" s="56"/>
      <c r="B3" s="169" t="s">
        <v>32</v>
      </c>
      <c r="C3" s="170"/>
      <c r="D3" s="170"/>
      <c r="E3" s="170"/>
      <c r="F3" s="170"/>
      <c r="G3" s="170"/>
      <c r="H3" s="170"/>
      <c r="I3" s="170"/>
      <c r="J3" s="170"/>
      <c r="K3" s="170"/>
      <c r="L3" s="170"/>
      <c r="M3" s="170"/>
      <c r="N3" s="170"/>
      <c r="O3" s="170"/>
      <c r="P3" s="170"/>
      <c r="Q3" s="170"/>
      <c r="R3" s="170"/>
      <c r="S3" s="170"/>
      <c r="T3" s="170"/>
      <c r="U3" s="170"/>
      <c r="V3" s="170"/>
      <c r="W3" s="171"/>
      <c r="X3" s="172" t="s">
        <v>7</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4"/>
      <c r="BH3" s="172" t="s">
        <v>52</v>
      </c>
      <c r="BI3" s="182"/>
      <c r="BJ3" s="182"/>
      <c r="BK3" s="182"/>
      <c r="BL3" s="182"/>
      <c r="BM3" s="182"/>
      <c r="BN3" s="182"/>
      <c r="BO3" s="182"/>
      <c r="BP3" s="182"/>
      <c r="BQ3" s="182"/>
      <c r="BR3" s="182"/>
      <c r="BS3" s="182"/>
      <c r="BT3" s="182"/>
      <c r="BU3" s="183"/>
    </row>
    <row r="4" spans="1:73" ht="15.75" customHeight="1" thickBot="1" x14ac:dyDescent="0.3">
      <c r="A4" s="185" t="s">
        <v>0</v>
      </c>
      <c r="B4" s="2" t="s">
        <v>1</v>
      </c>
      <c r="C4" s="64"/>
      <c r="D4" s="178" t="s">
        <v>50</v>
      </c>
      <c r="E4" s="179"/>
      <c r="F4" s="179"/>
      <c r="G4" s="179"/>
      <c r="H4" s="180"/>
      <c r="I4" s="180"/>
      <c r="J4" s="180"/>
      <c r="K4" s="180"/>
      <c r="L4" s="180"/>
      <c r="M4" s="180"/>
      <c r="N4" s="180"/>
      <c r="O4" s="180"/>
      <c r="P4" s="180"/>
      <c r="Q4" s="180"/>
      <c r="R4" s="180"/>
      <c r="S4" s="180"/>
      <c r="T4" s="180"/>
      <c r="U4" s="180"/>
      <c r="V4" s="181"/>
      <c r="W4" s="3"/>
      <c r="X4" s="175" t="s">
        <v>22</v>
      </c>
      <c r="Y4" s="176"/>
      <c r="Z4" s="176"/>
      <c r="AA4" s="176"/>
      <c r="AB4" s="176"/>
      <c r="AC4" s="176"/>
      <c r="AD4" s="176"/>
      <c r="AE4" s="176"/>
      <c r="AF4" s="176"/>
      <c r="AG4" s="176"/>
      <c r="AH4" s="176"/>
      <c r="AI4" s="176"/>
      <c r="AJ4" s="176"/>
      <c r="AK4" s="176"/>
      <c r="AL4" s="176"/>
      <c r="AM4" s="176"/>
      <c r="AN4" s="177"/>
      <c r="AO4" s="4" t="s">
        <v>2</v>
      </c>
      <c r="AP4" s="175" t="s">
        <v>9</v>
      </c>
      <c r="AQ4" s="176"/>
      <c r="AR4" s="176"/>
      <c r="AS4" s="176"/>
      <c r="AT4" s="176"/>
      <c r="AU4" s="176"/>
      <c r="AV4" s="176"/>
      <c r="AW4" s="176"/>
      <c r="AX4" s="176"/>
      <c r="AY4" s="176"/>
      <c r="AZ4" s="176"/>
      <c r="BA4" s="176"/>
      <c r="BB4" s="176"/>
      <c r="BC4" s="176"/>
      <c r="BD4" s="176"/>
      <c r="BE4" s="176"/>
      <c r="BF4" s="177"/>
      <c r="BG4" s="4" t="s">
        <v>3</v>
      </c>
      <c r="BH4" s="178"/>
      <c r="BI4" s="179"/>
      <c r="BJ4" s="179"/>
      <c r="BK4" s="179"/>
      <c r="BL4" s="179"/>
      <c r="BM4" s="184"/>
      <c r="BN4" s="4" t="s">
        <v>2</v>
      </c>
      <c r="BO4" s="178"/>
      <c r="BP4" s="179"/>
      <c r="BQ4" s="179"/>
      <c r="BR4" s="179"/>
      <c r="BS4" s="179"/>
      <c r="BT4" s="179"/>
      <c r="BU4" s="4" t="s">
        <v>3</v>
      </c>
    </row>
    <row r="5" spans="1:73" ht="36.75" customHeight="1" thickTop="1" thickBot="1" x14ac:dyDescent="0.3">
      <c r="A5" s="186"/>
      <c r="B5" s="9"/>
      <c r="C5" s="9" t="s">
        <v>51</v>
      </c>
      <c r="D5" s="9" t="s">
        <v>47</v>
      </c>
      <c r="E5" s="9" t="s">
        <v>48</v>
      </c>
      <c r="F5" s="9" t="s">
        <v>49</v>
      </c>
      <c r="G5" s="9" t="s">
        <v>24</v>
      </c>
      <c r="H5" s="9" t="s">
        <v>13</v>
      </c>
      <c r="I5" s="9" t="s">
        <v>19</v>
      </c>
      <c r="J5" s="9" t="s">
        <v>12</v>
      </c>
      <c r="K5" s="9" t="s">
        <v>34</v>
      </c>
      <c r="L5" s="9" t="s">
        <v>13</v>
      </c>
      <c r="M5" s="9"/>
      <c r="N5" s="9" t="s">
        <v>17</v>
      </c>
      <c r="O5" s="9" t="s">
        <v>18</v>
      </c>
      <c r="P5" s="9" t="s">
        <v>53</v>
      </c>
      <c r="Q5" s="9" t="s">
        <v>54</v>
      </c>
      <c r="R5" s="9" t="s">
        <v>34</v>
      </c>
      <c r="S5" s="9" t="s">
        <v>24</v>
      </c>
      <c r="T5" s="47" t="s">
        <v>20</v>
      </c>
      <c r="U5" s="47" t="s">
        <v>92</v>
      </c>
      <c r="V5" s="47" t="s">
        <v>93</v>
      </c>
      <c r="W5" s="10"/>
      <c r="X5" s="13" t="s">
        <v>11</v>
      </c>
      <c r="Y5" s="13" t="s">
        <v>12</v>
      </c>
      <c r="Z5" s="13" t="s">
        <v>14</v>
      </c>
      <c r="AA5" s="13" t="s">
        <v>15</v>
      </c>
      <c r="AB5" s="13" t="s">
        <v>21</v>
      </c>
      <c r="AC5" s="13" t="s">
        <v>23</v>
      </c>
      <c r="AD5" s="13" t="s">
        <v>100</v>
      </c>
      <c r="AE5" s="13" t="s">
        <v>101</v>
      </c>
      <c r="AF5" s="13" t="s">
        <v>24</v>
      </c>
      <c r="AG5" s="13" t="s">
        <v>38</v>
      </c>
      <c r="AH5" s="13" t="s">
        <v>38</v>
      </c>
      <c r="AI5" s="13" t="s">
        <v>17</v>
      </c>
      <c r="AJ5" s="13" t="s">
        <v>18</v>
      </c>
      <c r="AK5" s="13" t="s">
        <v>19</v>
      </c>
      <c r="AL5" s="13" t="s">
        <v>102</v>
      </c>
      <c r="AM5" s="13" t="s">
        <v>99</v>
      </c>
      <c r="AN5" s="13" t="s">
        <v>16</v>
      </c>
      <c r="AO5" s="16">
        <v>140</v>
      </c>
      <c r="AP5" s="13" t="s">
        <v>11</v>
      </c>
      <c r="AQ5" s="13" t="s">
        <v>12</v>
      </c>
      <c r="AR5" s="13" t="s">
        <v>14</v>
      </c>
      <c r="AS5" s="13" t="s">
        <v>15</v>
      </c>
      <c r="AT5" s="13" t="s">
        <v>21</v>
      </c>
      <c r="AU5" s="13" t="s">
        <v>23</v>
      </c>
      <c r="AV5" s="13" t="s">
        <v>100</v>
      </c>
      <c r="AW5" s="13" t="s">
        <v>101</v>
      </c>
      <c r="AX5" s="13" t="s">
        <v>24</v>
      </c>
      <c r="AY5" s="13" t="s">
        <v>38</v>
      </c>
      <c r="AZ5" s="13" t="s">
        <v>38</v>
      </c>
      <c r="BA5" s="13" t="s">
        <v>17</v>
      </c>
      <c r="BB5" s="13" t="s">
        <v>18</v>
      </c>
      <c r="BC5" s="13" t="s">
        <v>19</v>
      </c>
      <c r="BD5" s="13" t="s">
        <v>102</v>
      </c>
      <c r="BE5" s="13" t="s">
        <v>99</v>
      </c>
      <c r="BF5" s="13" t="s">
        <v>16</v>
      </c>
      <c r="BG5" s="16">
        <v>990</v>
      </c>
      <c r="BH5" s="16" t="s">
        <v>33</v>
      </c>
      <c r="BI5" s="16" t="s">
        <v>34</v>
      </c>
      <c r="BJ5" s="16" t="s">
        <v>20</v>
      </c>
      <c r="BK5" s="16" t="s">
        <v>24</v>
      </c>
      <c r="BL5" s="16" t="s">
        <v>35</v>
      </c>
      <c r="BM5" s="16" t="s">
        <v>36</v>
      </c>
      <c r="BN5" s="16">
        <v>140</v>
      </c>
      <c r="BO5" s="16" t="s">
        <v>33</v>
      </c>
      <c r="BP5" s="16" t="s">
        <v>34</v>
      </c>
      <c r="BQ5" s="16" t="s">
        <v>20</v>
      </c>
      <c r="BR5" s="16" t="s">
        <v>24</v>
      </c>
      <c r="BS5" s="16" t="s">
        <v>35</v>
      </c>
      <c r="BT5" s="16" t="s">
        <v>36</v>
      </c>
      <c r="BU5" s="16">
        <v>990</v>
      </c>
    </row>
    <row r="6" spans="1:73" ht="15" customHeight="1" x14ac:dyDescent="0.25">
      <c r="A6" s="194">
        <v>2010</v>
      </c>
      <c r="B6" s="17">
        <v>1</v>
      </c>
      <c r="C6" s="58">
        <f>VLOOKUP(M6,[1]aux!$A$2:$B$35,2)</f>
        <v>1</v>
      </c>
      <c r="D6" s="54" t="s">
        <v>38</v>
      </c>
      <c r="E6" s="54" t="s">
        <v>42</v>
      </c>
      <c r="F6" s="54" t="s">
        <v>42</v>
      </c>
      <c r="G6" s="54" t="s">
        <v>42</v>
      </c>
      <c r="H6" s="54">
        <v>0</v>
      </c>
      <c r="I6" s="54">
        <f>IF(D6="-",1,IF(D6="o",2,IF(D6="o+",3,IF(D6="+",4))))</f>
        <v>1</v>
      </c>
      <c r="J6" s="54">
        <f>IF(E6="o",1,IF(E6="o+",2,IF(E6="+",3)))</f>
        <v>1</v>
      </c>
      <c r="K6" s="54">
        <f>IF(F6="o",1,IF(F6="+",2))</f>
        <v>1</v>
      </c>
      <c r="L6" s="54">
        <f>IF(H6=0,1,IF(H6=1,2))</f>
        <v>1</v>
      </c>
      <c r="M6" s="54">
        <f>I6*1000+J6*100+K6*10+L6*1</f>
        <v>1111</v>
      </c>
      <c r="N6" s="54">
        <v>2</v>
      </c>
      <c r="O6" s="54">
        <v>0</v>
      </c>
      <c r="P6" s="54">
        <v>2</v>
      </c>
      <c r="Q6" s="54">
        <v>0</v>
      </c>
      <c r="R6" s="54">
        <v>1</v>
      </c>
      <c r="S6" s="54" t="s">
        <v>42</v>
      </c>
      <c r="T6" s="26">
        <f>IF(U6=0,IF(OR(N6=2,N6=3),14,IF(N6=7,16,IF(N6=8,17,IF(N6=9,18,IF(N6=10,19,15))))),IF(U6=1,IF(OR(N6=2,N6=3),20,IF(N6=7,22,IF(N6=8,23,IF(N6=9,24,IF(N6=10,25,21)))))))</f>
        <v>14</v>
      </c>
      <c r="U6" s="54">
        <v>0</v>
      </c>
      <c r="V6" s="54">
        <v>0</v>
      </c>
      <c r="W6" s="7"/>
      <c r="X6" s="11">
        <f>VLOOKUP($C6,[2]Berlin!$BB$7:$BK$40,5)</f>
        <v>1</v>
      </c>
      <c r="Y6" s="11">
        <f>VLOOKUP($C6,[2]Berlin!$BB$7:$BK$40,6)</f>
        <v>23</v>
      </c>
      <c r="Z6" s="11">
        <f>VLOOKUP($C6,[2]Berlin!$BB$7:$BK$40,7)</f>
        <v>0</v>
      </c>
      <c r="AA6" s="11">
        <f>VLOOKUP($C6,[2]Berlin!$BB$7:$BK$40,8)</f>
        <v>80</v>
      </c>
      <c r="AB6" s="11">
        <f>VLOOKUP($C6,[2]Berlin!$BB$7:$BK$40,9)</f>
        <v>0</v>
      </c>
      <c r="AC6" s="11">
        <f>VLOOKUP($C6,[2]Berlin!$BB$7:$BK$40,10)</f>
        <v>102</v>
      </c>
      <c r="AD6" s="12">
        <f>IF($H6=1,169,0)</f>
        <v>0</v>
      </c>
      <c r="AE6" s="12">
        <f>IF($H6=1,167,0)</f>
        <v>0</v>
      </c>
      <c r="AF6" s="12">
        <v>0</v>
      </c>
      <c r="AG6" s="12" t="s">
        <v>38</v>
      </c>
      <c r="AH6" s="12" t="s">
        <v>38</v>
      </c>
      <c r="AI6" s="12">
        <f>IF($N6=2,145,IF($N6=3,118,IF(OR($N6=4,$N6=5,$N6=6),121,IF($N6=7,127,IF($N6=8,133,IF($N6=9,136,IF($N6=10,189,0)))))))</f>
        <v>145</v>
      </c>
      <c r="AJ6" s="12">
        <v>0</v>
      </c>
      <c r="AK6" s="12">
        <f>IF($P6=1,148,IF($P6=2,152,IF($P6=3,154,IF($P6=4,156,0))))</f>
        <v>152</v>
      </c>
      <c r="AL6" s="12">
        <f>IF($R6=1,160,IF($R6=2,162))</f>
        <v>160</v>
      </c>
      <c r="AM6" s="12">
        <f>IF($U6=1,185,0)</f>
        <v>0</v>
      </c>
      <c r="AN6" s="12">
        <f>IF($V6=1,184,0)</f>
        <v>0</v>
      </c>
      <c r="AO6" s="14">
        <f t="shared" ref="AO6:AO24" si="0">AO36/$AO$5</f>
        <v>252.43017662361828</v>
      </c>
      <c r="AP6" s="11">
        <f>VLOOKUP($C6,[1]Berlin!$BB$7:$BK$40,5)</f>
        <v>1</v>
      </c>
      <c r="AQ6" s="11">
        <f>VLOOKUP($C6,[1]Berlin!$BB$7:$BK$40,6)</f>
        <v>23</v>
      </c>
      <c r="AR6" s="11">
        <f>VLOOKUP($C6,[1]Berlin!$BB$7:$BK$40,7)</f>
        <v>0</v>
      </c>
      <c r="AS6" s="11">
        <f>VLOOKUP($C6,[1]Berlin!$BB$7:$BK$40,8)</f>
        <v>81</v>
      </c>
      <c r="AT6" s="11">
        <f>VLOOKUP($C6,[1]Berlin!$BB$7:$BK$40,9)</f>
        <v>0</v>
      </c>
      <c r="AU6" s="11">
        <f>VLOOKUP($C6,[1]Berlin!$BB$7:$BK$40,10)</f>
        <v>103</v>
      </c>
      <c r="AV6" s="12">
        <f>IF($H6=1,170,0)</f>
        <v>0</v>
      </c>
      <c r="AW6" s="12">
        <f>IF($H6=1,168,0)</f>
        <v>0</v>
      </c>
      <c r="AX6" s="12">
        <v>0</v>
      </c>
      <c r="AY6" s="12" t="s">
        <v>38</v>
      </c>
      <c r="AZ6" s="12" t="s">
        <v>38</v>
      </c>
      <c r="BA6" s="12">
        <f>IF($N6=2,146,IF($N6=3,119,IF(OR($N6=4,$N6=5,$N6=6),122,IF($N6=7,128,IF($N6=8,134,IF($N6=9,138,IF($N6=10,190,0)))))))</f>
        <v>146</v>
      </c>
      <c r="BB6" s="12">
        <v>0</v>
      </c>
      <c r="BC6" s="12">
        <f>IF($P6=1,149,IF($P6=2,153,IF($P6=3,155,IF($P6=4,157,0))))</f>
        <v>153</v>
      </c>
      <c r="BD6" s="12">
        <f>IF($R6=1,160,IF($R6=2,162))</f>
        <v>160</v>
      </c>
      <c r="BE6" s="12">
        <f>IF($U6=1,186,0)</f>
        <v>0</v>
      </c>
      <c r="BF6" s="12">
        <f>IF($V6=1,184,0)</f>
        <v>0</v>
      </c>
      <c r="BG6" s="14">
        <f t="shared" ref="BG6:BG24" si="1">BG36/$BG$5</f>
        <v>186.57627001761924</v>
      </c>
      <c r="BH6" s="21">
        <f>IF($N6=2,BH36*'4 PEF'!$F$4,IF(OR($N6=3,$N6=4,$N6=5,$N6=6),BH36*'4 PEF'!$F$5,IF(OR($N6=7,$N6=8),BH36*'4 PEF'!$F$8,IF($N6=9,BH36*'4 PEF'!$F$7,IF($N6=10,BH36*'4 PEF'!$F$6)))))</f>
        <v>263.73021622951308</v>
      </c>
      <c r="BI6" s="21">
        <f>BI36*'4 PEF'!$F$8</f>
        <v>0</v>
      </c>
      <c r="BJ6" s="21">
        <f>IF($N6=2,BJ36*'4 PEF'!$F$4,IF(OR($N6=3,$N6=4,$N6=5,$N6=6),BJ36*'4 PEF'!$F$5,IF(OR($N6=7,$N6=8),BJ36*'4 PEF'!$F$8,IF($N6=9,BJ36*'4 PEF'!$F$7,IF($N6=10,BJ36*'4 PEF'!$F$6)))))</f>
        <v>19.649999999999999</v>
      </c>
      <c r="BK6" s="21">
        <f>BK36*'4 PEF'!$F$8</f>
        <v>28.498023657140767</v>
      </c>
      <c r="BL6" s="21">
        <f>BL36*'4 PEF'!$F$8</f>
        <v>1.8838875553829844</v>
      </c>
      <c r="BM6" s="39">
        <f>BM36*'4 PEF'!$F$8</f>
        <v>0</v>
      </c>
      <c r="BN6" s="40">
        <f>SUM(BH6:BM6)</f>
        <v>313.76212744203684</v>
      </c>
      <c r="BO6" s="21">
        <f>IF($N6=2,BO36*'4 PEF'!$F$4,IF(OR($N6=3,$N6=4,$N6=5,$N6=6),BO36*'4 PEF'!$F$5,IF(OR($N6=7,$N6=8),BO36*'4 PEF'!$F$8,IF($N6=9,BO36*'4 PEF'!$F$7,IF($N6=10,BO36*'4 PEF'!$F$6)))))</f>
        <v>221.84094223064795</v>
      </c>
      <c r="BP6" s="21">
        <f>BP36*'4 PEF'!$F$8</f>
        <v>0</v>
      </c>
      <c r="BQ6" s="21">
        <f>IF($N6=2,BQ36*'4 PEF'!$F$4,IF(OR($N6=3,$N6=4,$N6=5,$N6=6),BQ36*'4 PEF'!$F$5,IF(OR($N6=7,$N6=8),BQ36*'4 PEF'!$F$8,IF($N6=9,BQ36*'4 PEF'!$F$7,IF($N6=10,BQ36*'4 PEF'!$F$6)))))</f>
        <v>30.337499999999999</v>
      </c>
      <c r="BR6" s="21">
        <f>BR36*'4 PEF'!$F$8</f>
        <v>29.307916121214696</v>
      </c>
      <c r="BS6" s="21">
        <f>BS36*'4 PEF'!$F$8</f>
        <v>1.529511832131216</v>
      </c>
      <c r="BT6" s="39">
        <f>BT36*'4 PEF'!$F$8</f>
        <v>0</v>
      </c>
      <c r="BU6" s="40">
        <f>SUM(BO6:BT6)</f>
        <v>283.01587018399385</v>
      </c>
    </row>
    <row r="7" spans="1:73" ht="15" customHeight="1" x14ac:dyDescent="0.25">
      <c r="A7" s="195"/>
      <c r="B7" s="18">
        <v>2</v>
      </c>
      <c r="C7" s="26">
        <f>VLOOKUP(M7,[1]aux!$A$2:$B$35,2)</f>
        <v>10</v>
      </c>
      <c r="D7" s="55" t="s">
        <v>42</v>
      </c>
      <c r="E7" s="55" t="s">
        <v>40</v>
      </c>
      <c r="F7" s="54" t="s">
        <v>41</v>
      </c>
      <c r="G7" s="54" t="s">
        <v>42</v>
      </c>
      <c r="H7" s="54">
        <v>0</v>
      </c>
      <c r="I7" s="54">
        <f t="shared" ref="I7:I12" si="2">IF(D7="-",1,IF(D7="o",2,IF(D7="o+",3,IF(D7="+",4))))</f>
        <v>2</v>
      </c>
      <c r="J7" s="54">
        <f t="shared" ref="J7:J12" si="3">IF(E7="o",1,IF(E7="o+",2,IF(E7="+",3)))</f>
        <v>2</v>
      </c>
      <c r="K7" s="54">
        <f t="shared" ref="K7:K12" si="4">IF(F7="o",1,IF(F7="+",2))</f>
        <v>2</v>
      </c>
      <c r="L7" s="54">
        <f t="shared" ref="L7:L12" si="5">IF(H7=0,1,IF(H7=1,2))</f>
        <v>1</v>
      </c>
      <c r="M7" s="54">
        <f t="shared" ref="M7:M12" si="6">I7*1000+J7*100+K7*10+L7*1</f>
        <v>2221</v>
      </c>
      <c r="N7" s="54">
        <v>4</v>
      </c>
      <c r="O7" s="54">
        <v>0</v>
      </c>
      <c r="P7" s="54">
        <v>2</v>
      </c>
      <c r="Q7" s="54">
        <v>0</v>
      </c>
      <c r="R7" s="54">
        <v>1</v>
      </c>
      <c r="S7" s="54" t="s">
        <v>42</v>
      </c>
      <c r="T7" s="26">
        <f t="shared" ref="T7:T12" si="7">IF(U7=0,IF(OR(N7=2,N7=3),14,IF(N7=7,16,IF(N7=8,17,IF(N7=9,18,IF(N7=10,19,15))))),IF(U7=1,IF(OR(N7=2,N7=3),20,IF(N7=7,22,IF(N7=8,23,IF(N7=9,24,IF(N7=10,25,21)))))))</f>
        <v>15</v>
      </c>
      <c r="U7" s="54">
        <v>0</v>
      </c>
      <c r="V7" s="54">
        <v>0</v>
      </c>
      <c r="W7" s="19"/>
      <c r="X7" s="11">
        <f>VLOOKUP($C7,[2]Berlin!$BB$7:$BK$40,5)</f>
        <v>13</v>
      </c>
      <c r="Y7" s="11">
        <f>VLOOKUP($C7,[2]Berlin!$BB$7:$BK$40,6)</f>
        <v>33</v>
      </c>
      <c r="Z7" s="11">
        <f>VLOOKUP($C7,[2]Berlin!$BB$7:$BK$40,7)</f>
        <v>63</v>
      </c>
      <c r="AA7" s="11">
        <f>VLOOKUP($C7,[2]Berlin!$BB$7:$BK$40,8)</f>
        <v>92</v>
      </c>
      <c r="AB7" s="11">
        <f>VLOOKUP($C7,[2]Berlin!$BB$7:$BK$40,9)</f>
        <v>116</v>
      </c>
      <c r="AC7" s="11">
        <f>VLOOKUP($C7,[2]Berlin!$BB$7:$BK$40,10)</f>
        <v>108</v>
      </c>
      <c r="AD7" s="12">
        <f t="shared" ref="AD7:AD32" si="8">IF($H7=1,169,0)</f>
        <v>0</v>
      </c>
      <c r="AE7" s="12">
        <f t="shared" ref="AE7:AE32" si="9">IF($H7=1,167,0)</f>
        <v>0</v>
      </c>
      <c r="AF7" s="12">
        <v>0</v>
      </c>
      <c r="AG7" s="12" t="s">
        <v>38</v>
      </c>
      <c r="AH7" s="12" t="s">
        <v>38</v>
      </c>
      <c r="AI7" s="12">
        <f t="shared" ref="AI7:AI32" si="10">IF($N7=2,145,IF($N7=3,118,IF(OR($N7=4,$N7=5,$N7=6),121,IF($N7=7,127,IF($N7=8,133,IF($N7=9,136,IF($N7=10,189,0)))))))</f>
        <v>121</v>
      </c>
      <c r="AJ7" s="12">
        <v>0</v>
      </c>
      <c r="AK7" s="12">
        <f t="shared" ref="AK7:AK32" si="11">IF($P7=1,148,IF($P7=2,152,IF($P7=3,154,IF($P7=4,156,0))))</f>
        <v>152</v>
      </c>
      <c r="AL7" s="12">
        <f t="shared" ref="AL7:AL32" si="12">IF($R7=1,160,IF($R7=2,162))</f>
        <v>160</v>
      </c>
      <c r="AM7" s="12">
        <f t="shared" ref="AM7:AM32" si="13">IF($U7=1,185,0)</f>
        <v>0</v>
      </c>
      <c r="AN7" s="12">
        <f t="shared" ref="AN7:AN32" si="14">IF($V7=1,184,0)</f>
        <v>0</v>
      </c>
      <c r="AO7" s="14">
        <f t="shared" si="0"/>
        <v>450.87736518527311</v>
      </c>
      <c r="AP7" s="11">
        <f>VLOOKUP($C7,[1]Berlin!$BB$7:$BK$40,5)</f>
        <v>13</v>
      </c>
      <c r="AQ7" s="11">
        <f>VLOOKUP($C7,[1]Berlin!$BB$7:$BK$40,6)</f>
        <v>33</v>
      </c>
      <c r="AR7" s="11">
        <f>VLOOKUP($C7,[1]Berlin!$BB$7:$BK$40,7)</f>
        <v>63</v>
      </c>
      <c r="AS7" s="11">
        <f>VLOOKUP($C7,[1]Berlin!$BB$7:$BK$40,8)</f>
        <v>93</v>
      </c>
      <c r="AT7" s="11">
        <f>VLOOKUP($C7,[1]Berlin!$BB$7:$BK$40,9)</f>
        <v>117</v>
      </c>
      <c r="AU7" s="11">
        <f>VLOOKUP($C7,[1]Berlin!$BB$7:$BK$40,10)</f>
        <v>109</v>
      </c>
      <c r="AV7" s="12">
        <f t="shared" ref="AV7:AV32" si="15">IF($H7=1,170,0)</f>
        <v>0</v>
      </c>
      <c r="AW7" s="12">
        <f t="shared" ref="AW7:AW32" si="16">IF($H7=1,168,0)</f>
        <v>0</v>
      </c>
      <c r="AX7" s="12">
        <v>0</v>
      </c>
      <c r="AY7" s="12" t="s">
        <v>38</v>
      </c>
      <c r="AZ7" s="12" t="s">
        <v>38</v>
      </c>
      <c r="BA7" s="12">
        <f t="shared" ref="BA7:BA32" si="17">IF($N7=2,146,IF($N7=3,119,IF(OR($N7=4,$N7=5,$N7=6),122,IF($N7=7,128,IF($N7=8,134,IF($N7=9,138,IF($N7=10,190,0)))))))</f>
        <v>122</v>
      </c>
      <c r="BB7" s="12">
        <v>0</v>
      </c>
      <c r="BC7" s="12">
        <f t="shared" ref="BC7:BC32" si="18">IF($P7=1,149,IF($P7=2,153,IF($P7=3,155,IF($P7=4,157,0))))</f>
        <v>153</v>
      </c>
      <c r="BD7" s="12">
        <f t="shared" ref="BD7:BD32" si="19">IF($R7=1,160,IF($R7=2,162))</f>
        <v>160</v>
      </c>
      <c r="BE7" s="12">
        <f t="shared" ref="BE7:BE32" si="20">IF($U7=1,186,0)</f>
        <v>0</v>
      </c>
      <c r="BF7" s="12">
        <f t="shared" ref="BF7:BF32" si="21">IF($V7=1,184,0)</f>
        <v>0</v>
      </c>
      <c r="BG7" s="14">
        <f t="shared" si="1"/>
        <v>340.73162204745012</v>
      </c>
      <c r="BH7" s="21">
        <f>IF($N7=2,BH37*'4 PEF'!$F$4,IF(OR($N7=3,$N7=4,$N7=5,$N7=6),BH37*'4 PEF'!$F$5,IF(OR($N7=7,$N7=8),BH37*'4 PEF'!$F$8,IF($N7=9,BH37*'4 PEF'!$F$7,IF($N7=10,BH37*'4 PEF'!$F$6)))))</f>
        <v>78.814947664672275</v>
      </c>
      <c r="BI7" s="21">
        <f>BI37*'4 PEF'!$F$8</f>
        <v>0</v>
      </c>
      <c r="BJ7" s="21">
        <f>IF($N7=2,BJ37*'4 PEF'!$F$4,IF(OR($N7=3,$N7=4,$N7=5,$N7=6),BJ37*'4 PEF'!$F$5,IF(OR($N7=7,$N7=8),BJ37*'4 PEF'!$F$8,IF($N7=9,BJ37*'4 PEF'!$F$7,IF($N7=10,BJ37*'4 PEF'!$F$6)))))</f>
        <v>16.547368421052632</v>
      </c>
      <c r="BK7" s="21">
        <f>BK37*'4 PEF'!$F$8</f>
        <v>28.498023657140767</v>
      </c>
      <c r="BL7" s="21">
        <f>BL37*'4 PEF'!$F$8</f>
        <v>1.0854168651138667</v>
      </c>
      <c r="BM7" s="39">
        <f>BM37*'4 PEF'!$F$8</f>
        <v>0</v>
      </c>
      <c r="BN7" s="40">
        <f t="shared" ref="BN7:BN24" si="22">SUM(BH7:BM7)</f>
        <v>124.94575660797953</v>
      </c>
      <c r="BO7" s="21">
        <f>IF($N7=2,BO37*'4 PEF'!$F$4,IF(OR($N7=3,$N7=4,$N7=5,$N7=6),BO37*'4 PEF'!$F$5,IF(OR($N7=7,$N7=8),BO37*'4 PEF'!$F$8,IF($N7=9,BO37*'4 PEF'!$F$7,IF($N7=10,BO37*'4 PEF'!$F$6)))))</f>
        <v>75.195593242563476</v>
      </c>
      <c r="BP7" s="21">
        <f>BP37*'4 PEF'!$F$8</f>
        <v>0</v>
      </c>
      <c r="BQ7" s="21">
        <f>IF($N7=2,BQ37*'4 PEF'!$F$4,IF(OR($N7=3,$N7=4,$N7=5,$N7=6),BQ37*'4 PEF'!$F$5,IF(OR($N7=7,$N7=8),BQ37*'4 PEF'!$F$8,IF($N7=9,BQ37*'4 PEF'!$F$7,IF($N7=10,BQ37*'4 PEF'!$F$6)))))</f>
        <v>25.547368421052632</v>
      </c>
      <c r="BR7" s="21">
        <f>BR37*'4 PEF'!$F$8</f>
        <v>29.307916121214696</v>
      </c>
      <c r="BS7" s="21">
        <f>BS37*'4 PEF'!$F$8</f>
        <v>0.97103464150451224</v>
      </c>
      <c r="BT7" s="39">
        <f>BT37*'4 PEF'!$F$8</f>
        <v>0</v>
      </c>
      <c r="BU7" s="40">
        <f t="shared" ref="BU7:BU24" si="23">SUM(BO7:BT7)</f>
        <v>131.02191242633532</v>
      </c>
    </row>
    <row r="8" spans="1:73" ht="15" customHeight="1" x14ac:dyDescent="0.25">
      <c r="A8" s="195"/>
      <c r="B8" s="18">
        <v>3</v>
      </c>
      <c r="C8" s="26">
        <f>VLOOKUP(M8,[1]aux!$A$2:$B$35,2)</f>
        <v>10</v>
      </c>
      <c r="D8" s="55" t="s">
        <v>42</v>
      </c>
      <c r="E8" s="55" t="s">
        <v>40</v>
      </c>
      <c r="F8" s="54" t="s">
        <v>41</v>
      </c>
      <c r="G8" s="54" t="s">
        <v>42</v>
      </c>
      <c r="H8" s="54">
        <v>0</v>
      </c>
      <c r="I8" s="54">
        <f t="shared" si="2"/>
        <v>2</v>
      </c>
      <c r="J8" s="54">
        <f t="shared" si="3"/>
        <v>2</v>
      </c>
      <c r="K8" s="54">
        <f t="shared" si="4"/>
        <v>2</v>
      </c>
      <c r="L8" s="54">
        <f t="shared" si="5"/>
        <v>1</v>
      </c>
      <c r="M8" s="54">
        <f t="shared" si="6"/>
        <v>2221</v>
      </c>
      <c r="N8" s="54">
        <v>9</v>
      </c>
      <c r="O8" s="54">
        <v>0</v>
      </c>
      <c r="P8" s="54">
        <v>2</v>
      </c>
      <c r="Q8" s="54">
        <v>0</v>
      </c>
      <c r="R8" s="54">
        <v>1</v>
      </c>
      <c r="S8" s="54" t="s">
        <v>42</v>
      </c>
      <c r="T8" s="26">
        <f t="shared" si="7"/>
        <v>18</v>
      </c>
      <c r="U8" s="54">
        <v>0</v>
      </c>
      <c r="V8" s="54">
        <v>0</v>
      </c>
      <c r="W8" s="19"/>
      <c r="X8" s="11">
        <f>VLOOKUP($C8,[2]Berlin!$BB$7:$BK$40,5)</f>
        <v>13</v>
      </c>
      <c r="Y8" s="11">
        <f>VLOOKUP($C8,[2]Berlin!$BB$7:$BK$40,6)</f>
        <v>33</v>
      </c>
      <c r="Z8" s="11">
        <f>VLOOKUP($C8,[2]Berlin!$BB$7:$BK$40,7)</f>
        <v>63</v>
      </c>
      <c r="AA8" s="11">
        <f>VLOOKUP($C8,[2]Berlin!$BB$7:$BK$40,8)</f>
        <v>92</v>
      </c>
      <c r="AB8" s="11">
        <f>VLOOKUP($C8,[2]Berlin!$BB$7:$BK$40,9)</f>
        <v>116</v>
      </c>
      <c r="AC8" s="11">
        <f>VLOOKUP($C8,[2]Berlin!$BB$7:$BK$40,10)</f>
        <v>108</v>
      </c>
      <c r="AD8" s="12">
        <f t="shared" si="8"/>
        <v>0</v>
      </c>
      <c r="AE8" s="12">
        <f t="shared" si="9"/>
        <v>0</v>
      </c>
      <c r="AF8" s="12">
        <v>0</v>
      </c>
      <c r="AG8" s="12" t="s">
        <v>38</v>
      </c>
      <c r="AH8" s="12" t="s">
        <v>38</v>
      </c>
      <c r="AI8" s="12">
        <f t="shared" si="10"/>
        <v>136</v>
      </c>
      <c r="AJ8" s="12">
        <v>0</v>
      </c>
      <c r="AK8" s="12">
        <f t="shared" si="11"/>
        <v>152</v>
      </c>
      <c r="AL8" s="12">
        <f t="shared" si="12"/>
        <v>160</v>
      </c>
      <c r="AM8" s="12">
        <f t="shared" si="13"/>
        <v>0</v>
      </c>
      <c r="AN8" s="12">
        <f t="shared" si="14"/>
        <v>0</v>
      </c>
      <c r="AO8" s="14">
        <f t="shared" si="0"/>
        <v>430.22098954642388</v>
      </c>
      <c r="AP8" s="11">
        <f>VLOOKUP($C8,[1]Berlin!$BB$7:$BK$40,5)</f>
        <v>13</v>
      </c>
      <c r="AQ8" s="11">
        <f>VLOOKUP($C8,[1]Berlin!$BB$7:$BK$40,6)</f>
        <v>33</v>
      </c>
      <c r="AR8" s="11">
        <f>VLOOKUP($C8,[1]Berlin!$BB$7:$BK$40,7)</f>
        <v>63</v>
      </c>
      <c r="AS8" s="11">
        <f>VLOOKUP($C8,[1]Berlin!$BB$7:$BK$40,8)</f>
        <v>93</v>
      </c>
      <c r="AT8" s="11">
        <f>VLOOKUP($C8,[1]Berlin!$BB$7:$BK$40,9)</f>
        <v>117</v>
      </c>
      <c r="AU8" s="11">
        <f>VLOOKUP($C8,[1]Berlin!$BB$7:$BK$40,10)</f>
        <v>109</v>
      </c>
      <c r="AV8" s="12">
        <f t="shared" si="15"/>
        <v>0</v>
      </c>
      <c r="AW8" s="12">
        <f t="shared" si="16"/>
        <v>0</v>
      </c>
      <c r="AX8" s="12">
        <v>0</v>
      </c>
      <c r="AY8" s="12" t="s">
        <v>38</v>
      </c>
      <c r="AZ8" s="12" t="s">
        <v>38</v>
      </c>
      <c r="BA8" s="12">
        <f t="shared" si="17"/>
        <v>138</v>
      </c>
      <c r="BB8" s="12">
        <v>0</v>
      </c>
      <c r="BC8" s="12">
        <f t="shared" si="18"/>
        <v>153</v>
      </c>
      <c r="BD8" s="12">
        <f t="shared" si="19"/>
        <v>160</v>
      </c>
      <c r="BE8" s="12">
        <f t="shared" si="20"/>
        <v>0</v>
      </c>
      <c r="BF8" s="12">
        <f t="shared" si="21"/>
        <v>0</v>
      </c>
      <c r="BG8" s="14">
        <f t="shared" si="1"/>
        <v>327.04952342815722</v>
      </c>
      <c r="BH8" s="21">
        <f>IF($N8=2,BH38*'4 PEF'!$F$4,IF(OR($N8=3,$N8=4,$N8=5,$N8=6),BH38*'4 PEF'!$F$5,IF(OR($N8=7,$N8=8),BH38*'4 PEF'!$F$8,IF($N8=9,BH38*'4 PEF'!$F$7,IF($N8=10,BH38*'4 PEF'!$F$6)))))</f>
        <v>89.849040337726379</v>
      </c>
      <c r="BI8" s="21">
        <f>BI38*'4 PEF'!$F$8</f>
        <v>0</v>
      </c>
      <c r="BJ8" s="21">
        <f>IF($N8=2,BJ38*'4 PEF'!$F$4,IF(OR($N8=3,$N8=4,$N8=5,$N8=6),BJ38*'4 PEF'!$F$5,IF(OR($N8=7,$N8=8),BJ38*'4 PEF'!$F$8,IF($N8=9,BJ38*'4 PEF'!$F$7,IF($N8=10,BJ38*'4 PEF'!$F$6)))))</f>
        <v>18.864000000000001</v>
      </c>
      <c r="BK8" s="21">
        <f>BK38*'4 PEF'!$F$8</f>
        <v>28.498023657140767</v>
      </c>
      <c r="BL8" s="21">
        <f>BL38*'4 PEF'!$F$8</f>
        <v>1.0854168651138667</v>
      </c>
      <c r="BM8" s="39">
        <f>BM38*'4 PEF'!$F$8</f>
        <v>0</v>
      </c>
      <c r="BN8" s="40">
        <f t="shared" si="22"/>
        <v>138.29648085998102</v>
      </c>
      <c r="BO8" s="21">
        <f>IF($N8=2,BO38*'4 PEF'!$F$4,IF(OR($N8=3,$N8=4,$N8=5,$N8=6),BO38*'4 PEF'!$F$5,IF(OR($N8=7,$N8=8),BO38*'4 PEF'!$F$8,IF($N8=9,BO38*'4 PEF'!$F$7,IF($N8=10,BO38*'4 PEF'!$F$6)))))</f>
        <v>85.722976296522347</v>
      </c>
      <c r="BP8" s="21">
        <f>BP38*'4 PEF'!$F$8</f>
        <v>0</v>
      </c>
      <c r="BQ8" s="21">
        <f>IF($N8=2,BQ38*'4 PEF'!$F$4,IF(OR($N8=3,$N8=4,$N8=5,$N8=6),BQ38*'4 PEF'!$F$5,IF(OR($N8=7,$N8=8),BQ38*'4 PEF'!$F$8,IF($N8=9,BQ38*'4 PEF'!$F$7,IF($N8=10,BQ38*'4 PEF'!$F$6)))))</f>
        <v>29.123999999999999</v>
      </c>
      <c r="BR8" s="21">
        <f>BR38*'4 PEF'!$F$8</f>
        <v>29.307916121214696</v>
      </c>
      <c r="BS8" s="21">
        <f>BS38*'4 PEF'!$F$8</f>
        <v>0.97103464150451224</v>
      </c>
      <c r="BT8" s="39">
        <f>BT38*'4 PEF'!$F$8</f>
        <v>0</v>
      </c>
      <c r="BU8" s="40">
        <f t="shared" si="23"/>
        <v>145.12592705924155</v>
      </c>
    </row>
    <row r="9" spans="1:73" ht="15" customHeight="1" x14ac:dyDescent="0.25">
      <c r="A9" s="195"/>
      <c r="B9" s="18">
        <v>4</v>
      </c>
      <c r="C9" s="26">
        <f>VLOOKUP(M9,[1]aux!$A$2:$B$35,2)</f>
        <v>24</v>
      </c>
      <c r="D9" s="55" t="s">
        <v>40</v>
      </c>
      <c r="E9" s="55" t="s">
        <v>41</v>
      </c>
      <c r="F9" s="54" t="s">
        <v>41</v>
      </c>
      <c r="G9" s="54" t="s">
        <v>42</v>
      </c>
      <c r="H9" s="54">
        <v>0</v>
      </c>
      <c r="I9" s="54">
        <f t="shared" si="2"/>
        <v>3</v>
      </c>
      <c r="J9" s="54">
        <f t="shared" si="3"/>
        <v>3</v>
      </c>
      <c r="K9" s="54">
        <f t="shared" si="4"/>
        <v>2</v>
      </c>
      <c r="L9" s="54">
        <f t="shared" si="5"/>
        <v>1</v>
      </c>
      <c r="M9" s="54">
        <f t="shared" si="6"/>
        <v>3321</v>
      </c>
      <c r="N9" s="54">
        <v>8</v>
      </c>
      <c r="O9" s="54">
        <v>13</v>
      </c>
      <c r="P9" s="54">
        <v>1</v>
      </c>
      <c r="Q9" s="54">
        <v>1</v>
      </c>
      <c r="R9" s="54">
        <v>2</v>
      </c>
      <c r="S9" s="54" t="s">
        <v>42</v>
      </c>
      <c r="T9" s="26">
        <f t="shared" si="7"/>
        <v>17</v>
      </c>
      <c r="U9" s="54">
        <v>0</v>
      </c>
      <c r="V9" s="54">
        <v>0</v>
      </c>
      <c r="W9" s="19"/>
      <c r="X9" s="11">
        <f>VLOOKUP($C9,[2]Berlin!$BB$7:$BK$40,5)</f>
        <v>15</v>
      </c>
      <c r="Y9" s="11">
        <f>VLOOKUP($C9,[2]Berlin!$BB$7:$BK$40,6)</f>
        <v>35</v>
      </c>
      <c r="Z9" s="11">
        <f>VLOOKUP($C9,[2]Berlin!$BB$7:$BK$40,7)</f>
        <v>65</v>
      </c>
      <c r="AA9" s="11">
        <f>VLOOKUP($C9,[2]Berlin!$BB$7:$BK$40,8)</f>
        <v>94</v>
      </c>
      <c r="AB9" s="11">
        <f>VLOOKUP($C9,[2]Berlin!$BB$7:$BK$40,9)</f>
        <v>116</v>
      </c>
      <c r="AC9" s="11">
        <f>VLOOKUP($C9,[2]Berlin!$BB$7:$BK$40,10)</f>
        <v>108</v>
      </c>
      <c r="AD9" s="12">
        <f t="shared" si="8"/>
        <v>0</v>
      </c>
      <c r="AE9" s="12">
        <f t="shared" si="9"/>
        <v>0</v>
      </c>
      <c r="AF9" s="12">
        <v>0</v>
      </c>
      <c r="AG9" s="12" t="s">
        <v>38</v>
      </c>
      <c r="AH9" s="12" t="s">
        <v>38</v>
      </c>
      <c r="AI9" s="12">
        <f t="shared" si="10"/>
        <v>133</v>
      </c>
      <c r="AJ9" s="12">
        <v>0</v>
      </c>
      <c r="AK9" s="12">
        <f t="shared" si="11"/>
        <v>148</v>
      </c>
      <c r="AL9" s="12">
        <f t="shared" si="12"/>
        <v>162</v>
      </c>
      <c r="AM9" s="12">
        <f t="shared" si="13"/>
        <v>0</v>
      </c>
      <c r="AN9" s="12">
        <f t="shared" si="14"/>
        <v>0</v>
      </c>
      <c r="AO9" s="14">
        <f t="shared" si="0"/>
        <v>430.75954849545462</v>
      </c>
      <c r="AP9" s="11">
        <f>VLOOKUP($C9,[1]Berlin!$BB$7:$BK$40,5)</f>
        <v>15</v>
      </c>
      <c r="AQ9" s="11">
        <f>VLOOKUP($C9,[1]Berlin!$BB$7:$BK$40,6)</f>
        <v>35</v>
      </c>
      <c r="AR9" s="11">
        <f>VLOOKUP($C9,[1]Berlin!$BB$7:$BK$40,7)</f>
        <v>65</v>
      </c>
      <c r="AS9" s="11">
        <f>VLOOKUP($C9,[1]Berlin!$BB$7:$BK$40,8)</f>
        <v>95</v>
      </c>
      <c r="AT9" s="11">
        <f>VLOOKUP($C9,[1]Berlin!$BB$7:$BK$40,9)</f>
        <v>117</v>
      </c>
      <c r="AU9" s="11">
        <f>VLOOKUP($C9,[1]Berlin!$BB$7:$BK$40,10)</f>
        <v>109</v>
      </c>
      <c r="AV9" s="12">
        <f t="shared" si="15"/>
        <v>0</v>
      </c>
      <c r="AW9" s="12">
        <f t="shared" si="16"/>
        <v>0</v>
      </c>
      <c r="AX9" s="12">
        <v>0</v>
      </c>
      <c r="AY9" s="12" t="s">
        <v>38</v>
      </c>
      <c r="AZ9" s="12" t="s">
        <v>38</v>
      </c>
      <c r="BA9" s="12">
        <f t="shared" si="17"/>
        <v>134</v>
      </c>
      <c r="BB9" s="12">
        <v>0</v>
      </c>
      <c r="BC9" s="12">
        <f t="shared" si="18"/>
        <v>149</v>
      </c>
      <c r="BD9" s="12">
        <f t="shared" si="19"/>
        <v>162</v>
      </c>
      <c r="BE9" s="12">
        <f t="shared" si="20"/>
        <v>0</v>
      </c>
      <c r="BF9" s="12">
        <f t="shared" si="21"/>
        <v>0</v>
      </c>
      <c r="BG9" s="14">
        <f t="shared" si="1"/>
        <v>279.48012638209065</v>
      </c>
      <c r="BH9" s="21">
        <f>IF($N9=2,BH39*'4 PEF'!$F$4,IF(OR($N9=3,$N9=4,$N9=5,$N9=6),BH39*'4 PEF'!$F$5,IF(OR($N9=7,$N9=8),BH39*'4 PEF'!$F$8,IF($N9=9,BH39*'4 PEF'!$F$7,IF($N9=10,BH39*'4 PEF'!$F$6)))))</f>
        <v>36.212007657011135</v>
      </c>
      <c r="BI9" s="21">
        <f>BI39*'4 PEF'!$F$8</f>
        <v>1.481301473810388</v>
      </c>
      <c r="BJ9" s="21">
        <f>IF($N9=2,BJ39*'4 PEF'!$F$4,IF(OR($N9=3,$N9=4,$N9=5,$N9=6),BJ39*'4 PEF'!$F$5,IF(OR($N9=7,$N9=8),BJ39*'4 PEF'!$F$8,IF($N9=9,BJ39*'4 PEF'!$F$7,IF($N9=10,BJ39*'4 PEF'!$F$6)))))</f>
        <v>11.124707842118836</v>
      </c>
      <c r="BK9" s="21">
        <f>BK39*'4 PEF'!$F$8</f>
        <v>28.498023657140767</v>
      </c>
      <c r="BL9" s="21">
        <f>BL39*'4 PEF'!$F$8</f>
        <v>1.032007132467494</v>
      </c>
      <c r="BM9" s="39">
        <f>BM39*'4 PEF'!$F$8</f>
        <v>0</v>
      </c>
      <c r="BN9" s="40">
        <f t="shared" si="22"/>
        <v>78.348047762548632</v>
      </c>
      <c r="BO9" s="21">
        <f>IF($N9=2,BO39*'4 PEF'!$F$4,IF(OR($N9=3,$N9=4,$N9=5,$N9=6),BO39*'4 PEF'!$F$5,IF(OR($N9=7,$N9=8),BO39*'4 PEF'!$F$8,IF($N9=9,BO39*'4 PEF'!$F$7,IF($N9=10,BO39*'4 PEF'!$F$6)))))</f>
        <v>36.441581654522473</v>
      </c>
      <c r="BP9" s="21">
        <f>BP39*'4 PEF'!$F$8</f>
        <v>0.47986061145382169</v>
      </c>
      <c r="BQ9" s="21">
        <f>IF($N9=2,BQ39*'4 PEF'!$F$4,IF(OR($N9=3,$N9=4,$N9=5,$N9=6),BQ39*'4 PEF'!$F$5,IF(OR($N9=7,$N9=8),BQ39*'4 PEF'!$F$8,IF($N9=9,BQ39*'4 PEF'!$F$7,IF($N9=10,BQ39*'4 PEF'!$F$6)))))</f>
        <v>17.011630314632029</v>
      </c>
      <c r="BR9" s="21">
        <f>BR39*'4 PEF'!$F$8</f>
        <v>29.307916121214696</v>
      </c>
      <c r="BS9" s="21">
        <f>BS39*'4 PEF'!$F$8</f>
        <v>0.94512920068842254</v>
      </c>
      <c r="BT9" s="39">
        <f>BT39*'4 PEF'!$F$8</f>
        <v>0</v>
      </c>
      <c r="BU9" s="40">
        <f t="shared" si="23"/>
        <v>84.186117902511455</v>
      </c>
    </row>
    <row r="10" spans="1:73" ht="15" customHeight="1" x14ac:dyDescent="0.25">
      <c r="A10" s="195"/>
      <c r="B10" s="18">
        <v>5</v>
      </c>
      <c r="C10" s="26">
        <f>VLOOKUP(M10,[1]aux!$A$2:$B$35,2)</f>
        <v>32</v>
      </c>
      <c r="D10" s="55" t="s">
        <v>41</v>
      </c>
      <c r="E10" s="55" t="s">
        <v>41</v>
      </c>
      <c r="F10" s="54" t="s">
        <v>41</v>
      </c>
      <c r="G10" s="54" t="s">
        <v>42</v>
      </c>
      <c r="H10" s="54">
        <v>0</v>
      </c>
      <c r="I10" s="54">
        <f t="shared" si="2"/>
        <v>4</v>
      </c>
      <c r="J10" s="54">
        <f t="shared" si="3"/>
        <v>3</v>
      </c>
      <c r="K10" s="54">
        <f t="shared" si="4"/>
        <v>2</v>
      </c>
      <c r="L10" s="54">
        <f t="shared" si="5"/>
        <v>1</v>
      </c>
      <c r="M10" s="54">
        <f t="shared" si="6"/>
        <v>4321</v>
      </c>
      <c r="N10" s="54">
        <v>8</v>
      </c>
      <c r="O10" s="54">
        <v>13</v>
      </c>
      <c r="P10" s="54">
        <v>1</v>
      </c>
      <c r="Q10" s="54">
        <v>1</v>
      </c>
      <c r="R10" s="54">
        <v>2</v>
      </c>
      <c r="S10" s="54" t="s">
        <v>42</v>
      </c>
      <c r="T10" s="26">
        <f t="shared" si="7"/>
        <v>17</v>
      </c>
      <c r="U10" s="54">
        <v>0</v>
      </c>
      <c r="V10" s="54">
        <v>0</v>
      </c>
      <c r="W10" s="19"/>
      <c r="X10" s="11">
        <f>VLOOKUP($C10,[2]Berlin!$BB$7:$BK$40,5)</f>
        <v>17</v>
      </c>
      <c r="Y10" s="11">
        <f>VLOOKUP($C10,[2]Berlin!$BB$7:$BK$40,6)</f>
        <v>37</v>
      </c>
      <c r="Z10" s="11">
        <f>VLOOKUP($C10,[2]Berlin!$BB$7:$BK$40,7)</f>
        <v>67</v>
      </c>
      <c r="AA10" s="11">
        <f>VLOOKUP($C10,[2]Berlin!$BB$7:$BK$40,8)</f>
        <v>94</v>
      </c>
      <c r="AB10" s="11">
        <f>VLOOKUP($C10,[2]Berlin!$BB$7:$BK$40,9)</f>
        <v>116</v>
      </c>
      <c r="AC10" s="11">
        <f>VLOOKUP($C10,[2]Berlin!$BB$7:$BK$40,10)</f>
        <v>108</v>
      </c>
      <c r="AD10" s="12">
        <f t="shared" si="8"/>
        <v>0</v>
      </c>
      <c r="AE10" s="12">
        <f t="shared" si="9"/>
        <v>0</v>
      </c>
      <c r="AF10" s="12">
        <v>0</v>
      </c>
      <c r="AG10" s="12" t="s">
        <v>38</v>
      </c>
      <c r="AH10" s="12" t="s">
        <v>38</v>
      </c>
      <c r="AI10" s="12">
        <f t="shared" si="10"/>
        <v>133</v>
      </c>
      <c r="AJ10" s="12">
        <v>0</v>
      </c>
      <c r="AK10" s="12">
        <f t="shared" si="11"/>
        <v>148</v>
      </c>
      <c r="AL10" s="12">
        <f t="shared" si="12"/>
        <v>162</v>
      </c>
      <c r="AM10" s="12">
        <f t="shared" si="13"/>
        <v>0</v>
      </c>
      <c r="AN10" s="12">
        <f t="shared" si="14"/>
        <v>0</v>
      </c>
      <c r="AO10" s="14">
        <f t="shared" si="0"/>
        <v>462.24126142117865</v>
      </c>
      <c r="AP10" s="11">
        <f>VLOOKUP($C10,[1]Berlin!$BB$7:$BK$40,5)</f>
        <v>17</v>
      </c>
      <c r="AQ10" s="11">
        <f>VLOOKUP($C10,[1]Berlin!$BB$7:$BK$40,6)</f>
        <v>37</v>
      </c>
      <c r="AR10" s="11">
        <f>VLOOKUP($C10,[1]Berlin!$BB$7:$BK$40,7)</f>
        <v>67</v>
      </c>
      <c r="AS10" s="11">
        <f>VLOOKUP($C10,[1]Berlin!$BB$7:$BK$40,8)</f>
        <v>95</v>
      </c>
      <c r="AT10" s="11">
        <f>VLOOKUP($C10,[1]Berlin!$BB$7:$BK$40,9)</f>
        <v>117</v>
      </c>
      <c r="AU10" s="11">
        <f>VLOOKUP($C10,[1]Berlin!$BB$7:$BK$40,10)</f>
        <v>109</v>
      </c>
      <c r="AV10" s="12">
        <f t="shared" si="15"/>
        <v>0</v>
      </c>
      <c r="AW10" s="12">
        <f t="shared" si="16"/>
        <v>0</v>
      </c>
      <c r="AX10" s="12">
        <v>0</v>
      </c>
      <c r="AY10" s="12" t="s">
        <v>38</v>
      </c>
      <c r="AZ10" s="12" t="s">
        <v>38</v>
      </c>
      <c r="BA10" s="12">
        <f t="shared" si="17"/>
        <v>134</v>
      </c>
      <c r="BB10" s="12">
        <v>0</v>
      </c>
      <c r="BC10" s="12">
        <f t="shared" si="18"/>
        <v>149</v>
      </c>
      <c r="BD10" s="12">
        <f t="shared" si="19"/>
        <v>162</v>
      </c>
      <c r="BE10" s="12">
        <f t="shared" si="20"/>
        <v>0</v>
      </c>
      <c r="BF10" s="12">
        <f t="shared" si="21"/>
        <v>0</v>
      </c>
      <c r="BG10" s="14">
        <f t="shared" si="1"/>
        <v>292.43692614591669</v>
      </c>
      <c r="BH10" s="21">
        <f>IF($N10=2,BH40*'4 PEF'!$F$4,IF(OR($N10=3,$N10=4,$N10=5,$N10=6),BH40*'4 PEF'!$F$5,IF(OR($N10=7,$N10=8),BH40*'4 PEF'!$F$8,IF($N10=9,BH40*'4 PEF'!$F$7,IF($N10=10,BH40*'4 PEF'!$F$6)))))</f>
        <v>32.27186556507089</v>
      </c>
      <c r="BI10" s="21">
        <f>BI40*'4 PEF'!$F$8</f>
        <v>1.5439520388632582</v>
      </c>
      <c r="BJ10" s="21">
        <f>IF($N10=2,BJ40*'4 PEF'!$F$4,IF(OR($N10=3,$N10=4,$N10=5,$N10=6),BJ40*'4 PEF'!$F$5,IF(OR($N10=7,$N10=8),BJ40*'4 PEF'!$F$8,IF($N10=9,BJ40*'4 PEF'!$F$7,IF($N10=10,BJ40*'4 PEF'!$F$6)))))</f>
        <v>11.148698515096751</v>
      </c>
      <c r="BK10" s="21">
        <f>BK40*'4 PEF'!$F$8</f>
        <v>28.498023657140767</v>
      </c>
      <c r="BL10" s="21">
        <f>BL40*'4 PEF'!$F$8</f>
        <v>1.0110139072404223</v>
      </c>
      <c r="BM10" s="39">
        <f>BM40*'4 PEF'!$F$8</f>
        <v>0</v>
      </c>
      <c r="BN10" s="40">
        <f t="shared" si="22"/>
        <v>74.473553683412092</v>
      </c>
      <c r="BO10" s="21">
        <f>IF($N10=2,BO40*'4 PEF'!$F$4,IF(OR($N10=3,$N10=4,$N10=5,$N10=6),BO40*'4 PEF'!$F$5,IF(OR($N10=7,$N10=8),BO40*'4 PEF'!$F$8,IF($N10=9,BO40*'4 PEF'!$F$7,IF($N10=10,BO40*'4 PEF'!$F$6)))))</f>
        <v>34.087512172962981</v>
      </c>
      <c r="BP10" s="21">
        <f>BP40*'4 PEF'!$F$8</f>
        <v>0.4822539750978444</v>
      </c>
      <c r="BQ10" s="21">
        <f>IF($N10=2,BQ40*'4 PEF'!$F$4,IF(OR($N10=3,$N10=4,$N10=5,$N10=6),BQ40*'4 PEF'!$F$5,IF(OR($N10=7,$N10=8),BQ40*'4 PEF'!$F$8,IF($N10=9,BQ40*'4 PEF'!$F$7,IF($N10=10,BQ40*'4 PEF'!$F$6)))))</f>
        <v>17.054841592331638</v>
      </c>
      <c r="BR10" s="21">
        <f>BR40*'4 PEF'!$F$8</f>
        <v>29.307916121214696</v>
      </c>
      <c r="BS10" s="21">
        <f>BS40*'4 PEF'!$F$8</f>
        <v>0.93614881621879775</v>
      </c>
      <c r="BT10" s="39">
        <f>BT40*'4 PEF'!$F$8</f>
        <v>0</v>
      </c>
      <c r="BU10" s="40">
        <f t="shared" si="23"/>
        <v>81.86867267782597</v>
      </c>
    </row>
    <row r="11" spans="1:73" ht="15" customHeight="1" x14ac:dyDescent="0.25">
      <c r="A11" s="195"/>
      <c r="B11" s="18">
        <v>6</v>
      </c>
      <c r="C11" s="26">
        <f>VLOOKUP(M11,[1]aux!$A$2:$B$35,2)</f>
        <v>26</v>
      </c>
      <c r="D11" s="55" t="s">
        <v>40</v>
      </c>
      <c r="E11" s="55" t="s">
        <v>41</v>
      </c>
      <c r="F11" s="54" t="s">
        <v>41</v>
      </c>
      <c r="G11" s="54" t="s">
        <v>42</v>
      </c>
      <c r="H11" s="54">
        <v>1</v>
      </c>
      <c r="I11" s="54">
        <f t="shared" si="2"/>
        <v>3</v>
      </c>
      <c r="J11" s="54">
        <f t="shared" si="3"/>
        <v>3</v>
      </c>
      <c r="K11" s="54">
        <f t="shared" si="4"/>
        <v>2</v>
      </c>
      <c r="L11" s="54">
        <f t="shared" si="5"/>
        <v>2</v>
      </c>
      <c r="M11" s="54">
        <f t="shared" si="6"/>
        <v>3322</v>
      </c>
      <c r="N11" s="54">
        <v>8</v>
      </c>
      <c r="O11" s="54">
        <v>13</v>
      </c>
      <c r="P11" s="54">
        <v>1</v>
      </c>
      <c r="Q11" s="54">
        <v>1</v>
      </c>
      <c r="R11" s="54">
        <v>2</v>
      </c>
      <c r="S11" s="54" t="s">
        <v>42</v>
      </c>
      <c r="T11" s="26">
        <f t="shared" si="7"/>
        <v>17</v>
      </c>
      <c r="U11" s="54">
        <v>0</v>
      </c>
      <c r="V11" s="54">
        <v>0</v>
      </c>
      <c r="W11" s="19"/>
      <c r="X11" s="11">
        <f>VLOOKUP($C11,[2]Berlin!$BB$7:$BK$40,5)</f>
        <v>15</v>
      </c>
      <c r="Y11" s="11">
        <f>VLOOKUP($C11,[2]Berlin!$BB$7:$BK$40,6)</f>
        <v>35</v>
      </c>
      <c r="Z11" s="11">
        <f>VLOOKUP($C11,[2]Berlin!$BB$7:$BK$40,7)</f>
        <v>65</v>
      </c>
      <c r="AA11" s="11">
        <f>VLOOKUP($C11,[2]Berlin!$BB$7:$BK$40,8)</f>
        <v>94</v>
      </c>
      <c r="AB11" s="11">
        <f>VLOOKUP($C11,[2]Berlin!$BB$7:$BK$40,9)</f>
        <v>116</v>
      </c>
      <c r="AC11" s="11">
        <f>VLOOKUP($C11,[2]Berlin!$BB$7:$BK$40,10)</f>
        <v>108</v>
      </c>
      <c r="AD11" s="12">
        <f t="shared" si="8"/>
        <v>169</v>
      </c>
      <c r="AE11" s="12">
        <f t="shared" si="9"/>
        <v>167</v>
      </c>
      <c r="AF11" s="12">
        <v>0</v>
      </c>
      <c r="AG11" s="12" t="s">
        <v>38</v>
      </c>
      <c r="AH11" s="12" t="s">
        <v>38</v>
      </c>
      <c r="AI11" s="12">
        <f t="shared" si="10"/>
        <v>133</v>
      </c>
      <c r="AJ11" s="12">
        <v>0</v>
      </c>
      <c r="AK11" s="12">
        <f t="shared" si="11"/>
        <v>148</v>
      </c>
      <c r="AL11" s="12">
        <f t="shared" si="12"/>
        <v>162</v>
      </c>
      <c r="AM11" s="12">
        <f t="shared" si="13"/>
        <v>0</v>
      </c>
      <c r="AN11" s="12">
        <f t="shared" si="14"/>
        <v>0</v>
      </c>
      <c r="AO11" s="14">
        <f t="shared" si="0"/>
        <v>442.75954849545462</v>
      </c>
      <c r="AP11" s="11">
        <f>VLOOKUP($C11,[1]Berlin!$BB$7:$BK$40,5)</f>
        <v>15</v>
      </c>
      <c r="AQ11" s="11">
        <f>VLOOKUP($C11,[1]Berlin!$BB$7:$BK$40,6)</f>
        <v>35</v>
      </c>
      <c r="AR11" s="11">
        <f>VLOOKUP($C11,[1]Berlin!$BB$7:$BK$40,7)</f>
        <v>65</v>
      </c>
      <c r="AS11" s="11">
        <f>VLOOKUP($C11,[1]Berlin!$BB$7:$BK$40,8)</f>
        <v>95</v>
      </c>
      <c r="AT11" s="11">
        <f>VLOOKUP($C11,[1]Berlin!$BB$7:$BK$40,9)</f>
        <v>117</v>
      </c>
      <c r="AU11" s="11">
        <f>VLOOKUP($C11,[1]Berlin!$BB$7:$BK$40,10)</f>
        <v>109</v>
      </c>
      <c r="AV11" s="12">
        <f t="shared" si="15"/>
        <v>170</v>
      </c>
      <c r="AW11" s="12">
        <f t="shared" si="16"/>
        <v>168</v>
      </c>
      <c r="AX11" s="12">
        <v>0</v>
      </c>
      <c r="AY11" s="12" t="s">
        <v>38</v>
      </c>
      <c r="AZ11" s="12" t="s">
        <v>38</v>
      </c>
      <c r="BA11" s="12">
        <f t="shared" si="17"/>
        <v>134</v>
      </c>
      <c r="BB11" s="12">
        <v>0</v>
      </c>
      <c r="BC11" s="12">
        <f t="shared" si="18"/>
        <v>149</v>
      </c>
      <c r="BD11" s="12">
        <f t="shared" si="19"/>
        <v>162</v>
      </c>
      <c r="BE11" s="12">
        <f t="shared" si="20"/>
        <v>0</v>
      </c>
      <c r="BF11" s="12">
        <f t="shared" si="21"/>
        <v>0</v>
      </c>
      <c r="BG11" s="14">
        <f t="shared" si="1"/>
        <v>292.98558092754519</v>
      </c>
      <c r="BH11" s="21">
        <f>IF($N11=2,BH41*'4 PEF'!$F$4,IF(OR($N11=3,$N11=4,$N11=5,$N11=6),BH41*'4 PEF'!$F$5,IF(OR($N11=7,$N11=8),BH41*'4 PEF'!$F$8,IF($N11=9,BH41*'4 PEF'!$F$7,IF($N11=10,BH41*'4 PEF'!$F$6)))))</f>
        <v>25.758594962958096</v>
      </c>
      <c r="BI11" s="21">
        <f>BI41*'4 PEF'!$F$8</f>
        <v>1.4736471596813145</v>
      </c>
      <c r="BJ11" s="21">
        <f>IF($N11=2,BJ41*'4 PEF'!$F$4,IF(OR($N11=3,$N11=4,$N11=5,$N11=6),BJ41*'4 PEF'!$F$5,IF(OR($N11=7,$N11=8),BJ41*'4 PEF'!$F$8,IF($N11=9,BJ41*'4 PEF'!$F$7,IF($N11=10,BJ41*'4 PEF'!$F$6)))))</f>
        <v>11.400928594073642</v>
      </c>
      <c r="BK11" s="21">
        <f>BK41*'4 PEF'!$F$8</f>
        <v>28.498023657140767</v>
      </c>
      <c r="BL11" s="21">
        <f>BL41*'4 PEF'!$F$8</f>
        <v>12.123069096076756</v>
      </c>
      <c r="BM11" s="39">
        <f>BM41*'4 PEF'!$F$8</f>
        <v>0</v>
      </c>
      <c r="BN11" s="40">
        <f t="shared" si="22"/>
        <v>79.254263469930578</v>
      </c>
      <c r="BO11" s="21">
        <f>IF($N11=2,BO41*'4 PEF'!$F$4,IF(OR($N11=3,$N11=4,$N11=5,$N11=6),BO41*'4 PEF'!$F$5,IF(OR($N11=7,$N11=8),BO41*'4 PEF'!$F$8,IF($N11=9,BO41*'4 PEF'!$F$7,IF($N11=10,BO41*'4 PEF'!$F$6)))))</f>
        <v>26.996434860101605</v>
      </c>
      <c r="BP11" s="21">
        <f>BP41*'4 PEF'!$F$8</f>
        <v>0.42849031952444394</v>
      </c>
      <c r="BQ11" s="21">
        <f>IF($N11=2,BQ41*'4 PEF'!$F$4,IF(OR($N11=3,$N11=4,$N11=5,$N11=6),BQ41*'4 PEF'!$F$5,IF(OR($N11=7,$N11=8),BQ41*'4 PEF'!$F$8,IF($N11=9,BQ41*'4 PEF'!$F$7,IF($N11=10,BQ41*'4 PEF'!$F$6)))))</f>
        <v>17.51859937341635</v>
      </c>
      <c r="BR11" s="21">
        <f>BR41*'4 PEF'!$F$8</f>
        <v>29.307916121214696</v>
      </c>
      <c r="BS11" s="21">
        <f>BS41*'4 PEF'!$F$8</f>
        <v>11.685180647193217</v>
      </c>
      <c r="BT11" s="39">
        <f>BT41*'4 PEF'!$F$8</f>
        <v>0</v>
      </c>
      <c r="BU11" s="40">
        <f t="shared" si="23"/>
        <v>85.936621321450303</v>
      </c>
    </row>
    <row r="12" spans="1:73" ht="15" customHeight="1" x14ac:dyDescent="0.25">
      <c r="A12" s="195"/>
      <c r="B12" s="18">
        <v>7</v>
      </c>
      <c r="C12" s="26">
        <f>VLOOKUP(M12,[1]aux!$A$2:$B$35,2)</f>
        <v>34</v>
      </c>
      <c r="D12" s="55" t="s">
        <v>41</v>
      </c>
      <c r="E12" s="55" t="s">
        <v>41</v>
      </c>
      <c r="F12" s="54" t="s">
        <v>41</v>
      </c>
      <c r="G12" s="54" t="s">
        <v>42</v>
      </c>
      <c r="H12" s="54">
        <v>1</v>
      </c>
      <c r="I12" s="54">
        <f t="shared" si="2"/>
        <v>4</v>
      </c>
      <c r="J12" s="54">
        <f t="shared" si="3"/>
        <v>3</v>
      </c>
      <c r="K12" s="54">
        <f t="shared" si="4"/>
        <v>2</v>
      </c>
      <c r="L12" s="54">
        <f t="shared" si="5"/>
        <v>2</v>
      </c>
      <c r="M12" s="54">
        <f t="shared" si="6"/>
        <v>4322</v>
      </c>
      <c r="N12" s="54">
        <v>8</v>
      </c>
      <c r="O12" s="54">
        <v>13</v>
      </c>
      <c r="P12" s="54">
        <v>1</v>
      </c>
      <c r="Q12" s="54">
        <v>1</v>
      </c>
      <c r="R12" s="54">
        <v>2</v>
      </c>
      <c r="S12" s="54" t="s">
        <v>42</v>
      </c>
      <c r="T12" s="26">
        <f t="shared" si="7"/>
        <v>17</v>
      </c>
      <c r="U12" s="54">
        <v>0</v>
      </c>
      <c r="V12" s="54">
        <v>0</v>
      </c>
      <c r="W12" s="19"/>
      <c r="X12" s="11">
        <f>VLOOKUP($C12,[2]Berlin!$BB$7:$BK$40,5)</f>
        <v>17</v>
      </c>
      <c r="Y12" s="11">
        <f>VLOOKUP($C12,[2]Berlin!$BB$7:$BK$40,6)</f>
        <v>37</v>
      </c>
      <c r="Z12" s="11">
        <f>VLOOKUP($C12,[2]Berlin!$BB$7:$BK$40,7)</f>
        <v>67</v>
      </c>
      <c r="AA12" s="11">
        <f>VLOOKUP($C12,[2]Berlin!$BB$7:$BK$40,8)</f>
        <v>94</v>
      </c>
      <c r="AB12" s="11">
        <f>VLOOKUP($C12,[2]Berlin!$BB$7:$BK$40,9)</f>
        <v>116</v>
      </c>
      <c r="AC12" s="11">
        <f>VLOOKUP($C12,[2]Berlin!$BB$7:$BK$40,10)</f>
        <v>108</v>
      </c>
      <c r="AD12" s="12">
        <f t="shared" si="8"/>
        <v>169</v>
      </c>
      <c r="AE12" s="12">
        <f t="shared" si="9"/>
        <v>167</v>
      </c>
      <c r="AF12" s="12">
        <v>0</v>
      </c>
      <c r="AG12" s="12" t="s">
        <v>38</v>
      </c>
      <c r="AH12" s="12" t="s">
        <v>38</v>
      </c>
      <c r="AI12" s="12">
        <f t="shared" si="10"/>
        <v>133</v>
      </c>
      <c r="AJ12" s="12">
        <v>0</v>
      </c>
      <c r="AK12" s="12">
        <f t="shared" si="11"/>
        <v>148</v>
      </c>
      <c r="AL12" s="12">
        <f t="shared" si="12"/>
        <v>162</v>
      </c>
      <c r="AM12" s="12">
        <f t="shared" si="13"/>
        <v>0</v>
      </c>
      <c r="AN12" s="12">
        <f t="shared" si="14"/>
        <v>0</v>
      </c>
      <c r="AO12" s="14">
        <f t="shared" si="0"/>
        <v>474.24126142117865</v>
      </c>
      <c r="AP12" s="11">
        <f>VLOOKUP($C12,[1]Berlin!$BB$7:$BK$40,5)</f>
        <v>17</v>
      </c>
      <c r="AQ12" s="11">
        <f>VLOOKUP($C12,[1]Berlin!$BB$7:$BK$40,6)</f>
        <v>37</v>
      </c>
      <c r="AR12" s="11">
        <f>VLOOKUP($C12,[1]Berlin!$BB$7:$BK$40,7)</f>
        <v>67</v>
      </c>
      <c r="AS12" s="11">
        <f>VLOOKUP($C12,[1]Berlin!$BB$7:$BK$40,8)</f>
        <v>95</v>
      </c>
      <c r="AT12" s="11">
        <f>VLOOKUP($C12,[1]Berlin!$BB$7:$BK$40,9)</f>
        <v>117</v>
      </c>
      <c r="AU12" s="11">
        <f>VLOOKUP($C12,[1]Berlin!$BB$7:$BK$40,10)</f>
        <v>109</v>
      </c>
      <c r="AV12" s="12">
        <f t="shared" si="15"/>
        <v>170</v>
      </c>
      <c r="AW12" s="12">
        <f t="shared" si="16"/>
        <v>168</v>
      </c>
      <c r="AX12" s="12">
        <v>0</v>
      </c>
      <c r="AY12" s="12" t="s">
        <v>38</v>
      </c>
      <c r="AZ12" s="12" t="s">
        <v>38</v>
      </c>
      <c r="BA12" s="12">
        <f t="shared" si="17"/>
        <v>134</v>
      </c>
      <c r="BB12" s="12">
        <v>0</v>
      </c>
      <c r="BC12" s="12">
        <f t="shared" si="18"/>
        <v>149</v>
      </c>
      <c r="BD12" s="12">
        <f t="shared" si="19"/>
        <v>162</v>
      </c>
      <c r="BE12" s="12">
        <f t="shared" si="20"/>
        <v>0</v>
      </c>
      <c r="BF12" s="12">
        <f t="shared" si="21"/>
        <v>0</v>
      </c>
      <c r="BG12" s="14">
        <f t="shared" si="1"/>
        <v>305.94238069137123</v>
      </c>
      <c r="BH12" s="21">
        <f>IF($N12=2,BH42*'4 PEF'!$F$4,IF(OR($N12=3,$N12=4,$N12=5,$N12=6),BH42*'4 PEF'!$F$5,IF(OR($N12=7,$N12=8),BH42*'4 PEF'!$F$8,IF($N12=9,BH42*'4 PEF'!$F$7,IF($N12=10,BH42*'4 PEF'!$F$6)))))</f>
        <v>22.587492690867204</v>
      </c>
      <c r="BI12" s="21">
        <f>BI42*'4 PEF'!$F$8</f>
        <v>1.5391747433285421</v>
      </c>
      <c r="BJ12" s="21">
        <f>IF($N12=2,BJ42*'4 PEF'!$F$4,IF(OR($N12=3,$N12=4,$N12=5,$N12=6),BJ42*'4 PEF'!$F$5,IF(OR($N12=7,$N12=8),BJ42*'4 PEF'!$F$8,IF($N12=9,BJ42*'4 PEF'!$F$7,IF($N12=10,BJ42*'4 PEF'!$F$6)))))</f>
        <v>11.461573524749118</v>
      </c>
      <c r="BK12" s="21">
        <f>BK42*'4 PEF'!$F$8</f>
        <v>28.498023657140767</v>
      </c>
      <c r="BL12" s="21">
        <f>BL42*'4 PEF'!$F$8</f>
        <v>12.10109604723114</v>
      </c>
      <c r="BM12" s="39">
        <f>BM42*'4 PEF'!$F$8</f>
        <v>0</v>
      </c>
      <c r="BN12" s="40">
        <f t="shared" si="22"/>
        <v>76.187360663316767</v>
      </c>
      <c r="BO12" s="21">
        <f>IF($N12=2,BO42*'4 PEF'!$F$4,IF(OR($N12=3,$N12=4,$N12=5,$N12=6),BO42*'4 PEF'!$F$5,IF(OR($N12=7,$N12=8),BO42*'4 PEF'!$F$8,IF($N12=9,BO42*'4 PEF'!$F$7,IF($N12=10,BO42*'4 PEF'!$F$6)))))</f>
        <v>25.238088017408707</v>
      </c>
      <c r="BP12" s="21">
        <f>BP42*'4 PEF'!$F$8</f>
        <v>0.43094789207112666</v>
      </c>
      <c r="BQ12" s="21">
        <f>IF($N12=2,BQ42*'4 PEF'!$F$4,IF(OR($N12=3,$N12=4,$N12=5,$N12=6),BQ42*'4 PEF'!$F$5,IF(OR($N12=7,$N12=8),BQ42*'4 PEF'!$F$8,IF($N12=9,BQ42*'4 PEF'!$F$7,IF($N12=10,BQ42*'4 PEF'!$F$6)))))</f>
        <v>17.636594154166399</v>
      </c>
      <c r="BR12" s="21">
        <f>BR42*'4 PEF'!$F$8</f>
        <v>29.307916121214696</v>
      </c>
      <c r="BS12" s="21">
        <f>BS42*'4 PEF'!$F$8</f>
        <v>11.67637747053111</v>
      </c>
      <c r="BT12" s="39">
        <f>BT42*'4 PEF'!$F$8</f>
        <v>0</v>
      </c>
      <c r="BU12" s="40">
        <f t="shared" si="23"/>
        <v>84.28992365539203</v>
      </c>
    </row>
    <row r="13" spans="1:73" ht="15" customHeight="1" x14ac:dyDescent="0.25">
      <c r="A13" s="195"/>
      <c r="B13" s="18">
        <v>8</v>
      </c>
      <c r="C13" s="26">
        <f>VLOOKUP(M13,[1]aux!$A$2:$B$35,2)</f>
        <v>10</v>
      </c>
      <c r="D13" s="55" t="s">
        <v>42</v>
      </c>
      <c r="E13" s="55" t="s">
        <v>40</v>
      </c>
      <c r="F13" s="54" t="s">
        <v>41</v>
      </c>
      <c r="G13" s="54" t="s">
        <v>42</v>
      </c>
      <c r="H13" s="54">
        <v>0</v>
      </c>
      <c r="I13" s="54">
        <f t="shared" ref="I13:I18" si="24">IF(D13="-",1,IF(D13="o",2,IF(D13="o+",3,IF(D13="+",4))))</f>
        <v>2</v>
      </c>
      <c r="J13" s="54">
        <f t="shared" ref="J13:J18" si="25">IF(E13="o",1,IF(E13="o+",2,IF(E13="+",3)))</f>
        <v>2</v>
      </c>
      <c r="K13" s="54">
        <f t="shared" ref="K13:K18" si="26">IF(F13="o",1,IF(F13="+",2))</f>
        <v>2</v>
      </c>
      <c r="L13" s="54">
        <f t="shared" ref="L13:L18" si="27">IF(H13=0,1,IF(H13=1,2))</f>
        <v>1</v>
      </c>
      <c r="M13" s="54">
        <f t="shared" ref="M13:M18" si="28">I13*1000+J13*100+K13*10+L13*1</f>
        <v>2221</v>
      </c>
      <c r="N13" s="54">
        <v>4</v>
      </c>
      <c r="O13" s="54">
        <v>0</v>
      </c>
      <c r="P13" s="54">
        <v>2</v>
      </c>
      <c r="Q13" s="54">
        <v>0</v>
      </c>
      <c r="R13" s="54">
        <v>1</v>
      </c>
      <c r="S13" s="54" t="s">
        <v>42</v>
      </c>
      <c r="T13" s="26">
        <f t="shared" ref="T13:T18" si="29">IF(U13=0,IF(OR(N13=2,N13=3),14,IF(N13=7,16,IF(N13=8,17,IF(N13=9,18,IF(N13=10,19,15))))),IF(U13=1,IF(OR(N13=2,N13=3),20,IF(N13=7,22,IF(N13=8,23,IF(N13=9,24,IF(N13=10,25,21)))))))</f>
        <v>21</v>
      </c>
      <c r="U13" s="54">
        <v>1</v>
      </c>
      <c r="V13" s="54">
        <v>0</v>
      </c>
      <c r="W13" s="19"/>
      <c r="X13" s="11">
        <f>VLOOKUP($C13,[2]Berlin!$BB$7:$BK$40,5)</f>
        <v>13</v>
      </c>
      <c r="Y13" s="11">
        <f>VLOOKUP($C13,[2]Berlin!$BB$7:$BK$40,6)</f>
        <v>33</v>
      </c>
      <c r="Z13" s="11">
        <f>VLOOKUP($C13,[2]Berlin!$BB$7:$BK$40,7)</f>
        <v>63</v>
      </c>
      <c r="AA13" s="11">
        <f>VLOOKUP($C13,[2]Berlin!$BB$7:$BK$40,8)</f>
        <v>92</v>
      </c>
      <c r="AB13" s="11">
        <f>VLOOKUP($C13,[2]Berlin!$BB$7:$BK$40,9)</f>
        <v>116</v>
      </c>
      <c r="AC13" s="11">
        <f>VLOOKUP($C13,[2]Berlin!$BB$7:$BK$40,10)</f>
        <v>108</v>
      </c>
      <c r="AD13" s="12">
        <f t="shared" si="8"/>
        <v>0</v>
      </c>
      <c r="AE13" s="12">
        <f t="shared" si="9"/>
        <v>0</v>
      </c>
      <c r="AF13" s="12">
        <v>0</v>
      </c>
      <c r="AG13" s="12" t="s">
        <v>38</v>
      </c>
      <c r="AH13" s="12" t="s">
        <v>38</v>
      </c>
      <c r="AI13" s="12">
        <f t="shared" si="10"/>
        <v>121</v>
      </c>
      <c r="AJ13" s="12">
        <v>0</v>
      </c>
      <c r="AK13" s="12">
        <f t="shared" si="11"/>
        <v>152</v>
      </c>
      <c r="AL13" s="12">
        <f t="shared" si="12"/>
        <v>160</v>
      </c>
      <c r="AM13" s="12">
        <f t="shared" si="13"/>
        <v>185</v>
      </c>
      <c r="AN13" s="12">
        <f t="shared" si="14"/>
        <v>0</v>
      </c>
      <c r="AO13" s="14">
        <f t="shared" si="0"/>
        <v>478.30593661384449</v>
      </c>
      <c r="AP13" s="11">
        <f>VLOOKUP($C13,[1]Berlin!$BB$7:$BK$40,5)</f>
        <v>13</v>
      </c>
      <c r="AQ13" s="11">
        <f>VLOOKUP($C13,[1]Berlin!$BB$7:$BK$40,6)</f>
        <v>33</v>
      </c>
      <c r="AR13" s="11">
        <f>VLOOKUP($C13,[1]Berlin!$BB$7:$BK$40,7)</f>
        <v>63</v>
      </c>
      <c r="AS13" s="11">
        <f>VLOOKUP($C13,[1]Berlin!$BB$7:$BK$40,8)</f>
        <v>93</v>
      </c>
      <c r="AT13" s="11">
        <f>VLOOKUP($C13,[1]Berlin!$BB$7:$BK$40,9)</f>
        <v>117</v>
      </c>
      <c r="AU13" s="11">
        <f>VLOOKUP($C13,[1]Berlin!$BB$7:$BK$40,10)</f>
        <v>109</v>
      </c>
      <c r="AV13" s="12">
        <f t="shared" si="15"/>
        <v>0</v>
      </c>
      <c r="AW13" s="12">
        <f t="shared" si="16"/>
        <v>0</v>
      </c>
      <c r="AX13" s="12">
        <v>0</v>
      </c>
      <c r="AY13" s="12" t="s">
        <v>38</v>
      </c>
      <c r="AZ13" s="12" t="s">
        <v>38</v>
      </c>
      <c r="BA13" s="12">
        <f t="shared" si="17"/>
        <v>122</v>
      </c>
      <c r="BB13" s="12">
        <v>0</v>
      </c>
      <c r="BC13" s="12">
        <f t="shared" si="18"/>
        <v>153</v>
      </c>
      <c r="BD13" s="12">
        <f t="shared" si="19"/>
        <v>160</v>
      </c>
      <c r="BE13" s="12">
        <f t="shared" si="20"/>
        <v>186</v>
      </c>
      <c r="BF13" s="12">
        <f t="shared" si="21"/>
        <v>0</v>
      </c>
      <c r="BG13" s="14">
        <f t="shared" si="1"/>
        <v>376.66651295214956</v>
      </c>
      <c r="BH13" s="21">
        <f>IF($N13=2,BH43*'4 PEF'!$F$4,IF(OR($N13=3,$N13=4,$N13=5,$N13=6),BH43*'4 PEF'!$F$5,IF(OR($N13=7,$N13=8),BH43*'4 PEF'!$F$8,IF($N13=9,BH43*'4 PEF'!$F$7,IF($N13=10,BH43*'4 PEF'!$F$6)))))</f>
        <v>78.814947664672275</v>
      </c>
      <c r="BI13" s="21">
        <f>BI43*'4 PEF'!$F$8</f>
        <v>0</v>
      </c>
      <c r="BJ13" s="21">
        <f>IF($N13=2,BJ43*'4 PEF'!$F$4,IF(OR($N13=3,$N13=4,$N13=5,$N13=6),BJ43*'4 PEF'!$F$5,IF(OR($N13=7,$N13=8),BJ43*'4 PEF'!$F$8,IF($N13=9,BJ43*'4 PEF'!$F$7,IF($N13=10,BJ43*'4 PEF'!$F$6)))))</f>
        <v>10.374436090225565</v>
      </c>
      <c r="BK13" s="21">
        <f>BK43*'4 PEF'!$F$8</f>
        <v>28.498023657140767</v>
      </c>
      <c r="BL13" s="21">
        <f>BL43*'4 PEF'!$F$8</f>
        <v>1.0854168651138667</v>
      </c>
      <c r="BM13" s="39">
        <f>BM43*'4 PEF'!$F$8</f>
        <v>0</v>
      </c>
      <c r="BN13" s="40">
        <f t="shared" si="22"/>
        <v>118.77282427715248</v>
      </c>
      <c r="BO13" s="21">
        <f>IF($N13=2,BO43*'4 PEF'!$F$4,IF(OR($N13=3,$N13=4,$N13=5,$N13=6),BO43*'4 PEF'!$F$5,IF(OR($N13=7,$N13=8),BO43*'4 PEF'!$F$8,IF($N13=9,BO43*'4 PEF'!$F$7,IF($N13=10,BO43*'4 PEF'!$F$6)))))</f>
        <v>75.195593242563476</v>
      </c>
      <c r="BP13" s="21">
        <f>BP43*'4 PEF'!$F$8</f>
        <v>0</v>
      </c>
      <c r="BQ13" s="21">
        <f>IF($N13=2,BQ43*'4 PEF'!$F$4,IF(OR($N13=3,$N13=4,$N13=5,$N13=6),BQ43*'4 PEF'!$F$5,IF(OR($N13=7,$N13=8),BQ43*'4 PEF'!$F$8,IF($N13=9,BQ43*'4 PEF'!$F$7,IF($N13=10,BQ43*'4 PEF'!$F$6)))))</f>
        <v>16.456459330143542</v>
      </c>
      <c r="BR13" s="21">
        <f>BR43*'4 PEF'!$F$8</f>
        <v>29.307916121214696</v>
      </c>
      <c r="BS13" s="21">
        <f>BS43*'4 PEF'!$F$8</f>
        <v>0.97103464150451224</v>
      </c>
      <c r="BT13" s="39">
        <f>BT43*'4 PEF'!$F$8</f>
        <v>0</v>
      </c>
      <c r="BU13" s="40">
        <f t="shared" si="23"/>
        <v>121.93100333542624</v>
      </c>
    </row>
    <row r="14" spans="1:73" ht="15" customHeight="1" x14ac:dyDescent="0.25">
      <c r="A14" s="195"/>
      <c r="B14" s="18">
        <v>9</v>
      </c>
      <c r="C14" s="26">
        <f>VLOOKUP(M14,[1]aux!$A$2:$B$35,2)</f>
        <v>10</v>
      </c>
      <c r="D14" s="55" t="s">
        <v>42</v>
      </c>
      <c r="E14" s="55" t="s">
        <v>40</v>
      </c>
      <c r="F14" s="54" t="s">
        <v>41</v>
      </c>
      <c r="G14" s="54" t="s">
        <v>42</v>
      </c>
      <c r="H14" s="54">
        <v>0</v>
      </c>
      <c r="I14" s="54">
        <f t="shared" si="24"/>
        <v>2</v>
      </c>
      <c r="J14" s="54">
        <f t="shared" si="25"/>
        <v>2</v>
      </c>
      <c r="K14" s="54">
        <f t="shared" si="26"/>
        <v>2</v>
      </c>
      <c r="L14" s="54">
        <f t="shared" si="27"/>
        <v>1</v>
      </c>
      <c r="M14" s="54">
        <f t="shared" si="28"/>
        <v>2221</v>
      </c>
      <c r="N14" s="54">
        <v>9</v>
      </c>
      <c r="O14" s="54">
        <v>0</v>
      </c>
      <c r="P14" s="54">
        <v>2</v>
      </c>
      <c r="Q14" s="54">
        <v>0</v>
      </c>
      <c r="R14" s="54">
        <v>1</v>
      </c>
      <c r="S14" s="54" t="s">
        <v>42</v>
      </c>
      <c r="T14" s="26">
        <f t="shared" si="29"/>
        <v>24</v>
      </c>
      <c r="U14" s="54">
        <v>1</v>
      </c>
      <c r="V14" s="54">
        <v>0</v>
      </c>
      <c r="W14" s="19"/>
      <c r="X14" s="11">
        <f>VLOOKUP($C14,[2]Berlin!$BB$7:$BK$40,5)</f>
        <v>13</v>
      </c>
      <c r="Y14" s="11">
        <f>VLOOKUP($C14,[2]Berlin!$BB$7:$BK$40,6)</f>
        <v>33</v>
      </c>
      <c r="Z14" s="11">
        <f>VLOOKUP($C14,[2]Berlin!$BB$7:$BK$40,7)</f>
        <v>63</v>
      </c>
      <c r="AA14" s="11">
        <f>VLOOKUP($C14,[2]Berlin!$BB$7:$BK$40,8)</f>
        <v>92</v>
      </c>
      <c r="AB14" s="11">
        <f>VLOOKUP($C14,[2]Berlin!$BB$7:$BK$40,9)</f>
        <v>116</v>
      </c>
      <c r="AC14" s="11">
        <f>VLOOKUP($C14,[2]Berlin!$BB$7:$BK$40,10)</f>
        <v>108</v>
      </c>
      <c r="AD14" s="12">
        <f t="shared" si="8"/>
        <v>0</v>
      </c>
      <c r="AE14" s="12">
        <f t="shared" si="9"/>
        <v>0</v>
      </c>
      <c r="AF14" s="12">
        <v>0</v>
      </c>
      <c r="AG14" s="12" t="s">
        <v>38</v>
      </c>
      <c r="AH14" s="12" t="s">
        <v>38</v>
      </c>
      <c r="AI14" s="12">
        <f t="shared" si="10"/>
        <v>136</v>
      </c>
      <c r="AJ14" s="12">
        <v>0</v>
      </c>
      <c r="AK14" s="12">
        <f t="shared" si="11"/>
        <v>152</v>
      </c>
      <c r="AL14" s="12">
        <f t="shared" si="12"/>
        <v>160</v>
      </c>
      <c r="AM14" s="12">
        <f t="shared" si="13"/>
        <v>185</v>
      </c>
      <c r="AN14" s="12">
        <f t="shared" si="14"/>
        <v>0</v>
      </c>
      <c r="AO14" s="14">
        <f t="shared" si="0"/>
        <v>457.64956097499532</v>
      </c>
      <c r="AP14" s="11">
        <f>VLOOKUP($C14,[1]Berlin!$BB$7:$BK$40,5)</f>
        <v>13</v>
      </c>
      <c r="AQ14" s="11">
        <f>VLOOKUP($C14,[1]Berlin!$BB$7:$BK$40,6)</f>
        <v>33</v>
      </c>
      <c r="AR14" s="11">
        <f>VLOOKUP($C14,[1]Berlin!$BB$7:$BK$40,7)</f>
        <v>63</v>
      </c>
      <c r="AS14" s="11">
        <f>VLOOKUP($C14,[1]Berlin!$BB$7:$BK$40,8)</f>
        <v>93</v>
      </c>
      <c r="AT14" s="11">
        <f>VLOOKUP($C14,[1]Berlin!$BB$7:$BK$40,9)</f>
        <v>117</v>
      </c>
      <c r="AU14" s="11">
        <f>VLOOKUP($C14,[1]Berlin!$BB$7:$BK$40,10)</f>
        <v>109</v>
      </c>
      <c r="AV14" s="12">
        <f t="shared" si="15"/>
        <v>0</v>
      </c>
      <c r="AW14" s="12">
        <f t="shared" si="16"/>
        <v>0</v>
      </c>
      <c r="AX14" s="12">
        <v>0</v>
      </c>
      <c r="AY14" s="12" t="s">
        <v>38</v>
      </c>
      <c r="AZ14" s="12" t="s">
        <v>38</v>
      </c>
      <c r="BA14" s="12">
        <f t="shared" si="17"/>
        <v>138</v>
      </c>
      <c r="BB14" s="12">
        <v>0</v>
      </c>
      <c r="BC14" s="12">
        <f t="shared" si="18"/>
        <v>153</v>
      </c>
      <c r="BD14" s="12">
        <f t="shared" si="19"/>
        <v>160</v>
      </c>
      <c r="BE14" s="12">
        <f t="shared" si="20"/>
        <v>186</v>
      </c>
      <c r="BF14" s="12">
        <f t="shared" si="21"/>
        <v>0</v>
      </c>
      <c r="BG14" s="14">
        <f t="shared" si="1"/>
        <v>362.9844143328566</v>
      </c>
      <c r="BH14" s="21">
        <f>IF($N14=2,BH44*'4 PEF'!$F$4,IF(OR($N14=3,$N14=4,$N14=5,$N14=6),BH44*'4 PEF'!$F$5,IF(OR($N14=7,$N14=8),BH44*'4 PEF'!$F$8,IF($N14=9,BH44*'4 PEF'!$F$7,IF($N14=10,BH44*'4 PEF'!$F$6)))))</f>
        <v>89.849040337726379</v>
      </c>
      <c r="BI14" s="21">
        <f>BI44*'4 PEF'!$F$8</f>
        <v>0</v>
      </c>
      <c r="BJ14" s="21">
        <f>IF($N14=2,BJ44*'4 PEF'!$F$4,IF(OR($N14=3,$N14=4,$N14=5,$N14=6),BJ44*'4 PEF'!$F$5,IF(OR($N14=7,$N14=8),BJ44*'4 PEF'!$F$8,IF($N14=9,BJ44*'4 PEF'!$F$7,IF($N14=10,BJ44*'4 PEF'!$F$6)))))</f>
        <v>11.826857142857143</v>
      </c>
      <c r="BK14" s="21">
        <f>BK44*'4 PEF'!$F$8</f>
        <v>28.498023657140767</v>
      </c>
      <c r="BL14" s="21">
        <f>BL44*'4 PEF'!$F$8</f>
        <v>1.0854168651138667</v>
      </c>
      <c r="BM14" s="39">
        <f>BM44*'4 PEF'!$F$8</f>
        <v>0</v>
      </c>
      <c r="BN14" s="40">
        <f t="shared" si="22"/>
        <v>131.25933800283818</v>
      </c>
      <c r="BO14" s="21">
        <f>IF($N14=2,BO44*'4 PEF'!$F$4,IF(OR($N14=3,$N14=4,$N14=5,$N14=6),BO44*'4 PEF'!$F$5,IF(OR($N14=7,$N14=8),BO44*'4 PEF'!$F$8,IF($N14=9,BO44*'4 PEF'!$F$7,IF($N14=10,BO44*'4 PEF'!$F$6)))))</f>
        <v>85.722976296522347</v>
      </c>
      <c r="BP14" s="21">
        <f>BP44*'4 PEF'!$F$8</f>
        <v>0</v>
      </c>
      <c r="BQ14" s="21">
        <f>IF($N14=2,BQ44*'4 PEF'!$F$4,IF(OR($N14=3,$N14=4,$N14=5,$N14=6),BQ44*'4 PEF'!$F$5,IF(OR($N14=7,$N14=8),BQ44*'4 PEF'!$F$8,IF($N14=9,BQ44*'4 PEF'!$F$7,IF($N14=10,BQ44*'4 PEF'!$F$6)))))</f>
        <v>18.760363636363635</v>
      </c>
      <c r="BR14" s="21">
        <f>BR44*'4 PEF'!$F$8</f>
        <v>29.307916121214696</v>
      </c>
      <c r="BS14" s="21">
        <f>BS44*'4 PEF'!$F$8</f>
        <v>0.97103464150451224</v>
      </c>
      <c r="BT14" s="39">
        <f>BT44*'4 PEF'!$F$8</f>
        <v>0</v>
      </c>
      <c r="BU14" s="40">
        <f t="shared" si="23"/>
        <v>134.76229069560517</v>
      </c>
    </row>
    <row r="15" spans="1:73" ht="15" customHeight="1" x14ac:dyDescent="0.25">
      <c r="A15" s="195"/>
      <c r="B15" s="18">
        <v>10</v>
      </c>
      <c r="C15" s="26">
        <f>VLOOKUP(M15,[1]aux!$A$2:$B$35,2)</f>
        <v>24</v>
      </c>
      <c r="D15" s="55" t="s">
        <v>40</v>
      </c>
      <c r="E15" s="55" t="s">
        <v>41</v>
      </c>
      <c r="F15" s="54" t="s">
        <v>41</v>
      </c>
      <c r="G15" s="54" t="s">
        <v>42</v>
      </c>
      <c r="H15" s="54">
        <v>0</v>
      </c>
      <c r="I15" s="54">
        <f t="shared" si="24"/>
        <v>3</v>
      </c>
      <c r="J15" s="54">
        <f t="shared" si="25"/>
        <v>3</v>
      </c>
      <c r="K15" s="54">
        <f t="shared" si="26"/>
        <v>2</v>
      </c>
      <c r="L15" s="54">
        <f t="shared" si="27"/>
        <v>1</v>
      </c>
      <c r="M15" s="54">
        <f t="shared" si="28"/>
        <v>3321</v>
      </c>
      <c r="N15" s="54">
        <v>8</v>
      </c>
      <c r="O15" s="54">
        <v>13</v>
      </c>
      <c r="P15" s="54">
        <v>1</v>
      </c>
      <c r="Q15" s="54">
        <v>1</v>
      </c>
      <c r="R15" s="54">
        <v>2</v>
      </c>
      <c r="S15" s="54" t="s">
        <v>42</v>
      </c>
      <c r="T15" s="26">
        <f t="shared" si="29"/>
        <v>23</v>
      </c>
      <c r="U15" s="54">
        <v>1</v>
      </c>
      <c r="V15" s="54">
        <v>0</v>
      </c>
      <c r="W15" s="19"/>
      <c r="X15" s="11">
        <f>VLOOKUP($C15,[2]Berlin!$BB$7:$BK$40,5)</f>
        <v>15</v>
      </c>
      <c r="Y15" s="11">
        <f>VLOOKUP($C15,[2]Berlin!$BB$7:$BK$40,6)</f>
        <v>35</v>
      </c>
      <c r="Z15" s="11">
        <f>VLOOKUP($C15,[2]Berlin!$BB$7:$BK$40,7)</f>
        <v>65</v>
      </c>
      <c r="AA15" s="11">
        <f>VLOOKUP($C15,[2]Berlin!$BB$7:$BK$40,8)</f>
        <v>94</v>
      </c>
      <c r="AB15" s="11">
        <f>VLOOKUP($C15,[2]Berlin!$BB$7:$BK$40,9)</f>
        <v>116</v>
      </c>
      <c r="AC15" s="11">
        <f>VLOOKUP($C15,[2]Berlin!$BB$7:$BK$40,10)</f>
        <v>108</v>
      </c>
      <c r="AD15" s="12">
        <f t="shared" si="8"/>
        <v>0</v>
      </c>
      <c r="AE15" s="12">
        <f t="shared" si="9"/>
        <v>0</v>
      </c>
      <c r="AF15" s="12">
        <v>0</v>
      </c>
      <c r="AG15" s="12" t="s">
        <v>38</v>
      </c>
      <c r="AH15" s="12" t="s">
        <v>38</v>
      </c>
      <c r="AI15" s="12">
        <f t="shared" si="10"/>
        <v>133</v>
      </c>
      <c r="AJ15" s="12">
        <v>0</v>
      </c>
      <c r="AK15" s="12">
        <f t="shared" si="11"/>
        <v>148</v>
      </c>
      <c r="AL15" s="12">
        <f t="shared" si="12"/>
        <v>162</v>
      </c>
      <c r="AM15" s="12">
        <f t="shared" si="13"/>
        <v>185</v>
      </c>
      <c r="AN15" s="12">
        <f t="shared" si="14"/>
        <v>0</v>
      </c>
      <c r="AO15" s="14">
        <f t="shared" si="0"/>
        <v>458.18811992402607</v>
      </c>
      <c r="AP15" s="11">
        <f>VLOOKUP($C15,[1]Berlin!$BB$7:$BK$40,5)</f>
        <v>15</v>
      </c>
      <c r="AQ15" s="11">
        <f>VLOOKUP($C15,[1]Berlin!$BB$7:$BK$40,6)</f>
        <v>35</v>
      </c>
      <c r="AR15" s="11">
        <f>VLOOKUP($C15,[1]Berlin!$BB$7:$BK$40,7)</f>
        <v>65</v>
      </c>
      <c r="AS15" s="11">
        <f>VLOOKUP($C15,[1]Berlin!$BB$7:$BK$40,8)</f>
        <v>95</v>
      </c>
      <c r="AT15" s="11">
        <f>VLOOKUP($C15,[1]Berlin!$BB$7:$BK$40,9)</f>
        <v>117</v>
      </c>
      <c r="AU15" s="11">
        <f>VLOOKUP($C15,[1]Berlin!$BB$7:$BK$40,10)</f>
        <v>109</v>
      </c>
      <c r="AV15" s="12">
        <f t="shared" si="15"/>
        <v>0</v>
      </c>
      <c r="AW15" s="12">
        <f t="shared" si="16"/>
        <v>0</v>
      </c>
      <c r="AX15" s="12">
        <v>0</v>
      </c>
      <c r="AY15" s="12" t="s">
        <v>38</v>
      </c>
      <c r="AZ15" s="12" t="s">
        <v>38</v>
      </c>
      <c r="BA15" s="12">
        <f t="shared" si="17"/>
        <v>134</v>
      </c>
      <c r="BB15" s="12">
        <v>0</v>
      </c>
      <c r="BC15" s="12">
        <f t="shared" si="18"/>
        <v>149</v>
      </c>
      <c r="BD15" s="12">
        <f t="shared" si="19"/>
        <v>162</v>
      </c>
      <c r="BE15" s="12">
        <f t="shared" si="20"/>
        <v>186</v>
      </c>
      <c r="BF15" s="12">
        <f t="shared" si="21"/>
        <v>0</v>
      </c>
      <c r="BG15" s="14">
        <f t="shared" si="1"/>
        <v>315.41501728679003</v>
      </c>
      <c r="BH15" s="21">
        <f>IF($N15=2,BH45*'4 PEF'!$F$4,IF(OR($N15=3,$N15=4,$N15=5,$N15=6),BH45*'4 PEF'!$F$5,IF(OR($N15=7,$N15=8),BH45*'4 PEF'!$F$8,IF($N15=9,BH45*'4 PEF'!$F$7,IF($N15=10,BH45*'4 PEF'!$F$6)))))</f>
        <v>36.212007657011135</v>
      </c>
      <c r="BI15" s="21">
        <f>BI45*'4 PEF'!$F$8</f>
        <v>1.481301473810388</v>
      </c>
      <c r="BJ15" s="21">
        <f>IF($N15=2,BJ45*'4 PEF'!$F$4,IF(OR($N15=3,$N15=4,$N15=5,$N15=6),BJ45*'4 PEF'!$F$5,IF(OR($N15=7,$N15=8),BJ45*'4 PEF'!$F$8,IF($N15=9,BJ45*'4 PEF'!$F$7,IF($N15=10,BJ45*'4 PEF'!$F$6)))))</f>
        <v>6.9746782445272508</v>
      </c>
      <c r="BK15" s="21">
        <f>BK45*'4 PEF'!$F$8</f>
        <v>28.498023657140767</v>
      </c>
      <c r="BL15" s="21">
        <f>BL45*'4 PEF'!$F$8</f>
        <v>1.032007132467494</v>
      </c>
      <c r="BM15" s="39">
        <f>BM45*'4 PEF'!$F$8</f>
        <v>0</v>
      </c>
      <c r="BN15" s="40">
        <f t="shared" si="22"/>
        <v>74.198018164957034</v>
      </c>
      <c r="BO15" s="21">
        <f>IF($N15=2,BO45*'4 PEF'!$F$4,IF(OR($N15=3,$N15=4,$N15=5,$N15=6),BO45*'4 PEF'!$F$5,IF(OR($N15=7,$N15=8),BO45*'4 PEF'!$F$8,IF($N15=9,BO45*'4 PEF'!$F$7,IF($N15=10,BO45*'4 PEF'!$F$6)))))</f>
        <v>36.441581654522473</v>
      </c>
      <c r="BP15" s="21">
        <f>BP45*'4 PEF'!$F$8</f>
        <v>0.47986061145382169</v>
      </c>
      <c r="BQ15" s="21">
        <f>IF($N15=2,BQ45*'4 PEF'!$F$4,IF(OR($N15=3,$N15=4,$N15=5,$N15=6),BQ45*'4 PEF'!$F$5,IF(OR($N15=7,$N15=8),BQ45*'4 PEF'!$F$8,IF($N15=9,BQ45*'4 PEF'!$F$7,IF($N15=10,BQ45*'4 PEF'!$F$6)))))</f>
        <v>10.958122879751542</v>
      </c>
      <c r="BR15" s="21">
        <f>BR45*'4 PEF'!$F$8</f>
        <v>29.307916121214696</v>
      </c>
      <c r="BS15" s="21">
        <f>BS45*'4 PEF'!$F$8</f>
        <v>0.94512920068842254</v>
      </c>
      <c r="BT15" s="39">
        <f>BT45*'4 PEF'!$F$8</f>
        <v>0</v>
      </c>
      <c r="BU15" s="40">
        <f t="shared" si="23"/>
        <v>78.132610467630968</v>
      </c>
    </row>
    <row r="16" spans="1:73" ht="15" customHeight="1" x14ac:dyDescent="0.25">
      <c r="A16" s="195"/>
      <c r="B16" s="18">
        <v>11</v>
      </c>
      <c r="C16" s="26">
        <f>VLOOKUP(M16,[1]aux!$A$2:$B$35,2)</f>
        <v>32</v>
      </c>
      <c r="D16" s="55" t="s">
        <v>41</v>
      </c>
      <c r="E16" s="55" t="s">
        <v>41</v>
      </c>
      <c r="F16" s="54" t="s">
        <v>41</v>
      </c>
      <c r="G16" s="54" t="s">
        <v>42</v>
      </c>
      <c r="H16" s="54">
        <v>0</v>
      </c>
      <c r="I16" s="54">
        <f t="shared" si="24"/>
        <v>4</v>
      </c>
      <c r="J16" s="54">
        <f t="shared" si="25"/>
        <v>3</v>
      </c>
      <c r="K16" s="54">
        <f t="shared" si="26"/>
        <v>2</v>
      </c>
      <c r="L16" s="54">
        <f t="shared" si="27"/>
        <v>1</v>
      </c>
      <c r="M16" s="54">
        <f t="shared" si="28"/>
        <v>4321</v>
      </c>
      <c r="N16" s="54">
        <v>8</v>
      </c>
      <c r="O16" s="54">
        <v>13</v>
      </c>
      <c r="P16" s="54">
        <v>1</v>
      </c>
      <c r="Q16" s="54">
        <v>1</v>
      </c>
      <c r="R16" s="54">
        <v>2</v>
      </c>
      <c r="S16" s="54" t="s">
        <v>42</v>
      </c>
      <c r="T16" s="26">
        <f t="shared" si="29"/>
        <v>23</v>
      </c>
      <c r="U16" s="54">
        <v>1</v>
      </c>
      <c r="V16" s="54">
        <v>0</v>
      </c>
      <c r="W16" s="19"/>
      <c r="X16" s="11">
        <f>VLOOKUP($C16,[2]Berlin!$BB$7:$BK$40,5)</f>
        <v>17</v>
      </c>
      <c r="Y16" s="11">
        <f>VLOOKUP($C16,[2]Berlin!$BB$7:$BK$40,6)</f>
        <v>37</v>
      </c>
      <c r="Z16" s="11">
        <f>VLOOKUP($C16,[2]Berlin!$BB$7:$BK$40,7)</f>
        <v>67</v>
      </c>
      <c r="AA16" s="11">
        <f>VLOOKUP($C16,[2]Berlin!$BB$7:$BK$40,8)</f>
        <v>94</v>
      </c>
      <c r="AB16" s="11">
        <f>VLOOKUP($C16,[2]Berlin!$BB$7:$BK$40,9)</f>
        <v>116</v>
      </c>
      <c r="AC16" s="11">
        <f>VLOOKUP($C16,[2]Berlin!$BB$7:$BK$40,10)</f>
        <v>108</v>
      </c>
      <c r="AD16" s="12">
        <f t="shared" si="8"/>
        <v>0</v>
      </c>
      <c r="AE16" s="12">
        <f t="shared" si="9"/>
        <v>0</v>
      </c>
      <c r="AF16" s="12">
        <v>0</v>
      </c>
      <c r="AG16" s="12" t="s">
        <v>38</v>
      </c>
      <c r="AH16" s="12" t="s">
        <v>38</v>
      </c>
      <c r="AI16" s="12">
        <f t="shared" si="10"/>
        <v>133</v>
      </c>
      <c r="AJ16" s="12">
        <v>0</v>
      </c>
      <c r="AK16" s="12">
        <f t="shared" si="11"/>
        <v>148</v>
      </c>
      <c r="AL16" s="12">
        <f t="shared" si="12"/>
        <v>162</v>
      </c>
      <c r="AM16" s="12">
        <f t="shared" si="13"/>
        <v>185</v>
      </c>
      <c r="AN16" s="12">
        <f t="shared" si="14"/>
        <v>0</v>
      </c>
      <c r="AO16" s="14">
        <f t="shared" si="0"/>
        <v>489.66983284975004</v>
      </c>
      <c r="AP16" s="11">
        <f>VLOOKUP($C16,[1]Berlin!$BB$7:$BK$40,5)</f>
        <v>17</v>
      </c>
      <c r="AQ16" s="11">
        <f>VLOOKUP($C16,[1]Berlin!$BB$7:$BK$40,6)</f>
        <v>37</v>
      </c>
      <c r="AR16" s="11">
        <f>VLOOKUP($C16,[1]Berlin!$BB$7:$BK$40,7)</f>
        <v>67</v>
      </c>
      <c r="AS16" s="11">
        <f>VLOOKUP($C16,[1]Berlin!$BB$7:$BK$40,8)</f>
        <v>95</v>
      </c>
      <c r="AT16" s="11">
        <f>VLOOKUP($C16,[1]Berlin!$BB$7:$BK$40,9)</f>
        <v>117</v>
      </c>
      <c r="AU16" s="11">
        <f>VLOOKUP($C16,[1]Berlin!$BB$7:$BK$40,10)</f>
        <v>109</v>
      </c>
      <c r="AV16" s="12">
        <f t="shared" si="15"/>
        <v>0</v>
      </c>
      <c r="AW16" s="12">
        <f t="shared" si="16"/>
        <v>0</v>
      </c>
      <c r="AX16" s="12">
        <v>0</v>
      </c>
      <c r="AY16" s="12" t="s">
        <v>38</v>
      </c>
      <c r="AZ16" s="12" t="s">
        <v>38</v>
      </c>
      <c r="BA16" s="12">
        <f t="shared" si="17"/>
        <v>134</v>
      </c>
      <c r="BB16" s="12">
        <v>0</v>
      </c>
      <c r="BC16" s="12">
        <f t="shared" si="18"/>
        <v>149</v>
      </c>
      <c r="BD16" s="12">
        <f t="shared" si="19"/>
        <v>162</v>
      </c>
      <c r="BE16" s="12">
        <f t="shared" si="20"/>
        <v>186</v>
      </c>
      <c r="BF16" s="12">
        <f t="shared" si="21"/>
        <v>0</v>
      </c>
      <c r="BG16" s="14">
        <f t="shared" si="1"/>
        <v>328.37181705061607</v>
      </c>
      <c r="BH16" s="21">
        <f>IF($N16=2,BH46*'4 PEF'!$F$4,IF(OR($N16=3,$N16=4,$N16=5,$N16=6),BH46*'4 PEF'!$F$5,IF(OR($N16=7,$N16=8),BH46*'4 PEF'!$F$8,IF($N16=9,BH46*'4 PEF'!$F$7,IF($N16=10,BH46*'4 PEF'!$F$6)))))</f>
        <v>32.27186556507089</v>
      </c>
      <c r="BI16" s="21">
        <f>BI46*'4 PEF'!$F$8</f>
        <v>1.5439520388632582</v>
      </c>
      <c r="BJ16" s="21">
        <f>IF($N16=2,BJ46*'4 PEF'!$F$4,IF(OR($N16=3,$N16=4,$N16=5,$N16=6),BJ46*'4 PEF'!$F$5,IF(OR($N16=7,$N16=8),BJ46*'4 PEF'!$F$8,IF($N16=9,BJ46*'4 PEF'!$F$7,IF($N16=10,BJ46*'4 PEF'!$F$6)))))</f>
        <v>6.9897192889542419</v>
      </c>
      <c r="BK16" s="21">
        <f>BK46*'4 PEF'!$F$8</f>
        <v>28.498023657140767</v>
      </c>
      <c r="BL16" s="21">
        <f>BL46*'4 PEF'!$F$8</f>
        <v>1.0110139072404223</v>
      </c>
      <c r="BM16" s="39">
        <f>BM46*'4 PEF'!$F$8</f>
        <v>0</v>
      </c>
      <c r="BN16" s="40">
        <f t="shared" si="22"/>
        <v>70.314574457269586</v>
      </c>
      <c r="BO16" s="21">
        <f>IF($N16=2,BO46*'4 PEF'!$F$4,IF(OR($N16=3,$N16=4,$N16=5,$N16=6),BO46*'4 PEF'!$F$5,IF(OR($N16=7,$N16=8),BO46*'4 PEF'!$F$8,IF($N16=9,BO46*'4 PEF'!$F$7,IF($N16=10,BO46*'4 PEF'!$F$6)))))</f>
        <v>34.087512172962981</v>
      </c>
      <c r="BP16" s="21">
        <f>BP46*'4 PEF'!$F$8</f>
        <v>0.4822539750978444</v>
      </c>
      <c r="BQ16" s="21">
        <f>IF($N16=2,BQ46*'4 PEF'!$F$4,IF(OR($N16=3,$N16=4,$N16=5,$N16=6),BQ46*'4 PEF'!$F$5,IF(OR($N16=7,$N16=8),BQ46*'4 PEF'!$F$8,IF($N16=9,BQ46*'4 PEF'!$F$7,IF($N16=10,BQ46*'4 PEF'!$F$6)))))</f>
        <v>10.985957630569994</v>
      </c>
      <c r="BR16" s="21">
        <f>BR46*'4 PEF'!$F$8</f>
        <v>29.307916121214696</v>
      </c>
      <c r="BS16" s="21">
        <f>BS46*'4 PEF'!$F$8</f>
        <v>0.93614881621879775</v>
      </c>
      <c r="BT16" s="39">
        <f>BT46*'4 PEF'!$F$8</f>
        <v>0</v>
      </c>
      <c r="BU16" s="40">
        <f t="shared" si="23"/>
        <v>75.799788716064313</v>
      </c>
    </row>
    <row r="17" spans="1:73" ht="15" customHeight="1" x14ac:dyDescent="0.25">
      <c r="A17" s="195"/>
      <c r="B17" s="18">
        <v>12</v>
      </c>
      <c r="C17" s="26">
        <f>VLOOKUP(M17,[1]aux!$A$2:$B$35,2)</f>
        <v>26</v>
      </c>
      <c r="D17" s="55" t="s">
        <v>40</v>
      </c>
      <c r="E17" s="55" t="s">
        <v>41</v>
      </c>
      <c r="F17" s="54" t="s">
        <v>41</v>
      </c>
      <c r="G17" s="54" t="s">
        <v>42</v>
      </c>
      <c r="H17" s="54">
        <v>1</v>
      </c>
      <c r="I17" s="54">
        <f t="shared" si="24"/>
        <v>3</v>
      </c>
      <c r="J17" s="54">
        <f t="shared" si="25"/>
        <v>3</v>
      </c>
      <c r="K17" s="54">
        <f t="shared" si="26"/>
        <v>2</v>
      </c>
      <c r="L17" s="54">
        <f t="shared" si="27"/>
        <v>2</v>
      </c>
      <c r="M17" s="54">
        <f t="shared" si="28"/>
        <v>3322</v>
      </c>
      <c r="N17" s="54">
        <v>8</v>
      </c>
      <c r="O17" s="54">
        <v>13</v>
      </c>
      <c r="P17" s="54">
        <v>1</v>
      </c>
      <c r="Q17" s="54">
        <v>1</v>
      </c>
      <c r="R17" s="54">
        <v>2</v>
      </c>
      <c r="S17" s="54" t="s">
        <v>42</v>
      </c>
      <c r="T17" s="26">
        <f t="shared" si="29"/>
        <v>23</v>
      </c>
      <c r="U17" s="54">
        <v>1</v>
      </c>
      <c r="V17" s="54">
        <v>0</v>
      </c>
      <c r="W17" s="19"/>
      <c r="X17" s="11">
        <f>VLOOKUP($C17,[2]Berlin!$BB$7:$BK$40,5)</f>
        <v>15</v>
      </c>
      <c r="Y17" s="11">
        <f>VLOOKUP($C17,[2]Berlin!$BB$7:$BK$40,6)</f>
        <v>35</v>
      </c>
      <c r="Z17" s="11">
        <f>VLOOKUP($C17,[2]Berlin!$BB$7:$BK$40,7)</f>
        <v>65</v>
      </c>
      <c r="AA17" s="11">
        <f>VLOOKUP($C17,[2]Berlin!$BB$7:$BK$40,8)</f>
        <v>94</v>
      </c>
      <c r="AB17" s="11">
        <f>VLOOKUP($C17,[2]Berlin!$BB$7:$BK$40,9)</f>
        <v>116</v>
      </c>
      <c r="AC17" s="11">
        <f>VLOOKUP($C17,[2]Berlin!$BB$7:$BK$40,10)</f>
        <v>108</v>
      </c>
      <c r="AD17" s="12">
        <f t="shared" si="8"/>
        <v>169</v>
      </c>
      <c r="AE17" s="12">
        <f t="shared" si="9"/>
        <v>167</v>
      </c>
      <c r="AF17" s="12">
        <v>0</v>
      </c>
      <c r="AG17" s="12" t="s">
        <v>38</v>
      </c>
      <c r="AH17" s="12" t="s">
        <v>38</v>
      </c>
      <c r="AI17" s="12">
        <f t="shared" si="10"/>
        <v>133</v>
      </c>
      <c r="AJ17" s="12">
        <v>0</v>
      </c>
      <c r="AK17" s="12">
        <f t="shared" si="11"/>
        <v>148</v>
      </c>
      <c r="AL17" s="12">
        <f t="shared" si="12"/>
        <v>162</v>
      </c>
      <c r="AM17" s="12">
        <f t="shared" si="13"/>
        <v>185</v>
      </c>
      <c r="AN17" s="12">
        <f t="shared" si="14"/>
        <v>0</v>
      </c>
      <c r="AO17" s="14">
        <f t="shared" si="0"/>
        <v>470.18811992402607</v>
      </c>
      <c r="AP17" s="11">
        <f>VLOOKUP($C17,[1]Berlin!$BB$7:$BK$40,5)</f>
        <v>15</v>
      </c>
      <c r="AQ17" s="11">
        <f>VLOOKUP($C17,[1]Berlin!$BB$7:$BK$40,6)</f>
        <v>35</v>
      </c>
      <c r="AR17" s="11">
        <f>VLOOKUP($C17,[1]Berlin!$BB$7:$BK$40,7)</f>
        <v>65</v>
      </c>
      <c r="AS17" s="11">
        <f>VLOOKUP($C17,[1]Berlin!$BB$7:$BK$40,8)</f>
        <v>95</v>
      </c>
      <c r="AT17" s="11">
        <f>VLOOKUP($C17,[1]Berlin!$BB$7:$BK$40,9)</f>
        <v>117</v>
      </c>
      <c r="AU17" s="11">
        <f>VLOOKUP($C17,[1]Berlin!$BB$7:$BK$40,10)</f>
        <v>109</v>
      </c>
      <c r="AV17" s="12">
        <f t="shared" si="15"/>
        <v>170</v>
      </c>
      <c r="AW17" s="12">
        <f t="shared" si="16"/>
        <v>168</v>
      </c>
      <c r="AX17" s="12">
        <v>0</v>
      </c>
      <c r="AY17" s="12" t="s">
        <v>38</v>
      </c>
      <c r="AZ17" s="12" t="s">
        <v>38</v>
      </c>
      <c r="BA17" s="12">
        <f t="shared" si="17"/>
        <v>134</v>
      </c>
      <c r="BB17" s="12">
        <v>0</v>
      </c>
      <c r="BC17" s="12">
        <f t="shared" si="18"/>
        <v>149</v>
      </c>
      <c r="BD17" s="12">
        <f t="shared" si="19"/>
        <v>162</v>
      </c>
      <c r="BE17" s="12">
        <f t="shared" si="20"/>
        <v>186</v>
      </c>
      <c r="BF17" s="12">
        <f t="shared" si="21"/>
        <v>0</v>
      </c>
      <c r="BG17" s="14">
        <f t="shared" si="1"/>
        <v>328.92047183224457</v>
      </c>
      <c r="BH17" s="21">
        <f>IF($N17=2,BH47*'4 PEF'!$F$4,IF(OR($N17=3,$N17=4,$N17=5,$N17=6),BH47*'4 PEF'!$F$5,IF(OR($N17=7,$N17=8),BH47*'4 PEF'!$F$8,IF($N17=9,BH47*'4 PEF'!$F$7,IF($N17=10,BH47*'4 PEF'!$F$6)))))</f>
        <v>25.758594962958096</v>
      </c>
      <c r="BI17" s="21">
        <f>BI47*'4 PEF'!$F$8</f>
        <v>1.4736471596813145</v>
      </c>
      <c r="BJ17" s="21">
        <f>IF($N17=2,BJ47*'4 PEF'!$F$4,IF(OR($N17=3,$N17=4,$N17=5,$N17=6),BJ47*'4 PEF'!$F$5,IF(OR($N17=7,$N17=8),BJ47*'4 PEF'!$F$8,IF($N17=9,BJ47*'4 PEF'!$F$7,IF($N17=10,BJ47*'4 PEF'!$F$6)))))</f>
        <v>7.1478559042633645</v>
      </c>
      <c r="BK17" s="21">
        <f>BK47*'4 PEF'!$F$8</f>
        <v>28.498023657140767</v>
      </c>
      <c r="BL17" s="21">
        <f>BL47*'4 PEF'!$F$8</f>
        <v>12.123069096076756</v>
      </c>
      <c r="BM17" s="39">
        <f>BM47*'4 PEF'!$F$8</f>
        <v>0</v>
      </c>
      <c r="BN17" s="40">
        <f t="shared" si="22"/>
        <v>75.001190780120297</v>
      </c>
      <c r="BO17" s="21">
        <f>IF($N17=2,BO47*'4 PEF'!$F$4,IF(OR($N17=3,$N17=4,$N17=5,$N17=6),BO47*'4 PEF'!$F$5,IF(OR($N17=7,$N17=8),BO47*'4 PEF'!$F$8,IF($N17=9,BO47*'4 PEF'!$F$7,IF($N17=10,BO47*'4 PEF'!$F$6)))))</f>
        <v>26.996434860101605</v>
      </c>
      <c r="BP17" s="21">
        <f>BP47*'4 PEF'!$F$8</f>
        <v>0.42849031952444394</v>
      </c>
      <c r="BQ17" s="21">
        <f>IF($N17=2,BQ47*'4 PEF'!$F$4,IF(OR($N17=3,$N17=4,$N17=5,$N17=6),BQ47*'4 PEF'!$F$5,IF(OR($N17=7,$N17=8),BQ47*'4 PEF'!$F$8,IF($N17=9,BQ47*'4 PEF'!$F$7,IF($N17=10,BQ47*'4 PEF'!$F$6)))))</f>
        <v>11.284689419209686</v>
      </c>
      <c r="BR17" s="21">
        <f>BR47*'4 PEF'!$F$8</f>
        <v>29.307916121214696</v>
      </c>
      <c r="BS17" s="21">
        <f>BS47*'4 PEF'!$F$8</f>
        <v>11.685180647193217</v>
      </c>
      <c r="BT17" s="39">
        <f>BT47*'4 PEF'!$F$8</f>
        <v>0</v>
      </c>
      <c r="BU17" s="40">
        <f t="shared" si="23"/>
        <v>79.702711367243651</v>
      </c>
    </row>
    <row r="18" spans="1:73" ht="15" customHeight="1" x14ac:dyDescent="0.25">
      <c r="A18" s="195"/>
      <c r="B18" s="18">
        <v>13</v>
      </c>
      <c r="C18" s="26">
        <f>VLOOKUP(M18,[1]aux!$A$2:$B$35,2)</f>
        <v>34</v>
      </c>
      <c r="D18" s="55" t="s">
        <v>41</v>
      </c>
      <c r="E18" s="55" t="s">
        <v>41</v>
      </c>
      <c r="F18" s="54" t="s">
        <v>41</v>
      </c>
      <c r="G18" s="54" t="s">
        <v>42</v>
      </c>
      <c r="H18" s="54">
        <v>1</v>
      </c>
      <c r="I18" s="54">
        <f t="shared" si="24"/>
        <v>4</v>
      </c>
      <c r="J18" s="54">
        <f t="shared" si="25"/>
        <v>3</v>
      </c>
      <c r="K18" s="54">
        <f t="shared" si="26"/>
        <v>2</v>
      </c>
      <c r="L18" s="54">
        <f t="shared" si="27"/>
        <v>2</v>
      </c>
      <c r="M18" s="54">
        <f t="shared" si="28"/>
        <v>4322</v>
      </c>
      <c r="N18" s="54">
        <v>8</v>
      </c>
      <c r="O18" s="54">
        <v>13</v>
      </c>
      <c r="P18" s="54">
        <v>1</v>
      </c>
      <c r="Q18" s="54">
        <v>1</v>
      </c>
      <c r="R18" s="54">
        <v>2</v>
      </c>
      <c r="S18" s="54" t="s">
        <v>42</v>
      </c>
      <c r="T18" s="26">
        <f t="shared" si="29"/>
        <v>23</v>
      </c>
      <c r="U18" s="54">
        <v>1</v>
      </c>
      <c r="V18" s="54">
        <v>0</v>
      </c>
      <c r="W18" s="19"/>
      <c r="X18" s="11">
        <f>VLOOKUP($C18,[2]Berlin!$BB$7:$BK$40,5)</f>
        <v>17</v>
      </c>
      <c r="Y18" s="11">
        <f>VLOOKUP($C18,[2]Berlin!$BB$7:$BK$40,6)</f>
        <v>37</v>
      </c>
      <c r="Z18" s="11">
        <f>VLOOKUP($C18,[2]Berlin!$BB$7:$BK$40,7)</f>
        <v>67</v>
      </c>
      <c r="AA18" s="11">
        <f>VLOOKUP($C18,[2]Berlin!$BB$7:$BK$40,8)</f>
        <v>94</v>
      </c>
      <c r="AB18" s="11">
        <f>VLOOKUP($C18,[2]Berlin!$BB$7:$BK$40,9)</f>
        <v>116</v>
      </c>
      <c r="AC18" s="11">
        <f>VLOOKUP($C18,[2]Berlin!$BB$7:$BK$40,10)</f>
        <v>108</v>
      </c>
      <c r="AD18" s="12">
        <f t="shared" si="8"/>
        <v>169</v>
      </c>
      <c r="AE18" s="12">
        <f t="shared" si="9"/>
        <v>167</v>
      </c>
      <c r="AF18" s="12">
        <v>0</v>
      </c>
      <c r="AG18" s="12" t="s">
        <v>38</v>
      </c>
      <c r="AH18" s="12" t="s">
        <v>38</v>
      </c>
      <c r="AI18" s="12">
        <f t="shared" si="10"/>
        <v>133</v>
      </c>
      <c r="AJ18" s="12">
        <v>0</v>
      </c>
      <c r="AK18" s="12">
        <f t="shared" si="11"/>
        <v>148</v>
      </c>
      <c r="AL18" s="12">
        <f t="shared" si="12"/>
        <v>162</v>
      </c>
      <c r="AM18" s="12">
        <f t="shared" si="13"/>
        <v>185</v>
      </c>
      <c r="AN18" s="12">
        <f t="shared" si="14"/>
        <v>0</v>
      </c>
      <c r="AO18" s="14">
        <f t="shared" si="0"/>
        <v>501.66983284975004</v>
      </c>
      <c r="AP18" s="11">
        <f>VLOOKUP($C18,[1]Berlin!$BB$7:$BK$40,5)</f>
        <v>17</v>
      </c>
      <c r="AQ18" s="11">
        <f>VLOOKUP($C18,[1]Berlin!$BB$7:$BK$40,6)</f>
        <v>37</v>
      </c>
      <c r="AR18" s="11">
        <f>VLOOKUP($C18,[1]Berlin!$BB$7:$BK$40,7)</f>
        <v>67</v>
      </c>
      <c r="AS18" s="11">
        <f>VLOOKUP($C18,[1]Berlin!$BB$7:$BK$40,8)</f>
        <v>95</v>
      </c>
      <c r="AT18" s="11">
        <f>VLOOKUP($C18,[1]Berlin!$BB$7:$BK$40,9)</f>
        <v>117</v>
      </c>
      <c r="AU18" s="11">
        <f>VLOOKUP($C18,[1]Berlin!$BB$7:$BK$40,10)</f>
        <v>109</v>
      </c>
      <c r="AV18" s="12">
        <f t="shared" si="15"/>
        <v>170</v>
      </c>
      <c r="AW18" s="12">
        <f t="shared" si="16"/>
        <v>168</v>
      </c>
      <c r="AX18" s="12">
        <v>0</v>
      </c>
      <c r="AY18" s="12" t="s">
        <v>38</v>
      </c>
      <c r="AZ18" s="12" t="s">
        <v>38</v>
      </c>
      <c r="BA18" s="12">
        <f t="shared" si="17"/>
        <v>134</v>
      </c>
      <c r="BB18" s="12">
        <v>0</v>
      </c>
      <c r="BC18" s="12">
        <f t="shared" si="18"/>
        <v>149</v>
      </c>
      <c r="BD18" s="12">
        <f t="shared" si="19"/>
        <v>162</v>
      </c>
      <c r="BE18" s="12">
        <f t="shared" si="20"/>
        <v>186</v>
      </c>
      <c r="BF18" s="12">
        <f t="shared" si="21"/>
        <v>0</v>
      </c>
      <c r="BG18" s="14">
        <f t="shared" si="1"/>
        <v>341.87727159607061</v>
      </c>
      <c r="BH18" s="21">
        <f>IF($N18=2,BH48*'4 PEF'!$F$4,IF(OR($N18=3,$N18=4,$N18=5,$N18=6),BH48*'4 PEF'!$F$5,IF(OR($N18=7,$N18=8),BH48*'4 PEF'!$F$8,IF($N18=9,BH48*'4 PEF'!$F$7,IF($N18=10,BH48*'4 PEF'!$F$6)))))</f>
        <v>22.587492690867204</v>
      </c>
      <c r="BI18" s="21">
        <f>BI48*'4 PEF'!$F$8</f>
        <v>1.5391747433285421</v>
      </c>
      <c r="BJ18" s="21">
        <f>IF($N18=2,BJ48*'4 PEF'!$F$4,IF(OR($N18=3,$N18=4,$N18=5,$N18=6),BJ48*'4 PEF'!$F$5,IF(OR($N18=7,$N18=8),BJ48*'4 PEF'!$F$8,IF($N18=9,BJ48*'4 PEF'!$F$7,IF($N18=10,BJ48*'4 PEF'!$F$6)))))</f>
        <v>7.1858774761217896</v>
      </c>
      <c r="BK18" s="21">
        <f>BK48*'4 PEF'!$F$8</f>
        <v>28.498023657140767</v>
      </c>
      <c r="BL18" s="21">
        <f>BL48*'4 PEF'!$F$8</f>
        <v>12.10109604723114</v>
      </c>
      <c r="BM18" s="39">
        <f>BM48*'4 PEF'!$F$8</f>
        <v>0</v>
      </c>
      <c r="BN18" s="40">
        <f t="shared" si="22"/>
        <v>71.911664614689442</v>
      </c>
      <c r="BO18" s="21">
        <f>IF($N18=2,BO48*'4 PEF'!$F$4,IF(OR($N18=3,$N18=4,$N18=5,$N18=6),BO48*'4 PEF'!$F$5,IF(OR($N18=7,$N18=8),BO48*'4 PEF'!$F$8,IF($N18=9,BO48*'4 PEF'!$F$7,IF($N18=10,BO48*'4 PEF'!$F$6)))))</f>
        <v>25.238088017408707</v>
      </c>
      <c r="BP18" s="21">
        <f>BP48*'4 PEF'!$F$8</f>
        <v>0.43094789207112666</v>
      </c>
      <c r="BQ18" s="21">
        <f>IF($N18=2,BQ48*'4 PEF'!$F$4,IF(OR($N18=3,$N18=4,$N18=5,$N18=6),BQ48*'4 PEF'!$F$5,IF(OR($N18=7,$N18=8),BQ48*'4 PEF'!$F$8,IF($N18=9,BQ48*'4 PEF'!$F$7,IF($N18=10,BQ48*'4 PEF'!$F$6)))))</f>
        <v>11.360696320530378</v>
      </c>
      <c r="BR18" s="21">
        <f>BR48*'4 PEF'!$F$8</f>
        <v>29.307916121214696</v>
      </c>
      <c r="BS18" s="21">
        <f>BS48*'4 PEF'!$F$8</f>
        <v>11.67637747053111</v>
      </c>
      <c r="BT18" s="39">
        <f>BT48*'4 PEF'!$F$8</f>
        <v>0</v>
      </c>
      <c r="BU18" s="40">
        <f t="shared" si="23"/>
        <v>78.014025821756022</v>
      </c>
    </row>
    <row r="19" spans="1:73" ht="15" customHeight="1" x14ac:dyDescent="0.25">
      <c r="A19" s="195"/>
      <c r="B19" s="18">
        <v>14</v>
      </c>
      <c r="C19" s="26">
        <f>VLOOKUP(M19,[1]aux!$A$2:$B$35,2)</f>
        <v>10</v>
      </c>
      <c r="D19" s="55" t="s">
        <v>42</v>
      </c>
      <c r="E19" s="55" t="s">
        <v>40</v>
      </c>
      <c r="F19" s="54" t="s">
        <v>41</v>
      </c>
      <c r="G19" s="54" t="s">
        <v>42</v>
      </c>
      <c r="H19" s="54">
        <v>0</v>
      </c>
      <c r="I19" s="54">
        <f t="shared" ref="I19:I24" si="30">IF(D19="-",1,IF(D19="o",2,IF(D19="o+",3,IF(D19="+",4))))</f>
        <v>2</v>
      </c>
      <c r="J19" s="54">
        <f t="shared" ref="J19:J24" si="31">IF(E19="o",1,IF(E19="o+",2,IF(E19="+",3)))</f>
        <v>2</v>
      </c>
      <c r="K19" s="54">
        <f t="shared" ref="K19:K24" si="32">IF(F19="o",1,IF(F19="+",2))</f>
        <v>2</v>
      </c>
      <c r="L19" s="54">
        <f t="shared" ref="L19:L24" si="33">IF(H19=0,1,IF(H19=1,2))</f>
        <v>1</v>
      </c>
      <c r="M19" s="54">
        <f t="shared" ref="M19:M31" si="34">I19*1000+J19*100+K19*10+L19*1</f>
        <v>2221</v>
      </c>
      <c r="N19" s="54">
        <v>4</v>
      </c>
      <c r="O19" s="54">
        <v>0</v>
      </c>
      <c r="P19" s="54">
        <v>2</v>
      </c>
      <c r="Q19" s="54">
        <v>0</v>
      </c>
      <c r="R19" s="54">
        <v>1</v>
      </c>
      <c r="S19" s="54" t="s">
        <v>42</v>
      </c>
      <c r="T19" s="26">
        <f t="shared" ref="T19:T31" si="35">IF(U19=0,IF(OR(N19=2,N19=3),14,IF(N19=7,16,IF(N19=8,17,IF(N19=9,18,IF(N19=10,19,15))))),IF(U19=1,IF(OR(N19=2,N19=3),20,IF(N19=7,22,IF(N19=8,23,IF(N19=9,24,IF(N19=10,25,21)))))))</f>
        <v>21</v>
      </c>
      <c r="U19" s="54">
        <v>1</v>
      </c>
      <c r="V19" s="54">
        <v>1</v>
      </c>
      <c r="W19" s="19"/>
      <c r="X19" s="11">
        <f>VLOOKUP($C19,[2]Berlin!$BB$7:$BK$40,5)</f>
        <v>13</v>
      </c>
      <c r="Y19" s="11">
        <f>VLOOKUP($C19,[2]Berlin!$BB$7:$BK$40,6)</f>
        <v>33</v>
      </c>
      <c r="Z19" s="11">
        <f>VLOOKUP($C19,[2]Berlin!$BB$7:$BK$40,7)</f>
        <v>63</v>
      </c>
      <c r="AA19" s="11">
        <f>VLOOKUP($C19,[2]Berlin!$BB$7:$BK$40,8)</f>
        <v>92</v>
      </c>
      <c r="AB19" s="11">
        <f>VLOOKUP($C19,[2]Berlin!$BB$7:$BK$40,9)</f>
        <v>116</v>
      </c>
      <c r="AC19" s="11">
        <f>VLOOKUP($C19,[2]Berlin!$BB$7:$BK$40,10)</f>
        <v>108</v>
      </c>
      <c r="AD19" s="12">
        <f t="shared" si="8"/>
        <v>0</v>
      </c>
      <c r="AE19" s="12">
        <f t="shared" si="9"/>
        <v>0</v>
      </c>
      <c r="AF19" s="12">
        <v>0</v>
      </c>
      <c r="AG19" s="12" t="s">
        <v>38</v>
      </c>
      <c r="AH19" s="12" t="s">
        <v>38</v>
      </c>
      <c r="AI19" s="12">
        <f t="shared" si="10"/>
        <v>121</v>
      </c>
      <c r="AJ19" s="12">
        <v>0</v>
      </c>
      <c r="AK19" s="12">
        <f t="shared" si="11"/>
        <v>152</v>
      </c>
      <c r="AL19" s="12">
        <f t="shared" si="12"/>
        <v>160</v>
      </c>
      <c r="AM19" s="12">
        <f t="shared" si="13"/>
        <v>185</v>
      </c>
      <c r="AN19" s="12">
        <f t="shared" si="14"/>
        <v>184</v>
      </c>
      <c r="AO19" s="14">
        <f t="shared" si="0"/>
        <v>531.04942460085749</v>
      </c>
      <c r="AP19" s="11">
        <f>VLOOKUP($C19,[1]Berlin!$BB$7:$BK$40,5)</f>
        <v>13</v>
      </c>
      <c r="AQ19" s="11">
        <f>VLOOKUP($C19,[1]Berlin!$BB$7:$BK$40,6)</f>
        <v>33</v>
      </c>
      <c r="AR19" s="11">
        <f>VLOOKUP($C19,[1]Berlin!$BB$7:$BK$40,7)</f>
        <v>63</v>
      </c>
      <c r="AS19" s="11">
        <f>VLOOKUP($C19,[1]Berlin!$BB$7:$BK$40,8)</f>
        <v>93</v>
      </c>
      <c r="AT19" s="11">
        <f>VLOOKUP($C19,[1]Berlin!$BB$7:$BK$40,9)</f>
        <v>117</v>
      </c>
      <c r="AU19" s="11">
        <f>VLOOKUP($C19,[1]Berlin!$BB$7:$BK$40,10)</f>
        <v>109</v>
      </c>
      <c r="AV19" s="12">
        <f t="shared" si="15"/>
        <v>0</v>
      </c>
      <c r="AW19" s="12">
        <f t="shared" si="16"/>
        <v>0</v>
      </c>
      <c r="AX19" s="12">
        <v>0</v>
      </c>
      <c r="AY19" s="12" t="s">
        <v>38</v>
      </c>
      <c r="AZ19" s="12" t="s">
        <v>38</v>
      </c>
      <c r="BA19" s="12">
        <f t="shared" si="17"/>
        <v>122</v>
      </c>
      <c r="BB19" s="12">
        <v>0</v>
      </c>
      <c r="BC19" s="12">
        <f t="shared" si="18"/>
        <v>153</v>
      </c>
      <c r="BD19" s="12">
        <f t="shared" si="19"/>
        <v>160</v>
      </c>
      <c r="BE19" s="12">
        <f t="shared" si="20"/>
        <v>186</v>
      </c>
      <c r="BF19" s="12">
        <f t="shared" si="21"/>
        <v>184</v>
      </c>
      <c r="BG19" s="14">
        <f t="shared" si="1"/>
        <v>409.48468325517979</v>
      </c>
      <c r="BH19" s="21">
        <f>IF($N19=2,BH49*'4 PEF'!$F$4,IF(OR($N19=3,$N19=4,$N19=5,$N19=6),BH49*'4 PEF'!$F$5,IF(OR($N19=7,$N19=8),BH49*'4 PEF'!$F$8,IF($N19=9,BH49*'4 PEF'!$F$7,IF($N19=10,BH49*'4 PEF'!$F$6)))))</f>
        <v>78.814947664672275</v>
      </c>
      <c r="BI19" s="21">
        <f>BI49*'4 PEF'!$F$8</f>
        <v>0</v>
      </c>
      <c r="BJ19" s="21">
        <f>IF($N19=2,BJ49*'4 PEF'!$F$4,IF(OR($N19=3,$N19=4,$N19=5,$N19=6),BJ49*'4 PEF'!$F$5,IF(OR($N19=7,$N19=8),BJ49*'4 PEF'!$F$8,IF($N19=9,BJ49*'4 PEF'!$F$7,IF($N19=10,BJ49*'4 PEF'!$F$6)))))</f>
        <v>10.374436090225565</v>
      </c>
      <c r="BK19" s="21">
        <f>BK49*'4 PEF'!$F$8</f>
        <v>28.498023657140767</v>
      </c>
      <c r="BL19" s="21">
        <f>BL49*'4 PEF'!$F$8</f>
        <v>1.0854168651138667</v>
      </c>
      <c r="BM19" s="39">
        <f>BM49*'4 PEF'!$F$8</f>
        <v>-38.22371428571428</v>
      </c>
      <c r="BN19" s="40">
        <f t="shared" si="22"/>
        <v>80.5491099914382</v>
      </c>
      <c r="BO19" s="21">
        <f>IF($N19=2,BO49*'4 PEF'!$F$4,IF(OR($N19=3,$N19=4,$N19=5,$N19=6),BO49*'4 PEF'!$F$5,IF(OR($N19=7,$N19=8),BO49*'4 PEF'!$F$8,IF($N19=9,BO49*'4 PEF'!$F$7,IF($N19=10,BO49*'4 PEF'!$F$6)))))</f>
        <v>75.195593242563476</v>
      </c>
      <c r="BP19" s="21">
        <f>BP49*'4 PEF'!$F$8</f>
        <v>0</v>
      </c>
      <c r="BQ19" s="21">
        <f>IF($N19=2,BQ49*'4 PEF'!$F$4,IF(OR($N19=3,$N19=4,$N19=5,$N19=6),BQ49*'4 PEF'!$F$5,IF(OR($N19=7,$N19=8),BQ49*'4 PEF'!$F$8,IF($N19=9,BQ49*'4 PEF'!$F$7,IF($N19=10,BQ49*'4 PEF'!$F$6)))))</f>
        <v>16.456459330143542</v>
      </c>
      <c r="BR19" s="21">
        <f>BR49*'4 PEF'!$F$8</f>
        <v>29.307916121214696</v>
      </c>
      <c r="BS19" s="21">
        <f>BS49*'4 PEF'!$F$8</f>
        <v>0.97103464150451224</v>
      </c>
      <c r="BT19" s="39">
        <f>BT49*'4 PEF'!$F$8</f>
        <v>-24.141636363636362</v>
      </c>
      <c r="BU19" s="40">
        <f t="shared" si="23"/>
        <v>97.789366971789875</v>
      </c>
    </row>
    <row r="20" spans="1:73" ht="15" customHeight="1" x14ac:dyDescent="0.25">
      <c r="A20" s="195"/>
      <c r="B20" s="18">
        <v>15</v>
      </c>
      <c r="C20" s="26">
        <f>VLOOKUP(M20,[1]aux!$A$2:$B$35,2)</f>
        <v>10</v>
      </c>
      <c r="D20" s="55" t="s">
        <v>42</v>
      </c>
      <c r="E20" s="55" t="s">
        <v>40</v>
      </c>
      <c r="F20" s="54" t="s">
        <v>41</v>
      </c>
      <c r="G20" s="54" t="s">
        <v>42</v>
      </c>
      <c r="H20" s="54">
        <v>0</v>
      </c>
      <c r="I20" s="54">
        <f t="shared" si="30"/>
        <v>2</v>
      </c>
      <c r="J20" s="54">
        <f t="shared" si="31"/>
        <v>2</v>
      </c>
      <c r="K20" s="54">
        <f t="shared" si="32"/>
        <v>2</v>
      </c>
      <c r="L20" s="54">
        <f t="shared" si="33"/>
        <v>1</v>
      </c>
      <c r="M20" s="54">
        <f t="shared" si="34"/>
        <v>2221</v>
      </c>
      <c r="N20" s="54">
        <v>9</v>
      </c>
      <c r="O20" s="54">
        <v>0</v>
      </c>
      <c r="P20" s="54">
        <v>2</v>
      </c>
      <c r="Q20" s="54">
        <v>0</v>
      </c>
      <c r="R20" s="54">
        <v>1</v>
      </c>
      <c r="S20" s="54" t="s">
        <v>42</v>
      </c>
      <c r="T20" s="26">
        <f t="shared" si="35"/>
        <v>24</v>
      </c>
      <c r="U20" s="54">
        <v>1</v>
      </c>
      <c r="V20" s="54">
        <v>1</v>
      </c>
      <c r="W20" s="19"/>
      <c r="X20" s="11">
        <f>VLOOKUP($C20,[2]Berlin!$BB$7:$BK$40,5)</f>
        <v>13</v>
      </c>
      <c r="Y20" s="11">
        <f>VLOOKUP($C20,[2]Berlin!$BB$7:$BK$40,6)</f>
        <v>33</v>
      </c>
      <c r="Z20" s="11">
        <f>VLOOKUP($C20,[2]Berlin!$BB$7:$BK$40,7)</f>
        <v>63</v>
      </c>
      <c r="AA20" s="11">
        <f>VLOOKUP($C20,[2]Berlin!$BB$7:$BK$40,8)</f>
        <v>92</v>
      </c>
      <c r="AB20" s="11">
        <f>VLOOKUP($C20,[2]Berlin!$BB$7:$BK$40,9)</f>
        <v>116</v>
      </c>
      <c r="AC20" s="11">
        <f>VLOOKUP($C20,[2]Berlin!$BB$7:$BK$40,10)</f>
        <v>108</v>
      </c>
      <c r="AD20" s="12">
        <f t="shared" si="8"/>
        <v>0</v>
      </c>
      <c r="AE20" s="12">
        <f t="shared" si="9"/>
        <v>0</v>
      </c>
      <c r="AF20" s="12">
        <v>0</v>
      </c>
      <c r="AG20" s="12" t="s">
        <v>38</v>
      </c>
      <c r="AH20" s="12" t="s">
        <v>38</v>
      </c>
      <c r="AI20" s="12">
        <f t="shared" si="10"/>
        <v>136</v>
      </c>
      <c r="AJ20" s="12">
        <v>0</v>
      </c>
      <c r="AK20" s="12">
        <f t="shared" si="11"/>
        <v>152</v>
      </c>
      <c r="AL20" s="12">
        <f t="shared" si="12"/>
        <v>160</v>
      </c>
      <c r="AM20" s="12">
        <f t="shared" si="13"/>
        <v>185</v>
      </c>
      <c r="AN20" s="12">
        <f t="shared" si="14"/>
        <v>184</v>
      </c>
      <c r="AO20" s="14">
        <f t="shared" si="0"/>
        <v>510.39304896200827</v>
      </c>
      <c r="AP20" s="11">
        <f>VLOOKUP($C20,[1]Berlin!$BB$7:$BK$40,5)</f>
        <v>13</v>
      </c>
      <c r="AQ20" s="11">
        <f>VLOOKUP($C20,[1]Berlin!$BB$7:$BK$40,6)</f>
        <v>33</v>
      </c>
      <c r="AR20" s="11">
        <f>VLOOKUP($C20,[1]Berlin!$BB$7:$BK$40,7)</f>
        <v>63</v>
      </c>
      <c r="AS20" s="11">
        <f>VLOOKUP($C20,[1]Berlin!$BB$7:$BK$40,8)</f>
        <v>93</v>
      </c>
      <c r="AT20" s="11">
        <f>VLOOKUP($C20,[1]Berlin!$BB$7:$BK$40,9)</f>
        <v>117</v>
      </c>
      <c r="AU20" s="11">
        <f>VLOOKUP($C20,[1]Berlin!$BB$7:$BK$40,10)</f>
        <v>109</v>
      </c>
      <c r="AV20" s="12">
        <f t="shared" si="15"/>
        <v>0</v>
      </c>
      <c r="AW20" s="12">
        <f t="shared" si="16"/>
        <v>0</v>
      </c>
      <c r="AX20" s="12">
        <v>0</v>
      </c>
      <c r="AY20" s="12" t="s">
        <v>38</v>
      </c>
      <c r="AZ20" s="12" t="s">
        <v>38</v>
      </c>
      <c r="BA20" s="12">
        <f t="shared" si="17"/>
        <v>138</v>
      </c>
      <c r="BB20" s="12">
        <v>0</v>
      </c>
      <c r="BC20" s="12">
        <f t="shared" si="18"/>
        <v>153</v>
      </c>
      <c r="BD20" s="12">
        <f t="shared" si="19"/>
        <v>160</v>
      </c>
      <c r="BE20" s="12">
        <f t="shared" si="20"/>
        <v>186</v>
      </c>
      <c r="BF20" s="12">
        <f t="shared" si="21"/>
        <v>184</v>
      </c>
      <c r="BG20" s="14">
        <f t="shared" si="1"/>
        <v>395.80258463588689</v>
      </c>
      <c r="BH20" s="21">
        <f>IF($N20=2,BH50*'4 PEF'!$F$4,IF(OR($N20=3,$N20=4,$N20=5,$N20=6),BH50*'4 PEF'!$F$5,IF(OR($N20=7,$N20=8),BH50*'4 PEF'!$F$8,IF($N20=9,BH50*'4 PEF'!$F$7,IF($N20=10,BH50*'4 PEF'!$F$6)))))</f>
        <v>89.849040337726379</v>
      </c>
      <c r="BI20" s="21">
        <f>BI50*'4 PEF'!$F$8</f>
        <v>0</v>
      </c>
      <c r="BJ20" s="21">
        <f>IF($N20=2,BJ50*'4 PEF'!$F$4,IF(OR($N20=3,$N20=4,$N20=5,$N20=6),BJ50*'4 PEF'!$F$5,IF(OR($N20=7,$N20=8),BJ50*'4 PEF'!$F$8,IF($N20=9,BJ50*'4 PEF'!$F$7,IF($N20=10,BJ50*'4 PEF'!$F$6)))))</f>
        <v>11.826857142857143</v>
      </c>
      <c r="BK20" s="21">
        <f>BK50*'4 PEF'!$F$8</f>
        <v>28.498023657140767</v>
      </c>
      <c r="BL20" s="21">
        <f>BL50*'4 PEF'!$F$8</f>
        <v>1.0854168651138667</v>
      </c>
      <c r="BM20" s="39">
        <f>BM50*'4 PEF'!$F$8</f>
        <v>-38.22371428571428</v>
      </c>
      <c r="BN20" s="40">
        <f t="shared" si="22"/>
        <v>93.035623717123897</v>
      </c>
      <c r="BO20" s="21">
        <f>IF($N20=2,BO50*'4 PEF'!$F$4,IF(OR($N20=3,$N20=4,$N20=5,$N20=6),BO50*'4 PEF'!$F$5,IF(OR($N20=7,$N20=8),BO50*'4 PEF'!$F$8,IF($N20=9,BO50*'4 PEF'!$F$7,IF($N20=10,BO50*'4 PEF'!$F$6)))))</f>
        <v>85.722976296522347</v>
      </c>
      <c r="BP20" s="21">
        <f>BP50*'4 PEF'!$F$8</f>
        <v>0</v>
      </c>
      <c r="BQ20" s="21">
        <f>IF($N20=2,BQ50*'4 PEF'!$F$4,IF(OR($N20=3,$N20=4,$N20=5,$N20=6),BQ50*'4 PEF'!$F$5,IF(OR($N20=7,$N20=8),BQ50*'4 PEF'!$F$8,IF($N20=9,BQ50*'4 PEF'!$F$7,IF($N20=10,BQ50*'4 PEF'!$F$6)))))</f>
        <v>18.760363636363635</v>
      </c>
      <c r="BR20" s="21">
        <f>BR50*'4 PEF'!$F$8</f>
        <v>29.307916121214696</v>
      </c>
      <c r="BS20" s="21">
        <f>BS50*'4 PEF'!$F$8</f>
        <v>0.97103464150451224</v>
      </c>
      <c r="BT20" s="39">
        <f>BT50*'4 PEF'!$F$8</f>
        <v>-24.141636363636362</v>
      </c>
      <c r="BU20" s="40">
        <f t="shared" si="23"/>
        <v>110.62065433196881</v>
      </c>
    </row>
    <row r="21" spans="1:73" ht="15" customHeight="1" x14ac:dyDescent="0.25">
      <c r="A21" s="195"/>
      <c r="B21" s="18">
        <v>16</v>
      </c>
      <c r="C21" s="26">
        <f>VLOOKUP(M21,[1]aux!$A$2:$B$35,2)</f>
        <v>24</v>
      </c>
      <c r="D21" s="55" t="s">
        <v>40</v>
      </c>
      <c r="E21" s="55" t="s">
        <v>41</v>
      </c>
      <c r="F21" s="54" t="s">
        <v>41</v>
      </c>
      <c r="G21" s="54" t="s">
        <v>42</v>
      </c>
      <c r="H21" s="54">
        <v>0</v>
      </c>
      <c r="I21" s="54">
        <f t="shared" si="30"/>
        <v>3</v>
      </c>
      <c r="J21" s="54">
        <f t="shared" si="31"/>
        <v>3</v>
      </c>
      <c r="K21" s="54">
        <f t="shared" si="32"/>
        <v>2</v>
      </c>
      <c r="L21" s="54">
        <f t="shared" si="33"/>
        <v>1</v>
      </c>
      <c r="M21" s="54">
        <f t="shared" si="34"/>
        <v>3321</v>
      </c>
      <c r="N21" s="54">
        <v>8</v>
      </c>
      <c r="O21" s="54">
        <v>13</v>
      </c>
      <c r="P21" s="54">
        <v>1</v>
      </c>
      <c r="Q21" s="54">
        <v>1</v>
      </c>
      <c r="R21" s="54">
        <v>2</v>
      </c>
      <c r="S21" s="54" t="s">
        <v>42</v>
      </c>
      <c r="T21" s="26">
        <f t="shared" si="35"/>
        <v>23</v>
      </c>
      <c r="U21" s="54">
        <v>1</v>
      </c>
      <c r="V21" s="54">
        <v>1</v>
      </c>
      <c r="W21" s="19"/>
      <c r="X21" s="11">
        <f>VLOOKUP($C21,[2]Berlin!$BB$7:$BK$40,5)</f>
        <v>15</v>
      </c>
      <c r="Y21" s="11">
        <f>VLOOKUP($C21,[2]Berlin!$BB$7:$BK$40,6)</f>
        <v>35</v>
      </c>
      <c r="Z21" s="11">
        <f>VLOOKUP($C21,[2]Berlin!$BB$7:$BK$40,7)</f>
        <v>65</v>
      </c>
      <c r="AA21" s="11">
        <f>VLOOKUP($C21,[2]Berlin!$BB$7:$BK$40,8)</f>
        <v>94</v>
      </c>
      <c r="AB21" s="11">
        <f>VLOOKUP($C21,[2]Berlin!$BB$7:$BK$40,9)</f>
        <v>116</v>
      </c>
      <c r="AC21" s="11">
        <f>VLOOKUP($C21,[2]Berlin!$BB$7:$BK$40,10)</f>
        <v>108</v>
      </c>
      <c r="AD21" s="12">
        <f t="shared" si="8"/>
        <v>0</v>
      </c>
      <c r="AE21" s="12">
        <f t="shared" si="9"/>
        <v>0</v>
      </c>
      <c r="AF21" s="12">
        <v>0</v>
      </c>
      <c r="AG21" s="12" t="s">
        <v>38</v>
      </c>
      <c r="AH21" s="12" t="s">
        <v>38</v>
      </c>
      <c r="AI21" s="12">
        <f t="shared" si="10"/>
        <v>133</v>
      </c>
      <c r="AJ21" s="12">
        <v>0</v>
      </c>
      <c r="AK21" s="12">
        <f t="shared" si="11"/>
        <v>148</v>
      </c>
      <c r="AL21" s="12">
        <f t="shared" si="12"/>
        <v>162</v>
      </c>
      <c r="AM21" s="12">
        <f t="shared" si="13"/>
        <v>185</v>
      </c>
      <c r="AN21" s="12">
        <f t="shared" si="14"/>
        <v>184</v>
      </c>
      <c r="AO21" s="14">
        <f t="shared" si="0"/>
        <v>510.93160791103907</v>
      </c>
      <c r="AP21" s="11">
        <f>VLOOKUP($C21,[1]Berlin!$BB$7:$BK$40,5)</f>
        <v>15</v>
      </c>
      <c r="AQ21" s="11">
        <f>VLOOKUP($C21,[1]Berlin!$BB$7:$BK$40,6)</f>
        <v>35</v>
      </c>
      <c r="AR21" s="11">
        <f>VLOOKUP($C21,[1]Berlin!$BB$7:$BK$40,7)</f>
        <v>65</v>
      </c>
      <c r="AS21" s="11">
        <f>VLOOKUP($C21,[1]Berlin!$BB$7:$BK$40,8)</f>
        <v>95</v>
      </c>
      <c r="AT21" s="11">
        <f>VLOOKUP($C21,[1]Berlin!$BB$7:$BK$40,9)</f>
        <v>117</v>
      </c>
      <c r="AU21" s="11">
        <f>VLOOKUP($C21,[1]Berlin!$BB$7:$BK$40,10)</f>
        <v>109</v>
      </c>
      <c r="AV21" s="12">
        <f t="shared" si="15"/>
        <v>0</v>
      </c>
      <c r="AW21" s="12">
        <f t="shared" si="16"/>
        <v>0</v>
      </c>
      <c r="AX21" s="12">
        <v>0</v>
      </c>
      <c r="AY21" s="12" t="s">
        <v>38</v>
      </c>
      <c r="AZ21" s="12" t="s">
        <v>38</v>
      </c>
      <c r="BA21" s="12">
        <f t="shared" si="17"/>
        <v>134</v>
      </c>
      <c r="BB21" s="12">
        <v>0</v>
      </c>
      <c r="BC21" s="12">
        <f t="shared" si="18"/>
        <v>149</v>
      </c>
      <c r="BD21" s="12">
        <f t="shared" si="19"/>
        <v>162</v>
      </c>
      <c r="BE21" s="12">
        <f t="shared" si="20"/>
        <v>186</v>
      </c>
      <c r="BF21" s="12">
        <f t="shared" si="21"/>
        <v>184</v>
      </c>
      <c r="BG21" s="14">
        <f t="shared" si="1"/>
        <v>348.23318758982032</v>
      </c>
      <c r="BH21" s="21">
        <f>IF($N21=2,BH51*'4 PEF'!$F$4,IF(OR($N21=3,$N21=4,$N21=5,$N21=6),BH51*'4 PEF'!$F$5,IF(OR($N21=7,$N21=8),BH51*'4 PEF'!$F$8,IF($N21=9,BH51*'4 PEF'!$F$7,IF($N21=10,BH51*'4 PEF'!$F$6)))))</f>
        <v>36.212007657011135</v>
      </c>
      <c r="BI21" s="21">
        <f>BI51*'4 PEF'!$F$8</f>
        <v>1.481301473810388</v>
      </c>
      <c r="BJ21" s="21">
        <f>IF($N21=2,BJ51*'4 PEF'!$F$4,IF(OR($N21=3,$N21=4,$N21=5,$N21=6),BJ51*'4 PEF'!$F$5,IF(OR($N21=7,$N21=8),BJ51*'4 PEF'!$F$8,IF($N21=9,BJ51*'4 PEF'!$F$7,IF($N21=10,BJ51*'4 PEF'!$F$6)))))</f>
        <v>6.9746782445272508</v>
      </c>
      <c r="BK21" s="21">
        <f>BK51*'4 PEF'!$F$8</f>
        <v>28.498023657140767</v>
      </c>
      <c r="BL21" s="21">
        <f>BL51*'4 PEF'!$F$8</f>
        <v>1.032007132467494</v>
      </c>
      <c r="BM21" s="39">
        <f>BM51*'4 PEF'!$F$8</f>
        <v>-38.22371428571428</v>
      </c>
      <c r="BN21" s="40">
        <f t="shared" si="22"/>
        <v>35.974303879242754</v>
      </c>
      <c r="BO21" s="21">
        <f>IF($N21=2,BO51*'4 PEF'!$F$4,IF(OR($N21=3,$N21=4,$N21=5,$N21=6),BO51*'4 PEF'!$F$5,IF(OR($N21=7,$N21=8),BO51*'4 PEF'!$F$8,IF($N21=9,BO51*'4 PEF'!$F$7,IF($N21=10,BO51*'4 PEF'!$F$6)))))</f>
        <v>36.441581654522473</v>
      </c>
      <c r="BP21" s="21">
        <f>BP51*'4 PEF'!$F$8</f>
        <v>0.47986061145382169</v>
      </c>
      <c r="BQ21" s="21">
        <f>IF($N21=2,BQ51*'4 PEF'!$F$4,IF(OR($N21=3,$N21=4,$N21=5,$N21=6),BQ51*'4 PEF'!$F$5,IF(OR($N21=7,$N21=8),BQ51*'4 PEF'!$F$8,IF($N21=9,BQ51*'4 PEF'!$F$7,IF($N21=10,BQ51*'4 PEF'!$F$6)))))</f>
        <v>10.958122879751542</v>
      </c>
      <c r="BR21" s="21">
        <f>BR51*'4 PEF'!$F$8</f>
        <v>29.307916121214696</v>
      </c>
      <c r="BS21" s="21">
        <f>BS51*'4 PEF'!$F$8</f>
        <v>0.94512920068842254</v>
      </c>
      <c r="BT21" s="39">
        <f>BT51*'4 PEF'!$F$8</f>
        <v>-24.141636363636362</v>
      </c>
      <c r="BU21" s="40">
        <f t="shared" si="23"/>
        <v>53.990974103994603</v>
      </c>
    </row>
    <row r="22" spans="1:73" ht="15" customHeight="1" x14ac:dyDescent="0.25">
      <c r="A22" s="195"/>
      <c r="B22" s="18">
        <v>17</v>
      </c>
      <c r="C22" s="26">
        <f>VLOOKUP(M22,[1]aux!$A$2:$B$35,2)</f>
        <v>32</v>
      </c>
      <c r="D22" s="55" t="s">
        <v>41</v>
      </c>
      <c r="E22" s="55" t="s">
        <v>41</v>
      </c>
      <c r="F22" s="54" t="s">
        <v>41</v>
      </c>
      <c r="G22" s="54" t="s">
        <v>42</v>
      </c>
      <c r="H22" s="54">
        <v>0</v>
      </c>
      <c r="I22" s="54">
        <f t="shared" si="30"/>
        <v>4</v>
      </c>
      <c r="J22" s="54">
        <f t="shared" si="31"/>
        <v>3</v>
      </c>
      <c r="K22" s="54">
        <f t="shared" si="32"/>
        <v>2</v>
      </c>
      <c r="L22" s="54">
        <f t="shared" si="33"/>
        <v>1</v>
      </c>
      <c r="M22" s="54">
        <f t="shared" si="34"/>
        <v>4321</v>
      </c>
      <c r="N22" s="54">
        <v>8</v>
      </c>
      <c r="O22" s="54">
        <v>13</v>
      </c>
      <c r="P22" s="54">
        <v>1</v>
      </c>
      <c r="Q22" s="54">
        <v>1</v>
      </c>
      <c r="R22" s="54">
        <v>2</v>
      </c>
      <c r="S22" s="54" t="s">
        <v>42</v>
      </c>
      <c r="T22" s="26">
        <f t="shared" si="35"/>
        <v>23</v>
      </c>
      <c r="U22" s="54">
        <v>1</v>
      </c>
      <c r="V22" s="54">
        <v>1</v>
      </c>
      <c r="W22" s="19"/>
      <c r="X22" s="11">
        <f>VLOOKUP($C22,[2]Berlin!$BB$7:$BK$40,5)</f>
        <v>17</v>
      </c>
      <c r="Y22" s="11">
        <f>VLOOKUP($C22,[2]Berlin!$BB$7:$BK$40,6)</f>
        <v>37</v>
      </c>
      <c r="Z22" s="11">
        <f>VLOOKUP($C22,[2]Berlin!$BB$7:$BK$40,7)</f>
        <v>67</v>
      </c>
      <c r="AA22" s="11">
        <f>VLOOKUP($C22,[2]Berlin!$BB$7:$BK$40,8)</f>
        <v>94</v>
      </c>
      <c r="AB22" s="11">
        <f>VLOOKUP($C22,[2]Berlin!$BB$7:$BK$40,9)</f>
        <v>116</v>
      </c>
      <c r="AC22" s="11">
        <f>VLOOKUP($C22,[2]Berlin!$BB$7:$BK$40,10)</f>
        <v>108</v>
      </c>
      <c r="AD22" s="12">
        <f t="shared" si="8"/>
        <v>0</v>
      </c>
      <c r="AE22" s="12">
        <f t="shared" si="9"/>
        <v>0</v>
      </c>
      <c r="AF22" s="12">
        <v>0</v>
      </c>
      <c r="AG22" s="12" t="s">
        <v>38</v>
      </c>
      <c r="AH22" s="12" t="s">
        <v>38</v>
      </c>
      <c r="AI22" s="12">
        <f t="shared" si="10"/>
        <v>133</v>
      </c>
      <c r="AJ22" s="12">
        <v>0</v>
      </c>
      <c r="AK22" s="12">
        <f t="shared" si="11"/>
        <v>148</v>
      </c>
      <c r="AL22" s="12">
        <f t="shared" si="12"/>
        <v>162</v>
      </c>
      <c r="AM22" s="12">
        <f t="shared" si="13"/>
        <v>185</v>
      </c>
      <c r="AN22" s="12">
        <f t="shared" si="14"/>
        <v>184</v>
      </c>
      <c r="AO22" s="14">
        <f t="shared" si="0"/>
        <v>542.41332083676298</v>
      </c>
      <c r="AP22" s="11">
        <f>VLOOKUP($C22,[1]Berlin!$BB$7:$BK$40,5)</f>
        <v>17</v>
      </c>
      <c r="AQ22" s="11">
        <f>VLOOKUP($C22,[1]Berlin!$BB$7:$BK$40,6)</f>
        <v>37</v>
      </c>
      <c r="AR22" s="11">
        <f>VLOOKUP($C22,[1]Berlin!$BB$7:$BK$40,7)</f>
        <v>67</v>
      </c>
      <c r="AS22" s="11">
        <f>VLOOKUP($C22,[1]Berlin!$BB$7:$BK$40,8)</f>
        <v>95</v>
      </c>
      <c r="AT22" s="11">
        <f>VLOOKUP($C22,[1]Berlin!$BB$7:$BK$40,9)</f>
        <v>117</v>
      </c>
      <c r="AU22" s="11">
        <f>VLOOKUP($C22,[1]Berlin!$BB$7:$BK$40,10)</f>
        <v>109</v>
      </c>
      <c r="AV22" s="12">
        <f t="shared" si="15"/>
        <v>0</v>
      </c>
      <c r="AW22" s="12">
        <f t="shared" si="16"/>
        <v>0</v>
      </c>
      <c r="AX22" s="12">
        <v>0</v>
      </c>
      <c r="AY22" s="12" t="s">
        <v>38</v>
      </c>
      <c r="AZ22" s="12" t="s">
        <v>38</v>
      </c>
      <c r="BA22" s="12">
        <f t="shared" si="17"/>
        <v>134</v>
      </c>
      <c r="BB22" s="12">
        <v>0</v>
      </c>
      <c r="BC22" s="12">
        <f t="shared" si="18"/>
        <v>149</v>
      </c>
      <c r="BD22" s="12">
        <f t="shared" si="19"/>
        <v>162</v>
      </c>
      <c r="BE22" s="12">
        <f t="shared" si="20"/>
        <v>186</v>
      </c>
      <c r="BF22" s="12">
        <f t="shared" si="21"/>
        <v>184</v>
      </c>
      <c r="BG22" s="14">
        <f t="shared" si="1"/>
        <v>361.18998735364636</v>
      </c>
      <c r="BH22" s="21">
        <f>IF($N22=2,BH52*'4 PEF'!$F$4,IF(OR($N22=3,$N22=4,$N22=5,$N22=6),BH52*'4 PEF'!$F$5,IF(OR($N22=7,$N22=8),BH52*'4 PEF'!$F$8,IF($N22=9,BH52*'4 PEF'!$F$7,IF($N22=10,BH52*'4 PEF'!$F$6)))))</f>
        <v>32.27186556507089</v>
      </c>
      <c r="BI22" s="21">
        <f>BI52*'4 PEF'!$F$8</f>
        <v>1.5439520388632582</v>
      </c>
      <c r="BJ22" s="21">
        <f>IF($N22=2,BJ52*'4 PEF'!$F$4,IF(OR($N22=3,$N22=4,$N22=5,$N22=6),BJ52*'4 PEF'!$F$5,IF(OR($N22=7,$N22=8),BJ52*'4 PEF'!$F$8,IF($N22=9,BJ52*'4 PEF'!$F$7,IF($N22=10,BJ52*'4 PEF'!$F$6)))))</f>
        <v>6.9897192889542419</v>
      </c>
      <c r="BK22" s="21">
        <f>BK52*'4 PEF'!$F$8</f>
        <v>28.498023657140767</v>
      </c>
      <c r="BL22" s="21">
        <f>BL52*'4 PEF'!$F$8</f>
        <v>1.0110139072404223</v>
      </c>
      <c r="BM22" s="39">
        <f>BM52*'4 PEF'!$F$8</f>
        <v>-38.22371428571428</v>
      </c>
      <c r="BN22" s="40">
        <f t="shared" si="22"/>
        <v>32.090860171555306</v>
      </c>
      <c r="BO22" s="21">
        <f>IF($N22=2,BO52*'4 PEF'!$F$4,IF(OR($N22=3,$N22=4,$N22=5,$N22=6),BO52*'4 PEF'!$F$5,IF(OR($N22=7,$N22=8),BO52*'4 PEF'!$F$8,IF($N22=9,BO52*'4 PEF'!$F$7,IF($N22=10,BO52*'4 PEF'!$F$6)))))</f>
        <v>34.087512172962981</v>
      </c>
      <c r="BP22" s="21">
        <f>BP52*'4 PEF'!$F$8</f>
        <v>0.4822539750978444</v>
      </c>
      <c r="BQ22" s="21">
        <f>IF($N22=2,BQ52*'4 PEF'!$F$4,IF(OR($N22=3,$N22=4,$N22=5,$N22=6),BQ52*'4 PEF'!$F$5,IF(OR($N22=7,$N22=8),BQ52*'4 PEF'!$F$8,IF($N22=9,BQ52*'4 PEF'!$F$7,IF($N22=10,BQ52*'4 PEF'!$F$6)))))</f>
        <v>10.985957630569994</v>
      </c>
      <c r="BR22" s="21">
        <f>BR52*'4 PEF'!$F$8</f>
        <v>29.307916121214696</v>
      </c>
      <c r="BS22" s="21">
        <f>BS52*'4 PEF'!$F$8</f>
        <v>0.93614881621879775</v>
      </c>
      <c r="BT22" s="39">
        <f>BT52*'4 PEF'!$F$8</f>
        <v>-24.141636363636362</v>
      </c>
      <c r="BU22" s="40">
        <f t="shared" si="23"/>
        <v>51.658152352427948</v>
      </c>
    </row>
    <row r="23" spans="1:73" ht="15" customHeight="1" x14ac:dyDescent="0.25">
      <c r="A23" s="195"/>
      <c r="B23" s="18">
        <v>18</v>
      </c>
      <c r="C23" s="26">
        <f>VLOOKUP(M23,[1]aux!$A$2:$B$35,2)</f>
        <v>26</v>
      </c>
      <c r="D23" s="55" t="s">
        <v>40</v>
      </c>
      <c r="E23" s="55" t="s">
        <v>41</v>
      </c>
      <c r="F23" s="54" t="s">
        <v>41</v>
      </c>
      <c r="G23" s="54" t="s">
        <v>42</v>
      </c>
      <c r="H23" s="54">
        <v>1</v>
      </c>
      <c r="I23" s="54">
        <f t="shared" si="30"/>
        <v>3</v>
      </c>
      <c r="J23" s="54">
        <f t="shared" si="31"/>
        <v>3</v>
      </c>
      <c r="K23" s="54">
        <f t="shared" si="32"/>
        <v>2</v>
      </c>
      <c r="L23" s="54">
        <f t="shared" si="33"/>
        <v>2</v>
      </c>
      <c r="M23" s="54">
        <f t="shared" si="34"/>
        <v>3322</v>
      </c>
      <c r="N23" s="54">
        <v>8</v>
      </c>
      <c r="O23" s="54">
        <v>13</v>
      </c>
      <c r="P23" s="54">
        <v>1</v>
      </c>
      <c r="Q23" s="54">
        <v>1</v>
      </c>
      <c r="R23" s="54">
        <v>2</v>
      </c>
      <c r="S23" s="54" t="s">
        <v>42</v>
      </c>
      <c r="T23" s="26">
        <f t="shared" si="35"/>
        <v>23</v>
      </c>
      <c r="U23" s="54">
        <v>1</v>
      </c>
      <c r="V23" s="54">
        <v>1</v>
      </c>
      <c r="W23" s="19"/>
      <c r="X23" s="11">
        <f>VLOOKUP($C23,[2]Berlin!$BB$7:$BK$40,5)</f>
        <v>15</v>
      </c>
      <c r="Y23" s="11">
        <f>VLOOKUP($C23,[2]Berlin!$BB$7:$BK$40,6)</f>
        <v>35</v>
      </c>
      <c r="Z23" s="11">
        <f>VLOOKUP($C23,[2]Berlin!$BB$7:$BK$40,7)</f>
        <v>65</v>
      </c>
      <c r="AA23" s="11">
        <f>VLOOKUP($C23,[2]Berlin!$BB$7:$BK$40,8)</f>
        <v>94</v>
      </c>
      <c r="AB23" s="11">
        <f>VLOOKUP($C23,[2]Berlin!$BB$7:$BK$40,9)</f>
        <v>116</v>
      </c>
      <c r="AC23" s="11">
        <f>VLOOKUP($C23,[2]Berlin!$BB$7:$BK$40,10)</f>
        <v>108</v>
      </c>
      <c r="AD23" s="12">
        <f t="shared" si="8"/>
        <v>169</v>
      </c>
      <c r="AE23" s="12">
        <f t="shared" si="9"/>
        <v>167</v>
      </c>
      <c r="AF23" s="12">
        <v>0</v>
      </c>
      <c r="AG23" s="12" t="s">
        <v>38</v>
      </c>
      <c r="AH23" s="12" t="s">
        <v>38</v>
      </c>
      <c r="AI23" s="12">
        <f t="shared" si="10"/>
        <v>133</v>
      </c>
      <c r="AJ23" s="12">
        <v>0</v>
      </c>
      <c r="AK23" s="12">
        <f t="shared" si="11"/>
        <v>148</v>
      </c>
      <c r="AL23" s="12">
        <f t="shared" si="12"/>
        <v>162</v>
      </c>
      <c r="AM23" s="12">
        <f t="shared" si="13"/>
        <v>185</v>
      </c>
      <c r="AN23" s="12">
        <f t="shared" si="14"/>
        <v>184</v>
      </c>
      <c r="AO23" s="14">
        <f t="shared" si="0"/>
        <v>522.93160791103901</v>
      </c>
      <c r="AP23" s="11">
        <f>VLOOKUP($C23,[1]Berlin!$BB$7:$BK$40,5)</f>
        <v>15</v>
      </c>
      <c r="AQ23" s="11">
        <f>VLOOKUP($C23,[1]Berlin!$BB$7:$BK$40,6)</f>
        <v>35</v>
      </c>
      <c r="AR23" s="11">
        <f>VLOOKUP($C23,[1]Berlin!$BB$7:$BK$40,7)</f>
        <v>65</v>
      </c>
      <c r="AS23" s="11">
        <f>VLOOKUP($C23,[1]Berlin!$BB$7:$BK$40,8)</f>
        <v>95</v>
      </c>
      <c r="AT23" s="11">
        <f>VLOOKUP($C23,[1]Berlin!$BB$7:$BK$40,9)</f>
        <v>117</v>
      </c>
      <c r="AU23" s="11">
        <f>VLOOKUP($C23,[1]Berlin!$BB$7:$BK$40,10)</f>
        <v>109</v>
      </c>
      <c r="AV23" s="12">
        <f t="shared" si="15"/>
        <v>170</v>
      </c>
      <c r="AW23" s="12">
        <f t="shared" si="16"/>
        <v>168</v>
      </c>
      <c r="AX23" s="12">
        <v>0</v>
      </c>
      <c r="AY23" s="12" t="s">
        <v>38</v>
      </c>
      <c r="AZ23" s="12" t="s">
        <v>38</v>
      </c>
      <c r="BA23" s="12">
        <f t="shared" si="17"/>
        <v>134</v>
      </c>
      <c r="BB23" s="12">
        <v>0</v>
      </c>
      <c r="BC23" s="12">
        <f t="shared" si="18"/>
        <v>149</v>
      </c>
      <c r="BD23" s="12">
        <f t="shared" si="19"/>
        <v>162</v>
      </c>
      <c r="BE23" s="12">
        <f t="shared" si="20"/>
        <v>186</v>
      </c>
      <c r="BF23" s="12">
        <f t="shared" si="21"/>
        <v>184</v>
      </c>
      <c r="BG23" s="14">
        <f t="shared" si="1"/>
        <v>361.73864213527486</v>
      </c>
      <c r="BH23" s="21">
        <f>IF($N23=2,BH53*'4 PEF'!$F$4,IF(OR($N23=3,$N23=4,$N23=5,$N23=6),BH53*'4 PEF'!$F$5,IF(OR($N23=7,$N23=8),BH53*'4 PEF'!$F$8,IF($N23=9,BH53*'4 PEF'!$F$7,IF($N23=10,BH53*'4 PEF'!$F$6)))))</f>
        <v>25.758594962958096</v>
      </c>
      <c r="BI23" s="21">
        <f>BI53*'4 PEF'!$F$8</f>
        <v>1.4736471596813145</v>
      </c>
      <c r="BJ23" s="21">
        <f>IF($N23=2,BJ53*'4 PEF'!$F$4,IF(OR($N23=3,$N23=4,$N23=5,$N23=6),BJ53*'4 PEF'!$F$5,IF(OR($N23=7,$N23=8),BJ53*'4 PEF'!$F$8,IF($N23=9,BJ53*'4 PEF'!$F$7,IF($N23=10,BJ53*'4 PEF'!$F$6)))))</f>
        <v>7.1478559042633645</v>
      </c>
      <c r="BK23" s="21">
        <f>BK53*'4 PEF'!$F$8</f>
        <v>28.498023657140767</v>
      </c>
      <c r="BL23" s="21">
        <f>BL53*'4 PEF'!$F$8</f>
        <v>12.123069096076756</v>
      </c>
      <c r="BM23" s="39">
        <f>BM53*'4 PEF'!$F$8</f>
        <v>-38.22371428571428</v>
      </c>
      <c r="BN23" s="40">
        <f t="shared" si="22"/>
        <v>36.777476494406017</v>
      </c>
      <c r="BO23" s="21">
        <f>IF($N23=2,BO53*'4 PEF'!$F$4,IF(OR($N23=3,$N23=4,$N23=5,$N23=6),BO53*'4 PEF'!$F$5,IF(OR($N23=7,$N23=8),BO53*'4 PEF'!$F$8,IF($N23=9,BO53*'4 PEF'!$F$7,IF($N23=10,BO53*'4 PEF'!$F$6)))))</f>
        <v>26.996434860101605</v>
      </c>
      <c r="BP23" s="21">
        <f>BP53*'4 PEF'!$F$8</f>
        <v>0.42849031952444394</v>
      </c>
      <c r="BQ23" s="21">
        <f>IF($N23=2,BQ53*'4 PEF'!$F$4,IF(OR($N23=3,$N23=4,$N23=5,$N23=6),BQ53*'4 PEF'!$F$5,IF(OR($N23=7,$N23=8),BQ53*'4 PEF'!$F$8,IF($N23=9,BQ53*'4 PEF'!$F$7,IF($N23=10,BQ53*'4 PEF'!$F$6)))))</f>
        <v>11.284689419209686</v>
      </c>
      <c r="BR23" s="21">
        <f>BR53*'4 PEF'!$F$8</f>
        <v>29.307916121214696</v>
      </c>
      <c r="BS23" s="21">
        <f>BS53*'4 PEF'!$F$8</f>
        <v>11.685180647193217</v>
      </c>
      <c r="BT23" s="39">
        <f>BT53*'4 PEF'!$F$8</f>
        <v>-24.141636363636362</v>
      </c>
      <c r="BU23" s="40">
        <f t="shared" si="23"/>
        <v>55.561075003607286</v>
      </c>
    </row>
    <row r="24" spans="1:73" ht="15" customHeight="1" x14ac:dyDescent="0.25">
      <c r="A24" s="195"/>
      <c r="B24" s="18">
        <v>19</v>
      </c>
      <c r="C24" s="26">
        <f>VLOOKUP(M24,[1]aux!$A$2:$B$35,2)</f>
        <v>34</v>
      </c>
      <c r="D24" s="55" t="s">
        <v>41</v>
      </c>
      <c r="E24" s="55" t="s">
        <v>41</v>
      </c>
      <c r="F24" s="54" t="s">
        <v>41</v>
      </c>
      <c r="G24" s="54" t="s">
        <v>42</v>
      </c>
      <c r="H24" s="54">
        <v>1</v>
      </c>
      <c r="I24" s="54">
        <f t="shared" si="30"/>
        <v>4</v>
      </c>
      <c r="J24" s="54">
        <f t="shared" si="31"/>
        <v>3</v>
      </c>
      <c r="K24" s="54">
        <f t="shared" si="32"/>
        <v>2</v>
      </c>
      <c r="L24" s="54">
        <f t="shared" si="33"/>
        <v>2</v>
      </c>
      <c r="M24" s="54">
        <f t="shared" si="34"/>
        <v>4322</v>
      </c>
      <c r="N24" s="54">
        <v>8</v>
      </c>
      <c r="O24" s="54">
        <v>13</v>
      </c>
      <c r="P24" s="54">
        <v>1</v>
      </c>
      <c r="Q24" s="54">
        <v>1</v>
      </c>
      <c r="R24" s="54">
        <v>2</v>
      </c>
      <c r="S24" s="54" t="s">
        <v>42</v>
      </c>
      <c r="T24" s="26">
        <f t="shared" si="35"/>
        <v>23</v>
      </c>
      <c r="U24" s="54">
        <v>1</v>
      </c>
      <c r="V24" s="54">
        <v>1</v>
      </c>
      <c r="W24" s="19"/>
      <c r="X24" s="11">
        <f>VLOOKUP($C24,[2]Berlin!$BB$7:$BK$40,5)</f>
        <v>17</v>
      </c>
      <c r="Y24" s="11">
        <f>VLOOKUP($C24,[2]Berlin!$BB$7:$BK$40,6)</f>
        <v>37</v>
      </c>
      <c r="Z24" s="11">
        <f>VLOOKUP($C24,[2]Berlin!$BB$7:$BK$40,7)</f>
        <v>67</v>
      </c>
      <c r="AA24" s="11">
        <f>VLOOKUP($C24,[2]Berlin!$BB$7:$BK$40,8)</f>
        <v>94</v>
      </c>
      <c r="AB24" s="11">
        <f>VLOOKUP($C24,[2]Berlin!$BB$7:$BK$40,9)</f>
        <v>116</v>
      </c>
      <c r="AC24" s="11">
        <f>VLOOKUP($C24,[2]Berlin!$BB$7:$BK$40,10)</f>
        <v>108</v>
      </c>
      <c r="AD24" s="12">
        <f t="shared" si="8"/>
        <v>169</v>
      </c>
      <c r="AE24" s="12">
        <f t="shared" si="9"/>
        <v>167</v>
      </c>
      <c r="AF24" s="12">
        <v>0</v>
      </c>
      <c r="AG24" s="12" t="s">
        <v>38</v>
      </c>
      <c r="AH24" s="12" t="s">
        <v>38</v>
      </c>
      <c r="AI24" s="12">
        <f t="shared" si="10"/>
        <v>133</v>
      </c>
      <c r="AJ24" s="12">
        <v>0</v>
      </c>
      <c r="AK24" s="12">
        <f t="shared" si="11"/>
        <v>148</v>
      </c>
      <c r="AL24" s="12">
        <f t="shared" si="12"/>
        <v>162</v>
      </c>
      <c r="AM24" s="12">
        <f t="shared" si="13"/>
        <v>185</v>
      </c>
      <c r="AN24" s="12">
        <f t="shared" si="14"/>
        <v>184</v>
      </c>
      <c r="AO24" s="14">
        <f t="shared" si="0"/>
        <v>554.41332083676298</v>
      </c>
      <c r="AP24" s="11">
        <f>VLOOKUP($C24,[1]Berlin!$BB$7:$BK$40,5)</f>
        <v>17</v>
      </c>
      <c r="AQ24" s="11">
        <f>VLOOKUP($C24,[1]Berlin!$BB$7:$BK$40,6)</f>
        <v>37</v>
      </c>
      <c r="AR24" s="11">
        <f>VLOOKUP($C24,[1]Berlin!$BB$7:$BK$40,7)</f>
        <v>67</v>
      </c>
      <c r="AS24" s="11">
        <f>VLOOKUP($C24,[1]Berlin!$BB$7:$BK$40,8)</f>
        <v>95</v>
      </c>
      <c r="AT24" s="11">
        <f>VLOOKUP($C24,[1]Berlin!$BB$7:$BK$40,9)</f>
        <v>117</v>
      </c>
      <c r="AU24" s="11">
        <f>VLOOKUP($C24,[1]Berlin!$BB$7:$BK$40,10)</f>
        <v>109</v>
      </c>
      <c r="AV24" s="12">
        <f t="shared" si="15"/>
        <v>170</v>
      </c>
      <c r="AW24" s="12">
        <f t="shared" si="16"/>
        <v>168</v>
      </c>
      <c r="AX24" s="12">
        <v>0</v>
      </c>
      <c r="AY24" s="12" t="s">
        <v>38</v>
      </c>
      <c r="AZ24" s="12" t="s">
        <v>38</v>
      </c>
      <c r="BA24" s="12">
        <f t="shared" si="17"/>
        <v>134</v>
      </c>
      <c r="BB24" s="12">
        <v>0</v>
      </c>
      <c r="BC24" s="12">
        <f t="shared" si="18"/>
        <v>149</v>
      </c>
      <c r="BD24" s="12">
        <f t="shared" si="19"/>
        <v>162</v>
      </c>
      <c r="BE24" s="12">
        <f t="shared" si="20"/>
        <v>186</v>
      </c>
      <c r="BF24" s="12">
        <f t="shared" si="21"/>
        <v>184</v>
      </c>
      <c r="BG24" s="14">
        <f t="shared" si="1"/>
        <v>374.6954418991009</v>
      </c>
      <c r="BH24" s="21">
        <f>IF($N24=2,BH54*'4 PEF'!$F$4,IF(OR($N24=3,$N24=4,$N24=5,$N24=6),BH54*'4 PEF'!$F$5,IF(OR($N24=7,$N24=8),BH54*'4 PEF'!$F$8,IF($N24=9,BH54*'4 PEF'!$F$7,IF($N24=10,BH54*'4 PEF'!$F$6)))))</f>
        <v>22.587492690867204</v>
      </c>
      <c r="BI24" s="21">
        <f>BI54*'4 PEF'!$F$8</f>
        <v>1.5391747433285421</v>
      </c>
      <c r="BJ24" s="21">
        <f>IF($N24=2,BJ54*'4 PEF'!$F$4,IF(OR($N24=3,$N24=4,$N24=5,$N24=6),BJ54*'4 PEF'!$F$5,IF(OR($N24=7,$N24=8),BJ54*'4 PEF'!$F$8,IF($N24=9,BJ54*'4 PEF'!$F$7,IF($N24=10,BJ54*'4 PEF'!$F$6)))))</f>
        <v>7.1858774761217896</v>
      </c>
      <c r="BK24" s="21">
        <f>BK54*'4 PEF'!$F$8</f>
        <v>28.498023657140767</v>
      </c>
      <c r="BL24" s="21">
        <f>BL54*'4 PEF'!$F$8</f>
        <v>12.10109604723114</v>
      </c>
      <c r="BM24" s="39">
        <f>BM54*'4 PEF'!$F$8</f>
        <v>-38.22371428571428</v>
      </c>
      <c r="BN24" s="40">
        <f t="shared" si="22"/>
        <v>33.687950328975163</v>
      </c>
      <c r="BO24" s="21">
        <f>IF($N24=2,BO54*'4 PEF'!$F$4,IF(OR($N24=3,$N24=4,$N24=5,$N24=6),BO54*'4 PEF'!$F$5,IF(OR($N24=7,$N24=8),BO54*'4 PEF'!$F$8,IF($N24=9,BO54*'4 PEF'!$F$7,IF($N24=10,BO54*'4 PEF'!$F$6)))))</f>
        <v>25.238088017408707</v>
      </c>
      <c r="BP24" s="21">
        <f>BP54*'4 PEF'!$F$8</f>
        <v>0.43094789207112666</v>
      </c>
      <c r="BQ24" s="21">
        <f>IF($N24=2,BQ54*'4 PEF'!$F$4,IF(OR($N24=3,$N24=4,$N24=5,$N24=6),BQ54*'4 PEF'!$F$5,IF(OR($N24=7,$N24=8),BQ54*'4 PEF'!$F$8,IF($N24=9,BQ54*'4 PEF'!$F$7,IF($N24=10,BQ54*'4 PEF'!$F$6)))))</f>
        <v>11.360696320530378</v>
      </c>
      <c r="BR24" s="21">
        <f>BR54*'4 PEF'!$F$8</f>
        <v>29.307916121214696</v>
      </c>
      <c r="BS24" s="21">
        <f>BS54*'4 PEF'!$F$8</f>
        <v>11.67637747053111</v>
      </c>
      <c r="BT24" s="39">
        <f>BT54*'4 PEF'!$F$8</f>
        <v>-24.141636363636362</v>
      </c>
      <c r="BU24" s="40">
        <f t="shared" si="23"/>
        <v>53.872389458119656</v>
      </c>
    </row>
    <row r="25" spans="1:73" ht="15" customHeight="1" x14ac:dyDescent="0.25">
      <c r="A25" s="195"/>
      <c r="B25" s="18">
        <v>20</v>
      </c>
      <c r="C25" s="26">
        <f>VLOOKUP(M25,[1]aux!$A$2:$B$35,2)</f>
        <v>22</v>
      </c>
      <c r="D25" s="55"/>
      <c r="E25" s="55"/>
      <c r="F25" s="54"/>
      <c r="G25" s="54"/>
      <c r="H25" s="37">
        <f>IF(L25=1,0,IF(L25=2,1))</f>
        <v>1</v>
      </c>
      <c r="I25" s="54">
        <v>3</v>
      </c>
      <c r="J25" s="54">
        <v>2</v>
      </c>
      <c r="K25" s="54">
        <v>2</v>
      </c>
      <c r="L25" s="54">
        <v>2</v>
      </c>
      <c r="M25" s="54">
        <f t="shared" si="34"/>
        <v>3222</v>
      </c>
      <c r="N25" s="54">
        <v>9</v>
      </c>
      <c r="O25" s="54">
        <v>0</v>
      </c>
      <c r="P25" s="54">
        <v>2</v>
      </c>
      <c r="Q25" s="54">
        <v>0</v>
      </c>
      <c r="R25" s="54">
        <v>2</v>
      </c>
      <c r="S25" s="54" t="s">
        <v>42</v>
      </c>
      <c r="T25" s="26">
        <f t="shared" si="35"/>
        <v>24</v>
      </c>
      <c r="U25" s="54">
        <v>1</v>
      </c>
      <c r="V25" s="54">
        <v>1</v>
      </c>
      <c r="W25" s="19"/>
      <c r="X25" s="11">
        <f>VLOOKUP($C25,[2]Berlin!$BB$7:$BK$40,5)</f>
        <v>15</v>
      </c>
      <c r="Y25" s="11">
        <f>VLOOKUP($C25,[2]Berlin!$BB$7:$BK$40,6)</f>
        <v>35</v>
      </c>
      <c r="Z25" s="11">
        <f>VLOOKUP($C25,[2]Berlin!$BB$7:$BK$40,7)</f>
        <v>65</v>
      </c>
      <c r="AA25" s="11">
        <f>VLOOKUP($C25,[2]Berlin!$BB$7:$BK$40,8)</f>
        <v>92</v>
      </c>
      <c r="AB25" s="11">
        <f>VLOOKUP($C25,[2]Berlin!$BB$7:$BK$40,9)</f>
        <v>116</v>
      </c>
      <c r="AC25" s="11">
        <f>VLOOKUP($C25,[2]Berlin!$BB$7:$BK$40,10)</f>
        <v>108</v>
      </c>
      <c r="AD25" s="12">
        <f t="shared" si="8"/>
        <v>169</v>
      </c>
      <c r="AE25" s="12">
        <f t="shared" si="9"/>
        <v>167</v>
      </c>
      <c r="AF25" s="12">
        <v>0</v>
      </c>
      <c r="AG25" s="12" t="s">
        <v>38</v>
      </c>
      <c r="AH25" s="12" t="s">
        <v>38</v>
      </c>
      <c r="AI25" s="12">
        <f t="shared" si="10"/>
        <v>136</v>
      </c>
      <c r="AJ25" s="12">
        <v>0</v>
      </c>
      <c r="AK25" s="12">
        <f t="shared" si="11"/>
        <v>152</v>
      </c>
      <c r="AL25" s="12">
        <f t="shared" si="12"/>
        <v>162</v>
      </c>
      <c r="AM25" s="12">
        <f t="shared" si="13"/>
        <v>185</v>
      </c>
      <c r="AN25" s="12">
        <f t="shared" si="14"/>
        <v>184</v>
      </c>
      <c r="AO25" s="14">
        <f t="shared" ref="AO25:AO32" si="36">AO55/$AO$5</f>
        <v>548.31412793119307</v>
      </c>
      <c r="AP25" s="11">
        <f>VLOOKUP($C25,[1]Berlin!$BB$7:$BK$40,5)</f>
        <v>15</v>
      </c>
      <c r="AQ25" s="11">
        <f>VLOOKUP($C25,[1]Berlin!$BB$7:$BK$40,6)</f>
        <v>35</v>
      </c>
      <c r="AR25" s="11">
        <f>VLOOKUP($C25,[1]Berlin!$BB$7:$BK$40,7)</f>
        <v>65</v>
      </c>
      <c r="AS25" s="11">
        <f>VLOOKUP($C25,[1]Berlin!$BB$7:$BK$40,8)</f>
        <v>93</v>
      </c>
      <c r="AT25" s="11">
        <f>VLOOKUP($C25,[1]Berlin!$BB$7:$BK$40,9)</f>
        <v>117</v>
      </c>
      <c r="AU25" s="11">
        <f>VLOOKUP($C25,[1]Berlin!$BB$7:$BK$40,10)</f>
        <v>109</v>
      </c>
      <c r="AV25" s="12">
        <f t="shared" si="15"/>
        <v>170</v>
      </c>
      <c r="AW25" s="12">
        <f t="shared" si="16"/>
        <v>168</v>
      </c>
      <c r="AX25" s="12">
        <v>0</v>
      </c>
      <c r="AY25" s="12" t="s">
        <v>38</v>
      </c>
      <c r="AZ25" s="12" t="s">
        <v>38</v>
      </c>
      <c r="BA25" s="12">
        <f t="shared" si="17"/>
        <v>138</v>
      </c>
      <c r="BB25" s="12">
        <v>0</v>
      </c>
      <c r="BC25" s="12">
        <f t="shared" si="18"/>
        <v>153</v>
      </c>
      <c r="BD25" s="12">
        <f t="shared" si="19"/>
        <v>162</v>
      </c>
      <c r="BE25" s="12">
        <f t="shared" si="20"/>
        <v>186</v>
      </c>
      <c r="BF25" s="12">
        <f t="shared" si="21"/>
        <v>184</v>
      </c>
      <c r="BG25" s="14">
        <f t="shared" ref="BG25:BG32" si="37">BG55/$BG$5</f>
        <v>419.74056958882829</v>
      </c>
      <c r="BH25" s="21">
        <f>IF($N25=2,BH55*'4 PEF'!$F$4,IF(OR($N25=3,$N25=4,$N25=5,$N25=6),BH55*'4 PEF'!$F$5,IF(OR($N25=7,$N25=8),BH55*'4 PEF'!$F$8,IF($N25=9,BH55*'4 PEF'!$F$7,IF($N25=10,BH55*'4 PEF'!$F$6)))))</f>
        <v>47.835091243751563</v>
      </c>
      <c r="BI25" s="21">
        <f>BI55*'4 PEF'!$F$8</f>
        <v>0</v>
      </c>
      <c r="BJ25" s="21">
        <f>IF($N25=2,BJ55*'4 PEF'!$F$4,IF(OR($N25=3,$N25=4,$N25=5,$N25=6),BJ55*'4 PEF'!$F$5,IF(OR($N25=7,$N25=8),BJ55*'4 PEF'!$F$8,IF($N25=9,BJ55*'4 PEF'!$F$7,IF($N25=10,BJ55*'4 PEF'!$F$6)))))</f>
        <v>11.826857142857143</v>
      </c>
      <c r="BK25" s="21">
        <f>BK55*'4 PEF'!$F$8</f>
        <v>28.498023657140767</v>
      </c>
      <c r="BL25" s="21">
        <f>BL55*'4 PEF'!$F$8</f>
        <v>12.140061636123187</v>
      </c>
      <c r="BM25" s="39">
        <f>BM55*'4 PEF'!$F$8</f>
        <v>-38.22371428571428</v>
      </c>
      <c r="BN25" s="40">
        <f t="shared" ref="BN25:BN32" si="38">SUM(BH25:BM25)</f>
        <v>62.076319394158389</v>
      </c>
      <c r="BO25" s="21">
        <f>IF($N25=2,BO55*'4 PEF'!$F$4,IF(OR($N25=3,$N25=4,$N25=5,$N25=6),BO55*'4 PEF'!$F$5,IF(OR($N25=7,$N25=8),BO55*'4 PEF'!$F$8,IF($N25=9,BO55*'4 PEF'!$F$7,IF($N25=10,BO55*'4 PEF'!$F$6)))))</f>
        <v>49.242970782421985</v>
      </c>
      <c r="BP25" s="21">
        <f>BP55*'4 PEF'!$F$8</f>
        <v>0</v>
      </c>
      <c r="BQ25" s="21">
        <f>IF($N25=2,BQ55*'4 PEF'!$F$4,IF(OR($N25=3,$N25=4,$N25=5,$N25=6),BQ55*'4 PEF'!$F$5,IF(OR($N25=7,$N25=8),BQ55*'4 PEF'!$F$8,IF($N25=9,BQ55*'4 PEF'!$F$7,IF($N25=10,BQ55*'4 PEF'!$F$6)))))</f>
        <v>18.760363636363635</v>
      </c>
      <c r="BR25" s="21">
        <f>BR55*'4 PEF'!$F$8</f>
        <v>29.307916121214696</v>
      </c>
      <c r="BS25" s="21">
        <f>BS55*'4 PEF'!$F$8</f>
        <v>11.693033072058981</v>
      </c>
      <c r="BT25" s="39">
        <f>BT55*'4 PEF'!$F$8</f>
        <v>-24.141636363636362</v>
      </c>
      <c r="BU25" s="40">
        <f t="shared" ref="BU25:BU32" si="39">SUM(BO25:BT25)</f>
        <v>84.862647248422931</v>
      </c>
    </row>
    <row r="26" spans="1:73" ht="15" customHeight="1" x14ac:dyDescent="0.25">
      <c r="A26" s="195"/>
      <c r="B26" s="18">
        <v>21</v>
      </c>
      <c r="C26" s="26">
        <f>VLOOKUP(M26,[1]aux!$A$2:$B$35,2)</f>
        <v>24</v>
      </c>
      <c r="D26" s="55"/>
      <c r="E26" s="55"/>
      <c r="F26" s="54"/>
      <c r="G26" s="54"/>
      <c r="H26" s="37">
        <f t="shared" ref="H26:H31" si="40">IF(L26=1,0,IF(L26=2,1))</f>
        <v>0</v>
      </c>
      <c r="I26" s="54">
        <v>3</v>
      </c>
      <c r="J26" s="54">
        <v>3</v>
      </c>
      <c r="K26" s="54">
        <v>2</v>
      </c>
      <c r="L26" s="54">
        <v>1</v>
      </c>
      <c r="M26" s="54">
        <f t="shared" si="34"/>
        <v>3321</v>
      </c>
      <c r="N26" s="54">
        <v>4</v>
      </c>
      <c r="O26" s="54">
        <v>0</v>
      </c>
      <c r="P26" s="54">
        <v>2</v>
      </c>
      <c r="Q26" s="54">
        <v>0</v>
      </c>
      <c r="R26" s="54">
        <v>2</v>
      </c>
      <c r="S26" s="54" t="s">
        <v>42</v>
      </c>
      <c r="T26" s="26">
        <f t="shared" si="35"/>
        <v>15</v>
      </c>
      <c r="U26" s="54">
        <v>0</v>
      </c>
      <c r="V26" s="54">
        <v>0</v>
      </c>
      <c r="W26" s="19"/>
      <c r="X26" s="11">
        <f>VLOOKUP($C26,[2]Berlin!$BB$7:$BK$40,5)</f>
        <v>15</v>
      </c>
      <c r="Y26" s="11">
        <f>VLOOKUP($C26,[2]Berlin!$BB$7:$BK$40,6)</f>
        <v>35</v>
      </c>
      <c r="Z26" s="11">
        <f>VLOOKUP($C26,[2]Berlin!$BB$7:$BK$40,7)</f>
        <v>65</v>
      </c>
      <c r="AA26" s="11">
        <f>VLOOKUP($C26,[2]Berlin!$BB$7:$BK$40,8)</f>
        <v>94</v>
      </c>
      <c r="AB26" s="11">
        <f>VLOOKUP($C26,[2]Berlin!$BB$7:$BK$40,9)</f>
        <v>116</v>
      </c>
      <c r="AC26" s="11">
        <f>VLOOKUP($C26,[2]Berlin!$BB$7:$BK$40,10)</f>
        <v>108</v>
      </c>
      <c r="AD26" s="12">
        <f t="shared" si="8"/>
        <v>0</v>
      </c>
      <c r="AE26" s="12">
        <f t="shared" si="9"/>
        <v>0</v>
      </c>
      <c r="AF26" s="12">
        <v>0</v>
      </c>
      <c r="AG26" s="12" t="s">
        <v>38</v>
      </c>
      <c r="AH26" s="12" t="s">
        <v>38</v>
      </c>
      <c r="AI26" s="12">
        <f t="shared" si="10"/>
        <v>121</v>
      </c>
      <c r="AJ26" s="12">
        <v>0</v>
      </c>
      <c r="AK26" s="12">
        <f t="shared" si="11"/>
        <v>152</v>
      </c>
      <c r="AL26" s="12">
        <f t="shared" si="12"/>
        <v>162</v>
      </c>
      <c r="AM26" s="12">
        <f t="shared" si="13"/>
        <v>0</v>
      </c>
      <c r="AN26" s="12">
        <f t="shared" si="14"/>
        <v>0</v>
      </c>
      <c r="AO26" s="14">
        <f t="shared" si="36"/>
        <v>487.72958701160076</v>
      </c>
      <c r="AP26" s="11">
        <f>VLOOKUP($C26,[1]Berlin!$BB$7:$BK$40,5)</f>
        <v>15</v>
      </c>
      <c r="AQ26" s="11">
        <f>VLOOKUP($C26,[1]Berlin!$BB$7:$BK$40,6)</f>
        <v>35</v>
      </c>
      <c r="AR26" s="11">
        <f>VLOOKUP($C26,[1]Berlin!$BB$7:$BK$40,7)</f>
        <v>65</v>
      </c>
      <c r="AS26" s="11">
        <f>VLOOKUP($C26,[1]Berlin!$BB$7:$BK$40,8)</f>
        <v>95</v>
      </c>
      <c r="AT26" s="11">
        <f>VLOOKUP($C26,[1]Berlin!$BB$7:$BK$40,9)</f>
        <v>117</v>
      </c>
      <c r="AU26" s="11">
        <f>VLOOKUP($C26,[1]Berlin!$BB$7:$BK$40,10)</f>
        <v>109</v>
      </c>
      <c r="AV26" s="12">
        <f t="shared" si="15"/>
        <v>0</v>
      </c>
      <c r="AW26" s="12">
        <f t="shared" si="16"/>
        <v>0</v>
      </c>
      <c r="AX26" s="12">
        <v>0</v>
      </c>
      <c r="AY26" s="12" t="s">
        <v>38</v>
      </c>
      <c r="AZ26" s="12" t="s">
        <v>38</v>
      </c>
      <c r="BA26" s="12">
        <f t="shared" si="17"/>
        <v>122</v>
      </c>
      <c r="BB26" s="12">
        <v>0</v>
      </c>
      <c r="BC26" s="12">
        <f t="shared" si="18"/>
        <v>153</v>
      </c>
      <c r="BD26" s="12">
        <f t="shared" si="19"/>
        <v>162</v>
      </c>
      <c r="BE26" s="12">
        <f t="shared" si="20"/>
        <v>0</v>
      </c>
      <c r="BF26" s="12">
        <f t="shared" si="21"/>
        <v>0</v>
      </c>
      <c r="BG26" s="14">
        <f t="shared" si="37"/>
        <v>361.23324336402789</v>
      </c>
      <c r="BH26" s="21">
        <f>IF($N26=2,BH56*'4 PEF'!$F$4,IF(OR($N26=3,$N26=4,$N26=5,$N26=6),BH56*'4 PEF'!$F$5,IF(OR($N26=7,$N26=8),BH56*'4 PEF'!$F$8,IF($N26=9,BH56*'4 PEF'!$F$7,IF($N26=10,BH56*'4 PEF'!$F$6)))))</f>
        <v>56.7591721814115</v>
      </c>
      <c r="BI26" s="21">
        <f>BI56*'4 PEF'!$F$8</f>
        <v>0</v>
      </c>
      <c r="BJ26" s="21">
        <f>IF($N26=2,BJ56*'4 PEF'!$F$4,IF(OR($N26=3,$N26=4,$N26=5,$N26=6),BJ56*'4 PEF'!$F$5,IF(OR($N26=7,$N26=8),BJ56*'4 PEF'!$F$8,IF($N26=9,BJ56*'4 PEF'!$F$7,IF($N26=10,BJ56*'4 PEF'!$F$6)))))</f>
        <v>16.547368421052632</v>
      </c>
      <c r="BK26" s="21">
        <f>BK56*'4 PEF'!$F$8</f>
        <v>28.498023657140767</v>
      </c>
      <c r="BL26" s="21">
        <f>BL56*'4 PEF'!$F$8</f>
        <v>1.032007132467494</v>
      </c>
      <c r="BM26" s="39">
        <f>BM56*'4 PEF'!$F$8</f>
        <v>0</v>
      </c>
      <c r="BN26" s="40">
        <f t="shared" si="38"/>
        <v>102.8365713920724</v>
      </c>
      <c r="BO26" s="21">
        <f>IF($N26=2,BO56*'4 PEF'!$F$4,IF(OR($N26=3,$N26=4,$N26=5,$N26=6),BO56*'4 PEF'!$F$5,IF(OR($N26=7,$N26=8),BO56*'4 PEF'!$F$8,IF($N26=9,BO56*'4 PEF'!$F$7,IF($N26=10,BO56*'4 PEF'!$F$6)))))</f>
        <v>57.66875558245718</v>
      </c>
      <c r="BP26" s="21">
        <f>BP56*'4 PEF'!$F$8</f>
        <v>0</v>
      </c>
      <c r="BQ26" s="21">
        <f>IF($N26=2,BQ56*'4 PEF'!$F$4,IF(OR($N26=3,$N26=4,$N26=5,$N26=6),BQ56*'4 PEF'!$F$5,IF(OR($N26=7,$N26=8),BQ56*'4 PEF'!$F$8,IF($N26=9,BQ56*'4 PEF'!$F$7,IF($N26=10,BQ56*'4 PEF'!$F$6)))))</f>
        <v>25.547368421052632</v>
      </c>
      <c r="BR26" s="21">
        <f>BR56*'4 PEF'!$F$8</f>
        <v>29.307916121214696</v>
      </c>
      <c r="BS26" s="21">
        <f>BS56*'4 PEF'!$F$8</f>
        <v>0.94512920068842254</v>
      </c>
      <c r="BT26" s="39">
        <f>BT56*'4 PEF'!$F$8</f>
        <v>0</v>
      </c>
      <c r="BU26" s="40">
        <f t="shared" si="39"/>
        <v>113.46916932541293</v>
      </c>
    </row>
    <row r="27" spans="1:73" ht="15" customHeight="1" x14ac:dyDescent="0.25">
      <c r="A27" s="195"/>
      <c r="B27" s="18">
        <v>22</v>
      </c>
      <c r="C27" s="26">
        <f>VLOOKUP(M27,[1]aux!$A$2:$B$35,2)</f>
        <v>34</v>
      </c>
      <c r="D27" s="55"/>
      <c r="E27" s="55"/>
      <c r="F27" s="54"/>
      <c r="G27" s="54"/>
      <c r="H27" s="37">
        <f t="shared" si="40"/>
        <v>1</v>
      </c>
      <c r="I27" s="54">
        <v>4</v>
      </c>
      <c r="J27" s="54">
        <v>3</v>
      </c>
      <c r="K27" s="54">
        <v>2</v>
      </c>
      <c r="L27" s="54">
        <v>2</v>
      </c>
      <c r="M27" s="54">
        <f t="shared" si="34"/>
        <v>4322</v>
      </c>
      <c r="N27" s="54">
        <v>4</v>
      </c>
      <c r="O27" s="54">
        <v>0</v>
      </c>
      <c r="P27" s="54">
        <v>2</v>
      </c>
      <c r="Q27" s="54">
        <v>0</v>
      </c>
      <c r="R27" s="54">
        <v>2</v>
      </c>
      <c r="S27" s="54" t="s">
        <v>42</v>
      </c>
      <c r="T27" s="26">
        <f t="shared" si="35"/>
        <v>21</v>
      </c>
      <c r="U27" s="54">
        <v>1</v>
      </c>
      <c r="V27" s="54">
        <v>1</v>
      </c>
      <c r="W27" s="19"/>
      <c r="X27" s="11">
        <f>VLOOKUP($C27,[2]Berlin!$BB$7:$BK$40,5)</f>
        <v>17</v>
      </c>
      <c r="Y27" s="11">
        <f>VLOOKUP($C27,[2]Berlin!$BB$7:$BK$40,6)</f>
        <v>37</v>
      </c>
      <c r="Z27" s="11">
        <f>VLOOKUP($C27,[2]Berlin!$BB$7:$BK$40,7)</f>
        <v>67</v>
      </c>
      <c r="AA27" s="11">
        <f>VLOOKUP($C27,[2]Berlin!$BB$7:$BK$40,8)</f>
        <v>94</v>
      </c>
      <c r="AB27" s="11">
        <f>VLOOKUP($C27,[2]Berlin!$BB$7:$BK$40,9)</f>
        <v>116</v>
      </c>
      <c r="AC27" s="11">
        <f>VLOOKUP($C27,[2]Berlin!$BB$7:$BK$40,10)</f>
        <v>108</v>
      </c>
      <c r="AD27" s="12">
        <f t="shared" si="8"/>
        <v>169</v>
      </c>
      <c r="AE27" s="12">
        <f t="shared" si="9"/>
        <v>167</v>
      </c>
      <c r="AF27" s="12">
        <v>0</v>
      </c>
      <c r="AG27" s="12" t="s">
        <v>38</v>
      </c>
      <c r="AH27" s="12" t="s">
        <v>38</v>
      </c>
      <c r="AI27" s="12">
        <f t="shared" si="10"/>
        <v>121</v>
      </c>
      <c r="AJ27" s="12">
        <v>0</v>
      </c>
      <c r="AK27" s="12">
        <f t="shared" si="11"/>
        <v>152</v>
      </c>
      <c r="AL27" s="12">
        <f t="shared" si="12"/>
        <v>162</v>
      </c>
      <c r="AM27" s="12">
        <f t="shared" si="13"/>
        <v>185</v>
      </c>
      <c r="AN27" s="12">
        <f t="shared" si="14"/>
        <v>184</v>
      </c>
      <c r="AO27" s="14">
        <f t="shared" si="36"/>
        <v>611.38335935290911</v>
      </c>
      <c r="AP27" s="11">
        <f>VLOOKUP($C27,[1]Berlin!$BB$7:$BK$40,5)</f>
        <v>17</v>
      </c>
      <c r="AQ27" s="11">
        <f>VLOOKUP($C27,[1]Berlin!$BB$7:$BK$40,6)</f>
        <v>37</v>
      </c>
      <c r="AR27" s="11">
        <f>VLOOKUP($C27,[1]Berlin!$BB$7:$BK$40,7)</f>
        <v>67</v>
      </c>
      <c r="AS27" s="11">
        <f>VLOOKUP($C27,[1]Berlin!$BB$7:$BK$40,8)</f>
        <v>95</v>
      </c>
      <c r="AT27" s="11">
        <f>VLOOKUP($C27,[1]Berlin!$BB$7:$BK$40,9)</f>
        <v>117</v>
      </c>
      <c r="AU27" s="11">
        <f>VLOOKUP($C27,[1]Berlin!$BB$7:$BK$40,10)</f>
        <v>109</v>
      </c>
      <c r="AV27" s="12">
        <f t="shared" si="15"/>
        <v>170</v>
      </c>
      <c r="AW27" s="12">
        <f t="shared" si="16"/>
        <v>168</v>
      </c>
      <c r="AX27" s="12">
        <v>0</v>
      </c>
      <c r="AY27" s="12" t="s">
        <v>38</v>
      </c>
      <c r="AZ27" s="12" t="s">
        <v>38</v>
      </c>
      <c r="BA27" s="12">
        <f t="shared" si="17"/>
        <v>122</v>
      </c>
      <c r="BB27" s="12">
        <v>0</v>
      </c>
      <c r="BC27" s="12">
        <f t="shared" si="18"/>
        <v>153</v>
      </c>
      <c r="BD27" s="12">
        <f t="shared" si="19"/>
        <v>162</v>
      </c>
      <c r="BE27" s="12">
        <f t="shared" si="20"/>
        <v>186</v>
      </c>
      <c r="BF27" s="12">
        <f t="shared" si="21"/>
        <v>184</v>
      </c>
      <c r="BG27" s="14">
        <f t="shared" si="37"/>
        <v>456.44855888103814</v>
      </c>
      <c r="BH27" s="21">
        <f>IF($N27=2,BH57*'4 PEF'!$F$4,IF(OR($N27=3,$N27=4,$N27=5,$N27=6),BH57*'4 PEF'!$F$5,IF(OR($N27=7,$N27=8),BH57*'4 PEF'!$F$8,IF($N27=9,BH57*'4 PEF'!$F$7,IF($N27=10,BH57*'4 PEF'!$F$6)))))</f>
        <v>34.363377562633637</v>
      </c>
      <c r="BI27" s="21">
        <f>BI57*'4 PEF'!$F$8</f>
        <v>0</v>
      </c>
      <c r="BJ27" s="21">
        <f>IF($N27=2,BJ57*'4 PEF'!$F$4,IF(OR($N27=3,$N27=4,$N27=5,$N27=6),BJ57*'4 PEF'!$F$5,IF(OR($N27=7,$N27=8),BJ57*'4 PEF'!$F$8,IF($N27=9,BJ57*'4 PEF'!$F$7,IF($N27=10,BJ57*'4 PEF'!$F$6)))))</f>
        <v>10.374436090225565</v>
      </c>
      <c r="BK27" s="21">
        <f>BK57*'4 PEF'!$F$8</f>
        <v>28.498023657140767</v>
      </c>
      <c r="BL27" s="21">
        <f>BL57*'4 PEF'!$F$8</f>
        <v>12.10109604723114</v>
      </c>
      <c r="BM27" s="39">
        <f>BM57*'4 PEF'!$F$8</f>
        <v>-38.22371428571428</v>
      </c>
      <c r="BN27" s="40">
        <f t="shared" si="38"/>
        <v>47.113219071516824</v>
      </c>
      <c r="BO27" s="21">
        <f>IF($N27=2,BO57*'4 PEF'!$F$4,IF(OR($N27=3,$N27=4,$N27=5,$N27=6),BO57*'4 PEF'!$F$5,IF(OR($N27=7,$N27=8),BO57*'4 PEF'!$F$8,IF($N27=9,BO57*'4 PEF'!$F$7,IF($N27=10,BO57*'4 PEF'!$F$6)))))</f>
        <v>38.523969253552771</v>
      </c>
      <c r="BP27" s="21">
        <f>BP57*'4 PEF'!$F$8</f>
        <v>0</v>
      </c>
      <c r="BQ27" s="21">
        <f>IF($N27=2,BQ57*'4 PEF'!$F$4,IF(OR($N27=3,$N27=4,$N27=5,$N27=6),BQ57*'4 PEF'!$F$5,IF(OR($N27=7,$N27=8),BQ57*'4 PEF'!$F$8,IF($N27=9,BQ57*'4 PEF'!$F$7,IF($N27=10,BQ57*'4 PEF'!$F$6)))))</f>
        <v>16.456459330143542</v>
      </c>
      <c r="BR27" s="21">
        <f>BR57*'4 PEF'!$F$8</f>
        <v>29.307916121214696</v>
      </c>
      <c r="BS27" s="21">
        <f>BS57*'4 PEF'!$F$8</f>
        <v>11.67637747053111</v>
      </c>
      <c r="BT27" s="39">
        <f>BT57*'4 PEF'!$F$8</f>
        <v>-24.141636363636362</v>
      </c>
      <c r="BU27" s="40">
        <f t="shared" si="39"/>
        <v>71.82308581180574</v>
      </c>
    </row>
    <row r="28" spans="1:73" ht="15" customHeight="1" x14ac:dyDescent="0.25">
      <c r="A28" s="195"/>
      <c r="B28" s="18">
        <v>23</v>
      </c>
      <c r="C28" s="26">
        <f>VLOOKUP(M28,[1]aux!$A$2:$B$35,2)</f>
        <v>34</v>
      </c>
      <c r="D28" s="55"/>
      <c r="E28" s="55"/>
      <c r="F28" s="54"/>
      <c r="G28" s="54"/>
      <c r="H28" s="37">
        <f t="shared" si="40"/>
        <v>1</v>
      </c>
      <c r="I28" s="54">
        <v>4</v>
      </c>
      <c r="J28" s="54">
        <v>3</v>
      </c>
      <c r="K28" s="54">
        <v>2</v>
      </c>
      <c r="L28" s="54">
        <v>2</v>
      </c>
      <c r="M28" s="54">
        <f t="shared" si="34"/>
        <v>4322</v>
      </c>
      <c r="N28" s="54">
        <v>8</v>
      </c>
      <c r="O28" s="54">
        <v>0</v>
      </c>
      <c r="P28" s="54">
        <v>1</v>
      </c>
      <c r="Q28" s="54">
        <v>0</v>
      </c>
      <c r="R28" s="54">
        <v>2</v>
      </c>
      <c r="S28" s="54" t="s">
        <v>42</v>
      </c>
      <c r="T28" s="26">
        <f t="shared" si="35"/>
        <v>23</v>
      </c>
      <c r="U28" s="54">
        <v>1</v>
      </c>
      <c r="V28" s="54">
        <v>1</v>
      </c>
      <c r="W28" s="19"/>
      <c r="X28" s="11">
        <f>VLOOKUP($C28,[2]Berlin!$BB$7:$BK$40,5)</f>
        <v>17</v>
      </c>
      <c r="Y28" s="11">
        <f>VLOOKUP($C28,[2]Berlin!$BB$7:$BK$40,6)</f>
        <v>37</v>
      </c>
      <c r="Z28" s="11">
        <f>VLOOKUP($C28,[2]Berlin!$BB$7:$BK$40,7)</f>
        <v>67</v>
      </c>
      <c r="AA28" s="11">
        <f>VLOOKUP($C28,[2]Berlin!$BB$7:$BK$40,8)</f>
        <v>94</v>
      </c>
      <c r="AB28" s="11">
        <f>VLOOKUP($C28,[2]Berlin!$BB$7:$BK$40,9)</f>
        <v>116</v>
      </c>
      <c r="AC28" s="11">
        <f>VLOOKUP($C28,[2]Berlin!$BB$7:$BK$40,10)</f>
        <v>108</v>
      </c>
      <c r="AD28" s="12">
        <f t="shared" si="8"/>
        <v>169</v>
      </c>
      <c r="AE28" s="12">
        <f t="shared" si="9"/>
        <v>167</v>
      </c>
      <c r="AF28" s="12">
        <v>0</v>
      </c>
      <c r="AG28" s="12" t="s">
        <v>38</v>
      </c>
      <c r="AH28" s="12" t="s">
        <v>38</v>
      </c>
      <c r="AI28" s="12">
        <f t="shared" si="10"/>
        <v>133</v>
      </c>
      <c r="AJ28" s="12">
        <v>0</v>
      </c>
      <c r="AK28" s="12">
        <f t="shared" si="11"/>
        <v>148</v>
      </c>
      <c r="AL28" s="12">
        <f t="shared" si="12"/>
        <v>162</v>
      </c>
      <c r="AM28" s="12">
        <f t="shared" si="13"/>
        <v>185</v>
      </c>
      <c r="AN28" s="12">
        <f t="shared" si="14"/>
        <v>184</v>
      </c>
      <c r="AO28" s="14">
        <f t="shared" si="36"/>
        <v>554.41332083676298</v>
      </c>
      <c r="AP28" s="11">
        <f>VLOOKUP($C28,[1]Berlin!$BB$7:$BK$40,5)</f>
        <v>17</v>
      </c>
      <c r="AQ28" s="11">
        <f>VLOOKUP($C28,[1]Berlin!$BB$7:$BK$40,6)</f>
        <v>37</v>
      </c>
      <c r="AR28" s="11">
        <f>VLOOKUP($C28,[1]Berlin!$BB$7:$BK$40,7)</f>
        <v>67</v>
      </c>
      <c r="AS28" s="11">
        <f>VLOOKUP($C28,[1]Berlin!$BB$7:$BK$40,8)</f>
        <v>95</v>
      </c>
      <c r="AT28" s="11">
        <f>VLOOKUP($C28,[1]Berlin!$BB$7:$BK$40,9)</f>
        <v>117</v>
      </c>
      <c r="AU28" s="11">
        <f>VLOOKUP($C28,[1]Berlin!$BB$7:$BK$40,10)</f>
        <v>109</v>
      </c>
      <c r="AV28" s="12">
        <f t="shared" si="15"/>
        <v>170</v>
      </c>
      <c r="AW28" s="12">
        <f t="shared" si="16"/>
        <v>168</v>
      </c>
      <c r="AX28" s="12">
        <v>0</v>
      </c>
      <c r="AY28" s="12" t="s">
        <v>38</v>
      </c>
      <c r="AZ28" s="12" t="s">
        <v>38</v>
      </c>
      <c r="BA28" s="12">
        <f t="shared" si="17"/>
        <v>134</v>
      </c>
      <c r="BB28" s="12">
        <v>0</v>
      </c>
      <c r="BC28" s="12">
        <f t="shared" si="18"/>
        <v>149</v>
      </c>
      <c r="BD28" s="12">
        <f t="shared" si="19"/>
        <v>162</v>
      </c>
      <c r="BE28" s="12">
        <f t="shared" si="20"/>
        <v>186</v>
      </c>
      <c r="BF28" s="12">
        <f t="shared" si="21"/>
        <v>184</v>
      </c>
      <c r="BG28" s="14">
        <f t="shared" si="37"/>
        <v>374.6954418991009</v>
      </c>
      <c r="BH28" s="21">
        <f>IF($N28=2,BH58*'4 PEF'!$F$4,IF(OR($N28=3,$N28=4,$N28=5,$N28=6),BH58*'4 PEF'!$F$5,IF(OR($N28=7,$N28=8),BH58*'4 PEF'!$F$8,IF($N28=9,BH58*'4 PEF'!$F$7,IF($N28=10,BH58*'4 PEF'!$F$6)))))</f>
        <v>22.587492690867204</v>
      </c>
      <c r="BI28" s="21">
        <f>BI58*'4 PEF'!$F$8</f>
        <v>0</v>
      </c>
      <c r="BJ28" s="21">
        <f>IF($N28=2,BJ58*'4 PEF'!$F$4,IF(OR($N28=3,$N28=4,$N28=5,$N28=6),BJ58*'4 PEF'!$F$5,IF(OR($N28=7,$N28=8),BJ58*'4 PEF'!$F$8,IF($N28=9,BJ58*'4 PEF'!$F$7,IF($N28=10,BJ58*'4 PEF'!$F$6)))))</f>
        <v>7.1858774761217896</v>
      </c>
      <c r="BK28" s="21">
        <f>BK58*'4 PEF'!$F$8</f>
        <v>28.498023657140767</v>
      </c>
      <c r="BL28" s="21">
        <f>BL58*'4 PEF'!$F$8</f>
        <v>12.10109604723114</v>
      </c>
      <c r="BM28" s="39">
        <f>BM58*'4 PEF'!$F$8</f>
        <v>-38.22371428571428</v>
      </c>
      <c r="BN28" s="40">
        <f t="shared" si="38"/>
        <v>32.148775585646618</v>
      </c>
      <c r="BO28" s="21">
        <f>IF($N28=2,BO58*'4 PEF'!$F$4,IF(OR($N28=3,$N28=4,$N28=5,$N28=6),BO58*'4 PEF'!$F$5,IF(OR($N28=7,$N28=8),BO58*'4 PEF'!$F$8,IF($N28=9,BO58*'4 PEF'!$F$7,IF($N28=10,BO58*'4 PEF'!$F$6)))))</f>
        <v>25.238088017408707</v>
      </c>
      <c r="BP28" s="21">
        <f>BP58*'4 PEF'!$F$8</f>
        <v>0</v>
      </c>
      <c r="BQ28" s="21">
        <f>IF($N28=2,BQ58*'4 PEF'!$F$4,IF(OR($N28=3,$N28=4,$N28=5,$N28=6),BQ58*'4 PEF'!$F$5,IF(OR($N28=7,$N28=8),BQ58*'4 PEF'!$F$8,IF($N28=9,BQ58*'4 PEF'!$F$7,IF($N28=10,BQ58*'4 PEF'!$F$6)))))</f>
        <v>11.360696320530378</v>
      </c>
      <c r="BR28" s="21">
        <f>BR58*'4 PEF'!$F$8</f>
        <v>29.307916121214696</v>
      </c>
      <c r="BS28" s="21">
        <f>BS58*'4 PEF'!$F$8</f>
        <v>11.67637747053111</v>
      </c>
      <c r="BT28" s="39">
        <f>BT58*'4 PEF'!$F$8</f>
        <v>-24.141636363636362</v>
      </c>
      <c r="BU28" s="40">
        <f t="shared" si="39"/>
        <v>53.441441566048525</v>
      </c>
    </row>
    <row r="29" spans="1:73" ht="15" customHeight="1" x14ac:dyDescent="0.25">
      <c r="A29" s="195"/>
      <c r="B29" s="18">
        <v>24</v>
      </c>
      <c r="C29" s="26">
        <f>VLOOKUP(M29,[1]aux!$A$2:$B$35,2)</f>
        <v>32</v>
      </c>
      <c r="D29" s="55"/>
      <c r="E29" s="55"/>
      <c r="F29" s="54"/>
      <c r="G29" s="54"/>
      <c r="H29" s="37">
        <f t="shared" si="40"/>
        <v>0</v>
      </c>
      <c r="I29" s="54">
        <v>4</v>
      </c>
      <c r="J29" s="54">
        <v>3</v>
      </c>
      <c r="K29" s="54">
        <v>2</v>
      </c>
      <c r="L29" s="54">
        <v>1</v>
      </c>
      <c r="M29" s="54">
        <f t="shared" si="34"/>
        <v>4321</v>
      </c>
      <c r="N29" s="54">
        <v>10</v>
      </c>
      <c r="O29" s="54">
        <v>0</v>
      </c>
      <c r="P29" s="54">
        <v>1</v>
      </c>
      <c r="Q29" s="54">
        <v>0</v>
      </c>
      <c r="R29" s="54">
        <v>2</v>
      </c>
      <c r="S29" s="54" t="s">
        <v>42</v>
      </c>
      <c r="T29" s="26">
        <f t="shared" si="35"/>
        <v>25</v>
      </c>
      <c r="U29" s="54">
        <v>1</v>
      </c>
      <c r="V29" s="54">
        <v>0</v>
      </c>
      <c r="W29" s="19"/>
      <c r="X29" s="11">
        <f>VLOOKUP($C29,[2]Berlin!$BB$7:$BK$40,5)</f>
        <v>17</v>
      </c>
      <c r="Y29" s="11">
        <f>VLOOKUP($C29,[2]Berlin!$BB$7:$BK$40,6)</f>
        <v>37</v>
      </c>
      <c r="Z29" s="11">
        <f>VLOOKUP($C29,[2]Berlin!$BB$7:$BK$40,7)</f>
        <v>67</v>
      </c>
      <c r="AA29" s="11">
        <f>VLOOKUP($C29,[2]Berlin!$BB$7:$BK$40,8)</f>
        <v>94</v>
      </c>
      <c r="AB29" s="11">
        <f>VLOOKUP($C29,[2]Berlin!$BB$7:$BK$40,9)</f>
        <v>116</v>
      </c>
      <c r="AC29" s="11">
        <f>VLOOKUP($C29,[2]Berlin!$BB$7:$BK$40,10)</f>
        <v>108</v>
      </c>
      <c r="AD29" s="12">
        <f t="shared" si="8"/>
        <v>0</v>
      </c>
      <c r="AE29" s="12">
        <f t="shared" si="9"/>
        <v>0</v>
      </c>
      <c r="AF29" s="12">
        <v>0</v>
      </c>
      <c r="AG29" s="12" t="s">
        <v>38</v>
      </c>
      <c r="AH29" s="12" t="s">
        <v>38</v>
      </c>
      <c r="AI29" s="12">
        <f t="shared" si="10"/>
        <v>189</v>
      </c>
      <c r="AJ29" s="12">
        <v>0</v>
      </c>
      <c r="AK29" s="12">
        <f t="shared" si="11"/>
        <v>148</v>
      </c>
      <c r="AL29" s="12">
        <f t="shared" si="12"/>
        <v>162</v>
      </c>
      <c r="AM29" s="12">
        <f t="shared" si="13"/>
        <v>185</v>
      </c>
      <c r="AN29" s="12">
        <f t="shared" si="14"/>
        <v>0</v>
      </c>
      <c r="AO29" s="14">
        <f t="shared" si="36"/>
        <v>465.87298384445717</v>
      </c>
      <c r="AP29" s="11">
        <f>VLOOKUP($C29,[1]Berlin!$BB$7:$BK$40,5)</f>
        <v>17</v>
      </c>
      <c r="AQ29" s="11">
        <f>VLOOKUP($C29,[1]Berlin!$BB$7:$BK$40,6)</f>
        <v>37</v>
      </c>
      <c r="AR29" s="11">
        <f>VLOOKUP($C29,[1]Berlin!$BB$7:$BK$40,7)</f>
        <v>67</v>
      </c>
      <c r="AS29" s="11">
        <f>VLOOKUP($C29,[1]Berlin!$BB$7:$BK$40,8)</f>
        <v>95</v>
      </c>
      <c r="AT29" s="11">
        <f>VLOOKUP($C29,[1]Berlin!$BB$7:$BK$40,9)</f>
        <v>117</v>
      </c>
      <c r="AU29" s="11">
        <f>VLOOKUP($C29,[1]Berlin!$BB$7:$BK$40,10)</f>
        <v>109</v>
      </c>
      <c r="AV29" s="12">
        <f t="shared" si="15"/>
        <v>0</v>
      </c>
      <c r="AW29" s="12">
        <f t="shared" si="16"/>
        <v>0</v>
      </c>
      <c r="AX29" s="12">
        <v>0</v>
      </c>
      <c r="AY29" s="12" t="s">
        <v>38</v>
      </c>
      <c r="AZ29" s="12" t="s">
        <v>38</v>
      </c>
      <c r="BA29" s="12">
        <f t="shared" si="17"/>
        <v>190</v>
      </c>
      <c r="BB29" s="12">
        <v>0</v>
      </c>
      <c r="BC29" s="12">
        <f t="shared" si="18"/>
        <v>149</v>
      </c>
      <c r="BD29" s="12">
        <f t="shared" si="19"/>
        <v>162</v>
      </c>
      <c r="BE29" s="12">
        <f t="shared" si="20"/>
        <v>186</v>
      </c>
      <c r="BF29" s="12">
        <f t="shared" si="21"/>
        <v>0</v>
      </c>
      <c r="BG29" s="14">
        <f t="shared" si="37"/>
        <v>312.07159765885456</v>
      </c>
      <c r="BH29" s="21">
        <f>IF($N29=2,BH59*'4 PEF'!$F$4,IF(OR($N29=3,$N29=4,$N29=5,$N29=6),BH59*'4 PEF'!$F$5,IF(OR($N29=7,$N29=8),BH59*'4 PEF'!$F$8,IF($N29=9,BH59*'4 PEF'!$F$7,IF($N29=10,BH59*'4 PEF'!$F$6)))))</f>
        <v>25.28016690797023</v>
      </c>
      <c r="BI29" s="21">
        <f>BI59*'4 PEF'!$F$8</f>
        <v>0</v>
      </c>
      <c r="BJ29" s="21">
        <f>IF($N29=2,BJ59*'4 PEF'!$F$4,IF(OR($N29=3,$N29=4,$N29=5,$N29=6),BJ59*'4 PEF'!$F$5,IF(OR($N29=7,$N29=8),BJ59*'4 PEF'!$F$8,IF($N29=9,BJ59*'4 PEF'!$F$7,IF($N29=10,BJ59*'4 PEF'!$F$6)))))</f>
        <v>5.4753968253968255</v>
      </c>
      <c r="BK29" s="21">
        <f>BK59*'4 PEF'!$F$8</f>
        <v>28.498023657140767</v>
      </c>
      <c r="BL29" s="21">
        <f>BL59*'4 PEF'!$F$8</f>
        <v>1.0110139072404223</v>
      </c>
      <c r="BM29" s="39">
        <f>BM59*'4 PEF'!$F$8</f>
        <v>0</v>
      </c>
      <c r="BN29" s="40">
        <f t="shared" si="38"/>
        <v>60.264601297748243</v>
      </c>
      <c r="BO29" s="21">
        <f>IF($N29=2,BO59*'4 PEF'!$F$4,IF(OR($N29=3,$N29=4,$N29=5,$N29=6),BO59*'4 PEF'!$F$5,IF(OR($N29=7,$N29=8),BO59*'4 PEF'!$F$8,IF($N29=9,BO59*'4 PEF'!$F$7,IF($N29=10,BO59*'4 PEF'!$F$6)))))</f>
        <v>26.949138556571132</v>
      </c>
      <c r="BP29" s="21">
        <f>BP59*'4 PEF'!$F$8</f>
        <v>0</v>
      </c>
      <c r="BQ29" s="21">
        <f>IF($N29=2,BQ59*'4 PEF'!$F$4,IF(OR($N29=3,$N29=4,$N29=5,$N29=6),BQ59*'4 PEF'!$F$5,IF(OR($N29=7,$N29=8),BQ59*'4 PEF'!$F$8,IF($N29=9,BQ59*'4 PEF'!$F$7,IF($N29=10,BQ59*'4 PEF'!$F$6)))))</f>
        <v>8.6853535353535349</v>
      </c>
      <c r="BR29" s="21">
        <f>BR59*'4 PEF'!$F$8</f>
        <v>29.307916121214696</v>
      </c>
      <c r="BS29" s="21">
        <f>BS59*'4 PEF'!$F$8</f>
        <v>0.93614881621879775</v>
      </c>
      <c r="BT29" s="39">
        <f>BT59*'4 PEF'!$F$8</f>
        <v>0</v>
      </c>
      <c r="BU29" s="40">
        <f t="shared" si="39"/>
        <v>65.878557029358177</v>
      </c>
    </row>
    <row r="30" spans="1:73" ht="15" customHeight="1" x14ac:dyDescent="0.25">
      <c r="A30" s="195"/>
      <c r="B30" s="18">
        <v>25</v>
      </c>
      <c r="C30" s="26">
        <f>VLOOKUP(M30,[1]aux!$A$2:$B$35,2)</f>
        <v>22</v>
      </c>
      <c r="D30" s="55"/>
      <c r="E30" s="55"/>
      <c r="F30" s="54"/>
      <c r="G30" s="54"/>
      <c r="H30" s="37">
        <f t="shared" si="40"/>
        <v>1</v>
      </c>
      <c r="I30" s="54">
        <v>3</v>
      </c>
      <c r="J30" s="54">
        <v>2</v>
      </c>
      <c r="K30" s="54">
        <v>2</v>
      </c>
      <c r="L30" s="54">
        <v>2</v>
      </c>
      <c r="M30" s="54">
        <f t="shared" si="34"/>
        <v>3222</v>
      </c>
      <c r="N30" s="54">
        <v>4</v>
      </c>
      <c r="O30" s="54">
        <v>0</v>
      </c>
      <c r="P30" s="54">
        <v>2</v>
      </c>
      <c r="Q30" s="54">
        <v>0</v>
      </c>
      <c r="R30" s="54">
        <v>2</v>
      </c>
      <c r="S30" s="54" t="s">
        <v>42</v>
      </c>
      <c r="T30" s="26">
        <f t="shared" si="35"/>
        <v>21</v>
      </c>
      <c r="U30" s="54">
        <v>1</v>
      </c>
      <c r="V30" s="54">
        <v>1</v>
      </c>
      <c r="W30" s="19"/>
      <c r="X30" s="11">
        <f>VLOOKUP($C30,[2]Berlin!$BB$7:$BK$40,5)</f>
        <v>15</v>
      </c>
      <c r="Y30" s="11">
        <f>VLOOKUP($C30,[2]Berlin!$BB$7:$BK$40,6)</f>
        <v>35</v>
      </c>
      <c r="Z30" s="11">
        <f>VLOOKUP($C30,[2]Berlin!$BB$7:$BK$40,7)</f>
        <v>65</v>
      </c>
      <c r="AA30" s="11">
        <f>VLOOKUP($C30,[2]Berlin!$BB$7:$BK$40,8)</f>
        <v>92</v>
      </c>
      <c r="AB30" s="11">
        <f>VLOOKUP($C30,[2]Berlin!$BB$7:$BK$40,9)</f>
        <v>116</v>
      </c>
      <c r="AC30" s="11">
        <f>VLOOKUP($C30,[2]Berlin!$BB$7:$BK$40,10)</f>
        <v>108</v>
      </c>
      <c r="AD30" s="12">
        <f t="shared" si="8"/>
        <v>169</v>
      </c>
      <c r="AE30" s="12">
        <f t="shared" si="9"/>
        <v>167</v>
      </c>
      <c r="AF30" s="12">
        <v>0</v>
      </c>
      <c r="AG30" s="12" t="s">
        <v>38</v>
      </c>
      <c r="AH30" s="12" t="s">
        <v>38</v>
      </c>
      <c r="AI30" s="12">
        <f t="shared" si="10"/>
        <v>121</v>
      </c>
      <c r="AJ30" s="12">
        <v>0</v>
      </c>
      <c r="AK30" s="12">
        <f t="shared" si="11"/>
        <v>152</v>
      </c>
      <c r="AL30" s="12">
        <f t="shared" si="12"/>
        <v>162</v>
      </c>
      <c r="AM30" s="12">
        <f t="shared" si="13"/>
        <v>185</v>
      </c>
      <c r="AN30" s="12">
        <f t="shared" si="14"/>
        <v>184</v>
      </c>
      <c r="AO30" s="14">
        <f t="shared" si="36"/>
        <v>568.9705035700423</v>
      </c>
      <c r="AP30" s="11">
        <f>VLOOKUP($C30,[1]Berlin!$BB$7:$BK$40,5)</f>
        <v>15</v>
      </c>
      <c r="AQ30" s="11">
        <f>VLOOKUP($C30,[1]Berlin!$BB$7:$BK$40,6)</f>
        <v>35</v>
      </c>
      <c r="AR30" s="11">
        <f>VLOOKUP($C30,[1]Berlin!$BB$7:$BK$40,7)</f>
        <v>65</v>
      </c>
      <c r="AS30" s="11">
        <f>VLOOKUP($C30,[1]Berlin!$BB$7:$BK$40,8)</f>
        <v>93</v>
      </c>
      <c r="AT30" s="11">
        <f>VLOOKUP($C30,[1]Berlin!$BB$7:$BK$40,9)</f>
        <v>117</v>
      </c>
      <c r="AU30" s="11">
        <f>VLOOKUP($C30,[1]Berlin!$BB$7:$BK$40,10)</f>
        <v>109</v>
      </c>
      <c r="AV30" s="12">
        <f t="shared" si="15"/>
        <v>170</v>
      </c>
      <c r="AW30" s="12">
        <f t="shared" si="16"/>
        <v>168</v>
      </c>
      <c r="AX30" s="12">
        <v>0</v>
      </c>
      <c r="AY30" s="12" t="s">
        <v>38</v>
      </c>
      <c r="AZ30" s="12" t="s">
        <v>38</v>
      </c>
      <c r="BA30" s="12">
        <f t="shared" si="17"/>
        <v>122</v>
      </c>
      <c r="BB30" s="12">
        <v>0</v>
      </c>
      <c r="BC30" s="12">
        <f t="shared" si="18"/>
        <v>153</v>
      </c>
      <c r="BD30" s="12">
        <f t="shared" si="19"/>
        <v>162</v>
      </c>
      <c r="BE30" s="12">
        <f t="shared" si="20"/>
        <v>186</v>
      </c>
      <c r="BF30" s="12">
        <f t="shared" si="21"/>
        <v>184</v>
      </c>
      <c r="BG30" s="14">
        <f t="shared" si="37"/>
        <v>433.42266820812119</v>
      </c>
      <c r="BH30" s="21">
        <f>IF($N30=2,BH60*'4 PEF'!$F$4,IF(OR($N30=3,$N30=4,$N30=5,$N30=6),BH60*'4 PEF'!$F$5,IF(OR($N30=7,$N30=8),BH60*'4 PEF'!$F$8,IF($N30=9,BH60*'4 PEF'!$F$7,IF($N30=10,BH60*'4 PEF'!$F$6)))))</f>
        <v>41.960606354168036</v>
      </c>
      <c r="BI30" s="21">
        <f>BI60*'4 PEF'!$F$8</f>
        <v>0</v>
      </c>
      <c r="BJ30" s="21">
        <f>IF($N30=2,BJ60*'4 PEF'!$F$4,IF(OR($N30=3,$N30=4,$N30=5,$N30=6),BJ60*'4 PEF'!$F$5,IF(OR($N30=7,$N30=8),BJ60*'4 PEF'!$F$8,IF($N30=9,BJ60*'4 PEF'!$F$7,IF($N30=10,BJ60*'4 PEF'!$F$6)))))</f>
        <v>10.374436090225565</v>
      </c>
      <c r="BK30" s="21">
        <f>BK60*'4 PEF'!$F$8</f>
        <v>28.498023657140767</v>
      </c>
      <c r="BL30" s="21">
        <f>BL60*'4 PEF'!$F$8</f>
        <v>12.140061636123187</v>
      </c>
      <c r="BM30" s="39">
        <f>BM60*'4 PEF'!$F$8</f>
        <v>-38.22371428571428</v>
      </c>
      <c r="BN30" s="40">
        <f t="shared" si="38"/>
        <v>54.749413451943283</v>
      </c>
      <c r="BO30" s="21">
        <f>IF($N30=2,BO60*'4 PEF'!$F$4,IF(OR($N30=3,$N30=4,$N30=5,$N30=6),BO60*'4 PEF'!$F$5,IF(OR($N30=7,$N30=8),BO60*'4 PEF'!$F$8,IF($N30=9,BO60*'4 PEF'!$F$7,IF($N30=10,BO60*'4 PEF'!$F$6)))))</f>
        <v>43.19558840563333</v>
      </c>
      <c r="BP30" s="21">
        <f>BP60*'4 PEF'!$F$8</f>
        <v>0</v>
      </c>
      <c r="BQ30" s="21">
        <f>IF($N30=2,BQ60*'4 PEF'!$F$4,IF(OR($N30=3,$N30=4,$N30=5,$N30=6),BQ60*'4 PEF'!$F$5,IF(OR($N30=7,$N30=8),BQ60*'4 PEF'!$F$8,IF($N30=9,BQ60*'4 PEF'!$F$7,IF($N30=10,BQ60*'4 PEF'!$F$6)))))</f>
        <v>16.456459330143542</v>
      </c>
      <c r="BR30" s="21">
        <f>BR60*'4 PEF'!$F$8</f>
        <v>29.307916121214696</v>
      </c>
      <c r="BS30" s="21">
        <f>BS60*'4 PEF'!$F$8</f>
        <v>11.693033072058981</v>
      </c>
      <c r="BT30" s="39">
        <f>BT60*'4 PEF'!$F$8</f>
        <v>-24.141636363636362</v>
      </c>
      <c r="BU30" s="40">
        <f t="shared" si="39"/>
        <v>76.511360565414194</v>
      </c>
    </row>
    <row r="31" spans="1:73" ht="15" customHeight="1" x14ac:dyDescent="0.25">
      <c r="A31" s="195"/>
      <c r="B31" s="18">
        <v>26</v>
      </c>
      <c r="C31" s="26">
        <f>VLOOKUP(M31,[1]aux!$A$2:$B$35,2)</f>
        <v>32</v>
      </c>
      <c r="D31" s="55"/>
      <c r="E31" s="55"/>
      <c r="F31" s="54"/>
      <c r="G31" s="54"/>
      <c r="H31" s="37">
        <f t="shared" si="40"/>
        <v>0</v>
      </c>
      <c r="I31" s="54">
        <v>4</v>
      </c>
      <c r="J31" s="54">
        <v>3</v>
      </c>
      <c r="K31" s="54">
        <v>2</v>
      </c>
      <c r="L31" s="54">
        <v>1</v>
      </c>
      <c r="M31" s="54">
        <f t="shared" si="34"/>
        <v>4321</v>
      </c>
      <c r="N31" s="54">
        <v>8</v>
      </c>
      <c r="O31" s="54">
        <v>0</v>
      </c>
      <c r="P31" s="54">
        <v>1</v>
      </c>
      <c r="Q31" s="54">
        <v>0</v>
      </c>
      <c r="R31" s="54">
        <v>2</v>
      </c>
      <c r="S31" s="54" t="s">
        <v>42</v>
      </c>
      <c r="T31" s="26">
        <f t="shared" si="35"/>
        <v>23</v>
      </c>
      <c r="U31" s="54">
        <v>1</v>
      </c>
      <c r="V31" s="54">
        <v>1</v>
      </c>
      <c r="W31" s="19"/>
      <c r="X31" s="11">
        <f>VLOOKUP($C31,[2]Berlin!$BB$7:$BK$40,5)</f>
        <v>17</v>
      </c>
      <c r="Y31" s="11">
        <f>VLOOKUP($C31,[2]Berlin!$BB$7:$BK$40,6)</f>
        <v>37</v>
      </c>
      <c r="Z31" s="11">
        <f>VLOOKUP($C31,[2]Berlin!$BB$7:$BK$40,7)</f>
        <v>67</v>
      </c>
      <c r="AA31" s="11">
        <f>VLOOKUP($C31,[2]Berlin!$BB$7:$BK$40,8)</f>
        <v>94</v>
      </c>
      <c r="AB31" s="11">
        <f>VLOOKUP($C31,[2]Berlin!$BB$7:$BK$40,9)</f>
        <v>116</v>
      </c>
      <c r="AC31" s="11">
        <f>VLOOKUP($C31,[2]Berlin!$BB$7:$BK$40,10)</f>
        <v>108</v>
      </c>
      <c r="AD31" s="12">
        <f t="shared" si="8"/>
        <v>0</v>
      </c>
      <c r="AE31" s="12">
        <f t="shared" si="9"/>
        <v>0</v>
      </c>
      <c r="AF31" s="12">
        <v>0</v>
      </c>
      <c r="AG31" s="12" t="s">
        <v>38</v>
      </c>
      <c r="AH31" s="12" t="s">
        <v>38</v>
      </c>
      <c r="AI31" s="12">
        <f t="shared" si="10"/>
        <v>133</v>
      </c>
      <c r="AJ31" s="12">
        <v>0</v>
      </c>
      <c r="AK31" s="12">
        <f t="shared" si="11"/>
        <v>148</v>
      </c>
      <c r="AL31" s="12">
        <f t="shared" si="12"/>
        <v>162</v>
      </c>
      <c r="AM31" s="12">
        <f t="shared" si="13"/>
        <v>185</v>
      </c>
      <c r="AN31" s="12">
        <f t="shared" si="14"/>
        <v>184</v>
      </c>
      <c r="AO31" s="14">
        <f t="shared" si="36"/>
        <v>542.41332083676298</v>
      </c>
      <c r="AP31" s="11">
        <f>VLOOKUP($C31,[1]Berlin!$BB$7:$BK$40,5)</f>
        <v>17</v>
      </c>
      <c r="AQ31" s="11">
        <f>VLOOKUP($C31,[1]Berlin!$BB$7:$BK$40,6)</f>
        <v>37</v>
      </c>
      <c r="AR31" s="11">
        <f>VLOOKUP($C31,[1]Berlin!$BB$7:$BK$40,7)</f>
        <v>67</v>
      </c>
      <c r="AS31" s="11">
        <f>VLOOKUP($C31,[1]Berlin!$BB$7:$BK$40,8)</f>
        <v>95</v>
      </c>
      <c r="AT31" s="11">
        <f>VLOOKUP($C31,[1]Berlin!$BB$7:$BK$40,9)</f>
        <v>117</v>
      </c>
      <c r="AU31" s="11">
        <f>VLOOKUP($C31,[1]Berlin!$BB$7:$BK$40,10)</f>
        <v>109</v>
      </c>
      <c r="AV31" s="12">
        <f t="shared" si="15"/>
        <v>0</v>
      </c>
      <c r="AW31" s="12">
        <f t="shared" si="16"/>
        <v>0</v>
      </c>
      <c r="AX31" s="12">
        <v>0</v>
      </c>
      <c r="AY31" s="12" t="s">
        <v>38</v>
      </c>
      <c r="AZ31" s="12" t="s">
        <v>38</v>
      </c>
      <c r="BA31" s="12">
        <f t="shared" si="17"/>
        <v>134</v>
      </c>
      <c r="BB31" s="12">
        <v>0</v>
      </c>
      <c r="BC31" s="12">
        <f t="shared" si="18"/>
        <v>149</v>
      </c>
      <c r="BD31" s="12">
        <f t="shared" si="19"/>
        <v>162</v>
      </c>
      <c r="BE31" s="12">
        <f t="shared" si="20"/>
        <v>186</v>
      </c>
      <c r="BF31" s="12">
        <f t="shared" si="21"/>
        <v>184</v>
      </c>
      <c r="BG31" s="14">
        <f t="shared" si="37"/>
        <v>361.18998735364636</v>
      </c>
      <c r="BH31" s="21">
        <f>IF($N31=2,BH61*'4 PEF'!$F$4,IF(OR($N31=3,$N31=4,$N31=5,$N31=6),BH61*'4 PEF'!$F$5,IF(OR($N31=7,$N31=8),BH61*'4 PEF'!$F$8,IF($N31=9,BH61*'4 PEF'!$F$7,IF($N31=10,BH61*'4 PEF'!$F$6)))))</f>
        <v>32.27186556507089</v>
      </c>
      <c r="BI31" s="21">
        <f>BI61*'4 PEF'!$F$8</f>
        <v>0</v>
      </c>
      <c r="BJ31" s="21">
        <f>IF($N31=2,BJ61*'4 PEF'!$F$4,IF(OR($N31=3,$N31=4,$N31=5,$N31=6),BJ61*'4 PEF'!$F$5,IF(OR($N31=7,$N31=8),BJ61*'4 PEF'!$F$8,IF($N31=9,BJ61*'4 PEF'!$F$7,IF($N31=10,BJ61*'4 PEF'!$F$6)))))</f>
        <v>6.9897192889542419</v>
      </c>
      <c r="BK31" s="21">
        <f>BK61*'4 PEF'!$F$8</f>
        <v>28.498023657140767</v>
      </c>
      <c r="BL31" s="21">
        <f>BL61*'4 PEF'!$F$8</f>
        <v>1.0110139072404223</v>
      </c>
      <c r="BM31" s="39">
        <f>BM61*'4 PEF'!$F$8</f>
        <v>-38.22371428571428</v>
      </c>
      <c r="BN31" s="40">
        <f t="shared" si="38"/>
        <v>30.546908132692039</v>
      </c>
      <c r="BO31" s="21">
        <f>IF($N31=2,BO61*'4 PEF'!$F$4,IF(OR($N31=3,$N31=4,$N31=5,$N31=6),BO61*'4 PEF'!$F$5,IF(OR($N31=7,$N31=8),BO61*'4 PEF'!$F$8,IF($N31=9,BO61*'4 PEF'!$F$7,IF($N31=10,BO61*'4 PEF'!$F$6)))))</f>
        <v>34.087512172962981</v>
      </c>
      <c r="BP31" s="21">
        <f>BP61*'4 PEF'!$F$8</f>
        <v>0</v>
      </c>
      <c r="BQ31" s="21">
        <f>IF($N31=2,BQ61*'4 PEF'!$F$4,IF(OR($N31=3,$N31=4,$N31=5,$N31=6),BQ61*'4 PEF'!$F$5,IF(OR($N31=7,$N31=8),BQ61*'4 PEF'!$F$8,IF($N31=9,BQ61*'4 PEF'!$F$7,IF($N31=10,BQ61*'4 PEF'!$F$6)))))</f>
        <v>10.985957630569994</v>
      </c>
      <c r="BR31" s="21">
        <f>BR61*'4 PEF'!$F$8</f>
        <v>29.307916121214696</v>
      </c>
      <c r="BS31" s="21">
        <f>BS61*'4 PEF'!$F$8</f>
        <v>0.93614881621879775</v>
      </c>
      <c r="BT31" s="39">
        <f>BT61*'4 PEF'!$F$8</f>
        <v>-24.141636363636362</v>
      </c>
      <c r="BU31" s="40">
        <f t="shared" si="39"/>
        <v>51.1758983773301</v>
      </c>
    </row>
    <row r="32" spans="1:73" ht="15" customHeight="1" x14ac:dyDescent="0.25">
      <c r="A32" s="196"/>
      <c r="B32" s="18">
        <v>27</v>
      </c>
      <c r="C32" s="26"/>
      <c r="D32" s="55"/>
      <c r="E32" s="55"/>
      <c r="F32" s="54"/>
      <c r="G32" s="54"/>
      <c r="H32" s="37"/>
      <c r="I32" s="54"/>
      <c r="J32" s="54"/>
      <c r="K32" s="54"/>
      <c r="L32" s="54"/>
      <c r="M32" s="54"/>
      <c r="N32" s="55"/>
      <c r="O32" s="55"/>
      <c r="P32" s="54"/>
      <c r="Q32" s="54"/>
      <c r="R32" s="54"/>
      <c r="S32" s="54"/>
      <c r="T32" s="26"/>
      <c r="U32" s="54"/>
      <c r="V32" s="54"/>
      <c r="W32" s="8"/>
      <c r="X32" s="11" t="e">
        <f>VLOOKUP($C32,[2]Berlin!$BB$7:$BK$40,5)</f>
        <v>#N/A</v>
      </c>
      <c r="Y32" s="11" t="e">
        <f>VLOOKUP($C32,[2]Berlin!$BB$7:$BK$40,6)</f>
        <v>#N/A</v>
      </c>
      <c r="Z32" s="11" t="e">
        <f>VLOOKUP($C32,[2]Berlin!$BB$7:$BK$40,7)</f>
        <v>#N/A</v>
      </c>
      <c r="AA32" s="11" t="e">
        <f>VLOOKUP($C32,[2]Berlin!$BB$7:$BK$40,8)</f>
        <v>#N/A</v>
      </c>
      <c r="AB32" s="11" t="e">
        <f>VLOOKUP($C32,[2]Berlin!$BB$7:$BK$40,9)</f>
        <v>#N/A</v>
      </c>
      <c r="AC32" s="11" t="e">
        <f>VLOOKUP($C32,[2]Berlin!$BB$7:$BK$40,10)</f>
        <v>#N/A</v>
      </c>
      <c r="AD32" s="12">
        <f t="shared" si="8"/>
        <v>0</v>
      </c>
      <c r="AE32" s="12">
        <f t="shared" si="9"/>
        <v>0</v>
      </c>
      <c r="AF32" s="12">
        <v>0</v>
      </c>
      <c r="AG32" s="12" t="s">
        <v>38</v>
      </c>
      <c r="AH32" s="12" t="s">
        <v>38</v>
      </c>
      <c r="AI32" s="12">
        <f t="shared" si="10"/>
        <v>0</v>
      </c>
      <c r="AJ32" s="12">
        <v>0</v>
      </c>
      <c r="AK32" s="12">
        <f t="shared" si="11"/>
        <v>0</v>
      </c>
      <c r="AL32" s="12" t="b">
        <f t="shared" si="12"/>
        <v>0</v>
      </c>
      <c r="AM32" s="12">
        <f t="shared" si="13"/>
        <v>0</v>
      </c>
      <c r="AN32" s="12">
        <f t="shared" si="14"/>
        <v>0</v>
      </c>
      <c r="AO32" s="14" t="e">
        <f t="shared" si="36"/>
        <v>#N/A</v>
      </c>
      <c r="AP32" s="11" t="e">
        <f>VLOOKUP($C32,[1]Berlin!$BB$7:$BK$40,5)</f>
        <v>#N/A</v>
      </c>
      <c r="AQ32" s="11" t="e">
        <f>VLOOKUP($C32,[1]Berlin!$BB$7:$BK$40,6)</f>
        <v>#N/A</v>
      </c>
      <c r="AR32" s="11" t="e">
        <f>VLOOKUP($C32,[1]Berlin!$BB$7:$BK$40,7)</f>
        <v>#N/A</v>
      </c>
      <c r="AS32" s="11" t="e">
        <f>VLOOKUP($C32,[1]Berlin!$BB$7:$BK$40,8)</f>
        <v>#N/A</v>
      </c>
      <c r="AT32" s="11" t="e">
        <f>VLOOKUP($C32,[1]Berlin!$BB$7:$BK$40,9)</f>
        <v>#N/A</v>
      </c>
      <c r="AU32" s="11" t="e">
        <f>VLOOKUP($C32,[1]Berlin!$BB$7:$BK$40,10)</f>
        <v>#N/A</v>
      </c>
      <c r="AV32" s="12">
        <f t="shared" si="15"/>
        <v>0</v>
      </c>
      <c r="AW32" s="12">
        <f t="shared" si="16"/>
        <v>0</v>
      </c>
      <c r="AX32" s="12">
        <v>0</v>
      </c>
      <c r="AY32" s="12" t="s">
        <v>38</v>
      </c>
      <c r="AZ32" s="12" t="s">
        <v>38</v>
      </c>
      <c r="BA32" s="12">
        <f t="shared" si="17"/>
        <v>0</v>
      </c>
      <c r="BB32" s="12">
        <v>0</v>
      </c>
      <c r="BC32" s="12">
        <f t="shared" si="18"/>
        <v>0</v>
      </c>
      <c r="BD32" s="12" t="b">
        <f t="shared" si="19"/>
        <v>0</v>
      </c>
      <c r="BE32" s="12">
        <f t="shared" si="20"/>
        <v>0</v>
      </c>
      <c r="BF32" s="12">
        <f t="shared" si="21"/>
        <v>0</v>
      </c>
      <c r="BG32" s="14" t="e">
        <f t="shared" si="37"/>
        <v>#N/A</v>
      </c>
      <c r="BH32" s="21" t="b">
        <f>IF($N32=2,BH62*'4 PEF'!$F$4,IF(OR($N32=3,$N32=4,$N32=5,$N32=6),BH62*'4 PEF'!$F$5,IF(OR($N32=7,$N32=8),BH62*'4 PEF'!$F$8,IF($N32=9,BH62*'4 PEF'!$F$7,IF($N32=10,BH62*'4 PEF'!$F$6)))))</f>
        <v>0</v>
      </c>
      <c r="BI32" s="21" t="e">
        <f>BI62*'4 PEF'!$F$8</f>
        <v>#N/A</v>
      </c>
      <c r="BJ32" s="21" t="b">
        <f>IF($N32=2,BJ62*'4 PEF'!$F$4,IF(OR($N32=3,$N32=4,$N32=5,$N32=6),BJ62*'4 PEF'!$F$5,IF(OR($N32=7,$N32=8),BJ62*'4 PEF'!$F$8,IF($N32=9,BJ62*'4 PEF'!$F$7,IF($N32=10,BJ62*'4 PEF'!$F$6)))))</f>
        <v>0</v>
      </c>
      <c r="BK32" s="21" t="e">
        <f>BK62*'4 PEF'!$F$8</f>
        <v>#N/A</v>
      </c>
      <c r="BL32" s="21" t="e">
        <f>BL62*'4 PEF'!$F$8</f>
        <v>#N/A</v>
      </c>
      <c r="BM32" s="39">
        <f>BM62*'4 PEF'!$F$8</f>
        <v>0</v>
      </c>
      <c r="BN32" s="40" t="e">
        <f t="shared" si="38"/>
        <v>#N/A</v>
      </c>
      <c r="BO32" s="21" t="b">
        <f>IF($N32=2,BO62*'4 PEF'!$F$4,IF(OR($N32=3,$N32=4,$N32=5,$N32=6),BO62*'4 PEF'!$F$5,IF(OR($N32=7,$N32=8),BO62*'4 PEF'!$F$8,IF($N32=9,BO62*'4 PEF'!$F$7,IF($N32=10,BO62*'4 PEF'!$F$6)))))</f>
        <v>0</v>
      </c>
      <c r="BP32" s="21" t="e">
        <f>BP62*'4 PEF'!$F$8</f>
        <v>#N/A</v>
      </c>
      <c r="BQ32" s="21" t="b">
        <f>IF($N32=2,BQ62*'4 PEF'!$F$4,IF(OR($N32=3,$N32=4,$N32=5,$N32=6),BQ62*'4 PEF'!$F$5,IF(OR($N32=7,$N32=8),BQ62*'4 PEF'!$F$8,IF($N32=9,BQ62*'4 PEF'!$F$7,IF($N32=10,BQ62*'4 PEF'!$F$6)))))</f>
        <v>0</v>
      </c>
      <c r="BR32" s="21" t="e">
        <f>BR62*'4 PEF'!$F$8</f>
        <v>#N/A</v>
      </c>
      <c r="BS32" s="21" t="e">
        <f>BS62*'4 PEF'!$F$8</f>
        <v>#N/A</v>
      </c>
      <c r="BT32" s="39">
        <f>BT62*'4 PEF'!$F$8</f>
        <v>0</v>
      </c>
      <c r="BU32" s="40" t="e">
        <f t="shared" si="39"/>
        <v>#N/A</v>
      </c>
    </row>
    <row r="33" spans="1:73" ht="27" customHeight="1" x14ac:dyDescent="0.25">
      <c r="A33" s="30"/>
      <c r="B33" s="31"/>
      <c r="C33" s="31"/>
      <c r="D33" s="31"/>
      <c r="E33" s="31"/>
      <c r="F33" s="31"/>
      <c r="G33" s="31"/>
      <c r="H33" s="31"/>
      <c r="I33" s="31"/>
      <c r="J33" s="31"/>
      <c r="K33" s="31"/>
      <c r="L33" s="31"/>
      <c r="M33" s="31"/>
      <c r="N33" s="31"/>
      <c r="O33" s="31"/>
      <c r="P33" s="31"/>
      <c r="Q33" s="31"/>
      <c r="R33" s="31"/>
      <c r="S33" s="31"/>
      <c r="T33" s="31"/>
      <c r="U33" s="31"/>
      <c r="V33" s="31"/>
      <c r="W33" s="32"/>
      <c r="X33" s="31"/>
      <c r="Y33" s="31"/>
      <c r="Z33" s="31"/>
      <c r="AA33" s="31"/>
      <c r="AB33" s="31"/>
      <c r="AC33" s="31"/>
      <c r="AD33" s="31"/>
      <c r="AE33" s="31"/>
      <c r="AF33" s="31"/>
      <c r="AG33" s="31"/>
      <c r="AH33" s="31"/>
      <c r="AI33" s="31"/>
      <c r="AJ33" s="31"/>
      <c r="AK33" s="31"/>
      <c r="AL33" s="31"/>
      <c r="AM33" s="31"/>
      <c r="AN33" s="31"/>
      <c r="AO33" s="33"/>
      <c r="AP33" s="31"/>
      <c r="AQ33" s="31"/>
      <c r="AR33" s="31"/>
      <c r="AS33" s="31"/>
      <c r="AT33" s="31"/>
      <c r="AU33" s="31"/>
      <c r="AV33" s="31"/>
      <c r="AW33" s="31"/>
      <c r="AX33" s="31"/>
      <c r="AY33" s="31"/>
      <c r="AZ33" s="31"/>
      <c r="BA33" s="31"/>
      <c r="BB33" s="31"/>
      <c r="BC33" s="31"/>
      <c r="BD33" s="31"/>
      <c r="BE33" s="31"/>
      <c r="BF33" s="31"/>
      <c r="BG33" s="33"/>
      <c r="BH33" s="34"/>
      <c r="BI33" s="34"/>
      <c r="BJ33" s="34"/>
      <c r="BK33" s="34"/>
      <c r="BL33" s="34"/>
      <c r="BM33" s="34"/>
      <c r="BN33" s="34"/>
      <c r="BO33" s="34"/>
      <c r="BP33" s="34"/>
      <c r="BQ33" s="34"/>
      <c r="BR33" s="34"/>
      <c r="BS33" s="34"/>
      <c r="BT33" s="34"/>
      <c r="BU33" s="34"/>
    </row>
    <row r="34" spans="1:73" ht="15.75" thickBot="1" x14ac:dyDescent="0.3">
      <c r="BH34" s="178" t="s">
        <v>106</v>
      </c>
      <c r="BI34" s="179"/>
      <c r="BJ34" s="179"/>
      <c r="BK34" s="179"/>
      <c r="BL34" s="179"/>
      <c r="BM34" s="179"/>
      <c r="BN34" s="184"/>
      <c r="BO34" s="178" t="s">
        <v>107</v>
      </c>
      <c r="BP34" s="179"/>
      <c r="BQ34" s="179"/>
      <c r="BR34" s="179"/>
      <c r="BS34" s="179"/>
      <c r="BT34" s="179"/>
      <c r="BU34" s="184"/>
    </row>
    <row r="35" spans="1:73" ht="32.25" customHeight="1" thickTop="1" thickBot="1" x14ac:dyDescent="0.3">
      <c r="B35" s="28" t="s">
        <v>1</v>
      </c>
      <c r="C35" s="28" t="s">
        <v>51</v>
      </c>
      <c r="D35" s="29" t="s">
        <v>47</v>
      </c>
      <c r="E35" s="29" t="s">
        <v>48</v>
      </c>
      <c r="F35" s="29" t="s">
        <v>49</v>
      </c>
      <c r="G35" s="29" t="s">
        <v>24</v>
      </c>
      <c r="H35" s="29" t="s">
        <v>13</v>
      </c>
      <c r="I35" s="28" t="s">
        <v>19</v>
      </c>
      <c r="J35" s="28" t="s">
        <v>12</v>
      </c>
      <c r="K35" s="28" t="s">
        <v>34</v>
      </c>
      <c r="L35" s="28" t="s">
        <v>13</v>
      </c>
      <c r="M35" s="29"/>
      <c r="N35" s="29" t="s">
        <v>17</v>
      </c>
      <c r="O35" s="29" t="s">
        <v>18</v>
      </c>
      <c r="P35" s="29" t="s">
        <v>53</v>
      </c>
      <c r="Q35" s="29" t="s">
        <v>54</v>
      </c>
      <c r="R35" s="29" t="s">
        <v>34</v>
      </c>
      <c r="S35" s="29" t="s">
        <v>24</v>
      </c>
      <c r="T35" s="57" t="s">
        <v>20</v>
      </c>
      <c r="U35" s="57" t="s">
        <v>92</v>
      </c>
      <c r="V35" s="57" t="s">
        <v>93</v>
      </c>
      <c r="W35" s="10"/>
      <c r="X35" s="13" t="s">
        <v>11</v>
      </c>
      <c r="Y35" s="13" t="s">
        <v>12</v>
      </c>
      <c r="Z35" s="13" t="s">
        <v>14</v>
      </c>
      <c r="AA35" s="13" t="s">
        <v>15</v>
      </c>
      <c r="AB35" s="13" t="s">
        <v>21</v>
      </c>
      <c r="AC35" s="13" t="s">
        <v>23</v>
      </c>
      <c r="AD35" s="13" t="s">
        <v>100</v>
      </c>
      <c r="AE35" s="13" t="s">
        <v>101</v>
      </c>
      <c r="AF35" s="13" t="s">
        <v>24</v>
      </c>
      <c r="AG35" s="13" t="s">
        <v>108</v>
      </c>
      <c r="AH35" s="13" t="s">
        <v>109</v>
      </c>
      <c r="AI35" s="13" t="s">
        <v>17</v>
      </c>
      <c r="AJ35" s="13" t="s">
        <v>18</v>
      </c>
      <c r="AK35" s="13" t="s">
        <v>19</v>
      </c>
      <c r="AL35" s="13" t="s">
        <v>102</v>
      </c>
      <c r="AM35" s="13" t="s">
        <v>99</v>
      </c>
      <c r="AN35" s="13" t="s">
        <v>16</v>
      </c>
      <c r="AO35" s="16" t="s">
        <v>191</v>
      </c>
      <c r="AP35" s="13" t="s">
        <v>25</v>
      </c>
      <c r="AQ35" s="13" t="s">
        <v>26</v>
      </c>
      <c r="AR35" s="13" t="s">
        <v>27</v>
      </c>
      <c r="AS35" s="13" t="s">
        <v>28</v>
      </c>
      <c r="AT35" s="13" t="s">
        <v>21</v>
      </c>
      <c r="AU35" s="13" t="s">
        <v>23</v>
      </c>
      <c r="AV35" s="13" t="s">
        <v>116</v>
      </c>
      <c r="AW35" s="13" t="s">
        <v>117</v>
      </c>
      <c r="AX35" s="13" t="s">
        <v>24</v>
      </c>
      <c r="AY35" s="13"/>
      <c r="AZ35" s="13"/>
      <c r="BA35" s="13" t="s">
        <v>118</v>
      </c>
      <c r="BB35" s="13" t="s">
        <v>18</v>
      </c>
      <c r="BC35" s="13" t="s">
        <v>31</v>
      </c>
      <c r="BD35" s="13" t="s">
        <v>102</v>
      </c>
      <c r="BE35" s="13" t="s">
        <v>119</v>
      </c>
      <c r="BF35" s="13" t="s">
        <v>16</v>
      </c>
      <c r="BG35" s="16" t="s">
        <v>192</v>
      </c>
      <c r="BH35" s="62" t="s">
        <v>33</v>
      </c>
      <c r="BI35" s="62" t="s">
        <v>34</v>
      </c>
      <c r="BJ35" s="62" t="s">
        <v>20</v>
      </c>
      <c r="BK35" s="62" t="s">
        <v>24</v>
      </c>
      <c r="BL35" s="62" t="s">
        <v>35</v>
      </c>
      <c r="BM35" s="62" t="s">
        <v>36</v>
      </c>
      <c r="BN35" s="62" t="s">
        <v>38</v>
      </c>
      <c r="BO35" s="62" t="s">
        <v>33</v>
      </c>
      <c r="BP35" s="62" t="s">
        <v>34</v>
      </c>
      <c r="BQ35" s="62" t="s">
        <v>20</v>
      </c>
      <c r="BR35" s="62" t="s">
        <v>24</v>
      </c>
      <c r="BS35" s="62" t="s">
        <v>35</v>
      </c>
      <c r="BT35" s="62" t="s">
        <v>36</v>
      </c>
      <c r="BU35" s="62" t="s">
        <v>38</v>
      </c>
    </row>
    <row r="36" spans="1:73" ht="15" customHeight="1" x14ac:dyDescent="0.25">
      <c r="A36" s="194">
        <v>2010</v>
      </c>
      <c r="B36" s="17">
        <v>1</v>
      </c>
      <c r="C36" s="26">
        <f t="shared" ref="C36:W36" si="41">IF(C6="","",C6)</f>
        <v>1</v>
      </c>
      <c r="D36" s="54" t="str">
        <f t="shared" si="41"/>
        <v>-</v>
      </c>
      <c r="E36" s="54" t="str">
        <f t="shared" si="41"/>
        <v>o</v>
      </c>
      <c r="F36" s="54" t="str">
        <f t="shared" si="41"/>
        <v>o</v>
      </c>
      <c r="G36" s="54" t="str">
        <f t="shared" si="41"/>
        <v>o</v>
      </c>
      <c r="H36" s="54">
        <f t="shared" si="41"/>
        <v>0</v>
      </c>
      <c r="I36" s="54">
        <f t="shared" si="41"/>
        <v>1</v>
      </c>
      <c r="J36" s="54">
        <f t="shared" si="41"/>
        <v>1</v>
      </c>
      <c r="K36" s="54">
        <f t="shared" si="41"/>
        <v>1</v>
      </c>
      <c r="L36" s="54">
        <f t="shared" si="41"/>
        <v>1</v>
      </c>
      <c r="M36" s="54">
        <f t="shared" si="41"/>
        <v>1111</v>
      </c>
      <c r="N36" s="54">
        <f t="shared" si="41"/>
        <v>2</v>
      </c>
      <c r="O36" s="54">
        <f t="shared" si="41"/>
        <v>0</v>
      </c>
      <c r="P36" s="54">
        <f t="shared" si="41"/>
        <v>2</v>
      </c>
      <c r="Q36" s="54">
        <f t="shared" si="41"/>
        <v>0</v>
      </c>
      <c r="R36" s="54">
        <f t="shared" si="41"/>
        <v>1</v>
      </c>
      <c r="S36" s="54" t="str">
        <f t="shared" si="41"/>
        <v>o</v>
      </c>
      <c r="T36" s="26">
        <f t="shared" si="41"/>
        <v>14</v>
      </c>
      <c r="U36" s="54">
        <f t="shared" si="41"/>
        <v>0</v>
      </c>
      <c r="V36" s="54">
        <f t="shared" si="41"/>
        <v>0</v>
      </c>
      <c r="W36" s="7" t="str">
        <f t="shared" si="41"/>
        <v/>
      </c>
      <c r="X36" s="23">
        <f>IF(X6&gt;0,VLOOKUP(X6,'[3]2010_Envelope'!$BH$6:$CR$128,26),"")</f>
        <v>39.599742857142857</v>
      </c>
      <c r="Y36" s="23">
        <f>IF(Y6&gt;0,VLOOKUP(Y6,'[3]2010_Envelope'!$BH$6:$CR$128,26),"")</f>
        <v>25.224900000000005</v>
      </c>
      <c r="Z36" s="23" t="str">
        <f>IF(Z6&gt;0,VLOOKUP(Z6,'[3]2010_Envelope'!$BH$6:$CR$128,26),"")</f>
        <v/>
      </c>
      <c r="AA36" s="23">
        <f>IF(AA6&gt;0,VLOOKUP(AA6,'[3]2010_Envelope'!$BH$6:$CR$128,26),"")</f>
        <v>19.283657142857145</v>
      </c>
      <c r="AB36" s="23" t="str">
        <f>IF(AB6&gt;0,VLOOKUP(AB6,'[3]2010_Envelope'!$BH$6:$CR$128,26),"")</f>
        <v/>
      </c>
      <c r="AC36" s="23">
        <f>IF(AC6&gt;0,VLOOKUP(AC6,'[3]2010_Envelope'!$BH$6:$CR$128,26),"")</f>
        <v>23.347799999999999</v>
      </c>
      <c r="AD36" s="22" t="str">
        <f>IF(AD6&gt;0,VLOOKUP(AD6,'[3]2010_HVAC'!$EY$7:$KA$83,98),"")</f>
        <v/>
      </c>
      <c r="AE36" s="22" t="str">
        <f>IF(AE6&gt;0,VLOOKUP(AE6,'[3]2010_HVAC'!$EY$7:$KA$83,98),"")</f>
        <v/>
      </c>
      <c r="AF36" s="22" t="str">
        <f>IF(AF6&gt;0,VLOOKUP(AF6,'[3]2010_HVAC'!$EY$7:$KA$83,98),"")</f>
        <v/>
      </c>
      <c r="AG36" s="61">
        <f>VLOOKUP($C36,[2]Performance!$A$3:$K$36,6)</f>
        <v>0</v>
      </c>
      <c r="AH36" s="61">
        <f>IF(AG36=0,98,IF(AG36=1,99,100))</f>
        <v>98</v>
      </c>
      <c r="AI36" s="22">
        <f>IF(AI6&gt;0,VLOOKUP(AI6,'[3]2010_HVAC'!$EY$7:$KA$83,AH36),"")</f>
        <v>29.202648052189677</v>
      </c>
      <c r="AJ36" s="22" t="str">
        <f>IF(AJ6&gt;0,VLOOKUP(AJ6,'[3]2010_HVAC'!$EY$7:$KA$83,98),"")</f>
        <v/>
      </c>
      <c r="AK36" s="22">
        <f>IF(AK6&gt;0,VLOOKUP(AK6,'[3]2010_HVAC'!$EY$7:$KA$83,98),"")</f>
        <v>107.19999999999999</v>
      </c>
      <c r="AL36" s="22">
        <f>IF(AL6&gt;0,VLOOKUP(AL6,'[3]2010_HVAC'!$EY$7:$KA$83,98),"")</f>
        <v>8.5714285714285712</v>
      </c>
      <c r="AM36" s="22" t="str">
        <f>IF(AM6&gt;0,VLOOKUP(AM6,'[3]2010_HVAC'!$EY$7:$KA$83,98),"")</f>
        <v/>
      </c>
      <c r="AN36" s="22" t="str">
        <f>IF(AN6&gt;0,VLOOKUP(AN6,'[3]2010_HVAC'!$EY$7:$KA$83,98),"")</f>
        <v/>
      </c>
      <c r="AO36" s="14">
        <f>(SUM(X36:AF36)+SUM(AI36:AN36))*$AO$5</f>
        <v>35340.224727306559</v>
      </c>
      <c r="AP36" s="23">
        <f>IF(AP6&gt;0,VLOOKUP(AP6,'[3]2010_Envelope'!$BH$6:$CR$128,27),"")</f>
        <v>19.162254545454548</v>
      </c>
      <c r="AQ36" s="23">
        <f>IF(AQ6&gt;0,VLOOKUP(AQ6,'[3]2010_Envelope'!$BH$6:$CR$128,27),"")</f>
        <v>8.2922860606060631</v>
      </c>
      <c r="AR36" s="23" t="str">
        <f>IF(AR6&gt;0,VLOOKUP(AR6,'[3]2010_Envelope'!$BH$6:$CR$128,27),"")</f>
        <v/>
      </c>
      <c r="AS36" s="23">
        <f>IF(AS6&gt;0,VLOOKUP(AS6,'[3]2010_Envelope'!$BH$6:$CR$128,27),"")</f>
        <v>17.762909090909091</v>
      </c>
      <c r="AT36" s="23" t="str">
        <f>IF(AT6&gt;0,VLOOKUP(AT6,'[3]2010_Envelope'!$BH$6:$CR$128,27),"")</f>
        <v/>
      </c>
      <c r="AU36" s="23">
        <f>IF(AU6&gt;0,VLOOKUP(AU6,'[3]2010_Envelope'!$BH$6:$CR$128,27),"")</f>
        <v>21.506545454545453</v>
      </c>
      <c r="AV36" s="22" t="str">
        <f>IF(AV6&gt;0,VLOOKUP(AV6,'[3]2010_HVAC'!$EY$7:$KA$83,101),"")</f>
        <v/>
      </c>
      <c r="AW36" s="22" t="str">
        <f>IF(AW6&gt;0,VLOOKUP(AW6,'[3]2010_HVAC'!$EY$7:$KA$83,101),"")</f>
        <v/>
      </c>
      <c r="AX36" s="22" t="str">
        <f>IF(AX6&gt;0,VLOOKUP(AX6,'[3]2010_HVAC'!$EY$7:$KA$83,101),"")</f>
        <v/>
      </c>
      <c r="AY36" s="61">
        <f>VLOOKUP($C36,[1]Performance!$A$3:$K$36,6)</f>
        <v>0</v>
      </c>
      <c r="AZ36" s="61">
        <f>IF(AY36=0,101,IF(AY36=1,102,103))</f>
        <v>101</v>
      </c>
      <c r="BA36" s="22">
        <f>IF(BA6&gt;0,VLOOKUP(BA6,'[3]2010_HVAC'!$EY$7:$KA$83,AZ36),"")</f>
        <v>11.440153653982922</v>
      </c>
      <c r="BB36" s="22" t="str">
        <f>IF(BB6&gt;0,VLOOKUP(BB6,'[3]2010_HVAC'!$EY$7:$KA$83,101),"")</f>
        <v/>
      </c>
      <c r="BC36" s="22">
        <f>IF(BC6&gt;0,VLOOKUP(BC6,'[3]2010_HVAC'!$EY$7:$KA$83,101),"")</f>
        <v>107.19999999999999</v>
      </c>
      <c r="BD36" s="22">
        <f>IF(BD6&gt;0,VLOOKUP(BD6,'[3]2010_HVAC'!$EY$7:$KA$83,101),"")</f>
        <v>1.2121212121212122</v>
      </c>
      <c r="BE36" s="22" t="str">
        <f>IF(BE6&gt;0,VLOOKUP(BE6,'[3]2010_HVAC'!$EY$7:$KA$83,101),"")</f>
        <v/>
      </c>
      <c r="BF36" s="22" t="str">
        <f>IF(BF6&gt;0,VLOOKUP(BF6,'[3]2010_HVAC'!$EY$7:$KA$83,101),"")</f>
        <v/>
      </c>
      <c r="BG36" s="14">
        <f>(SUM(AP36:AX36)+SUM(BA36:BF36))*$BG$5</f>
        <v>184710.50731744306</v>
      </c>
      <c r="BH36" s="21">
        <f>IF($N36&gt;0,VLOOKUP($C36,[2]Berlin!$AB$7:$AN$40,$N36))/((IF($P36=1,'3 PlantsCodes'!$D$26,IF($P36=2,'3 PlantsCodes'!$D$27,IF($P36=3,'3 PlantsCodes'!$D$28,IF($P36=4,'3 PlantsCodes'!#REF!)))))*IF($R36=1,'3 PlantsCodes'!$D$31,IF(GE_Berlin!$R36=2,'3 PlantsCodes'!$D$32)))</f>
        <v>263.73021622951308</v>
      </c>
      <c r="BI36" s="21">
        <f>IF($O36&gt;0,VLOOKUP($C36,[2]Berlin!$AB$7:$AN$40,$O36),0)/(IF($Q36=1,'3 PlantsCodes'!$E$26,IF($Q36=3,'3 PlantsCodes'!$E$28,IF($Q36=4,'3 PlantsCodes'!$E$29,1)))*IF($R36=1,'3 PlantsCodes'!$E$31,IF($R36=2,'3 PlantsCodes'!$E$32)))</f>
        <v>0</v>
      </c>
      <c r="BJ36" s="21">
        <f>VLOOKUP($C36,[2]Berlin!$AB$6:$AZ$40,$T36)</f>
        <v>19.649999999999999</v>
      </c>
      <c r="BK36" s="21">
        <f>VLOOKUP($C36,[2]Berlin!$B$7:$Y$40,18)</f>
        <v>11.353794285713454</v>
      </c>
      <c r="BL36" s="21">
        <f>VLOOKUP($C36,[2]Berlin!$B$7:$AA$40,26)</f>
        <v>0.75055281090955561</v>
      </c>
      <c r="BM36" s="22">
        <f>IF($V36=1,-[4]SFH!$E$8,0)</f>
        <v>0</v>
      </c>
      <c r="BN36" s="63" t="s">
        <v>38</v>
      </c>
      <c r="BO36" s="21">
        <f>IF($N36&gt;0,VLOOKUP($C36,[1]Berlin!$AB$7:$AN$40,$N36))/((IF($P36=1,'3 PlantsCodes'!$D$26,IF($P36=2,'3 PlantsCodes'!$D$27,IF($P36=3,'3 PlantsCodes'!$D$28,IF($P36=4,'3 PlantsCodes'!D29)))))*IF($R36=1,'3 PlantsCodes'!$D$31,IF(GE_Berlin!$R36=2,'3 PlantsCodes'!$D$32)))</f>
        <v>221.84094223064795</v>
      </c>
      <c r="BP36" s="21">
        <f>IF($O36&gt;0,VLOOKUP($C36,[1]Berlin!$AB$7:$AN$40,$O36),0)/(IF($Q36=1,'3 PlantsCodes'!$E$26,IF($Q36=3,'3 PlantsCodes'!$E$28,IF($Q36=4,'3 PlantsCodes'!$E$29,1)))*IF($R36=1,'3 PlantsCodes'!$E$31,IF($R36=2,'3 PlantsCodes'!$E$32)))</f>
        <v>0</v>
      </c>
      <c r="BQ36" s="21">
        <f>VLOOKUP($C36,[1]Berlin!$AB$6:$AZ$40,$T36)</f>
        <v>30.337499999999999</v>
      </c>
      <c r="BR36" s="21">
        <f>VLOOKUP($C36,[1]Berlin!$B$7:$Y$40,18)</f>
        <v>11.676460606061633</v>
      </c>
      <c r="BS36" s="21">
        <f>VLOOKUP($C36,[1]Berlin!$B$7:$AA$40,26)</f>
        <v>0.60936726379729722</v>
      </c>
      <c r="BT36" s="22">
        <f>IF($V36=1,-[4]AB!$E$8,0)</f>
        <v>0</v>
      </c>
      <c r="BU36" s="63" t="s">
        <v>38</v>
      </c>
    </row>
    <row r="37" spans="1:73" ht="15" customHeight="1" x14ac:dyDescent="0.25">
      <c r="A37" s="195"/>
      <c r="B37" s="18">
        <v>2</v>
      </c>
      <c r="C37" s="26">
        <f t="shared" ref="C37:W37" si="42">IF(C7="","",C7)</f>
        <v>10</v>
      </c>
      <c r="D37" s="55" t="str">
        <f t="shared" si="42"/>
        <v>o</v>
      </c>
      <c r="E37" s="55" t="str">
        <f t="shared" si="42"/>
        <v>o+</v>
      </c>
      <c r="F37" s="54" t="str">
        <f t="shared" si="42"/>
        <v>+</v>
      </c>
      <c r="G37" s="54" t="str">
        <f t="shared" si="42"/>
        <v>o</v>
      </c>
      <c r="H37" s="54">
        <f t="shared" si="42"/>
        <v>0</v>
      </c>
      <c r="I37" s="54">
        <f t="shared" si="42"/>
        <v>2</v>
      </c>
      <c r="J37" s="54">
        <f t="shared" si="42"/>
        <v>2</v>
      </c>
      <c r="K37" s="54">
        <f t="shared" si="42"/>
        <v>2</v>
      </c>
      <c r="L37" s="54">
        <f t="shared" si="42"/>
        <v>1</v>
      </c>
      <c r="M37" s="54">
        <f t="shared" si="42"/>
        <v>2221</v>
      </c>
      <c r="N37" s="54">
        <f t="shared" si="42"/>
        <v>4</v>
      </c>
      <c r="O37" s="54">
        <f t="shared" si="42"/>
        <v>0</v>
      </c>
      <c r="P37" s="54">
        <f t="shared" si="42"/>
        <v>2</v>
      </c>
      <c r="Q37" s="54">
        <f t="shared" si="42"/>
        <v>0</v>
      </c>
      <c r="R37" s="54">
        <f t="shared" si="42"/>
        <v>1</v>
      </c>
      <c r="S37" s="54" t="str">
        <f t="shared" si="42"/>
        <v>o</v>
      </c>
      <c r="T37" s="26">
        <f t="shared" si="42"/>
        <v>15</v>
      </c>
      <c r="U37" s="54">
        <f t="shared" si="42"/>
        <v>0</v>
      </c>
      <c r="V37" s="54">
        <f t="shared" si="42"/>
        <v>0</v>
      </c>
      <c r="W37" s="19" t="str">
        <f t="shared" si="42"/>
        <v/>
      </c>
      <c r="X37" s="23">
        <f>IF(X7&gt;0,VLOOKUP(X7,'[3]2010_Envelope'!$BH$6:$CR$128,26),"")</f>
        <v>8.2267071428571423</v>
      </c>
      <c r="Y37" s="23">
        <f>IF(Y7&gt;0,VLOOKUP(Y7,'[3]2010_Envelope'!$BH$6:$CR$128,26),"")</f>
        <v>93.069400000000002</v>
      </c>
      <c r="Z37" s="23">
        <f>IF(Z7&gt;0,VLOOKUP(Z7,'[3]2010_Envelope'!$BH$6:$CR$128,26),"")</f>
        <v>16.17629798798232</v>
      </c>
      <c r="AA37" s="23">
        <f>IF(AA7&gt;0,VLOOKUP(AA7,'[3]2010_Envelope'!$BH$6:$CR$128,26),"")</f>
        <v>82.684285714285721</v>
      </c>
      <c r="AB37" s="23">
        <f>IF(AB7&gt;0,VLOOKUP(AB7,'[3]2010_Envelope'!$BH$6:$CR$128,26),"")</f>
        <v>56.554012987012996</v>
      </c>
      <c r="AC37" s="23">
        <f>IF(AC7&gt;0,VLOOKUP(AC7,'[3]2010_Envelope'!$BH$6:$CR$128,26),"")</f>
        <v>57.73885714285715</v>
      </c>
      <c r="AD37" s="22" t="str">
        <f>IF(AD7&gt;0,VLOOKUP(AD7,'[3]2010_HVAC'!$EY$7:$KA$83,98),"")</f>
        <v/>
      </c>
      <c r="AE37" s="22" t="str">
        <f>IF(AE7&gt;0,VLOOKUP(AE7,'[3]2010_HVAC'!$EY$7:$KA$83,98),"")</f>
        <v/>
      </c>
      <c r="AF37" s="22" t="str">
        <f>IF(AF7&gt;0,VLOOKUP(AF7,'[3]2010_HVAC'!$EY$7:$KA$83,98),"")</f>
        <v/>
      </c>
      <c r="AG37" s="61">
        <f>VLOOKUP($C37,[2]Performance!$A$3:$K$36,6)</f>
        <v>2</v>
      </c>
      <c r="AH37" s="61">
        <f t="shared" ref="AH37:AH54" si="43">IF(AG37=0,98,IF(AG37=1,99,100))</f>
        <v>100</v>
      </c>
      <c r="AI37" s="22">
        <f>IF(AI7&gt;0,VLOOKUP(AI7,'[3]2010_HVAC'!$EY$7:$KA$83,AH37),"")</f>
        <v>20.656375638849198</v>
      </c>
      <c r="AJ37" s="22" t="str">
        <f>IF(AJ7&gt;0,VLOOKUP(AJ7,'[3]2010_HVAC'!$EY$7:$KA$83,98),"")</f>
        <v/>
      </c>
      <c r="AK37" s="22">
        <f>IF(AK7&gt;0,VLOOKUP(AK7,'[3]2010_HVAC'!$EY$7:$KA$83,98),"")</f>
        <v>107.19999999999999</v>
      </c>
      <c r="AL37" s="22">
        <f>IF(AL7&gt;0,VLOOKUP(AL7,'[3]2010_HVAC'!$EY$7:$KA$83,98),"")</f>
        <v>8.5714285714285712</v>
      </c>
      <c r="AM37" s="22" t="str">
        <f>IF(AM7&gt;0,VLOOKUP(AM7,'[3]2010_HVAC'!$EY$7:$KA$83,98),"")</f>
        <v/>
      </c>
      <c r="AN37" s="22" t="str">
        <f>IF(AN7&gt;0,VLOOKUP(AN7,'[3]2010_HVAC'!$EY$7:$KA$83,98),"")</f>
        <v/>
      </c>
      <c r="AO37" s="14">
        <f t="shared" ref="AO37:AO54" si="44">(SUM(X37:AF37)+SUM(AI37:AN37))*$AO$5</f>
        <v>63122.831125938232</v>
      </c>
      <c r="AP37" s="23">
        <f>IF(AP7&gt;0,VLOOKUP(AP7,'[3]2010_Envelope'!$BH$6:$CR$128,27),"")</f>
        <v>3.9808909090909084</v>
      </c>
      <c r="AQ37" s="23">
        <f>IF(AQ7&gt;0,VLOOKUP(AQ7,'[3]2010_Envelope'!$BH$6:$CR$128,27),"")</f>
        <v>30.595090101010097</v>
      </c>
      <c r="AR37" s="23">
        <f>IF(AR7&gt;0,VLOOKUP(AR7,'[3]2010_Envelope'!$BH$6:$CR$128,27),"")</f>
        <v>7.8276856687449285</v>
      </c>
      <c r="AS37" s="23">
        <f>IF(AS7&gt;0,VLOOKUP(AS7,'[3]2010_Envelope'!$BH$6:$CR$128,27),"")</f>
        <v>76.163636363636357</v>
      </c>
      <c r="AT37" s="23">
        <f>IF(AT7&gt;0,VLOOKUP(AT7,'[3]2010_Envelope'!$BH$6:$CR$128,27),"")</f>
        <v>46.884644628099174</v>
      </c>
      <c r="AU37" s="23">
        <f>IF(AU7&gt;0,VLOOKUP(AU7,'[3]2010_Envelope'!$BH$6:$CR$128,27),"")</f>
        <v>53.185454545454547</v>
      </c>
      <c r="AV37" s="22" t="str">
        <f>IF(AV7&gt;0,VLOOKUP(AV7,'[3]2010_HVAC'!$EY$7:$KA$83,101),"")</f>
        <v/>
      </c>
      <c r="AW37" s="22" t="str">
        <f>IF(AW7&gt;0,VLOOKUP(AW7,'[3]2010_HVAC'!$EY$7:$KA$83,101),"")</f>
        <v/>
      </c>
      <c r="AX37" s="22" t="str">
        <f>IF(AX7&gt;0,VLOOKUP(AX7,'[3]2010_HVAC'!$EY$7:$KA$83,101),"")</f>
        <v/>
      </c>
      <c r="AY37" s="61">
        <f>VLOOKUP($C37,[1]Performance!$A$3:$K$36,6)</f>
        <v>2</v>
      </c>
      <c r="AZ37" s="61">
        <f t="shared" ref="AZ37:AZ54" si="45">IF(AY37=0,101,IF(AY37=1,102,103))</f>
        <v>103</v>
      </c>
      <c r="BA37" s="22">
        <f>IF(BA7&gt;0,VLOOKUP(BA7,'[3]2010_HVAC'!$EY$7:$KA$83,AZ37),"")</f>
        <v>13.682098619292912</v>
      </c>
      <c r="BB37" s="22" t="str">
        <f>IF(BB7&gt;0,VLOOKUP(BB7,'[3]2010_HVAC'!$EY$7:$KA$83,101),"")</f>
        <v/>
      </c>
      <c r="BC37" s="22">
        <f>IF(BC7&gt;0,VLOOKUP(BC7,'[3]2010_HVAC'!$EY$7:$KA$83,101),"")</f>
        <v>107.19999999999999</v>
      </c>
      <c r="BD37" s="22">
        <f>IF(BD7&gt;0,VLOOKUP(BD7,'[3]2010_HVAC'!$EY$7:$KA$83,101),"")</f>
        <v>1.2121212121212122</v>
      </c>
      <c r="BE37" s="22" t="str">
        <f>IF(BE7&gt;0,VLOOKUP(BE7,'[3]2010_HVAC'!$EY$7:$KA$83,101),"")</f>
        <v/>
      </c>
      <c r="BF37" s="22" t="str">
        <f>IF(BF7&gt;0,VLOOKUP(BF7,'[3]2010_HVAC'!$EY$7:$KA$83,101),"")</f>
        <v/>
      </c>
      <c r="BG37" s="14">
        <f t="shared" ref="BG37:BG54" si="46">(SUM(AP37:AX37)+SUM(BA37:BF37))*$BG$5</f>
        <v>337324.30582697561</v>
      </c>
      <c r="BH37" s="21">
        <f>IF($N37&gt;0,VLOOKUP($C37,[2]Berlin!$AB$7:$AN$40,$N37))/((IF($P37=1,'3 PlantsCodes'!$D$26,IF($P37=2,'3 PlantsCodes'!$D$27,IF($P37=3,'3 PlantsCodes'!$D$28,IF($P37=4,'3 PlantsCodes'!#REF!)))))*IF($R37=1,'3 PlantsCodes'!$D$31,IF(GE_Berlin!$R37=2,'3 PlantsCodes'!$D$32)))</f>
        <v>78.814947664672275</v>
      </c>
      <c r="BI37" s="21">
        <f>IF($O37&gt;0,VLOOKUP($C37,[2]Berlin!$AB$7:$AN$40,$O37),0)/(IF($Q37=1,'3 PlantsCodes'!$E$26,IF($Q37=3,'3 PlantsCodes'!$E$28,IF($Q37=4,'3 PlantsCodes'!$E$29,1)))*IF($R37=1,'3 PlantsCodes'!$E$31,IF($R37=2,'3 PlantsCodes'!$E$32)))</f>
        <v>0</v>
      </c>
      <c r="BJ37" s="21">
        <f>VLOOKUP($C37,[2]Berlin!$AB$6:$AZ$40,$T37)</f>
        <v>16.547368421052632</v>
      </c>
      <c r="BK37" s="21">
        <f>VLOOKUP($C37,[2]Berlin!$B$7:$Y$40,18)</f>
        <v>11.353794285713454</v>
      </c>
      <c r="BL37" s="21">
        <f>VLOOKUP($C37,[2]Berlin!$B$7:$AA$40,26)</f>
        <v>0.43243699805333335</v>
      </c>
      <c r="BM37" s="22">
        <f>IF($V37=1,-[4]SFH!$E$8,0)</f>
        <v>0</v>
      </c>
      <c r="BN37" s="63" t="s">
        <v>38</v>
      </c>
      <c r="BO37" s="21">
        <f>IF($N37&gt;0,VLOOKUP($C37,[1]Berlin!$AB$7:$AN$40,$N37))/((IF($P37=1,'3 PlantsCodes'!$D$26,IF($P37=2,'3 PlantsCodes'!$D$27,IF($P37=3,'3 PlantsCodes'!$D$28,IF($P37=4,'3 PlantsCodes'!D30)))))*IF($R37=1,'3 PlantsCodes'!$D$31,IF(GE_Berlin!$R37=2,'3 PlantsCodes'!$D$32)))</f>
        <v>75.195593242563476</v>
      </c>
      <c r="BP37" s="21">
        <f>IF($O37&gt;0,VLOOKUP($C37,[1]Berlin!$AB$7:$AN$40,$O37),0)/(IF($Q37=1,'3 PlantsCodes'!$E$26,IF($Q37=3,'3 PlantsCodes'!$E$28,IF($Q37=4,'3 PlantsCodes'!$E$29,1)))*IF($R37=1,'3 PlantsCodes'!$E$31,IF($R37=2,'3 PlantsCodes'!$E$32)))</f>
        <v>0</v>
      </c>
      <c r="BQ37" s="21">
        <f>VLOOKUP($C37,[1]Berlin!$AB$6:$AZ$40,$T37)</f>
        <v>25.547368421052632</v>
      </c>
      <c r="BR37" s="21">
        <f>VLOOKUP($C37,[1]Berlin!$B$7:$Y$40,18)</f>
        <v>11.676460606061633</v>
      </c>
      <c r="BS37" s="21">
        <f>VLOOKUP($C37,[1]Berlin!$B$7:$AA$40,26)</f>
        <v>0.3868663910376543</v>
      </c>
      <c r="BT37" s="22">
        <f>IF($V37=1,-[4]AB!$E$8,0)</f>
        <v>0</v>
      </c>
      <c r="BU37" s="63" t="s">
        <v>38</v>
      </c>
    </row>
    <row r="38" spans="1:73" ht="15" customHeight="1" x14ac:dyDescent="0.25">
      <c r="A38" s="195"/>
      <c r="B38" s="18">
        <v>3</v>
      </c>
      <c r="C38" s="26">
        <f t="shared" ref="C38:W38" si="47">IF(C8="","",C8)</f>
        <v>10</v>
      </c>
      <c r="D38" s="55" t="str">
        <f t="shared" si="47"/>
        <v>o</v>
      </c>
      <c r="E38" s="55" t="str">
        <f t="shared" si="47"/>
        <v>o+</v>
      </c>
      <c r="F38" s="54" t="str">
        <f t="shared" si="47"/>
        <v>+</v>
      </c>
      <c r="G38" s="54" t="str">
        <f t="shared" si="47"/>
        <v>o</v>
      </c>
      <c r="H38" s="54">
        <f t="shared" si="47"/>
        <v>0</v>
      </c>
      <c r="I38" s="54">
        <f t="shared" si="47"/>
        <v>2</v>
      </c>
      <c r="J38" s="54">
        <f t="shared" si="47"/>
        <v>2</v>
      </c>
      <c r="K38" s="54">
        <f t="shared" si="47"/>
        <v>2</v>
      </c>
      <c r="L38" s="54">
        <f t="shared" si="47"/>
        <v>1</v>
      </c>
      <c r="M38" s="54">
        <f t="shared" si="47"/>
        <v>2221</v>
      </c>
      <c r="N38" s="54">
        <f t="shared" si="47"/>
        <v>9</v>
      </c>
      <c r="O38" s="54">
        <f t="shared" si="47"/>
        <v>0</v>
      </c>
      <c r="P38" s="54">
        <f t="shared" si="47"/>
        <v>2</v>
      </c>
      <c r="Q38" s="54">
        <f t="shared" si="47"/>
        <v>0</v>
      </c>
      <c r="R38" s="54">
        <f t="shared" si="47"/>
        <v>1</v>
      </c>
      <c r="S38" s="54" t="str">
        <f t="shared" si="47"/>
        <v>o</v>
      </c>
      <c r="T38" s="26">
        <f t="shared" si="47"/>
        <v>18</v>
      </c>
      <c r="U38" s="54">
        <f t="shared" si="47"/>
        <v>0</v>
      </c>
      <c r="V38" s="54">
        <f t="shared" si="47"/>
        <v>0</v>
      </c>
      <c r="W38" s="19" t="str">
        <f t="shared" si="47"/>
        <v/>
      </c>
      <c r="X38" s="23">
        <f>IF(X8&gt;0,VLOOKUP(X8,'[3]2010_Envelope'!$BH$6:$CR$128,26),"")</f>
        <v>8.2267071428571423</v>
      </c>
      <c r="Y38" s="23">
        <f>IF(Y8&gt;0,VLOOKUP(Y8,'[3]2010_Envelope'!$BH$6:$CR$128,26),"")</f>
        <v>93.069400000000002</v>
      </c>
      <c r="Z38" s="23">
        <f>IF(Z8&gt;0,VLOOKUP(Z8,'[3]2010_Envelope'!$BH$6:$CR$128,26),"")</f>
        <v>16.17629798798232</v>
      </c>
      <c r="AA38" s="23">
        <f>IF(AA8&gt;0,VLOOKUP(AA8,'[3]2010_Envelope'!$BH$6:$CR$128,26),"")</f>
        <v>82.684285714285721</v>
      </c>
      <c r="AB38" s="23">
        <f>IF(AB8&gt;0,VLOOKUP(AB8,'[3]2010_Envelope'!$BH$6:$CR$128,26),"")</f>
        <v>56.554012987012996</v>
      </c>
      <c r="AC38" s="23">
        <f>IF(AC8&gt;0,VLOOKUP(AC8,'[3]2010_Envelope'!$BH$6:$CR$128,26),"")</f>
        <v>57.73885714285715</v>
      </c>
      <c r="AD38" s="22" t="str">
        <f>IF(AD8&gt;0,VLOOKUP(AD8,'[3]2010_HVAC'!$EY$7:$KA$83,98),"")</f>
        <v/>
      </c>
      <c r="AE38" s="22" t="str">
        <f>IF(AE8&gt;0,VLOOKUP(AE8,'[3]2010_HVAC'!$EY$7:$KA$83,98),"")</f>
        <v/>
      </c>
      <c r="AF38" s="22" t="str">
        <f>IF(AF8&gt;0,VLOOKUP(AF8,'[3]2010_HVAC'!$EY$7:$KA$83,98),"")</f>
        <v/>
      </c>
      <c r="AG38" s="61">
        <f>VLOOKUP($C38,[2]Performance!$A$3:$K$36,6)</f>
        <v>2</v>
      </c>
      <c r="AH38" s="61">
        <f t="shared" si="43"/>
        <v>100</v>
      </c>
      <c r="AI38" s="22" t="str">
        <f>IF(AI8&gt;0,VLOOKUP(AI8,'[3]2010_HVAC'!$EY$7:$KA$83,AH38),"")</f>
        <v/>
      </c>
      <c r="AJ38" s="22" t="str">
        <f>IF(AJ8&gt;0,VLOOKUP(AJ8,'[3]2010_HVAC'!$EY$7:$KA$83,98),"")</f>
        <v/>
      </c>
      <c r="AK38" s="22">
        <f>IF(AK8&gt;0,VLOOKUP(AK8,'[3]2010_HVAC'!$EY$7:$KA$83,98),"")</f>
        <v>107.19999999999999</v>
      </c>
      <c r="AL38" s="22">
        <f>IF(AL8&gt;0,VLOOKUP(AL8,'[3]2010_HVAC'!$EY$7:$KA$83,98),"")</f>
        <v>8.5714285714285712</v>
      </c>
      <c r="AM38" s="22" t="str">
        <f>IF(AM8&gt;0,VLOOKUP(AM8,'[3]2010_HVAC'!$EY$7:$KA$83,98),"")</f>
        <v/>
      </c>
      <c r="AN38" s="22" t="str">
        <f>IF(AN8&gt;0,VLOOKUP(AN8,'[3]2010_HVAC'!$EY$7:$KA$83,98),"")</f>
        <v/>
      </c>
      <c r="AO38" s="14">
        <f t="shared" si="44"/>
        <v>60230.938536499343</v>
      </c>
      <c r="AP38" s="23">
        <f>IF(AP8&gt;0,VLOOKUP(AP8,'[3]2010_Envelope'!$BH$6:$CR$128,27),"")</f>
        <v>3.9808909090909084</v>
      </c>
      <c r="AQ38" s="23">
        <f>IF(AQ8&gt;0,VLOOKUP(AQ8,'[3]2010_Envelope'!$BH$6:$CR$128,27),"")</f>
        <v>30.595090101010097</v>
      </c>
      <c r="AR38" s="23">
        <f>IF(AR8&gt;0,VLOOKUP(AR8,'[3]2010_Envelope'!$BH$6:$CR$128,27),"")</f>
        <v>7.8276856687449285</v>
      </c>
      <c r="AS38" s="23">
        <f>IF(AS8&gt;0,VLOOKUP(AS8,'[3]2010_Envelope'!$BH$6:$CR$128,27),"")</f>
        <v>76.163636363636357</v>
      </c>
      <c r="AT38" s="23">
        <f>IF(AT8&gt;0,VLOOKUP(AT8,'[3]2010_Envelope'!$BH$6:$CR$128,27),"")</f>
        <v>46.884644628099174</v>
      </c>
      <c r="AU38" s="23">
        <f>IF(AU8&gt;0,VLOOKUP(AU8,'[3]2010_Envelope'!$BH$6:$CR$128,27),"")</f>
        <v>53.185454545454547</v>
      </c>
      <c r="AV38" s="22" t="str">
        <f>IF(AV8&gt;0,VLOOKUP(AV8,'[3]2010_HVAC'!$EY$7:$KA$83,101),"")</f>
        <v/>
      </c>
      <c r="AW38" s="22" t="str">
        <f>IF(AW8&gt;0,VLOOKUP(AW8,'[3]2010_HVAC'!$EY$7:$KA$83,101),"")</f>
        <v/>
      </c>
      <c r="AX38" s="22" t="str">
        <f>IF(AX8&gt;0,VLOOKUP(AX8,'[3]2010_HVAC'!$EY$7:$KA$83,101),"")</f>
        <v/>
      </c>
      <c r="AY38" s="61">
        <f>VLOOKUP($C38,[1]Performance!$A$3:$K$36,6)</f>
        <v>2</v>
      </c>
      <c r="AZ38" s="61">
        <f t="shared" si="45"/>
        <v>103</v>
      </c>
      <c r="BA38" s="22" t="str">
        <f>IF(BA8&gt;0,VLOOKUP(BA8,'[3]2010_HVAC'!$EY$7:$KA$83,AZ38),"")</f>
        <v/>
      </c>
      <c r="BB38" s="22" t="str">
        <f>IF(BB8&gt;0,VLOOKUP(BB8,'[3]2010_HVAC'!$EY$7:$KA$83,101),"")</f>
        <v/>
      </c>
      <c r="BC38" s="22">
        <f>IF(BC8&gt;0,VLOOKUP(BC8,'[3]2010_HVAC'!$EY$7:$KA$83,101),"")</f>
        <v>107.19999999999999</v>
      </c>
      <c r="BD38" s="22">
        <f>IF(BD8&gt;0,VLOOKUP(BD8,'[3]2010_HVAC'!$EY$7:$KA$83,101),"")</f>
        <v>1.2121212121212122</v>
      </c>
      <c r="BE38" s="22" t="str">
        <f>IF(BE8&gt;0,VLOOKUP(BE8,'[3]2010_HVAC'!$EY$7:$KA$83,101),"")</f>
        <v/>
      </c>
      <c r="BF38" s="22" t="str">
        <f>IF(BF8&gt;0,VLOOKUP(BF8,'[3]2010_HVAC'!$EY$7:$KA$83,101),"")</f>
        <v/>
      </c>
      <c r="BG38" s="14">
        <f t="shared" si="46"/>
        <v>323779.02819387562</v>
      </c>
      <c r="BH38" s="21">
        <f>IF($N38&gt;0,VLOOKUP($C38,[2]Berlin!$AB$7:$AN$40,$N38))/((IF($P38=1,'3 PlantsCodes'!$D$26,IF($P38=2,'3 PlantsCodes'!$D$27,IF($P38=3,'3 PlantsCodes'!$D$28,IF($P38=4,'3 PlantsCodes'!#REF!)))))*IF($R38=1,'3 PlantsCodes'!$D$31,IF(GE_Berlin!$R38=2,'3 PlantsCodes'!$D$32)))</f>
        <v>74.874200281438647</v>
      </c>
      <c r="BI38" s="21">
        <f>IF($O38&gt;0,VLOOKUP($C38,[2]Berlin!$AB$7:$AN$40,$O38),0)/(IF($Q38=1,'3 PlantsCodes'!$E$26,IF($Q38=3,'3 PlantsCodes'!$E$28,IF($Q38=4,'3 PlantsCodes'!$E$29,1)))*IF($R38=1,'3 PlantsCodes'!$E$31,IF($R38=2,'3 PlantsCodes'!$E$32)))</f>
        <v>0</v>
      </c>
      <c r="BJ38" s="21">
        <f>VLOOKUP($C38,[2]Berlin!$AB$6:$AZ$40,$T38)</f>
        <v>15.72</v>
      </c>
      <c r="BK38" s="21">
        <f>VLOOKUP($C38,[2]Berlin!$B$7:$Y$40,18)</f>
        <v>11.353794285713454</v>
      </c>
      <c r="BL38" s="21">
        <f>VLOOKUP($C38,[2]Berlin!$B$7:$AA$40,26)</f>
        <v>0.43243699805333335</v>
      </c>
      <c r="BM38" s="22">
        <f>IF($V38=1,-[4]SFH!$E$8,0)</f>
        <v>0</v>
      </c>
      <c r="BN38" s="63" t="s">
        <v>38</v>
      </c>
      <c r="BO38" s="21">
        <f>IF($N38&gt;0,VLOOKUP($C38,[1]Berlin!$AB$7:$AN$40,$N38))/((IF($P38=1,'3 PlantsCodes'!$D$26,IF($P38=2,'3 PlantsCodes'!$D$27,IF($P38=3,'3 PlantsCodes'!$D$28,IF($P38=4,'3 PlantsCodes'!D31)))))*IF($R38=1,'3 PlantsCodes'!$D$31,IF(GE_Berlin!$R38=2,'3 PlantsCodes'!$D$32)))</f>
        <v>71.435813580435294</v>
      </c>
      <c r="BP38" s="21">
        <f>IF($O38&gt;0,VLOOKUP($C38,[1]Berlin!$AB$7:$AN$40,$O38),0)/(IF($Q38=1,'3 PlantsCodes'!$E$26,IF($Q38=3,'3 PlantsCodes'!$E$28,IF($Q38=4,'3 PlantsCodes'!$E$29,1)))*IF($R38=1,'3 PlantsCodes'!$E$31,IF($R38=2,'3 PlantsCodes'!$E$32)))</f>
        <v>0</v>
      </c>
      <c r="BQ38" s="21">
        <f>VLOOKUP($C38,[1]Berlin!$AB$6:$AZ$40,$T38)</f>
        <v>24.27</v>
      </c>
      <c r="BR38" s="21">
        <f>VLOOKUP($C38,[1]Berlin!$B$7:$Y$40,18)</f>
        <v>11.676460606061633</v>
      </c>
      <c r="BS38" s="21">
        <f>VLOOKUP($C38,[1]Berlin!$B$7:$AA$40,26)</f>
        <v>0.3868663910376543</v>
      </c>
      <c r="BT38" s="22">
        <f>IF($V38=1,-[4]AB!$E$8,0)</f>
        <v>0</v>
      </c>
      <c r="BU38" s="63" t="s">
        <v>38</v>
      </c>
    </row>
    <row r="39" spans="1:73" ht="15" customHeight="1" x14ac:dyDescent="0.25">
      <c r="A39" s="195"/>
      <c r="B39" s="18">
        <v>4</v>
      </c>
      <c r="C39" s="26">
        <f t="shared" ref="C39:W39" si="48">IF(C9="","",C9)</f>
        <v>24</v>
      </c>
      <c r="D39" s="55" t="str">
        <f t="shared" si="48"/>
        <v>o+</v>
      </c>
      <c r="E39" s="55" t="str">
        <f t="shared" si="48"/>
        <v>+</v>
      </c>
      <c r="F39" s="54" t="str">
        <f t="shared" si="48"/>
        <v>+</v>
      </c>
      <c r="G39" s="54" t="str">
        <f t="shared" si="48"/>
        <v>o</v>
      </c>
      <c r="H39" s="54">
        <f t="shared" si="48"/>
        <v>0</v>
      </c>
      <c r="I39" s="54">
        <f t="shared" si="48"/>
        <v>3</v>
      </c>
      <c r="J39" s="54">
        <f t="shared" si="48"/>
        <v>3</v>
      </c>
      <c r="K39" s="54">
        <f t="shared" si="48"/>
        <v>2</v>
      </c>
      <c r="L39" s="54">
        <f t="shared" si="48"/>
        <v>1</v>
      </c>
      <c r="M39" s="54">
        <f t="shared" si="48"/>
        <v>3321</v>
      </c>
      <c r="N39" s="54">
        <f t="shared" si="48"/>
        <v>8</v>
      </c>
      <c r="O39" s="54">
        <f t="shared" si="48"/>
        <v>13</v>
      </c>
      <c r="P39" s="54">
        <f t="shared" si="48"/>
        <v>1</v>
      </c>
      <c r="Q39" s="54">
        <f t="shared" si="48"/>
        <v>1</v>
      </c>
      <c r="R39" s="54">
        <f t="shared" si="48"/>
        <v>2</v>
      </c>
      <c r="S39" s="54" t="str">
        <f t="shared" si="48"/>
        <v>o</v>
      </c>
      <c r="T39" s="26">
        <f t="shared" si="48"/>
        <v>17</v>
      </c>
      <c r="U39" s="54">
        <f t="shared" si="48"/>
        <v>0</v>
      </c>
      <c r="V39" s="54">
        <f t="shared" si="48"/>
        <v>0</v>
      </c>
      <c r="W39" s="19" t="str">
        <f t="shared" si="48"/>
        <v/>
      </c>
      <c r="X39" s="23">
        <f>IF(X9&gt;0,VLOOKUP(X9,'[3]2010_Envelope'!$BH$6:$CR$128,26),"")</f>
        <v>16.70904642857143</v>
      </c>
      <c r="Y39" s="23">
        <f>IF(Y9&gt;0,VLOOKUP(Y9,'[3]2010_Envelope'!$BH$6:$CR$128,26),"")</f>
        <v>107.74514999999998</v>
      </c>
      <c r="Z39" s="23">
        <f>IF(Z9&gt;0,VLOOKUP(Z9,'[3]2010_Envelope'!$BH$6:$CR$128,26),"")</f>
        <v>20.809059100024285</v>
      </c>
      <c r="AA39" s="23">
        <f>IF(AA9&gt;0,VLOOKUP(AA9,'[3]2010_Envelope'!$BH$6:$CR$128,26),"")</f>
        <v>93.615428571428566</v>
      </c>
      <c r="AB39" s="23">
        <f>IF(AB9&gt;0,VLOOKUP(AB9,'[3]2010_Envelope'!$BH$6:$CR$128,26),"")</f>
        <v>56.554012987012996</v>
      </c>
      <c r="AC39" s="23">
        <f>IF(AC9&gt;0,VLOOKUP(AC9,'[3]2010_Envelope'!$BH$6:$CR$128,26),"")</f>
        <v>57.73885714285715</v>
      </c>
      <c r="AD39" s="22" t="str">
        <f>IF(AD9&gt;0,VLOOKUP(AD9,'[3]2010_HVAC'!$EY$7:$KA$83,98),"")</f>
        <v/>
      </c>
      <c r="AE39" s="22" t="str">
        <f>IF(AE9&gt;0,VLOOKUP(AE9,'[3]2010_HVAC'!$EY$7:$KA$83,98),"")</f>
        <v/>
      </c>
      <c r="AF39" s="22" t="str">
        <f>IF(AF9&gt;0,VLOOKUP(AF9,'[3]2010_HVAC'!$EY$7:$KA$83,98),"")</f>
        <v/>
      </c>
      <c r="AG39" s="61">
        <f>VLOOKUP($C39,[2]Performance!$A$3:$K$36,6)</f>
        <v>2</v>
      </c>
      <c r="AH39" s="61">
        <f t="shared" si="43"/>
        <v>100</v>
      </c>
      <c r="AI39" s="22">
        <f>IF(AI9&gt;0,VLOOKUP(AI9,'[3]2010_HVAC'!$EY$7:$KA$83,AH39),"")</f>
        <v>70.886337122703054</v>
      </c>
      <c r="AJ39" s="22" t="str">
        <f>IF(AJ9&gt;0,VLOOKUP(AJ9,'[3]2010_HVAC'!$EY$7:$KA$83,98),"")</f>
        <v/>
      </c>
      <c r="AK39" s="22" t="str">
        <f>IF(AK9&gt;0,VLOOKUP(AK9,'[3]2010_HVAC'!$EY$7:$KA$83,98),"")</f>
        <v/>
      </c>
      <c r="AL39" s="22">
        <f>IF(AL9&gt;0,VLOOKUP(AL9,'[3]2010_HVAC'!$EY$7:$KA$83,98),"")</f>
        <v>6.7016571428571439</v>
      </c>
      <c r="AM39" s="22" t="str">
        <f>IF(AM9&gt;0,VLOOKUP(AM9,'[3]2010_HVAC'!$EY$7:$KA$83,98),"")</f>
        <v/>
      </c>
      <c r="AN39" s="22" t="str">
        <f>IF(AN9&gt;0,VLOOKUP(AN9,'[3]2010_HVAC'!$EY$7:$KA$83,98),"")</f>
        <v/>
      </c>
      <c r="AO39" s="14">
        <f t="shared" si="44"/>
        <v>60306.336789363646</v>
      </c>
      <c r="AP39" s="23">
        <f>IF(AP9&gt;0,VLOOKUP(AP9,'[3]2010_Envelope'!$BH$6:$CR$128,27),"")</f>
        <v>8.0854818181818189</v>
      </c>
      <c r="AQ39" s="23">
        <f>IF(AQ9&gt;0,VLOOKUP(AQ9,'[3]2010_Envelope'!$BH$6:$CR$128,27),"")</f>
        <v>35.4195103030303</v>
      </c>
      <c r="AR39" s="23">
        <f>IF(AR9&gt;0,VLOOKUP(AR9,'[3]2010_Envelope'!$BH$6:$CR$128,27),"")</f>
        <v>10.069471631787321</v>
      </c>
      <c r="AS39" s="23">
        <f>IF(AS9&gt;0,VLOOKUP(AS9,'[3]2010_Envelope'!$BH$6:$CR$128,27),"")</f>
        <v>86.23272727272726</v>
      </c>
      <c r="AT39" s="23">
        <f>IF(AT9&gt;0,VLOOKUP(AT9,'[3]2010_Envelope'!$BH$6:$CR$128,27),"")</f>
        <v>46.884644628099174</v>
      </c>
      <c r="AU39" s="23">
        <f>IF(AU9&gt;0,VLOOKUP(AU9,'[3]2010_Envelope'!$BH$6:$CR$128,27),"")</f>
        <v>53.185454545454547</v>
      </c>
      <c r="AV39" s="22" t="str">
        <f>IF(AV9&gt;0,VLOOKUP(AV9,'[3]2010_HVAC'!$EY$7:$KA$83,101),"")</f>
        <v/>
      </c>
      <c r="AW39" s="22" t="str">
        <f>IF(AW9&gt;0,VLOOKUP(AW9,'[3]2010_HVAC'!$EY$7:$KA$83,101),"")</f>
        <v/>
      </c>
      <c r="AX39" s="22" t="str">
        <f>IF(AX9&gt;0,VLOOKUP(AX9,'[3]2010_HVAC'!$EY$7:$KA$83,101),"")</f>
        <v/>
      </c>
      <c r="AY39" s="61">
        <f>VLOOKUP($C39,[1]Performance!$A$3:$K$36,6)</f>
        <v>2</v>
      </c>
      <c r="AZ39" s="61">
        <f t="shared" si="45"/>
        <v>103</v>
      </c>
      <c r="BA39" s="22">
        <f>IF(BA9&gt;0,VLOOKUP(BA9,'[3]2010_HVAC'!$EY$7:$KA$83,AZ39),"")</f>
        <v>39.128981637355672</v>
      </c>
      <c r="BB39" s="22" t="str">
        <f>IF(BB9&gt;0,VLOOKUP(BB9,'[3]2010_HVAC'!$EY$7:$KA$83,101),"")</f>
        <v/>
      </c>
      <c r="BC39" s="22" t="str">
        <f>IF(BC9&gt;0,VLOOKUP(BC9,'[3]2010_HVAC'!$EY$7:$KA$83,101),"")</f>
        <v/>
      </c>
      <c r="BD39" s="22">
        <f>IF(BD9&gt;0,VLOOKUP(BD9,'[3]2010_HVAC'!$EY$7:$KA$83,101),"")</f>
        <v>0.47385454545454547</v>
      </c>
      <c r="BE39" s="22" t="str">
        <f>IF(BE9&gt;0,VLOOKUP(BE9,'[3]2010_HVAC'!$EY$7:$KA$83,101),"")</f>
        <v/>
      </c>
      <c r="BF39" s="22" t="str">
        <f>IF(BF9&gt;0,VLOOKUP(BF9,'[3]2010_HVAC'!$EY$7:$KA$83,101),"")</f>
        <v/>
      </c>
      <c r="BG39" s="14">
        <f t="shared" si="46"/>
        <v>276685.32511826971</v>
      </c>
      <c r="BH39" s="21">
        <f>IF($N39&gt;0,VLOOKUP($C39,[2]Berlin!$AB$7:$AN$40,$N39))/((IF($P39=1,'3 PlantsCodes'!$D$26,IF($P39=2,'3 PlantsCodes'!$D$27,IF($P39=3,'3 PlantsCodes'!$D$28,IF($P39=4,'3 PlantsCodes'!#REF!)))))*IF($R39=1,'3 PlantsCodes'!$D$31,IF(GE_Berlin!$R39=2,'3 PlantsCodes'!$D$32)))</f>
        <v>14.427094684068184</v>
      </c>
      <c r="BI39" s="21">
        <f>IF($O39&gt;0,VLOOKUP($C39,[2]Berlin!$AB$7:$AN$40,$O39),0)/(IF($Q39=1,'3 PlantsCodes'!$E$26,IF($Q39=3,'3 PlantsCodes'!$E$28,IF($Q39=4,'3 PlantsCodes'!$E$29,1)))*IF($R39=1,'3 PlantsCodes'!$E$31,IF($R39=2,'3 PlantsCodes'!$E$32)))</f>
        <v>0.59015994972525421</v>
      </c>
      <c r="BJ39" s="21">
        <f>VLOOKUP($C39,[2]Berlin!$AB$6:$AZ$40,$T39)</f>
        <v>4.4321545187724452</v>
      </c>
      <c r="BK39" s="21">
        <f>VLOOKUP($C39,[2]Berlin!$B$7:$Y$40,18)</f>
        <v>11.353794285713454</v>
      </c>
      <c r="BL39" s="21">
        <f>VLOOKUP($C39,[2]Berlin!$B$7:$AA$40,26)</f>
        <v>0.41115822010657138</v>
      </c>
      <c r="BM39" s="22">
        <f>IF($V39=1,-[4]SFH!$E$8,0)</f>
        <v>0</v>
      </c>
      <c r="BN39" s="63" t="s">
        <v>38</v>
      </c>
      <c r="BO39" s="21">
        <f>IF($N39&gt;0,VLOOKUP($C39,[1]Berlin!$AB$7:$AN$40,$N39))/((IF($P39=1,'3 PlantsCodes'!$D$26,IF($P39=2,'3 PlantsCodes'!$D$27,IF($P39=3,'3 PlantsCodes'!$D$28,IF($P39=4,'3 PlantsCodes'!D32)))))*IF($R39=1,'3 PlantsCodes'!$D$31,IF(GE_Berlin!$R39=2,'3 PlantsCodes'!$D$32)))</f>
        <v>14.518558428096604</v>
      </c>
      <c r="BP39" s="21">
        <f>IF($O39&gt;0,VLOOKUP($C39,[1]Berlin!$AB$7:$AN$40,$O39),0)/(IF($Q39=1,'3 PlantsCodes'!$E$26,IF($Q39=3,'3 PlantsCodes'!$E$28,IF($Q39=4,'3 PlantsCodes'!$E$29,1)))*IF($R39=1,'3 PlantsCodes'!$E$31,IF($R39=2,'3 PlantsCodes'!$E$32)))</f>
        <v>0.19117952647562619</v>
      </c>
      <c r="BQ39" s="21">
        <f>VLOOKUP($C39,[1]Berlin!$AB$6:$AZ$40,$T39)</f>
        <v>6.7775419580207288</v>
      </c>
      <c r="BR39" s="21">
        <f>VLOOKUP($C39,[1]Berlin!$B$7:$Y$40,18)</f>
        <v>11.676460606061633</v>
      </c>
      <c r="BS39" s="21">
        <f>VLOOKUP($C39,[1]Berlin!$B$7:$AA$40,26)</f>
        <v>0.3765454982822401</v>
      </c>
      <c r="BT39" s="22">
        <f>IF($V39=1,-[4]AB!$E$8,0)</f>
        <v>0</v>
      </c>
      <c r="BU39" s="63" t="s">
        <v>38</v>
      </c>
    </row>
    <row r="40" spans="1:73" ht="15" customHeight="1" x14ac:dyDescent="0.25">
      <c r="A40" s="195"/>
      <c r="B40" s="18">
        <v>5</v>
      </c>
      <c r="C40" s="26">
        <f t="shared" ref="C40:W40" si="49">IF(C10="","",C10)</f>
        <v>32</v>
      </c>
      <c r="D40" s="55" t="str">
        <f t="shared" si="49"/>
        <v>+</v>
      </c>
      <c r="E40" s="55" t="str">
        <f t="shared" si="49"/>
        <v>+</v>
      </c>
      <c r="F40" s="54" t="str">
        <f t="shared" si="49"/>
        <v>+</v>
      </c>
      <c r="G40" s="54" t="str">
        <f t="shared" si="49"/>
        <v>o</v>
      </c>
      <c r="H40" s="54">
        <f t="shared" si="49"/>
        <v>0</v>
      </c>
      <c r="I40" s="54">
        <f t="shared" si="49"/>
        <v>4</v>
      </c>
      <c r="J40" s="54">
        <f t="shared" si="49"/>
        <v>3</v>
      </c>
      <c r="K40" s="54">
        <f t="shared" si="49"/>
        <v>2</v>
      </c>
      <c r="L40" s="54">
        <f t="shared" si="49"/>
        <v>1</v>
      </c>
      <c r="M40" s="54">
        <f t="shared" si="49"/>
        <v>4321</v>
      </c>
      <c r="N40" s="54">
        <f t="shared" si="49"/>
        <v>8</v>
      </c>
      <c r="O40" s="54">
        <f t="shared" si="49"/>
        <v>13</v>
      </c>
      <c r="P40" s="54">
        <f t="shared" si="49"/>
        <v>1</v>
      </c>
      <c r="Q40" s="54">
        <f t="shared" si="49"/>
        <v>1</v>
      </c>
      <c r="R40" s="54">
        <f t="shared" si="49"/>
        <v>2</v>
      </c>
      <c r="S40" s="54" t="str">
        <f t="shared" si="49"/>
        <v>o</v>
      </c>
      <c r="T40" s="26">
        <f t="shared" si="49"/>
        <v>17</v>
      </c>
      <c r="U40" s="54">
        <f t="shared" si="49"/>
        <v>0</v>
      </c>
      <c r="V40" s="54">
        <f t="shared" si="49"/>
        <v>0</v>
      </c>
      <c r="W40" s="19" t="str">
        <f t="shared" si="49"/>
        <v/>
      </c>
      <c r="X40" s="23">
        <f>IF(X10&gt;0,VLOOKUP(X10,'[3]2010_Envelope'!$BH$6:$CR$128,26),"")</f>
        <v>25.191385714285715</v>
      </c>
      <c r="Y40" s="23">
        <f>IF(Y10&gt;0,VLOOKUP(Y10,'[3]2010_Envelope'!$BH$6:$CR$128,26),"")</f>
        <v>122.4209</v>
      </c>
      <c r="Z40" s="23">
        <f>IF(Z10&gt;0,VLOOKUP(Z10,'[3]2010_Envelope'!$BH$6:$CR$128,26),"")</f>
        <v>29.132682740033996</v>
      </c>
      <c r="AA40" s="23">
        <f>IF(AA10&gt;0,VLOOKUP(AA10,'[3]2010_Envelope'!$BH$6:$CR$128,26),"")</f>
        <v>93.615428571428566</v>
      </c>
      <c r="AB40" s="23">
        <f>IF(AB10&gt;0,VLOOKUP(AB10,'[3]2010_Envelope'!$BH$6:$CR$128,26),"")</f>
        <v>56.554012987012996</v>
      </c>
      <c r="AC40" s="23">
        <f>IF(AC10&gt;0,VLOOKUP(AC10,'[3]2010_Envelope'!$BH$6:$CR$128,26),"")</f>
        <v>57.73885714285715</v>
      </c>
      <c r="AD40" s="22" t="str">
        <f>IF(AD10&gt;0,VLOOKUP(AD10,'[3]2010_HVAC'!$EY$7:$KA$83,98),"")</f>
        <v/>
      </c>
      <c r="AE40" s="22" t="str">
        <f>IF(AE10&gt;0,VLOOKUP(AE10,'[3]2010_HVAC'!$EY$7:$KA$83,98),"")</f>
        <v/>
      </c>
      <c r="AF40" s="22" t="str">
        <f>IF(AF10&gt;0,VLOOKUP(AF10,'[3]2010_HVAC'!$EY$7:$KA$83,98),"")</f>
        <v/>
      </c>
      <c r="AG40" s="61">
        <f>VLOOKUP($C40,[2]Performance!$A$3:$K$36,6)</f>
        <v>2</v>
      </c>
      <c r="AH40" s="61">
        <f t="shared" si="43"/>
        <v>100</v>
      </c>
      <c r="AI40" s="22">
        <f>IF(AI10&gt;0,VLOOKUP(AI10,'[3]2010_HVAC'!$EY$7:$KA$83,AH40),"")</f>
        <v>70.886337122703054</v>
      </c>
      <c r="AJ40" s="22" t="str">
        <f>IF(AJ10&gt;0,VLOOKUP(AJ10,'[3]2010_HVAC'!$EY$7:$KA$83,98),"")</f>
        <v/>
      </c>
      <c r="AK40" s="22" t="str">
        <f>IF(AK10&gt;0,VLOOKUP(AK10,'[3]2010_HVAC'!$EY$7:$KA$83,98),"")</f>
        <v/>
      </c>
      <c r="AL40" s="22">
        <f>IF(AL10&gt;0,VLOOKUP(AL10,'[3]2010_HVAC'!$EY$7:$KA$83,98),"")</f>
        <v>6.7016571428571439</v>
      </c>
      <c r="AM40" s="22" t="str">
        <f>IF(AM10&gt;0,VLOOKUP(AM10,'[3]2010_HVAC'!$EY$7:$KA$83,98),"")</f>
        <v/>
      </c>
      <c r="AN40" s="22" t="str">
        <f>IF(AN10&gt;0,VLOOKUP(AN10,'[3]2010_HVAC'!$EY$7:$KA$83,98),"")</f>
        <v/>
      </c>
      <c r="AO40" s="14">
        <f t="shared" si="44"/>
        <v>64713.776598965014</v>
      </c>
      <c r="AP40" s="23">
        <f>IF(AP10&gt;0,VLOOKUP(AP10,'[3]2010_Envelope'!$BH$6:$CR$128,27),"")</f>
        <v>12.19007272727273</v>
      </c>
      <c r="AQ40" s="23">
        <f>IF(AQ10&gt;0,VLOOKUP(AQ10,'[3]2010_Envelope'!$BH$6:$CR$128,27),"")</f>
        <v>40.243930505050493</v>
      </c>
      <c r="AR40" s="23">
        <f>IF(AR10&gt;0,VLOOKUP(AR10,'[3]2010_Envelope'!$BH$6:$CR$128,27),"")</f>
        <v>14.097260284502248</v>
      </c>
      <c r="AS40" s="23">
        <f>IF(AS10&gt;0,VLOOKUP(AS10,'[3]2010_Envelope'!$BH$6:$CR$128,27),"")</f>
        <v>86.23272727272726</v>
      </c>
      <c r="AT40" s="23">
        <f>IF(AT10&gt;0,VLOOKUP(AT10,'[3]2010_Envelope'!$BH$6:$CR$128,27),"")</f>
        <v>46.884644628099174</v>
      </c>
      <c r="AU40" s="23">
        <f>IF(AU10&gt;0,VLOOKUP(AU10,'[3]2010_Envelope'!$BH$6:$CR$128,27),"")</f>
        <v>53.185454545454547</v>
      </c>
      <c r="AV40" s="22" t="str">
        <f>IF(AV10&gt;0,VLOOKUP(AV10,'[3]2010_HVAC'!$EY$7:$KA$83,101),"")</f>
        <v/>
      </c>
      <c r="AW40" s="22" t="str">
        <f>IF(AW10&gt;0,VLOOKUP(AW10,'[3]2010_HVAC'!$EY$7:$KA$83,101),"")</f>
        <v/>
      </c>
      <c r="AX40" s="22" t="str">
        <f>IF(AX10&gt;0,VLOOKUP(AX10,'[3]2010_HVAC'!$EY$7:$KA$83,101),"")</f>
        <v/>
      </c>
      <c r="AY40" s="61">
        <f>VLOOKUP($C40,[1]Performance!$A$3:$K$36,6)</f>
        <v>2</v>
      </c>
      <c r="AZ40" s="61">
        <f t="shared" si="45"/>
        <v>103</v>
      </c>
      <c r="BA40" s="22">
        <f>IF(BA10&gt;0,VLOOKUP(BA10,'[3]2010_HVAC'!$EY$7:$KA$83,AZ40),"")</f>
        <v>39.128981637355672</v>
      </c>
      <c r="BB40" s="22" t="str">
        <f>IF(BB10&gt;0,VLOOKUP(BB10,'[3]2010_HVAC'!$EY$7:$KA$83,101),"")</f>
        <v/>
      </c>
      <c r="BC40" s="22" t="str">
        <f>IF(BC10&gt;0,VLOOKUP(BC10,'[3]2010_HVAC'!$EY$7:$KA$83,101),"")</f>
        <v/>
      </c>
      <c r="BD40" s="22">
        <f>IF(BD10&gt;0,VLOOKUP(BD10,'[3]2010_HVAC'!$EY$7:$KA$83,101),"")</f>
        <v>0.47385454545454547</v>
      </c>
      <c r="BE40" s="22" t="str">
        <f>IF(BE10&gt;0,VLOOKUP(BE10,'[3]2010_HVAC'!$EY$7:$KA$83,101),"")</f>
        <v/>
      </c>
      <c r="BF40" s="22" t="str">
        <f>IF(BF10&gt;0,VLOOKUP(BF10,'[3]2010_HVAC'!$EY$7:$KA$83,101),"")</f>
        <v/>
      </c>
      <c r="BG40" s="14">
        <f t="shared" si="46"/>
        <v>289512.55688445753</v>
      </c>
      <c r="BH40" s="21">
        <f>IF($N40&gt;0,VLOOKUP($C40,[2]Berlin!$AB$7:$AN$40,$N40))/((IF($P40=1,'3 PlantsCodes'!$D$26,IF($P40=2,'3 PlantsCodes'!$D$27,IF($P40=3,'3 PlantsCodes'!$D$28,IF($P40=4,'3 PlantsCodes'!#REF!)))))*IF($R40=1,'3 PlantsCodes'!$D$31,IF(GE_Berlin!$R40=2,'3 PlantsCodes'!$D$32)))</f>
        <v>12.857316958195574</v>
      </c>
      <c r="BI40" s="21">
        <f>IF($O40&gt;0,VLOOKUP($C40,[2]Berlin!$AB$7:$AN$40,$O40),0)/(IF($Q40=1,'3 PlantsCodes'!$E$26,IF($Q40=3,'3 PlantsCodes'!$E$28,IF($Q40=4,'3 PlantsCodes'!$E$29,1)))*IF($R40=1,'3 PlantsCodes'!$E$31,IF($R40=2,'3 PlantsCodes'!$E$32)))</f>
        <v>0.61512033420846945</v>
      </c>
      <c r="BJ40" s="21">
        <f>VLOOKUP($C40,[2]Berlin!$AB$6:$AZ$40,$T40)</f>
        <v>4.4417125558154389</v>
      </c>
      <c r="BK40" s="21">
        <f>VLOOKUP($C40,[2]Berlin!$B$7:$Y$40,18)</f>
        <v>11.353794285713454</v>
      </c>
      <c r="BL40" s="21">
        <f>VLOOKUP($C40,[2]Berlin!$B$7:$AA$40,26)</f>
        <v>0.40279438535474998</v>
      </c>
      <c r="BM40" s="22">
        <f>IF($V40=1,-[4]SFH!$E$8,0)</f>
        <v>0</v>
      </c>
      <c r="BN40" s="63" t="s">
        <v>38</v>
      </c>
      <c r="BO40" s="21">
        <f>IF($N40&gt;0,VLOOKUP($C40,[1]Berlin!$AB$7:$AN$40,$N40))/((IF($P40=1,'3 PlantsCodes'!$D$26,IF($P40=2,'3 PlantsCodes'!$D$27,IF($P40=3,'3 PlantsCodes'!$D$28,IF($P40=4,'3 PlantsCodes'!D33)))))*IF($R40=1,'3 PlantsCodes'!$D$31,IF(GE_Berlin!$R40=2,'3 PlantsCodes'!$D$32)))</f>
        <v>13.580682140622704</v>
      </c>
      <c r="BP40" s="21">
        <f>IF($O40&gt;0,VLOOKUP($C40,[1]Berlin!$AB$7:$AN$40,$O40),0)/(IF($Q40=1,'3 PlantsCodes'!$E$26,IF($Q40=3,'3 PlantsCodes'!$E$28,IF($Q40=4,'3 PlantsCodes'!$E$29,1)))*IF($R40=1,'3 PlantsCodes'!$E$31,IF($R40=2,'3 PlantsCodes'!$E$32)))</f>
        <v>0.19213305780790615</v>
      </c>
      <c r="BQ40" s="21">
        <f>VLOOKUP($C40,[1]Berlin!$AB$6:$AZ$40,$T40)</f>
        <v>6.7947576065066286</v>
      </c>
      <c r="BR40" s="21">
        <f>VLOOKUP($C40,[1]Berlin!$B$7:$Y$40,18)</f>
        <v>11.676460606061633</v>
      </c>
      <c r="BS40" s="21">
        <f>VLOOKUP($C40,[1]Berlin!$B$7:$AA$40,26)</f>
        <v>0.37296765586406289</v>
      </c>
      <c r="BT40" s="22">
        <f>IF($V40=1,-[4]AB!$E$8,0)</f>
        <v>0</v>
      </c>
      <c r="BU40" s="63" t="s">
        <v>38</v>
      </c>
    </row>
    <row r="41" spans="1:73" ht="15" customHeight="1" x14ac:dyDescent="0.25">
      <c r="A41" s="195"/>
      <c r="B41" s="18">
        <v>6</v>
      </c>
      <c r="C41" s="26">
        <f t="shared" ref="C41:W41" si="50">IF(C11="","",C11)</f>
        <v>26</v>
      </c>
      <c r="D41" s="55" t="str">
        <f t="shared" si="50"/>
        <v>o+</v>
      </c>
      <c r="E41" s="55" t="str">
        <f t="shared" si="50"/>
        <v>+</v>
      </c>
      <c r="F41" s="54" t="str">
        <f t="shared" si="50"/>
        <v>+</v>
      </c>
      <c r="G41" s="54" t="str">
        <f t="shared" si="50"/>
        <v>o</v>
      </c>
      <c r="H41" s="54">
        <f t="shared" si="50"/>
        <v>1</v>
      </c>
      <c r="I41" s="54">
        <f t="shared" si="50"/>
        <v>3</v>
      </c>
      <c r="J41" s="54">
        <f t="shared" si="50"/>
        <v>3</v>
      </c>
      <c r="K41" s="54">
        <f t="shared" si="50"/>
        <v>2</v>
      </c>
      <c r="L41" s="54">
        <f t="shared" si="50"/>
        <v>2</v>
      </c>
      <c r="M41" s="54">
        <f t="shared" si="50"/>
        <v>3322</v>
      </c>
      <c r="N41" s="54">
        <f t="shared" si="50"/>
        <v>8</v>
      </c>
      <c r="O41" s="54">
        <f t="shared" si="50"/>
        <v>13</v>
      </c>
      <c r="P41" s="54">
        <f t="shared" si="50"/>
        <v>1</v>
      </c>
      <c r="Q41" s="54">
        <f t="shared" si="50"/>
        <v>1</v>
      </c>
      <c r="R41" s="54">
        <f t="shared" si="50"/>
        <v>2</v>
      </c>
      <c r="S41" s="54" t="str">
        <f t="shared" si="50"/>
        <v>o</v>
      </c>
      <c r="T41" s="26">
        <f t="shared" si="50"/>
        <v>17</v>
      </c>
      <c r="U41" s="54">
        <f t="shared" si="50"/>
        <v>0</v>
      </c>
      <c r="V41" s="54">
        <f t="shared" si="50"/>
        <v>0</v>
      </c>
      <c r="W41" s="19" t="str">
        <f t="shared" si="50"/>
        <v/>
      </c>
      <c r="X41" s="23">
        <f>IF(X11&gt;0,VLOOKUP(X11,'[3]2010_Envelope'!$BH$6:$CR$128,26),"")</f>
        <v>16.70904642857143</v>
      </c>
      <c r="Y41" s="23">
        <f>IF(Y11&gt;0,VLOOKUP(Y11,'[3]2010_Envelope'!$BH$6:$CR$128,26),"")</f>
        <v>107.74514999999998</v>
      </c>
      <c r="Z41" s="23">
        <f>IF(Z11&gt;0,VLOOKUP(Z11,'[3]2010_Envelope'!$BH$6:$CR$128,26),"")</f>
        <v>20.809059100024285</v>
      </c>
      <c r="AA41" s="23">
        <f>IF(AA11&gt;0,VLOOKUP(AA11,'[3]2010_Envelope'!$BH$6:$CR$128,26),"")</f>
        <v>93.615428571428566</v>
      </c>
      <c r="AB41" s="23">
        <f>IF(AB11&gt;0,VLOOKUP(AB11,'[3]2010_Envelope'!$BH$6:$CR$128,26),"")</f>
        <v>56.554012987012996</v>
      </c>
      <c r="AC41" s="23">
        <f>IF(AC11&gt;0,VLOOKUP(AC11,'[3]2010_Envelope'!$BH$6:$CR$128,26),"")</f>
        <v>57.73885714285715</v>
      </c>
      <c r="AD41" s="22" t="str">
        <f>IF(AD11&gt;0,VLOOKUP(AD11,'[3]2010_HVAC'!$EY$7:$KA$83,98),"")</f>
        <v/>
      </c>
      <c r="AE41" s="22">
        <f>IF(AE11&gt;0,VLOOKUP(AE11,'[3]2010_HVAC'!$EY$7:$KA$83,98),"")</f>
        <v>12.000000000000002</v>
      </c>
      <c r="AF41" s="22" t="str">
        <f>IF(AF11&gt;0,VLOOKUP(AF11,'[3]2010_HVAC'!$EY$7:$KA$83,98),"")</f>
        <v/>
      </c>
      <c r="AG41" s="61">
        <f>VLOOKUP($C41,[2]Performance!$A$3:$K$36,6)</f>
        <v>2</v>
      </c>
      <c r="AH41" s="61">
        <f t="shared" si="43"/>
        <v>100</v>
      </c>
      <c r="AI41" s="22">
        <f>IF(AI11&gt;0,VLOOKUP(AI11,'[3]2010_HVAC'!$EY$7:$KA$83,AH41),"")</f>
        <v>70.886337122703054</v>
      </c>
      <c r="AJ41" s="22" t="str">
        <f>IF(AJ11&gt;0,VLOOKUP(AJ11,'[3]2010_HVAC'!$EY$7:$KA$83,98),"")</f>
        <v/>
      </c>
      <c r="AK41" s="22" t="str">
        <f>IF(AK11&gt;0,VLOOKUP(AK11,'[3]2010_HVAC'!$EY$7:$KA$83,98),"")</f>
        <v/>
      </c>
      <c r="AL41" s="22">
        <f>IF(AL11&gt;0,VLOOKUP(AL11,'[3]2010_HVAC'!$EY$7:$KA$83,98),"")</f>
        <v>6.7016571428571439</v>
      </c>
      <c r="AM41" s="22" t="str">
        <f>IF(AM11&gt;0,VLOOKUP(AM11,'[3]2010_HVAC'!$EY$7:$KA$83,98),"")</f>
        <v/>
      </c>
      <c r="AN41" s="22" t="str">
        <f>IF(AN11&gt;0,VLOOKUP(AN11,'[3]2010_HVAC'!$EY$7:$KA$83,98),"")</f>
        <v/>
      </c>
      <c r="AO41" s="14">
        <f t="shared" si="44"/>
        <v>61986.336789363646</v>
      </c>
      <c r="AP41" s="23">
        <f>IF(AP11&gt;0,VLOOKUP(AP11,'[3]2010_Envelope'!$BH$6:$CR$128,27),"")</f>
        <v>8.0854818181818189</v>
      </c>
      <c r="AQ41" s="23">
        <f>IF(AQ11&gt;0,VLOOKUP(AQ11,'[3]2010_Envelope'!$BH$6:$CR$128,27),"")</f>
        <v>35.4195103030303</v>
      </c>
      <c r="AR41" s="23">
        <f>IF(AR11&gt;0,VLOOKUP(AR11,'[3]2010_Envelope'!$BH$6:$CR$128,27),"")</f>
        <v>10.069471631787321</v>
      </c>
      <c r="AS41" s="23">
        <f>IF(AS11&gt;0,VLOOKUP(AS11,'[3]2010_Envelope'!$BH$6:$CR$128,27),"")</f>
        <v>86.23272727272726</v>
      </c>
      <c r="AT41" s="23">
        <f>IF(AT11&gt;0,VLOOKUP(AT11,'[3]2010_Envelope'!$BH$6:$CR$128,27),"")</f>
        <v>46.884644628099174</v>
      </c>
      <c r="AU41" s="23">
        <f>IF(AU11&gt;0,VLOOKUP(AU11,'[3]2010_Envelope'!$BH$6:$CR$128,27),"")</f>
        <v>53.185454545454547</v>
      </c>
      <c r="AV41" s="22" t="str">
        <f>IF(AV11&gt;0,VLOOKUP(AV11,'[3]2010_HVAC'!$EY$7:$KA$83,101),"")</f>
        <v/>
      </c>
      <c r="AW41" s="22">
        <f>IF(AW11&gt;0,VLOOKUP(AW11,'[3]2010_HVAC'!$EY$7:$KA$83,101),"")</f>
        <v>13.505454545454548</v>
      </c>
      <c r="AX41" s="22" t="str">
        <f>IF(AX11&gt;0,VLOOKUP(AX11,'[3]2010_HVAC'!$EY$7:$KA$83,101),"")</f>
        <v/>
      </c>
      <c r="AY41" s="61">
        <f>VLOOKUP($C41,[1]Performance!$A$3:$K$36,6)</f>
        <v>2</v>
      </c>
      <c r="AZ41" s="61">
        <f t="shared" si="45"/>
        <v>103</v>
      </c>
      <c r="BA41" s="22">
        <f>IF(BA11&gt;0,VLOOKUP(BA11,'[3]2010_HVAC'!$EY$7:$KA$83,AZ41),"")</f>
        <v>39.128981637355672</v>
      </c>
      <c r="BB41" s="22" t="str">
        <f>IF(BB11&gt;0,VLOOKUP(BB11,'[3]2010_HVAC'!$EY$7:$KA$83,101),"")</f>
        <v/>
      </c>
      <c r="BC41" s="22" t="str">
        <f>IF(BC11&gt;0,VLOOKUP(BC11,'[3]2010_HVAC'!$EY$7:$KA$83,101),"")</f>
        <v/>
      </c>
      <c r="BD41" s="22">
        <f>IF(BD11&gt;0,VLOOKUP(BD11,'[3]2010_HVAC'!$EY$7:$KA$83,101),"")</f>
        <v>0.47385454545454547</v>
      </c>
      <c r="BE41" s="22" t="str">
        <f>IF(BE11&gt;0,VLOOKUP(BE11,'[3]2010_HVAC'!$EY$7:$KA$83,101),"")</f>
        <v/>
      </c>
      <c r="BF41" s="22" t="str">
        <f>IF(BF11&gt;0,VLOOKUP(BF11,'[3]2010_HVAC'!$EY$7:$KA$83,101),"")</f>
        <v/>
      </c>
      <c r="BG41" s="14">
        <f t="shared" si="46"/>
        <v>290055.72511826974</v>
      </c>
      <c r="BH41" s="21">
        <f>IF($N41&gt;0,VLOOKUP($C41,[2]Berlin!$AB$7:$AN$40,$N41))/((IF($P41=1,'3 PlantsCodes'!$D$26,IF($P41=2,'3 PlantsCodes'!$D$27,IF($P41=3,'3 PlantsCodes'!$D$28,IF($P41=4,'3 PlantsCodes'!#REF!)))))*IF($R41=1,'3 PlantsCodes'!$D$31,IF(GE_Berlin!$R41=2,'3 PlantsCodes'!$D$32)))</f>
        <v>10.26238843145741</v>
      </c>
      <c r="BI41" s="21">
        <f>IF($O41&gt;0,VLOOKUP($C41,[2]Berlin!$AB$7:$AN$40,$O41),0)/(IF($Q41=1,'3 PlantsCodes'!$E$26,IF($Q41=3,'3 PlantsCodes'!$E$28,IF($Q41=4,'3 PlantsCodes'!$E$29,1)))*IF($R41=1,'3 PlantsCodes'!$E$31,IF($R41=2,'3 PlantsCodes'!$E$32)))</f>
        <v>0.58711042218379073</v>
      </c>
      <c r="BJ41" s="21">
        <f>VLOOKUP($C41,[2]Berlin!$AB$6:$AZ$40,$T41)</f>
        <v>4.5422026271209734</v>
      </c>
      <c r="BK41" s="21">
        <f>VLOOKUP($C41,[2]Berlin!$B$7:$Y$40,18)</f>
        <v>11.353794285713454</v>
      </c>
      <c r="BL41" s="21">
        <f>VLOOKUP($C41,[2]Berlin!$B$7:$AA$40,26)</f>
        <v>4.8299080064050823</v>
      </c>
      <c r="BM41" s="22">
        <f>IF($V41=1,-[4]SFH!$E$8,0)</f>
        <v>0</v>
      </c>
      <c r="BN41" s="63" t="s">
        <v>38</v>
      </c>
      <c r="BO41" s="21">
        <f>IF($N41&gt;0,VLOOKUP($C41,[1]Berlin!$AB$7:$AN$40,$N41))/((IF($P41=1,'3 PlantsCodes'!$D$26,IF($P41=2,'3 PlantsCodes'!$D$27,IF($P41=3,'3 PlantsCodes'!$D$28,IF($P41=4,'3 PlantsCodes'!D34)))))*IF($R41=1,'3 PlantsCodes'!$D$31,IF(GE_Berlin!$R41=2,'3 PlantsCodes'!$D$32)))</f>
        <v>10.755551737092274</v>
      </c>
      <c r="BP41" s="21">
        <f>IF($O41&gt;0,VLOOKUP($C41,[1]Berlin!$AB$7:$AN$40,$O41),0)/(IF($Q41=1,'3 PlantsCodes'!$E$26,IF($Q41=3,'3 PlantsCodes'!$E$28,IF($Q41=4,'3 PlantsCodes'!$E$29,1)))*IF($R41=1,'3 PlantsCodes'!$E$31,IF($R41=2,'3 PlantsCodes'!$E$32)))</f>
        <v>0.17071327471093387</v>
      </c>
      <c r="BQ41" s="21">
        <f>VLOOKUP($C41,[1]Berlin!$AB$6:$AZ$40,$T41)</f>
        <v>6.979521662715678</v>
      </c>
      <c r="BR41" s="21">
        <f>VLOOKUP($C41,[1]Berlin!$B$7:$Y$40,18)</f>
        <v>11.676460606061633</v>
      </c>
      <c r="BS41" s="21">
        <f>VLOOKUP($C41,[1]Berlin!$B$7:$AA$40,26)</f>
        <v>4.6554504570490911</v>
      </c>
      <c r="BT41" s="22">
        <f>IF($V41=1,-[4]AB!$E$8,0)</f>
        <v>0</v>
      </c>
      <c r="BU41" s="63" t="s">
        <v>38</v>
      </c>
    </row>
    <row r="42" spans="1:73" ht="15" customHeight="1" x14ac:dyDescent="0.25">
      <c r="A42" s="195"/>
      <c r="B42" s="18">
        <v>7</v>
      </c>
      <c r="C42" s="26">
        <f t="shared" ref="C42:W42" si="51">IF(C12="","",C12)</f>
        <v>34</v>
      </c>
      <c r="D42" s="55" t="str">
        <f t="shared" si="51"/>
        <v>+</v>
      </c>
      <c r="E42" s="55" t="str">
        <f t="shared" si="51"/>
        <v>+</v>
      </c>
      <c r="F42" s="54" t="str">
        <f t="shared" si="51"/>
        <v>+</v>
      </c>
      <c r="G42" s="54" t="str">
        <f t="shared" si="51"/>
        <v>o</v>
      </c>
      <c r="H42" s="54">
        <f t="shared" si="51"/>
        <v>1</v>
      </c>
      <c r="I42" s="54">
        <f t="shared" si="51"/>
        <v>4</v>
      </c>
      <c r="J42" s="54">
        <f t="shared" si="51"/>
        <v>3</v>
      </c>
      <c r="K42" s="54">
        <f t="shared" si="51"/>
        <v>2</v>
      </c>
      <c r="L42" s="54">
        <f t="shared" si="51"/>
        <v>2</v>
      </c>
      <c r="M42" s="54">
        <f t="shared" si="51"/>
        <v>4322</v>
      </c>
      <c r="N42" s="54">
        <f t="shared" si="51"/>
        <v>8</v>
      </c>
      <c r="O42" s="54">
        <f t="shared" si="51"/>
        <v>13</v>
      </c>
      <c r="P42" s="54">
        <f t="shared" si="51"/>
        <v>1</v>
      </c>
      <c r="Q42" s="54">
        <f t="shared" si="51"/>
        <v>1</v>
      </c>
      <c r="R42" s="54">
        <f t="shared" si="51"/>
        <v>2</v>
      </c>
      <c r="S42" s="54" t="str">
        <f t="shared" si="51"/>
        <v>o</v>
      </c>
      <c r="T42" s="26">
        <f t="shared" si="51"/>
        <v>17</v>
      </c>
      <c r="U42" s="54">
        <f t="shared" si="51"/>
        <v>0</v>
      </c>
      <c r="V42" s="54">
        <f t="shared" si="51"/>
        <v>0</v>
      </c>
      <c r="W42" s="19" t="str">
        <f t="shared" si="51"/>
        <v/>
      </c>
      <c r="X42" s="23">
        <f>IF(X12&gt;0,VLOOKUP(X12,'[3]2010_Envelope'!$BH$6:$CR$128,26),"")</f>
        <v>25.191385714285715</v>
      </c>
      <c r="Y42" s="23">
        <f>IF(Y12&gt;0,VLOOKUP(Y12,'[3]2010_Envelope'!$BH$6:$CR$128,26),"")</f>
        <v>122.4209</v>
      </c>
      <c r="Z42" s="23">
        <f>IF(Z12&gt;0,VLOOKUP(Z12,'[3]2010_Envelope'!$BH$6:$CR$128,26),"")</f>
        <v>29.132682740033996</v>
      </c>
      <c r="AA42" s="23">
        <f>IF(AA12&gt;0,VLOOKUP(AA12,'[3]2010_Envelope'!$BH$6:$CR$128,26),"")</f>
        <v>93.615428571428566</v>
      </c>
      <c r="AB42" s="23">
        <f>IF(AB12&gt;0,VLOOKUP(AB12,'[3]2010_Envelope'!$BH$6:$CR$128,26),"")</f>
        <v>56.554012987012996</v>
      </c>
      <c r="AC42" s="23">
        <f>IF(AC12&gt;0,VLOOKUP(AC12,'[3]2010_Envelope'!$BH$6:$CR$128,26),"")</f>
        <v>57.73885714285715</v>
      </c>
      <c r="AD42" s="22" t="str">
        <f>IF(AD12&gt;0,VLOOKUP(AD12,'[3]2010_HVAC'!$EY$7:$KA$83,98),"")</f>
        <v/>
      </c>
      <c r="AE42" s="22">
        <f>IF(AE12&gt;0,VLOOKUP(AE12,'[3]2010_HVAC'!$EY$7:$KA$83,98),"")</f>
        <v>12.000000000000002</v>
      </c>
      <c r="AF42" s="22" t="str">
        <f>IF(AF12&gt;0,VLOOKUP(AF12,'[3]2010_HVAC'!$EY$7:$KA$83,98),"")</f>
        <v/>
      </c>
      <c r="AG42" s="61">
        <f>VLOOKUP($C42,[2]Performance!$A$3:$K$36,6)</f>
        <v>2</v>
      </c>
      <c r="AH42" s="61">
        <f t="shared" si="43"/>
        <v>100</v>
      </c>
      <c r="AI42" s="22">
        <f>IF(AI12&gt;0,VLOOKUP(AI12,'[3]2010_HVAC'!$EY$7:$KA$83,AH42),"")</f>
        <v>70.886337122703054</v>
      </c>
      <c r="AJ42" s="22" t="str">
        <f>IF(AJ12&gt;0,VLOOKUP(AJ12,'[3]2010_HVAC'!$EY$7:$KA$83,98),"")</f>
        <v/>
      </c>
      <c r="AK42" s="22" t="str">
        <f>IF(AK12&gt;0,VLOOKUP(AK12,'[3]2010_HVAC'!$EY$7:$KA$83,98),"")</f>
        <v/>
      </c>
      <c r="AL42" s="22">
        <f>IF(AL12&gt;0,VLOOKUP(AL12,'[3]2010_HVAC'!$EY$7:$KA$83,98),"")</f>
        <v>6.7016571428571439</v>
      </c>
      <c r="AM42" s="22" t="str">
        <f>IF(AM12&gt;0,VLOOKUP(AM12,'[3]2010_HVAC'!$EY$7:$KA$83,98),"")</f>
        <v/>
      </c>
      <c r="AN42" s="22" t="str">
        <f>IF(AN12&gt;0,VLOOKUP(AN12,'[3]2010_HVAC'!$EY$7:$KA$83,98),"")</f>
        <v/>
      </c>
      <c r="AO42" s="14">
        <f t="shared" si="44"/>
        <v>66393.776598965007</v>
      </c>
      <c r="AP42" s="23">
        <f>IF(AP12&gt;0,VLOOKUP(AP12,'[3]2010_Envelope'!$BH$6:$CR$128,27),"")</f>
        <v>12.19007272727273</v>
      </c>
      <c r="AQ42" s="23">
        <f>IF(AQ12&gt;0,VLOOKUP(AQ12,'[3]2010_Envelope'!$BH$6:$CR$128,27),"")</f>
        <v>40.243930505050493</v>
      </c>
      <c r="AR42" s="23">
        <f>IF(AR12&gt;0,VLOOKUP(AR12,'[3]2010_Envelope'!$BH$6:$CR$128,27),"")</f>
        <v>14.097260284502248</v>
      </c>
      <c r="AS42" s="23">
        <f>IF(AS12&gt;0,VLOOKUP(AS12,'[3]2010_Envelope'!$BH$6:$CR$128,27),"")</f>
        <v>86.23272727272726</v>
      </c>
      <c r="AT42" s="23">
        <f>IF(AT12&gt;0,VLOOKUP(AT12,'[3]2010_Envelope'!$BH$6:$CR$128,27),"")</f>
        <v>46.884644628099174</v>
      </c>
      <c r="AU42" s="23">
        <f>IF(AU12&gt;0,VLOOKUP(AU12,'[3]2010_Envelope'!$BH$6:$CR$128,27),"")</f>
        <v>53.185454545454547</v>
      </c>
      <c r="AV42" s="22" t="str">
        <f>IF(AV12&gt;0,VLOOKUP(AV12,'[3]2010_HVAC'!$EY$7:$KA$83,101),"")</f>
        <v/>
      </c>
      <c r="AW42" s="22">
        <f>IF(AW12&gt;0,VLOOKUP(AW12,'[3]2010_HVAC'!$EY$7:$KA$83,101),"")</f>
        <v>13.505454545454548</v>
      </c>
      <c r="AX42" s="22" t="str">
        <f>IF(AX12&gt;0,VLOOKUP(AX12,'[3]2010_HVAC'!$EY$7:$KA$83,101),"")</f>
        <v/>
      </c>
      <c r="AY42" s="61">
        <f>VLOOKUP($C42,[1]Performance!$A$3:$K$36,6)</f>
        <v>2</v>
      </c>
      <c r="AZ42" s="61">
        <f t="shared" si="45"/>
        <v>103</v>
      </c>
      <c r="BA42" s="22">
        <f>IF(BA12&gt;0,VLOOKUP(BA12,'[3]2010_HVAC'!$EY$7:$KA$83,AZ42),"")</f>
        <v>39.128981637355672</v>
      </c>
      <c r="BB42" s="22" t="str">
        <f>IF(BB12&gt;0,VLOOKUP(BB12,'[3]2010_HVAC'!$EY$7:$KA$83,101),"")</f>
        <v/>
      </c>
      <c r="BC42" s="22" t="str">
        <f>IF(BC12&gt;0,VLOOKUP(BC12,'[3]2010_HVAC'!$EY$7:$KA$83,101),"")</f>
        <v/>
      </c>
      <c r="BD42" s="22">
        <f>IF(BD12&gt;0,VLOOKUP(BD12,'[3]2010_HVAC'!$EY$7:$KA$83,101),"")</f>
        <v>0.47385454545454547</v>
      </c>
      <c r="BE42" s="22" t="str">
        <f>IF(BE12&gt;0,VLOOKUP(BE12,'[3]2010_HVAC'!$EY$7:$KA$83,101),"")</f>
        <v/>
      </c>
      <c r="BF42" s="22" t="str">
        <f>IF(BF12&gt;0,VLOOKUP(BF12,'[3]2010_HVAC'!$EY$7:$KA$83,101),"")</f>
        <v/>
      </c>
      <c r="BG42" s="14">
        <f t="shared" si="46"/>
        <v>302882.9568844575</v>
      </c>
      <c r="BH42" s="21">
        <f>IF($N42&gt;0,VLOOKUP($C42,[2]Berlin!$AB$7:$AN$40,$N42))/((IF($P42=1,'3 PlantsCodes'!$D$26,IF($P42=2,'3 PlantsCodes'!$D$27,IF($P42=3,'3 PlantsCodes'!$D$28,IF($P42=4,'3 PlantsCodes'!#REF!)))))*IF($R42=1,'3 PlantsCodes'!$D$31,IF(GE_Berlin!$R42=2,'3 PlantsCodes'!$D$32)))</f>
        <v>8.9990010720586486</v>
      </c>
      <c r="BI42" s="21">
        <f>IF($O42&gt;0,VLOOKUP($C42,[2]Berlin!$AB$7:$AN$40,$O42),0)/(IF($Q42=1,'3 PlantsCodes'!$E$26,IF($Q42=3,'3 PlantsCodes'!$E$28,IF($Q42=4,'3 PlantsCodes'!$E$29,1)))*IF($R42=1,'3 PlantsCodes'!$E$31,IF($R42=2,'3 PlantsCodes'!$E$32)))</f>
        <v>0.61321702921455867</v>
      </c>
      <c r="BJ42" s="21">
        <f>VLOOKUP($C42,[2]Berlin!$AB$6:$AZ$40,$T42)</f>
        <v>4.5663639540833145</v>
      </c>
      <c r="BK42" s="21">
        <f>VLOOKUP($C42,[2]Berlin!$B$7:$Y$40,18)</f>
        <v>11.353794285713454</v>
      </c>
      <c r="BL42" s="21">
        <f>VLOOKUP($C42,[2]Berlin!$B$7:$AA$40,26)</f>
        <v>4.8211538036777455</v>
      </c>
      <c r="BM42" s="22">
        <f>IF($V42=1,-[4]SFH!$E$8,0)</f>
        <v>0</v>
      </c>
      <c r="BN42" s="63" t="s">
        <v>38</v>
      </c>
      <c r="BO42" s="21">
        <f>IF($N42&gt;0,VLOOKUP($C42,[1]Berlin!$AB$7:$AN$40,$N42))/((IF($P42=1,'3 PlantsCodes'!$D$26,IF($P42=2,'3 PlantsCodes'!$D$27,IF($P42=3,'3 PlantsCodes'!$D$28,IF($P42=4,'3 PlantsCodes'!D35)))))*IF($R42=1,'3 PlantsCodes'!$D$31,IF(GE_Berlin!$R42=2,'3 PlantsCodes'!$D$32)))</f>
        <v>10.055015146377972</v>
      </c>
      <c r="BP42" s="21">
        <f>IF($O42&gt;0,VLOOKUP($C42,[1]Berlin!$AB$7:$AN$40,$O42),0)/(IF($Q42=1,'3 PlantsCodes'!$E$26,IF($Q42=3,'3 PlantsCodes'!$E$28,IF($Q42=4,'3 PlantsCodes'!$E$29,1)))*IF($R42=1,'3 PlantsCodes'!$E$31,IF($R42=2,'3 PlantsCodes'!$E$32)))</f>
        <v>0.17169238727933334</v>
      </c>
      <c r="BQ42" s="21">
        <f>VLOOKUP($C42,[1]Berlin!$AB$6:$AZ$40,$T42)</f>
        <v>7.0265315355244624</v>
      </c>
      <c r="BR42" s="21">
        <f>VLOOKUP($C42,[1]Berlin!$B$7:$Y$40,18)</f>
        <v>11.676460606061633</v>
      </c>
      <c r="BS42" s="21">
        <f>VLOOKUP($C42,[1]Berlin!$B$7:$AA$40,26)</f>
        <v>4.6519432153510403</v>
      </c>
      <c r="BT42" s="22">
        <f>IF($V42=1,-[4]AB!$E$8,0)</f>
        <v>0</v>
      </c>
      <c r="BU42" s="63" t="s">
        <v>38</v>
      </c>
    </row>
    <row r="43" spans="1:73" ht="15" customHeight="1" x14ac:dyDescent="0.25">
      <c r="A43" s="195"/>
      <c r="B43" s="18">
        <v>8</v>
      </c>
      <c r="C43" s="26">
        <f t="shared" ref="C43:W43" si="52">IF(C13="","",C13)</f>
        <v>10</v>
      </c>
      <c r="D43" s="55" t="str">
        <f t="shared" si="52"/>
        <v>o</v>
      </c>
      <c r="E43" s="55" t="str">
        <f t="shared" si="52"/>
        <v>o+</v>
      </c>
      <c r="F43" s="54" t="str">
        <f t="shared" si="52"/>
        <v>+</v>
      </c>
      <c r="G43" s="54" t="str">
        <f t="shared" si="52"/>
        <v>o</v>
      </c>
      <c r="H43" s="54">
        <f t="shared" si="52"/>
        <v>0</v>
      </c>
      <c r="I43" s="54">
        <f t="shared" si="52"/>
        <v>2</v>
      </c>
      <c r="J43" s="54">
        <f t="shared" si="52"/>
        <v>2</v>
      </c>
      <c r="K43" s="54">
        <f t="shared" si="52"/>
        <v>2</v>
      </c>
      <c r="L43" s="54">
        <f t="shared" si="52"/>
        <v>1</v>
      </c>
      <c r="M43" s="54">
        <f t="shared" si="52"/>
        <v>2221</v>
      </c>
      <c r="N43" s="54">
        <f t="shared" si="52"/>
        <v>4</v>
      </c>
      <c r="O43" s="54">
        <f t="shared" si="52"/>
        <v>0</v>
      </c>
      <c r="P43" s="54">
        <f t="shared" si="52"/>
        <v>2</v>
      </c>
      <c r="Q43" s="54">
        <f t="shared" si="52"/>
        <v>0</v>
      </c>
      <c r="R43" s="54">
        <f t="shared" si="52"/>
        <v>1</v>
      </c>
      <c r="S43" s="54" t="str">
        <f t="shared" si="52"/>
        <v>o</v>
      </c>
      <c r="T43" s="26">
        <f t="shared" si="52"/>
        <v>21</v>
      </c>
      <c r="U43" s="54">
        <f t="shared" si="52"/>
        <v>1</v>
      </c>
      <c r="V43" s="54">
        <f t="shared" si="52"/>
        <v>0</v>
      </c>
      <c r="W43" s="19" t="str">
        <f t="shared" si="52"/>
        <v/>
      </c>
      <c r="X43" s="23">
        <f>IF(X13&gt;0,VLOOKUP(X13,'[3]2010_Envelope'!$BH$6:$CR$128,26),"")</f>
        <v>8.2267071428571423</v>
      </c>
      <c r="Y43" s="23">
        <f>IF(Y13&gt;0,VLOOKUP(Y13,'[3]2010_Envelope'!$BH$6:$CR$128,26),"")</f>
        <v>93.069400000000002</v>
      </c>
      <c r="Z43" s="23">
        <f>IF(Z13&gt;0,VLOOKUP(Z13,'[3]2010_Envelope'!$BH$6:$CR$128,26),"")</f>
        <v>16.17629798798232</v>
      </c>
      <c r="AA43" s="23">
        <f>IF(AA13&gt;0,VLOOKUP(AA13,'[3]2010_Envelope'!$BH$6:$CR$128,26),"")</f>
        <v>82.684285714285721</v>
      </c>
      <c r="AB43" s="23">
        <f>IF(AB13&gt;0,VLOOKUP(AB13,'[3]2010_Envelope'!$BH$6:$CR$128,26),"")</f>
        <v>56.554012987012996</v>
      </c>
      <c r="AC43" s="23">
        <f>IF(AC13&gt;0,VLOOKUP(AC13,'[3]2010_Envelope'!$BH$6:$CR$128,26),"")</f>
        <v>57.73885714285715</v>
      </c>
      <c r="AD43" s="22" t="str">
        <f>IF(AD13&gt;0,VLOOKUP(AD13,'[3]2010_HVAC'!$EY$7:$KA$83,98),"")</f>
        <v/>
      </c>
      <c r="AE43" s="22" t="str">
        <f>IF(AE13&gt;0,VLOOKUP(AE13,'[3]2010_HVAC'!$EY$7:$KA$83,98),"")</f>
        <v/>
      </c>
      <c r="AF43" s="22" t="str">
        <f>IF(AF13&gt;0,VLOOKUP(AF13,'[3]2010_HVAC'!$EY$7:$KA$83,98),"")</f>
        <v/>
      </c>
      <c r="AG43" s="61">
        <f>VLOOKUP($C43,[2]Performance!$A$3:$K$36,6)</f>
        <v>2</v>
      </c>
      <c r="AH43" s="61">
        <f t="shared" si="43"/>
        <v>100</v>
      </c>
      <c r="AI43" s="22">
        <f>IF(AI13&gt;0,VLOOKUP(AI13,'[3]2010_HVAC'!$EY$7:$KA$83,AH43),"")</f>
        <v>20.656375638849198</v>
      </c>
      <c r="AJ43" s="22" t="str">
        <f>IF(AJ13&gt;0,VLOOKUP(AJ13,'[3]2010_HVAC'!$EY$7:$KA$83,98),"")</f>
        <v/>
      </c>
      <c r="AK43" s="22">
        <f>IF(AK13&gt;0,VLOOKUP(AK13,'[3]2010_HVAC'!$EY$7:$KA$83,98),"")</f>
        <v>107.19999999999999</v>
      </c>
      <c r="AL43" s="22">
        <f>IF(AL13&gt;0,VLOOKUP(AL13,'[3]2010_HVAC'!$EY$7:$KA$83,98),"")</f>
        <v>8.5714285714285712</v>
      </c>
      <c r="AM43" s="22">
        <f>IF(AM13&gt;0,VLOOKUP(AM13,'[3]2010_HVAC'!$EY$7:$KA$83,98),"")</f>
        <v>27.428571428571427</v>
      </c>
      <c r="AN43" s="22" t="str">
        <f>IF(AN13&gt;0,VLOOKUP(AN13,'[3]2010_HVAC'!$EY$7:$KA$83,98),"")</f>
        <v/>
      </c>
      <c r="AO43" s="14">
        <f t="shared" si="44"/>
        <v>66962.831125938232</v>
      </c>
      <c r="AP43" s="23">
        <f>IF(AP13&gt;0,VLOOKUP(AP13,'[3]2010_Envelope'!$BH$6:$CR$128,27),"")</f>
        <v>3.9808909090909084</v>
      </c>
      <c r="AQ43" s="23">
        <f>IF(AQ13&gt;0,VLOOKUP(AQ13,'[3]2010_Envelope'!$BH$6:$CR$128,27),"")</f>
        <v>30.595090101010097</v>
      </c>
      <c r="AR43" s="23">
        <f>IF(AR13&gt;0,VLOOKUP(AR13,'[3]2010_Envelope'!$BH$6:$CR$128,27),"")</f>
        <v>7.8276856687449285</v>
      </c>
      <c r="AS43" s="23">
        <f>IF(AS13&gt;0,VLOOKUP(AS13,'[3]2010_Envelope'!$BH$6:$CR$128,27),"")</f>
        <v>76.163636363636357</v>
      </c>
      <c r="AT43" s="23">
        <f>IF(AT13&gt;0,VLOOKUP(AT13,'[3]2010_Envelope'!$BH$6:$CR$128,27),"")</f>
        <v>46.884644628099174</v>
      </c>
      <c r="AU43" s="23">
        <f>IF(AU13&gt;0,VLOOKUP(AU13,'[3]2010_Envelope'!$BH$6:$CR$128,27),"")</f>
        <v>53.185454545454547</v>
      </c>
      <c r="AV43" s="22" t="str">
        <f>IF(AV13&gt;0,VLOOKUP(AV13,'[3]2010_HVAC'!$EY$7:$KA$83,101),"")</f>
        <v/>
      </c>
      <c r="AW43" s="22" t="str">
        <f>IF(AW13&gt;0,VLOOKUP(AW13,'[3]2010_HVAC'!$EY$7:$KA$83,101),"")</f>
        <v/>
      </c>
      <c r="AX43" s="22" t="str">
        <f>IF(AX13&gt;0,VLOOKUP(AX13,'[3]2010_HVAC'!$EY$7:$KA$83,101),"")</f>
        <v/>
      </c>
      <c r="AY43" s="61">
        <f>VLOOKUP($C43,[1]Performance!$A$3:$K$36,6)</f>
        <v>2</v>
      </c>
      <c r="AZ43" s="61">
        <f t="shared" si="45"/>
        <v>103</v>
      </c>
      <c r="BA43" s="22">
        <f>IF(BA13&gt;0,VLOOKUP(BA13,'[3]2010_HVAC'!$EY$7:$KA$83,AZ43),"")</f>
        <v>13.682098619292912</v>
      </c>
      <c r="BB43" s="22" t="str">
        <f>IF(BB13&gt;0,VLOOKUP(BB13,'[3]2010_HVAC'!$EY$7:$KA$83,101),"")</f>
        <v/>
      </c>
      <c r="BC43" s="22">
        <f>IF(BC13&gt;0,VLOOKUP(BC13,'[3]2010_HVAC'!$EY$7:$KA$83,101),"")</f>
        <v>107.19999999999999</v>
      </c>
      <c r="BD43" s="22">
        <f>IF(BD13&gt;0,VLOOKUP(BD13,'[3]2010_HVAC'!$EY$7:$KA$83,101),"")</f>
        <v>1.2121212121212122</v>
      </c>
      <c r="BE43" s="22">
        <f>IF(BE13&gt;0,VLOOKUP(BE13,'[3]2010_HVAC'!$EY$7:$KA$83,101),"")</f>
        <v>35.934890904699387</v>
      </c>
      <c r="BF43" s="22" t="str">
        <f>IF(BF13&gt;0,VLOOKUP(BF13,'[3]2010_HVAC'!$EY$7:$KA$83,101),"")</f>
        <v/>
      </c>
      <c r="BG43" s="14">
        <f t="shared" si="46"/>
        <v>372899.84782262804</v>
      </c>
      <c r="BH43" s="21">
        <f>IF($N43&gt;0,VLOOKUP($C43,[2]Berlin!$AB$7:$AN$40,$N43))/((IF($P43=1,'3 PlantsCodes'!$D$26,IF($P43=2,'3 PlantsCodes'!$D$27,IF($P43=3,'3 PlantsCodes'!$D$28,IF($P43=4,'3 PlantsCodes'!#REF!)))))*IF($R43=1,'3 PlantsCodes'!$D$31,IF(GE_Berlin!$R43=2,'3 PlantsCodes'!$D$32)))</f>
        <v>78.814947664672275</v>
      </c>
      <c r="BI43" s="21">
        <f>IF($O43&gt;0,VLOOKUP($C43,[2]Berlin!$AB$7:$AN$40,$O43),0)/(IF($Q43=1,'3 PlantsCodes'!$E$26,IF($Q43=3,'3 PlantsCodes'!$E$28,IF($Q43=4,'3 PlantsCodes'!$E$29,1)))*IF($R43=1,'3 PlantsCodes'!$E$31,IF($R43=2,'3 PlantsCodes'!$E$32)))</f>
        <v>0</v>
      </c>
      <c r="BJ43" s="21">
        <f>VLOOKUP($C43,[2]Berlin!$AB$6:$AZ$40,$T43)</f>
        <v>10.374436090225565</v>
      </c>
      <c r="BK43" s="21">
        <f>VLOOKUP($C43,[2]Berlin!$B$7:$Y$40,18)</f>
        <v>11.353794285713454</v>
      </c>
      <c r="BL43" s="21">
        <f>VLOOKUP($C43,[2]Berlin!$B$7:$AA$40,26)</f>
        <v>0.43243699805333335</v>
      </c>
      <c r="BM43" s="22">
        <f>IF($V43=1,-[4]SFH!$E$8,0)</f>
        <v>0</v>
      </c>
      <c r="BN43" s="63" t="s">
        <v>38</v>
      </c>
      <c r="BO43" s="21">
        <f>IF($N43&gt;0,VLOOKUP($C43,[1]Berlin!$AB$7:$AN$40,$N43))/((IF($P43=1,'3 PlantsCodes'!$D$26,IF($P43=2,'3 PlantsCodes'!$D$27,IF($P43=3,'3 PlantsCodes'!$D$28,IF($P43=4,'3 PlantsCodes'!D36)))))*IF($R43=1,'3 PlantsCodes'!$D$31,IF(GE_Berlin!$R43=2,'3 PlantsCodes'!$D$32)))</f>
        <v>75.195593242563476</v>
      </c>
      <c r="BP43" s="21">
        <f>IF($O43&gt;0,VLOOKUP($C43,[1]Berlin!$AB$7:$AN$40,$O43),0)/(IF($Q43=1,'3 PlantsCodes'!$E$26,IF($Q43=3,'3 PlantsCodes'!$E$28,IF($Q43=4,'3 PlantsCodes'!$E$29,1)))*IF($R43=1,'3 PlantsCodes'!$E$31,IF($R43=2,'3 PlantsCodes'!$E$32)))</f>
        <v>0</v>
      </c>
      <c r="BQ43" s="21">
        <f>VLOOKUP($C43,[1]Berlin!$AB$6:$AZ$40,$T43)</f>
        <v>16.456459330143542</v>
      </c>
      <c r="BR43" s="21">
        <f>VLOOKUP($C43,[1]Berlin!$B$7:$Y$40,18)</f>
        <v>11.676460606061633</v>
      </c>
      <c r="BS43" s="21">
        <f>VLOOKUP($C43,[1]Berlin!$B$7:$AA$40,26)</f>
        <v>0.3868663910376543</v>
      </c>
      <c r="BT43" s="22">
        <f>IF($V43=1,-[4]AB!$E$8,0)</f>
        <v>0</v>
      </c>
      <c r="BU43" s="63" t="s">
        <v>38</v>
      </c>
    </row>
    <row r="44" spans="1:73" ht="15" customHeight="1" x14ac:dyDescent="0.25">
      <c r="A44" s="195"/>
      <c r="B44" s="18">
        <v>9</v>
      </c>
      <c r="C44" s="26">
        <f t="shared" ref="C44:W44" si="53">IF(C14="","",C14)</f>
        <v>10</v>
      </c>
      <c r="D44" s="55" t="str">
        <f t="shared" si="53"/>
        <v>o</v>
      </c>
      <c r="E44" s="55" t="str">
        <f t="shared" si="53"/>
        <v>o+</v>
      </c>
      <c r="F44" s="54" t="str">
        <f t="shared" si="53"/>
        <v>+</v>
      </c>
      <c r="G44" s="54" t="str">
        <f t="shared" si="53"/>
        <v>o</v>
      </c>
      <c r="H44" s="54">
        <f t="shared" si="53"/>
        <v>0</v>
      </c>
      <c r="I44" s="54">
        <f t="shared" si="53"/>
        <v>2</v>
      </c>
      <c r="J44" s="54">
        <f t="shared" si="53"/>
        <v>2</v>
      </c>
      <c r="K44" s="54">
        <f t="shared" si="53"/>
        <v>2</v>
      </c>
      <c r="L44" s="54">
        <f t="shared" si="53"/>
        <v>1</v>
      </c>
      <c r="M44" s="54">
        <f t="shared" si="53"/>
        <v>2221</v>
      </c>
      <c r="N44" s="54">
        <f t="shared" si="53"/>
        <v>9</v>
      </c>
      <c r="O44" s="54">
        <f t="shared" si="53"/>
        <v>0</v>
      </c>
      <c r="P44" s="54">
        <f t="shared" si="53"/>
        <v>2</v>
      </c>
      <c r="Q44" s="54">
        <f t="shared" si="53"/>
        <v>0</v>
      </c>
      <c r="R44" s="54">
        <f t="shared" si="53"/>
        <v>1</v>
      </c>
      <c r="S44" s="54" t="str">
        <f t="shared" si="53"/>
        <v>o</v>
      </c>
      <c r="T44" s="26">
        <f t="shared" si="53"/>
        <v>24</v>
      </c>
      <c r="U44" s="54">
        <f t="shared" si="53"/>
        <v>1</v>
      </c>
      <c r="V44" s="54">
        <f t="shared" si="53"/>
        <v>0</v>
      </c>
      <c r="W44" s="19" t="str">
        <f t="shared" si="53"/>
        <v/>
      </c>
      <c r="X44" s="23">
        <f>IF(X14&gt;0,VLOOKUP(X14,'[3]2010_Envelope'!$BH$6:$CR$128,26),"")</f>
        <v>8.2267071428571423</v>
      </c>
      <c r="Y44" s="23">
        <f>IF(Y14&gt;0,VLOOKUP(Y14,'[3]2010_Envelope'!$BH$6:$CR$128,26),"")</f>
        <v>93.069400000000002</v>
      </c>
      <c r="Z44" s="23">
        <f>IF(Z14&gt;0,VLOOKUP(Z14,'[3]2010_Envelope'!$BH$6:$CR$128,26),"")</f>
        <v>16.17629798798232</v>
      </c>
      <c r="AA44" s="23">
        <f>IF(AA14&gt;0,VLOOKUP(AA14,'[3]2010_Envelope'!$BH$6:$CR$128,26),"")</f>
        <v>82.684285714285721</v>
      </c>
      <c r="AB44" s="23">
        <f>IF(AB14&gt;0,VLOOKUP(AB14,'[3]2010_Envelope'!$BH$6:$CR$128,26),"")</f>
        <v>56.554012987012996</v>
      </c>
      <c r="AC44" s="23">
        <f>IF(AC14&gt;0,VLOOKUP(AC14,'[3]2010_Envelope'!$BH$6:$CR$128,26),"")</f>
        <v>57.73885714285715</v>
      </c>
      <c r="AD44" s="22" t="str">
        <f>IF(AD14&gt;0,VLOOKUP(AD14,'[3]2010_HVAC'!$EY$7:$KA$83,98),"")</f>
        <v/>
      </c>
      <c r="AE44" s="22" t="str">
        <f>IF(AE14&gt;0,VLOOKUP(AE14,'[3]2010_HVAC'!$EY$7:$KA$83,98),"")</f>
        <v/>
      </c>
      <c r="AF44" s="22" t="str">
        <f>IF(AF14&gt;0,VLOOKUP(AF14,'[3]2010_HVAC'!$EY$7:$KA$83,98),"")</f>
        <v/>
      </c>
      <c r="AG44" s="61">
        <f>VLOOKUP($C44,[2]Performance!$A$3:$K$36,6)</f>
        <v>2</v>
      </c>
      <c r="AH44" s="61">
        <f t="shared" si="43"/>
        <v>100</v>
      </c>
      <c r="AI44" s="22" t="str">
        <f>IF(AI14&gt;0,VLOOKUP(AI14,'[3]2010_HVAC'!$EY$7:$KA$83,AH44),"")</f>
        <v/>
      </c>
      <c r="AJ44" s="22" t="str">
        <f>IF(AJ14&gt;0,VLOOKUP(AJ14,'[3]2010_HVAC'!$EY$7:$KA$83,98),"")</f>
        <v/>
      </c>
      <c r="AK44" s="22">
        <f>IF(AK14&gt;0,VLOOKUP(AK14,'[3]2010_HVAC'!$EY$7:$KA$83,98),"")</f>
        <v>107.19999999999999</v>
      </c>
      <c r="AL44" s="22">
        <f>IF(AL14&gt;0,VLOOKUP(AL14,'[3]2010_HVAC'!$EY$7:$KA$83,98),"")</f>
        <v>8.5714285714285712</v>
      </c>
      <c r="AM44" s="22">
        <f>IF(AM14&gt;0,VLOOKUP(AM14,'[3]2010_HVAC'!$EY$7:$KA$83,98),"")</f>
        <v>27.428571428571427</v>
      </c>
      <c r="AN44" s="22" t="str">
        <f>IF(AN14&gt;0,VLOOKUP(AN14,'[3]2010_HVAC'!$EY$7:$KA$83,98),"")</f>
        <v/>
      </c>
      <c r="AO44" s="14">
        <f t="shared" si="44"/>
        <v>64070.938536499343</v>
      </c>
      <c r="AP44" s="23">
        <f>IF(AP14&gt;0,VLOOKUP(AP14,'[3]2010_Envelope'!$BH$6:$CR$128,27),"")</f>
        <v>3.9808909090909084</v>
      </c>
      <c r="AQ44" s="23">
        <f>IF(AQ14&gt;0,VLOOKUP(AQ14,'[3]2010_Envelope'!$BH$6:$CR$128,27),"")</f>
        <v>30.595090101010097</v>
      </c>
      <c r="AR44" s="23">
        <f>IF(AR14&gt;0,VLOOKUP(AR14,'[3]2010_Envelope'!$BH$6:$CR$128,27),"")</f>
        <v>7.8276856687449285</v>
      </c>
      <c r="AS44" s="23">
        <f>IF(AS14&gt;0,VLOOKUP(AS14,'[3]2010_Envelope'!$BH$6:$CR$128,27),"")</f>
        <v>76.163636363636357</v>
      </c>
      <c r="AT44" s="23">
        <f>IF(AT14&gt;0,VLOOKUP(AT14,'[3]2010_Envelope'!$BH$6:$CR$128,27),"")</f>
        <v>46.884644628099174</v>
      </c>
      <c r="AU44" s="23">
        <f>IF(AU14&gt;0,VLOOKUP(AU14,'[3]2010_Envelope'!$BH$6:$CR$128,27),"")</f>
        <v>53.185454545454547</v>
      </c>
      <c r="AV44" s="22" t="str">
        <f>IF(AV14&gt;0,VLOOKUP(AV14,'[3]2010_HVAC'!$EY$7:$KA$83,101),"")</f>
        <v/>
      </c>
      <c r="AW44" s="22" t="str">
        <f>IF(AW14&gt;0,VLOOKUP(AW14,'[3]2010_HVAC'!$EY$7:$KA$83,101),"")</f>
        <v/>
      </c>
      <c r="AX44" s="22" t="str">
        <f>IF(AX14&gt;0,VLOOKUP(AX14,'[3]2010_HVAC'!$EY$7:$KA$83,101),"")</f>
        <v/>
      </c>
      <c r="AY44" s="61">
        <f>VLOOKUP($C44,[1]Performance!$A$3:$K$36,6)</f>
        <v>2</v>
      </c>
      <c r="AZ44" s="61">
        <f t="shared" si="45"/>
        <v>103</v>
      </c>
      <c r="BA44" s="22" t="str">
        <f>IF(BA14&gt;0,VLOOKUP(BA14,'[3]2010_HVAC'!$EY$7:$KA$83,AZ44),"")</f>
        <v/>
      </c>
      <c r="BB44" s="22" t="str">
        <f>IF(BB14&gt;0,VLOOKUP(BB14,'[3]2010_HVAC'!$EY$7:$KA$83,101),"")</f>
        <v/>
      </c>
      <c r="BC44" s="22">
        <f>IF(BC14&gt;0,VLOOKUP(BC14,'[3]2010_HVAC'!$EY$7:$KA$83,101),"")</f>
        <v>107.19999999999999</v>
      </c>
      <c r="BD44" s="22">
        <f>IF(BD14&gt;0,VLOOKUP(BD14,'[3]2010_HVAC'!$EY$7:$KA$83,101),"")</f>
        <v>1.2121212121212122</v>
      </c>
      <c r="BE44" s="22">
        <f>IF(BE14&gt;0,VLOOKUP(BE14,'[3]2010_HVAC'!$EY$7:$KA$83,101),"")</f>
        <v>35.934890904699387</v>
      </c>
      <c r="BF44" s="22" t="str">
        <f>IF(BF14&gt;0,VLOOKUP(BF14,'[3]2010_HVAC'!$EY$7:$KA$83,101),"")</f>
        <v/>
      </c>
      <c r="BG44" s="14">
        <f t="shared" si="46"/>
        <v>359354.57018952805</v>
      </c>
      <c r="BH44" s="21">
        <f>IF($N44&gt;0,VLOOKUP($C44,[2]Berlin!$AB$7:$AN$40,$N44))/((IF($P44=1,'3 PlantsCodes'!$D$26,IF($P44=2,'3 PlantsCodes'!$D$27,IF($P44=3,'3 PlantsCodes'!$D$28,IF($P44=4,'3 PlantsCodes'!#REF!)))))*IF($R44=1,'3 PlantsCodes'!$D$31,IF(GE_Berlin!$R44=2,'3 PlantsCodes'!$D$32)))</f>
        <v>74.874200281438647</v>
      </c>
      <c r="BI44" s="21">
        <f>IF($O44&gt;0,VLOOKUP($C44,[2]Berlin!$AB$7:$AN$40,$O44),0)/(IF($Q44=1,'3 PlantsCodes'!$E$26,IF($Q44=3,'3 PlantsCodes'!$E$28,IF($Q44=4,'3 PlantsCodes'!$E$29,1)))*IF($R44=1,'3 PlantsCodes'!$E$31,IF($R44=2,'3 PlantsCodes'!$E$32)))</f>
        <v>0</v>
      </c>
      <c r="BJ44" s="21">
        <f>VLOOKUP($C44,[2]Berlin!$AB$6:$AZ$40,$T44)</f>
        <v>9.8557142857142868</v>
      </c>
      <c r="BK44" s="21">
        <f>VLOOKUP($C44,[2]Berlin!$B$7:$Y$40,18)</f>
        <v>11.353794285713454</v>
      </c>
      <c r="BL44" s="21">
        <f>VLOOKUP($C44,[2]Berlin!$B$7:$AA$40,26)</f>
        <v>0.43243699805333335</v>
      </c>
      <c r="BM44" s="22">
        <f>IF($V44=1,-[4]SFH!$E$8,0)</f>
        <v>0</v>
      </c>
      <c r="BN44" s="63" t="s">
        <v>38</v>
      </c>
      <c r="BO44" s="21">
        <f>IF($N44&gt;0,VLOOKUP($C44,[1]Berlin!$AB$7:$AN$40,$N44))/((IF($P44=1,'3 PlantsCodes'!$D$26,IF($P44=2,'3 PlantsCodes'!$D$27,IF($P44=3,'3 PlantsCodes'!$D$28,IF($P44=4,'3 PlantsCodes'!D37)))))*IF($R44=1,'3 PlantsCodes'!$D$31,IF(GE_Berlin!$R44=2,'3 PlantsCodes'!$D$32)))</f>
        <v>71.435813580435294</v>
      </c>
      <c r="BP44" s="21">
        <f>IF($O44&gt;0,VLOOKUP($C44,[1]Berlin!$AB$7:$AN$40,$O44),0)/(IF($Q44=1,'3 PlantsCodes'!$E$26,IF($Q44=3,'3 PlantsCodes'!$E$28,IF($Q44=4,'3 PlantsCodes'!$E$29,1)))*IF($R44=1,'3 PlantsCodes'!$E$31,IF($R44=2,'3 PlantsCodes'!$E$32)))</f>
        <v>0</v>
      </c>
      <c r="BQ44" s="21">
        <f>VLOOKUP($C44,[1]Berlin!$AB$6:$AZ$40,$T44)</f>
        <v>15.633636363636363</v>
      </c>
      <c r="BR44" s="21">
        <f>VLOOKUP($C44,[1]Berlin!$B$7:$Y$40,18)</f>
        <v>11.676460606061633</v>
      </c>
      <c r="BS44" s="21">
        <f>VLOOKUP($C44,[1]Berlin!$B$7:$AA$40,26)</f>
        <v>0.3868663910376543</v>
      </c>
      <c r="BT44" s="22">
        <f>IF($V44=1,-[4]AB!$E$8,0)</f>
        <v>0</v>
      </c>
      <c r="BU44" s="63" t="s">
        <v>38</v>
      </c>
    </row>
    <row r="45" spans="1:73" ht="15" customHeight="1" x14ac:dyDescent="0.25">
      <c r="A45" s="195"/>
      <c r="B45" s="18">
        <v>10</v>
      </c>
      <c r="C45" s="26">
        <f t="shared" ref="C45:W45" si="54">IF(C15="","",C15)</f>
        <v>24</v>
      </c>
      <c r="D45" s="55" t="str">
        <f t="shared" si="54"/>
        <v>o+</v>
      </c>
      <c r="E45" s="55" t="str">
        <f t="shared" si="54"/>
        <v>+</v>
      </c>
      <c r="F45" s="54" t="str">
        <f t="shared" si="54"/>
        <v>+</v>
      </c>
      <c r="G45" s="54" t="str">
        <f t="shared" si="54"/>
        <v>o</v>
      </c>
      <c r="H45" s="54">
        <f t="shared" si="54"/>
        <v>0</v>
      </c>
      <c r="I45" s="54">
        <f t="shared" si="54"/>
        <v>3</v>
      </c>
      <c r="J45" s="54">
        <f t="shared" si="54"/>
        <v>3</v>
      </c>
      <c r="K45" s="54">
        <f t="shared" si="54"/>
        <v>2</v>
      </c>
      <c r="L45" s="54">
        <f t="shared" si="54"/>
        <v>1</v>
      </c>
      <c r="M45" s="54">
        <f t="shared" si="54"/>
        <v>3321</v>
      </c>
      <c r="N45" s="54">
        <f t="shared" si="54"/>
        <v>8</v>
      </c>
      <c r="O45" s="54">
        <f t="shared" si="54"/>
        <v>13</v>
      </c>
      <c r="P45" s="54">
        <f t="shared" si="54"/>
        <v>1</v>
      </c>
      <c r="Q45" s="54">
        <f t="shared" si="54"/>
        <v>1</v>
      </c>
      <c r="R45" s="54">
        <f t="shared" si="54"/>
        <v>2</v>
      </c>
      <c r="S45" s="54" t="str">
        <f t="shared" si="54"/>
        <v>o</v>
      </c>
      <c r="T45" s="26">
        <f t="shared" si="54"/>
        <v>23</v>
      </c>
      <c r="U45" s="54">
        <f t="shared" si="54"/>
        <v>1</v>
      </c>
      <c r="V45" s="54">
        <f t="shared" si="54"/>
        <v>0</v>
      </c>
      <c r="W45" s="19" t="str">
        <f t="shared" si="54"/>
        <v/>
      </c>
      <c r="X45" s="23">
        <f>IF(X15&gt;0,VLOOKUP(X15,'[3]2010_Envelope'!$BH$6:$CR$128,26),"")</f>
        <v>16.70904642857143</v>
      </c>
      <c r="Y45" s="23">
        <f>IF(Y15&gt;0,VLOOKUP(Y15,'[3]2010_Envelope'!$BH$6:$CR$128,26),"")</f>
        <v>107.74514999999998</v>
      </c>
      <c r="Z45" s="23">
        <f>IF(Z15&gt;0,VLOOKUP(Z15,'[3]2010_Envelope'!$BH$6:$CR$128,26),"")</f>
        <v>20.809059100024285</v>
      </c>
      <c r="AA45" s="23">
        <f>IF(AA15&gt;0,VLOOKUP(AA15,'[3]2010_Envelope'!$BH$6:$CR$128,26),"")</f>
        <v>93.615428571428566</v>
      </c>
      <c r="AB45" s="23">
        <f>IF(AB15&gt;0,VLOOKUP(AB15,'[3]2010_Envelope'!$BH$6:$CR$128,26),"")</f>
        <v>56.554012987012996</v>
      </c>
      <c r="AC45" s="23">
        <f>IF(AC15&gt;0,VLOOKUP(AC15,'[3]2010_Envelope'!$BH$6:$CR$128,26),"")</f>
        <v>57.73885714285715</v>
      </c>
      <c r="AD45" s="22" t="str">
        <f>IF(AD15&gt;0,VLOOKUP(AD15,'[3]2010_HVAC'!$EY$7:$KA$83,98),"")</f>
        <v/>
      </c>
      <c r="AE45" s="22" t="str">
        <f>IF(AE15&gt;0,VLOOKUP(AE15,'[3]2010_HVAC'!$EY$7:$KA$83,98),"")</f>
        <v/>
      </c>
      <c r="AF45" s="22" t="str">
        <f>IF(AF15&gt;0,VLOOKUP(AF15,'[3]2010_HVAC'!$EY$7:$KA$83,98),"")</f>
        <v/>
      </c>
      <c r="AG45" s="61">
        <f>VLOOKUP($C45,[2]Performance!$A$3:$K$36,6)</f>
        <v>2</v>
      </c>
      <c r="AH45" s="61">
        <f t="shared" si="43"/>
        <v>100</v>
      </c>
      <c r="AI45" s="22">
        <f>IF(AI15&gt;0,VLOOKUP(AI15,'[3]2010_HVAC'!$EY$7:$KA$83,AH45),"")</f>
        <v>70.886337122703054</v>
      </c>
      <c r="AJ45" s="22" t="str">
        <f>IF(AJ15&gt;0,VLOOKUP(AJ15,'[3]2010_HVAC'!$EY$7:$KA$83,98),"")</f>
        <v/>
      </c>
      <c r="AK45" s="22" t="str">
        <f>IF(AK15&gt;0,VLOOKUP(AK15,'[3]2010_HVAC'!$EY$7:$KA$83,98),"")</f>
        <v/>
      </c>
      <c r="AL45" s="22">
        <f>IF(AL15&gt;0,VLOOKUP(AL15,'[3]2010_HVAC'!$EY$7:$KA$83,98),"")</f>
        <v>6.7016571428571439</v>
      </c>
      <c r="AM45" s="22">
        <f>IF(AM15&gt;0,VLOOKUP(AM15,'[3]2010_HVAC'!$EY$7:$KA$83,98),"")</f>
        <v>27.428571428571427</v>
      </c>
      <c r="AN45" s="22" t="str">
        <f>IF(AN15&gt;0,VLOOKUP(AN15,'[3]2010_HVAC'!$EY$7:$KA$83,98),"")</f>
        <v/>
      </c>
      <c r="AO45" s="14">
        <f t="shared" si="44"/>
        <v>64146.336789363646</v>
      </c>
      <c r="AP45" s="23">
        <f>IF(AP15&gt;0,VLOOKUP(AP15,'[3]2010_Envelope'!$BH$6:$CR$128,27),"")</f>
        <v>8.0854818181818189</v>
      </c>
      <c r="AQ45" s="23">
        <f>IF(AQ15&gt;0,VLOOKUP(AQ15,'[3]2010_Envelope'!$BH$6:$CR$128,27),"")</f>
        <v>35.4195103030303</v>
      </c>
      <c r="AR45" s="23">
        <f>IF(AR15&gt;0,VLOOKUP(AR15,'[3]2010_Envelope'!$BH$6:$CR$128,27),"")</f>
        <v>10.069471631787321</v>
      </c>
      <c r="AS45" s="23">
        <f>IF(AS15&gt;0,VLOOKUP(AS15,'[3]2010_Envelope'!$BH$6:$CR$128,27),"")</f>
        <v>86.23272727272726</v>
      </c>
      <c r="AT45" s="23">
        <f>IF(AT15&gt;0,VLOOKUP(AT15,'[3]2010_Envelope'!$BH$6:$CR$128,27),"")</f>
        <v>46.884644628099174</v>
      </c>
      <c r="AU45" s="23">
        <f>IF(AU15&gt;0,VLOOKUP(AU15,'[3]2010_Envelope'!$BH$6:$CR$128,27),"")</f>
        <v>53.185454545454547</v>
      </c>
      <c r="AV45" s="22" t="str">
        <f>IF(AV15&gt;0,VLOOKUP(AV15,'[3]2010_HVAC'!$EY$7:$KA$83,101),"")</f>
        <v/>
      </c>
      <c r="AW45" s="22" t="str">
        <f>IF(AW15&gt;0,VLOOKUP(AW15,'[3]2010_HVAC'!$EY$7:$KA$83,101),"")</f>
        <v/>
      </c>
      <c r="AX45" s="22" t="str">
        <f>IF(AX15&gt;0,VLOOKUP(AX15,'[3]2010_HVAC'!$EY$7:$KA$83,101),"")</f>
        <v/>
      </c>
      <c r="AY45" s="61">
        <f>VLOOKUP($C45,[1]Performance!$A$3:$K$36,6)</f>
        <v>2</v>
      </c>
      <c r="AZ45" s="61">
        <f t="shared" si="45"/>
        <v>103</v>
      </c>
      <c r="BA45" s="22">
        <f>IF(BA15&gt;0,VLOOKUP(BA15,'[3]2010_HVAC'!$EY$7:$KA$83,AZ45),"")</f>
        <v>39.128981637355672</v>
      </c>
      <c r="BB45" s="22" t="str">
        <f>IF(BB15&gt;0,VLOOKUP(BB15,'[3]2010_HVAC'!$EY$7:$KA$83,101),"")</f>
        <v/>
      </c>
      <c r="BC45" s="22" t="str">
        <f>IF(BC15&gt;0,VLOOKUP(BC15,'[3]2010_HVAC'!$EY$7:$KA$83,101),"")</f>
        <v/>
      </c>
      <c r="BD45" s="22">
        <f>IF(BD15&gt;0,VLOOKUP(BD15,'[3]2010_HVAC'!$EY$7:$KA$83,101),"")</f>
        <v>0.47385454545454547</v>
      </c>
      <c r="BE45" s="22">
        <f>IF(BE15&gt;0,VLOOKUP(BE15,'[3]2010_HVAC'!$EY$7:$KA$83,101),"")</f>
        <v>35.934890904699387</v>
      </c>
      <c r="BF45" s="22" t="str">
        <f>IF(BF15&gt;0,VLOOKUP(BF15,'[3]2010_HVAC'!$EY$7:$KA$83,101),"")</f>
        <v/>
      </c>
      <c r="BG45" s="14">
        <f t="shared" si="46"/>
        <v>312260.86711392214</v>
      </c>
      <c r="BH45" s="21">
        <f>IF($N45&gt;0,VLOOKUP($C45,[2]Berlin!$AB$7:$AN$40,$N45))/((IF($P45=1,'3 PlantsCodes'!$D$26,IF($P45=2,'3 PlantsCodes'!$D$27,IF($P45=3,'3 PlantsCodes'!$D$28,IF($P45=4,'3 PlantsCodes'!#REF!)))))*IF($R45=1,'3 PlantsCodes'!$D$31,IF(GE_Berlin!$R45=2,'3 PlantsCodes'!$D$32)))</f>
        <v>14.427094684068184</v>
      </c>
      <c r="BI45" s="21">
        <f>IF($O45&gt;0,VLOOKUP($C45,[2]Berlin!$AB$7:$AN$40,$O45),0)/(IF($Q45=1,'3 PlantsCodes'!$E$26,IF($Q45=3,'3 PlantsCodes'!$E$28,IF($Q45=4,'3 PlantsCodes'!$E$29,1)))*IF($R45=1,'3 PlantsCodes'!$E$31,IF($R45=2,'3 PlantsCodes'!$E$32)))</f>
        <v>0.59015994972525421</v>
      </c>
      <c r="BJ45" s="21">
        <f>VLOOKUP($C45,[2]Berlin!$AB$6:$AZ$40,$T45)</f>
        <v>2.7787562727200203</v>
      </c>
      <c r="BK45" s="21">
        <f>VLOOKUP($C45,[2]Berlin!$B$7:$Y$40,18)</f>
        <v>11.353794285713454</v>
      </c>
      <c r="BL45" s="21">
        <f>VLOOKUP($C45,[2]Berlin!$B$7:$AA$40,26)</f>
        <v>0.41115822010657138</v>
      </c>
      <c r="BM45" s="22">
        <f>IF($V45=1,-[4]SFH!$E$8,0)</f>
        <v>0</v>
      </c>
      <c r="BN45" s="63" t="s">
        <v>38</v>
      </c>
      <c r="BO45" s="21">
        <f>IF($N45&gt;0,VLOOKUP($C45,[1]Berlin!$AB$7:$AN$40,$N45))/((IF($P45=1,'3 PlantsCodes'!$D$26,IF($P45=2,'3 PlantsCodes'!$D$27,IF($P45=3,'3 PlantsCodes'!$D$28,IF($P45=4,'3 PlantsCodes'!D38)))))*IF($R45=1,'3 PlantsCodes'!$D$31,IF(GE_Berlin!$R45=2,'3 PlantsCodes'!$D$32)))</f>
        <v>14.518558428096604</v>
      </c>
      <c r="BP45" s="21">
        <f>IF($O45&gt;0,VLOOKUP($C45,[1]Berlin!$AB$7:$AN$40,$O45),0)/(IF($Q45=1,'3 PlantsCodes'!$E$26,IF($Q45=3,'3 PlantsCodes'!$E$28,IF($Q45=4,'3 PlantsCodes'!$E$29,1)))*IF($R45=1,'3 PlantsCodes'!$E$31,IF($R45=2,'3 PlantsCodes'!$E$32)))</f>
        <v>0.19117952647562619</v>
      </c>
      <c r="BQ45" s="21">
        <f>VLOOKUP($C45,[1]Berlin!$AB$6:$AZ$40,$T45)</f>
        <v>4.3657860078691408</v>
      </c>
      <c r="BR45" s="21">
        <f>VLOOKUP($C45,[1]Berlin!$B$7:$Y$40,18)</f>
        <v>11.676460606061633</v>
      </c>
      <c r="BS45" s="21">
        <f>VLOOKUP($C45,[1]Berlin!$B$7:$AA$40,26)</f>
        <v>0.3765454982822401</v>
      </c>
      <c r="BT45" s="22">
        <f>IF($V45=1,-[4]AB!$E$8,0)</f>
        <v>0</v>
      </c>
      <c r="BU45" s="63" t="s">
        <v>38</v>
      </c>
    </row>
    <row r="46" spans="1:73" ht="15" customHeight="1" x14ac:dyDescent="0.25">
      <c r="A46" s="195"/>
      <c r="B46" s="18">
        <v>11</v>
      </c>
      <c r="C46" s="26">
        <f t="shared" ref="C46:W46" si="55">IF(C16="","",C16)</f>
        <v>32</v>
      </c>
      <c r="D46" s="55" t="str">
        <f t="shared" si="55"/>
        <v>+</v>
      </c>
      <c r="E46" s="55" t="str">
        <f t="shared" si="55"/>
        <v>+</v>
      </c>
      <c r="F46" s="54" t="str">
        <f t="shared" si="55"/>
        <v>+</v>
      </c>
      <c r="G46" s="54" t="str">
        <f t="shared" si="55"/>
        <v>o</v>
      </c>
      <c r="H46" s="54">
        <f t="shared" si="55"/>
        <v>0</v>
      </c>
      <c r="I46" s="54">
        <f t="shared" si="55"/>
        <v>4</v>
      </c>
      <c r="J46" s="54">
        <f t="shared" si="55"/>
        <v>3</v>
      </c>
      <c r="K46" s="54">
        <f t="shared" si="55"/>
        <v>2</v>
      </c>
      <c r="L46" s="54">
        <f t="shared" si="55"/>
        <v>1</v>
      </c>
      <c r="M46" s="54">
        <f t="shared" si="55"/>
        <v>4321</v>
      </c>
      <c r="N46" s="54">
        <f t="shared" si="55"/>
        <v>8</v>
      </c>
      <c r="O46" s="54">
        <f t="shared" si="55"/>
        <v>13</v>
      </c>
      <c r="P46" s="54">
        <f t="shared" si="55"/>
        <v>1</v>
      </c>
      <c r="Q46" s="54">
        <f t="shared" si="55"/>
        <v>1</v>
      </c>
      <c r="R46" s="54">
        <f t="shared" si="55"/>
        <v>2</v>
      </c>
      <c r="S46" s="54" t="str">
        <f t="shared" si="55"/>
        <v>o</v>
      </c>
      <c r="T46" s="26">
        <f t="shared" si="55"/>
        <v>23</v>
      </c>
      <c r="U46" s="54">
        <f t="shared" si="55"/>
        <v>1</v>
      </c>
      <c r="V46" s="54">
        <f t="shared" si="55"/>
        <v>0</v>
      </c>
      <c r="W46" s="19" t="str">
        <f t="shared" si="55"/>
        <v/>
      </c>
      <c r="X46" s="23">
        <f>IF(X16&gt;0,VLOOKUP(X16,'[3]2010_Envelope'!$BH$6:$CR$128,26),"")</f>
        <v>25.191385714285715</v>
      </c>
      <c r="Y46" s="23">
        <f>IF(Y16&gt;0,VLOOKUP(Y16,'[3]2010_Envelope'!$BH$6:$CR$128,26),"")</f>
        <v>122.4209</v>
      </c>
      <c r="Z46" s="23">
        <f>IF(Z16&gt;0,VLOOKUP(Z16,'[3]2010_Envelope'!$BH$6:$CR$128,26),"")</f>
        <v>29.132682740033996</v>
      </c>
      <c r="AA46" s="23">
        <f>IF(AA16&gt;0,VLOOKUP(AA16,'[3]2010_Envelope'!$BH$6:$CR$128,26),"")</f>
        <v>93.615428571428566</v>
      </c>
      <c r="AB46" s="23">
        <f>IF(AB16&gt;0,VLOOKUP(AB16,'[3]2010_Envelope'!$BH$6:$CR$128,26),"")</f>
        <v>56.554012987012996</v>
      </c>
      <c r="AC46" s="23">
        <f>IF(AC16&gt;0,VLOOKUP(AC16,'[3]2010_Envelope'!$BH$6:$CR$128,26),"")</f>
        <v>57.73885714285715</v>
      </c>
      <c r="AD46" s="22" t="str">
        <f>IF(AD16&gt;0,VLOOKUP(AD16,'[3]2010_HVAC'!$EY$7:$KA$83,98),"")</f>
        <v/>
      </c>
      <c r="AE46" s="22" t="str">
        <f>IF(AE16&gt;0,VLOOKUP(AE16,'[3]2010_HVAC'!$EY$7:$KA$83,98),"")</f>
        <v/>
      </c>
      <c r="AF46" s="22" t="str">
        <f>IF(AF16&gt;0,VLOOKUP(AF16,'[3]2010_HVAC'!$EY$7:$KA$83,98),"")</f>
        <v/>
      </c>
      <c r="AG46" s="61">
        <f>VLOOKUP($C46,[2]Performance!$A$3:$K$36,6)</f>
        <v>2</v>
      </c>
      <c r="AH46" s="61">
        <f t="shared" si="43"/>
        <v>100</v>
      </c>
      <c r="AI46" s="22">
        <f>IF(AI16&gt;0,VLOOKUP(AI16,'[3]2010_HVAC'!$EY$7:$KA$83,AH46),"")</f>
        <v>70.886337122703054</v>
      </c>
      <c r="AJ46" s="22" t="str">
        <f>IF(AJ16&gt;0,VLOOKUP(AJ16,'[3]2010_HVAC'!$EY$7:$KA$83,98),"")</f>
        <v/>
      </c>
      <c r="AK46" s="22" t="str">
        <f>IF(AK16&gt;0,VLOOKUP(AK16,'[3]2010_HVAC'!$EY$7:$KA$83,98),"")</f>
        <v/>
      </c>
      <c r="AL46" s="22">
        <f>IF(AL16&gt;0,VLOOKUP(AL16,'[3]2010_HVAC'!$EY$7:$KA$83,98),"")</f>
        <v>6.7016571428571439</v>
      </c>
      <c r="AM46" s="22">
        <f>IF(AM16&gt;0,VLOOKUP(AM16,'[3]2010_HVAC'!$EY$7:$KA$83,98),"")</f>
        <v>27.428571428571427</v>
      </c>
      <c r="AN46" s="22" t="str">
        <f>IF(AN16&gt;0,VLOOKUP(AN16,'[3]2010_HVAC'!$EY$7:$KA$83,98),"")</f>
        <v/>
      </c>
      <c r="AO46" s="14">
        <f t="shared" si="44"/>
        <v>68553.776598965007</v>
      </c>
      <c r="AP46" s="23">
        <f>IF(AP16&gt;0,VLOOKUP(AP16,'[3]2010_Envelope'!$BH$6:$CR$128,27),"")</f>
        <v>12.19007272727273</v>
      </c>
      <c r="AQ46" s="23">
        <f>IF(AQ16&gt;0,VLOOKUP(AQ16,'[3]2010_Envelope'!$BH$6:$CR$128,27),"")</f>
        <v>40.243930505050493</v>
      </c>
      <c r="AR46" s="23">
        <f>IF(AR16&gt;0,VLOOKUP(AR16,'[3]2010_Envelope'!$BH$6:$CR$128,27),"")</f>
        <v>14.097260284502248</v>
      </c>
      <c r="AS46" s="23">
        <f>IF(AS16&gt;0,VLOOKUP(AS16,'[3]2010_Envelope'!$BH$6:$CR$128,27),"")</f>
        <v>86.23272727272726</v>
      </c>
      <c r="AT46" s="23">
        <f>IF(AT16&gt;0,VLOOKUP(AT16,'[3]2010_Envelope'!$BH$6:$CR$128,27),"")</f>
        <v>46.884644628099174</v>
      </c>
      <c r="AU46" s="23">
        <f>IF(AU16&gt;0,VLOOKUP(AU16,'[3]2010_Envelope'!$BH$6:$CR$128,27),"")</f>
        <v>53.185454545454547</v>
      </c>
      <c r="AV46" s="22" t="str">
        <f>IF(AV16&gt;0,VLOOKUP(AV16,'[3]2010_HVAC'!$EY$7:$KA$83,101),"")</f>
        <v/>
      </c>
      <c r="AW46" s="22" t="str">
        <f>IF(AW16&gt;0,VLOOKUP(AW16,'[3]2010_HVAC'!$EY$7:$KA$83,101),"")</f>
        <v/>
      </c>
      <c r="AX46" s="22" t="str">
        <f>IF(AX16&gt;0,VLOOKUP(AX16,'[3]2010_HVAC'!$EY$7:$KA$83,101),"")</f>
        <v/>
      </c>
      <c r="AY46" s="61">
        <f>VLOOKUP($C46,[1]Performance!$A$3:$K$36,6)</f>
        <v>2</v>
      </c>
      <c r="AZ46" s="61">
        <f t="shared" si="45"/>
        <v>103</v>
      </c>
      <c r="BA46" s="22">
        <f>IF(BA16&gt;0,VLOOKUP(BA16,'[3]2010_HVAC'!$EY$7:$KA$83,AZ46),"")</f>
        <v>39.128981637355672</v>
      </c>
      <c r="BB46" s="22" t="str">
        <f>IF(BB16&gt;0,VLOOKUP(BB16,'[3]2010_HVAC'!$EY$7:$KA$83,101),"")</f>
        <v/>
      </c>
      <c r="BC46" s="22" t="str">
        <f>IF(BC16&gt;0,VLOOKUP(BC16,'[3]2010_HVAC'!$EY$7:$KA$83,101),"")</f>
        <v/>
      </c>
      <c r="BD46" s="22">
        <f>IF(BD16&gt;0,VLOOKUP(BD16,'[3]2010_HVAC'!$EY$7:$KA$83,101),"")</f>
        <v>0.47385454545454547</v>
      </c>
      <c r="BE46" s="22">
        <f>IF(BE16&gt;0,VLOOKUP(BE16,'[3]2010_HVAC'!$EY$7:$KA$83,101),"")</f>
        <v>35.934890904699387</v>
      </c>
      <c r="BF46" s="22" t="str">
        <f>IF(BF16&gt;0,VLOOKUP(BF16,'[3]2010_HVAC'!$EY$7:$KA$83,101),"")</f>
        <v/>
      </c>
      <c r="BG46" s="14">
        <f t="shared" si="46"/>
        <v>325088.0988801099</v>
      </c>
      <c r="BH46" s="21">
        <f>IF($N46&gt;0,VLOOKUP($C46,[2]Berlin!$AB$7:$AN$40,$N46))/((IF($P46=1,'3 PlantsCodes'!$D$26,IF($P46=2,'3 PlantsCodes'!$D$27,IF($P46=3,'3 PlantsCodes'!$D$28,IF($P46=4,'3 PlantsCodes'!#REF!)))))*IF($R46=1,'3 PlantsCodes'!$D$31,IF(GE_Berlin!$R46=2,'3 PlantsCodes'!$D$32)))</f>
        <v>12.857316958195574</v>
      </c>
      <c r="BI46" s="21">
        <f>IF($O46&gt;0,VLOOKUP($C46,[2]Berlin!$AB$7:$AN$40,$O46),0)/(IF($Q46=1,'3 PlantsCodes'!$E$26,IF($Q46=3,'3 PlantsCodes'!$E$28,IF($Q46=4,'3 PlantsCodes'!$E$29,1)))*IF($R46=1,'3 PlantsCodes'!$E$31,IF($R46=2,'3 PlantsCodes'!$E$32)))</f>
        <v>0.61512033420846945</v>
      </c>
      <c r="BJ46" s="21">
        <f>VLOOKUP($C46,[2]Berlin!$AB$6:$AZ$40,$T46)</f>
        <v>2.7847487206989014</v>
      </c>
      <c r="BK46" s="21">
        <f>VLOOKUP($C46,[2]Berlin!$B$7:$Y$40,18)</f>
        <v>11.353794285713454</v>
      </c>
      <c r="BL46" s="21">
        <f>VLOOKUP($C46,[2]Berlin!$B$7:$AA$40,26)</f>
        <v>0.40279438535474998</v>
      </c>
      <c r="BM46" s="22">
        <f>IF($V46=1,-[4]SFH!$E$8,0)</f>
        <v>0</v>
      </c>
      <c r="BN46" s="63" t="s">
        <v>38</v>
      </c>
      <c r="BO46" s="21">
        <f>IF($N46&gt;0,VLOOKUP($C46,[1]Berlin!$AB$7:$AN$40,$N46))/((IF($P46=1,'3 PlantsCodes'!$D$26,IF($P46=2,'3 PlantsCodes'!$D$27,IF($P46=3,'3 PlantsCodes'!$D$28,IF($P46=4,'3 PlantsCodes'!D39)))))*IF($R46=1,'3 PlantsCodes'!$D$31,IF(GE_Berlin!$R46=2,'3 PlantsCodes'!$D$32)))</f>
        <v>13.580682140622704</v>
      </c>
      <c r="BP46" s="21">
        <f>IF($O46&gt;0,VLOOKUP($C46,[1]Berlin!$AB$7:$AN$40,$O46),0)/(IF($Q46=1,'3 PlantsCodes'!$E$26,IF($Q46=3,'3 PlantsCodes'!$E$28,IF($Q46=4,'3 PlantsCodes'!$E$29,1)))*IF($R46=1,'3 PlantsCodes'!$E$31,IF($R46=2,'3 PlantsCodes'!$E$32)))</f>
        <v>0.19213305780790615</v>
      </c>
      <c r="BQ46" s="21">
        <f>VLOOKUP($C46,[1]Berlin!$AB$6:$AZ$40,$T46)</f>
        <v>4.3768755500278864</v>
      </c>
      <c r="BR46" s="21">
        <f>VLOOKUP($C46,[1]Berlin!$B$7:$Y$40,18)</f>
        <v>11.676460606061633</v>
      </c>
      <c r="BS46" s="21">
        <f>VLOOKUP($C46,[1]Berlin!$B$7:$AA$40,26)</f>
        <v>0.37296765586406289</v>
      </c>
      <c r="BT46" s="22">
        <f>IF($V46=1,-[4]AB!$E$8,0)</f>
        <v>0</v>
      </c>
      <c r="BU46" s="63" t="s">
        <v>38</v>
      </c>
    </row>
    <row r="47" spans="1:73" ht="15" customHeight="1" x14ac:dyDescent="0.25">
      <c r="A47" s="195"/>
      <c r="B47" s="18">
        <v>12</v>
      </c>
      <c r="C47" s="26">
        <f t="shared" ref="C47:W47" si="56">IF(C17="","",C17)</f>
        <v>26</v>
      </c>
      <c r="D47" s="55" t="str">
        <f t="shared" si="56"/>
        <v>o+</v>
      </c>
      <c r="E47" s="55" t="str">
        <f t="shared" si="56"/>
        <v>+</v>
      </c>
      <c r="F47" s="54" t="str">
        <f t="shared" si="56"/>
        <v>+</v>
      </c>
      <c r="G47" s="54" t="str">
        <f t="shared" si="56"/>
        <v>o</v>
      </c>
      <c r="H47" s="54">
        <f t="shared" si="56"/>
        <v>1</v>
      </c>
      <c r="I47" s="54">
        <f t="shared" si="56"/>
        <v>3</v>
      </c>
      <c r="J47" s="54">
        <f t="shared" si="56"/>
        <v>3</v>
      </c>
      <c r="K47" s="54">
        <f t="shared" si="56"/>
        <v>2</v>
      </c>
      <c r="L47" s="54">
        <f t="shared" si="56"/>
        <v>2</v>
      </c>
      <c r="M47" s="54">
        <f t="shared" si="56"/>
        <v>3322</v>
      </c>
      <c r="N47" s="54">
        <f t="shared" si="56"/>
        <v>8</v>
      </c>
      <c r="O47" s="54">
        <f t="shared" si="56"/>
        <v>13</v>
      </c>
      <c r="P47" s="54">
        <f t="shared" si="56"/>
        <v>1</v>
      </c>
      <c r="Q47" s="54">
        <f t="shared" si="56"/>
        <v>1</v>
      </c>
      <c r="R47" s="54">
        <f t="shared" si="56"/>
        <v>2</v>
      </c>
      <c r="S47" s="54" t="str">
        <f t="shared" si="56"/>
        <v>o</v>
      </c>
      <c r="T47" s="26">
        <f t="shared" si="56"/>
        <v>23</v>
      </c>
      <c r="U47" s="54">
        <f t="shared" si="56"/>
        <v>1</v>
      </c>
      <c r="V47" s="54">
        <f t="shared" si="56"/>
        <v>0</v>
      </c>
      <c r="W47" s="19" t="str">
        <f t="shared" si="56"/>
        <v/>
      </c>
      <c r="X47" s="23">
        <f>IF(X17&gt;0,VLOOKUP(X17,'[3]2010_Envelope'!$BH$6:$CR$128,26),"")</f>
        <v>16.70904642857143</v>
      </c>
      <c r="Y47" s="23">
        <f>IF(Y17&gt;0,VLOOKUP(Y17,'[3]2010_Envelope'!$BH$6:$CR$128,26),"")</f>
        <v>107.74514999999998</v>
      </c>
      <c r="Z47" s="23">
        <f>IF(Z17&gt;0,VLOOKUP(Z17,'[3]2010_Envelope'!$BH$6:$CR$128,26),"")</f>
        <v>20.809059100024285</v>
      </c>
      <c r="AA47" s="23">
        <f>IF(AA17&gt;0,VLOOKUP(AA17,'[3]2010_Envelope'!$BH$6:$CR$128,26),"")</f>
        <v>93.615428571428566</v>
      </c>
      <c r="AB47" s="23">
        <f>IF(AB17&gt;0,VLOOKUP(AB17,'[3]2010_Envelope'!$BH$6:$CR$128,26),"")</f>
        <v>56.554012987012996</v>
      </c>
      <c r="AC47" s="23">
        <f>IF(AC17&gt;0,VLOOKUP(AC17,'[3]2010_Envelope'!$BH$6:$CR$128,26),"")</f>
        <v>57.73885714285715</v>
      </c>
      <c r="AD47" s="22" t="str">
        <f>IF(AD17&gt;0,VLOOKUP(AD17,'[3]2010_HVAC'!$EY$7:$KA$83,98),"")</f>
        <v/>
      </c>
      <c r="AE47" s="22">
        <f>IF(AE17&gt;0,VLOOKUP(AE17,'[3]2010_HVAC'!$EY$7:$KA$83,98),"")</f>
        <v>12.000000000000002</v>
      </c>
      <c r="AF47" s="22" t="str">
        <f>IF(AF17&gt;0,VLOOKUP(AF17,'[3]2010_HVAC'!$EY$7:$KA$83,98),"")</f>
        <v/>
      </c>
      <c r="AG47" s="61">
        <f>VLOOKUP($C47,[2]Performance!$A$3:$K$36,6)</f>
        <v>2</v>
      </c>
      <c r="AH47" s="61">
        <f t="shared" si="43"/>
        <v>100</v>
      </c>
      <c r="AI47" s="22">
        <f>IF(AI17&gt;0,VLOOKUP(AI17,'[3]2010_HVAC'!$EY$7:$KA$83,AH47),"")</f>
        <v>70.886337122703054</v>
      </c>
      <c r="AJ47" s="22" t="str">
        <f>IF(AJ17&gt;0,VLOOKUP(AJ17,'[3]2010_HVAC'!$EY$7:$KA$83,98),"")</f>
        <v/>
      </c>
      <c r="AK47" s="22" t="str">
        <f>IF(AK17&gt;0,VLOOKUP(AK17,'[3]2010_HVAC'!$EY$7:$KA$83,98),"")</f>
        <v/>
      </c>
      <c r="AL47" s="22">
        <f>IF(AL17&gt;0,VLOOKUP(AL17,'[3]2010_HVAC'!$EY$7:$KA$83,98),"")</f>
        <v>6.7016571428571439</v>
      </c>
      <c r="AM47" s="22">
        <f>IF(AM17&gt;0,VLOOKUP(AM17,'[3]2010_HVAC'!$EY$7:$KA$83,98),"")</f>
        <v>27.428571428571427</v>
      </c>
      <c r="AN47" s="22" t="str">
        <f>IF(AN17&gt;0,VLOOKUP(AN17,'[3]2010_HVAC'!$EY$7:$KA$83,98),"")</f>
        <v/>
      </c>
      <c r="AO47" s="14">
        <f t="shared" si="44"/>
        <v>65826.336789363646</v>
      </c>
      <c r="AP47" s="23">
        <f>IF(AP17&gt;0,VLOOKUP(AP17,'[3]2010_Envelope'!$BH$6:$CR$128,27),"")</f>
        <v>8.0854818181818189</v>
      </c>
      <c r="AQ47" s="23">
        <f>IF(AQ17&gt;0,VLOOKUP(AQ17,'[3]2010_Envelope'!$BH$6:$CR$128,27),"")</f>
        <v>35.4195103030303</v>
      </c>
      <c r="AR47" s="23">
        <f>IF(AR17&gt;0,VLOOKUP(AR17,'[3]2010_Envelope'!$BH$6:$CR$128,27),"")</f>
        <v>10.069471631787321</v>
      </c>
      <c r="AS47" s="23">
        <f>IF(AS17&gt;0,VLOOKUP(AS17,'[3]2010_Envelope'!$BH$6:$CR$128,27),"")</f>
        <v>86.23272727272726</v>
      </c>
      <c r="AT47" s="23">
        <f>IF(AT17&gt;0,VLOOKUP(AT17,'[3]2010_Envelope'!$BH$6:$CR$128,27),"")</f>
        <v>46.884644628099174</v>
      </c>
      <c r="AU47" s="23">
        <f>IF(AU17&gt;0,VLOOKUP(AU17,'[3]2010_Envelope'!$BH$6:$CR$128,27),"")</f>
        <v>53.185454545454547</v>
      </c>
      <c r="AV47" s="22" t="str">
        <f>IF(AV17&gt;0,VLOOKUP(AV17,'[3]2010_HVAC'!$EY$7:$KA$83,101),"")</f>
        <v/>
      </c>
      <c r="AW47" s="22">
        <f>IF(AW17&gt;0,VLOOKUP(AW17,'[3]2010_HVAC'!$EY$7:$KA$83,101),"")</f>
        <v>13.505454545454548</v>
      </c>
      <c r="AX47" s="22" t="str">
        <f>IF(AX17&gt;0,VLOOKUP(AX17,'[3]2010_HVAC'!$EY$7:$KA$83,101),"")</f>
        <v/>
      </c>
      <c r="AY47" s="61">
        <f>VLOOKUP($C47,[1]Performance!$A$3:$K$36,6)</f>
        <v>2</v>
      </c>
      <c r="AZ47" s="61">
        <f t="shared" si="45"/>
        <v>103</v>
      </c>
      <c r="BA47" s="22">
        <f>IF(BA17&gt;0,VLOOKUP(BA17,'[3]2010_HVAC'!$EY$7:$KA$83,AZ47),"")</f>
        <v>39.128981637355672</v>
      </c>
      <c r="BB47" s="22" t="str">
        <f>IF(BB17&gt;0,VLOOKUP(BB17,'[3]2010_HVAC'!$EY$7:$KA$83,101),"")</f>
        <v/>
      </c>
      <c r="BC47" s="22" t="str">
        <f>IF(BC17&gt;0,VLOOKUP(BC17,'[3]2010_HVAC'!$EY$7:$KA$83,101),"")</f>
        <v/>
      </c>
      <c r="BD47" s="22">
        <f>IF(BD17&gt;0,VLOOKUP(BD17,'[3]2010_HVAC'!$EY$7:$KA$83,101),"")</f>
        <v>0.47385454545454547</v>
      </c>
      <c r="BE47" s="22">
        <f>IF(BE17&gt;0,VLOOKUP(BE17,'[3]2010_HVAC'!$EY$7:$KA$83,101),"")</f>
        <v>35.934890904699387</v>
      </c>
      <c r="BF47" s="22" t="str">
        <f>IF(BF17&gt;0,VLOOKUP(BF17,'[3]2010_HVAC'!$EY$7:$KA$83,101),"")</f>
        <v/>
      </c>
      <c r="BG47" s="14">
        <f t="shared" si="46"/>
        <v>325631.26711392211</v>
      </c>
      <c r="BH47" s="21">
        <f>IF($N47&gt;0,VLOOKUP($C47,[2]Berlin!$AB$7:$AN$40,$N47))/((IF($P47=1,'3 PlantsCodes'!$D$26,IF($P47=2,'3 PlantsCodes'!$D$27,IF($P47=3,'3 PlantsCodes'!$D$28,IF($P47=4,'3 PlantsCodes'!#REF!)))))*IF($R47=1,'3 PlantsCodes'!$D$31,IF(GE_Berlin!$R47=2,'3 PlantsCodes'!$D$32)))</f>
        <v>10.26238843145741</v>
      </c>
      <c r="BI47" s="21">
        <f>IF($O47&gt;0,VLOOKUP($C47,[2]Berlin!$AB$7:$AN$40,$O47),0)/(IF($Q47=1,'3 PlantsCodes'!$E$26,IF($Q47=3,'3 PlantsCodes'!$E$28,IF($Q47=4,'3 PlantsCodes'!$E$29,1)))*IF($R47=1,'3 PlantsCodes'!$E$31,IF($R47=2,'3 PlantsCodes'!$E$32)))</f>
        <v>0.58711042218379073</v>
      </c>
      <c r="BJ47" s="21">
        <f>VLOOKUP($C47,[2]Berlin!$AB$6:$AZ$40,$T47)</f>
        <v>2.847751356280225</v>
      </c>
      <c r="BK47" s="21">
        <f>VLOOKUP($C47,[2]Berlin!$B$7:$Y$40,18)</f>
        <v>11.353794285713454</v>
      </c>
      <c r="BL47" s="21">
        <f>VLOOKUP($C47,[2]Berlin!$B$7:$AA$40,26)</f>
        <v>4.8299080064050823</v>
      </c>
      <c r="BM47" s="22">
        <f>IF($V47=1,-[4]SFH!$E$8,0)</f>
        <v>0</v>
      </c>
      <c r="BN47" s="63" t="s">
        <v>38</v>
      </c>
      <c r="BO47" s="21">
        <f>IF($N47&gt;0,VLOOKUP($C47,[1]Berlin!$AB$7:$AN$40,$N47))/((IF($P47=1,'3 PlantsCodes'!$D$26,IF($P47=2,'3 PlantsCodes'!$D$27,IF($P47=3,'3 PlantsCodes'!$D$28,IF($P47=4,'3 PlantsCodes'!D40)))))*IF($R47=1,'3 PlantsCodes'!$D$31,IF(GE_Berlin!$R47=2,'3 PlantsCodes'!$D$32)))</f>
        <v>10.755551737092274</v>
      </c>
      <c r="BP47" s="21">
        <f>IF($O47&gt;0,VLOOKUP($C47,[1]Berlin!$AB$7:$AN$40,$O47),0)/(IF($Q47=1,'3 PlantsCodes'!$E$26,IF($Q47=3,'3 PlantsCodes'!$E$28,IF($Q47=4,'3 PlantsCodes'!$E$29,1)))*IF($R47=1,'3 PlantsCodes'!$E$31,IF($R47=2,'3 PlantsCodes'!$E$32)))</f>
        <v>0.17071327471093387</v>
      </c>
      <c r="BQ47" s="21">
        <f>VLOOKUP($C47,[1]Berlin!$AB$6:$AZ$40,$T47)</f>
        <v>4.4958921988883214</v>
      </c>
      <c r="BR47" s="21">
        <f>VLOOKUP($C47,[1]Berlin!$B$7:$Y$40,18)</f>
        <v>11.676460606061633</v>
      </c>
      <c r="BS47" s="21">
        <f>VLOOKUP($C47,[1]Berlin!$B$7:$AA$40,26)</f>
        <v>4.6554504570490911</v>
      </c>
      <c r="BT47" s="22">
        <f>IF($V47=1,-[4]AB!$E$8,0)</f>
        <v>0</v>
      </c>
      <c r="BU47" s="63" t="s">
        <v>38</v>
      </c>
    </row>
    <row r="48" spans="1:73" ht="15" customHeight="1" x14ac:dyDescent="0.25">
      <c r="A48" s="195"/>
      <c r="B48" s="18">
        <v>13</v>
      </c>
      <c r="C48" s="26">
        <f t="shared" ref="C48:W48" si="57">IF(C18="","",C18)</f>
        <v>34</v>
      </c>
      <c r="D48" s="55" t="str">
        <f t="shared" si="57"/>
        <v>+</v>
      </c>
      <c r="E48" s="55" t="str">
        <f t="shared" si="57"/>
        <v>+</v>
      </c>
      <c r="F48" s="54" t="str">
        <f t="shared" si="57"/>
        <v>+</v>
      </c>
      <c r="G48" s="54" t="str">
        <f t="shared" si="57"/>
        <v>o</v>
      </c>
      <c r="H48" s="54">
        <f t="shared" si="57"/>
        <v>1</v>
      </c>
      <c r="I48" s="54">
        <f t="shared" si="57"/>
        <v>4</v>
      </c>
      <c r="J48" s="54">
        <f t="shared" si="57"/>
        <v>3</v>
      </c>
      <c r="K48" s="54">
        <f t="shared" si="57"/>
        <v>2</v>
      </c>
      <c r="L48" s="54">
        <f t="shared" si="57"/>
        <v>2</v>
      </c>
      <c r="M48" s="54">
        <f t="shared" si="57"/>
        <v>4322</v>
      </c>
      <c r="N48" s="54">
        <f t="shared" si="57"/>
        <v>8</v>
      </c>
      <c r="O48" s="54">
        <f t="shared" si="57"/>
        <v>13</v>
      </c>
      <c r="P48" s="54">
        <f t="shared" si="57"/>
        <v>1</v>
      </c>
      <c r="Q48" s="54">
        <f t="shared" si="57"/>
        <v>1</v>
      </c>
      <c r="R48" s="54">
        <f t="shared" si="57"/>
        <v>2</v>
      </c>
      <c r="S48" s="54" t="str">
        <f t="shared" si="57"/>
        <v>o</v>
      </c>
      <c r="T48" s="26">
        <f t="shared" si="57"/>
        <v>23</v>
      </c>
      <c r="U48" s="54">
        <f t="shared" si="57"/>
        <v>1</v>
      </c>
      <c r="V48" s="54">
        <f t="shared" si="57"/>
        <v>0</v>
      </c>
      <c r="W48" s="19" t="str">
        <f t="shared" si="57"/>
        <v/>
      </c>
      <c r="X48" s="23">
        <f>IF(X18&gt;0,VLOOKUP(X18,'[3]2010_Envelope'!$BH$6:$CR$128,26),"")</f>
        <v>25.191385714285715</v>
      </c>
      <c r="Y48" s="23">
        <f>IF(Y18&gt;0,VLOOKUP(Y18,'[3]2010_Envelope'!$BH$6:$CR$128,26),"")</f>
        <v>122.4209</v>
      </c>
      <c r="Z48" s="23">
        <f>IF(Z18&gt;0,VLOOKUP(Z18,'[3]2010_Envelope'!$BH$6:$CR$128,26),"")</f>
        <v>29.132682740033996</v>
      </c>
      <c r="AA48" s="23">
        <f>IF(AA18&gt;0,VLOOKUP(AA18,'[3]2010_Envelope'!$BH$6:$CR$128,26),"")</f>
        <v>93.615428571428566</v>
      </c>
      <c r="AB48" s="23">
        <f>IF(AB18&gt;0,VLOOKUP(AB18,'[3]2010_Envelope'!$BH$6:$CR$128,26),"")</f>
        <v>56.554012987012996</v>
      </c>
      <c r="AC48" s="23">
        <f>IF(AC18&gt;0,VLOOKUP(AC18,'[3]2010_Envelope'!$BH$6:$CR$128,26),"")</f>
        <v>57.73885714285715</v>
      </c>
      <c r="AD48" s="22" t="str">
        <f>IF(AD18&gt;0,VLOOKUP(AD18,'[3]2010_HVAC'!$EY$7:$KA$83,98),"")</f>
        <v/>
      </c>
      <c r="AE48" s="22">
        <f>IF(AE18&gt;0,VLOOKUP(AE18,'[3]2010_HVAC'!$EY$7:$KA$83,98),"")</f>
        <v>12.000000000000002</v>
      </c>
      <c r="AF48" s="22" t="str">
        <f>IF(AF18&gt;0,VLOOKUP(AF18,'[3]2010_HVAC'!$EY$7:$KA$83,98),"")</f>
        <v/>
      </c>
      <c r="AG48" s="61">
        <f>VLOOKUP($C48,[2]Performance!$A$3:$K$36,6)</f>
        <v>2</v>
      </c>
      <c r="AH48" s="61">
        <f t="shared" si="43"/>
        <v>100</v>
      </c>
      <c r="AI48" s="22">
        <f>IF(AI18&gt;0,VLOOKUP(AI18,'[3]2010_HVAC'!$EY$7:$KA$83,AH48),"")</f>
        <v>70.886337122703054</v>
      </c>
      <c r="AJ48" s="22" t="str">
        <f>IF(AJ18&gt;0,VLOOKUP(AJ18,'[3]2010_HVAC'!$EY$7:$KA$83,98),"")</f>
        <v/>
      </c>
      <c r="AK48" s="22" t="str">
        <f>IF(AK18&gt;0,VLOOKUP(AK18,'[3]2010_HVAC'!$EY$7:$KA$83,98),"")</f>
        <v/>
      </c>
      <c r="AL48" s="22">
        <f>IF(AL18&gt;0,VLOOKUP(AL18,'[3]2010_HVAC'!$EY$7:$KA$83,98),"")</f>
        <v>6.7016571428571439</v>
      </c>
      <c r="AM48" s="22">
        <f>IF(AM18&gt;0,VLOOKUP(AM18,'[3]2010_HVAC'!$EY$7:$KA$83,98),"")</f>
        <v>27.428571428571427</v>
      </c>
      <c r="AN48" s="22" t="str">
        <f>IF(AN18&gt;0,VLOOKUP(AN18,'[3]2010_HVAC'!$EY$7:$KA$83,98),"")</f>
        <v/>
      </c>
      <c r="AO48" s="14">
        <f t="shared" si="44"/>
        <v>70233.776598965007</v>
      </c>
      <c r="AP48" s="23">
        <f>IF(AP18&gt;0,VLOOKUP(AP18,'[3]2010_Envelope'!$BH$6:$CR$128,27),"")</f>
        <v>12.19007272727273</v>
      </c>
      <c r="AQ48" s="23">
        <f>IF(AQ18&gt;0,VLOOKUP(AQ18,'[3]2010_Envelope'!$BH$6:$CR$128,27),"")</f>
        <v>40.243930505050493</v>
      </c>
      <c r="AR48" s="23">
        <f>IF(AR18&gt;0,VLOOKUP(AR18,'[3]2010_Envelope'!$BH$6:$CR$128,27),"")</f>
        <v>14.097260284502248</v>
      </c>
      <c r="AS48" s="23">
        <f>IF(AS18&gt;0,VLOOKUP(AS18,'[3]2010_Envelope'!$BH$6:$CR$128,27),"")</f>
        <v>86.23272727272726</v>
      </c>
      <c r="AT48" s="23">
        <f>IF(AT18&gt;0,VLOOKUP(AT18,'[3]2010_Envelope'!$BH$6:$CR$128,27),"")</f>
        <v>46.884644628099174</v>
      </c>
      <c r="AU48" s="23">
        <f>IF(AU18&gt;0,VLOOKUP(AU18,'[3]2010_Envelope'!$BH$6:$CR$128,27),"")</f>
        <v>53.185454545454547</v>
      </c>
      <c r="AV48" s="22" t="str">
        <f>IF(AV18&gt;0,VLOOKUP(AV18,'[3]2010_HVAC'!$EY$7:$KA$83,101),"")</f>
        <v/>
      </c>
      <c r="AW48" s="22">
        <f>IF(AW18&gt;0,VLOOKUP(AW18,'[3]2010_HVAC'!$EY$7:$KA$83,101),"")</f>
        <v>13.505454545454548</v>
      </c>
      <c r="AX48" s="22" t="str">
        <f>IF(AX18&gt;0,VLOOKUP(AX18,'[3]2010_HVAC'!$EY$7:$KA$83,101),"")</f>
        <v/>
      </c>
      <c r="AY48" s="61">
        <f>VLOOKUP($C48,[1]Performance!$A$3:$K$36,6)</f>
        <v>2</v>
      </c>
      <c r="AZ48" s="61">
        <f t="shared" si="45"/>
        <v>103</v>
      </c>
      <c r="BA48" s="22">
        <f>IF(BA18&gt;0,VLOOKUP(BA18,'[3]2010_HVAC'!$EY$7:$KA$83,AZ48),"")</f>
        <v>39.128981637355672</v>
      </c>
      <c r="BB48" s="22" t="str">
        <f>IF(BB18&gt;0,VLOOKUP(BB18,'[3]2010_HVAC'!$EY$7:$KA$83,101),"")</f>
        <v/>
      </c>
      <c r="BC48" s="22" t="str">
        <f>IF(BC18&gt;0,VLOOKUP(BC18,'[3]2010_HVAC'!$EY$7:$KA$83,101),"")</f>
        <v/>
      </c>
      <c r="BD48" s="22">
        <f>IF(BD18&gt;0,VLOOKUP(BD18,'[3]2010_HVAC'!$EY$7:$KA$83,101),"")</f>
        <v>0.47385454545454547</v>
      </c>
      <c r="BE48" s="22">
        <f>IF(BE18&gt;0,VLOOKUP(BE18,'[3]2010_HVAC'!$EY$7:$KA$83,101),"")</f>
        <v>35.934890904699387</v>
      </c>
      <c r="BF48" s="22" t="str">
        <f>IF(BF18&gt;0,VLOOKUP(BF18,'[3]2010_HVAC'!$EY$7:$KA$83,101),"")</f>
        <v/>
      </c>
      <c r="BG48" s="14">
        <f t="shared" si="46"/>
        <v>338458.49888010992</v>
      </c>
      <c r="BH48" s="21">
        <f>IF($N48&gt;0,VLOOKUP($C48,[2]Berlin!$AB$7:$AN$40,$N48))/((IF($P48=1,'3 PlantsCodes'!$D$26,IF($P48=2,'3 PlantsCodes'!$D$27,IF($P48=3,'3 PlantsCodes'!$D$28,IF($P48=4,'3 PlantsCodes'!#REF!)))))*IF($R48=1,'3 PlantsCodes'!$D$31,IF(GE_Berlin!$R48=2,'3 PlantsCodes'!$D$32)))</f>
        <v>8.9990010720586486</v>
      </c>
      <c r="BI48" s="21">
        <f>IF($O48&gt;0,VLOOKUP($C48,[2]Berlin!$AB$7:$AN$40,$O48),0)/(IF($Q48=1,'3 PlantsCodes'!$E$26,IF($Q48=3,'3 PlantsCodes'!$E$28,IF($Q48=4,'3 PlantsCodes'!$E$29,1)))*IF($R48=1,'3 PlantsCodes'!$E$31,IF($R48=2,'3 PlantsCodes'!$E$32)))</f>
        <v>0.61321702921455867</v>
      </c>
      <c r="BJ48" s="21">
        <f>VLOOKUP($C48,[2]Berlin!$AB$6:$AZ$40,$T48)</f>
        <v>2.8628993928772073</v>
      </c>
      <c r="BK48" s="21">
        <f>VLOOKUP($C48,[2]Berlin!$B$7:$Y$40,18)</f>
        <v>11.353794285713454</v>
      </c>
      <c r="BL48" s="21">
        <f>VLOOKUP($C48,[2]Berlin!$B$7:$AA$40,26)</f>
        <v>4.8211538036777455</v>
      </c>
      <c r="BM48" s="22">
        <f>IF($V48=1,-[4]SFH!$E$8,0)</f>
        <v>0</v>
      </c>
      <c r="BN48" s="63" t="s">
        <v>38</v>
      </c>
      <c r="BO48" s="21">
        <f>IF($N48&gt;0,VLOOKUP($C48,[1]Berlin!$AB$7:$AN$40,$N48))/((IF($P48=1,'3 PlantsCodes'!$D$26,IF($P48=2,'3 PlantsCodes'!$D$27,IF($P48=3,'3 PlantsCodes'!$D$28,IF($P48=4,'3 PlantsCodes'!D41)))))*IF($R48=1,'3 PlantsCodes'!$D$31,IF(GE_Berlin!$R48=2,'3 PlantsCodes'!$D$32)))</f>
        <v>10.055015146377972</v>
      </c>
      <c r="BP48" s="21">
        <f>IF($O48&gt;0,VLOOKUP($C48,[1]Berlin!$AB$7:$AN$40,$O48),0)/(IF($Q48=1,'3 PlantsCodes'!$E$26,IF($Q48=3,'3 PlantsCodes'!$E$28,IF($Q48=4,'3 PlantsCodes'!$E$29,1)))*IF($R48=1,'3 PlantsCodes'!$E$31,IF($R48=2,'3 PlantsCodes'!$E$32)))</f>
        <v>0.17169238727933334</v>
      </c>
      <c r="BQ48" s="21">
        <f>VLOOKUP($C48,[1]Berlin!$AB$6:$AZ$40,$T48)</f>
        <v>4.5261738328806294</v>
      </c>
      <c r="BR48" s="21">
        <f>VLOOKUP($C48,[1]Berlin!$B$7:$Y$40,18)</f>
        <v>11.676460606061633</v>
      </c>
      <c r="BS48" s="21">
        <f>VLOOKUP($C48,[1]Berlin!$B$7:$AA$40,26)</f>
        <v>4.6519432153510403</v>
      </c>
      <c r="BT48" s="22">
        <f>IF($V48=1,-[4]AB!$E$8,0)</f>
        <v>0</v>
      </c>
      <c r="BU48" s="63" t="s">
        <v>38</v>
      </c>
    </row>
    <row r="49" spans="1:73" ht="15" customHeight="1" x14ac:dyDescent="0.25">
      <c r="A49" s="195"/>
      <c r="B49" s="18">
        <v>14</v>
      </c>
      <c r="C49" s="26">
        <f t="shared" ref="C49:W49" si="58">IF(C19="","",C19)</f>
        <v>10</v>
      </c>
      <c r="D49" s="55" t="str">
        <f t="shared" si="58"/>
        <v>o</v>
      </c>
      <c r="E49" s="55" t="str">
        <f t="shared" si="58"/>
        <v>o+</v>
      </c>
      <c r="F49" s="54" t="str">
        <f t="shared" si="58"/>
        <v>+</v>
      </c>
      <c r="G49" s="54" t="str">
        <f t="shared" si="58"/>
        <v>o</v>
      </c>
      <c r="H49" s="54">
        <f t="shared" si="58"/>
        <v>0</v>
      </c>
      <c r="I49" s="54">
        <f t="shared" si="58"/>
        <v>2</v>
      </c>
      <c r="J49" s="54">
        <f t="shared" si="58"/>
        <v>2</v>
      </c>
      <c r="K49" s="54">
        <f t="shared" si="58"/>
        <v>2</v>
      </c>
      <c r="L49" s="54">
        <f t="shared" si="58"/>
        <v>1</v>
      </c>
      <c r="M49" s="54">
        <f t="shared" si="58"/>
        <v>2221</v>
      </c>
      <c r="N49" s="54">
        <f t="shared" si="58"/>
        <v>4</v>
      </c>
      <c r="O49" s="54">
        <f t="shared" si="58"/>
        <v>0</v>
      </c>
      <c r="P49" s="54">
        <f t="shared" si="58"/>
        <v>2</v>
      </c>
      <c r="Q49" s="54">
        <f t="shared" si="58"/>
        <v>0</v>
      </c>
      <c r="R49" s="54">
        <f t="shared" si="58"/>
        <v>1</v>
      </c>
      <c r="S49" s="54" t="str">
        <f t="shared" si="58"/>
        <v>o</v>
      </c>
      <c r="T49" s="26">
        <f t="shared" si="58"/>
        <v>21</v>
      </c>
      <c r="U49" s="54">
        <f t="shared" si="58"/>
        <v>1</v>
      </c>
      <c r="V49" s="54">
        <f t="shared" si="58"/>
        <v>1</v>
      </c>
      <c r="W49" s="19" t="str">
        <f t="shared" si="58"/>
        <v/>
      </c>
      <c r="X49" s="23">
        <f>IF(X19&gt;0,VLOOKUP(X19,'[3]2010_Envelope'!$BH$6:$CR$128,26),"")</f>
        <v>8.2267071428571423</v>
      </c>
      <c r="Y49" s="23">
        <f>IF(Y19&gt;0,VLOOKUP(Y19,'[3]2010_Envelope'!$BH$6:$CR$128,26),"")</f>
        <v>93.069400000000002</v>
      </c>
      <c r="Z49" s="23">
        <f>IF(Z19&gt;0,VLOOKUP(Z19,'[3]2010_Envelope'!$BH$6:$CR$128,26),"")</f>
        <v>16.17629798798232</v>
      </c>
      <c r="AA49" s="23">
        <f>IF(AA19&gt;0,VLOOKUP(AA19,'[3]2010_Envelope'!$BH$6:$CR$128,26),"")</f>
        <v>82.684285714285721</v>
      </c>
      <c r="AB49" s="23">
        <f>IF(AB19&gt;0,VLOOKUP(AB19,'[3]2010_Envelope'!$BH$6:$CR$128,26),"")</f>
        <v>56.554012987012996</v>
      </c>
      <c r="AC49" s="23">
        <f>IF(AC19&gt;0,VLOOKUP(AC19,'[3]2010_Envelope'!$BH$6:$CR$128,26),"")</f>
        <v>57.73885714285715</v>
      </c>
      <c r="AD49" s="22" t="str">
        <f>IF(AD19&gt;0,VLOOKUP(AD19,'[3]2010_HVAC'!$EY$7:$KA$83,98),"")</f>
        <v/>
      </c>
      <c r="AE49" s="22" t="str">
        <f>IF(AE19&gt;0,VLOOKUP(AE19,'[3]2010_HVAC'!$EY$7:$KA$83,98),"")</f>
        <v/>
      </c>
      <c r="AF49" s="22" t="str">
        <f>IF(AF19&gt;0,VLOOKUP(AF19,'[3]2010_HVAC'!$EY$7:$KA$83,98),"")</f>
        <v/>
      </c>
      <c r="AG49" s="61">
        <f>VLOOKUP($C49,[2]Performance!$A$3:$K$36,6)</f>
        <v>2</v>
      </c>
      <c r="AH49" s="61">
        <f t="shared" si="43"/>
        <v>100</v>
      </c>
      <c r="AI49" s="22">
        <f>IF(AI19&gt;0,VLOOKUP(AI19,'[3]2010_HVAC'!$EY$7:$KA$83,AH49),"")</f>
        <v>20.656375638849198</v>
      </c>
      <c r="AJ49" s="22" t="str">
        <f>IF(AJ19&gt;0,VLOOKUP(AJ19,'[3]2010_HVAC'!$EY$7:$KA$83,98),"")</f>
        <v/>
      </c>
      <c r="AK49" s="22">
        <f>IF(AK19&gt;0,VLOOKUP(AK19,'[3]2010_HVAC'!$EY$7:$KA$83,98),"")</f>
        <v>107.19999999999999</v>
      </c>
      <c r="AL49" s="22">
        <f>IF(AL19&gt;0,VLOOKUP(AL19,'[3]2010_HVAC'!$EY$7:$KA$83,98),"")</f>
        <v>8.5714285714285712</v>
      </c>
      <c r="AM49" s="22">
        <f>IF(AM19&gt;0,VLOOKUP(AM19,'[3]2010_HVAC'!$EY$7:$KA$83,98),"")</f>
        <v>27.428571428571427</v>
      </c>
      <c r="AN49" s="22">
        <f>IF(AN19&gt;0,VLOOKUP(AN19,'[3]2010_HVAC'!$EY$7:$KA$83,98),"")</f>
        <v>52.743487987012976</v>
      </c>
      <c r="AO49" s="14">
        <f t="shared" si="44"/>
        <v>74346.919444120053</v>
      </c>
      <c r="AP49" s="23">
        <f>IF(AP19&gt;0,VLOOKUP(AP19,'[3]2010_Envelope'!$BH$6:$CR$128,27),"")</f>
        <v>3.9808909090909084</v>
      </c>
      <c r="AQ49" s="23">
        <f>IF(AQ19&gt;0,VLOOKUP(AQ19,'[3]2010_Envelope'!$BH$6:$CR$128,27),"")</f>
        <v>30.595090101010097</v>
      </c>
      <c r="AR49" s="23">
        <f>IF(AR19&gt;0,VLOOKUP(AR19,'[3]2010_Envelope'!$BH$6:$CR$128,27),"")</f>
        <v>7.8276856687449285</v>
      </c>
      <c r="AS49" s="23">
        <f>IF(AS19&gt;0,VLOOKUP(AS19,'[3]2010_Envelope'!$BH$6:$CR$128,27),"")</f>
        <v>76.163636363636357</v>
      </c>
      <c r="AT49" s="23">
        <f>IF(AT19&gt;0,VLOOKUP(AT19,'[3]2010_Envelope'!$BH$6:$CR$128,27),"")</f>
        <v>46.884644628099174</v>
      </c>
      <c r="AU49" s="23">
        <f>IF(AU19&gt;0,VLOOKUP(AU19,'[3]2010_Envelope'!$BH$6:$CR$128,27),"")</f>
        <v>53.185454545454547</v>
      </c>
      <c r="AV49" s="22" t="str">
        <f>IF(AV19&gt;0,VLOOKUP(AV19,'[3]2010_HVAC'!$EY$7:$KA$83,101),"")</f>
        <v/>
      </c>
      <c r="AW49" s="22" t="str">
        <f>IF(AW19&gt;0,VLOOKUP(AW19,'[3]2010_HVAC'!$EY$7:$KA$83,101),"")</f>
        <v/>
      </c>
      <c r="AX49" s="22" t="str">
        <f>IF(AX19&gt;0,VLOOKUP(AX19,'[3]2010_HVAC'!$EY$7:$KA$83,101),"")</f>
        <v/>
      </c>
      <c r="AY49" s="61">
        <f>VLOOKUP($C49,[1]Performance!$A$3:$K$36,6)</f>
        <v>2</v>
      </c>
      <c r="AZ49" s="61">
        <f t="shared" si="45"/>
        <v>103</v>
      </c>
      <c r="BA49" s="22">
        <f>IF(BA19&gt;0,VLOOKUP(BA19,'[3]2010_HVAC'!$EY$7:$KA$83,AZ49),"")</f>
        <v>13.682098619292912</v>
      </c>
      <c r="BB49" s="22" t="str">
        <f>IF(BB19&gt;0,VLOOKUP(BB19,'[3]2010_HVAC'!$EY$7:$KA$83,101),"")</f>
        <v/>
      </c>
      <c r="BC49" s="22">
        <f>IF(BC19&gt;0,VLOOKUP(BC19,'[3]2010_HVAC'!$EY$7:$KA$83,101),"")</f>
        <v>107.19999999999999</v>
      </c>
      <c r="BD49" s="22">
        <f>IF(BD19&gt;0,VLOOKUP(BD19,'[3]2010_HVAC'!$EY$7:$KA$83,101),"")</f>
        <v>1.2121212121212122</v>
      </c>
      <c r="BE49" s="22">
        <f>IF(BE19&gt;0,VLOOKUP(BE19,'[3]2010_HVAC'!$EY$7:$KA$83,101),"")</f>
        <v>35.934890904699387</v>
      </c>
      <c r="BF49" s="22">
        <f>IF(BF19&gt;0,VLOOKUP(BF19,'[3]2010_HVAC'!$EY$7:$KA$83,101),"")</f>
        <v>32.8181703030303</v>
      </c>
      <c r="BG49" s="14">
        <f t="shared" si="46"/>
        <v>405389.83642262797</v>
      </c>
      <c r="BH49" s="21">
        <f>IF($N49&gt;0,VLOOKUP($C49,[2]Berlin!$AB$7:$AN$40,$N49))/((IF($P49=1,'3 PlantsCodes'!$D$26,IF($P49=2,'3 PlantsCodes'!$D$27,IF($P49=3,'3 PlantsCodes'!$D$28,IF($P49=4,'3 PlantsCodes'!#REF!)))))*IF($R49=1,'3 PlantsCodes'!$D$31,IF(GE_Berlin!$R49=2,'3 PlantsCodes'!$D$32)))</f>
        <v>78.814947664672275</v>
      </c>
      <c r="BI49" s="21">
        <f>IF($O49&gt;0,VLOOKUP($C49,[2]Berlin!$AB$7:$AN$40,$O49),0)/(IF($Q49=1,'3 PlantsCodes'!$E$26,IF($Q49=3,'3 PlantsCodes'!$E$28,IF($Q49=4,'3 PlantsCodes'!$E$29,1)))*IF($R49=1,'3 PlantsCodes'!$E$31,IF($R49=2,'3 PlantsCodes'!$E$32)))</f>
        <v>0</v>
      </c>
      <c r="BJ49" s="21">
        <f>VLOOKUP($C49,[2]Berlin!$AB$6:$AZ$40,$T49)</f>
        <v>10.374436090225565</v>
      </c>
      <c r="BK49" s="21">
        <f>VLOOKUP($C49,[2]Berlin!$B$7:$Y$40,18)</f>
        <v>11.353794285713454</v>
      </c>
      <c r="BL49" s="21">
        <f>VLOOKUP($C49,[2]Berlin!$B$7:$AA$40,26)</f>
        <v>0.43243699805333335</v>
      </c>
      <c r="BM49" s="22">
        <f>IF($V49=1,-[4]SFH!$E$8,0)</f>
        <v>-15.228571428571428</v>
      </c>
      <c r="BN49" s="63" t="s">
        <v>38</v>
      </c>
      <c r="BO49" s="21">
        <f>IF($N49&gt;0,VLOOKUP($C49,[1]Berlin!$AB$7:$AN$40,$N49))/((IF($P49=1,'3 PlantsCodes'!$D$26,IF($P49=2,'3 PlantsCodes'!$D$27,IF($P49=3,'3 PlantsCodes'!$D$28,IF($P49=4,'3 PlantsCodes'!D42)))))*IF($R49=1,'3 PlantsCodes'!$D$31,IF(GE_Berlin!$R49=2,'3 PlantsCodes'!$D$32)))</f>
        <v>75.195593242563476</v>
      </c>
      <c r="BP49" s="21">
        <f>IF($O49&gt;0,VLOOKUP($C49,[1]Berlin!$AB$7:$AN$40,$O49),0)/(IF($Q49=1,'3 PlantsCodes'!$E$26,IF($Q49=3,'3 PlantsCodes'!$E$28,IF($Q49=4,'3 PlantsCodes'!$E$29,1)))*IF($R49=1,'3 PlantsCodes'!$E$31,IF($R49=2,'3 PlantsCodes'!$E$32)))</f>
        <v>0</v>
      </c>
      <c r="BQ49" s="21">
        <f>VLOOKUP($C49,[1]Berlin!$AB$6:$AZ$40,$T49)</f>
        <v>16.456459330143542</v>
      </c>
      <c r="BR49" s="21">
        <f>VLOOKUP($C49,[1]Berlin!$B$7:$Y$40,18)</f>
        <v>11.676460606061633</v>
      </c>
      <c r="BS49" s="21">
        <f>VLOOKUP($C49,[1]Berlin!$B$7:$AA$40,26)</f>
        <v>0.3868663910376543</v>
      </c>
      <c r="BT49" s="22">
        <f>IF($V49=1,-[4]AB!$E$8,0)</f>
        <v>-9.6181818181818191</v>
      </c>
      <c r="BU49" s="63" t="s">
        <v>38</v>
      </c>
    </row>
    <row r="50" spans="1:73" ht="15" customHeight="1" x14ac:dyDescent="0.25">
      <c r="A50" s="195"/>
      <c r="B50" s="18">
        <v>15</v>
      </c>
      <c r="C50" s="26">
        <f t="shared" ref="C50:W50" si="59">IF(C20="","",C20)</f>
        <v>10</v>
      </c>
      <c r="D50" s="55" t="str">
        <f t="shared" si="59"/>
        <v>o</v>
      </c>
      <c r="E50" s="55" t="str">
        <f t="shared" si="59"/>
        <v>o+</v>
      </c>
      <c r="F50" s="54" t="str">
        <f t="shared" si="59"/>
        <v>+</v>
      </c>
      <c r="G50" s="54" t="str">
        <f t="shared" si="59"/>
        <v>o</v>
      </c>
      <c r="H50" s="54">
        <f t="shared" si="59"/>
        <v>0</v>
      </c>
      <c r="I50" s="54">
        <f t="shared" si="59"/>
        <v>2</v>
      </c>
      <c r="J50" s="54">
        <f t="shared" si="59"/>
        <v>2</v>
      </c>
      <c r="K50" s="54">
        <f t="shared" si="59"/>
        <v>2</v>
      </c>
      <c r="L50" s="54">
        <f t="shared" si="59"/>
        <v>1</v>
      </c>
      <c r="M50" s="54">
        <f t="shared" si="59"/>
        <v>2221</v>
      </c>
      <c r="N50" s="54">
        <f t="shared" si="59"/>
        <v>9</v>
      </c>
      <c r="O50" s="54">
        <f t="shared" si="59"/>
        <v>0</v>
      </c>
      <c r="P50" s="54">
        <f t="shared" si="59"/>
        <v>2</v>
      </c>
      <c r="Q50" s="54">
        <f t="shared" si="59"/>
        <v>0</v>
      </c>
      <c r="R50" s="54">
        <f t="shared" si="59"/>
        <v>1</v>
      </c>
      <c r="S50" s="54" t="str">
        <f t="shared" si="59"/>
        <v>o</v>
      </c>
      <c r="T50" s="26">
        <f t="shared" si="59"/>
        <v>24</v>
      </c>
      <c r="U50" s="54">
        <f t="shared" si="59"/>
        <v>1</v>
      </c>
      <c r="V50" s="54">
        <f t="shared" si="59"/>
        <v>1</v>
      </c>
      <c r="W50" s="19" t="str">
        <f t="shared" si="59"/>
        <v/>
      </c>
      <c r="X50" s="23">
        <f>IF(X20&gt;0,VLOOKUP(X20,'[3]2010_Envelope'!$BH$6:$CR$128,26),"")</f>
        <v>8.2267071428571423</v>
      </c>
      <c r="Y50" s="23">
        <f>IF(Y20&gt;0,VLOOKUP(Y20,'[3]2010_Envelope'!$BH$6:$CR$128,26),"")</f>
        <v>93.069400000000002</v>
      </c>
      <c r="Z50" s="23">
        <f>IF(Z20&gt;0,VLOOKUP(Z20,'[3]2010_Envelope'!$BH$6:$CR$128,26),"")</f>
        <v>16.17629798798232</v>
      </c>
      <c r="AA50" s="23">
        <f>IF(AA20&gt;0,VLOOKUP(AA20,'[3]2010_Envelope'!$BH$6:$CR$128,26),"")</f>
        <v>82.684285714285721</v>
      </c>
      <c r="AB50" s="23">
        <f>IF(AB20&gt;0,VLOOKUP(AB20,'[3]2010_Envelope'!$BH$6:$CR$128,26),"")</f>
        <v>56.554012987012996</v>
      </c>
      <c r="AC50" s="23">
        <f>IF(AC20&gt;0,VLOOKUP(AC20,'[3]2010_Envelope'!$BH$6:$CR$128,26),"")</f>
        <v>57.73885714285715</v>
      </c>
      <c r="AD50" s="22" t="str">
        <f>IF(AD20&gt;0,VLOOKUP(AD20,'[3]2010_HVAC'!$EY$7:$KA$83,98),"")</f>
        <v/>
      </c>
      <c r="AE50" s="22" t="str">
        <f>IF(AE20&gt;0,VLOOKUP(AE20,'[3]2010_HVAC'!$EY$7:$KA$83,98),"")</f>
        <v/>
      </c>
      <c r="AF50" s="22" t="str">
        <f>IF(AF20&gt;0,VLOOKUP(AF20,'[3]2010_HVAC'!$EY$7:$KA$83,98),"")</f>
        <v/>
      </c>
      <c r="AG50" s="61">
        <f>VLOOKUP($C50,[2]Performance!$A$3:$K$36,6)</f>
        <v>2</v>
      </c>
      <c r="AH50" s="61">
        <f t="shared" si="43"/>
        <v>100</v>
      </c>
      <c r="AI50" s="22" t="str">
        <f>IF(AI20&gt;0,VLOOKUP(AI20,'[3]2010_HVAC'!$EY$7:$KA$83,AH50),"")</f>
        <v/>
      </c>
      <c r="AJ50" s="22" t="str">
        <f>IF(AJ20&gt;0,VLOOKUP(AJ20,'[3]2010_HVAC'!$EY$7:$KA$83,98),"")</f>
        <v/>
      </c>
      <c r="AK50" s="22">
        <f>IF(AK20&gt;0,VLOOKUP(AK20,'[3]2010_HVAC'!$EY$7:$KA$83,98),"")</f>
        <v>107.19999999999999</v>
      </c>
      <c r="AL50" s="22">
        <f>IF(AL20&gt;0,VLOOKUP(AL20,'[3]2010_HVAC'!$EY$7:$KA$83,98),"")</f>
        <v>8.5714285714285712</v>
      </c>
      <c r="AM50" s="22">
        <f>IF(AM20&gt;0,VLOOKUP(AM20,'[3]2010_HVAC'!$EY$7:$KA$83,98),"")</f>
        <v>27.428571428571427</v>
      </c>
      <c r="AN50" s="22">
        <f>IF(AN20&gt;0,VLOOKUP(AN20,'[3]2010_HVAC'!$EY$7:$KA$83,98),"")</f>
        <v>52.743487987012976</v>
      </c>
      <c r="AO50" s="14">
        <f t="shared" si="44"/>
        <v>71455.026854681157</v>
      </c>
      <c r="AP50" s="23">
        <f>IF(AP20&gt;0,VLOOKUP(AP20,'[3]2010_Envelope'!$BH$6:$CR$128,27),"")</f>
        <v>3.9808909090909084</v>
      </c>
      <c r="AQ50" s="23">
        <f>IF(AQ20&gt;0,VLOOKUP(AQ20,'[3]2010_Envelope'!$BH$6:$CR$128,27),"")</f>
        <v>30.595090101010097</v>
      </c>
      <c r="AR50" s="23">
        <f>IF(AR20&gt;0,VLOOKUP(AR20,'[3]2010_Envelope'!$BH$6:$CR$128,27),"")</f>
        <v>7.8276856687449285</v>
      </c>
      <c r="AS50" s="23">
        <f>IF(AS20&gt;0,VLOOKUP(AS20,'[3]2010_Envelope'!$BH$6:$CR$128,27),"")</f>
        <v>76.163636363636357</v>
      </c>
      <c r="AT50" s="23">
        <f>IF(AT20&gt;0,VLOOKUP(AT20,'[3]2010_Envelope'!$BH$6:$CR$128,27),"")</f>
        <v>46.884644628099174</v>
      </c>
      <c r="AU50" s="23">
        <f>IF(AU20&gt;0,VLOOKUP(AU20,'[3]2010_Envelope'!$BH$6:$CR$128,27),"")</f>
        <v>53.185454545454547</v>
      </c>
      <c r="AV50" s="22" t="str">
        <f>IF(AV20&gt;0,VLOOKUP(AV20,'[3]2010_HVAC'!$EY$7:$KA$83,101),"")</f>
        <v/>
      </c>
      <c r="AW50" s="22" t="str">
        <f>IF(AW20&gt;0,VLOOKUP(AW20,'[3]2010_HVAC'!$EY$7:$KA$83,101),"")</f>
        <v/>
      </c>
      <c r="AX50" s="22" t="str">
        <f>IF(AX20&gt;0,VLOOKUP(AX20,'[3]2010_HVAC'!$EY$7:$KA$83,101),"")</f>
        <v/>
      </c>
      <c r="AY50" s="61">
        <f>VLOOKUP($C50,[1]Performance!$A$3:$K$36,6)</f>
        <v>2</v>
      </c>
      <c r="AZ50" s="61">
        <f t="shared" si="45"/>
        <v>103</v>
      </c>
      <c r="BA50" s="22" t="str">
        <f>IF(BA20&gt;0,VLOOKUP(BA20,'[3]2010_HVAC'!$EY$7:$KA$83,AZ50),"")</f>
        <v/>
      </c>
      <c r="BB50" s="22" t="str">
        <f>IF(BB20&gt;0,VLOOKUP(BB20,'[3]2010_HVAC'!$EY$7:$KA$83,101),"")</f>
        <v/>
      </c>
      <c r="BC50" s="22">
        <f>IF(BC20&gt;0,VLOOKUP(BC20,'[3]2010_HVAC'!$EY$7:$KA$83,101),"")</f>
        <v>107.19999999999999</v>
      </c>
      <c r="BD50" s="22">
        <f>IF(BD20&gt;0,VLOOKUP(BD20,'[3]2010_HVAC'!$EY$7:$KA$83,101),"")</f>
        <v>1.2121212121212122</v>
      </c>
      <c r="BE50" s="22">
        <f>IF(BE20&gt;0,VLOOKUP(BE20,'[3]2010_HVAC'!$EY$7:$KA$83,101),"")</f>
        <v>35.934890904699387</v>
      </c>
      <c r="BF50" s="22">
        <f>IF(BF20&gt;0,VLOOKUP(BF20,'[3]2010_HVAC'!$EY$7:$KA$83,101),"")</f>
        <v>32.8181703030303</v>
      </c>
      <c r="BG50" s="14">
        <f t="shared" si="46"/>
        <v>391844.55878952803</v>
      </c>
      <c r="BH50" s="21">
        <f>IF($N50&gt;0,VLOOKUP($C50,[2]Berlin!$AB$7:$AN$40,$N50))/((IF($P50=1,'3 PlantsCodes'!$D$26,IF($P50=2,'3 PlantsCodes'!$D$27,IF($P50=3,'3 PlantsCodes'!$D$28,IF($P50=4,'3 PlantsCodes'!#REF!)))))*IF($R50=1,'3 PlantsCodes'!$D$31,IF(GE_Berlin!$R50=2,'3 PlantsCodes'!$D$32)))</f>
        <v>74.874200281438647</v>
      </c>
      <c r="BI50" s="21">
        <f>IF($O50&gt;0,VLOOKUP($C50,[2]Berlin!$AB$7:$AN$40,$O50),0)/(IF($Q50=1,'3 PlantsCodes'!$E$26,IF($Q50=3,'3 PlantsCodes'!$E$28,IF($Q50=4,'3 PlantsCodes'!$E$29,1)))*IF($R50=1,'3 PlantsCodes'!$E$31,IF($R50=2,'3 PlantsCodes'!$E$32)))</f>
        <v>0</v>
      </c>
      <c r="BJ50" s="21">
        <f>VLOOKUP($C50,[2]Berlin!$AB$6:$AZ$40,$T50)</f>
        <v>9.8557142857142868</v>
      </c>
      <c r="BK50" s="21">
        <f>VLOOKUP($C50,[2]Berlin!$B$7:$Y$40,18)</f>
        <v>11.353794285713454</v>
      </c>
      <c r="BL50" s="21">
        <f>VLOOKUP($C50,[2]Berlin!$B$7:$AA$40,26)</f>
        <v>0.43243699805333335</v>
      </c>
      <c r="BM50" s="22">
        <f>IF($V50=1,-[4]SFH!$E$8,0)</f>
        <v>-15.228571428571428</v>
      </c>
      <c r="BN50" s="63" t="s">
        <v>38</v>
      </c>
      <c r="BO50" s="21">
        <f>IF($N50&gt;0,VLOOKUP($C50,[1]Berlin!$AB$7:$AN$40,$N50))/((IF($P50=1,'3 PlantsCodes'!$D$26,IF($P50=2,'3 PlantsCodes'!$D$27,IF($P50=3,'3 PlantsCodes'!$D$28,IF($P50=4,'3 PlantsCodes'!D43)))))*IF($R50=1,'3 PlantsCodes'!$D$31,IF(GE_Berlin!$R50=2,'3 PlantsCodes'!$D$32)))</f>
        <v>71.435813580435294</v>
      </c>
      <c r="BP50" s="21">
        <f>IF($O50&gt;0,VLOOKUP($C50,[1]Berlin!$AB$7:$AN$40,$O50),0)/(IF($Q50=1,'3 PlantsCodes'!$E$26,IF($Q50=3,'3 PlantsCodes'!$E$28,IF($Q50=4,'3 PlantsCodes'!$E$29,1)))*IF($R50=1,'3 PlantsCodes'!$E$31,IF($R50=2,'3 PlantsCodes'!$E$32)))</f>
        <v>0</v>
      </c>
      <c r="BQ50" s="21">
        <f>VLOOKUP($C50,[1]Berlin!$AB$6:$AZ$40,$T50)</f>
        <v>15.633636363636363</v>
      </c>
      <c r="BR50" s="21">
        <f>VLOOKUP($C50,[1]Berlin!$B$7:$Y$40,18)</f>
        <v>11.676460606061633</v>
      </c>
      <c r="BS50" s="21">
        <f>VLOOKUP($C50,[1]Berlin!$B$7:$AA$40,26)</f>
        <v>0.3868663910376543</v>
      </c>
      <c r="BT50" s="22">
        <f>IF($V50=1,-[4]AB!$E$8,0)</f>
        <v>-9.6181818181818191</v>
      </c>
      <c r="BU50" s="63" t="s">
        <v>38</v>
      </c>
    </row>
    <row r="51" spans="1:73" ht="15" customHeight="1" x14ac:dyDescent="0.25">
      <c r="A51" s="195"/>
      <c r="B51" s="18">
        <v>16</v>
      </c>
      <c r="C51" s="26">
        <f t="shared" ref="C51:W51" si="60">IF(C21="","",C21)</f>
        <v>24</v>
      </c>
      <c r="D51" s="55" t="str">
        <f t="shared" si="60"/>
        <v>o+</v>
      </c>
      <c r="E51" s="55" t="str">
        <f t="shared" si="60"/>
        <v>+</v>
      </c>
      <c r="F51" s="54" t="str">
        <f t="shared" si="60"/>
        <v>+</v>
      </c>
      <c r="G51" s="54" t="str">
        <f t="shared" si="60"/>
        <v>o</v>
      </c>
      <c r="H51" s="54">
        <f t="shared" si="60"/>
        <v>0</v>
      </c>
      <c r="I51" s="54">
        <f t="shared" si="60"/>
        <v>3</v>
      </c>
      <c r="J51" s="54">
        <f t="shared" si="60"/>
        <v>3</v>
      </c>
      <c r="K51" s="54">
        <f t="shared" si="60"/>
        <v>2</v>
      </c>
      <c r="L51" s="54">
        <f t="shared" si="60"/>
        <v>1</v>
      </c>
      <c r="M51" s="54">
        <f t="shared" si="60"/>
        <v>3321</v>
      </c>
      <c r="N51" s="54">
        <f t="shared" si="60"/>
        <v>8</v>
      </c>
      <c r="O51" s="54">
        <f t="shared" si="60"/>
        <v>13</v>
      </c>
      <c r="P51" s="54">
        <f t="shared" si="60"/>
        <v>1</v>
      </c>
      <c r="Q51" s="54">
        <f t="shared" si="60"/>
        <v>1</v>
      </c>
      <c r="R51" s="54">
        <f t="shared" si="60"/>
        <v>2</v>
      </c>
      <c r="S51" s="54" t="str">
        <f t="shared" si="60"/>
        <v>o</v>
      </c>
      <c r="T51" s="26">
        <f t="shared" si="60"/>
        <v>23</v>
      </c>
      <c r="U51" s="54">
        <f t="shared" si="60"/>
        <v>1</v>
      </c>
      <c r="V51" s="54">
        <f t="shared" si="60"/>
        <v>1</v>
      </c>
      <c r="W51" s="19" t="str">
        <f t="shared" si="60"/>
        <v/>
      </c>
      <c r="X51" s="23">
        <f>IF(X21&gt;0,VLOOKUP(X21,'[3]2010_Envelope'!$BH$6:$CR$128,26),"")</f>
        <v>16.70904642857143</v>
      </c>
      <c r="Y51" s="23">
        <f>IF(Y21&gt;0,VLOOKUP(Y21,'[3]2010_Envelope'!$BH$6:$CR$128,26),"")</f>
        <v>107.74514999999998</v>
      </c>
      <c r="Z51" s="23">
        <f>IF(Z21&gt;0,VLOOKUP(Z21,'[3]2010_Envelope'!$BH$6:$CR$128,26),"")</f>
        <v>20.809059100024285</v>
      </c>
      <c r="AA51" s="23">
        <f>IF(AA21&gt;0,VLOOKUP(AA21,'[3]2010_Envelope'!$BH$6:$CR$128,26),"")</f>
        <v>93.615428571428566</v>
      </c>
      <c r="AB51" s="23">
        <f>IF(AB21&gt;0,VLOOKUP(AB21,'[3]2010_Envelope'!$BH$6:$CR$128,26),"")</f>
        <v>56.554012987012996</v>
      </c>
      <c r="AC51" s="23">
        <f>IF(AC21&gt;0,VLOOKUP(AC21,'[3]2010_Envelope'!$BH$6:$CR$128,26),"")</f>
        <v>57.73885714285715</v>
      </c>
      <c r="AD51" s="22" t="str">
        <f>IF(AD21&gt;0,VLOOKUP(AD21,'[3]2010_HVAC'!$EY$7:$KA$83,98),"")</f>
        <v/>
      </c>
      <c r="AE51" s="22" t="str">
        <f>IF(AE21&gt;0,VLOOKUP(AE21,'[3]2010_HVAC'!$EY$7:$KA$83,98),"")</f>
        <v/>
      </c>
      <c r="AF51" s="22" t="str">
        <f>IF(AF21&gt;0,VLOOKUP(AF21,'[3]2010_HVAC'!$EY$7:$KA$83,98),"")</f>
        <v/>
      </c>
      <c r="AG51" s="61">
        <f>VLOOKUP($C51,[2]Performance!$A$3:$K$36,6)</f>
        <v>2</v>
      </c>
      <c r="AH51" s="61">
        <f t="shared" si="43"/>
        <v>100</v>
      </c>
      <c r="AI51" s="22">
        <f>IF(AI21&gt;0,VLOOKUP(AI21,'[3]2010_HVAC'!$EY$7:$KA$83,AH51),"")</f>
        <v>70.886337122703054</v>
      </c>
      <c r="AJ51" s="22" t="str">
        <f>IF(AJ21&gt;0,VLOOKUP(AJ21,'[3]2010_HVAC'!$EY$7:$KA$83,98),"")</f>
        <v/>
      </c>
      <c r="AK51" s="22" t="str">
        <f>IF(AK21&gt;0,VLOOKUP(AK21,'[3]2010_HVAC'!$EY$7:$KA$83,98),"")</f>
        <v/>
      </c>
      <c r="AL51" s="22">
        <f>IF(AL21&gt;0,VLOOKUP(AL21,'[3]2010_HVAC'!$EY$7:$KA$83,98),"")</f>
        <v>6.7016571428571439</v>
      </c>
      <c r="AM51" s="22">
        <f>IF(AM21&gt;0,VLOOKUP(AM21,'[3]2010_HVAC'!$EY$7:$KA$83,98),"")</f>
        <v>27.428571428571427</v>
      </c>
      <c r="AN51" s="22">
        <f>IF(AN21&gt;0,VLOOKUP(AN21,'[3]2010_HVAC'!$EY$7:$KA$83,98),"")</f>
        <v>52.743487987012976</v>
      </c>
      <c r="AO51" s="14">
        <f t="shared" si="44"/>
        <v>71530.425107545467</v>
      </c>
      <c r="AP51" s="23">
        <f>IF(AP21&gt;0,VLOOKUP(AP21,'[3]2010_Envelope'!$BH$6:$CR$128,27),"")</f>
        <v>8.0854818181818189</v>
      </c>
      <c r="AQ51" s="23">
        <f>IF(AQ21&gt;0,VLOOKUP(AQ21,'[3]2010_Envelope'!$BH$6:$CR$128,27),"")</f>
        <v>35.4195103030303</v>
      </c>
      <c r="AR51" s="23">
        <f>IF(AR21&gt;0,VLOOKUP(AR21,'[3]2010_Envelope'!$BH$6:$CR$128,27),"")</f>
        <v>10.069471631787321</v>
      </c>
      <c r="AS51" s="23">
        <f>IF(AS21&gt;0,VLOOKUP(AS21,'[3]2010_Envelope'!$BH$6:$CR$128,27),"")</f>
        <v>86.23272727272726</v>
      </c>
      <c r="AT51" s="23">
        <f>IF(AT21&gt;0,VLOOKUP(AT21,'[3]2010_Envelope'!$BH$6:$CR$128,27),"")</f>
        <v>46.884644628099174</v>
      </c>
      <c r="AU51" s="23">
        <f>IF(AU21&gt;0,VLOOKUP(AU21,'[3]2010_Envelope'!$BH$6:$CR$128,27),"")</f>
        <v>53.185454545454547</v>
      </c>
      <c r="AV51" s="22" t="str">
        <f>IF(AV21&gt;0,VLOOKUP(AV21,'[3]2010_HVAC'!$EY$7:$KA$83,101),"")</f>
        <v/>
      </c>
      <c r="AW51" s="22" t="str">
        <f>IF(AW21&gt;0,VLOOKUP(AW21,'[3]2010_HVAC'!$EY$7:$KA$83,101),"")</f>
        <v/>
      </c>
      <c r="AX51" s="22" t="str">
        <f>IF(AX21&gt;0,VLOOKUP(AX21,'[3]2010_HVAC'!$EY$7:$KA$83,101),"")</f>
        <v/>
      </c>
      <c r="AY51" s="61">
        <f>VLOOKUP($C51,[1]Performance!$A$3:$K$36,6)</f>
        <v>2</v>
      </c>
      <c r="AZ51" s="61">
        <f t="shared" si="45"/>
        <v>103</v>
      </c>
      <c r="BA51" s="22">
        <f>IF(BA21&gt;0,VLOOKUP(BA21,'[3]2010_HVAC'!$EY$7:$KA$83,AZ51),"")</f>
        <v>39.128981637355672</v>
      </c>
      <c r="BB51" s="22" t="str">
        <f>IF(BB21&gt;0,VLOOKUP(BB21,'[3]2010_HVAC'!$EY$7:$KA$83,101),"")</f>
        <v/>
      </c>
      <c r="BC51" s="22" t="str">
        <f>IF(BC21&gt;0,VLOOKUP(BC21,'[3]2010_HVAC'!$EY$7:$KA$83,101),"")</f>
        <v/>
      </c>
      <c r="BD51" s="22">
        <f>IF(BD21&gt;0,VLOOKUP(BD21,'[3]2010_HVAC'!$EY$7:$KA$83,101),"")</f>
        <v>0.47385454545454547</v>
      </c>
      <c r="BE51" s="22">
        <f>IF(BE21&gt;0,VLOOKUP(BE21,'[3]2010_HVAC'!$EY$7:$KA$83,101),"")</f>
        <v>35.934890904699387</v>
      </c>
      <c r="BF51" s="22">
        <f>IF(BF21&gt;0,VLOOKUP(BF21,'[3]2010_HVAC'!$EY$7:$KA$83,101),"")</f>
        <v>32.8181703030303</v>
      </c>
      <c r="BG51" s="14">
        <f t="shared" si="46"/>
        <v>344750.85571392212</v>
      </c>
      <c r="BH51" s="21">
        <f>IF($N51&gt;0,VLOOKUP($C51,[2]Berlin!$AB$7:$AN$40,$N51))/((IF($P51=1,'3 PlantsCodes'!$D$26,IF($P51=2,'3 PlantsCodes'!$D$27,IF($P51=3,'3 PlantsCodes'!$D$28,IF($P51=4,'3 PlantsCodes'!#REF!)))))*IF($R51=1,'3 PlantsCodes'!$D$31,IF(GE_Berlin!$R51=2,'3 PlantsCodes'!$D$32)))</f>
        <v>14.427094684068184</v>
      </c>
      <c r="BI51" s="21">
        <f>IF($O51&gt;0,VLOOKUP($C51,[2]Berlin!$AB$7:$AN$40,$O51),0)/(IF($Q51=1,'3 PlantsCodes'!$E$26,IF($Q51=3,'3 PlantsCodes'!$E$28,IF($Q51=4,'3 PlantsCodes'!$E$29,1)))*IF($R51=1,'3 PlantsCodes'!$E$31,IF($R51=2,'3 PlantsCodes'!$E$32)))</f>
        <v>0.59015994972525421</v>
      </c>
      <c r="BJ51" s="21">
        <f>VLOOKUP($C51,[2]Berlin!$AB$6:$AZ$40,$T51)</f>
        <v>2.7787562727200203</v>
      </c>
      <c r="BK51" s="21">
        <f>VLOOKUP($C51,[2]Berlin!$B$7:$Y$40,18)</f>
        <v>11.353794285713454</v>
      </c>
      <c r="BL51" s="21">
        <f>VLOOKUP($C51,[2]Berlin!$B$7:$AA$40,26)</f>
        <v>0.41115822010657138</v>
      </c>
      <c r="BM51" s="22">
        <f>IF($V51=1,-[4]SFH!$E$8,0)</f>
        <v>-15.228571428571428</v>
      </c>
      <c r="BN51" s="63" t="s">
        <v>38</v>
      </c>
      <c r="BO51" s="21">
        <f>IF($N51&gt;0,VLOOKUP($C51,[1]Berlin!$AB$7:$AN$40,$N51))/((IF($P51=1,'3 PlantsCodes'!$D$26,IF($P51=2,'3 PlantsCodes'!$D$27,IF($P51=3,'3 PlantsCodes'!$D$28,IF($P51=4,'3 PlantsCodes'!D44)))))*IF($R51=1,'3 PlantsCodes'!$D$31,IF(GE_Berlin!$R51=2,'3 PlantsCodes'!$D$32)))</f>
        <v>14.518558428096604</v>
      </c>
      <c r="BP51" s="21">
        <f>IF($O51&gt;0,VLOOKUP($C51,[1]Berlin!$AB$7:$AN$40,$O51),0)/(IF($Q51=1,'3 PlantsCodes'!$E$26,IF($Q51=3,'3 PlantsCodes'!$E$28,IF($Q51=4,'3 PlantsCodes'!$E$29,1)))*IF($R51=1,'3 PlantsCodes'!$E$31,IF($R51=2,'3 PlantsCodes'!$E$32)))</f>
        <v>0.19117952647562619</v>
      </c>
      <c r="BQ51" s="21">
        <f>VLOOKUP($C51,[1]Berlin!$AB$6:$AZ$40,$T51)</f>
        <v>4.3657860078691408</v>
      </c>
      <c r="BR51" s="21">
        <f>VLOOKUP($C51,[1]Berlin!$B$7:$Y$40,18)</f>
        <v>11.676460606061633</v>
      </c>
      <c r="BS51" s="21">
        <f>VLOOKUP($C51,[1]Berlin!$B$7:$AA$40,26)</f>
        <v>0.3765454982822401</v>
      </c>
      <c r="BT51" s="22">
        <f>IF($V51=1,-[4]AB!$E$8,0)</f>
        <v>-9.6181818181818191</v>
      </c>
      <c r="BU51" s="63" t="s">
        <v>38</v>
      </c>
    </row>
    <row r="52" spans="1:73" ht="15" customHeight="1" x14ac:dyDescent="0.25">
      <c r="A52" s="195"/>
      <c r="B52" s="18">
        <v>17</v>
      </c>
      <c r="C52" s="26">
        <f t="shared" ref="C52:W52" si="61">IF(C22="","",C22)</f>
        <v>32</v>
      </c>
      <c r="D52" s="55" t="str">
        <f t="shared" si="61"/>
        <v>+</v>
      </c>
      <c r="E52" s="55" t="str">
        <f t="shared" si="61"/>
        <v>+</v>
      </c>
      <c r="F52" s="54" t="str">
        <f t="shared" si="61"/>
        <v>+</v>
      </c>
      <c r="G52" s="54" t="str">
        <f t="shared" si="61"/>
        <v>o</v>
      </c>
      <c r="H52" s="54">
        <f t="shared" si="61"/>
        <v>0</v>
      </c>
      <c r="I52" s="54">
        <f t="shared" si="61"/>
        <v>4</v>
      </c>
      <c r="J52" s="54">
        <f t="shared" si="61"/>
        <v>3</v>
      </c>
      <c r="K52" s="54">
        <f t="shared" si="61"/>
        <v>2</v>
      </c>
      <c r="L52" s="54">
        <f t="shared" si="61"/>
        <v>1</v>
      </c>
      <c r="M52" s="54">
        <f t="shared" si="61"/>
        <v>4321</v>
      </c>
      <c r="N52" s="54">
        <f t="shared" si="61"/>
        <v>8</v>
      </c>
      <c r="O52" s="54">
        <f t="shared" si="61"/>
        <v>13</v>
      </c>
      <c r="P52" s="54">
        <f t="shared" si="61"/>
        <v>1</v>
      </c>
      <c r="Q52" s="54">
        <f t="shared" si="61"/>
        <v>1</v>
      </c>
      <c r="R52" s="54">
        <f t="shared" si="61"/>
        <v>2</v>
      </c>
      <c r="S52" s="54" t="str">
        <f t="shared" si="61"/>
        <v>o</v>
      </c>
      <c r="T52" s="26">
        <f t="shared" si="61"/>
        <v>23</v>
      </c>
      <c r="U52" s="54">
        <f t="shared" si="61"/>
        <v>1</v>
      </c>
      <c r="V52" s="54">
        <f t="shared" si="61"/>
        <v>1</v>
      </c>
      <c r="W52" s="19" t="str">
        <f t="shared" si="61"/>
        <v/>
      </c>
      <c r="X52" s="23">
        <f>IF(X22&gt;0,VLOOKUP(X22,'[3]2010_Envelope'!$BH$6:$CR$128,26),"")</f>
        <v>25.191385714285715</v>
      </c>
      <c r="Y52" s="23">
        <f>IF(Y22&gt;0,VLOOKUP(Y22,'[3]2010_Envelope'!$BH$6:$CR$128,26),"")</f>
        <v>122.4209</v>
      </c>
      <c r="Z52" s="23">
        <f>IF(Z22&gt;0,VLOOKUP(Z22,'[3]2010_Envelope'!$BH$6:$CR$128,26),"")</f>
        <v>29.132682740033996</v>
      </c>
      <c r="AA52" s="23">
        <f>IF(AA22&gt;0,VLOOKUP(AA22,'[3]2010_Envelope'!$BH$6:$CR$128,26),"")</f>
        <v>93.615428571428566</v>
      </c>
      <c r="AB52" s="23">
        <f>IF(AB22&gt;0,VLOOKUP(AB22,'[3]2010_Envelope'!$BH$6:$CR$128,26),"")</f>
        <v>56.554012987012996</v>
      </c>
      <c r="AC52" s="23">
        <f>IF(AC22&gt;0,VLOOKUP(AC22,'[3]2010_Envelope'!$BH$6:$CR$128,26),"")</f>
        <v>57.73885714285715</v>
      </c>
      <c r="AD52" s="22" t="str">
        <f>IF(AD22&gt;0,VLOOKUP(AD22,'[3]2010_HVAC'!$EY$7:$KA$83,98),"")</f>
        <v/>
      </c>
      <c r="AE52" s="22" t="str">
        <f>IF(AE22&gt;0,VLOOKUP(AE22,'[3]2010_HVAC'!$EY$7:$KA$83,98),"")</f>
        <v/>
      </c>
      <c r="AF52" s="22" t="str">
        <f>IF(AF22&gt;0,VLOOKUP(AF22,'[3]2010_HVAC'!$EY$7:$KA$83,98),"")</f>
        <v/>
      </c>
      <c r="AG52" s="61">
        <f>VLOOKUP($C52,[2]Performance!$A$3:$K$36,6)</f>
        <v>2</v>
      </c>
      <c r="AH52" s="61">
        <f t="shared" si="43"/>
        <v>100</v>
      </c>
      <c r="AI52" s="22">
        <f>IF(AI22&gt;0,VLOOKUP(AI22,'[3]2010_HVAC'!$EY$7:$KA$83,AH52),"")</f>
        <v>70.886337122703054</v>
      </c>
      <c r="AJ52" s="22" t="str">
        <f>IF(AJ22&gt;0,VLOOKUP(AJ22,'[3]2010_HVAC'!$EY$7:$KA$83,98),"")</f>
        <v/>
      </c>
      <c r="AK52" s="22" t="str">
        <f>IF(AK22&gt;0,VLOOKUP(AK22,'[3]2010_HVAC'!$EY$7:$KA$83,98),"")</f>
        <v/>
      </c>
      <c r="AL52" s="22">
        <f>IF(AL22&gt;0,VLOOKUP(AL22,'[3]2010_HVAC'!$EY$7:$KA$83,98),"")</f>
        <v>6.7016571428571439</v>
      </c>
      <c r="AM52" s="22">
        <f>IF(AM22&gt;0,VLOOKUP(AM22,'[3]2010_HVAC'!$EY$7:$KA$83,98),"")</f>
        <v>27.428571428571427</v>
      </c>
      <c r="AN52" s="22">
        <f>IF(AN22&gt;0,VLOOKUP(AN22,'[3]2010_HVAC'!$EY$7:$KA$83,98),"")</f>
        <v>52.743487987012976</v>
      </c>
      <c r="AO52" s="14">
        <f t="shared" si="44"/>
        <v>75937.864917146813</v>
      </c>
      <c r="AP52" s="23">
        <f>IF(AP22&gt;0,VLOOKUP(AP22,'[3]2010_Envelope'!$BH$6:$CR$128,27),"")</f>
        <v>12.19007272727273</v>
      </c>
      <c r="AQ52" s="23">
        <f>IF(AQ22&gt;0,VLOOKUP(AQ22,'[3]2010_Envelope'!$BH$6:$CR$128,27),"")</f>
        <v>40.243930505050493</v>
      </c>
      <c r="AR52" s="23">
        <f>IF(AR22&gt;0,VLOOKUP(AR22,'[3]2010_Envelope'!$BH$6:$CR$128,27),"")</f>
        <v>14.097260284502248</v>
      </c>
      <c r="AS52" s="23">
        <f>IF(AS22&gt;0,VLOOKUP(AS22,'[3]2010_Envelope'!$BH$6:$CR$128,27),"")</f>
        <v>86.23272727272726</v>
      </c>
      <c r="AT52" s="23">
        <f>IF(AT22&gt;0,VLOOKUP(AT22,'[3]2010_Envelope'!$BH$6:$CR$128,27),"")</f>
        <v>46.884644628099174</v>
      </c>
      <c r="AU52" s="23">
        <f>IF(AU22&gt;0,VLOOKUP(AU22,'[3]2010_Envelope'!$BH$6:$CR$128,27),"")</f>
        <v>53.185454545454547</v>
      </c>
      <c r="AV52" s="22" t="str">
        <f>IF(AV22&gt;0,VLOOKUP(AV22,'[3]2010_HVAC'!$EY$7:$KA$83,101),"")</f>
        <v/>
      </c>
      <c r="AW52" s="22" t="str">
        <f>IF(AW22&gt;0,VLOOKUP(AW22,'[3]2010_HVAC'!$EY$7:$KA$83,101),"")</f>
        <v/>
      </c>
      <c r="AX52" s="22" t="str">
        <f>IF(AX22&gt;0,VLOOKUP(AX22,'[3]2010_HVAC'!$EY$7:$KA$83,101),"")</f>
        <v/>
      </c>
      <c r="AY52" s="61">
        <f>VLOOKUP($C52,[1]Performance!$A$3:$K$36,6)</f>
        <v>2</v>
      </c>
      <c r="AZ52" s="61">
        <f t="shared" si="45"/>
        <v>103</v>
      </c>
      <c r="BA52" s="22">
        <f>IF(BA22&gt;0,VLOOKUP(BA22,'[3]2010_HVAC'!$EY$7:$KA$83,AZ52),"")</f>
        <v>39.128981637355672</v>
      </c>
      <c r="BB52" s="22" t="str">
        <f>IF(BB22&gt;0,VLOOKUP(BB22,'[3]2010_HVAC'!$EY$7:$KA$83,101),"")</f>
        <v/>
      </c>
      <c r="BC52" s="22" t="str">
        <f>IF(BC22&gt;0,VLOOKUP(BC22,'[3]2010_HVAC'!$EY$7:$KA$83,101),"")</f>
        <v/>
      </c>
      <c r="BD52" s="22">
        <f>IF(BD22&gt;0,VLOOKUP(BD22,'[3]2010_HVAC'!$EY$7:$KA$83,101),"")</f>
        <v>0.47385454545454547</v>
      </c>
      <c r="BE52" s="22">
        <f>IF(BE22&gt;0,VLOOKUP(BE22,'[3]2010_HVAC'!$EY$7:$KA$83,101),"")</f>
        <v>35.934890904699387</v>
      </c>
      <c r="BF52" s="22">
        <f>IF(BF22&gt;0,VLOOKUP(BF22,'[3]2010_HVAC'!$EY$7:$KA$83,101),"")</f>
        <v>32.8181703030303</v>
      </c>
      <c r="BG52" s="14">
        <f t="shared" si="46"/>
        <v>357578.08748010988</v>
      </c>
      <c r="BH52" s="21">
        <f>IF($N52&gt;0,VLOOKUP($C52,[2]Berlin!$AB$7:$AN$40,$N52))/((IF($P52=1,'3 PlantsCodes'!$D$26,IF($P52=2,'3 PlantsCodes'!$D$27,IF($P52=3,'3 PlantsCodes'!$D$28,IF($P52=4,'3 PlantsCodes'!#REF!)))))*IF($R52=1,'3 PlantsCodes'!$D$31,IF(GE_Berlin!$R52=2,'3 PlantsCodes'!$D$32)))</f>
        <v>12.857316958195574</v>
      </c>
      <c r="BI52" s="21">
        <f>IF($O52&gt;0,VLOOKUP($C52,[2]Berlin!$AB$7:$AN$40,$O52),0)/(IF($Q52=1,'3 PlantsCodes'!$E$26,IF($Q52=3,'3 PlantsCodes'!$E$28,IF($Q52=4,'3 PlantsCodes'!$E$29,1)))*IF($R52=1,'3 PlantsCodes'!$E$31,IF($R52=2,'3 PlantsCodes'!$E$32)))</f>
        <v>0.61512033420846945</v>
      </c>
      <c r="BJ52" s="21">
        <f>VLOOKUP($C52,[2]Berlin!$AB$6:$AZ$40,$T52)</f>
        <v>2.7847487206989014</v>
      </c>
      <c r="BK52" s="21">
        <f>VLOOKUP($C52,[2]Berlin!$B$7:$Y$40,18)</f>
        <v>11.353794285713454</v>
      </c>
      <c r="BL52" s="21">
        <f>VLOOKUP($C52,[2]Berlin!$B$7:$AA$40,26)</f>
        <v>0.40279438535474998</v>
      </c>
      <c r="BM52" s="22">
        <f>IF($V52=1,-[4]SFH!$E$8,0)</f>
        <v>-15.228571428571428</v>
      </c>
      <c r="BN52" s="63" t="s">
        <v>38</v>
      </c>
      <c r="BO52" s="21">
        <f>IF($N52&gt;0,VLOOKUP($C52,[1]Berlin!$AB$7:$AN$40,$N52))/((IF($P52=1,'3 PlantsCodes'!$D$26,IF($P52=2,'3 PlantsCodes'!$D$27,IF($P52=3,'3 PlantsCodes'!$D$28,IF($P52=4,'3 PlantsCodes'!D45)))))*IF($R52=1,'3 PlantsCodes'!$D$31,IF(GE_Berlin!$R52=2,'3 PlantsCodes'!$D$32)))</f>
        <v>13.580682140622704</v>
      </c>
      <c r="BP52" s="21">
        <f>IF($O52&gt;0,VLOOKUP($C52,[1]Berlin!$AB$7:$AN$40,$O52),0)/(IF($Q52=1,'3 PlantsCodes'!$E$26,IF($Q52=3,'3 PlantsCodes'!$E$28,IF($Q52=4,'3 PlantsCodes'!$E$29,1)))*IF($R52=1,'3 PlantsCodes'!$E$31,IF($R52=2,'3 PlantsCodes'!$E$32)))</f>
        <v>0.19213305780790615</v>
      </c>
      <c r="BQ52" s="21">
        <f>VLOOKUP($C52,[1]Berlin!$AB$6:$AZ$40,$T52)</f>
        <v>4.3768755500278864</v>
      </c>
      <c r="BR52" s="21">
        <f>VLOOKUP($C52,[1]Berlin!$B$7:$Y$40,18)</f>
        <v>11.676460606061633</v>
      </c>
      <c r="BS52" s="21">
        <f>VLOOKUP($C52,[1]Berlin!$B$7:$AA$40,26)</f>
        <v>0.37296765586406289</v>
      </c>
      <c r="BT52" s="22">
        <f>IF($V52=1,-[4]AB!$E$8,0)</f>
        <v>-9.6181818181818191</v>
      </c>
      <c r="BU52" s="63" t="s">
        <v>38</v>
      </c>
    </row>
    <row r="53" spans="1:73" ht="15" customHeight="1" x14ac:dyDescent="0.25">
      <c r="A53" s="195"/>
      <c r="B53" s="18">
        <v>18</v>
      </c>
      <c r="C53" s="26">
        <f t="shared" ref="C53:W53" si="62">IF(C23="","",C23)</f>
        <v>26</v>
      </c>
      <c r="D53" s="55" t="str">
        <f t="shared" si="62"/>
        <v>o+</v>
      </c>
      <c r="E53" s="55" t="str">
        <f t="shared" si="62"/>
        <v>+</v>
      </c>
      <c r="F53" s="54" t="str">
        <f t="shared" si="62"/>
        <v>+</v>
      </c>
      <c r="G53" s="54" t="str">
        <f t="shared" si="62"/>
        <v>o</v>
      </c>
      <c r="H53" s="54">
        <f t="shared" si="62"/>
        <v>1</v>
      </c>
      <c r="I53" s="54">
        <f t="shared" si="62"/>
        <v>3</v>
      </c>
      <c r="J53" s="54">
        <f t="shared" si="62"/>
        <v>3</v>
      </c>
      <c r="K53" s="54">
        <f t="shared" si="62"/>
        <v>2</v>
      </c>
      <c r="L53" s="54">
        <f t="shared" si="62"/>
        <v>2</v>
      </c>
      <c r="M53" s="54">
        <f t="shared" si="62"/>
        <v>3322</v>
      </c>
      <c r="N53" s="54">
        <f t="shared" si="62"/>
        <v>8</v>
      </c>
      <c r="O53" s="54">
        <f t="shared" si="62"/>
        <v>13</v>
      </c>
      <c r="P53" s="54">
        <f t="shared" si="62"/>
        <v>1</v>
      </c>
      <c r="Q53" s="54">
        <f t="shared" si="62"/>
        <v>1</v>
      </c>
      <c r="R53" s="54">
        <f t="shared" si="62"/>
        <v>2</v>
      </c>
      <c r="S53" s="54" t="str">
        <f t="shared" si="62"/>
        <v>o</v>
      </c>
      <c r="T53" s="26">
        <f t="shared" si="62"/>
        <v>23</v>
      </c>
      <c r="U53" s="54">
        <f t="shared" si="62"/>
        <v>1</v>
      </c>
      <c r="V53" s="54">
        <f t="shared" si="62"/>
        <v>1</v>
      </c>
      <c r="W53" s="19" t="str">
        <f t="shared" si="62"/>
        <v/>
      </c>
      <c r="X53" s="23">
        <f>IF(X23&gt;0,VLOOKUP(X23,'[3]2010_Envelope'!$BH$6:$CR$128,26),"")</f>
        <v>16.70904642857143</v>
      </c>
      <c r="Y53" s="23">
        <f>IF(Y23&gt;0,VLOOKUP(Y23,'[3]2010_Envelope'!$BH$6:$CR$128,26),"")</f>
        <v>107.74514999999998</v>
      </c>
      <c r="Z53" s="23">
        <f>IF(Z23&gt;0,VLOOKUP(Z23,'[3]2010_Envelope'!$BH$6:$CR$128,26),"")</f>
        <v>20.809059100024285</v>
      </c>
      <c r="AA53" s="23">
        <f>IF(AA23&gt;0,VLOOKUP(AA23,'[3]2010_Envelope'!$BH$6:$CR$128,26),"")</f>
        <v>93.615428571428566</v>
      </c>
      <c r="AB53" s="23">
        <f>IF(AB23&gt;0,VLOOKUP(AB23,'[3]2010_Envelope'!$BH$6:$CR$128,26),"")</f>
        <v>56.554012987012996</v>
      </c>
      <c r="AC53" s="23">
        <f>IF(AC23&gt;0,VLOOKUP(AC23,'[3]2010_Envelope'!$BH$6:$CR$128,26),"")</f>
        <v>57.73885714285715</v>
      </c>
      <c r="AD53" s="22" t="str">
        <f>IF(AD23&gt;0,VLOOKUP(AD23,'[3]2010_HVAC'!$EY$7:$KA$83,98),"")</f>
        <v/>
      </c>
      <c r="AE53" s="22">
        <f>IF(AE23&gt;0,VLOOKUP(AE23,'[3]2010_HVAC'!$EY$7:$KA$83,98),"")</f>
        <v>12.000000000000002</v>
      </c>
      <c r="AF53" s="22" t="str">
        <f>IF(AF23&gt;0,VLOOKUP(AF23,'[3]2010_HVAC'!$EY$7:$KA$83,98),"")</f>
        <v/>
      </c>
      <c r="AG53" s="61">
        <f>VLOOKUP($C53,[2]Performance!$A$3:$K$36,6)</f>
        <v>2</v>
      </c>
      <c r="AH53" s="61">
        <f t="shared" si="43"/>
        <v>100</v>
      </c>
      <c r="AI53" s="22">
        <f>IF(AI23&gt;0,VLOOKUP(AI23,'[3]2010_HVAC'!$EY$7:$KA$83,AH53),"")</f>
        <v>70.886337122703054</v>
      </c>
      <c r="AJ53" s="22" t="str">
        <f>IF(AJ23&gt;0,VLOOKUP(AJ23,'[3]2010_HVAC'!$EY$7:$KA$83,98),"")</f>
        <v/>
      </c>
      <c r="AK53" s="22" t="str">
        <f>IF(AK23&gt;0,VLOOKUP(AK23,'[3]2010_HVAC'!$EY$7:$KA$83,98),"")</f>
        <v/>
      </c>
      <c r="AL53" s="22">
        <f>IF(AL23&gt;0,VLOOKUP(AL23,'[3]2010_HVAC'!$EY$7:$KA$83,98),"")</f>
        <v>6.7016571428571439</v>
      </c>
      <c r="AM53" s="22">
        <f>IF(AM23&gt;0,VLOOKUP(AM23,'[3]2010_HVAC'!$EY$7:$KA$83,98),"")</f>
        <v>27.428571428571427</v>
      </c>
      <c r="AN53" s="22">
        <f>IF(AN23&gt;0,VLOOKUP(AN23,'[3]2010_HVAC'!$EY$7:$KA$83,98),"")</f>
        <v>52.743487987012976</v>
      </c>
      <c r="AO53" s="14">
        <f t="shared" si="44"/>
        <v>73210.425107545467</v>
      </c>
      <c r="AP53" s="23">
        <f>IF(AP23&gt;0,VLOOKUP(AP23,'[3]2010_Envelope'!$BH$6:$CR$128,27),"")</f>
        <v>8.0854818181818189</v>
      </c>
      <c r="AQ53" s="23">
        <f>IF(AQ23&gt;0,VLOOKUP(AQ23,'[3]2010_Envelope'!$BH$6:$CR$128,27),"")</f>
        <v>35.4195103030303</v>
      </c>
      <c r="AR53" s="23">
        <f>IF(AR23&gt;0,VLOOKUP(AR23,'[3]2010_Envelope'!$BH$6:$CR$128,27),"")</f>
        <v>10.069471631787321</v>
      </c>
      <c r="AS53" s="23">
        <f>IF(AS23&gt;0,VLOOKUP(AS23,'[3]2010_Envelope'!$BH$6:$CR$128,27),"")</f>
        <v>86.23272727272726</v>
      </c>
      <c r="AT53" s="23">
        <f>IF(AT23&gt;0,VLOOKUP(AT23,'[3]2010_Envelope'!$BH$6:$CR$128,27),"")</f>
        <v>46.884644628099174</v>
      </c>
      <c r="AU53" s="23">
        <f>IF(AU23&gt;0,VLOOKUP(AU23,'[3]2010_Envelope'!$BH$6:$CR$128,27),"")</f>
        <v>53.185454545454547</v>
      </c>
      <c r="AV53" s="22" t="str">
        <f>IF(AV23&gt;0,VLOOKUP(AV23,'[3]2010_HVAC'!$EY$7:$KA$83,101),"")</f>
        <v/>
      </c>
      <c r="AW53" s="22">
        <f>IF(AW23&gt;0,VLOOKUP(AW23,'[3]2010_HVAC'!$EY$7:$KA$83,101),"")</f>
        <v>13.505454545454548</v>
      </c>
      <c r="AX53" s="22" t="str">
        <f>IF(AX23&gt;0,VLOOKUP(AX23,'[3]2010_HVAC'!$EY$7:$KA$83,101),"")</f>
        <v/>
      </c>
      <c r="AY53" s="61">
        <f>VLOOKUP($C53,[1]Performance!$A$3:$K$36,6)</f>
        <v>2</v>
      </c>
      <c r="AZ53" s="61">
        <f t="shared" si="45"/>
        <v>103</v>
      </c>
      <c r="BA53" s="22">
        <f>IF(BA23&gt;0,VLOOKUP(BA23,'[3]2010_HVAC'!$EY$7:$KA$83,AZ53),"")</f>
        <v>39.128981637355672</v>
      </c>
      <c r="BB53" s="22" t="str">
        <f>IF(BB23&gt;0,VLOOKUP(BB23,'[3]2010_HVAC'!$EY$7:$KA$83,101),"")</f>
        <v/>
      </c>
      <c r="BC53" s="22" t="str">
        <f>IF(BC23&gt;0,VLOOKUP(BC23,'[3]2010_HVAC'!$EY$7:$KA$83,101),"")</f>
        <v/>
      </c>
      <c r="BD53" s="22">
        <f>IF(BD23&gt;0,VLOOKUP(BD23,'[3]2010_HVAC'!$EY$7:$KA$83,101),"")</f>
        <v>0.47385454545454547</v>
      </c>
      <c r="BE53" s="22">
        <f>IF(BE23&gt;0,VLOOKUP(BE23,'[3]2010_HVAC'!$EY$7:$KA$83,101),"")</f>
        <v>35.934890904699387</v>
      </c>
      <c r="BF53" s="22">
        <f>IF(BF23&gt;0,VLOOKUP(BF23,'[3]2010_HVAC'!$EY$7:$KA$83,101),"")</f>
        <v>32.8181703030303</v>
      </c>
      <c r="BG53" s="14">
        <f t="shared" si="46"/>
        <v>358121.25571392209</v>
      </c>
      <c r="BH53" s="21">
        <f>IF($N53&gt;0,VLOOKUP($C53,[2]Berlin!$AB$7:$AN$40,$N53))/((IF($P53=1,'3 PlantsCodes'!$D$26,IF($P53=2,'3 PlantsCodes'!$D$27,IF($P53=3,'3 PlantsCodes'!$D$28,IF($P53=4,'3 PlantsCodes'!#REF!)))))*IF($R53=1,'3 PlantsCodes'!$D$31,IF(GE_Berlin!$R53=2,'3 PlantsCodes'!$D$32)))</f>
        <v>10.26238843145741</v>
      </c>
      <c r="BI53" s="21">
        <f>IF($O53&gt;0,VLOOKUP($C53,[2]Berlin!$AB$7:$AN$40,$O53),0)/(IF($Q53=1,'3 PlantsCodes'!$E$26,IF($Q53=3,'3 PlantsCodes'!$E$28,IF($Q53=4,'3 PlantsCodes'!$E$29,1)))*IF($R53=1,'3 PlantsCodes'!$E$31,IF($R53=2,'3 PlantsCodes'!$E$32)))</f>
        <v>0.58711042218379073</v>
      </c>
      <c r="BJ53" s="21">
        <f>VLOOKUP($C53,[2]Berlin!$AB$6:$AZ$40,$T53)</f>
        <v>2.847751356280225</v>
      </c>
      <c r="BK53" s="21">
        <f>VLOOKUP($C53,[2]Berlin!$B$7:$Y$40,18)</f>
        <v>11.353794285713454</v>
      </c>
      <c r="BL53" s="21">
        <f>VLOOKUP($C53,[2]Berlin!$B$7:$AA$40,26)</f>
        <v>4.8299080064050823</v>
      </c>
      <c r="BM53" s="22">
        <f>IF($V53=1,-[4]SFH!$E$8,0)</f>
        <v>-15.228571428571428</v>
      </c>
      <c r="BN53" s="63" t="s">
        <v>38</v>
      </c>
      <c r="BO53" s="21">
        <f>IF($N53&gt;0,VLOOKUP($C53,[1]Berlin!$AB$7:$AN$40,$N53))/((IF($P53=1,'3 PlantsCodes'!$D$26,IF($P53=2,'3 PlantsCodes'!$D$27,IF($P53=3,'3 PlantsCodes'!$D$28,IF($P53=4,'3 PlantsCodes'!D46)))))*IF($R53=1,'3 PlantsCodes'!$D$31,IF(GE_Berlin!$R53=2,'3 PlantsCodes'!$D$32)))</f>
        <v>10.755551737092274</v>
      </c>
      <c r="BP53" s="21">
        <f>IF($O53&gt;0,VLOOKUP($C53,[1]Berlin!$AB$7:$AN$40,$O53),0)/(IF($Q53=1,'3 PlantsCodes'!$E$26,IF($Q53=3,'3 PlantsCodes'!$E$28,IF($Q53=4,'3 PlantsCodes'!$E$29,1)))*IF($R53=1,'3 PlantsCodes'!$E$31,IF($R53=2,'3 PlantsCodes'!$E$32)))</f>
        <v>0.17071327471093387</v>
      </c>
      <c r="BQ53" s="21">
        <f>VLOOKUP($C53,[1]Berlin!$AB$6:$AZ$40,$T53)</f>
        <v>4.4958921988883214</v>
      </c>
      <c r="BR53" s="21">
        <f>VLOOKUP($C53,[1]Berlin!$B$7:$Y$40,18)</f>
        <v>11.676460606061633</v>
      </c>
      <c r="BS53" s="21">
        <f>VLOOKUP($C53,[1]Berlin!$B$7:$AA$40,26)</f>
        <v>4.6554504570490911</v>
      </c>
      <c r="BT53" s="22">
        <f>IF($V53=1,-[4]AB!$E$8,0)</f>
        <v>-9.6181818181818191</v>
      </c>
      <c r="BU53" s="63" t="s">
        <v>38</v>
      </c>
    </row>
    <row r="54" spans="1:73" ht="15" customHeight="1" x14ac:dyDescent="0.25">
      <c r="A54" s="195"/>
      <c r="B54" s="18">
        <v>19</v>
      </c>
      <c r="C54" s="26">
        <f t="shared" ref="C54:W54" si="63">IF(C24="","",C24)</f>
        <v>34</v>
      </c>
      <c r="D54" s="55" t="str">
        <f t="shared" si="63"/>
        <v>+</v>
      </c>
      <c r="E54" s="55" t="str">
        <f t="shared" si="63"/>
        <v>+</v>
      </c>
      <c r="F54" s="54" t="str">
        <f t="shared" si="63"/>
        <v>+</v>
      </c>
      <c r="G54" s="54" t="str">
        <f t="shared" si="63"/>
        <v>o</v>
      </c>
      <c r="H54" s="54">
        <f t="shared" si="63"/>
        <v>1</v>
      </c>
      <c r="I54" s="54">
        <f t="shared" si="63"/>
        <v>4</v>
      </c>
      <c r="J54" s="54">
        <f t="shared" si="63"/>
        <v>3</v>
      </c>
      <c r="K54" s="54">
        <f t="shared" si="63"/>
        <v>2</v>
      </c>
      <c r="L54" s="54">
        <f t="shared" si="63"/>
        <v>2</v>
      </c>
      <c r="M54" s="54">
        <f t="shared" si="63"/>
        <v>4322</v>
      </c>
      <c r="N54" s="54">
        <f t="shared" si="63"/>
        <v>8</v>
      </c>
      <c r="O54" s="54">
        <f t="shared" si="63"/>
        <v>13</v>
      </c>
      <c r="P54" s="54">
        <f t="shared" si="63"/>
        <v>1</v>
      </c>
      <c r="Q54" s="54">
        <f t="shared" si="63"/>
        <v>1</v>
      </c>
      <c r="R54" s="54">
        <f t="shared" si="63"/>
        <v>2</v>
      </c>
      <c r="S54" s="54" t="str">
        <f t="shared" si="63"/>
        <v>o</v>
      </c>
      <c r="T54" s="26">
        <f t="shared" si="63"/>
        <v>23</v>
      </c>
      <c r="U54" s="54">
        <f t="shared" si="63"/>
        <v>1</v>
      </c>
      <c r="V54" s="54">
        <f t="shared" si="63"/>
        <v>1</v>
      </c>
      <c r="W54" s="19" t="str">
        <f t="shared" si="63"/>
        <v/>
      </c>
      <c r="X54" s="23">
        <f>IF(X24&gt;0,VLOOKUP(X24,'[3]2010_Envelope'!$BH$6:$CR$128,26),"")</f>
        <v>25.191385714285715</v>
      </c>
      <c r="Y54" s="23">
        <f>IF(Y24&gt;0,VLOOKUP(Y24,'[3]2010_Envelope'!$BH$6:$CR$128,26),"")</f>
        <v>122.4209</v>
      </c>
      <c r="Z54" s="23">
        <f>IF(Z24&gt;0,VLOOKUP(Z24,'[3]2010_Envelope'!$BH$6:$CR$128,26),"")</f>
        <v>29.132682740033996</v>
      </c>
      <c r="AA54" s="23">
        <f>IF(AA24&gt;0,VLOOKUP(AA24,'[3]2010_Envelope'!$BH$6:$CR$128,26),"")</f>
        <v>93.615428571428566</v>
      </c>
      <c r="AB54" s="23">
        <f>IF(AB24&gt;0,VLOOKUP(AB24,'[3]2010_Envelope'!$BH$6:$CR$128,26),"")</f>
        <v>56.554012987012996</v>
      </c>
      <c r="AC54" s="23">
        <f>IF(AC24&gt;0,VLOOKUP(AC24,'[3]2010_Envelope'!$BH$6:$CR$128,26),"")</f>
        <v>57.73885714285715</v>
      </c>
      <c r="AD54" s="22" t="str">
        <f>IF(AD24&gt;0,VLOOKUP(AD24,'[3]2010_HVAC'!$EY$7:$KA$83,98),"")</f>
        <v/>
      </c>
      <c r="AE54" s="22">
        <f>IF(AE24&gt;0,VLOOKUP(AE24,'[3]2010_HVAC'!$EY$7:$KA$83,98),"")</f>
        <v>12.000000000000002</v>
      </c>
      <c r="AF54" s="22" t="str">
        <f>IF(AF24&gt;0,VLOOKUP(AF24,'[3]2010_HVAC'!$EY$7:$KA$83,98),"")</f>
        <v/>
      </c>
      <c r="AG54" s="61">
        <f>VLOOKUP($C54,[2]Performance!$A$3:$K$36,6)</f>
        <v>2</v>
      </c>
      <c r="AH54" s="61">
        <f t="shared" si="43"/>
        <v>100</v>
      </c>
      <c r="AI54" s="22">
        <f>IF(AI24&gt;0,VLOOKUP(AI24,'[3]2010_HVAC'!$EY$7:$KA$83,AH54),"")</f>
        <v>70.886337122703054</v>
      </c>
      <c r="AJ54" s="22" t="str">
        <f>IF(AJ24&gt;0,VLOOKUP(AJ24,'[3]2010_HVAC'!$EY$7:$KA$83,98),"")</f>
        <v/>
      </c>
      <c r="AK54" s="22" t="str">
        <f>IF(AK24&gt;0,VLOOKUP(AK24,'[3]2010_HVAC'!$EY$7:$KA$83,98),"")</f>
        <v/>
      </c>
      <c r="AL54" s="22">
        <f>IF(AL24&gt;0,VLOOKUP(AL24,'[3]2010_HVAC'!$EY$7:$KA$83,98),"")</f>
        <v>6.7016571428571439</v>
      </c>
      <c r="AM54" s="22">
        <f>IF(AM24&gt;0,VLOOKUP(AM24,'[3]2010_HVAC'!$EY$7:$KA$83,98),"")</f>
        <v>27.428571428571427</v>
      </c>
      <c r="AN54" s="22">
        <f>IF(AN24&gt;0,VLOOKUP(AN24,'[3]2010_HVAC'!$EY$7:$KA$83,98),"")</f>
        <v>52.743487987012976</v>
      </c>
      <c r="AO54" s="14">
        <f t="shared" si="44"/>
        <v>77617.864917146813</v>
      </c>
      <c r="AP54" s="23">
        <f>IF(AP24&gt;0,VLOOKUP(AP24,'[3]2010_Envelope'!$BH$6:$CR$128,27),"")</f>
        <v>12.19007272727273</v>
      </c>
      <c r="AQ54" s="23">
        <f>IF(AQ24&gt;0,VLOOKUP(AQ24,'[3]2010_Envelope'!$BH$6:$CR$128,27),"")</f>
        <v>40.243930505050493</v>
      </c>
      <c r="AR54" s="23">
        <f>IF(AR24&gt;0,VLOOKUP(AR24,'[3]2010_Envelope'!$BH$6:$CR$128,27),"")</f>
        <v>14.097260284502248</v>
      </c>
      <c r="AS54" s="23">
        <f>IF(AS24&gt;0,VLOOKUP(AS24,'[3]2010_Envelope'!$BH$6:$CR$128,27),"")</f>
        <v>86.23272727272726</v>
      </c>
      <c r="AT54" s="23">
        <f>IF(AT24&gt;0,VLOOKUP(AT24,'[3]2010_Envelope'!$BH$6:$CR$128,27),"")</f>
        <v>46.884644628099174</v>
      </c>
      <c r="AU54" s="23">
        <f>IF(AU24&gt;0,VLOOKUP(AU24,'[3]2010_Envelope'!$BH$6:$CR$128,27),"")</f>
        <v>53.185454545454547</v>
      </c>
      <c r="AV54" s="22" t="str">
        <f>IF(AV24&gt;0,VLOOKUP(AV24,'[3]2010_HVAC'!$EY$7:$KA$83,101),"")</f>
        <v/>
      </c>
      <c r="AW54" s="22">
        <f>IF(AW24&gt;0,VLOOKUP(AW24,'[3]2010_HVAC'!$EY$7:$KA$83,101),"")</f>
        <v>13.505454545454548</v>
      </c>
      <c r="AX54" s="22" t="str">
        <f>IF(AX24&gt;0,VLOOKUP(AX24,'[3]2010_HVAC'!$EY$7:$KA$83,101),"")</f>
        <v/>
      </c>
      <c r="AY54" s="61">
        <f>VLOOKUP($C54,[1]Performance!$A$3:$K$36,6)</f>
        <v>2</v>
      </c>
      <c r="AZ54" s="61">
        <f t="shared" si="45"/>
        <v>103</v>
      </c>
      <c r="BA54" s="22">
        <f>IF(BA24&gt;0,VLOOKUP(BA24,'[3]2010_HVAC'!$EY$7:$KA$83,AZ54),"")</f>
        <v>39.128981637355672</v>
      </c>
      <c r="BB54" s="22" t="str">
        <f>IF(BB24&gt;0,VLOOKUP(BB24,'[3]2010_HVAC'!$EY$7:$KA$83,101),"")</f>
        <v/>
      </c>
      <c r="BC54" s="22" t="str">
        <f>IF(BC24&gt;0,VLOOKUP(BC24,'[3]2010_HVAC'!$EY$7:$KA$83,101),"")</f>
        <v/>
      </c>
      <c r="BD54" s="22">
        <f>IF(BD24&gt;0,VLOOKUP(BD24,'[3]2010_HVAC'!$EY$7:$KA$83,101),"")</f>
        <v>0.47385454545454547</v>
      </c>
      <c r="BE54" s="22">
        <f>IF(BE24&gt;0,VLOOKUP(BE24,'[3]2010_HVAC'!$EY$7:$KA$83,101),"")</f>
        <v>35.934890904699387</v>
      </c>
      <c r="BF54" s="22">
        <f>IF(BF24&gt;0,VLOOKUP(BF24,'[3]2010_HVAC'!$EY$7:$KA$83,101),"")</f>
        <v>32.8181703030303</v>
      </c>
      <c r="BG54" s="14">
        <f t="shared" si="46"/>
        <v>370948.48748010991</v>
      </c>
      <c r="BH54" s="21">
        <f>IF($N54&gt;0,VLOOKUP($C54,[2]Berlin!$AB$7:$AN$40,$N54))/((IF($P54=1,'3 PlantsCodes'!$D$26,IF($P54=2,'3 PlantsCodes'!$D$27,IF($P54=3,'3 PlantsCodes'!$D$28,IF($P54=4,'3 PlantsCodes'!#REF!)))))*IF($R54=1,'3 PlantsCodes'!$D$31,IF(GE_Berlin!$R54=2,'3 PlantsCodes'!$D$32)))</f>
        <v>8.9990010720586486</v>
      </c>
      <c r="BI54" s="21">
        <f>IF($O54&gt;0,VLOOKUP($C54,[2]Berlin!$AB$7:$AN$40,$O54),0)/(IF($Q54=1,'3 PlantsCodes'!$E$26,IF($Q54=3,'3 PlantsCodes'!$E$28,IF($Q54=4,'3 PlantsCodes'!$E$29,1)))*IF($R54=1,'3 PlantsCodes'!$E$31,IF($R54=2,'3 PlantsCodes'!$E$32)))</f>
        <v>0.61321702921455867</v>
      </c>
      <c r="BJ54" s="21">
        <f>VLOOKUP($C54,[2]Berlin!$AB$6:$AZ$40,$T54)</f>
        <v>2.8628993928772073</v>
      </c>
      <c r="BK54" s="21">
        <f>VLOOKUP($C54,[2]Berlin!$B$7:$Y$40,18)</f>
        <v>11.353794285713454</v>
      </c>
      <c r="BL54" s="21">
        <f>VLOOKUP($C54,[2]Berlin!$B$7:$AA$40,26)</f>
        <v>4.8211538036777455</v>
      </c>
      <c r="BM54" s="22">
        <f>IF($V54=1,-[4]SFH!$E$8,0)</f>
        <v>-15.228571428571428</v>
      </c>
      <c r="BN54" s="63" t="s">
        <v>38</v>
      </c>
      <c r="BO54" s="21">
        <f>IF($N54&gt;0,VLOOKUP($C54,[1]Berlin!$AB$7:$AN$40,$N54))/((IF($P54=1,'3 PlantsCodes'!$D$26,IF($P54=2,'3 PlantsCodes'!$D$27,IF($P54=3,'3 PlantsCodes'!$D$28,IF($P54=4,'3 PlantsCodes'!D47)))))*IF($R54=1,'3 PlantsCodes'!$D$31,IF(GE_Berlin!$R54=2,'3 PlantsCodes'!$D$32)))</f>
        <v>10.055015146377972</v>
      </c>
      <c r="BP54" s="21">
        <f>IF($O54&gt;0,VLOOKUP($C54,[1]Berlin!$AB$7:$AN$40,$O54),0)/(IF($Q54=1,'3 PlantsCodes'!$E$26,IF($Q54=3,'3 PlantsCodes'!$E$28,IF($Q54=4,'3 PlantsCodes'!$E$29,1)))*IF($R54=1,'3 PlantsCodes'!$E$31,IF($R54=2,'3 PlantsCodes'!$E$32)))</f>
        <v>0.17169238727933334</v>
      </c>
      <c r="BQ54" s="21">
        <f>VLOOKUP($C54,[1]Berlin!$AB$6:$AZ$40,$T54)</f>
        <v>4.5261738328806294</v>
      </c>
      <c r="BR54" s="21">
        <f>VLOOKUP($C54,[1]Berlin!$B$7:$Y$40,18)</f>
        <v>11.676460606061633</v>
      </c>
      <c r="BS54" s="21">
        <f>VLOOKUP($C54,[1]Berlin!$B$7:$AA$40,26)</f>
        <v>4.6519432153510403</v>
      </c>
      <c r="BT54" s="22">
        <f>IF($V54=1,-[4]AB!$E$8,0)</f>
        <v>-9.6181818181818191</v>
      </c>
      <c r="BU54" s="63" t="s">
        <v>38</v>
      </c>
    </row>
    <row r="55" spans="1:73" ht="15" customHeight="1" x14ac:dyDescent="0.25">
      <c r="A55" s="195"/>
      <c r="B55" s="18">
        <v>20</v>
      </c>
      <c r="C55" s="26">
        <f t="shared" ref="C55:V55" si="64">IF(C25="","",C25)</f>
        <v>22</v>
      </c>
      <c r="D55" s="55" t="str">
        <f t="shared" si="64"/>
        <v/>
      </c>
      <c r="E55" s="55" t="str">
        <f t="shared" si="64"/>
        <v/>
      </c>
      <c r="F55" s="54" t="str">
        <f t="shared" si="64"/>
        <v/>
      </c>
      <c r="G55" s="54" t="str">
        <f t="shared" si="64"/>
        <v/>
      </c>
      <c r="H55" s="54">
        <f t="shared" si="64"/>
        <v>1</v>
      </c>
      <c r="I55" s="54">
        <f t="shared" si="64"/>
        <v>3</v>
      </c>
      <c r="J55" s="54">
        <f t="shared" si="64"/>
        <v>2</v>
      </c>
      <c r="K55" s="54">
        <f t="shared" si="64"/>
        <v>2</v>
      </c>
      <c r="L55" s="54">
        <f t="shared" si="64"/>
        <v>2</v>
      </c>
      <c r="M55" s="54">
        <f t="shared" si="64"/>
        <v>3222</v>
      </c>
      <c r="N55" s="54">
        <f t="shared" si="64"/>
        <v>9</v>
      </c>
      <c r="O55" s="54">
        <f t="shared" si="64"/>
        <v>0</v>
      </c>
      <c r="P55" s="54">
        <f t="shared" si="64"/>
        <v>2</v>
      </c>
      <c r="Q55" s="54">
        <f t="shared" si="64"/>
        <v>0</v>
      </c>
      <c r="R55" s="54">
        <f t="shared" si="64"/>
        <v>2</v>
      </c>
      <c r="S55" s="54" t="str">
        <f t="shared" si="64"/>
        <v>o</v>
      </c>
      <c r="T55" s="26">
        <f t="shared" si="64"/>
        <v>24</v>
      </c>
      <c r="U55" s="54">
        <f t="shared" si="64"/>
        <v>1</v>
      </c>
      <c r="V55" s="54">
        <f t="shared" si="64"/>
        <v>1</v>
      </c>
      <c r="W55" s="19"/>
      <c r="X55" s="23">
        <f>IF(X25&gt;0,VLOOKUP(X25,'[3]2010_Envelope'!$BH$6:$CR$128,26),"")</f>
        <v>16.70904642857143</v>
      </c>
      <c r="Y55" s="23">
        <f>IF(Y25&gt;0,VLOOKUP(Y25,'[3]2010_Envelope'!$BH$6:$CR$128,26),"")</f>
        <v>107.74514999999998</v>
      </c>
      <c r="Z55" s="23">
        <f>IF(Z25&gt;0,VLOOKUP(Z25,'[3]2010_Envelope'!$BH$6:$CR$128,26),"")</f>
        <v>20.809059100024285</v>
      </c>
      <c r="AA55" s="23">
        <f>IF(AA25&gt;0,VLOOKUP(AA25,'[3]2010_Envelope'!$BH$6:$CR$128,26),"")</f>
        <v>82.684285714285721</v>
      </c>
      <c r="AB55" s="23">
        <f>IF(AB25&gt;0,VLOOKUP(AB25,'[3]2010_Envelope'!$BH$6:$CR$128,26),"")</f>
        <v>56.554012987012996</v>
      </c>
      <c r="AC55" s="23">
        <f>IF(AC25&gt;0,VLOOKUP(AC25,'[3]2010_Envelope'!$BH$6:$CR$128,26),"")</f>
        <v>57.73885714285715</v>
      </c>
      <c r="AD55" s="22" t="str">
        <f>IF(AD25&gt;0,VLOOKUP(AD25,'[3]2010_HVAC'!$EY$7:$KA$83,98),"")</f>
        <v/>
      </c>
      <c r="AE55" s="22">
        <f>IF(AE25&gt;0,VLOOKUP(AE25,'[3]2010_HVAC'!$EY$7:$KA$83,98),"")</f>
        <v>12.000000000000002</v>
      </c>
      <c r="AF55" s="22" t="str">
        <f>IF(AF25&gt;0,VLOOKUP(AF25,'[3]2010_HVAC'!$EY$7:$KA$83,98),"")</f>
        <v/>
      </c>
      <c r="AG55" s="61">
        <f>VLOOKUP($C55,[2]Performance!$A$3:$K$36,6)</f>
        <v>2</v>
      </c>
      <c r="AH55" s="61">
        <f t="shared" ref="AH55:AH62" si="65">IF(AG55=0,98,IF(AG55=1,99,100))</f>
        <v>100</v>
      </c>
      <c r="AI55" s="22" t="str">
        <f>IF(AI25&gt;0,VLOOKUP(AI25,'[3]2010_HVAC'!$EY$7:$KA$83,AH55),"")</f>
        <v/>
      </c>
      <c r="AJ55" s="22" t="str">
        <f>IF(AJ25&gt;0,VLOOKUP(AJ25,'[3]2010_HVAC'!$EY$7:$KA$83,98),"")</f>
        <v/>
      </c>
      <c r="AK55" s="22">
        <f>IF(AK25&gt;0,VLOOKUP(AK25,'[3]2010_HVAC'!$EY$7:$KA$83,98),"")</f>
        <v>107.19999999999999</v>
      </c>
      <c r="AL55" s="22">
        <f>IF(AL25&gt;0,VLOOKUP(AL25,'[3]2010_HVAC'!$EY$7:$KA$83,98),"")</f>
        <v>6.7016571428571439</v>
      </c>
      <c r="AM55" s="22">
        <f>IF(AM25&gt;0,VLOOKUP(AM25,'[3]2010_HVAC'!$EY$7:$KA$83,98),"")</f>
        <v>27.428571428571427</v>
      </c>
      <c r="AN55" s="22">
        <f>IF(AN25&gt;0,VLOOKUP(AN25,'[3]2010_HVAC'!$EY$7:$KA$83,98),"")</f>
        <v>52.743487987012976</v>
      </c>
      <c r="AO55" s="14">
        <f t="shared" ref="AO55:AO62" si="66">(SUM(X55:AF55)+SUM(AI55:AN55))*$AO$5</f>
        <v>76763.97791036703</v>
      </c>
      <c r="AP55" s="23">
        <f>IF(AP25&gt;0,VLOOKUP(AP25,'[3]2010_Envelope'!$BH$6:$CR$128,27),"")</f>
        <v>8.0854818181818189</v>
      </c>
      <c r="AQ55" s="23">
        <f>IF(AQ25&gt;0,VLOOKUP(AQ25,'[3]2010_Envelope'!$BH$6:$CR$128,27),"")</f>
        <v>35.4195103030303</v>
      </c>
      <c r="AR55" s="23">
        <f>IF(AR25&gt;0,VLOOKUP(AR25,'[3]2010_Envelope'!$BH$6:$CR$128,27),"")</f>
        <v>10.069471631787321</v>
      </c>
      <c r="AS55" s="23">
        <f>IF(AS25&gt;0,VLOOKUP(AS25,'[3]2010_Envelope'!$BH$6:$CR$128,27),"")</f>
        <v>76.163636363636357</v>
      </c>
      <c r="AT55" s="23">
        <f>IF(AT25&gt;0,VLOOKUP(AT25,'[3]2010_Envelope'!$BH$6:$CR$128,27),"")</f>
        <v>46.884644628099174</v>
      </c>
      <c r="AU55" s="23">
        <f>IF(AU25&gt;0,VLOOKUP(AU25,'[3]2010_Envelope'!$BH$6:$CR$128,27),"")</f>
        <v>53.185454545454547</v>
      </c>
      <c r="AV55" s="22" t="str">
        <f>IF(AV25&gt;0,VLOOKUP(AV25,'[3]2010_HVAC'!$EY$7:$KA$83,101),"")</f>
        <v/>
      </c>
      <c r="AW55" s="22">
        <f>IF(AW25&gt;0,VLOOKUP(AW25,'[3]2010_HVAC'!$EY$7:$KA$83,101),"")</f>
        <v>13.505454545454548</v>
      </c>
      <c r="AX55" s="22" t="str">
        <f>IF(AX25&gt;0,VLOOKUP(AX25,'[3]2010_HVAC'!$EY$7:$KA$83,101),"")</f>
        <v/>
      </c>
      <c r="AY55" s="61">
        <f>VLOOKUP($C55,[1]Performance!$A$3:$K$36,6)</f>
        <v>2</v>
      </c>
      <c r="AZ55" s="61">
        <f t="shared" ref="AZ55:AZ62" si="67">IF(AY55=0,101,IF(AY55=1,102,103))</f>
        <v>103</v>
      </c>
      <c r="BA55" s="22" t="str">
        <f>IF(BA25&gt;0,VLOOKUP(BA25,'[3]2010_HVAC'!$EY$7:$KA$83,AZ55),"")</f>
        <v/>
      </c>
      <c r="BB55" s="22" t="str">
        <f>IF(BB25&gt;0,VLOOKUP(BB25,'[3]2010_HVAC'!$EY$7:$KA$83,101),"")</f>
        <v/>
      </c>
      <c r="BC55" s="22">
        <f>IF(BC25&gt;0,VLOOKUP(BC25,'[3]2010_HVAC'!$EY$7:$KA$83,101),"")</f>
        <v>107.19999999999999</v>
      </c>
      <c r="BD55" s="22">
        <f>IF(BD25&gt;0,VLOOKUP(BD25,'[3]2010_HVAC'!$EY$7:$KA$83,101),"")</f>
        <v>0.47385454545454547</v>
      </c>
      <c r="BE55" s="22">
        <f>IF(BE25&gt;0,VLOOKUP(BE25,'[3]2010_HVAC'!$EY$7:$KA$83,101),"")</f>
        <v>35.934890904699387</v>
      </c>
      <c r="BF55" s="22">
        <f>IF(BF25&gt;0,VLOOKUP(BF25,'[3]2010_HVAC'!$EY$7:$KA$83,101),"")</f>
        <v>32.8181703030303</v>
      </c>
      <c r="BG55" s="14">
        <f t="shared" ref="BG55:BG62" si="68">(SUM(AP55:AX55)+SUM(BA55:BF55))*$BG$5</f>
        <v>415543.16389294004</v>
      </c>
      <c r="BH55" s="21">
        <f>IF($N55&gt;0,VLOOKUP($C55,[2]Berlin!$AB$7:$AN$40,$N55))/((IF($P55=1,'3 PlantsCodes'!$D$26,IF($P55=2,'3 PlantsCodes'!$D$27,IF($P55=3,'3 PlantsCodes'!$D$28,IF($P55=4,'3 PlantsCodes'!#REF!)))))*IF($R55=1,'3 PlantsCodes'!$D$31,IF(GE_Berlin!$R55=2,'3 PlantsCodes'!$D$32)))</f>
        <v>39.862576036459636</v>
      </c>
      <c r="BI55" s="21">
        <f>IF($O55&gt;0,VLOOKUP($C55,[2]Berlin!$AB$7:$AN$40,$O55),0)/(IF($Q55=1,'3 PlantsCodes'!$E$26,IF($Q55=3,'3 PlantsCodes'!$E$28,IF($Q55=4,'3 PlantsCodes'!$E$29,1)))*IF($R55=1,'3 PlantsCodes'!$E$31,IF($R55=2,'3 PlantsCodes'!$E$32)))</f>
        <v>0</v>
      </c>
      <c r="BJ55" s="21">
        <f>VLOOKUP($C55,[2]Berlin!$AB$6:$AZ$40,$T55)</f>
        <v>9.8557142857142868</v>
      </c>
      <c r="BK55" s="21">
        <f>VLOOKUP($C55,[2]Berlin!$B$7:$Y$40,18)</f>
        <v>11.353794285713454</v>
      </c>
      <c r="BL55" s="21">
        <f>VLOOKUP($C55,[2]Berlin!$B$7:$AA$40,26)</f>
        <v>4.8366779426785609</v>
      </c>
      <c r="BM55" s="22">
        <f>IF($V55=1,-[4]SFH!$E$8,0)</f>
        <v>-15.228571428571428</v>
      </c>
      <c r="BN55" s="63" t="s">
        <v>38</v>
      </c>
      <c r="BO55" s="21">
        <f>IF($N55&gt;0,VLOOKUP($C55,[1]Berlin!$AB$7:$AN$40,$N55))/((IF($P55=1,'3 PlantsCodes'!$D$26,IF($P55=2,'3 PlantsCodes'!$D$27,IF($P55=3,'3 PlantsCodes'!$D$28,IF($P55=4,'3 PlantsCodes'!D48)))))*IF($R55=1,'3 PlantsCodes'!$D$31,IF(GE_Berlin!$R55=2,'3 PlantsCodes'!$D$32)))</f>
        <v>41.035808985351657</v>
      </c>
      <c r="BP55" s="21">
        <f>IF($O55&gt;0,VLOOKUP($C55,[1]Berlin!$AB$7:$AN$40,$O55),0)/(IF($Q55=1,'3 PlantsCodes'!$E$26,IF($Q55=3,'3 PlantsCodes'!$E$28,IF($Q55=4,'3 PlantsCodes'!$E$29,1)))*IF($R55=1,'3 PlantsCodes'!$E$31,IF($R55=2,'3 PlantsCodes'!$E$32)))</f>
        <v>0</v>
      </c>
      <c r="BQ55" s="21">
        <f>VLOOKUP($C55,[1]Berlin!$AB$6:$AZ$40,$T55)</f>
        <v>15.633636363636363</v>
      </c>
      <c r="BR55" s="21">
        <f>VLOOKUP($C55,[1]Berlin!$B$7:$Y$40,18)</f>
        <v>11.676460606061633</v>
      </c>
      <c r="BS55" s="21">
        <f>VLOOKUP($C55,[1]Berlin!$B$7:$AA$40,26)</f>
        <v>4.658578913170909</v>
      </c>
      <c r="BT55" s="22">
        <f>IF($V55=1,-[4]AB!$E$8,0)</f>
        <v>-9.6181818181818191</v>
      </c>
      <c r="BU55" s="63" t="s">
        <v>38</v>
      </c>
    </row>
    <row r="56" spans="1:73" ht="15" customHeight="1" x14ac:dyDescent="0.25">
      <c r="A56" s="195"/>
      <c r="B56" s="18">
        <v>21</v>
      </c>
      <c r="C56" s="26">
        <f t="shared" ref="C56:V56" si="69">IF(C26="","",C26)</f>
        <v>24</v>
      </c>
      <c r="D56" s="55" t="str">
        <f t="shared" si="69"/>
        <v/>
      </c>
      <c r="E56" s="55" t="str">
        <f t="shared" si="69"/>
        <v/>
      </c>
      <c r="F56" s="54" t="str">
        <f t="shared" si="69"/>
        <v/>
      </c>
      <c r="G56" s="54" t="str">
        <f t="shared" si="69"/>
        <v/>
      </c>
      <c r="H56" s="54">
        <f t="shared" si="69"/>
        <v>0</v>
      </c>
      <c r="I56" s="54">
        <f t="shared" si="69"/>
        <v>3</v>
      </c>
      <c r="J56" s="54">
        <f t="shared" si="69"/>
        <v>3</v>
      </c>
      <c r="K56" s="54">
        <f t="shared" si="69"/>
        <v>2</v>
      </c>
      <c r="L56" s="54">
        <f t="shared" si="69"/>
        <v>1</v>
      </c>
      <c r="M56" s="54">
        <f t="shared" si="69"/>
        <v>3321</v>
      </c>
      <c r="N56" s="54">
        <f t="shared" si="69"/>
        <v>4</v>
      </c>
      <c r="O56" s="54">
        <f t="shared" si="69"/>
        <v>0</v>
      </c>
      <c r="P56" s="54">
        <f t="shared" si="69"/>
        <v>2</v>
      </c>
      <c r="Q56" s="54">
        <f t="shared" si="69"/>
        <v>0</v>
      </c>
      <c r="R56" s="54">
        <f t="shared" si="69"/>
        <v>2</v>
      </c>
      <c r="S56" s="54" t="str">
        <f t="shared" si="69"/>
        <v>o</v>
      </c>
      <c r="T56" s="26">
        <f t="shared" si="69"/>
        <v>15</v>
      </c>
      <c r="U56" s="54">
        <f t="shared" si="69"/>
        <v>0</v>
      </c>
      <c r="V56" s="54">
        <f t="shared" si="69"/>
        <v>0</v>
      </c>
      <c r="W56" s="19"/>
      <c r="X56" s="23">
        <f>IF(X26&gt;0,VLOOKUP(X26,'[3]2010_Envelope'!$BH$6:$CR$128,26),"")</f>
        <v>16.70904642857143</v>
      </c>
      <c r="Y56" s="23">
        <f>IF(Y26&gt;0,VLOOKUP(Y26,'[3]2010_Envelope'!$BH$6:$CR$128,26),"")</f>
        <v>107.74514999999998</v>
      </c>
      <c r="Z56" s="23">
        <f>IF(Z26&gt;0,VLOOKUP(Z26,'[3]2010_Envelope'!$BH$6:$CR$128,26),"")</f>
        <v>20.809059100024285</v>
      </c>
      <c r="AA56" s="23">
        <f>IF(AA26&gt;0,VLOOKUP(AA26,'[3]2010_Envelope'!$BH$6:$CR$128,26),"")</f>
        <v>93.615428571428566</v>
      </c>
      <c r="AB56" s="23">
        <f>IF(AB26&gt;0,VLOOKUP(AB26,'[3]2010_Envelope'!$BH$6:$CR$128,26),"")</f>
        <v>56.554012987012996</v>
      </c>
      <c r="AC56" s="23">
        <f>IF(AC26&gt;0,VLOOKUP(AC26,'[3]2010_Envelope'!$BH$6:$CR$128,26),"")</f>
        <v>57.73885714285715</v>
      </c>
      <c r="AD56" s="22" t="str">
        <f>IF(AD26&gt;0,VLOOKUP(AD26,'[3]2010_HVAC'!$EY$7:$KA$83,98),"")</f>
        <v/>
      </c>
      <c r="AE56" s="22" t="str">
        <f>IF(AE26&gt;0,VLOOKUP(AE26,'[3]2010_HVAC'!$EY$7:$KA$83,98),"")</f>
        <v/>
      </c>
      <c r="AF56" s="22" t="str">
        <f>IF(AF26&gt;0,VLOOKUP(AF26,'[3]2010_HVAC'!$EY$7:$KA$83,98),"")</f>
        <v/>
      </c>
      <c r="AG56" s="61">
        <f>VLOOKUP($C56,[2]Performance!$A$3:$K$36,6)</f>
        <v>2</v>
      </c>
      <c r="AH56" s="61">
        <f t="shared" si="65"/>
        <v>100</v>
      </c>
      <c r="AI56" s="22">
        <f>IF(AI26&gt;0,VLOOKUP(AI26,'[3]2010_HVAC'!$EY$7:$KA$83,AH56),"")</f>
        <v>20.656375638849198</v>
      </c>
      <c r="AJ56" s="22" t="str">
        <f>IF(AJ26&gt;0,VLOOKUP(AJ26,'[3]2010_HVAC'!$EY$7:$KA$83,98),"")</f>
        <v/>
      </c>
      <c r="AK56" s="22">
        <f>IF(AK26&gt;0,VLOOKUP(AK26,'[3]2010_HVAC'!$EY$7:$KA$83,98),"")</f>
        <v>107.19999999999999</v>
      </c>
      <c r="AL56" s="22">
        <f>IF(AL26&gt;0,VLOOKUP(AL26,'[3]2010_HVAC'!$EY$7:$KA$83,98),"")</f>
        <v>6.7016571428571439</v>
      </c>
      <c r="AM56" s="22" t="str">
        <f>IF(AM26&gt;0,VLOOKUP(AM26,'[3]2010_HVAC'!$EY$7:$KA$83,98),"")</f>
        <v/>
      </c>
      <c r="AN56" s="22" t="str">
        <f>IF(AN26&gt;0,VLOOKUP(AN26,'[3]2010_HVAC'!$EY$7:$KA$83,98),"")</f>
        <v/>
      </c>
      <c r="AO56" s="14">
        <f t="shared" si="66"/>
        <v>68282.142181624105</v>
      </c>
      <c r="AP56" s="23">
        <f>IF(AP26&gt;0,VLOOKUP(AP26,'[3]2010_Envelope'!$BH$6:$CR$128,27),"")</f>
        <v>8.0854818181818189</v>
      </c>
      <c r="AQ56" s="23">
        <f>IF(AQ26&gt;0,VLOOKUP(AQ26,'[3]2010_Envelope'!$BH$6:$CR$128,27),"")</f>
        <v>35.4195103030303</v>
      </c>
      <c r="AR56" s="23">
        <f>IF(AR26&gt;0,VLOOKUP(AR26,'[3]2010_Envelope'!$BH$6:$CR$128,27),"")</f>
        <v>10.069471631787321</v>
      </c>
      <c r="AS56" s="23">
        <f>IF(AS26&gt;0,VLOOKUP(AS26,'[3]2010_Envelope'!$BH$6:$CR$128,27),"")</f>
        <v>86.23272727272726</v>
      </c>
      <c r="AT56" s="23">
        <f>IF(AT26&gt;0,VLOOKUP(AT26,'[3]2010_Envelope'!$BH$6:$CR$128,27),"")</f>
        <v>46.884644628099174</v>
      </c>
      <c r="AU56" s="23">
        <f>IF(AU26&gt;0,VLOOKUP(AU26,'[3]2010_Envelope'!$BH$6:$CR$128,27),"")</f>
        <v>53.185454545454547</v>
      </c>
      <c r="AV56" s="22" t="str">
        <f>IF(AV26&gt;0,VLOOKUP(AV26,'[3]2010_HVAC'!$EY$7:$KA$83,101),"")</f>
        <v/>
      </c>
      <c r="AW56" s="22" t="str">
        <f>IF(AW26&gt;0,VLOOKUP(AW26,'[3]2010_HVAC'!$EY$7:$KA$83,101),"")</f>
        <v/>
      </c>
      <c r="AX56" s="22" t="str">
        <f>IF(AX26&gt;0,VLOOKUP(AX26,'[3]2010_HVAC'!$EY$7:$KA$83,101),"")</f>
        <v/>
      </c>
      <c r="AY56" s="61">
        <f>VLOOKUP($C56,[1]Performance!$A$3:$K$36,6)</f>
        <v>2</v>
      </c>
      <c r="AZ56" s="61">
        <f t="shared" si="67"/>
        <v>103</v>
      </c>
      <c r="BA56" s="22">
        <f>IF(BA26&gt;0,VLOOKUP(BA26,'[3]2010_HVAC'!$EY$7:$KA$83,AZ56),"")</f>
        <v>13.682098619292912</v>
      </c>
      <c r="BB56" s="22" t="str">
        <f>IF(BB26&gt;0,VLOOKUP(BB26,'[3]2010_HVAC'!$EY$7:$KA$83,101),"")</f>
        <v/>
      </c>
      <c r="BC56" s="22">
        <f>IF(BC26&gt;0,VLOOKUP(BC26,'[3]2010_HVAC'!$EY$7:$KA$83,101),"")</f>
        <v>107.19999999999999</v>
      </c>
      <c r="BD56" s="22">
        <f>IF(BD26&gt;0,VLOOKUP(BD26,'[3]2010_HVAC'!$EY$7:$KA$83,101),"")</f>
        <v>0.47385454545454547</v>
      </c>
      <c r="BE56" s="22" t="str">
        <f>IF(BE26&gt;0,VLOOKUP(BE26,'[3]2010_HVAC'!$EY$7:$KA$83,101),"")</f>
        <v/>
      </c>
      <c r="BF56" s="22" t="str">
        <f>IF(BF26&gt;0,VLOOKUP(BF26,'[3]2010_HVAC'!$EY$7:$KA$83,101),"")</f>
        <v/>
      </c>
      <c r="BG56" s="14">
        <f t="shared" si="68"/>
        <v>357620.91093038762</v>
      </c>
      <c r="BH56" s="21">
        <f>IF($N56&gt;0,VLOOKUP($C56,[2]Berlin!$AB$7:$AN$40,$N56))/((IF($P56=1,'3 PlantsCodes'!$D$26,IF($P56=2,'3 PlantsCodes'!$D$27,IF($P56=3,'3 PlantsCodes'!$D$28,IF($P56=4,'3 PlantsCodes'!#REF!)))))*IF($R56=1,'3 PlantsCodes'!$D$31,IF(GE_Berlin!$R56=2,'3 PlantsCodes'!$D$32)))</f>
        <v>56.7591721814115</v>
      </c>
      <c r="BI56" s="21">
        <f>IF($O56&gt;0,VLOOKUP($C56,[2]Berlin!$AB$7:$AN$40,$O56),0)/(IF($Q56=1,'3 PlantsCodes'!$E$26,IF($Q56=3,'3 PlantsCodes'!$E$28,IF($Q56=4,'3 PlantsCodes'!$E$29,1)))*IF($R56=1,'3 PlantsCodes'!$E$31,IF($R56=2,'3 PlantsCodes'!$E$32)))</f>
        <v>0</v>
      </c>
      <c r="BJ56" s="21">
        <f>VLOOKUP($C56,[2]Berlin!$AB$6:$AZ$40,$T56)</f>
        <v>16.547368421052632</v>
      </c>
      <c r="BK56" s="21">
        <f>VLOOKUP($C56,[2]Berlin!$B$7:$Y$40,18)</f>
        <v>11.353794285713454</v>
      </c>
      <c r="BL56" s="21">
        <f>VLOOKUP($C56,[2]Berlin!$B$7:$AA$40,26)</f>
        <v>0.41115822010657138</v>
      </c>
      <c r="BM56" s="22">
        <f>IF($V56=1,-[4]SFH!$E$8,0)</f>
        <v>0</v>
      </c>
      <c r="BN56" s="63" t="s">
        <v>38</v>
      </c>
      <c r="BO56" s="21">
        <f>IF($N56&gt;0,VLOOKUP($C56,[1]Berlin!$AB$7:$AN$40,$N56))/((IF($P56=1,'3 PlantsCodes'!$D$26,IF($P56=2,'3 PlantsCodes'!$D$27,IF($P56=3,'3 PlantsCodes'!$D$28,IF($P56=4,'3 PlantsCodes'!D49)))))*IF($R56=1,'3 PlantsCodes'!$D$31,IF(GE_Berlin!$R56=2,'3 PlantsCodes'!$D$32)))</f>
        <v>57.66875558245718</v>
      </c>
      <c r="BP56" s="21">
        <f>IF($O56&gt;0,VLOOKUP($C56,[1]Berlin!$AB$7:$AN$40,$O56),0)/(IF($Q56=1,'3 PlantsCodes'!$E$26,IF($Q56=3,'3 PlantsCodes'!$E$28,IF($Q56=4,'3 PlantsCodes'!$E$29,1)))*IF($R56=1,'3 PlantsCodes'!$E$31,IF($R56=2,'3 PlantsCodes'!$E$32)))</f>
        <v>0</v>
      </c>
      <c r="BQ56" s="21">
        <f>VLOOKUP($C56,[1]Berlin!$AB$6:$AZ$40,$T56)</f>
        <v>25.547368421052632</v>
      </c>
      <c r="BR56" s="21">
        <f>VLOOKUP($C56,[1]Berlin!$B$7:$Y$40,18)</f>
        <v>11.676460606061633</v>
      </c>
      <c r="BS56" s="21">
        <f>VLOOKUP($C56,[1]Berlin!$B$7:$AA$40,26)</f>
        <v>0.3765454982822401</v>
      </c>
      <c r="BT56" s="22">
        <f>IF($V56=1,-[4]AB!$E$8,0)</f>
        <v>0</v>
      </c>
      <c r="BU56" s="63" t="s">
        <v>38</v>
      </c>
    </row>
    <row r="57" spans="1:73" ht="15" customHeight="1" x14ac:dyDescent="0.25">
      <c r="A57" s="195"/>
      <c r="B57" s="18">
        <v>22</v>
      </c>
      <c r="C57" s="26">
        <f t="shared" ref="C57:V57" si="70">IF(C27="","",C27)</f>
        <v>34</v>
      </c>
      <c r="D57" s="55" t="str">
        <f t="shared" si="70"/>
        <v/>
      </c>
      <c r="E57" s="55" t="str">
        <f t="shared" si="70"/>
        <v/>
      </c>
      <c r="F57" s="54" t="str">
        <f t="shared" si="70"/>
        <v/>
      </c>
      <c r="G57" s="54" t="str">
        <f t="shared" si="70"/>
        <v/>
      </c>
      <c r="H57" s="54">
        <f t="shared" si="70"/>
        <v>1</v>
      </c>
      <c r="I57" s="54">
        <f t="shared" si="70"/>
        <v>4</v>
      </c>
      <c r="J57" s="54">
        <f t="shared" si="70"/>
        <v>3</v>
      </c>
      <c r="K57" s="54">
        <f t="shared" si="70"/>
        <v>2</v>
      </c>
      <c r="L57" s="54">
        <f t="shared" si="70"/>
        <v>2</v>
      </c>
      <c r="M57" s="54">
        <f t="shared" si="70"/>
        <v>4322</v>
      </c>
      <c r="N57" s="54">
        <f t="shared" si="70"/>
        <v>4</v>
      </c>
      <c r="O57" s="54">
        <f t="shared" si="70"/>
        <v>0</v>
      </c>
      <c r="P57" s="54">
        <f t="shared" si="70"/>
        <v>2</v>
      </c>
      <c r="Q57" s="54">
        <f t="shared" si="70"/>
        <v>0</v>
      </c>
      <c r="R57" s="54">
        <f t="shared" si="70"/>
        <v>2</v>
      </c>
      <c r="S57" s="54" t="str">
        <f t="shared" si="70"/>
        <v>o</v>
      </c>
      <c r="T57" s="26">
        <f t="shared" si="70"/>
        <v>21</v>
      </c>
      <c r="U57" s="54">
        <f t="shared" si="70"/>
        <v>1</v>
      </c>
      <c r="V57" s="54">
        <f t="shared" si="70"/>
        <v>1</v>
      </c>
      <c r="W57" s="19"/>
      <c r="X57" s="23">
        <f>IF(X27&gt;0,VLOOKUP(X27,'[3]2010_Envelope'!$BH$6:$CR$128,26),"")</f>
        <v>25.191385714285715</v>
      </c>
      <c r="Y57" s="23">
        <f>IF(Y27&gt;0,VLOOKUP(Y27,'[3]2010_Envelope'!$BH$6:$CR$128,26),"")</f>
        <v>122.4209</v>
      </c>
      <c r="Z57" s="23">
        <f>IF(Z27&gt;0,VLOOKUP(Z27,'[3]2010_Envelope'!$BH$6:$CR$128,26),"")</f>
        <v>29.132682740033996</v>
      </c>
      <c r="AA57" s="23">
        <f>IF(AA27&gt;0,VLOOKUP(AA27,'[3]2010_Envelope'!$BH$6:$CR$128,26),"")</f>
        <v>93.615428571428566</v>
      </c>
      <c r="AB57" s="23">
        <f>IF(AB27&gt;0,VLOOKUP(AB27,'[3]2010_Envelope'!$BH$6:$CR$128,26),"")</f>
        <v>56.554012987012996</v>
      </c>
      <c r="AC57" s="23">
        <f>IF(AC27&gt;0,VLOOKUP(AC27,'[3]2010_Envelope'!$BH$6:$CR$128,26),"")</f>
        <v>57.73885714285715</v>
      </c>
      <c r="AD57" s="22" t="str">
        <f>IF(AD27&gt;0,VLOOKUP(AD27,'[3]2010_HVAC'!$EY$7:$KA$83,98),"")</f>
        <v/>
      </c>
      <c r="AE57" s="22">
        <f>IF(AE27&gt;0,VLOOKUP(AE27,'[3]2010_HVAC'!$EY$7:$KA$83,98),"")</f>
        <v>12.000000000000002</v>
      </c>
      <c r="AF57" s="22" t="str">
        <f>IF(AF27&gt;0,VLOOKUP(AF27,'[3]2010_HVAC'!$EY$7:$KA$83,98),"")</f>
        <v/>
      </c>
      <c r="AG57" s="61">
        <f>VLOOKUP($C57,[2]Performance!$A$3:$K$36,6)</f>
        <v>2</v>
      </c>
      <c r="AH57" s="61">
        <f t="shared" si="65"/>
        <v>100</v>
      </c>
      <c r="AI57" s="22">
        <f>IF(AI27&gt;0,VLOOKUP(AI27,'[3]2010_HVAC'!$EY$7:$KA$83,AH57),"")</f>
        <v>20.656375638849198</v>
      </c>
      <c r="AJ57" s="22" t="str">
        <f>IF(AJ27&gt;0,VLOOKUP(AJ27,'[3]2010_HVAC'!$EY$7:$KA$83,98),"")</f>
        <v/>
      </c>
      <c r="AK57" s="22">
        <f>IF(AK27&gt;0,VLOOKUP(AK27,'[3]2010_HVAC'!$EY$7:$KA$83,98),"")</f>
        <v>107.19999999999999</v>
      </c>
      <c r="AL57" s="22">
        <f>IF(AL27&gt;0,VLOOKUP(AL27,'[3]2010_HVAC'!$EY$7:$KA$83,98),"")</f>
        <v>6.7016571428571439</v>
      </c>
      <c r="AM57" s="22">
        <f>IF(AM27&gt;0,VLOOKUP(AM27,'[3]2010_HVAC'!$EY$7:$KA$83,98),"")</f>
        <v>27.428571428571427</v>
      </c>
      <c r="AN57" s="22">
        <f>IF(AN27&gt;0,VLOOKUP(AN27,'[3]2010_HVAC'!$EY$7:$KA$83,98),"")</f>
        <v>52.743487987012976</v>
      </c>
      <c r="AO57" s="14">
        <f t="shared" si="66"/>
        <v>85593.670309407273</v>
      </c>
      <c r="AP57" s="23">
        <f>IF(AP27&gt;0,VLOOKUP(AP27,'[3]2010_Envelope'!$BH$6:$CR$128,27),"")</f>
        <v>12.19007272727273</v>
      </c>
      <c r="AQ57" s="23">
        <f>IF(AQ27&gt;0,VLOOKUP(AQ27,'[3]2010_Envelope'!$BH$6:$CR$128,27),"")</f>
        <v>40.243930505050493</v>
      </c>
      <c r="AR57" s="23">
        <f>IF(AR27&gt;0,VLOOKUP(AR27,'[3]2010_Envelope'!$BH$6:$CR$128,27),"")</f>
        <v>14.097260284502248</v>
      </c>
      <c r="AS57" s="23">
        <f>IF(AS27&gt;0,VLOOKUP(AS27,'[3]2010_Envelope'!$BH$6:$CR$128,27),"")</f>
        <v>86.23272727272726</v>
      </c>
      <c r="AT57" s="23">
        <f>IF(AT27&gt;0,VLOOKUP(AT27,'[3]2010_Envelope'!$BH$6:$CR$128,27),"")</f>
        <v>46.884644628099174</v>
      </c>
      <c r="AU57" s="23">
        <f>IF(AU27&gt;0,VLOOKUP(AU27,'[3]2010_Envelope'!$BH$6:$CR$128,27),"")</f>
        <v>53.185454545454547</v>
      </c>
      <c r="AV57" s="22" t="str">
        <f>IF(AV27&gt;0,VLOOKUP(AV27,'[3]2010_HVAC'!$EY$7:$KA$83,101),"")</f>
        <v/>
      </c>
      <c r="AW57" s="22">
        <f>IF(AW27&gt;0,VLOOKUP(AW27,'[3]2010_HVAC'!$EY$7:$KA$83,101),"")</f>
        <v>13.505454545454548</v>
      </c>
      <c r="AX57" s="22" t="str">
        <f>IF(AX27&gt;0,VLOOKUP(AX27,'[3]2010_HVAC'!$EY$7:$KA$83,101),"")</f>
        <v/>
      </c>
      <c r="AY57" s="61">
        <f>VLOOKUP($C57,[1]Performance!$A$3:$K$36,6)</f>
        <v>2</v>
      </c>
      <c r="AZ57" s="61">
        <f t="shared" si="67"/>
        <v>103</v>
      </c>
      <c r="BA57" s="22">
        <f>IF(BA27&gt;0,VLOOKUP(BA27,'[3]2010_HVAC'!$EY$7:$KA$83,AZ57),"")</f>
        <v>13.682098619292912</v>
      </c>
      <c r="BB57" s="22" t="str">
        <f>IF(BB27&gt;0,VLOOKUP(BB27,'[3]2010_HVAC'!$EY$7:$KA$83,101),"")</f>
        <v/>
      </c>
      <c r="BC57" s="22">
        <f>IF(BC27&gt;0,VLOOKUP(BC27,'[3]2010_HVAC'!$EY$7:$KA$83,101),"")</f>
        <v>107.19999999999999</v>
      </c>
      <c r="BD57" s="22">
        <f>IF(BD27&gt;0,VLOOKUP(BD27,'[3]2010_HVAC'!$EY$7:$KA$83,101),"")</f>
        <v>0.47385454545454547</v>
      </c>
      <c r="BE57" s="22">
        <f>IF(BE27&gt;0,VLOOKUP(BE27,'[3]2010_HVAC'!$EY$7:$KA$83,101),"")</f>
        <v>35.934890904699387</v>
      </c>
      <c r="BF57" s="22">
        <f>IF(BF27&gt;0,VLOOKUP(BF27,'[3]2010_HVAC'!$EY$7:$KA$83,101),"")</f>
        <v>32.8181703030303</v>
      </c>
      <c r="BG57" s="14">
        <f t="shared" si="68"/>
        <v>451884.07329222775</v>
      </c>
      <c r="BH57" s="21">
        <f>IF($N57&gt;0,VLOOKUP($C57,[2]Berlin!$AB$7:$AN$40,$N57))/((IF($P57=1,'3 PlantsCodes'!$D$26,IF($P57=2,'3 PlantsCodes'!$D$27,IF($P57=3,'3 PlantsCodes'!$D$28,IF($P57=4,'3 PlantsCodes'!#REF!)))))*IF($R57=1,'3 PlantsCodes'!$D$31,IF(GE_Berlin!$R57=2,'3 PlantsCodes'!$D$32)))</f>
        <v>34.363377562633637</v>
      </c>
      <c r="BI57" s="21">
        <f>IF($O57&gt;0,VLOOKUP($C57,[2]Berlin!$AB$7:$AN$40,$O57),0)/(IF($Q57=1,'3 PlantsCodes'!$E$26,IF($Q57=3,'3 PlantsCodes'!$E$28,IF($Q57=4,'3 PlantsCodes'!$E$29,1)))*IF($R57=1,'3 PlantsCodes'!$E$31,IF($R57=2,'3 PlantsCodes'!$E$32)))</f>
        <v>0</v>
      </c>
      <c r="BJ57" s="21">
        <f>VLOOKUP($C57,[2]Berlin!$AB$6:$AZ$40,$T57)</f>
        <v>10.374436090225565</v>
      </c>
      <c r="BK57" s="21">
        <f>VLOOKUP($C57,[2]Berlin!$B$7:$Y$40,18)</f>
        <v>11.353794285713454</v>
      </c>
      <c r="BL57" s="21">
        <f>VLOOKUP($C57,[2]Berlin!$B$7:$AA$40,26)</f>
        <v>4.8211538036777455</v>
      </c>
      <c r="BM57" s="22">
        <f>IF($V57=1,-[4]SFH!$E$8,0)</f>
        <v>-15.228571428571428</v>
      </c>
      <c r="BN57" s="63" t="s">
        <v>38</v>
      </c>
      <c r="BO57" s="21">
        <f>IF($N57&gt;0,VLOOKUP($C57,[1]Berlin!$AB$7:$AN$40,$N57))/((IF($P57=1,'3 PlantsCodes'!$D$26,IF($P57=2,'3 PlantsCodes'!$D$27,IF($P57=3,'3 PlantsCodes'!$D$28,IF($P57=4,'3 PlantsCodes'!D50)))))*IF($R57=1,'3 PlantsCodes'!$D$31,IF(GE_Berlin!$R57=2,'3 PlantsCodes'!$D$32)))</f>
        <v>38.523969253552771</v>
      </c>
      <c r="BP57" s="21">
        <f>IF($O57&gt;0,VLOOKUP($C57,[1]Berlin!$AB$7:$AN$40,$O57),0)/(IF($Q57=1,'3 PlantsCodes'!$E$26,IF($Q57=3,'3 PlantsCodes'!$E$28,IF($Q57=4,'3 PlantsCodes'!$E$29,1)))*IF($R57=1,'3 PlantsCodes'!$E$31,IF($R57=2,'3 PlantsCodes'!$E$32)))</f>
        <v>0</v>
      </c>
      <c r="BQ57" s="21">
        <f>VLOOKUP($C57,[1]Berlin!$AB$6:$AZ$40,$T57)</f>
        <v>16.456459330143542</v>
      </c>
      <c r="BR57" s="21">
        <f>VLOOKUP($C57,[1]Berlin!$B$7:$Y$40,18)</f>
        <v>11.676460606061633</v>
      </c>
      <c r="BS57" s="21">
        <f>VLOOKUP($C57,[1]Berlin!$B$7:$AA$40,26)</f>
        <v>4.6519432153510403</v>
      </c>
      <c r="BT57" s="22">
        <f>IF($V57=1,-[4]AB!$E$8,0)</f>
        <v>-9.6181818181818191</v>
      </c>
      <c r="BU57" s="63" t="s">
        <v>38</v>
      </c>
    </row>
    <row r="58" spans="1:73" ht="15" customHeight="1" x14ac:dyDescent="0.25">
      <c r="A58" s="195"/>
      <c r="B58" s="18">
        <v>23</v>
      </c>
      <c r="C58" s="26">
        <f t="shared" ref="C58:V58" si="71">IF(C28="","",C28)</f>
        <v>34</v>
      </c>
      <c r="D58" s="55" t="str">
        <f t="shared" si="71"/>
        <v/>
      </c>
      <c r="E58" s="55" t="str">
        <f t="shared" si="71"/>
        <v/>
      </c>
      <c r="F58" s="54" t="str">
        <f t="shared" si="71"/>
        <v/>
      </c>
      <c r="G58" s="54" t="str">
        <f t="shared" si="71"/>
        <v/>
      </c>
      <c r="H58" s="54">
        <f t="shared" si="71"/>
        <v>1</v>
      </c>
      <c r="I58" s="54">
        <f t="shared" si="71"/>
        <v>4</v>
      </c>
      <c r="J58" s="54">
        <f t="shared" si="71"/>
        <v>3</v>
      </c>
      <c r="K58" s="54">
        <f t="shared" si="71"/>
        <v>2</v>
      </c>
      <c r="L58" s="54">
        <f t="shared" si="71"/>
        <v>2</v>
      </c>
      <c r="M58" s="54">
        <f t="shared" si="71"/>
        <v>4322</v>
      </c>
      <c r="N58" s="54">
        <f t="shared" si="71"/>
        <v>8</v>
      </c>
      <c r="O58" s="54">
        <f t="shared" si="71"/>
        <v>0</v>
      </c>
      <c r="P58" s="54">
        <f t="shared" si="71"/>
        <v>1</v>
      </c>
      <c r="Q58" s="54">
        <f t="shared" si="71"/>
        <v>0</v>
      </c>
      <c r="R58" s="54">
        <f t="shared" si="71"/>
        <v>2</v>
      </c>
      <c r="S58" s="54" t="str">
        <f t="shared" si="71"/>
        <v>o</v>
      </c>
      <c r="T58" s="26">
        <f t="shared" si="71"/>
        <v>23</v>
      </c>
      <c r="U58" s="54">
        <f t="shared" si="71"/>
        <v>1</v>
      </c>
      <c r="V58" s="54">
        <f t="shared" si="71"/>
        <v>1</v>
      </c>
      <c r="W58" s="19"/>
      <c r="X58" s="23">
        <f>IF(X28&gt;0,VLOOKUP(X28,'[3]2010_Envelope'!$BH$6:$CR$128,26),"")</f>
        <v>25.191385714285715</v>
      </c>
      <c r="Y58" s="23">
        <f>IF(Y28&gt;0,VLOOKUP(Y28,'[3]2010_Envelope'!$BH$6:$CR$128,26),"")</f>
        <v>122.4209</v>
      </c>
      <c r="Z58" s="23">
        <f>IF(Z28&gt;0,VLOOKUP(Z28,'[3]2010_Envelope'!$BH$6:$CR$128,26),"")</f>
        <v>29.132682740033996</v>
      </c>
      <c r="AA58" s="23">
        <f>IF(AA28&gt;0,VLOOKUP(AA28,'[3]2010_Envelope'!$BH$6:$CR$128,26),"")</f>
        <v>93.615428571428566</v>
      </c>
      <c r="AB58" s="23">
        <f>IF(AB28&gt;0,VLOOKUP(AB28,'[3]2010_Envelope'!$BH$6:$CR$128,26),"")</f>
        <v>56.554012987012996</v>
      </c>
      <c r="AC58" s="23">
        <f>IF(AC28&gt;0,VLOOKUP(AC28,'[3]2010_Envelope'!$BH$6:$CR$128,26),"")</f>
        <v>57.73885714285715</v>
      </c>
      <c r="AD58" s="22" t="str">
        <f>IF(AD28&gt;0,VLOOKUP(AD28,'[3]2010_HVAC'!$EY$7:$KA$83,98),"")</f>
        <v/>
      </c>
      <c r="AE58" s="22">
        <f>IF(AE28&gt;0,VLOOKUP(AE28,'[3]2010_HVAC'!$EY$7:$KA$83,98),"")</f>
        <v>12.000000000000002</v>
      </c>
      <c r="AF58" s="22" t="str">
        <f>IF(AF28&gt;0,VLOOKUP(AF28,'[3]2010_HVAC'!$EY$7:$KA$83,98),"")</f>
        <v/>
      </c>
      <c r="AG58" s="61">
        <f>VLOOKUP($C58,[2]Performance!$A$3:$K$36,6)</f>
        <v>2</v>
      </c>
      <c r="AH58" s="61">
        <f t="shared" si="65"/>
        <v>100</v>
      </c>
      <c r="AI58" s="22">
        <f>IF(AI28&gt;0,VLOOKUP(AI28,'[3]2010_HVAC'!$EY$7:$KA$83,AH58),"")</f>
        <v>70.886337122703054</v>
      </c>
      <c r="AJ58" s="22" t="str">
        <f>IF(AJ28&gt;0,VLOOKUP(AJ28,'[3]2010_HVAC'!$EY$7:$KA$83,98),"")</f>
        <v/>
      </c>
      <c r="AK58" s="22" t="str">
        <f>IF(AK28&gt;0,VLOOKUP(AK28,'[3]2010_HVAC'!$EY$7:$KA$83,98),"")</f>
        <v/>
      </c>
      <c r="AL58" s="22">
        <f>IF(AL28&gt;0,VLOOKUP(AL28,'[3]2010_HVAC'!$EY$7:$KA$83,98),"")</f>
        <v>6.7016571428571439</v>
      </c>
      <c r="AM58" s="22">
        <f>IF(AM28&gt;0,VLOOKUP(AM28,'[3]2010_HVAC'!$EY$7:$KA$83,98),"")</f>
        <v>27.428571428571427</v>
      </c>
      <c r="AN58" s="22">
        <f>IF(AN28&gt;0,VLOOKUP(AN28,'[3]2010_HVAC'!$EY$7:$KA$83,98),"")</f>
        <v>52.743487987012976</v>
      </c>
      <c r="AO58" s="14">
        <f t="shared" si="66"/>
        <v>77617.864917146813</v>
      </c>
      <c r="AP58" s="23">
        <f>IF(AP28&gt;0,VLOOKUP(AP28,'[3]2010_Envelope'!$BH$6:$CR$128,27),"")</f>
        <v>12.19007272727273</v>
      </c>
      <c r="AQ58" s="23">
        <f>IF(AQ28&gt;0,VLOOKUP(AQ28,'[3]2010_Envelope'!$BH$6:$CR$128,27),"")</f>
        <v>40.243930505050493</v>
      </c>
      <c r="AR58" s="23">
        <f>IF(AR28&gt;0,VLOOKUP(AR28,'[3]2010_Envelope'!$BH$6:$CR$128,27),"")</f>
        <v>14.097260284502248</v>
      </c>
      <c r="AS58" s="23">
        <f>IF(AS28&gt;0,VLOOKUP(AS28,'[3]2010_Envelope'!$BH$6:$CR$128,27),"")</f>
        <v>86.23272727272726</v>
      </c>
      <c r="AT58" s="23">
        <f>IF(AT28&gt;0,VLOOKUP(AT28,'[3]2010_Envelope'!$BH$6:$CR$128,27),"")</f>
        <v>46.884644628099174</v>
      </c>
      <c r="AU58" s="23">
        <f>IF(AU28&gt;0,VLOOKUP(AU28,'[3]2010_Envelope'!$BH$6:$CR$128,27),"")</f>
        <v>53.185454545454547</v>
      </c>
      <c r="AV58" s="22" t="str">
        <f>IF(AV28&gt;0,VLOOKUP(AV28,'[3]2010_HVAC'!$EY$7:$KA$83,101),"")</f>
        <v/>
      </c>
      <c r="AW58" s="22">
        <f>IF(AW28&gt;0,VLOOKUP(AW28,'[3]2010_HVAC'!$EY$7:$KA$83,101),"")</f>
        <v>13.505454545454548</v>
      </c>
      <c r="AX58" s="22" t="str">
        <f>IF(AX28&gt;0,VLOOKUP(AX28,'[3]2010_HVAC'!$EY$7:$KA$83,101),"")</f>
        <v/>
      </c>
      <c r="AY58" s="61">
        <f>VLOOKUP($C58,[1]Performance!$A$3:$K$36,6)</f>
        <v>2</v>
      </c>
      <c r="AZ58" s="61">
        <f t="shared" si="67"/>
        <v>103</v>
      </c>
      <c r="BA58" s="22">
        <f>IF(BA28&gt;0,VLOOKUP(BA28,'[3]2010_HVAC'!$EY$7:$KA$83,AZ58),"")</f>
        <v>39.128981637355672</v>
      </c>
      <c r="BB58" s="22" t="str">
        <f>IF(BB28&gt;0,VLOOKUP(BB28,'[3]2010_HVAC'!$EY$7:$KA$83,101),"")</f>
        <v/>
      </c>
      <c r="BC58" s="22" t="str">
        <f>IF(BC28&gt;0,VLOOKUP(BC28,'[3]2010_HVAC'!$EY$7:$KA$83,101),"")</f>
        <v/>
      </c>
      <c r="BD58" s="22">
        <f>IF(BD28&gt;0,VLOOKUP(BD28,'[3]2010_HVAC'!$EY$7:$KA$83,101),"")</f>
        <v>0.47385454545454547</v>
      </c>
      <c r="BE58" s="22">
        <f>IF(BE28&gt;0,VLOOKUP(BE28,'[3]2010_HVAC'!$EY$7:$KA$83,101),"")</f>
        <v>35.934890904699387</v>
      </c>
      <c r="BF58" s="22">
        <f>IF(BF28&gt;0,VLOOKUP(BF28,'[3]2010_HVAC'!$EY$7:$KA$83,101),"")</f>
        <v>32.8181703030303</v>
      </c>
      <c r="BG58" s="14">
        <f t="shared" si="68"/>
        <v>370948.48748010991</v>
      </c>
      <c r="BH58" s="21">
        <f>IF($N58&gt;0,VLOOKUP($C58,[2]Berlin!$AB$7:$AN$40,$N58))/((IF($P58=1,'3 PlantsCodes'!$D$26,IF($P58=2,'3 PlantsCodes'!$D$27,IF($P58=3,'3 PlantsCodes'!$D$28,IF($P58=4,'3 PlantsCodes'!#REF!)))))*IF($R58=1,'3 PlantsCodes'!$D$31,IF(GE_Berlin!$R58=2,'3 PlantsCodes'!$D$32)))</f>
        <v>8.9990010720586486</v>
      </c>
      <c r="BI58" s="21">
        <f>IF($O58&gt;0,VLOOKUP($C58,[2]Berlin!$AB$7:$AN$40,$O58),0)/(IF($Q58=1,'3 PlantsCodes'!$E$26,IF($Q58=3,'3 PlantsCodes'!$E$28,IF($Q58=4,'3 PlantsCodes'!$E$29,1)))*IF($R58=1,'3 PlantsCodes'!$E$31,IF($R58=2,'3 PlantsCodes'!$E$32)))</f>
        <v>0</v>
      </c>
      <c r="BJ58" s="21">
        <f>VLOOKUP($C58,[2]Berlin!$AB$6:$AZ$40,$T58)</f>
        <v>2.8628993928772073</v>
      </c>
      <c r="BK58" s="21">
        <f>VLOOKUP($C58,[2]Berlin!$B$7:$Y$40,18)</f>
        <v>11.353794285713454</v>
      </c>
      <c r="BL58" s="21">
        <f>VLOOKUP($C58,[2]Berlin!$B$7:$AA$40,26)</f>
        <v>4.8211538036777455</v>
      </c>
      <c r="BM58" s="22">
        <f>IF($V58=1,-[4]SFH!$E$8,0)</f>
        <v>-15.228571428571428</v>
      </c>
      <c r="BN58" s="63" t="s">
        <v>38</v>
      </c>
      <c r="BO58" s="21">
        <f>IF($N58&gt;0,VLOOKUP($C58,[1]Berlin!$AB$7:$AN$40,$N58))/((IF($P58=1,'3 PlantsCodes'!$D$26,IF($P58=2,'3 PlantsCodes'!$D$27,IF($P58=3,'3 PlantsCodes'!$D$28,IF($P58=4,'3 PlantsCodes'!D51)))))*IF($R58=1,'3 PlantsCodes'!$D$31,IF(GE_Berlin!$R58=2,'3 PlantsCodes'!$D$32)))</f>
        <v>10.055015146377972</v>
      </c>
      <c r="BP58" s="21">
        <f>IF($O58&gt;0,VLOOKUP($C58,[1]Berlin!$AB$7:$AN$40,$O58),0)/(IF($Q58=1,'3 PlantsCodes'!$E$26,IF($Q58=3,'3 PlantsCodes'!$E$28,IF($Q58=4,'3 PlantsCodes'!$E$29,1)))*IF($R58=1,'3 PlantsCodes'!$E$31,IF($R58=2,'3 PlantsCodes'!$E$32)))</f>
        <v>0</v>
      </c>
      <c r="BQ58" s="21">
        <f>VLOOKUP($C58,[1]Berlin!$AB$6:$AZ$40,$T58)</f>
        <v>4.5261738328806294</v>
      </c>
      <c r="BR58" s="21">
        <f>VLOOKUP($C58,[1]Berlin!$B$7:$Y$40,18)</f>
        <v>11.676460606061633</v>
      </c>
      <c r="BS58" s="21">
        <f>VLOOKUP($C58,[1]Berlin!$B$7:$AA$40,26)</f>
        <v>4.6519432153510403</v>
      </c>
      <c r="BT58" s="22">
        <f>IF($V58=1,-[4]AB!$E$8,0)</f>
        <v>-9.6181818181818191</v>
      </c>
      <c r="BU58" s="63" t="s">
        <v>38</v>
      </c>
    </row>
    <row r="59" spans="1:73" ht="15" customHeight="1" x14ac:dyDescent="0.25">
      <c r="A59" s="195"/>
      <c r="B59" s="18">
        <v>24</v>
      </c>
      <c r="C59" s="26">
        <f t="shared" ref="C59:V59" si="72">IF(C29="","",C29)</f>
        <v>32</v>
      </c>
      <c r="D59" s="55" t="str">
        <f t="shared" si="72"/>
        <v/>
      </c>
      <c r="E59" s="55" t="str">
        <f t="shared" si="72"/>
        <v/>
      </c>
      <c r="F59" s="54" t="str">
        <f t="shared" si="72"/>
        <v/>
      </c>
      <c r="G59" s="54" t="str">
        <f t="shared" si="72"/>
        <v/>
      </c>
      <c r="H59" s="54">
        <f t="shared" si="72"/>
        <v>0</v>
      </c>
      <c r="I59" s="54">
        <f t="shared" si="72"/>
        <v>4</v>
      </c>
      <c r="J59" s="54">
        <f t="shared" si="72"/>
        <v>3</v>
      </c>
      <c r="K59" s="54">
        <f t="shared" si="72"/>
        <v>2</v>
      </c>
      <c r="L59" s="54">
        <f t="shared" si="72"/>
        <v>1</v>
      </c>
      <c r="M59" s="54">
        <f t="shared" si="72"/>
        <v>4321</v>
      </c>
      <c r="N59" s="54">
        <f t="shared" si="72"/>
        <v>10</v>
      </c>
      <c r="O59" s="54">
        <f t="shared" si="72"/>
        <v>0</v>
      </c>
      <c r="P59" s="54">
        <f t="shared" si="72"/>
        <v>1</v>
      </c>
      <c r="Q59" s="54">
        <f t="shared" si="72"/>
        <v>0</v>
      </c>
      <c r="R59" s="54">
        <f t="shared" si="72"/>
        <v>2</v>
      </c>
      <c r="S59" s="54" t="str">
        <f t="shared" si="72"/>
        <v>o</v>
      </c>
      <c r="T59" s="26">
        <f t="shared" si="72"/>
        <v>25</v>
      </c>
      <c r="U59" s="54">
        <f t="shared" si="72"/>
        <v>1</v>
      </c>
      <c r="V59" s="54">
        <f t="shared" si="72"/>
        <v>0</v>
      </c>
      <c r="W59" s="19"/>
      <c r="X59" s="23">
        <f>IF(X29&gt;0,VLOOKUP(X29,'[3]2010_Envelope'!$BH$6:$CR$128,26),"")</f>
        <v>25.191385714285715</v>
      </c>
      <c r="Y59" s="23">
        <f>IF(Y29&gt;0,VLOOKUP(Y29,'[3]2010_Envelope'!$BH$6:$CR$128,26),"")</f>
        <v>122.4209</v>
      </c>
      <c r="Z59" s="23">
        <f>IF(Z29&gt;0,VLOOKUP(Z29,'[3]2010_Envelope'!$BH$6:$CR$128,26),"")</f>
        <v>29.132682740033996</v>
      </c>
      <c r="AA59" s="23">
        <f>IF(AA29&gt;0,VLOOKUP(AA29,'[3]2010_Envelope'!$BH$6:$CR$128,26),"")</f>
        <v>93.615428571428566</v>
      </c>
      <c r="AB59" s="23">
        <f>IF(AB29&gt;0,VLOOKUP(AB29,'[3]2010_Envelope'!$BH$6:$CR$128,26),"")</f>
        <v>56.554012987012996</v>
      </c>
      <c r="AC59" s="23">
        <f>IF(AC29&gt;0,VLOOKUP(AC29,'[3]2010_Envelope'!$BH$6:$CR$128,26),"")</f>
        <v>57.73885714285715</v>
      </c>
      <c r="AD59" s="22" t="str">
        <f>IF(AD29&gt;0,VLOOKUP(AD29,'[3]2010_HVAC'!$EY$7:$KA$83,98),"")</f>
        <v/>
      </c>
      <c r="AE59" s="22" t="str">
        <f>IF(AE29&gt;0,VLOOKUP(AE29,'[3]2010_HVAC'!$EY$7:$KA$83,98),"")</f>
        <v/>
      </c>
      <c r="AF59" s="22" t="str">
        <f>IF(AF29&gt;0,VLOOKUP(AF29,'[3]2010_HVAC'!$EY$7:$KA$83,98),"")</f>
        <v/>
      </c>
      <c r="AG59" s="61">
        <f>VLOOKUP($C59,[2]Performance!$A$3:$K$36,6)</f>
        <v>2</v>
      </c>
      <c r="AH59" s="61">
        <f t="shared" si="65"/>
        <v>100</v>
      </c>
      <c r="AI59" s="22">
        <f>IF(AI29&gt;0,VLOOKUP(AI29,'[3]2010_HVAC'!$EY$7:$KA$83,AH59),"")</f>
        <v>47.089488117410184</v>
      </c>
      <c r="AJ59" s="22" t="str">
        <f>IF(AJ29&gt;0,VLOOKUP(AJ29,'[3]2010_HVAC'!$EY$7:$KA$83,98),"")</f>
        <v/>
      </c>
      <c r="AK59" s="22" t="str">
        <f>IF(AK29&gt;0,VLOOKUP(AK29,'[3]2010_HVAC'!$EY$7:$KA$83,98),"")</f>
        <v/>
      </c>
      <c r="AL59" s="22">
        <f>IF(AL29&gt;0,VLOOKUP(AL29,'[3]2010_HVAC'!$EY$7:$KA$83,98),"")</f>
        <v>6.7016571428571439</v>
      </c>
      <c r="AM59" s="22">
        <f>IF(AM29&gt;0,VLOOKUP(AM29,'[3]2010_HVAC'!$EY$7:$KA$83,98),"")</f>
        <v>27.428571428571427</v>
      </c>
      <c r="AN59" s="22" t="str">
        <f>IF(AN29&gt;0,VLOOKUP(AN29,'[3]2010_HVAC'!$EY$7:$KA$83,98),"")</f>
        <v/>
      </c>
      <c r="AO59" s="14">
        <f t="shared" si="66"/>
        <v>65222.217738224004</v>
      </c>
      <c r="AP59" s="23">
        <f>IF(AP29&gt;0,VLOOKUP(AP29,'[3]2010_Envelope'!$BH$6:$CR$128,27),"")</f>
        <v>12.19007272727273</v>
      </c>
      <c r="AQ59" s="23">
        <f>IF(AQ29&gt;0,VLOOKUP(AQ29,'[3]2010_Envelope'!$BH$6:$CR$128,27),"")</f>
        <v>40.243930505050493</v>
      </c>
      <c r="AR59" s="23">
        <f>IF(AR29&gt;0,VLOOKUP(AR29,'[3]2010_Envelope'!$BH$6:$CR$128,27),"")</f>
        <v>14.097260284502248</v>
      </c>
      <c r="AS59" s="23">
        <f>IF(AS29&gt;0,VLOOKUP(AS29,'[3]2010_Envelope'!$BH$6:$CR$128,27),"")</f>
        <v>86.23272727272726</v>
      </c>
      <c r="AT59" s="23">
        <f>IF(AT29&gt;0,VLOOKUP(AT29,'[3]2010_Envelope'!$BH$6:$CR$128,27),"")</f>
        <v>46.884644628099174</v>
      </c>
      <c r="AU59" s="23">
        <f>IF(AU29&gt;0,VLOOKUP(AU29,'[3]2010_Envelope'!$BH$6:$CR$128,27),"")</f>
        <v>53.185454545454547</v>
      </c>
      <c r="AV59" s="22" t="str">
        <f>IF(AV29&gt;0,VLOOKUP(AV29,'[3]2010_HVAC'!$EY$7:$KA$83,101),"")</f>
        <v/>
      </c>
      <c r="AW59" s="22" t="str">
        <f>IF(AW29&gt;0,VLOOKUP(AW29,'[3]2010_HVAC'!$EY$7:$KA$83,101),"")</f>
        <v/>
      </c>
      <c r="AX59" s="22" t="str">
        <f>IF(AX29&gt;0,VLOOKUP(AX29,'[3]2010_HVAC'!$EY$7:$KA$83,101),"")</f>
        <v/>
      </c>
      <c r="AY59" s="61">
        <f>VLOOKUP($C59,[1]Performance!$A$3:$K$36,6)</f>
        <v>2</v>
      </c>
      <c r="AZ59" s="61">
        <f t="shared" si="67"/>
        <v>103</v>
      </c>
      <c r="BA59" s="22">
        <f>IF(BA29&gt;0,VLOOKUP(BA29,'[3]2010_HVAC'!$EY$7:$KA$83,AZ59),"")</f>
        <v>22.828762245594142</v>
      </c>
      <c r="BB59" s="22" t="str">
        <f>IF(BB29&gt;0,VLOOKUP(BB29,'[3]2010_HVAC'!$EY$7:$KA$83,101),"")</f>
        <v/>
      </c>
      <c r="BC59" s="22" t="str">
        <f>IF(BC29&gt;0,VLOOKUP(BC29,'[3]2010_HVAC'!$EY$7:$KA$83,101),"")</f>
        <v/>
      </c>
      <c r="BD59" s="22">
        <f>IF(BD29&gt;0,VLOOKUP(BD29,'[3]2010_HVAC'!$EY$7:$KA$83,101),"")</f>
        <v>0.47385454545454547</v>
      </c>
      <c r="BE59" s="22">
        <f>IF(BE29&gt;0,VLOOKUP(BE29,'[3]2010_HVAC'!$EY$7:$KA$83,101),"")</f>
        <v>35.934890904699387</v>
      </c>
      <c r="BF59" s="22" t="str">
        <f>IF(BF29&gt;0,VLOOKUP(BF29,'[3]2010_HVAC'!$EY$7:$KA$83,101),"")</f>
        <v/>
      </c>
      <c r="BG59" s="14">
        <f t="shared" si="68"/>
        <v>308950.88168226602</v>
      </c>
      <c r="BH59" s="21">
        <f>IF($N59&gt;0,VLOOKUP($C59,[2]Berlin!$AB$7:$AN$40,$N59))/((IF($P59=1,'3 PlantsCodes'!$D$26,IF($P59=2,'3 PlantsCodes'!$D$27,IF($P59=3,'3 PlantsCodes'!$D$28,IF($P59=4,'3 PlantsCodes'!#REF!)))))*IF($R59=1,'3 PlantsCodes'!$D$31,IF(GE_Berlin!$R59=2,'3 PlantsCodes'!$D$32)))</f>
        <v>50.56033381594046</v>
      </c>
      <c r="BI59" s="21">
        <f>IF($O59&gt;0,VLOOKUP($C59,[2]Berlin!$AB$7:$AN$40,$O59),0)/(IF($Q59=1,'3 PlantsCodes'!$E$26,IF($Q59=3,'3 PlantsCodes'!$E$28,IF($Q59=4,'3 PlantsCodes'!$E$29,1)))*IF($R59=1,'3 PlantsCodes'!$E$31,IF($R59=2,'3 PlantsCodes'!$E$32)))</f>
        <v>0</v>
      </c>
      <c r="BJ59" s="21">
        <f>VLOOKUP($C59,[2]Berlin!$AB$6:$AZ$40,$T59)</f>
        <v>10.950793650793651</v>
      </c>
      <c r="BK59" s="21">
        <f>VLOOKUP($C59,[2]Berlin!$B$7:$Y$40,18)</f>
        <v>11.353794285713454</v>
      </c>
      <c r="BL59" s="21">
        <f>VLOOKUP($C59,[2]Berlin!$B$7:$AA$40,26)</f>
        <v>0.40279438535474998</v>
      </c>
      <c r="BM59" s="22">
        <f>IF($V59=1,-[4]SFH!$E$8,0)</f>
        <v>0</v>
      </c>
      <c r="BN59" s="63" t="s">
        <v>38</v>
      </c>
      <c r="BO59" s="21">
        <f>IF($N59&gt;0,VLOOKUP($C59,[1]Berlin!$AB$7:$AN$40,$N59))/((IF($P59=1,'3 PlantsCodes'!$D$26,IF($P59=2,'3 PlantsCodes'!$D$27,IF($P59=3,'3 PlantsCodes'!$D$28,IF($P59=4,'3 PlantsCodes'!D52)))))*IF($R59=1,'3 PlantsCodes'!$D$31,IF(GE_Berlin!$R59=2,'3 PlantsCodes'!$D$32)))</f>
        <v>53.898277113142264</v>
      </c>
      <c r="BP59" s="21">
        <f>IF($O59&gt;0,VLOOKUP($C59,[1]Berlin!$AB$7:$AN$40,$O59),0)/(IF($Q59=1,'3 PlantsCodes'!$E$26,IF($Q59=3,'3 PlantsCodes'!$E$28,IF($Q59=4,'3 PlantsCodes'!$E$29,1)))*IF($R59=1,'3 PlantsCodes'!$E$31,IF($R59=2,'3 PlantsCodes'!$E$32)))</f>
        <v>0</v>
      </c>
      <c r="BQ59" s="21">
        <f>VLOOKUP($C59,[1]Berlin!$AB$6:$AZ$40,$T59)</f>
        <v>17.37070707070707</v>
      </c>
      <c r="BR59" s="21">
        <f>VLOOKUP($C59,[1]Berlin!$B$7:$Y$40,18)</f>
        <v>11.676460606061633</v>
      </c>
      <c r="BS59" s="21">
        <f>VLOOKUP($C59,[1]Berlin!$B$7:$AA$40,26)</f>
        <v>0.37296765586406289</v>
      </c>
      <c r="BT59" s="22">
        <f>IF($V59=1,-[4]AB!$E$8,0)</f>
        <v>0</v>
      </c>
      <c r="BU59" s="63" t="s">
        <v>38</v>
      </c>
    </row>
    <row r="60" spans="1:73" ht="15" customHeight="1" x14ac:dyDescent="0.25">
      <c r="A60" s="195"/>
      <c r="B60" s="18">
        <v>25</v>
      </c>
      <c r="C60" s="26">
        <f t="shared" ref="C60:V60" si="73">IF(C30="","",C30)</f>
        <v>22</v>
      </c>
      <c r="D60" s="55" t="str">
        <f t="shared" si="73"/>
        <v/>
      </c>
      <c r="E60" s="55" t="str">
        <f t="shared" si="73"/>
        <v/>
      </c>
      <c r="F60" s="54" t="str">
        <f t="shared" si="73"/>
        <v/>
      </c>
      <c r="G60" s="54" t="str">
        <f t="shared" si="73"/>
        <v/>
      </c>
      <c r="H60" s="54">
        <f t="shared" si="73"/>
        <v>1</v>
      </c>
      <c r="I60" s="54">
        <f t="shared" si="73"/>
        <v>3</v>
      </c>
      <c r="J60" s="54">
        <f t="shared" si="73"/>
        <v>2</v>
      </c>
      <c r="K60" s="54">
        <f t="shared" si="73"/>
        <v>2</v>
      </c>
      <c r="L60" s="54">
        <f t="shared" si="73"/>
        <v>2</v>
      </c>
      <c r="M60" s="54">
        <f t="shared" si="73"/>
        <v>3222</v>
      </c>
      <c r="N60" s="54">
        <f t="shared" si="73"/>
        <v>4</v>
      </c>
      <c r="O60" s="54">
        <f t="shared" si="73"/>
        <v>0</v>
      </c>
      <c r="P60" s="54">
        <f t="shared" si="73"/>
        <v>2</v>
      </c>
      <c r="Q60" s="54">
        <f t="shared" si="73"/>
        <v>0</v>
      </c>
      <c r="R60" s="54">
        <f t="shared" si="73"/>
        <v>2</v>
      </c>
      <c r="S60" s="54" t="str">
        <f t="shared" si="73"/>
        <v>o</v>
      </c>
      <c r="T60" s="26">
        <f t="shared" si="73"/>
        <v>21</v>
      </c>
      <c r="U60" s="54">
        <f t="shared" si="73"/>
        <v>1</v>
      </c>
      <c r="V60" s="54">
        <f t="shared" si="73"/>
        <v>1</v>
      </c>
      <c r="W60" s="19"/>
      <c r="X60" s="23">
        <f>IF(X30&gt;0,VLOOKUP(X30,'[3]2010_Envelope'!$BH$6:$CR$128,26),"")</f>
        <v>16.70904642857143</v>
      </c>
      <c r="Y60" s="23">
        <f>IF(Y30&gt;0,VLOOKUP(Y30,'[3]2010_Envelope'!$BH$6:$CR$128,26),"")</f>
        <v>107.74514999999998</v>
      </c>
      <c r="Z60" s="23">
        <f>IF(Z30&gt;0,VLOOKUP(Z30,'[3]2010_Envelope'!$BH$6:$CR$128,26),"")</f>
        <v>20.809059100024285</v>
      </c>
      <c r="AA60" s="23">
        <f>IF(AA30&gt;0,VLOOKUP(AA30,'[3]2010_Envelope'!$BH$6:$CR$128,26),"")</f>
        <v>82.684285714285721</v>
      </c>
      <c r="AB60" s="23">
        <f>IF(AB30&gt;0,VLOOKUP(AB30,'[3]2010_Envelope'!$BH$6:$CR$128,26),"")</f>
        <v>56.554012987012996</v>
      </c>
      <c r="AC60" s="23">
        <f>IF(AC30&gt;0,VLOOKUP(AC30,'[3]2010_Envelope'!$BH$6:$CR$128,26),"")</f>
        <v>57.73885714285715</v>
      </c>
      <c r="AD60" s="22" t="str">
        <f>IF(AD30&gt;0,VLOOKUP(AD30,'[3]2010_HVAC'!$EY$7:$KA$83,98),"")</f>
        <v/>
      </c>
      <c r="AE60" s="22">
        <f>IF(AE30&gt;0,VLOOKUP(AE30,'[3]2010_HVAC'!$EY$7:$KA$83,98),"")</f>
        <v>12.000000000000002</v>
      </c>
      <c r="AF60" s="22" t="str">
        <f>IF(AF30&gt;0,VLOOKUP(AF30,'[3]2010_HVAC'!$EY$7:$KA$83,98),"")</f>
        <v/>
      </c>
      <c r="AG60" s="61">
        <f>VLOOKUP($C60,[2]Performance!$A$3:$K$36,6)</f>
        <v>2</v>
      </c>
      <c r="AH60" s="61">
        <f t="shared" si="65"/>
        <v>100</v>
      </c>
      <c r="AI60" s="22">
        <f>IF(AI30&gt;0,VLOOKUP(AI30,'[3]2010_HVAC'!$EY$7:$KA$83,AH60),"")</f>
        <v>20.656375638849198</v>
      </c>
      <c r="AJ60" s="22" t="str">
        <f>IF(AJ30&gt;0,VLOOKUP(AJ30,'[3]2010_HVAC'!$EY$7:$KA$83,98),"")</f>
        <v/>
      </c>
      <c r="AK60" s="22">
        <f>IF(AK30&gt;0,VLOOKUP(AK30,'[3]2010_HVAC'!$EY$7:$KA$83,98),"")</f>
        <v>107.19999999999999</v>
      </c>
      <c r="AL60" s="22">
        <f>IF(AL30&gt;0,VLOOKUP(AL30,'[3]2010_HVAC'!$EY$7:$KA$83,98),"")</f>
        <v>6.7016571428571439</v>
      </c>
      <c r="AM60" s="22">
        <f>IF(AM30&gt;0,VLOOKUP(AM30,'[3]2010_HVAC'!$EY$7:$KA$83,98),"")</f>
        <v>27.428571428571427</v>
      </c>
      <c r="AN60" s="22">
        <f>IF(AN30&gt;0,VLOOKUP(AN30,'[3]2010_HVAC'!$EY$7:$KA$83,98),"")</f>
        <v>52.743487987012976</v>
      </c>
      <c r="AO60" s="14">
        <f t="shared" si="66"/>
        <v>79655.870499805926</v>
      </c>
      <c r="AP60" s="23">
        <f>IF(AP30&gt;0,VLOOKUP(AP30,'[3]2010_Envelope'!$BH$6:$CR$128,27),"")</f>
        <v>8.0854818181818189</v>
      </c>
      <c r="AQ60" s="23">
        <f>IF(AQ30&gt;0,VLOOKUP(AQ30,'[3]2010_Envelope'!$BH$6:$CR$128,27),"")</f>
        <v>35.4195103030303</v>
      </c>
      <c r="AR60" s="23">
        <f>IF(AR30&gt;0,VLOOKUP(AR30,'[3]2010_Envelope'!$BH$6:$CR$128,27),"")</f>
        <v>10.069471631787321</v>
      </c>
      <c r="AS60" s="23">
        <f>IF(AS30&gt;0,VLOOKUP(AS30,'[3]2010_Envelope'!$BH$6:$CR$128,27),"")</f>
        <v>76.163636363636357</v>
      </c>
      <c r="AT60" s="23">
        <f>IF(AT30&gt;0,VLOOKUP(AT30,'[3]2010_Envelope'!$BH$6:$CR$128,27),"")</f>
        <v>46.884644628099174</v>
      </c>
      <c r="AU60" s="23">
        <f>IF(AU30&gt;0,VLOOKUP(AU30,'[3]2010_Envelope'!$BH$6:$CR$128,27),"")</f>
        <v>53.185454545454547</v>
      </c>
      <c r="AV60" s="22" t="str">
        <f>IF(AV30&gt;0,VLOOKUP(AV30,'[3]2010_HVAC'!$EY$7:$KA$83,101),"")</f>
        <v/>
      </c>
      <c r="AW60" s="22">
        <f>IF(AW30&gt;0,VLOOKUP(AW30,'[3]2010_HVAC'!$EY$7:$KA$83,101),"")</f>
        <v>13.505454545454548</v>
      </c>
      <c r="AX60" s="22" t="str">
        <f>IF(AX30&gt;0,VLOOKUP(AX30,'[3]2010_HVAC'!$EY$7:$KA$83,101),"")</f>
        <v/>
      </c>
      <c r="AY60" s="61">
        <f>VLOOKUP($C60,[1]Performance!$A$3:$K$36,6)</f>
        <v>2</v>
      </c>
      <c r="AZ60" s="61">
        <f t="shared" si="67"/>
        <v>103</v>
      </c>
      <c r="BA60" s="22">
        <f>IF(BA30&gt;0,VLOOKUP(BA30,'[3]2010_HVAC'!$EY$7:$KA$83,AZ60),"")</f>
        <v>13.682098619292912</v>
      </c>
      <c r="BB60" s="22" t="str">
        <f>IF(BB30&gt;0,VLOOKUP(BB30,'[3]2010_HVAC'!$EY$7:$KA$83,101),"")</f>
        <v/>
      </c>
      <c r="BC60" s="22">
        <f>IF(BC30&gt;0,VLOOKUP(BC30,'[3]2010_HVAC'!$EY$7:$KA$83,101),"")</f>
        <v>107.19999999999999</v>
      </c>
      <c r="BD60" s="22">
        <f>IF(BD30&gt;0,VLOOKUP(BD30,'[3]2010_HVAC'!$EY$7:$KA$83,101),"")</f>
        <v>0.47385454545454547</v>
      </c>
      <c r="BE60" s="22">
        <f>IF(BE30&gt;0,VLOOKUP(BE30,'[3]2010_HVAC'!$EY$7:$KA$83,101),"")</f>
        <v>35.934890904699387</v>
      </c>
      <c r="BF60" s="22">
        <f>IF(BF30&gt;0,VLOOKUP(BF30,'[3]2010_HVAC'!$EY$7:$KA$83,101),"")</f>
        <v>32.8181703030303</v>
      </c>
      <c r="BG60" s="14">
        <f t="shared" si="68"/>
        <v>429088.44152603997</v>
      </c>
      <c r="BH60" s="21">
        <f>IF($N60&gt;0,VLOOKUP($C60,[2]Berlin!$AB$7:$AN$40,$N60))/((IF($P60=1,'3 PlantsCodes'!$D$26,IF($P60=2,'3 PlantsCodes'!$D$27,IF($P60=3,'3 PlantsCodes'!$D$28,IF($P60=4,'3 PlantsCodes'!#REF!)))))*IF($R60=1,'3 PlantsCodes'!$D$31,IF(GE_Berlin!$R60=2,'3 PlantsCodes'!$D$32)))</f>
        <v>41.960606354168036</v>
      </c>
      <c r="BI60" s="21">
        <f>IF($O60&gt;0,VLOOKUP($C60,[2]Berlin!$AB$7:$AN$40,$O60),0)/(IF($Q60=1,'3 PlantsCodes'!$E$26,IF($Q60=3,'3 PlantsCodes'!$E$28,IF($Q60=4,'3 PlantsCodes'!$E$29,1)))*IF($R60=1,'3 PlantsCodes'!$E$31,IF($R60=2,'3 PlantsCodes'!$E$32)))</f>
        <v>0</v>
      </c>
      <c r="BJ60" s="21">
        <f>VLOOKUP($C60,[2]Berlin!$AB$6:$AZ$40,$T60)</f>
        <v>10.374436090225565</v>
      </c>
      <c r="BK60" s="21">
        <f>VLOOKUP($C60,[2]Berlin!$B$7:$Y$40,18)</f>
        <v>11.353794285713454</v>
      </c>
      <c r="BL60" s="21">
        <f>VLOOKUP($C60,[2]Berlin!$B$7:$AA$40,26)</f>
        <v>4.8366779426785609</v>
      </c>
      <c r="BM60" s="22">
        <f>IF($V60=1,-[4]SFH!$E$8,0)</f>
        <v>-15.228571428571428</v>
      </c>
      <c r="BN60" s="63" t="s">
        <v>38</v>
      </c>
      <c r="BO60" s="21">
        <f>IF($N60&gt;0,VLOOKUP($C60,[1]Berlin!$AB$7:$AN$40,$N60))/((IF($P60=1,'3 PlantsCodes'!$D$26,IF($P60=2,'3 PlantsCodes'!$D$27,IF($P60=3,'3 PlantsCodes'!$D$28,IF($P60=4,'3 PlantsCodes'!D53)))))*IF($R60=1,'3 PlantsCodes'!$D$31,IF(GE_Berlin!$R60=2,'3 PlantsCodes'!$D$32)))</f>
        <v>43.19558840563333</v>
      </c>
      <c r="BP60" s="21">
        <f>IF($O60&gt;0,VLOOKUP($C60,[1]Berlin!$AB$7:$AN$40,$O60),0)/(IF($Q60=1,'3 PlantsCodes'!$E$26,IF($Q60=3,'3 PlantsCodes'!$E$28,IF($Q60=4,'3 PlantsCodes'!$E$29,1)))*IF($R60=1,'3 PlantsCodes'!$E$31,IF($R60=2,'3 PlantsCodes'!$E$32)))</f>
        <v>0</v>
      </c>
      <c r="BQ60" s="21">
        <f>VLOOKUP($C60,[1]Berlin!$AB$6:$AZ$40,$T60)</f>
        <v>16.456459330143542</v>
      </c>
      <c r="BR60" s="21">
        <f>VLOOKUP($C60,[1]Berlin!$B$7:$Y$40,18)</f>
        <v>11.676460606061633</v>
      </c>
      <c r="BS60" s="21">
        <f>VLOOKUP($C60,[1]Berlin!$B$7:$AA$40,26)</f>
        <v>4.658578913170909</v>
      </c>
      <c r="BT60" s="22">
        <f>IF($V60=1,-[4]AB!$E$8,0)</f>
        <v>-9.6181818181818191</v>
      </c>
      <c r="BU60" s="63" t="s">
        <v>38</v>
      </c>
    </row>
    <row r="61" spans="1:73" ht="15" customHeight="1" x14ac:dyDescent="0.25">
      <c r="A61" s="195"/>
      <c r="B61" s="18">
        <v>26</v>
      </c>
      <c r="C61" s="26">
        <f t="shared" ref="C61:V61" si="74">IF(C31="","",C31)</f>
        <v>32</v>
      </c>
      <c r="D61" s="55" t="str">
        <f t="shared" si="74"/>
        <v/>
      </c>
      <c r="E61" s="55" t="str">
        <f t="shared" si="74"/>
        <v/>
      </c>
      <c r="F61" s="54" t="str">
        <f t="shared" si="74"/>
        <v/>
      </c>
      <c r="G61" s="54" t="str">
        <f t="shared" si="74"/>
        <v/>
      </c>
      <c r="H61" s="54">
        <f t="shared" si="74"/>
        <v>0</v>
      </c>
      <c r="I61" s="54">
        <f t="shared" si="74"/>
        <v>4</v>
      </c>
      <c r="J61" s="54">
        <f t="shared" si="74"/>
        <v>3</v>
      </c>
      <c r="K61" s="54">
        <f t="shared" si="74"/>
        <v>2</v>
      </c>
      <c r="L61" s="54">
        <f t="shared" si="74"/>
        <v>1</v>
      </c>
      <c r="M61" s="54">
        <f t="shared" si="74"/>
        <v>4321</v>
      </c>
      <c r="N61" s="54">
        <f t="shared" si="74"/>
        <v>8</v>
      </c>
      <c r="O61" s="54">
        <f t="shared" si="74"/>
        <v>0</v>
      </c>
      <c r="P61" s="54">
        <f t="shared" si="74"/>
        <v>1</v>
      </c>
      <c r="Q61" s="54">
        <f t="shared" si="74"/>
        <v>0</v>
      </c>
      <c r="R61" s="54">
        <f t="shared" si="74"/>
        <v>2</v>
      </c>
      <c r="S61" s="54" t="str">
        <f t="shared" si="74"/>
        <v>o</v>
      </c>
      <c r="T61" s="26">
        <f t="shared" si="74"/>
        <v>23</v>
      </c>
      <c r="U61" s="54">
        <f t="shared" si="74"/>
        <v>1</v>
      </c>
      <c r="V61" s="54">
        <f t="shared" si="74"/>
        <v>1</v>
      </c>
      <c r="W61" s="19"/>
      <c r="X61" s="23">
        <f>IF(X31&gt;0,VLOOKUP(X31,'[3]2010_Envelope'!$BH$6:$CR$128,26),"")</f>
        <v>25.191385714285715</v>
      </c>
      <c r="Y61" s="23">
        <f>IF(Y31&gt;0,VLOOKUP(Y31,'[3]2010_Envelope'!$BH$6:$CR$128,26),"")</f>
        <v>122.4209</v>
      </c>
      <c r="Z61" s="23">
        <f>IF(Z31&gt;0,VLOOKUP(Z31,'[3]2010_Envelope'!$BH$6:$CR$128,26),"")</f>
        <v>29.132682740033996</v>
      </c>
      <c r="AA61" s="23">
        <f>IF(AA31&gt;0,VLOOKUP(AA31,'[3]2010_Envelope'!$BH$6:$CR$128,26),"")</f>
        <v>93.615428571428566</v>
      </c>
      <c r="AB61" s="23">
        <f>IF(AB31&gt;0,VLOOKUP(AB31,'[3]2010_Envelope'!$BH$6:$CR$128,26),"")</f>
        <v>56.554012987012996</v>
      </c>
      <c r="AC61" s="23">
        <f>IF(AC31&gt;0,VLOOKUP(AC31,'[3]2010_Envelope'!$BH$6:$CR$128,26),"")</f>
        <v>57.73885714285715</v>
      </c>
      <c r="AD61" s="22" t="str">
        <f>IF(AD31&gt;0,VLOOKUP(AD31,'[3]2010_HVAC'!$EY$7:$KA$83,98),"")</f>
        <v/>
      </c>
      <c r="AE61" s="22" t="str">
        <f>IF(AE31&gt;0,VLOOKUP(AE31,'[3]2010_HVAC'!$EY$7:$KA$83,98),"")</f>
        <v/>
      </c>
      <c r="AF61" s="22" t="str">
        <f>IF(AF31&gt;0,VLOOKUP(AF31,'[3]2010_HVAC'!$EY$7:$KA$83,98),"")</f>
        <v/>
      </c>
      <c r="AG61" s="61">
        <f>VLOOKUP($C61,[2]Performance!$A$3:$K$36,6)</f>
        <v>2</v>
      </c>
      <c r="AH61" s="61">
        <f t="shared" si="65"/>
        <v>100</v>
      </c>
      <c r="AI61" s="22">
        <f>IF(AI31&gt;0,VLOOKUP(AI31,'[3]2010_HVAC'!$EY$7:$KA$83,AH61),"")</f>
        <v>70.886337122703054</v>
      </c>
      <c r="AJ61" s="22" t="str">
        <f>IF(AJ31&gt;0,VLOOKUP(AJ31,'[3]2010_HVAC'!$EY$7:$KA$83,98),"")</f>
        <v/>
      </c>
      <c r="AK61" s="22" t="str">
        <f>IF(AK31&gt;0,VLOOKUP(AK31,'[3]2010_HVAC'!$EY$7:$KA$83,98),"")</f>
        <v/>
      </c>
      <c r="AL61" s="22">
        <f>IF(AL31&gt;0,VLOOKUP(AL31,'[3]2010_HVAC'!$EY$7:$KA$83,98),"")</f>
        <v>6.7016571428571439</v>
      </c>
      <c r="AM61" s="22">
        <f>IF(AM31&gt;0,VLOOKUP(AM31,'[3]2010_HVAC'!$EY$7:$KA$83,98),"")</f>
        <v>27.428571428571427</v>
      </c>
      <c r="AN61" s="22">
        <f>IF(AN31&gt;0,VLOOKUP(AN31,'[3]2010_HVAC'!$EY$7:$KA$83,98),"")</f>
        <v>52.743487987012976</v>
      </c>
      <c r="AO61" s="14">
        <f t="shared" si="66"/>
        <v>75937.864917146813</v>
      </c>
      <c r="AP61" s="23">
        <f>IF(AP31&gt;0,VLOOKUP(AP31,'[3]2010_Envelope'!$BH$6:$CR$128,27),"")</f>
        <v>12.19007272727273</v>
      </c>
      <c r="AQ61" s="23">
        <f>IF(AQ31&gt;0,VLOOKUP(AQ31,'[3]2010_Envelope'!$BH$6:$CR$128,27),"")</f>
        <v>40.243930505050493</v>
      </c>
      <c r="AR61" s="23">
        <f>IF(AR31&gt;0,VLOOKUP(AR31,'[3]2010_Envelope'!$BH$6:$CR$128,27),"")</f>
        <v>14.097260284502248</v>
      </c>
      <c r="AS61" s="23">
        <f>IF(AS31&gt;0,VLOOKUP(AS31,'[3]2010_Envelope'!$BH$6:$CR$128,27),"")</f>
        <v>86.23272727272726</v>
      </c>
      <c r="AT61" s="23">
        <f>IF(AT31&gt;0,VLOOKUP(AT31,'[3]2010_Envelope'!$BH$6:$CR$128,27),"")</f>
        <v>46.884644628099174</v>
      </c>
      <c r="AU61" s="23">
        <f>IF(AU31&gt;0,VLOOKUP(AU31,'[3]2010_Envelope'!$BH$6:$CR$128,27),"")</f>
        <v>53.185454545454547</v>
      </c>
      <c r="AV61" s="22" t="str">
        <f>IF(AV31&gt;0,VLOOKUP(AV31,'[3]2010_HVAC'!$EY$7:$KA$83,101),"")</f>
        <v/>
      </c>
      <c r="AW61" s="22" t="str">
        <f>IF(AW31&gt;0,VLOOKUP(AW31,'[3]2010_HVAC'!$EY$7:$KA$83,101),"")</f>
        <v/>
      </c>
      <c r="AX61" s="22" t="str">
        <f>IF(AX31&gt;0,VLOOKUP(AX31,'[3]2010_HVAC'!$EY$7:$KA$83,101),"")</f>
        <v/>
      </c>
      <c r="AY61" s="61">
        <f>VLOOKUP($C61,[1]Performance!$A$3:$K$36,6)</f>
        <v>2</v>
      </c>
      <c r="AZ61" s="61">
        <f t="shared" si="67"/>
        <v>103</v>
      </c>
      <c r="BA61" s="22">
        <f>IF(BA31&gt;0,VLOOKUP(BA31,'[3]2010_HVAC'!$EY$7:$KA$83,AZ61),"")</f>
        <v>39.128981637355672</v>
      </c>
      <c r="BB61" s="22" t="str">
        <f>IF(BB31&gt;0,VLOOKUP(BB31,'[3]2010_HVAC'!$EY$7:$KA$83,101),"")</f>
        <v/>
      </c>
      <c r="BC61" s="22" t="str">
        <f>IF(BC31&gt;0,VLOOKUP(BC31,'[3]2010_HVAC'!$EY$7:$KA$83,101),"")</f>
        <v/>
      </c>
      <c r="BD61" s="22">
        <f>IF(BD31&gt;0,VLOOKUP(BD31,'[3]2010_HVAC'!$EY$7:$KA$83,101),"")</f>
        <v>0.47385454545454547</v>
      </c>
      <c r="BE61" s="22">
        <f>IF(BE31&gt;0,VLOOKUP(BE31,'[3]2010_HVAC'!$EY$7:$KA$83,101),"")</f>
        <v>35.934890904699387</v>
      </c>
      <c r="BF61" s="22">
        <f>IF(BF31&gt;0,VLOOKUP(BF31,'[3]2010_HVAC'!$EY$7:$KA$83,101),"")</f>
        <v>32.8181703030303</v>
      </c>
      <c r="BG61" s="14">
        <f t="shared" si="68"/>
        <v>357578.08748010988</v>
      </c>
      <c r="BH61" s="21">
        <f>IF($N61&gt;0,VLOOKUP($C61,[2]Berlin!$AB$7:$AN$40,$N61))/((IF($P61=1,'3 PlantsCodes'!$D$26,IF($P61=2,'3 PlantsCodes'!$D$27,IF($P61=3,'3 PlantsCodes'!$D$28,IF($P61=4,'3 PlantsCodes'!#REF!)))))*IF($R61=1,'3 PlantsCodes'!$D$31,IF(GE_Berlin!$R61=2,'3 PlantsCodes'!$D$32)))</f>
        <v>12.857316958195574</v>
      </c>
      <c r="BI61" s="21">
        <f>IF($O61&gt;0,VLOOKUP($C61,[2]Berlin!$AB$7:$AN$40,$O61),0)/(IF($Q61=1,'3 PlantsCodes'!$E$26,IF($Q61=3,'3 PlantsCodes'!$E$28,IF($Q61=4,'3 PlantsCodes'!$E$29,1)))*IF($R61=1,'3 PlantsCodes'!$E$31,IF($R61=2,'3 PlantsCodes'!$E$32)))</f>
        <v>0</v>
      </c>
      <c r="BJ61" s="21">
        <f>VLOOKUP($C61,[2]Berlin!$AB$6:$AZ$40,$T61)</f>
        <v>2.7847487206989014</v>
      </c>
      <c r="BK61" s="21">
        <f>VLOOKUP($C61,[2]Berlin!$B$7:$Y$40,18)</f>
        <v>11.353794285713454</v>
      </c>
      <c r="BL61" s="21">
        <f>VLOOKUP($C61,[2]Berlin!$B$7:$AA$40,26)</f>
        <v>0.40279438535474998</v>
      </c>
      <c r="BM61" s="22">
        <f>IF($V61=1,-[4]SFH!$E$8,0)</f>
        <v>-15.228571428571428</v>
      </c>
      <c r="BN61" s="63" t="s">
        <v>38</v>
      </c>
      <c r="BO61" s="21">
        <f>IF($N61&gt;0,VLOOKUP($C61,[1]Berlin!$AB$7:$AN$40,$N61))/((IF($P61=1,'3 PlantsCodes'!$D$26,IF($P61=2,'3 PlantsCodes'!$D$27,IF($P61=3,'3 PlantsCodes'!$D$28,IF($P61=4,'3 PlantsCodes'!D54)))))*IF($R61=1,'3 PlantsCodes'!$D$31,IF(GE_Berlin!$R61=2,'3 PlantsCodes'!$D$32)))</f>
        <v>13.580682140622704</v>
      </c>
      <c r="BP61" s="21">
        <f>IF($O61&gt;0,VLOOKUP($C61,[1]Berlin!$AB$7:$AN$40,$O61),0)/(IF($Q61=1,'3 PlantsCodes'!$E$26,IF($Q61=3,'3 PlantsCodes'!$E$28,IF($Q61=4,'3 PlantsCodes'!$E$29,1)))*IF($R61=1,'3 PlantsCodes'!$E$31,IF($R61=2,'3 PlantsCodes'!$E$32)))</f>
        <v>0</v>
      </c>
      <c r="BQ61" s="21">
        <f>VLOOKUP($C61,[1]Berlin!$AB$6:$AZ$40,$T61)</f>
        <v>4.3768755500278864</v>
      </c>
      <c r="BR61" s="21">
        <f>VLOOKUP($C61,[1]Berlin!$B$7:$Y$40,18)</f>
        <v>11.676460606061633</v>
      </c>
      <c r="BS61" s="21">
        <f>VLOOKUP($C61,[1]Berlin!$B$7:$AA$40,26)</f>
        <v>0.37296765586406289</v>
      </c>
      <c r="BT61" s="22">
        <f>IF($V61=1,-[4]AB!$E$8,0)</f>
        <v>-9.6181818181818191</v>
      </c>
      <c r="BU61" s="63" t="s">
        <v>38</v>
      </c>
    </row>
    <row r="62" spans="1:73" ht="15" customHeight="1" x14ac:dyDescent="0.25">
      <c r="A62" s="196"/>
      <c r="B62" s="18">
        <v>27</v>
      </c>
      <c r="C62" s="26" t="str">
        <f t="shared" ref="C62:V62" si="75">IF(C32="","",C32)</f>
        <v/>
      </c>
      <c r="D62" s="55" t="str">
        <f t="shared" si="75"/>
        <v/>
      </c>
      <c r="E62" s="55" t="str">
        <f t="shared" si="75"/>
        <v/>
      </c>
      <c r="F62" s="54" t="str">
        <f t="shared" si="75"/>
        <v/>
      </c>
      <c r="G62" s="54" t="str">
        <f t="shared" si="75"/>
        <v/>
      </c>
      <c r="H62" s="54" t="str">
        <f t="shared" si="75"/>
        <v/>
      </c>
      <c r="I62" s="54" t="str">
        <f t="shared" si="75"/>
        <v/>
      </c>
      <c r="J62" s="54" t="str">
        <f t="shared" si="75"/>
        <v/>
      </c>
      <c r="K62" s="54" t="str">
        <f t="shared" si="75"/>
        <v/>
      </c>
      <c r="L62" s="54" t="str">
        <f t="shared" si="75"/>
        <v/>
      </c>
      <c r="M62" s="54" t="str">
        <f t="shared" si="75"/>
        <v/>
      </c>
      <c r="N62" s="54" t="str">
        <f t="shared" si="75"/>
        <v/>
      </c>
      <c r="O62" s="54" t="str">
        <f t="shared" si="75"/>
        <v/>
      </c>
      <c r="P62" s="54" t="str">
        <f t="shared" si="75"/>
        <v/>
      </c>
      <c r="Q62" s="54" t="str">
        <f t="shared" si="75"/>
        <v/>
      </c>
      <c r="R62" s="54" t="str">
        <f t="shared" si="75"/>
        <v/>
      </c>
      <c r="S62" s="54" t="str">
        <f t="shared" si="75"/>
        <v/>
      </c>
      <c r="T62" s="26" t="str">
        <f t="shared" si="75"/>
        <v/>
      </c>
      <c r="U62" s="54" t="str">
        <f t="shared" si="75"/>
        <v/>
      </c>
      <c r="V62" s="54" t="str">
        <f t="shared" si="75"/>
        <v/>
      </c>
      <c r="W62" s="8"/>
      <c r="X62" s="23" t="e">
        <f>IF(X32&gt;0,VLOOKUP(X32,'[3]2010_Envelope'!$BH$6:$CR$128,26),"")</f>
        <v>#N/A</v>
      </c>
      <c r="Y62" s="23" t="e">
        <f>IF(Y32&gt;0,VLOOKUP(Y32,'[3]2010_Envelope'!$BH$6:$CR$128,26),"")</f>
        <v>#N/A</v>
      </c>
      <c r="Z62" s="23" t="e">
        <f>IF(Z32&gt;0,VLOOKUP(Z32,'[3]2010_Envelope'!$BH$6:$CR$128,26),"")</f>
        <v>#N/A</v>
      </c>
      <c r="AA62" s="23" t="e">
        <f>IF(AA32&gt;0,VLOOKUP(AA32,'[3]2010_Envelope'!$BH$6:$CR$128,26),"")</f>
        <v>#N/A</v>
      </c>
      <c r="AB62" s="23" t="e">
        <f>IF(AB32&gt;0,VLOOKUP(AB32,'[3]2010_Envelope'!$BH$6:$CR$128,26),"")</f>
        <v>#N/A</v>
      </c>
      <c r="AC62" s="23" t="e">
        <f>IF(AC32&gt;0,VLOOKUP(AC32,'[3]2010_Envelope'!$BH$6:$CR$128,26),"")</f>
        <v>#N/A</v>
      </c>
      <c r="AD62" s="22" t="str">
        <f>IF(AD32&gt;0,VLOOKUP(AD32,'[3]2010_HVAC'!$EY$7:$KA$83,98),"")</f>
        <v/>
      </c>
      <c r="AE62" s="22" t="str">
        <f>IF(AE32&gt;0,VLOOKUP(AE32,'[3]2010_HVAC'!$EY$7:$KA$83,98),"")</f>
        <v/>
      </c>
      <c r="AF62" s="22" t="str">
        <f>IF(AF32&gt;0,VLOOKUP(AF32,'[3]2010_HVAC'!$EY$7:$KA$83,98),"")</f>
        <v/>
      </c>
      <c r="AG62" s="61" t="e">
        <f>VLOOKUP($C62,[2]Performance!$A$3:$K$36,6)</f>
        <v>#N/A</v>
      </c>
      <c r="AH62" s="61" t="e">
        <f t="shared" si="65"/>
        <v>#N/A</v>
      </c>
      <c r="AI62" s="22" t="str">
        <f>IF(AI32&gt;0,VLOOKUP(AI32,'[3]2010_HVAC'!$EY$7:$KA$83,AH62),"")</f>
        <v/>
      </c>
      <c r="AJ62" s="22" t="str">
        <f>IF(AJ32&gt;0,VLOOKUP(AJ32,'[3]2010_HVAC'!$EY$7:$KA$83,98),"")</f>
        <v/>
      </c>
      <c r="AK62" s="22" t="str">
        <f>IF(AK32&gt;0,VLOOKUP(AK32,'[3]2010_HVAC'!$EY$7:$KA$83,98),"")</f>
        <v/>
      </c>
      <c r="AL62" s="22" t="e">
        <f>IF(AL32&gt;0,VLOOKUP(AL32,'[3]2010_HVAC'!$EY$7:$KA$83,98),"")</f>
        <v>#N/A</v>
      </c>
      <c r="AM62" s="22" t="str">
        <f>IF(AM32&gt;0,VLOOKUP(AM32,'[3]2010_HVAC'!$EY$7:$KA$83,98),"")</f>
        <v/>
      </c>
      <c r="AN62" s="22" t="str">
        <f>IF(AN32&gt;0,VLOOKUP(AN32,'[3]2010_HVAC'!$EY$7:$KA$83,98),"")</f>
        <v/>
      </c>
      <c r="AO62" s="14" t="e">
        <f t="shared" si="66"/>
        <v>#N/A</v>
      </c>
      <c r="AP62" s="23" t="e">
        <f>IF(AP32&gt;0,VLOOKUP(AP32,'[3]2010_Envelope'!$BH$6:$CR$128,27),"")</f>
        <v>#N/A</v>
      </c>
      <c r="AQ62" s="23" t="e">
        <f>IF(AQ32&gt;0,VLOOKUP(AQ32,'[3]2010_Envelope'!$BH$6:$CR$128,27),"")</f>
        <v>#N/A</v>
      </c>
      <c r="AR62" s="23" t="e">
        <f>IF(AR32&gt;0,VLOOKUP(AR32,'[3]2010_Envelope'!$BH$6:$CR$128,27),"")</f>
        <v>#N/A</v>
      </c>
      <c r="AS62" s="23" t="e">
        <f>IF(AS32&gt;0,VLOOKUP(AS32,'[3]2010_Envelope'!$BH$6:$CR$128,27),"")</f>
        <v>#N/A</v>
      </c>
      <c r="AT62" s="23" t="e">
        <f>IF(AT32&gt;0,VLOOKUP(AT32,'[3]2010_Envelope'!$BH$6:$CR$128,27),"")</f>
        <v>#N/A</v>
      </c>
      <c r="AU62" s="23" t="e">
        <f>IF(AU32&gt;0,VLOOKUP(AU32,'[3]2010_Envelope'!$BH$6:$CR$128,27),"")</f>
        <v>#N/A</v>
      </c>
      <c r="AV62" s="22" t="str">
        <f>IF(AV32&gt;0,VLOOKUP(AV32,'[3]2010_HVAC'!$EY$7:$KA$83,101),"")</f>
        <v/>
      </c>
      <c r="AW62" s="22" t="str">
        <f>IF(AW32&gt;0,VLOOKUP(AW32,'[3]2010_HVAC'!$EY$7:$KA$83,101),"")</f>
        <v/>
      </c>
      <c r="AX62" s="22" t="str">
        <f>IF(AX32&gt;0,VLOOKUP(AX32,'[3]2010_HVAC'!$EY$7:$KA$83,101),"")</f>
        <v/>
      </c>
      <c r="AY62" s="61" t="e">
        <f>VLOOKUP($C62,[1]Performance!$A$3:$K$36,6)</f>
        <v>#N/A</v>
      </c>
      <c r="AZ62" s="61" t="e">
        <f t="shared" si="67"/>
        <v>#N/A</v>
      </c>
      <c r="BA62" s="22" t="str">
        <f>IF(BA32&gt;0,VLOOKUP(BA32,'[3]2010_HVAC'!$EY$7:$KA$83,AZ62),"")</f>
        <v/>
      </c>
      <c r="BB62" s="22" t="str">
        <f>IF(BB32&gt;0,VLOOKUP(BB32,'[3]2010_HVAC'!$EY$7:$KA$83,101),"")</f>
        <v/>
      </c>
      <c r="BC62" s="22" t="str">
        <f>IF(BC32&gt;0,VLOOKUP(BC32,'[3]2010_HVAC'!$EY$7:$KA$83,101),"")</f>
        <v/>
      </c>
      <c r="BD62" s="22" t="e">
        <f>IF(BD32&gt;0,VLOOKUP(BD32,'[3]2010_HVAC'!$EY$7:$KA$83,101),"")</f>
        <v>#N/A</v>
      </c>
      <c r="BE62" s="22" t="str">
        <f>IF(BE32&gt;0,VLOOKUP(BE32,'[3]2010_HVAC'!$EY$7:$KA$83,101),"")</f>
        <v/>
      </c>
      <c r="BF62" s="22" t="str">
        <f>IF(BF32&gt;0,VLOOKUP(BF32,'[3]2010_HVAC'!$EY$7:$KA$83,101),"")</f>
        <v/>
      </c>
      <c r="BG62" s="14" t="e">
        <f t="shared" si="68"/>
        <v>#N/A</v>
      </c>
      <c r="BH62" s="21" t="e">
        <f>IF($N62&gt;0,VLOOKUP($C62,[2]Berlin!$AB$7:$AN$40,$N62))/((IF($P62=1,'3 PlantsCodes'!$D$26,IF($P62=2,'3 PlantsCodes'!$D$27,IF($P62=3,'3 PlantsCodes'!$D$28,IF($P62=4,'3 PlantsCodes'!#REF!)))))*IF($R62=1,'3 PlantsCodes'!$D$31,IF(GE_Berlin!$R62=2,'3 PlantsCodes'!$D$32)))</f>
        <v>#N/A</v>
      </c>
      <c r="BI62" s="21" t="e">
        <f>IF($O62&gt;0,VLOOKUP($C62,[2]Berlin!$AB$7:$AN$40,$O62),0)/(IF($Q62=1,'3 PlantsCodes'!$E$26,IF($Q62=3,'3 PlantsCodes'!$E$28,IF($Q62=4,'3 PlantsCodes'!$E$29,1)))*IF($R62=1,'3 PlantsCodes'!$E$31,IF($R62=2,'3 PlantsCodes'!$E$32)))</f>
        <v>#N/A</v>
      </c>
      <c r="BJ62" s="21" t="e">
        <f>VLOOKUP($C62,[2]Berlin!$AB$6:$AZ$40,$T62)</f>
        <v>#N/A</v>
      </c>
      <c r="BK62" s="21" t="e">
        <f>VLOOKUP($C62,[2]Berlin!$B$7:$Y$40,18)</f>
        <v>#N/A</v>
      </c>
      <c r="BL62" s="21" t="e">
        <f>VLOOKUP($C62,[2]Berlin!$B$7:$AA$40,26)</f>
        <v>#N/A</v>
      </c>
      <c r="BM62" s="22">
        <f>IF($V62=1,-[4]SFH!$E$8,0)</f>
        <v>0</v>
      </c>
      <c r="BN62" s="63" t="s">
        <v>38</v>
      </c>
      <c r="BO62" s="21" t="e">
        <f>IF($N62&gt;0,VLOOKUP($C62,[1]Berlin!$AB$7:$AN$40,$N62))/((IF($P62=1,'3 PlantsCodes'!$D$26,IF($P62=2,'3 PlantsCodes'!$D$27,IF($P62=3,'3 PlantsCodes'!$D$28,IF($P62=4,'3 PlantsCodes'!D55)))))*IF($R62=1,'3 PlantsCodes'!$D$31,IF(GE_Berlin!$R62=2,'3 PlantsCodes'!$D$32)))</f>
        <v>#N/A</v>
      </c>
      <c r="BP62" s="21" t="e">
        <f>IF($O62&gt;0,VLOOKUP($C62,[1]Berlin!$AB$7:$AN$40,$O62),0)/(IF($Q62=1,'3 PlantsCodes'!$E$26,IF($Q62=3,'3 PlantsCodes'!$E$28,IF($Q62=4,'3 PlantsCodes'!$E$29,1)))*IF($R62=1,'3 PlantsCodes'!$E$31,IF($R62=2,'3 PlantsCodes'!$E$32)))</f>
        <v>#N/A</v>
      </c>
      <c r="BQ62" s="21" t="e">
        <f>VLOOKUP($C62,[1]Berlin!$AB$6:$AZ$40,$T62)</f>
        <v>#N/A</v>
      </c>
      <c r="BR62" s="21" t="e">
        <f>VLOOKUP($C62,[1]Berlin!$B$7:$Y$40,18)</f>
        <v>#N/A</v>
      </c>
      <c r="BS62" s="21" t="e">
        <f>VLOOKUP($C62,[1]Berlin!$B$7:$AA$40,26)</f>
        <v>#N/A</v>
      </c>
      <c r="BT62" s="22">
        <f>IF($V62=1,-[4]AB!$E$8,0)</f>
        <v>0</v>
      </c>
      <c r="BU62" s="63" t="s">
        <v>38</v>
      </c>
    </row>
    <row r="64" spans="1:73" ht="15.75" thickBot="1" x14ac:dyDescent="0.3"/>
    <row r="65" spans="1:73" ht="59.25" customHeight="1" thickBot="1" x14ac:dyDescent="0.3">
      <c r="A65" s="56"/>
      <c r="B65" s="169" t="s">
        <v>32</v>
      </c>
      <c r="C65" s="170"/>
      <c r="D65" s="170"/>
      <c r="E65" s="170"/>
      <c r="F65" s="170"/>
      <c r="G65" s="170"/>
      <c r="H65" s="170"/>
      <c r="I65" s="170"/>
      <c r="J65" s="170"/>
      <c r="K65" s="170"/>
      <c r="L65" s="170"/>
      <c r="M65" s="170"/>
      <c r="N65" s="170"/>
      <c r="O65" s="170"/>
      <c r="P65" s="170"/>
      <c r="Q65" s="170"/>
      <c r="R65" s="170"/>
      <c r="S65" s="170"/>
      <c r="T65" s="170"/>
      <c r="U65" s="170"/>
      <c r="V65" s="170"/>
      <c r="W65" s="171"/>
      <c r="X65" s="172" t="s">
        <v>7</v>
      </c>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4"/>
      <c r="BH65" s="172" t="s">
        <v>52</v>
      </c>
      <c r="BI65" s="182"/>
      <c r="BJ65" s="182"/>
      <c r="BK65" s="182"/>
      <c r="BL65" s="182"/>
      <c r="BM65" s="182"/>
      <c r="BN65" s="182"/>
      <c r="BO65" s="182"/>
      <c r="BP65" s="182"/>
      <c r="BQ65" s="182"/>
      <c r="BR65" s="182"/>
      <c r="BS65" s="182"/>
      <c r="BT65" s="182"/>
      <c r="BU65" s="183"/>
    </row>
    <row r="66" spans="1:73" ht="15.75" thickBot="1" x14ac:dyDescent="0.3">
      <c r="A66" s="185" t="s">
        <v>0</v>
      </c>
      <c r="B66" s="2" t="s">
        <v>1</v>
      </c>
      <c r="C66" s="119"/>
      <c r="D66" s="178" t="s">
        <v>50</v>
      </c>
      <c r="E66" s="179"/>
      <c r="F66" s="179"/>
      <c r="G66" s="179"/>
      <c r="H66" s="180"/>
      <c r="I66" s="180"/>
      <c r="J66" s="180"/>
      <c r="K66" s="180"/>
      <c r="L66" s="180"/>
      <c r="M66" s="180"/>
      <c r="N66" s="180"/>
      <c r="O66" s="180"/>
      <c r="P66" s="180"/>
      <c r="Q66" s="180"/>
      <c r="R66" s="180"/>
      <c r="S66" s="180"/>
      <c r="T66" s="180"/>
      <c r="U66" s="180"/>
      <c r="V66" s="181"/>
      <c r="W66" s="3"/>
      <c r="X66" s="175" t="s">
        <v>22</v>
      </c>
      <c r="Y66" s="176"/>
      <c r="Z66" s="176"/>
      <c r="AA66" s="176"/>
      <c r="AB66" s="176"/>
      <c r="AC66" s="176"/>
      <c r="AD66" s="176"/>
      <c r="AE66" s="176"/>
      <c r="AF66" s="176"/>
      <c r="AG66" s="176"/>
      <c r="AH66" s="176"/>
      <c r="AI66" s="176"/>
      <c r="AJ66" s="176"/>
      <c r="AK66" s="176"/>
      <c r="AL66" s="176"/>
      <c r="AM66" s="176"/>
      <c r="AN66" s="177"/>
      <c r="AO66" s="4" t="s">
        <v>2</v>
      </c>
      <c r="AP66" s="175" t="s">
        <v>9</v>
      </c>
      <c r="AQ66" s="176"/>
      <c r="AR66" s="176"/>
      <c r="AS66" s="176"/>
      <c r="AT66" s="176"/>
      <c r="AU66" s="176"/>
      <c r="AV66" s="176"/>
      <c r="AW66" s="176"/>
      <c r="AX66" s="176"/>
      <c r="AY66" s="176"/>
      <c r="AZ66" s="176"/>
      <c r="BA66" s="176"/>
      <c r="BB66" s="176"/>
      <c r="BC66" s="176"/>
      <c r="BD66" s="176"/>
      <c r="BE66" s="176"/>
      <c r="BF66" s="177"/>
      <c r="BG66" s="4" t="s">
        <v>3</v>
      </c>
      <c r="BH66" s="178"/>
      <c r="BI66" s="179"/>
      <c r="BJ66" s="179"/>
      <c r="BK66" s="179"/>
      <c r="BL66" s="179"/>
      <c r="BM66" s="184"/>
      <c r="BN66" s="4" t="s">
        <v>2</v>
      </c>
      <c r="BO66" s="178"/>
      <c r="BP66" s="179"/>
      <c r="BQ66" s="179"/>
      <c r="BR66" s="179"/>
      <c r="BS66" s="179"/>
      <c r="BT66" s="179"/>
      <c r="BU66" s="4" t="s">
        <v>3</v>
      </c>
    </row>
    <row r="67" spans="1:73" ht="31.5" thickTop="1" thickBot="1" x14ac:dyDescent="0.3">
      <c r="A67" s="186"/>
      <c r="B67" s="9"/>
      <c r="C67" s="9" t="s">
        <v>51</v>
      </c>
      <c r="D67" s="9" t="s">
        <v>47</v>
      </c>
      <c r="E67" s="9" t="s">
        <v>48</v>
      </c>
      <c r="F67" s="9" t="s">
        <v>49</v>
      </c>
      <c r="G67" s="9" t="s">
        <v>24</v>
      </c>
      <c r="H67" s="9" t="s">
        <v>13</v>
      </c>
      <c r="I67" s="9" t="s">
        <v>19</v>
      </c>
      <c r="J67" s="9" t="s">
        <v>12</v>
      </c>
      <c r="K67" s="9" t="s">
        <v>34</v>
      </c>
      <c r="L67" s="9" t="s">
        <v>13</v>
      </c>
      <c r="M67" s="9"/>
      <c r="N67" s="9" t="s">
        <v>17</v>
      </c>
      <c r="O67" s="9" t="s">
        <v>18</v>
      </c>
      <c r="P67" s="9" t="s">
        <v>53</v>
      </c>
      <c r="Q67" s="9" t="s">
        <v>54</v>
      </c>
      <c r="R67" s="9" t="s">
        <v>34</v>
      </c>
      <c r="S67" s="9" t="s">
        <v>24</v>
      </c>
      <c r="T67" s="47" t="s">
        <v>20</v>
      </c>
      <c r="U67" s="47" t="s">
        <v>92</v>
      </c>
      <c r="V67" s="47" t="s">
        <v>93</v>
      </c>
      <c r="W67" s="10"/>
      <c r="X67" s="13" t="s">
        <v>11</v>
      </c>
      <c r="Y67" s="13" t="s">
        <v>12</v>
      </c>
      <c r="Z67" s="13" t="s">
        <v>14</v>
      </c>
      <c r="AA67" s="13" t="s">
        <v>15</v>
      </c>
      <c r="AB67" s="13" t="s">
        <v>21</v>
      </c>
      <c r="AC67" s="13" t="s">
        <v>23</v>
      </c>
      <c r="AD67" s="13" t="s">
        <v>100</v>
      </c>
      <c r="AE67" s="13" t="s">
        <v>101</v>
      </c>
      <c r="AF67" s="13" t="s">
        <v>24</v>
      </c>
      <c r="AG67" s="13" t="s">
        <v>38</v>
      </c>
      <c r="AH67" s="13" t="s">
        <v>38</v>
      </c>
      <c r="AI67" s="13" t="s">
        <v>17</v>
      </c>
      <c r="AJ67" s="13" t="s">
        <v>18</v>
      </c>
      <c r="AK67" s="13" t="s">
        <v>19</v>
      </c>
      <c r="AL67" s="13" t="s">
        <v>102</v>
      </c>
      <c r="AM67" s="13" t="s">
        <v>99</v>
      </c>
      <c r="AN67" s="13" t="s">
        <v>16</v>
      </c>
      <c r="AO67" s="16">
        <v>140</v>
      </c>
      <c r="AP67" s="13" t="s">
        <v>11</v>
      </c>
      <c r="AQ67" s="13" t="s">
        <v>12</v>
      </c>
      <c r="AR67" s="13" t="s">
        <v>14</v>
      </c>
      <c r="AS67" s="13" t="s">
        <v>15</v>
      </c>
      <c r="AT67" s="13" t="s">
        <v>21</v>
      </c>
      <c r="AU67" s="13" t="s">
        <v>23</v>
      </c>
      <c r="AV67" s="13" t="s">
        <v>100</v>
      </c>
      <c r="AW67" s="13" t="s">
        <v>101</v>
      </c>
      <c r="AX67" s="13" t="s">
        <v>24</v>
      </c>
      <c r="AY67" s="13" t="s">
        <v>38</v>
      </c>
      <c r="AZ67" s="13" t="s">
        <v>38</v>
      </c>
      <c r="BA67" s="13" t="s">
        <v>17</v>
      </c>
      <c r="BB67" s="13" t="s">
        <v>18</v>
      </c>
      <c r="BC67" s="13" t="s">
        <v>19</v>
      </c>
      <c r="BD67" s="13" t="s">
        <v>102</v>
      </c>
      <c r="BE67" s="13" t="s">
        <v>99</v>
      </c>
      <c r="BF67" s="13" t="s">
        <v>16</v>
      </c>
      <c r="BG67" s="16">
        <v>990</v>
      </c>
      <c r="BH67" s="16" t="s">
        <v>33</v>
      </c>
      <c r="BI67" s="16" t="s">
        <v>34</v>
      </c>
      <c r="BJ67" s="16" t="s">
        <v>20</v>
      </c>
      <c r="BK67" s="16" t="s">
        <v>24</v>
      </c>
      <c r="BL67" s="16" t="s">
        <v>35</v>
      </c>
      <c r="BM67" s="16" t="s">
        <v>36</v>
      </c>
      <c r="BN67" s="16">
        <v>140</v>
      </c>
      <c r="BO67" s="16" t="s">
        <v>33</v>
      </c>
      <c r="BP67" s="16" t="s">
        <v>34</v>
      </c>
      <c r="BQ67" s="16" t="s">
        <v>20</v>
      </c>
      <c r="BR67" s="16" t="s">
        <v>24</v>
      </c>
      <c r="BS67" s="16" t="s">
        <v>35</v>
      </c>
      <c r="BT67" s="16" t="s">
        <v>36</v>
      </c>
      <c r="BU67" s="16">
        <v>990</v>
      </c>
    </row>
    <row r="68" spans="1:73" x14ac:dyDescent="0.25">
      <c r="A68" s="194">
        <v>2020</v>
      </c>
      <c r="B68" s="17">
        <v>1</v>
      </c>
      <c r="C68" s="58">
        <f>VLOOKUP(M68,[1]aux!$A$2:$B$35,2)</f>
        <v>1</v>
      </c>
      <c r="D68" s="54" t="s">
        <v>38</v>
      </c>
      <c r="E68" s="54" t="s">
        <v>42</v>
      </c>
      <c r="F68" s="54" t="s">
        <v>42</v>
      </c>
      <c r="G68" s="54" t="s">
        <v>42</v>
      </c>
      <c r="H68" s="54">
        <v>0</v>
      </c>
      <c r="I68" s="54">
        <f>IF(D68="-",1,IF(D68="o",2,IF(D68="o+",3,IF(D68="+",4))))</f>
        <v>1</v>
      </c>
      <c r="J68" s="54">
        <f>IF(E68="o",1,IF(E68="o+",2,IF(E68="+",3)))</f>
        <v>1</v>
      </c>
      <c r="K68" s="54">
        <f>IF(F68="o",1,IF(F68="+",2))</f>
        <v>1</v>
      </c>
      <c r="L68" s="54">
        <f>IF(H68=0,1,IF(H68=1,2))</f>
        <v>1</v>
      </c>
      <c r="M68" s="54">
        <f>I68*1000+J68*100+K68*10+L68*1</f>
        <v>1111</v>
      </c>
      <c r="N68" s="54">
        <v>2</v>
      </c>
      <c r="O68" s="54">
        <v>0</v>
      </c>
      <c r="P68" s="54">
        <v>2</v>
      </c>
      <c r="Q68" s="54">
        <v>0</v>
      </c>
      <c r="R68" s="54">
        <v>1</v>
      </c>
      <c r="S68" s="54" t="s">
        <v>42</v>
      </c>
      <c r="T68" s="26">
        <f>IF(U68=0,IF(OR(N68=2,N68=3),14,IF(N68=7,16,IF(N68=8,17,IF(N68=9,18,IF(N68=10,19,15))))),IF(U68=1,IF(OR(N68=2,N68=3),20,IF(N68=7,22,IF(N68=8,23,IF(N68=9,24,IF(N68=10,25,21)))))))</f>
        <v>14</v>
      </c>
      <c r="U68" s="54">
        <v>0</v>
      </c>
      <c r="V68" s="54">
        <v>0</v>
      </c>
      <c r="W68" s="7"/>
      <c r="X68" s="11">
        <f>VLOOKUP($C68,[2]Berlin!$BB$7:$BK$40,5)</f>
        <v>1</v>
      </c>
      <c r="Y68" s="11">
        <f>VLOOKUP($C68,[2]Berlin!$BB$7:$BK$40,6)</f>
        <v>23</v>
      </c>
      <c r="Z68" s="11">
        <f>VLOOKUP($C68,[2]Berlin!$BB$7:$BK$40,7)</f>
        <v>0</v>
      </c>
      <c r="AA68" s="11">
        <f>VLOOKUP($C68,[2]Berlin!$BB$7:$BK$40,8)</f>
        <v>80</v>
      </c>
      <c r="AB68" s="11">
        <f>VLOOKUP($C68,[2]Berlin!$BB$7:$BK$40,9)</f>
        <v>0</v>
      </c>
      <c r="AC68" s="11">
        <f>VLOOKUP($C68,[2]Berlin!$BB$7:$BK$40,10)</f>
        <v>102</v>
      </c>
      <c r="AD68" s="12">
        <f>IF($H68=1,169,0)</f>
        <v>0</v>
      </c>
      <c r="AE68" s="12">
        <f>IF($H68=1,167,0)</f>
        <v>0</v>
      </c>
      <c r="AF68" s="12">
        <v>0</v>
      </c>
      <c r="AG68" s="12" t="s">
        <v>38</v>
      </c>
      <c r="AH68" s="12" t="s">
        <v>38</v>
      </c>
      <c r="AI68" s="12">
        <f>IF($N68=2,145,IF($N68=3,118,IF(OR($N68=4,$N68=5,$N68=6),121,IF($N68=7,127,IF($N68=8,133,IF($N68=9,136,IF($N68=10,189,0)))))))</f>
        <v>145</v>
      </c>
      <c r="AJ68" s="12">
        <v>0</v>
      </c>
      <c r="AK68" s="12">
        <f>IF($P68=1,148,IF($P68=2,152,IF($P68=3,154,IF($P68=4,156,0))))</f>
        <v>152</v>
      </c>
      <c r="AL68" s="12">
        <f>IF($R68=1,160,IF($R68=2,162))</f>
        <v>160</v>
      </c>
      <c r="AM68" s="12">
        <f>IF($U68=1,185,0)</f>
        <v>0</v>
      </c>
      <c r="AN68" s="12">
        <f>IF($V68=1,184,0)</f>
        <v>0</v>
      </c>
      <c r="AO68" s="14">
        <f t="shared" ref="AO68:AO94" si="76">AO98/$AO$5</f>
        <v>248.53900904176038</v>
      </c>
      <c r="AP68" s="11">
        <f>VLOOKUP($C68,[1]Berlin!$BB$7:$BK$40,5)</f>
        <v>1</v>
      </c>
      <c r="AQ68" s="11">
        <f>VLOOKUP($C68,[1]Berlin!$BB$7:$BK$40,6)</f>
        <v>23</v>
      </c>
      <c r="AR68" s="11">
        <f>VLOOKUP($C68,[1]Berlin!$BB$7:$BK$40,7)</f>
        <v>0</v>
      </c>
      <c r="AS68" s="11">
        <f>VLOOKUP($C68,[1]Berlin!$BB$7:$BK$40,8)</f>
        <v>81</v>
      </c>
      <c r="AT68" s="11">
        <f>VLOOKUP($C68,[1]Berlin!$BB$7:$BK$40,9)</f>
        <v>0</v>
      </c>
      <c r="AU68" s="11">
        <f>VLOOKUP($C68,[1]Berlin!$BB$7:$BK$40,10)</f>
        <v>103</v>
      </c>
      <c r="AV68" s="12">
        <f>IF($H68=1,170,0)</f>
        <v>0</v>
      </c>
      <c r="AW68" s="12">
        <f>IF($H68=1,168,0)</f>
        <v>0</v>
      </c>
      <c r="AX68" s="12">
        <v>0</v>
      </c>
      <c r="AY68" s="12" t="s">
        <v>38</v>
      </c>
      <c r="AZ68" s="12" t="s">
        <v>38</v>
      </c>
      <c r="BA68" s="12">
        <f>IF($N68=2,146,IF($N68=3,119,IF(OR($N68=4,$N68=5,$N68=6),122,IF($N68=7,128,IF($N68=8,134,IF($N68=9,138,IF($N68=10,190,0)))))))</f>
        <v>146</v>
      </c>
      <c r="BB68" s="12">
        <v>0</v>
      </c>
      <c r="BC68" s="12">
        <f>IF($P68=1,149,IF($P68=2,153,IF($P68=3,155,IF($P68=4,157,0))))</f>
        <v>153</v>
      </c>
      <c r="BD68" s="12">
        <f>IF($R68=1,160,IF($R68=2,162))</f>
        <v>160</v>
      </c>
      <c r="BE68" s="12">
        <f>IF($U68=1,186,0)</f>
        <v>0</v>
      </c>
      <c r="BF68" s="12">
        <f>IF($V68=1,184,0)</f>
        <v>0</v>
      </c>
      <c r="BG68" s="14">
        <f t="shared" ref="BG68:BG94" si="77">BG98/$BG$5</f>
        <v>184.72626346653971</v>
      </c>
      <c r="BH68" s="21">
        <f>IF($N68=2,BH98*'4 PEF'!$F$4,IF(OR($N68=3,$N68=4,$N68=5,$N68=6),BH98*'4 PEF'!$F$5,IF(OR($N68=7,$N68=8),BH98*'4 PEF'!$F$10,IF($N68=9,BH98*'4 PEF'!$F$7,IF($N68=10,BH98*'4 PEF'!$F$6)))))</f>
        <v>263.73021622951308</v>
      </c>
      <c r="BI68" s="21">
        <f>BI98*'4 PEF'!$F$10</f>
        <v>0</v>
      </c>
      <c r="BJ68" s="21">
        <f>IF($N68=2,BJ98*'4 PEF'!$F$4,IF(OR($N68=3,$N68=4,$N68=5,$N68=6),BJ98*'4 PEF'!$F$5,IF(OR($N68=7,$N68=8),BJ98*'4 PEF'!$F$10,IF($N68=9,BJ98*'4 PEF'!$F$7,IF($N68=10,BJ98*'4 PEF'!$F$6)))))</f>
        <v>19.649999999999999</v>
      </c>
      <c r="BK68" s="21">
        <f>BK98*'4 PEF'!$F$10</f>
        <v>21.912822971426966</v>
      </c>
      <c r="BL68" s="21">
        <f>BL98*'4 PEF'!$F$10</f>
        <v>1.4485669250554423</v>
      </c>
      <c r="BM68" s="39">
        <f>BM98*'4 PEF'!$F$10</f>
        <v>0</v>
      </c>
      <c r="BN68" s="40">
        <f>SUM(BH68:BM68)</f>
        <v>306.74160612599547</v>
      </c>
      <c r="BO68" s="21">
        <f>IF($N68=2,BO98*'4 PEF'!$F$4,IF(OR($N68=3,$N68=4,$N68=5,$N68=6),BO98*'4 PEF'!$F$5,IF(OR($N68=7,$N68=8),BO98*'4 PEF'!$F$10,IF($N68=9,BO98*'4 PEF'!$F$7,IF($N68=10,BO98*'4 PEF'!$F$6)))))</f>
        <v>221.84094223064795</v>
      </c>
      <c r="BP68" s="21">
        <f>BP98*'4 PEF'!$F$10</f>
        <v>0</v>
      </c>
      <c r="BQ68" s="21">
        <f>IF($N68=2,BQ98*'4 PEF'!$F$4,IF(OR($N68=3,$N68=4,$N68=5,$N68=6),BQ98*'4 PEF'!$F$5,IF(OR($N68=7,$N68=8),BQ98*'4 PEF'!$F$10,IF($N68=9,BQ98*'4 PEF'!$F$7,IF($N68=10,BQ98*'4 PEF'!$F$6)))))</f>
        <v>30.337499999999999</v>
      </c>
      <c r="BR68" s="21">
        <f>BR98*'4 PEF'!$F$10</f>
        <v>22.53556896969895</v>
      </c>
      <c r="BS68" s="21">
        <f>BS98*'4 PEF'!$F$10</f>
        <v>1.1760788191287836</v>
      </c>
      <c r="BT68" s="39">
        <f>BT98*'4 PEF'!$F$10</f>
        <v>0</v>
      </c>
      <c r="BU68" s="40">
        <f>SUM(BO68:BT68)</f>
        <v>275.89009001947574</v>
      </c>
    </row>
    <row r="69" spans="1:73" x14ac:dyDescent="0.25">
      <c r="A69" s="195"/>
      <c r="B69" s="18">
        <v>2</v>
      </c>
      <c r="C69" s="26">
        <f>VLOOKUP(M69,[1]aux!$A$2:$B$35,2)</f>
        <v>10</v>
      </c>
      <c r="D69" s="55" t="s">
        <v>42</v>
      </c>
      <c r="E69" s="55" t="s">
        <v>40</v>
      </c>
      <c r="F69" s="54" t="s">
        <v>41</v>
      </c>
      <c r="G69" s="54" t="s">
        <v>42</v>
      </c>
      <c r="H69" s="54">
        <v>0</v>
      </c>
      <c r="I69" s="54">
        <f t="shared" ref="I69:I86" si="78">IF(D69="-",1,IF(D69="o",2,IF(D69="o+",3,IF(D69="+",4))))</f>
        <v>2</v>
      </c>
      <c r="J69" s="54">
        <f t="shared" ref="J69:J86" si="79">IF(E69="o",1,IF(E69="o+",2,IF(E69="+",3)))</f>
        <v>2</v>
      </c>
      <c r="K69" s="54">
        <f t="shared" ref="K69:K86" si="80">IF(F69="o",1,IF(F69="+",2))</f>
        <v>2</v>
      </c>
      <c r="L69" s="54">
        <f t="shared" ref="L69:L86" si="81">IF(H69=0,1,IF(H69=1,2))</f>
        <v>1</v>
      </c>
      <c r="M69" s="54">
        <f t="shared" ref="M69:M93" si="82">I69*1000+J69*100+K69*10+L69*1</f>
        <v>2221</v>
      </c>
      <c r="N69" s="54">
        <v>4</v>
      </c>
      <c r="O69" s="54">
        <v>0</v>
      </c>
      <c r="P69" s="54">
        <v>2</v>
      </c>
      <c r="Q69" s="54">
        <v>0</v>
      </c>
      <c r="R69" s="54">
        <v>1</v>
      </c>
      <c r="S69" s="54" t="s">
        <v>42</v>
      </c>
      <c r="T69" s="26">
        <f t="shared" ref="T69:T93" si="83">IF(U69=0,IF(OR(N69=2,N69=3),14,IF(N69=7,16,IF(N69=8,17,IF(N69=9,18,IF(N69=10,19,15))))),IF(U69=1,IF(OR(N69=2,N69=3),20,IF(N69=7,22,IF(N69=8,23,IF(N69=9,24,IF(N69=10,25,21)))))))</f>
        <v>15</v>
      </c>
      <c r="U69" s="54">
        <v>0</v>
      </c>
      <c r="V69" s="54">
        <v>0</v>
      </c>
      <c r="W69" s="19"/>
      <c r="X69" s="11">
        <f>VLOOKUP($C69,[2]Berlin!$BB$7:$BK$40,5)</f>
        <v>13</v>
      </c>
      <c r="Y69" s="11">
        <f>VLOOKUP($C69,[2]Berlin!$BB$7:$BK$40,6)</f>
        <v>33</v>
      </c>
      <c r="Z69" s="11">
        <f>VLOOKUP($C69,[2]Berlin!$BB$7:$BK$40,7)</f>
        <v>63</v>
      </c>
      <c r="AA69" s="11">
        <f>VLOOKUP($C69,[2]Berlin!$BB$7:$BK$40,8)</f>
        <v>92</v>
      </c>
      <c r="AB69" s="11">
        <f>VLOOKUP($C69,[2]Berlin!$BB$7:$BK$40,9)</f>
        <v>116</v>
      </c>
      <c r="AC69" s="11">
        <f>VLOOKUP($C69,[2]Berlin!$BB$7:$BK$40,10)</f>
        <v>108</v>
      </c>
      <c r="AD69" s="12">
        <f t="shared" ref="AD69:AD94" si="84">IF($H69=1,169,0)</f>
        <v>0</v>
      </c>
      <c r="AE69" s="12">
        <f t="shared" ref="AE69:AE94" si="85">IF($H69=1,167,0)</f>
        <v>0</v>
      </c>
      <c r="AF69" s="12">
        <v>0</v>
      </c>
      <c r="AG69" s="12" t="s">
        <v>38</v>
      </c>
      <c r="AH69" s="12" t="s">
        <v>38</v>
      </c>
      <c r="AI69" s="12">
        <f t="shared" ref="AI69:AI94" si="86">IF($N69=2,145,IF($N69=3,118,IF(OR($N69=4,$N69=5,$N69=6),121,IF($N69=7,127,IF($N69=8,133,IF($N69=9,136,IF($N69=10,189,0)))))))</f>
        <v>121</v>
      </c>
      <c r="AJ69" s="12">
        <v>0</v>
      </c>
      <c r="AK69" s="12">
        <f t="shared" ref="AK69:AK94" si="87">IF($P69=1,148,IF($P69=2,152,IF($P69=3,154,IF($P69=4,156,0))))</f>
        <v>152</v>
      </c>
      <c r="AL69" s="12">
        <f t="shared" ref="AL69:AL94" si="88">IF($R69=1,160,IF($R69=2,162))</f>
        <v>160</v>
      </c>
      <c r="AM69" s="12">
        <f t="shared" ref="AM69:AM94" si="89">IF($U69=1,185,0)</f>
        <v>0</v>
      </c>
      <c r="AN69" s="12">
        <f t="shared" ref="AN69:AN94" si="90">IF($V69=1,184,0)</f>
        <v>0</v>
      </c>
      <c r="AO69" s="14">
        <f t="shared" si="76"/>
        <v>442.82092267480272</v>
      </c>
      <c r="AP69" s="11">
        <f>VLOOKUP($C69,[1]Berlin!$BB$7:$BK$40,5)</f>
        <v>13</v>
      </c>
      <c r="AQ69" s="11">
        <f>VLOOKUP($C69,[1]Berlin!$BB$7:$BK$40,6)</f>
        <v>33</v>
      </c>
      <c r="AR69" s="11">
        <f>VLOOKUP($C69,[1]Berlin!$BB$7:$BK$40,7)</f>
        <v>63</v>
      </c>
      <c r="AS69" s="11">
        <f>VLOOKUP($C69,[1]Berlin!$BB$7:$BK$40,8)</f>
        <v>93</v>
      </c>
      <c r="AT69" s="11">
        <f>VLOOKUP($C69,[1]Berlin!$BB$7:$BK$40,9)</f>
        <v>117</v>
      </c>
      <c r="AU69" s="11">
        <f>VLOOKUP($C69,[1]Berlin!$BB$7:$BK$40,10)</f>
        <v>109</v>
      </c>
      <c r="AV69" s="12">
        <f t="shared" ref="AV69:AV94" si="91">IF($H69=1,170,0)</f>
        <v>0</v>
      </c>
      <c r="AW69" s="12">
        <f t="shared" ref="AW69:AW94" si="92">IF($H69=1,168,0)</f>
        <v>0</v>
      </c>
      <c r="AX69" s="12">
        <v>0</v>
      </c>
      <c r="AY69" s="12" t="s">
        <v>38</v>
      </c>
      <c r="AZ69" s="12" t="s">
        <v>38</v>
      </c>
      <c r="BA69" s="12">
        <f t="shared" ref="BA69:BA94" si="93">IF($N69=2,146,IF($N69=3,119,IF(OR($N69=4,$N69=5,$N69=6),122,IF($N69=7,128,IF($N69=8,134,IF($N69=9,138,IF($N69=10,190,0)))))))</f>
        <v>122</v>
      </c>
      <c r="BB69" s="12">
        <v>0</v>
      </c>
      <c r="BC69" s="12">
        <f t="shared" ref="BC69:BC94" si="94">IF($P69=1,149,IF($P69=2,153,IF($P69=3,155,IF($P69=4,157,0))))</f>
        <v>153</v>
      </c>
      <c r="BD69" s="12">
        <f t="shared" ref="BD69:BD94" si="95">IF($R69=1,160,IF($R69=2,162))</f>
        <v>160</v>
      </c>
      <c r="BE69" s="12">
        <f t="shared" ref="BE69:BE94" si="96">IF($U69=1,186,0)</f>
        <v>0</v>
      </c>
      <c r="BF69" s="12">
        <f t="shared" ref="BF69:BF94" si="97">IF($V69=1,184,0)</f>
        <v>0</v>
      </c>
      <c r="BG69" s="14">
        <f t="shared" si="77"/>
        <v>336.84841004562918</v>
      </c>
      <c r="BH69" s="21">
        <f>IF($N69=2,BH99*'4 PEF'!$F$4,IF(OR($N69=3,$N69=4,$N69=5,$N69=6),BH99*'4 PEF'!$F$5,IF(OR($N69=7,$N69=8),BH99*'4 PEF'!$F$10,IF($N69=9,BH99*'4 PEF'!$F$7,IF($N69=10,BH99*'4 PEF'!$F$6)))))</f>
        <v>78.814947664672275</v>
      </c>
      <c r="BI69" s="21">
        <f>BI99*'4 PEF'!$F$10</f>
        <v>0</v>
      </c>
      <c r="BJ69" s="21">
        <f>IF($N69=2,BJ99*'4 PEF'!$F$4,IF(OR($N69=3,$N69=4,$N69=5,$N69=6),BJ99*'4 PEF'!$F$5,IF(OR($N69=7,$N69=8),BJ99*'4 PEF'!$F$10,IF($N69=9,BJ99*'4 PEF'!$F$7,IF($N69=10,BJ99*'4 PEF'!$F$6)))))</f>
        <v>16.547368421052632</v>
      </c>
      <c r="BK69" s="21">
        <f>BK99*'4 PEF'!$F$10</f>
        <v>21.912822971426966</v>
      </c>
      <c r="BL69" s="21">
        <f>BL99*'4 PEF'!$F$10</f>
        <v>0.83460340624293339</v>
      </c>
      <c r="BM69" s="39">
        <f>BM99*'4 PEF'!$F$10</f>
        <v>0</v>
      </c>
      <c r="BN69" s="40">
        <f t="shared" ref="BN69:BN94" si="98">SUM(BH69:BM69)</f>
        <v>118.1097424633948</v>
      </c>
      <c r="BO69" s="21">
        <f>IF($N69=2,BO99*'4 PEF'!$F$4,IF(OR($N69=3,$N69=4,$N69=5,$N69=6),BO99*'4 PEF'!$F$5,IF(OR($N69=7,$N69=8),BO99*'4 PEF'!$F$10,IF($N69=9,BO99*'4 PEF'!$F$7,IF($N69=10,BO99*'4 PEF'!$F$6)))))</f>
        <v>75.195593242563476</v>
      </c>
      <c r="BP69" s="21">
        <f>BP99*'4 PEF'!$F$10</f>
        <v>0</v>
      </c>
      <c r="BQ69" s="21">
        <f>IF($N69=2,BQ99*'4 PEF'!$F$4,IF(OR($N69=3,$N69=4,$N69=5,$N69=6),BQ99*'4 PEF'!$F$5,IF(OR($N69=7,$N69=8),BQ99*'4 PEF'!$F$10,IF($N69=9,BQ99*'4 PEF'!$F$7,IF($N69=10,BQ99*'4 PEF'!$F$6)))))</f>
        <v>25.547368421052632</v>
      </c>
      <c r="BR69" s="21">
        <f>BR99*'4 PEF'!$F$10</f>
        <v>22.53556896969895</v>
      </c>
      <c r="BS69" s="21">
        <f>BS99*'4 PEF'!$F$10</f>
        <v>0.74665213470267278</v>
      </c>
      <c r="BT69" s="39">
        <f>BT99*'4 PEF'!$F$10</f>
        <v>0</v>
      </c>
      <c r="BU69" s="40">
        <f t="shared" ref="BU69:BU94" si="99">SUM(BO69:BT69)</f>
        <v>124.02518276801773</v>
      </c>
    </row>
    <row r="70" spans="1:73" x14ac:dyDescent="0.25">
      <c r="A70" s="195"/>
      <c r="B70" s="18">
        <v>3</v>
      </c>
      <c r="C70" s="26">
        <f>VLOOKUP(M70,[1]aux!$A$2:$B$35,2)</f>
        <v>10</v>
      </c>
      <c r="D70" s="55" t="s">
        <v>42</v>
      </c>
      <c r="E70" s="55" t="s">
        <v>40</v>
      </c>
      <c r="F70" s="54" t="s">
        <v>41</v>
      </c>
      <c r="G70" s="54" t="s">
        <v>42</v>
      </c>
      <c r="H70" s="54">
        <v>0</v>
      </c>
      <c r="I70" s="54">
        <f t="shared" si="78"/>
        <v>2</v>
      </c>
      <c r="J70" s="54">
        <f t="shared" si="79"/>
        <v>2</v>
      </c>
      <c r="K70" s="54">
        <f t="shared" si="80"/>
        <v>2</v>
      </c>
      <c r="L70" s="54">
        <f t="shared" si="81"/>
        <v>1</v>
      </c>
      <c r="M70" s="54">
        <f t="shared" si="82"/>
        <v>2221</v>
      </c>
      <c r="N70" s="54">
        <v>9</v>
      </c>
      <c r="O70" s="54">
        <v>0</v>
      </c>
      <c r="P70" s="54">
        <v>2</v>
      </c>
      <c r="Q70" s="54">
        <v>0</v>
      </c>
      <c r="R70" s="54">
        <v>1</v>
      </c>
      <c r="S70" s="54" t="s">
        <v>42</v>
      </c>
      <c r="T70" s="26">
        <f t="shared" si="83"/>
        <v>18</v>
      </c>
      <c r="U70" s="54">
        <v>0</v>
      </c>
      <c r="V70" s="54">
        <v>0</v>
      </c>
      <c r="W70" s="19"/>
      <c r="X70" s="11">
        <f>VLOOKUP($C70,[2]Berlin!$BB$7:$BK$40,5)</f>
        <v>13</v>
      </c>
      <c r="Y70" s="11">
        <f>VLOOKUP($C70,[2]Berlin!$BB$7:$BK$40,6)</f>
        <v>33</v>
      </c>
      <c r="Z70" s="11">
        <f>VLOOKUP($C70,[2]Berlin!$BB$7:$BK$40,7)</f>
        <v>63</v>
      </c>
      <c r="AA70" s="11">
        <f>VLOOKUP($C70,[2]Berlin!$BB$7:$BK$40,8)</f>
        <v>92</v>
      </c>
      <c r="AB70" s="11">
        <f>VLOOKUP($C70,[2]Berlin!$BB$7:$BK$40,9)</f>
        <v>116</v>
      </c>
      <c r="AC70" s="11">
        <f>VLOOKUP($C70,[2]Berlin!$BB$7:$BK$40,10)</f>
        <v>108</v>
      </c>
      <c r="AD70" s="12">
        <f t="shared" si="84"/>
        <v>0</v>
      </c>
      <c r="AE70" s="12">
        <f t="shared" si="85"/>
        <v>0</v>
      </c>
      <c r="AF70" s="12">
        <v>0</v>
      </c>
      <c r="AG70" s="12" t="s">
        <v>38</v>
      </c>
      <c r="AH70" s="12" t="s">
        <v>38</v>
      </c>
      <c r="AI70" s="12">
        <f t="shared" si="86"/>
        <v>136</v>
      </c>
      <c r="AJ70" s="12">
        <v>0</v>
      </c>
      <c r="AK70" s="12">
        <f t="shared" si="87"/>
        <v>152</v>
      </c>
      <c r="AL70" s="12">
        <f t="shared" si="88"/>
        <v>160</v>
      </c>
      <c r="AM70" s="12">
        <f t="shared" si="89"/>
        <v>0</v>
      </c>
      <c r="AN70" s="12">
        <f t="shared" si="90"/>
        <v>0</v>
      </c>
      <c r="AO70" s="14">
        <f t="shared" si="76"/>
        <v>422.16454703595349</v>
      </c>
      <c r="AP70" s="11">
        <f>VLOOKUP($C70,[1]Berlin!$BB$7:$BK$40,5)</f>
        <v>13</v>
      </c>
      <c r="AQ70" s="11">
        <f>VLOOKUP($C70,[1]Berlin!$BB$7:$BK$40,6)</f>
        <v>33</v>
      </c>
      <c r="AR70" s="11">
        <f>VLOOKUP($C70,[1]Berlin!$BB$7:$BK$40,7)</f>
        <v>63</v>
      </c>
      <c r="AS70" s="11">
        <f>VLOOKUP($C70,[1]Berlin!$BB$7:$BK$40,8)</f>
        <v>93</v>
      </c>
      <c r="AT70" s="11">
        <f>VLOOKUP($C70,[1]Berlin!$BB$7:$BK$40,9)</f>
        <v>117</v>
      </c>
      <c r="AU70" s="11">
        <f>VLOOKUP($C70,[1]Berlin!$BB$7:$BK$40,10)</f>
        <v>109</v>
      </c>
      <c r="AV70" s="12">
        <f t="shared" si="91"/>
        <v>0</v>
      </c>
      <c r="AW70" s="12">
        <f t="shared" si="92"/>
        <v>0</v>
      </c>
      <c r="AX70" s="12">
        <v>0</v>
      </c>
      <c r="AY70" s="12" t="s">
        <v>38</v>
      </c>
      <c r="AZ70" s="12" t="s">
        <v>38</v>
      </c>
      <c r="BA70" s="12">
        <f t="shared" si="93"/>
        <v>138</v>
      </c>
      <c r="BB70" s="12">
        <v>0</v>
      </c>
      <c r="BC70" s="12">
        <f t="shared" si="94"/>
        <v>153</v>
      </c>
      <c r="BD70" s="12">
        <f t="shared" si="95"/>
        <v>160</v>
      </c>
      <c r="BE70" s="12">
        <f t="shared" si="96"/>
        <v>0</v>
      </c>
      <c r="BF70" s="12">
        <f t="shared" si="97"/>
        <v>0</v>
      </c>
      <c r="BG70" s="14">
        <f t="shared" si="77"/>
        <v>323.16631142633628</v>
      </c>
      <c r="BH70" s="21">
        <f>IF($N70=2,BH100*'4 PEF'!$F$4,IF(OR($N70=3,$N70=4,$N70=5,$N70=6),BH100*'4 PEF'!$F$5,IF(OR($N70=7,$N70=8),BH100*'4 PEF'!$F$10,IF($N70=9,BH100*'4 PEF'!$F$7,IF($N70=10,BH100*'4 PEF'!$F$6)))))</f>
        <v>89.849040337726379</v>
      </c>
      <c r="BI70" s="21">
        <f>BI100*'4 PEF'!$F$10</f>
        <v>0</v>
      </c>
      <c r="BJ70" s="21">
        <f>IF($N70=2,BJ100*'4 PEF'!$F$4,IF(OR($N70=3,$N70=4,$N70=5,$N70=6),BJ100*'4 PEF'!$F$5,IF(OR($N70=7,$N70=8),BJ100*'4 PEF'!$F$10,IF($N70=9,BJ100*'4 PEF'!$F$7,IF($N70=10,BJ100*'4 PEF'!$F$6)))))</f>
        <v>18.864000000000001</v>
      </c>
      <c r="BK70" s="21">
        <f>BK100*'4 PEF'!$F$10</f>
        <v>21.912822971426966</v>
      </c>
      <c r="BL70" s="21">
        <f>BL100*'4 PEF'!$F$10</f>
        <v>0.83460340624293339</v>
      </c>
      <c r="BM70" s="39">
        <f>BM100*'4 PEF'!$F$10</f>
        <v>0</v>
      </c>
      <c r="BN70" s="40">
        <f t="shared" si="98"/>
        <v>131.46046671539628</v>
      </c>
      <c r="BO70" s="21">
        <f>IF($N70=2,BO100*'4 PEF'!$F$4,IF(OR($N70=3,$N70=4,$N70=5,$N70=6),BO100*'4 PEF'!$F$5,IF(OR($N70=7,$N70=8),BO100*'4 PEF'!$F$10,IF($N70=9,BO100*'4 PEF'!$F$7,IF($N70=10,BO100*'4 PEF'!$F$6)))))</f>
        <v>85.722976296522347</v>
      </c>
      <c r="BP70" s="21">
        <f>BP100*'4 PEF'!$F$10</f>
        <v>0</v>
      </c>
      <c r="BQ70" s="21">
        <f>IF($N70=2,BQ100*'4 PEF'!$F$4,IF(OR($N70=3,$N70=4,$N70=5,$N70=6),BQ100*'4 PEF'!$F$5,IF(OR($N70=7,$N70=8),BQ100*'4 PEF'!$F$10,IF($N70=9,BQ100*'4 PEF'!$F$7,IF($N70=10,BQ100*'4 PEF'!$F$6)))))</f>
        <v>29.123999999999999</v>
      </c>
      <c r="BR70" s="21">
        <f>BR100*'4 PEF'!$F$10</f>
        <v>22.53556896969895</v>
      </c>
      <c r="BS70" s="21">
        <f>BS100*'4 PEF'!$F$10</f>
        <v>0.74665213470267278</v>
      </c>
      <c r="BT70" s="39">
        <f>BT100*'4 PEF'!$F$10</f>
        <v>0</v>
      </c>
      <c r="BU70" s="40">
        <f t="shared" si="99"/>
        <v>138.12919740092397</v>
      </c>
    </row>
    <row r="71" spans="1:73" x14ac:dyDescent="0.25">
      <c r="A71" s="195"/>
      <c r="B71" s="18">
        <v>4</v>
      </c>
      <c r="C71" s="26">
        <f>VLOOKUP(M71,[1]aux!$A$2:$B$35,2)</f>
        <v>24</v>
      </c>
      <c r="D71" s="55" t="s">
        <v>40</v>
      </c>
      <c r="E71" s="55" t="s">
        <v>41</v>
      </c>
      <c r="F71" s="54" t="s">
        <v>41</v>
      </c>
      <c r="G71" s="54" t="s">
        <v>42</v>
      </c>
      <c r="H71" s="54">
        <v>0</v>
      </c>
      <c r="I71" s="54">
        <f t="shared" si="78"/>
        <v>3</v>
      </c>
      <c r="J71" s="54">
        <f t="shared" si="79"/>
        <v>3</v>
      </c>
      <c r="K71" s="54">
        <f t="shared" si="80"/>
        <v>2</v>
      </c>
      <c r="L71" s="54">
        <f t="shared" si="81"/>
        <v>1</v>
      </c>
      <c r="M71" s="54">
        <f t="shared" si="82"/>
        <v>3321</v>
      </c>
      <c r="N71" s="54">
        <v>8</v>
      </c>
      <c r="O71" s="54">
        <v>13</v>
      </c>
      <c r="P71" s="54">
        <v>1</v>
      </c>
      <c r="Q71" s="54">
        <v>1</v>
      </c>
      <c r="R71" s="54">
        <v>2</v>
      </c>
      <c r="S71" s="54" t="s">
        <v>42</v>
      </c>
      <c r="T71" s="26">
        <f t="shared" si="83"/>
        <v>17</v>
      </c>
      <c r="U71" s="54">
        <v>0</v>
      </c>
      <c r="V71" s="54">
        <v>0</v>
      </c>
      <c r="W71" s="19"/>
      <c r="X71" s="11">
        <f>VLOOKUP($C71,[2]Berlin!$BB$7:$BK$40,5)</f>
        <v>15</v>
      </c>
      <c r="Y71" s="11">
        <f>VLOOKUP($C71,[2]Berlin!$BB$7:$BK$40,6)</f>
        <v>35</v>
      </c>
      <c r="Z71" s="11">
        <f>VLOOKUP($C71,[2]Berlin!$BB$7:$BK$40,7)</f>
        <v>65</v>
      </c>
      <c r="AA71" s="11">
        <f>VLOOKUP($C71,[2]Berlin!$BB$7:$BK$40,8)</f>
        <v>94</v>
      </c>
      <c r="AB71" s="11">
        <f>VLOOKUP($C71,[2]Berlin!$BB$7:$BK$40,9)</f>
        <v>116</v>
      </c>
      <c r="AC71" s="11">
        <f>VLOOKUP($C71,[2]Berlin!$BB$7:$BK$40,10)</f>
        <v>108</v>
      </c>
      <c r="AD71" s="12">
        <f t="shared" si="84"/>
        <v>0</v>
      </c>
      <c r="AE71" s="12">
        <f t="shared" si="85"/>
        <v>0</v>
      </c>
      <c r="AF71" s="12">
        <v>0</v>
      </c>
      <c r="AG71" s="12" t="s">
        <v>38</v>
      </c>
      <c r="AH71" s="12" t="s">
        <v>38</v>
      </c>
      <c r="AI71" s="12">
        <f t="shared" si="86"/>
        <v>133</v>
      </c>
      <c r="AJ71" s="12">
        <v>0</v>
      </c>
      <c r="AK71" s="12">
        <f t="shared" si="87"/>
        <v>148</v>
      </c>
      <c r="AL71" s="12">
        <f t="shared" si="88"/>
        <v>162</v>
      </c>
      <c r="AM71" s="12">
        <f t="shared" si="89"/>
        <v>0</v>
      </c>
      <c r="AN71" s="12">
        <f t="shared" si="90"/>
        <v>0</v>
      </c>
      <c r="AO71" s="14">
        <f t="shared" si="76"/>
        <v>417.20769178493327</v>
      </c>
      <c r="AP71" s="11">
        <f>VLOOKUP($C71,[1]Berlin!$BB$7:$BK$40,5)</f>
        <v>15</v>
      </c>
      <c r="AQ71" s="11">
        <f>VLOOKUP($C71,[1]Berlin!$BB$7:$BK$40,6)</f>
        <v>35</v>
      </c>
      <c r="AR71" s="11">
        <f>VLOOKUP($C71,[1]Berlin!$BB$7:$BK$40,7)</f>
        <v>65</v>
      </c>
      <c r="AS71" s="11">
        <f>VLOOKUP($C71,[1]Berlin!$BB$7:$BK$40,8)</f>
        <v>95</v>
      </c>
      <c r="AT71" s="11">
        <f>VLOOKUP($C71,[1]Berlin!$BB$7:$BK$40,9)</f>
        <v>117</v>
      </c>
      <c r="AU71" s="11">
        <f>VLOOKUP($C71,[1]Berlin!$BB$7:$BK$40,10)</f>
        <v>109</v>
      </c>
      <c r="AV71" s="12">
        <f t="shared" si="91"/>
        <v>0</v>
      </c>
      <c r="AW71" s="12">
        <f t="shared" si="92"/>
        <v>0</v>
      </c>
      <c r="AX71" s="12">
        <v>0</v>
      </c>
      <c r="AY71" s="12" t="s">
        <v>38</v>
      </c>
      <c r="AZ71" s="12" t="s">
        <v>38</v>
      </c>
      <c r="BA71" s="12">
        <f t="shared" si="93"/>
        <v>134</v>
      </c>
      <c r="BB71" s="12">
        <v>0</v>
      </c>
      <c r="BC71" s="12">
        <f t="shared" si="94"/>
        <v>149</v>
      </c>
      <c r="BD71" s="12">
        <f t="shared" si="95"/>
        <v>162</v>
      </c>
      <c r="BE71" s="12">
        <f t="shared" si="96"/>
        <v>0</v>
      </c>
      <c r="BF71" s="12">
        <f t="shared" si="97"/>
        <v>0</v>
      </c>
      <c r="BG71" s="14">
        <f t="shared" si="77"/>
        <v>272.70269120806063</v>
      </c>
      <c r="BH71" s="21">
        <f>IF($N71=2,BH101*'4 PEF'!$F$4,IF(OR($N71=3,$N71=4,$N71=5,$N71=6),BH101*'4 PEF'!$F$5,IF(OR($N71=7,$N71=8),BH101*'4 PEF'!$F$10,IF($N71=9,BH101*'4 PEF'!$F$7,IF($N71=10,BH101*'4 PEF'!$F$6)))))</f>
        <v>27.844292740251593</v>
      </c>
      <c r="BI71" s="21">
        <f>BI101*'4 PEF'!$F$10</f>
        <v>1.1390087029697407</v>
      </c>
      <c r="BJ71" s="21">
        <f>IF($N71=2,BJ101*'4 PEF'!$F$4,IF(OR($N71=3,$N71=4,$N71=5,$N71=6),BJ101*'4 PEF'!$F$5,IF(OR($N71=7,$N71=8),BJ101*'4 PEF'!$F$10,IF($N71=9,BJ101*'4 PEF'!$F$7,IF($N71=10,BJ101*'4 PEF'!$F$6)))))</f>
        <v>8.554058221230818</v>
      </c>
      <c r="BK71" s="21">
        <f>BK101*'4 PEF'!$F$10</f>
        <v>21.912822971426966</v>
      </c>
      <c r="BL71" s="21">
        <f>BL101*'4 PEF'!$F$10</f>
        <v>0.79353536480568276</v>
      </c>
      <c r="BM71" s="39">
        <f>BM101*'4 PEF'!$F$10</f>
        <v>0</v>
      </c>
      <c r="BN71" s="40">
        <f t="shared" si="98"/>
        <v>60.243718000684801</v>
      </c>
      <c r="BO71" s="21">
        <f>IF($N71=2,BO101*'4 PEF'!$F$4,IF(OR($N71=3,$N71=4,$N71=5,$N71=6),BO101*'4 PEF'!$F$5,IF(OR($N71=7,$N71=8),BO101*'4 PEF'!$F$10,IF($N71=9,BO101*'4 PEF'!$F$7,IF($N71=10,BO101*'4 PEF'!$F$6)))))</f>
        <v>28.020817766226443</v>
      </c>
      <c r="BP71" s="21">
        <f>BP101*'4 PEF'!$F$10</f>
        <v>0.36897648609795852</v>
      </c>
      <c r="BQ71" s="21">
        <f>IF($N71=2,BQ101*'4 PEF'!$F$4,IF(OR($N71=3,$N71=4,$N71=5,$N71=6),BQ101*'4 PEF'!$F$5,IF(OR($N71=7,$N71=8),BQ101*'4 PEF'!$F$10,IF($N71=9,BQ101*'4 PEF'!$F$7,IF($N71=10,BQ101*'4 PEF'!$F$6)))))</f>
        <v>13.080655978980007</v>
      </c>
      <c r="BR71" s="21">
        <f>BR101*'4 PEF'!$F$10</f>
        <v>22.53556896969895</v>
      </c>
      <c r="BS71" s="21">
        <f>BS101*'4 PEF'!$F$10</f>
        <v>0.72673281168472337</v>
      </c>
      <c r="BT71" s="39">
        <f>BT101*'4 PEF'!$F$10</f>
        <v>0</v>
      </c>
      <c r="BU71" s="40">
        <f t="shared" si="99"/>
        <v>64.732752012688096</v>
      </c>
    </row>
    <row r="72" spans="1:73" x14ac:dyDescent="0.25">
      <c r="A72" s="195"/>
      <c r="B72" s="18">
        <v>5</v>
      </c>
      <c r="C72" s="26">
        <f>VLOOKUP(M72,[1]aux!$A$2:$B$35,2)</f>
        <v>32</v>
      </c>
      <c r="D72" s="55" t="s">
        <v>41</v>
      </c>
      <c r="E72" s="55" t="s">
        <v>41</v>
      </c>
      <c r="F72" s="54" t="s">
        <v>41</v>
      </c>
      <c r="G72" s="54" t="s">
        <v>42</v>
      </c>
      <c r="H72" s="54">
        <v>0</v>
      </c>
      <c r="I72" s="54">
        <f t="shared" si="78"/>
        <v>4</v>
      </c>
      <c r="J72" s="54">
        <f t="shared" si="79"/>
        <v>3</v>
      </c>
      <c r="K72" s="54">
        <f t="shared" si="80"/>
        <v>2</v>
      </c>
      <c r="L72" s="54">
        <f t="shared" si="81"/>
        <v>1</v>
      </c>
      <c r="M72" s="54">
        <f t="shared" si="82"/>
        <v>4321</v>
      </c>
      <c r="N72" s="54">
        <v>8</v>
      </c>
      <c r="O72" s="54">
        <v>13</v>
      </c>
      <c r="P72" s="54">
        <v>1</v>
      </c>
      <c r="Q72" s="54">
        <v>1</v>
      </c>
      <c r="R72" s="54">
        <v>2</v>
      </c>
      <c r="S72" s="54" t="s">
        <v>42</v>
      </c>
      <c r="T72" s="26">
        <f t="shared" si="83"/>
        <v>17</v>
      </c>
      <c r="U72" s="54">
        <v>0</v>
      </c>
      <c r="V72" s="54">
        <v>0</v>
      </c>
      <c r="W72" s="19"/>
      <c r="X72" s="11">
        <f>VLOOKUP($C72,[2]Berlin!$BB$7:$BK$40,5)</f>
        <v>17</v>
      </c>
      <c r="Y72" s="11">
        <f>VLOOKUP($C72,[2]Berlin!$BB$7:$BK$40,6)</f>
        <v>37</v>
      </c>
      <c r="Z72" s="11">
        <f>VLOOKUP($C72,[2]Berlin!$BB$7:$BK$40,7)</f>
        <v>67</v>
      </c>
      <c r="AA72" s="11">
        <f>VLOOKUP($C72,[2]Berlin!$BB$7:$BK$40,8)</f>
        <v>94</v>
      </c>
      <c r="AB72" s="11">
        <f>VLOOKUP($C72,[2]Berlin!$BB$7:$BK$40,9)</f>
        <v>116</v>
      </c>
      <c r="AC72" s="11">
        <f>VLOOKUP($C72,[2]Berlin!$BB$7:$BK$40,10)</f>
        <v>108</v>
      </c>
      <c r="AD72" s="12">
        <f t="shared" si="84"/>
        <v>0</v>
      </c>
      <c r="AE72" s="12">
        <f t="shared" si="85"/>
        <v>0</v>
      </c>
      <c r="AF72" s="12">
        <v>0</v>
      </c>
      <c r="AG72" s="12" t="s">
        <v>38</v>
      </c>
      <c r="AH72" s="12" t="s">
        <v>38</v>
      </c>
      <c r="AI72" s="12">
        <f t="shared" si="86"/>
        <v>133</v>
      </c>
      <c r="AJ72" s="12">
        <v>0</v>
      </c>
      <c r="AK72" s="12">
        <f t="shared" si="87"/>
        <v>148</v>
      </c>
      <c r="AL72" s="12">
        <f t="shared" si="88"/>
        <v>162</v>
      </c>
      <c r="AM72" s="12">
        <f t="shared" si="89"/>
        <v>0</v>
      </c>
      <c r="AN72" s="12">
        <f t="shared" si="90"/>
        <v>0</v>
      </c>
      <c r="AO72" s="14">
        <f t="shared" si="76"/>
        <v>446.99683949959683</v>
      </c>
      <c r="AP72" s="11">
        <f>VLOOKUP($C72,[1]Berlin!$BB$7:$BK$40,5)</f>
        <v>17</v>
      </c>
      <c r="AQ72" s="11">
        <f>VLOOKUP($C72,[1]Berlin!$BB$7:$BK$40,6)</f>
        <v>37</v>
      </c>
      <c r="AR72" s="11">
        <f>VLOOKUP($C72,[1]Berlin!$BB$7:$BK$40,7)</f>
        <v>67</v>
      </c>
      <c r="AS72" s="11">
        <f>VLOOKUP($C72,[1]Berlin!$BB$7:$BK$40,8)</f>
        <v>95</v>
      </c>
      <c r="AT72" s="11">
        <f>VLOOKUP($C72,[1]Berlin!$BB$7:$BK$40,9)</f>
        <v>117</v>
      </c>
      <c r="AU72" s="11">
        <f>VLOOKUP($C72,[1]Berlin!$BB$7:$BK$40,10)</f>
        <v>109</v>
      </c>
      <c r="AV72" s="12">
        <f t="shared" si="91"/>
        <v>0</v>
      </c>
      <c r="AW72" s="12">
        <f t="shared" si="92"/>
        <v>0</v>
      </c>
      <c r="AX72" s="12">
        <v>0</v>
      </c>
      <c r="AY72" s="12" t="s">
        <v>38</v>
      </c>
      <c r="AZ72" s="12" t="s">
        <v>38</v>
      </c>
      <c r="BA72" s="12">
        <f t="shared" si="93"/>
        <v>134</v>
      </c>
      <c r="BB72" s="12">
        <v>0</v>
      </c>
      <c r="BC72" s="12">
        <f t="shared" si="94"/>
        <v>149</v>
      </c>
      <c r="BD72" s="12">
        <f t="shared" si="95"/>
        <v>162</v>
      </c>
      <c r="BE72" s="12">
        <f t="shared" si="96"/>
        <v>0</v>
      </c>
      <c r="BF72" s="12">
        <f t="shared" si="97"/>
        <v>0</v>
      </c>
      <c r="BG72" s="14">
        <f t="shared" si="77"/>
        <v>284.96288883404657</v>
      </c>
      <c r="BH72" s="21">
        <f>IF($N72=2,BH102*'4 PEF'!$F$4,IF(OR($N72=3,$N72=4,$N72=5,$N72=6),BH102*'4 PEF'!$F$5,IF(OR($N72=7,$N72=8),BH102*'4 PEF'!$F$10,IF($N72=9,BH102*'4 PEF'!$F$7,IF($N72=10,BH102*'4 PEF'!$F$6)))))</f>
        <v>24.814621729317455</v>
      </c>
      <c r="BI72" s="21">
        <f>BI102*'4 PEF'!$F$10</f>
        <v>1.1871822450223459</v>
      </c>
      <c r="BJ72" s="21">
        <f>IF($N72=2,BJ102*'4 PEF'!$F$4,IF(OR($N72=3,$N72=4,$N72=5,$N72=6),BJ102*'4 PEF'!$F$5,IF(OR($N72=7,$N72=8),BJ102*'4 PEF'!$F$10,IF($N72=9,BJ102*'4 PEF'!$F$7,IF($N72=10,BJ102*'4 PEF'!$F$6)))))</f>
        <v>8.5725052327237972</v>
      </c>
      <c r="BK72" s="21">
        <f>BK102*'4 PEF'!$F$10</f>
        <v>21.912822971426966</v>
      </c>
      <c r="BL72" s="21">
        <f>BL102*'4 PEF'!$F$10</f>
        <v>0.77739316373466749</v>
      </c>
      <c r="BM72" s="39">
        <f>BM102*'4 PEF'!$F$10</f>
        <v>0</v>
      </c>
      <c r="BN72" s="40">
        <f t="shared" si="98"/>
        <v>57.264525342225234</v>
      </c>
      <c r="BO72" s="21">
        <f>IF($N72=2,BO102*'4 PEF'!$F$4,IF(OR($N72=3,$N72=4,$N72=5,$N72=6),BO102*'4 PEF'!$F$5,IF(OR($N72=7,$N72=8),BO102*'4 PEF'!$F$10,IF($N72=9,BO102*'4 PEF'!$F$7,IF($N72=10,BO102*'4 PEF'!$F$6)))))</f>
        <v>26.210716531401818</v>
      </c>
      <c r="BP72" s="21">
        <f>BP102*'4 PEF'!$F$10</f>
        <v>0.37081680156925889</v>
      </c>
      <c r="BQ72" s="21">
        <f>IF($N72=2,BQ102*'4 PEF'!$F$4,IF(OR($N72=3,$N72=4,$N72=5,$N72=6),BQ102*'4 PEF'!$F$5,IF(OR($N72=7,$N72=8),BQ102*'4 PEF'!$F$10,IF($N72=9,BQ102*'4 PEF'!$F$7,IF($N72=10,BQ102*'4 PEF'!$F$6)))))</f>
        <v>13.113882180557793</v>
      </c>
      <c r="BR72" s="21">
        <f>BR102*'4 PEF'!$F$10</f>
        <v>22.53556896969895</v>
      </c>
      <c r="BS72" s="21">
        <f>BS102*'4 PEF'!$F$10</f>
        <v>0.71982757581764134</v>
      </c>
      <c r="BT72" s="39">
        <f>BT102*'4 PEF'!$F$10</f>
        <v>0</v>
      </c>
      <c r="BU72" s="40">
        <f t="shared" si="99"/>
        <v>62.950812059045461</v>
      </c>
    </row>
    <row r="73" spans="1:73" x14ac:dyDescent="0.25">
      <c r="A73" s="195"/>
      <c r="B73" s="18">
        <v>6</v>
      </c>
      <c r="C73" s="26">
        <f>VLOOKUP(M73,[1]aux!$A$2:$B$35,2)</f>
        <v>26</v>
      </c>
      <c r="D73" s="55" t="s">
        <v>40</v>
      </c>
      <c r="E73" s="55" t="s">
        <v>41</v>
      </c>
      <c r="F73" s="54" t="s">
        <v>41</v>
      </c>
      <c r="G73" s="54" t="s">
        <v>42</v>
      </c>
      <c r="H73" s="54">
        <v>1</v>
      </c>
      <c r="I73" s="54">
        <f t="shared" si="78"/>
        <v>3</v>
      </c>
      <c r="J73" s="54">
        <f t="shared" si="79"/>
        <v>3</v>
      </c>
      <c r="K73" s="54">
        <f t="shared" si="80"/>
        <v>2</v>
      </c>
      <c r="L73" s="54">
        <f t="shared" si="81"/>
        <v>2</v>
      </c>
      <c r="M73" s="54">
        <f t="shared" si="82"/>
        <v>3322</v>
      </c>
      <c r="N73" s="54">
        <v>8</v>
      </c>
      <c r="O73" s="54">
        <v>13</v>
      </c>
      <c r="P73" s="54">
        <v>1</v>
      </c>
      <c r="Q73" s="54">
        <v>1</v>
      </c>
      <c r="R73" s="54">
        <v>2</v>
      </c>
      <c r="S73" s="54" t="s">
        <v>42</v>
      </c>
      <c r="T73" s="26">
        <f t="shared" si="83"/>
        <v>17</v>
      </c>
      <c r="U73" s="54">
        <v>0</v>
      </c>
      <c r="V73" s="54">
        <v>0</v>
      </c>
      <c r="W73" s="19"/>
      <c r="X73" s="11">
        <f>VLOOKUP($C73,[2]Berlin!$BB$7:$BK$40,5)</f>
        <v>15</v>
      </c>
      <c r="Y73" s="11">
        <f>VLOOKUP($C73,[2]Berlin!$BB$7:$BK$40,6)</f>
        <v>35</v>
      </c>
      <c r="Z73" s="11">
        <f>VLOOKUP($C73,[2]Berlin!$BB$7:$BK$40,7)</f>
        <v>65</v>
      </c>
      <c r="AA73" s="11">
        <f>VLOOKUP($C73,[2]Berlin!$BB$7:$BK$40,8)</f>
        <v>94</v>
      </c>
      <c r="AB73" s="11">
        <f>VLOOKUP($C73,[2]Berlin!$BB$7:$BK$40,9)</f>
        <v>116</v>
      </c>
      <c r="AC73" s="11">
        <f>VLOOKUP($C73,[2]Berlin!$BB$7:$BK$40,10)</f>
        <v>108</v>
      </c>
      <c r="AD73" s="12">
        <f t="shared" si="84"/>
        <v>169</v>
      </c>
      <c r="AE73" s="12">
        <f t="shared" si="85"/>
        <v>167</v>
      </c>
      <c r="AF73" s="12">
        <v>0</v>
      </c>
      <c r="AG73" s="12" t="s">
        <v>38</v>
      </c>
      <c r="AH73" s="12" t="s">
        <v>38</v>
      </c>
      <c r="AI73" s="12">
        <f t="shared" si="86"/>
        <v>133</v>
      </c>
      <c r="AJ73" s="12">
        <v>0</v>
      </c>
      <c r="AK73" s="12">
        <f t="shared" si="87"/>
        <v>148</v>
      </c>
      <c r="AL73" s="12">
        <f t="shared" si="88"/>
        <v>162</v>
      </c>
      <c r="AM73" s="12">
        <f t="shared" si="89"/>
        <v>0</v>
      </c>
      <c r="AN73" s="12">
        <f t="shared" si="90"/>
        <v>0</v>
      </c>
      <c r="AO73" s="14">
        <f t="shared" si="76"/>
        <v>428.96769178493327</v>
      </c>
      <c r="AP73" s="11">
        <f>VLOOKUP($C73,[1]Berlin!$BB$7:$BK$40,5)</f>
        <v>15</v>
      </c>
      <c r="AQ73" s="11">
        <f>VLOOKUP($C73,[1]Berlin!$BB$7:$BK$40,6)</f>
        <v>35</v>
      </c>
      <c r="AR73" s="11">
        <f>VLOOKUP($C73,[1]Berlin!$BB$7:$BK$40,7)</f>
        <v>65</v>
      </c>
      <c r="AS73" s="11">
        <f>VLOOKUP($C73,[1]Berlin!$BB$7:$BK$40,8)</f>
        <v>95</v>
      </c>
      <c r="AT73" s="11">
        <f>VLOOKUP($C73,[1]Berlin!$BB$7:$BK$40,9)</f>
        <v>117</v>
      </c>
      <c r="AU73" s="11">
        <f>VLOOKUP($C73,[1]Berlin!$BB$7:$BK$40,10)</f>
        <v>109</v>
      </c>
      <c r="AV73" s="12">
        <f t="shared" si="91"/>
        <v>170</v>
      </c>
      <c r="AW73" s="12">
        <f t="shared" si="92"/>
        <v>168</v>
      </c>
      <c r="AX73" s="12">
        <v>0</v>
      </c>
      <c r="AY73" s="12" t="s">
        <v>38</v>
      </c>
      <c r="AZ73" s="12" t="s">
        <v>38</v>
      </c>
      <c r="BA73" s="12">
        <f t="shared" si="93"/>
        <v>134</v>
      </c>
      <c r="BB73" s="12">
        <v>0</v>
      </c>
      <c r="BC73" s="12">
        <f t="shared" si="94"/>
        <v>149</v>
      </c>
      <c r="BD73" s="12">
        <f t="shared" si="95"/>
        <v>162</v>
      </c>
      <c r="BE73" s="12">
        <f t="shared" si="96"/>
        <v>0</v>
      </c>
      <c r="BF73" s="12">
        <f t="shared" si="97"/>
        <v>0</v>
      </c>
      <c r="BG73" s="14">
        <f t="shared" si="77"/>
        <v>285.93803666260607</v>
      </c>
      <c r="BH73" s="21">
        <f>IF($N73=2,BH103*'4 PEF'!$F$4,IF(OR($N73=3,$N73=4,$N73=5,$N73=6),BH103*'4 PEF'!$F$5,IF(OR($N73=7,$N73=8),BH103*'4 PEF'!$F$10,IF($N73=9,BH103*'4 PEF'!$F$7,IF($N73=10,BH103*'4 PEF'!$F$6)))))</f>
        <v>19.8064096727128</v>
      </c>
      <c r="BI73" s="21">
        <f>BI103*'4 PEF'!$F$10</f>
        <v>1.1331231148147161</v>
      </c>
      <c r="BJ73" s="21">
        <f>IF($N73=2,BJ103*'4 PEF'!$F$4,IF(OR($N73=3,$N73=4,$N73=5,$N73=6),BJ103*'4 PEF'!$F$5,IF(OR($N73=7,$N73=8),BJ103*'4 PEF'!$F$10,IF($N73=9,BJ103*'4 PEF'!$F$7,IF($N73=10,BJ103*'4 PEF'!$F$6)))))</f>
        <v>8.7664510703434786</v>
      </c>
      <c r="BK73" s="21">
        <f>BK103*'4 PEF'!$F$10</f>
        <v>21.912822971426966</v>
      </c>
      <c r="BL73" s="21">
        <f>BL103*'4 PEF'!$F$10</f>
        <v>9.3217224523618079</v>
      </c>
      <c r="BM73" s="39">
        <f>BM103*'4 PEF'!$F$10</f>
        <v>0</v>
      </c>
      <c r="BN73" s="40">
        <f t="shared" si="98"/>
        <v>60.940529281659764</v>
      </c>
      <c r="BO73" s="21">
        <f>IF($N73=2,BO103*'4 PEF'!$F$4,IF(OR($N73=3,$N73=4,$N73=5,$N73=6),BO103*'4 PEF'!$F$5,IF(OR($N73=7,$N73=8),BO103*'4 PEF'!$F$10,IF($N73=9,BO103*'4 PEF'!$F$7,IF($N73=10,BO103*'4 PEF'!$F$6)))))</f>
        <v>20.75821485258809</v>
      </c>
      <c r="BP73" s="21">
        <f>BP103*'4 PEF'!$F$10</f>
        <v>0.32947662019210233</v>
      </c>
      <c r="BQ73" s="21">
        <f>IF($N73=2,BQ103*'4 PEF'!$F$4,IF(OR($N73=3,$N73=4,$N73=5,$N73=6),BQ103*'4 PEF'!$F$5,IF(OR($N73=7,$N73=8),BQ103*'4 PEF'!$F$10,IF($N73=9,BQ103*'4 PEF'!$F$7,IF($N73=10,BQ103*'4 PEF'!$F$6)))))</f>
        <v>13.470476809041259</v>
      </c>
      <c r="BR73" s="21">
        <f>BR103*'4 PEF'!$F$10</f>
        <v>22.53556896969895</v>
      </c>
      <c r="BS73" s="21">
        <f>BS103*'4 PEF'!$F$10</f>
        <v>8.9850193821047455</v>
      </c>
      <c r="BT73" s="39">
        <f>BT103*'4 PEF'!$F$10</f>
        <v>0</v>
      </c>
      <c r="BU73" s="40">
        <f t="shared" si="99"/>
        <v>66.078756633625147</v>
      </c>
    </row>
    <row r="74" spans="1:73" x14ac:dyDescent="0.25">
      <c r="A74" s="195"/>
      <c r="B74" s="18">
        <v>7</v>
      </c>
      <c r="C74" s="26">
        <f>VLOOKUP(M74,[1]aux!$A$2:$B$35,2)</f>
        <v>34</v>
      </c>
      <c r="D74" s="55" t="s">
        <v>41</v>
      </c>
      <c r="E74" s="55" t="s">
        <v>41</v>
      </c>
      <c r="F74" s="54" t="s">
        <v>41</v>
      </c>
      <c r="G74" s="54" t="s">
        <v>42</v>
      </c>
      <c r="H74" s="54">
        <v>1</v>
      </c>
      <c r="I74" s="54">
        <f t="shared" si="78"/>
        <v>4</v>
      </c>
      <c r="J74" s="54">
        <f t="shared" si="79"/>
        <v>3</v>
      </c>
      <c r="K74" s="54">
        <f t="shared" si="80"/>
        <v>2</v>
      </c>
      <c r="L74" s="54">
        <f t="shared" si="81"/>
        <v>2</v>
      </c>
      <c r="M74" s="54">
        <f t="shared" si="82"/>
        <v>4322</v>
      </c>
      <c r="N74" s="54">
        <v>8</v>
      </c>
      <c r="O74" s="54">
        <v>13</v>
      </c>
      <c r="P74" s="54">
        <v>1</v>
      </c>
      <c r="Q74" s="54">
        <v>1</v>
      </c>
      <c r="R74" s="54">
        <v>2</v>
      </c>
      <c r="S74" s="54" t="s">
        <v>42</v>
      </c>
      <c r="T74" s="26">
        <f t="shared" si="83"/>
        <v>17</v>
      </c>
      <c r="U74" s="54">
        <v>0</v>
      </c>
      <c r="V74" s="54">
        <v>0</v>
      </c>
      <c r="W74" s="19"/>
      <c r="X74" s="11">
        <f>VLOOKUP($C74,[2]Berlin!$BB$7:$BK$40,5)</f>
        <v>17</v>
      </c>
      <c r="Y74" s="11">
        <f>VLOOKUP($C74,[2]Berlin!$BB$7:$BK$40,6)</f>
        <v>37</v>
      </c>
      <c r="Z74" s="11">
        <f>VLOOKUP($C74,[2]Berlin!$BB$7:$BK$40,7)</f>
        <v>67</v>
      </c>
      <c r="AA74" s="11">
        <f>VLOOKUP($C74,[2]Berlin!$BB$7:$BK$40,8)</f>
        <v>94</v>
      </c>
      <c r="AB74" s="11">
        <f>VLOOKUP($C74,[2]Berlin!$BB$7:$BK$40,9)</f>
        <v>116</v>
      </c>
      <c r="AC74" s="11">
        <f>VLOOKUP($C74,[2]Berlin!$BB$7:$BK$40,10)</f>
        <v>108</v>
      </c>
      <c r="AD74" s="12">
        <f t="shared" si="84"/>
        <v>169</v>
      </c>
      <c r="AE74" s="12">
        <f t="shared" si="85"/>
        <v>167</v>
      </c>
      <c r="AF74" s="12">
        <v>0</v>
      </c>
      <c r="AG74" s="12" t="s">
        <v>38</v>
      </c>
      <c r="AH74" s="12" t="s">
        <v>38</v>
      </c>
      <c r="AI74" s="12">
        <f t="shared" si="86"/>
        <v>133</v>
      </c>
      <c r="AJ74" s="12">
        <v>0</v>
      </c>
      <c r="AK74" s="12">
        <f t="shared" si="87"/>
        <v>148</v>
      </c>
      <c r="AL74" s="12">
        <f t="shared" si="88"/>
        <v>162</v>
      </c>
      <c r="AM74" s="12">
        <f t="shared" si="89"/>
        <v>0</v>
      </c>
      <c r="AN74" s="12">
        <f t="shared" si="90"/>
        <v>0</v>
      </c>
      <c r="AO74" s="14">
        <f t="shared" si="76"/>
        <v>458.75683949959682</v>
      </c>
      <c r="AP74" s="11">
        <f>VLOOKUP($C74,[1]Berlin!$BB$7:$BK$40,5)</f>
        <v>17</v>
      </c>
      <c r="AQ74" s="11">
        <f>VLOOKUP($C74,[1]Berlin!$BB$7:$BK$40,6)</f>
        <v>37</v>
      </c>
      <c r="AR74" s="11">
        <f>VLOOKUP($C74,[1]Berlin!$BB$7:$BK$40,7)</f>
        <v>67</v>
      </c>
      <c r="AS74" s="11">
        <f>VLOOKUP($C74,[1]Berlin!$BB$7:$BK$40,8)</f>
        <v>95</v>
      </c>
      <c r="AT74" s="11">
        <f>VLOOKUP($C74,[1]Berlin!$BB$7:$BK$40,9)</f>
        <v>117</v>
      </c>
      <c r="AU74" s="11">
        <f>VLOOKUP($C74,[1]Berlin!$BB$7:$BK$40,10)</f>
        <v>109</v>
      </c>
      <c r="AV74" s="12">
        <f t="shared" si="91"/>
        <v>170</v>
      </c>
      <c r="AW74" s="12">
        <f t="shared" si="92"/>
        <v>168</v>
      </c>
      <c r="AX74" s="12">
        <v>0</v>
      </c>
      <c r="AY74" s="12" t="s">
        <v>38</v>
      </c>
      <c r="AZ74" s="12" t="s">
        <v>38</v>
      </c>
      <c r="BA74" s="12">
        <f t="shared" si="93"/>
        <v>134</v>
      </c>
      <c r="BB74" s="12">
        <v>0</v>
      </c>
      <c r="BC74" s="12">
        <f t="shared" si="94"/>
        <v>149</v>
      </c>
      <c r="BD74" s="12">
        <f t="shared" si="95"/>
        <v>162</v>
      </c>
      <c r="BE74" s="12">
        <f t="shared" si="96"/>
        <v>0</v>
      </c>
      <c r="BF74" s="12">
        <f t="shared" si="97"/>
        <v>0</v>
      </c>
      <c r="BG74" s="14">
        <f t="shared" si="77"/>
        <v>298.198234288592</v>
      </c>
      <c r="BH74" s="21">
        <f>IF($N74=2,BH104*'4 PEF'!$F$4,IF(OR($N74=3,$N74=4,$N74=5,$N74=6),BH104*'4 PEF'!$F$5,IF(OR($N74=7,$N74=8),BH104*'4 PEF'!$F$10,IF($N74=9,BH104*'4 PEF'!$F$7,IF($N74=10,BH104*'4 PEF'!$F$6)))))</f>
        <v>17.36807206907319</v>
      </c>
      <c r="BI74" s="21">
        <f>BI104*'4 PEF'!$F$10</f>
        <v>1.1835088663840982</v>
      </c>
      <c r="BJ74" s="21">
        <f>IF($N74=2,BJ104*'4 PEF'!$F$4,IF(OR($N74=3,$N74=4,$N74=5,$N74=6),BJ104*'4 PEF'!$F$5,IF(OR($N74=7,$N74=8),BJ104*'4 PEF'!$F$10,IF($N74=9,BJ104*'4 PEF'!$F$7,IF($N74=10,BJ104*'4 PEF'!$F$6)))))</f>
        <v>8.8130824313807974</v>
      </c>
      <c r="BK74" s="21">
        <f>BK104*'4 PEF'!$F$10</f>
        <v>21.912822971426966</v>
      </c>
      <c r="BL74" s="21">
        <f>BL104*'4 PEF'!$F$10</f>
        <v>9.3048268410980484</v>
      </c>
      <c r="BM74" s="39">
        <f>BM104*'4 PEF'!$F$10</f>
        <v>0</v>
      </c>
      <c r="BN74" s="40">
        <f t="shared" si="98"/>
        <v>58.582313179363098</v>
      </c>
      <c r="BO74" s="21">
        <f>IF($N74=2,BO104*'4 PEF'!$F$4,IF(OR($N74=3,$N74=4,$N74=5,$N74=6),BO104*'4 PEF'!$F$5,IF(OR($N74=7,$N74=8),BO104*'4 PEF'!$F$10,IF($N74=9,BO104*'4 PEF'!$F$7,IF($N74=10,BO104*'4 PEF'!$F$6)))))</f>
        <v>19.406179232509487</v>
      </c>
      <c r="BP74" s="21">
        <f>BP104*'4 PEF'!$F$10</f>
        <v>0.33136630744911333</v>
      </c>
      <c r="BQ74" s="21">
        <f>IF($N74=2,BQ104*'4 PEF'!$F$4,IF(OR($N74=3,$N74=4,$N74=5,$N74=6),BQ104*'4 PEF'!$F$5,IF(OR($N74=7,$N74=8),BQ104*'4 PEF'!$F$10,IF($N74=9,BQ104*'4 PEF'!$F$7,IF($N74=10,BQ104*'4 PEF'!$F$6)))))</f>
        <v>13.561205863562211</v>
      </c>
      <c r="BR74" s="21">
        <f>BR104*'4 PEF'!$F$10</f>
        <v>22.53556896969895</v>
      </c>
      <c r="BS74" s="21">
        <f>BS104*'4 PEF'!$F$10</f>
        <v>8.9782504056275076</v>
      </c>
      <c r="BT74" s="39">
        <f>BT104*'4 PEF'!$F$10</f>
        <v>0</v>
      </c>
      <c r="BU74" s="40">
        <f t="shared" si="99"/>
        <v>64.812570778847274</v>
      </c>
    </row>
    <row r="75" spans="1:73" x14ac:dyDescent="0.25">
      <c r="A75" s="195"/>
      <c r="B75" s="18">
        <v>8</v>
      </c>
      <c r="C75" s="26">
        <f>VLOOKUP(M75,[1]aux!$A$2:$B$35,2)</f>
        <v>10</v>
      </c>
      <c r="D75" s="55" t="s">
        <v>42</v>
      </c>
      <c r="E75" s="55" t="s">
        <v>40</v>
      </c>
      <c r="F75" s="54" t="s">
        <v>41</v>
      </c>
      <c r="G75" s="54" t="s">
        <v>42</v>
      </c>
      <c r="H75" s="54">
        <v>0</v>
      </c>
      <c r="I75" s="54">
        <f t="shared" si="78"/>
        <v>2</v>
      </c>
      <c r="J75" s="54">
        <f t="shared" si="79"/>
        <v>2</v>
      </c>
      <c r="K75" s="54">
        <f t="shared" si="80"/>
        <v>2</v>
      </c>
      <c r="L75" s="54">
        <f t="shared" si="81"/>
        <v>1</v>
      </c>
      <c r="M75" s="54">
        <f t="shared" si="82"/>
        <v>2221</v>
      </c>
      <c r="N75" s="54">
        <v>4</v>
      </c>
      <c r="O75" s="54">
        <v>0</v>
      </c>
      <c r="P75" s="54">
        <v>2</v>
      </c>
      <c r="Q75" s="54">
        <v>0</v>
      </c>
      <c r="R75" s="54">
        <v>1</v>
      </c>
      <c r="S75" s="54" t="s">
        <v>42</v>
      </c>
      <c r="T75" s="26">
        <f t="shared" si="83"/>
        <v>21</v>
      </c>
      <c r="U75" s="54">
        <v>1</v>
      </c>
      <c r="V75" s="54">
        <v>0</v>
      </c>
      <c r="W75" s="19"/>
      <c r="X75" s="11">
        <f>VLOOKUP($C75,[2]Berlin!$BB$7:$BK$40,5)</f>
        <v>13</v>
      </c>
      <c r="Y75" s="11">
        <f>VLOOKUP($C75,[2]Berlin!$BB$7:$BK$40,6)</f>
        <v>33</v>
      </c>
      <c r="Z75" s="11">
        <f>VLOOKUP($C75,[2]Berlin!$BB$7:$BK$40,7)</f>
        <v>63</v>
      </c>
      <c r="AA75" s="11">
        <f>VLOOKUP($C75,[2]Berlin!$BB$7:$BK$40,8)</f>
        <v>92</v>
      </c>
      <c r="AB75" s="11">
        <f>VLOOKUP($C75,[2]Berlin!$BB$7:$BK$40,9)</f>
        <v>116</v>
      </c>
      <c r="AC75" s="11">
        <f>VLOOKUP($C75,[2]Berlin!$BB$7:$BK$40,10)</f>
        <v>108</v>
      </c>
      <c r="AD75" s="12">
        <f t="shared" si="84"/>
        <v>0</v>
      </c>
      <c r="AE75" s="12">
        <f t="shared" si="85"/>
        <v>0</v>
      </c>
      <c r="AF75" s="12">
        <v>0</v>
      </c>
      <c r="AG75" s="12" t="s">
        <v>38</v>
      </c>
      <c r="AH75" s="12" t="s">
        <v>38</v>
      </c>
      <c r="AI75" s="12">
        <f t="shared" si="86"/>
        <v>121</v>
      </c>
      <c r="AJ75" s="12">
        <v>0</v>
      </c>
      <c r="AK75" s="12">
        <f t="shared" si="87"/>
        <v>152</v>
      </c>
      <c r="AL75" s="12">
        <f t="shared" si="88"/>
        <v>160</v>
      </c>
      <c r="AM75" s="12">
        <f t="shared" si="89"/>
        <v>185</v>
      </c>
      <c r="AN75" s="12">
        <f t="shared" si="90"/>
        <v>0</v>
      </c>
      <c r="AO75" s="14">
        <f t="shared" si="76"/>
        <v>469.15235124623132</v>
      </c>
      <c r="AP75" s="11">
        <f>VLOOKUP($C75,[1]Berlin!$BB$7:$BK$40,5)</f>
        <v>13</v>
      </c>
      <c r="AQ75" s="11">
        <f>VLOOKUP($C75,[1]Berlin!$BB$7:$BK$40,6)</f>
        <v>33</v>
      </c>
      <c r="AR75" s="11">
        <f>VLOOKUP($C75,[1]Berlin!$BB$7:$BK$40,7)</f>
        <v>63</v>
      </c>
      <c r="AS75" s="11">
        <f>VLOOKUP($C75,[1]Berlin!$BB$7:$BK$40,8)</f>
        <v>93</v>
      </c>
      <c r="AT75" s="11">
        <f>VLOOKUP($C75,[1]Berlin!$BB$7:$BK$40,9)</f>
        <v>117</v>
      </c>
      <c r="AU75" s="11">
        <f>VLOOKUP($C75,[1]Berlin!$BB$7:$BK$40,10)</f>
        <v>109</v>
      </c>
      <c r="AV75" s="12">
        <f t="shared" si="91"/>
        <v>0</v>
      </c>
      <c r="AW75" s="12">
        <f t="shared" si="92"/>
        <v>0</v>
      </c>
      <c r="AX75" s="12">
        <v>0</v>
      </c>
      <c r="AY75" s="12" t="s">
        <v>38</v>
      </c>
      <c r="AZ75" s="12" t="s">
        <v>38</v>
      </c>
      <c r="BA75" s="12">
        <f t="shared" si="93"/>
        <v>122</v>
      </c>
      <c r="BB75" s="12">
        <v>0</v>
      </c>
      <c r="BC75" s="12">
        <f t="shared" si="94"/>
        <v>153</v>
      </c>
      <c r="BD75" s="12">
        <f t="shared" si="95"/>
        <v>160</v>
      </c>
      <c r="BE75" s="12">
        <f t="shared" si="96"/>
        <v>186</v>
      </c>
      <c r="BF75" s="12">
        <f t="shared" si="97"/>
        <v>0</v>
      </c>
      <c r="BG75" s="14">
        <f t="shared" si="77"/>
        <v>371.34590531414051</v>
      </c>
      <c r="BH75" s="21">
        <f>IF($N75=2,BH105*'4 PEF'!$F$4,IF(OR($N75=3,$N75=4,$N75=5,$N75=6),BH105*'4 PEF'!$F$5,IF(OR($N75=7,$N75=8),BH105*'4 PEF'!$F$10,IF($N75=9,BH105*'4 PEF'!$F$7,IF($N75=10,BH105*'4 PEF'!$F$6)))))</f>
        <v>78.814947664672275</v>
      </c>
      <c r="BI75" s="21">
        <f>BI105*'4 PEF'!$F$10</f>
        <v>0</v>
      </c>
      <c r="BJ75" s="21">
        <f>IF($N75=2,BJ105*'4 PEF'!$F$4,IF(OR($N75=3,$N75=4,$N75=5,$N75=6),BJ105*'4 PEF'!$F$5,IF(OR($N75=7,$N75=8),BJ105*'4 PEF'!$F$10,IF($N75=9,BJ105*'4 PEF'!$F$7,IF($N75=10,BJ105*'4 PEF'!$F$6)))))</f>
        <v>10.374436090225565</v>
      </c>
      <c r="BK75" s="21">
        <f>BK105*'4 PEF'!$F$10</f>
        <v>21.912822971426966</v>
      </c>
      <c r="BL75" s="21">
        <f>BL105*'4 PEF'!$F$10</f>
        <v>0.83460340624293339</v>
      </c>
      <c r="BM75" s="39">
        <f>BM105*'4 PEF'!$F$10</f>
        <v>0</v>
      </c>
      <c r="BN75" s="40">
        <f t="shared" si="98"/>
        <v>111.93681013256774</v>
      </c>
      <c r="BO75" s="21">
        <f>IF($N75=2,BO105*'4 PEF'!$F$4,IF(OR($N75=3,$N75=4,$N75=5,$N75=6),BO105*'4 PEF'!$F$5,IF(OR($N75=7,$N75=8),BO105*'4 PEF'!$F$10,IF($N75=9,BO105*'4 PEF'!$F$7,IF($N75=10,BO105*'4 PEF'!$F$6)))))</f>
        <v>75.195593242563476</v>
      </c>
      <c r="BP75" s="21">
        <f>BP105*'4 PEF'!$F$10</f>
        <v>0</v>
      </c>
      <c r="BQ75" s="21">
        <f>IF($N75=2,BQ105*'4 PEF'!$F$4,IF(OR($N75=3,$N75=4,$N75=5,$N75=6),BQ105*'4 PEF'!$F$5,IF(OR($N75=7,$N75=8),BQ105*'4 PEF'!$F$10,IF($N75=9,BQ105*'4 PEF'!$F$7,IF($N75=10,BQ105*'4 PEF'!$F$6)))))</f>
        <v>16.456459330143542</v>
      </c>
      <c r="BR75" s="21">
        <f>BR105*'4 PEF'!$F$10</f>
        <v>22.53556896969895</v>
      </c>
      <c r="BS75" s="21">
        <f>BS105*'4 PEF'!$F$10</f>
        <v>0.74665213470267278</v>
      </c>
      <c r="BT75" s="39">
        <f>BT105*'4 PEF'!$F$10</f>
        <v>0</v>
      </c>
      <c r="BU75" s="40">
        <f t="shared" si="99"/>
        <v>114.93427367710864</v>
      </c>
    </row>
    <row r="76" spans="1:73" x14ac:dyDescent="0.25">
      <c r="A76" s="195"/>
      <c r="B76" s="18">
        <v>9</v>
      </c>
      <c r="C76" s="26">
        <f>VLOOKUP(M76,[1]aux!$A$2:$B$35,2)</f>
        <v>10</v>
      </c>
      <c r="D76" s="55" t="s">
        <v>42</v>
      </c>
      <c r="E76" s="55" t="s">
        <v>40</v>
      </c>
      <c r="F76" s="54" t="s">
        <v>41</v>
      </c>
      <c r="G76" s="54" t="s">
        <v>42</v>
      </c>
      <c r="H76" s="54">
        <v>0</v>
      </c>
      <c r="I76" s="54">
        <f t="shared" si="78"/>
        <v>2</v>
      </c>
      <c r="J76" s="54">
        <f t="shared" si="79"/>
        <v>2</v>
      </c>
      <c r="K76" s="54">
        <f t="shared" si="80"/>
        <v>2</v>
      </c>
      <c r="L76" s="54">
        <f t="shared" si="81"/>
        <v>1</v>
      </c>
      <c r="M76" s="54">
        <f t="shared" si="82"/>
        <v>2221</v>
      </c>
      <c r="N76" s="54">
        <v>9</v>
      </c>
      <c r="O76" s="54">
        <v>0</v>
      </c>
      <c r="P76" s="54">
        <v>2</v>
      </c>
      <c r="Q76" s="54">
        <v>0</v>
      </c>
      <c r="R76" s="54">
        <v>1</v>
      </c>
      <c r="S76" s="54" t="s">
        <v>42</v>
      </c>
      <c r="T76" s="26">
        <f t="shared" si="83"/>
        <v>24</v>
      </c>
      <c r="U76" s="54">
        <v>1</v>
      </c>
      <c r="V76" s="54">
        <v>0</v>
      </c>
      <c r="W76" s="19"/>
      <c r="X76" s="11">
        <f>VLOOKUP($C76,[2]Berlin!$BB$7:$BK$40,5)</f>
        <v>13</v>
      </c>
      <c r="Y76" s="11">
        <f>VLOOKUP($C76,[2]Berlin!$BB$7:$BK$40,6)</f>
        <v>33</v>
      </c>
      <c r="Z76" s="11">
        <f>VLOOKUP($C76,[2]Berlin!$BB$7:$BK$40,7)</f>
        <v>63</v>
      </c>
      <c r="AA76" s="11">
        <f>VLOOKUP($C76,[2]Berlin!$BB$7:$BK$40,8)</f>
        <v>92</v>
      </c>
      <c r="AB76" s="11">
        <f>VLOOKUP($C76,[2]Berlin!$BB$7:$BK$40,9)</f>
        <v>116</v>
      </c>
      <c r="AC76" s="11">
        <f>VLOOKUP($C76,[2]Berlin!$BB$7:$BK$40,10)</f>
        <v>108</v>
      </c>
      <c r="AD76" s="12">
        <f t="shared" si="84"/>
        <v>0</v>
      </c>
      <c r="AE76" s="12">
        <f t="shared" si="85"/>
        <v>0</v>
      </c>
      <c r="AF76" s="12">
        <v>0</v>
      </c>
      <c r="AG76" s="12" t="s">
        <v>38</v>
      </c>
      <c r="AH76" s="12" t="s">
        <v>38</v>
      </c>
      <c r="AI76" s="12">
        <f t="shared" si="86"/>
        <v>136</v>
      </c>
      <c r="AJ76" s="12">
        <v>0</v>
      </c>
      <c r="AK76" s="12">
        <f t="shared" si="87"/>
        <v>152</v>
      </c>
      <c r="AL76" s="12">
        <f t="shared" si="88"/>
        <v>160</v>
      </c>
      <c r="AM76" s="12">
        <f t="shared" si="89"/>
        <v>185</v>
      </c>
      <c r="AN76" s="12">
        <f t="shared" si="90"/>
        <v>0</v>
      </c>
      <c r="AO76" s="14">
        <f t="shared" si="76"/>
        <v>448.49597560738204</v>
      </c>
      <c r="AP76" s="11">
        <f>VLOOKUP($C76,[1]Berlin!$BB$7:$BK$40,5)</f>
        <v>13</v>
      </c>
      <c r="AQ76" s="11">
        <f>VLOOKUP($C76,[1]Berlin!$BB$7:$BK$40,6)</f>
        <v>33</v>
      </c>
      <c r="AR76" s="11">
        <f>VLOOKUP($C76,[1]Berlin!$BB$7:$BK$40,7)</f>
        <v>63</v>
      </c>
      <c r="AS76" s="11">
        <f>VLOOKUP($C76,[1]Berlin!$BB$7:$BK$40,8)</f>
        <v>93</v>
      </c>
      <c r="AT76" s="11">
        <f>VLOOKUP($C76,[1]Berlin!$BB$7:$BK$40,9)</f>
        <v>117</v>
      </c>
      <c r="AU76" s="11">
        <f>VLOOKUP($C76,[1]Berlin!$BB$7:$BK$40,10)</f>
        <v>109</v>
      </c>
      <c r="AV76" s="12">
        <f t="shared" si="91"/>
        <v>0</v>
      </c>
      <c r="AW76" s="12">
        <f t="shared" si="92"/>
        <v>0</v>
      </c>
      <c r="AX76" s="12">
        <v>0</v>
      </c>
      <c r="AY76" s="12" t="s">
        <v>38</v>
      </c>
      <c r="AZ76" s="12" t="s">
        <v>38</v>
      </c>
      <c r="BA76" s="12">
        <f t="shared" si="93"/>
        <v>138</v>
      </c>
      <c r="BB76" s="12">
        <v>0</v>
      </c>
      <c r="BC76" s="12">
        <f t="shared" si="94"/>
        <v>153</v>
      </c>
      <c r="BD76" s="12">
        <f t="shared" si="95"/>
        <v>160</v>
      </c>
      <c r="BE76" s="12">
        <f t="shared" si="96"/>
        <v>186</v>
      </c>
      <c r="BF76" s="12">
        <f t="shared" si="97"/>
        <v>0</v>
      </c>
      <c r="BG76" s="14">
        <f t="shared" si="77"/>
        <v>357.66380669484761</v>
      </c>
      <c r="BH76" s="21">
        <f>IF($N76=2,BH106*'4 PEF'!$F$4,IF(OR($N76=3,$N76=4,$N76=5,$N76=6),BH106*'4 PEF'!$F$5,IF(OR($N76=7,$N76=8),BH106*'4 PEF'!$F$10,IF($N76=9,BH106*'4 PEF'!$F$7,IF($N76=10,BH106*'4 PEF'!$F$6)))))</f>
        <v>89.849040337726379</v>
      </c>
      <c r="BI76" s="21">
        <f>BI106*'4 PEF'!$F$10</f>
        <v>0</v>
      </c>
      <c r="BJ76" s="21">
        <f>IF($N76=2,BJ106*'4 PEF'!$F$4,IF(OR($N76=3,$N76=4,$N76=5,$N76=6),BJ106*'4 PEF'!$F$5,IF(OR($N76=7,$N76=8),BJ106*'4 PEF'!$F$10,IF($N76=9,BJ106*'4 PEF'!$F$7,IF($N76=10,BJ106*'4 PEF'!$F$6)))))</f>
        <v>11.826857142857143</v>
      </c>
      <c r="BK76" s="21">
        <f>BK106*'4 PEF'!$F$10</f>
        <v>21.912822971426966</v>
      </c>
      <c r="BL76" s="21">
        <f>BL106*'4 PEF'!$F$10</f>
        <v>0.83460340624293339</v>
      </c>
      <c r="BM76" s="39">
        <f>BM106*'4 PEF'!$F$10</f>
        <v>0</v>
      </c>
      <c r="BN76" s="40">
        <f t="shared" si="98"/>
        <v>124.42332385825343</v>
      </c>
      <c r="BO76" s="21">
        <f>IF($N76=2,BO106*'4 PEF'!$F$4,IF(OR($N76=3,$N76=4,$N76=5,$N76=6),BO106*'4 PEF'!$F$5,IF(OR($N76=7,$N76=8),BO106*'4 PEF'!$F$10,IF($N76=9,BO106*'4 PEF'!$F$7,IF($N76=10,BO106*'4 PEF'!$F$6)))))</f>
        <v>85.722976296522347</v>
      </c>
      <c r="BP76" s="21">
        <f>BP106*'4 PEF'!$F$10</f>
        <v>0</v>
      </c>
      <c r="BQ76" s="21">
        <f>IF($N76=2,BQ106*'4 PEF'!$F$4,IF(OR($N76=3,$N76=4,$N76=5,$N76=6),BQ106*'4 PEF'!$F$5,IF(OR($N76=7,$N76=8),BQ106*'4 PEF'!$F$10,IF($N76=9,BQ106*'4 PEF'!$F$7,IF($N76=10,BQ106*'4 PEF'!$F$6)))))</f>
        <v>18.760363636363635</v>
      </c>
      <c r="BR76" s="21">
        <f>BR106*'4 PEF'!$F$10</f>
        <v>22.53556896969895</v>
      </c>
      <c r="BS76" s="21">
        <f>BS106*'4 PEF'!$F$10</f>
        <v>0.74665213470267278</v>
      </c>
      <c r="BT76" s="39">
        <f>BT106*'4 PEF'!$F$10</f>
        <v>0</v>
      </c>
      <c r="BU76" s="40">
        <f t="shared" si="99"/>
        <v>127.76556103728761</v>
      </c>
    </row>
    <row r="77" spans="1:73" x14ac:dyDescent="0.25">
      <c r="A77" s="195"/>
      <c r="B77" s="18">
        <v>10</v>
      </c>
      <c r="C77" s="26">
        <f>VLOOKUP(M77,[1]aux!$A$2:$B$35,2)</f>
        <v>24</v>
      </c>
      <c r="D77" s="55" t="s">
        <v>40</v>
      </c>
      <c r="E77" s="55" t="s">
        <v>41</v>
      </c>
      <c r="F77" s="54" t="s">
        <v>41</v>
      </c>
      <c r="G77" s="54" t="s">
        <v>42</v>
      </c>
      <c r="H77" s="54">
        <v>0</v>
      </c>
      <c r="I77" s="54">
        <f t="shared" si="78"/>
        <v>3</v>
      </c>
      <c r="J77" s="54">
        <f t="shared" si="79"/>
        <v>3</v>
      </c>
      <c r="K77" s="54">
        <f t="shared" si="80"/>
        <v>2</v>
      </c>
      <c r="L77" s="54">
        <f t="shared" si="81"/>
        <v>1</v>
      </c>
      <c r="M77" s="54">
        <f t="shared" si="82"/>
        <v>3321</v>
      </c>
      <c r="N77" s="54">
        <v>8</v>
      </c>
      <c r="O77" s="54">
        <v>13</v>
      </c>
      <c r="P77" s="54">
        <v>1</v>
      </c>
      <c r="Q77" s="54">
        <v>1</v>
      </c>
      <c r="R77" s="54">
        <v>2</v>
      </c>
      <c r="S77" s="54" t="s">
        <v>42</v>
      </c>
      <c r="T77" s="26">
        <f t="shared" si="83"/>
        <v>23</v>
      </c>
      <c r="U77" s="54">
        <v>1</v>
      </c>
      <c r="V77" s="54">
        <v>0</v>
      </c>
      <c r="W77" s="19"/>
      <c r="X77" s="11">
        <f>VLOOKUP($C77,[2]Berlin!$BB$7:$BK$40,5)</f>
        <v>15</v>
      </c>
      <c r="Y77" s="11">
        <f>VLOOKUP($C77,[2]Berlin!$BB$7:$BK$40,6)</f>
        <v>35</v>
      </c>
      <c r="Z77" s="11">
        <f>VLOOKUP($C77,[2]Berlin!$BB$7:$BK$40,7)</f>
        <v>65</v>
      </c>
      <c r="AA77" s="11">
        <f>VLOOKUP($C77,[2]Berlin!$BB$7:$BK$40,8)</f>
        <v>94</v>
      </c>
      <c r="AB77" s="11">
        <f>VLOOKUP($C77,[2]Berlin!$BB$7:$BK$40,9)</f>
        <v>116</v>
      </c>
      <c r="AC77" s="11">
        <f>VLOOKUP($C77,[2]Berlin!$BB$7:$BK$40,10)</f>
        <v>108</v>
      </c>
      <c r="AD77" s="12">
        <f t="shared" si="84"/>
        <v>0</v>
      </c>
      <c r="AE77" s="12">
        <f t="shared" si="85"/>
        <v>0</v>
      </c>
      <c r="AF77" s="12">
        <v>0</v>
      </c>
      <c r="AG77" s="12" t="s">
        <v>38</v>
      </c>
      <c r="AH77" s="12" t="s">
        <v>38</v>
      </c>
      <c r="AI77" s="12">
        <f t="shared" si="86"/>
        <v>133</v>
      </c>
      <c r="AJ77" s="12">
        <v>0</v>
      </c>
      <c r="AK77" s="12">
        <f t="shared" si="87"/>
        <v>148</v>
      </c>
      <c r="AL77" s="12">
        <f t="shared" si="88"/>
        <v>162</v>
      </c>
      <c r="AM77" s="12">
        <f t="shared" si="89"/>
        <v>185</v>
      </c>
      <c r="AN77" s="12">
        <f t="shared" si="90"/>
        <v>0</v>
      </c>
      <c r="AO77" s="14">
        <f t="shared" si="76"/>
        <v>443.53912035636182</v>
      </c>
      <c r="AP77" s="11">
        <f>VLOOKUP($C77,[1]Berlin!$BB$7:$BK$40,5)</f>
        <v>15</v>
      </c>
      <c r="AQ77" s="11">
        <f>VLOOKUP($C77,[1]Berlin!$BB$7:$BK$40,6)</f>
        <v>35</v>
      </c>
      <c r="AR77" s="11">
        <f>VLOOKUP($C77,[1]Berlin!$BB$7:$BK$40,7)</f>
        <v>65</v>
      </c>
      <c r="AS77" s="11">
        <f>VLOOKUP($C77,[1]Berlin!$BB$7:$BK$40,8)</f>
        <v>95</v>
      </c>
      <c r="AT77" s="11">
        <f>VLOOKUP($C77,[1]Berlin!$BB$7:$BK$40,9)</f>
        <v>117</v>
      </c>
      <c r="AU77" s="11">
        <f>VLOOKUP($C77,[1]Berlin!$BB$7:$BK$40,10)</f>
        <v>109</v>
      </c>
      <c r="AV77" s="12">
        <f t="shared" si="91"/>
        <v>0</v>
      </c>
      <c r="AW77" s="12">
        <f t="shared" si="92"/>
        <v>0</v>
      </c>
      <c r="AX77" s="12">
        <v>0</v>
      </c>
      <c r="AY77" s="12" t="s">
        <v>38</v>
      </c>
      <c r="AZ77" s="12" t="s">
        <v>38</v>
      </c>
      <c r="BA77" s="12">
        <f t="shared" si="93"/>
        <v>134</v>
      </c>
      <c r="BB77" s="12">
        <v>0</v>
      </c>
      <c r="BC77" s="12">
        <f t="shared" si="94"/>
        <v>149</v>
      </c>
      <c r="BD77" s="12">
        <f t="shared" si="95"/>
        <v>162</v>
      </c>
      <c r="BE77" s="12">
        <f t="shared" si="96"/>
        <v>186</v>
      </c>
      <c r="BF77" s="12">
        <f t="shared" si="97"/>
        <v>0</v>
      </c>
      <c r="BG77" s="14">
        <f t="shared" si="77"/>
        <v>307.20018647657196</v>
      </c>
      <c r="BH77" s="21">
        <f>IF($N77=2,BH107*'4 PEF'!$F$4,IF(OR($N77=3,$N77=4,$N77=5,$N77=6),BH107*'4 PEF'!$F$5,IF(OR($N77=7,$N77=8),BH107*'4 PEF'!$F$10,IF($N77=9,BH107*'4 PEF'!$F$7,IF($N77=10,BH107*'4 PEF'!$F$6)))))</f>
        <v>27.844292740251593</v>
      </c>
      <c r="BI77" s="21">
        <f>BI107*'4 PEF'!$F$10</f>
        <v>1.1390087029697407</v>
      </c>
      <c r="BJ77" s="21">
        <f>IF($N77=2,BJ107*'4 PEF'!$F$4,IF(OR($N77=3,$N77=4,$N77=5,$N77=6),BJ107*'4 PEF'!$F$5,IF(OR($N77=7,$N77=8),BJ107*'4 PEF'!$F$10,IF($N77=9,BJ107*'4 PEF'!$F$7,IF($N77=10,BJ107*'4 PEF'!$F$6)))))</f>
        <v>5.3629996063496392</v>
      </c>
      <c r="BK77" s="21">
        <f>BK107*'4 PEF'!$F$10</f>
        <v>21.912822971426966</v>
      </c>
      <c r="BL77" s="21">
        <f>BL107*'4 PEF'!$F$10</f>
        <v>0.79353536480568276</v>
      </c>
      <c r="BM77" s="39">
        <f>BM107*'4 PEF'!$F$10</f>
        <v>0</v>
      </c>
      <c r="BN77" s="40">
        <f t="shared" si="98"/>
        <v>57.052659385803615</v>
      </c>
      <c r="BO77" s="21">
        <f>IF($N77=2,BO107*'4 PEF'!$F$4,IF(OR($N77=3,$N77=4,$N77=5,$N77=6),BO107*'4 PEF'!$F$5,IF(OR($N77=7,$N77=8),BO107*'4 PEF'!$F$10,IF($N77=9,BO107*'4 PEF'!$F$7,IF($N77=10,BO107*'4 PEF'!$F$6)))))</f>
        <v>28.020817766226443</v>
      </c>
      <c r="BP77" s="21">
        <f>BP107*'4 PEF'!$F$10</f>
        <v>0.36897648609795852</v>
      </c>
      <c r="BQ77" s="21">
        <f>IF($N77=2,BQ107*'4 PEF'!$F$4,IF(OR($N77=3,$N77=4,$N77=5,$N77=6),BQ107*'4 PEF'!$F$5,IF(OR($N77=7,$N77=8),BQ107*'4 PEF'!$F$10,IF($N77=9,BQ107*'4 PEF'!$F$7,IF($N77=10,BQ107*'4 PEF'!$F$6)))))</f>
        <v>8.4259669951874407</v>
      </c>
      <c r="BR77" s="21">
        <f>BR107*'4 PEF'!$F$10</f>
        <v>22.53556896969895</v>
      </c>
      <c r="BS77" s="21">
        <f>BS107*'4 PEF'!$F$10</f>
        <v>0.72673281168472337</v>
      </c>
      <c r="BT77" s="39">
        <f>BT107*'4 PEF'!$F$10</f>
        <v>0</v>
      </c>
      <c r="BU77" s="40">
        <f t="shared" si="99"/>
        <v>60.078063028895521</v>
      </c>
    </row>
    <row r="78" spans="1:73" x14ac:dyDescent="0.25">
      <c r="A78" s="195"/>
      <c r="B78" s="18">
        <v>11</v>
      </c>
      <c r="C78" s="26">
        <f>VLOOKUP(M78,[1]aux!$A$2:$B$35,2)</f>
        <v>32</v>
      </c>
      <c r="D78" s="55" t="s">
        <v>41</v>
      </c>
      <c r="E78" s="55" t="s">
        <v>41</v>
      </c>
      <c r="F78" s="54" t="s">
        <v>41</v>
      </c>
      <c r="G78" s="54" t="s">
        <v>42</v>
      </c>
      <c r="H78" s="54">
        <v>0</v>
      </c>
      <c r="I78" s="54">
        <f t="shared" si="78"/>
        <v>4</v>
      </c>
      <c r="J78" s="54">
        <f t="shared" si="79"/>
        <v>3</v>
      </c>
      <c r="K78" s="54">
        <f t="shared" si="80"/>
        <v>2</v>
      </c>
      <c r="L78" s="54">
        <f t="shared" si="81"/>
        <v>1</v>
      </c>
      <c r="M78" s="54">
        <f t="shared" si="82"/>
        <v>4321</v>
      </c>
      <c r="N78" s="54">
        <v>8</v>
      </c>
      <c r="O78" s="54">
        <v>13</v>
      </c>
      <c r="P78" s="54">
        <v>1</v>
      </c>
      <c r="Q78" s="54">
        <v>1</v>
      </c>
      <c r="R78" s="54">
        <v>2</v>
      </c>
      <c r="S78" s="54" t="s">
        <v>42</v>
      </c>
      <c r="T78" s="26">
        <f t="shared" si="83"/>
        <v>23</v>
      </c>
      <c r="U78" s="54">
        <v>1</v>
      </c>
      <c r="V78" s="54">
        <v>0</v>
      </c>
      <c r="W78" s="19"/>
      <c r="X78" s="11">
        <f>VLOOKUP($C78,[2]Berlin!$BB$7:$BK$40,5)</f>
        <v>17</v>
      </c>
      <c r="Y78" s="11">
        <f>VLOOKUP($C78,[2]Berlin!$BB$7:$BK$40,6)</f>
        <v>37</v>
      </c>
      <c r="Z78" s="11">
        <f>VLOOKUP($C78,[2]Berlin!$BB$7:$BK$40,7)</f>
        <v>67</v>
      </c>
      <c r="AA78" s="11">
        <f>VLOOKUP($C78,[2]Berlin!$BB$7:$BK$40,8)</f>
        <v>94</v>
      </c>
      <c r="AB78" s="11">
        <f>VLOOKUP($C78,[2]Berlin!$BB$7:$BK$40,9)</f>
        <v>116</v>
      </c>
      <c r="AC78" s="11">
        <f>VLOOKUP($C78,[2]Berlin!$BB$7:$BK$40,10)</f>
        <v>108</v>
      </c>
      <c r="AD78" s="12">
        <f t="shared" si="84"/>
        <v>0</v>
      </c>
      <c r="AE78" s="12">
        <f t="shared" si="85"/>
        <v>0</v>
      </c>
      <c r="AF78" s="12">
        <v>0</v>
      </c>
      <c r="AG78" s="12" t="s">
        <v>38</v>
      </c>
      <c r="AH78" s="12" t="s">
        <v>38</v>
      </c>
      <c r="AI78" s="12">
        <f t="shared" si="86"/>
        <v>133</v>
      </c>
      <c r="AJ78" s="12">
        <v>0</v>
      </c>
      <c r="AK78" s="12">
        <f t="shared" si="87"/>
        <v>148</v>
      </c>
      <c r="AL78" s="12">
        <f t="shared" si="88"/>
        <v>162</v>
      </c>
      <c r="AM78" s="12">
        <f t="shared" si="89"/>
        <v>185</v>
      </c>
      <c r="AN78" s="12">
        <f t="shared" si="90"/>
        <v>0</v>
      </c>
      <c r="AO78" s="14">
        <f t="shared" si="76"/>
        <v>473.32826807102538</v>
      </c>
      <c r="AP78" s="11">
        <f>VLOOKUP($C78,[1]Berlin!$BB$7:$BK$40,5)</f>
        <v>17</v>
      </c>
      <c r="AQ78" s="11">
        <f>VLOOKUP($C78,[1]Berlin!$BB$7:$BK$40,6)</f>
        <v>37</v>
      </c>
      <c r="AR78" s="11">
        <f>VLOOKUP($C78,[1]Berlin!$BB$7:$BK$40,7)</f>
        <v>67</v>
      </c>
      <c r="AS78" s="11">
        <f>VLOOKUP($C78,[1]Berlin!$BB$7:$BK$40,8)</f>
        <v>95</v>
      </c>
      <c r="AT78" s="11">
        <f>VLOOKUP($C78,[1]Berlin!$BB$7:$BK$40,9)</f>
        <v>117</v>
      </c>
      <c r="AU78" s="11">
        <f>VLOOKUP($C78,[1]Berlin!$BB$7:$BK$40,10)</f>
        <v>109</v>
      </c>
      <c r="AV78" s="12">
        <f t="shared" si="91"/>
        <v>0</v>
      </c>
      <c r="AW78" s="12">
        <f t="shared" si="92"/>
        <v>0</v>
      </c>
      <c r="AX78" s="12">
        <v>0</v>
      </c>
      <c r="AY78" s="12" t="s">
        <v>38</v>
      </c>
      <c r="AZ78" s="12" t="s">
        <v>38</v>
      </c>
      <c r="BA78" s="12">
        <f t="shared" si="93"/>
        <v>134</v>
      </c>
      <c r="BB78" s="12">
        <v>0</v>
      </c>
      <c r="BC78" s="12">
        <f t="shared" si="94"/>
        <v>149</v>
      </c>
      <c r="BD78" s="12">
        <f t="shared" si="95"/>
        <v>162</v>
      </c>
      <c r="BE78" s="12">
        <f t="shared" si="96"/>
        <v>186</v>
      </c>
      <c r="BF78" s="12">
        <f t="shared" si="97"/>
        <v>0</v>
      </c>
      <c r="BG78" s="14">
        <f t="shared" si="77"/>
        <v>319.46038410255795</v>
      </c>
      <c r="BH78" s="21">
        <f>IF($N78=2,BH108*'4 PEF'!$F$4,IF(OR($N78=3,$N78=4,$N78=5,$N78=6),BH108*'4 PEF'!$F$5,IF(OR($N78=7,$N78=8),BH108*'4 PEF'!$F$10,IF($N78=9,BH108*'4 PEF'!$F$7,IF($N78=10,BH108*'4 PEF'!$F$6)))))</f>
        <v>24.814621729317455</v>
      </c>
      <c r="BI78" s="21">
        <f>BI108*'4 PEF'!$F$10</f>
        <v>1.1871822450223459</v>
      </c>
      <c r="BJ78" s="21">
        <f>IF($N78=2,BJ108*'4 PEF'!$F$4,IF(OR($N78=3,$N78=4,$N78=5,$N78=6),BJ108*'4 PEF'!$F$5,IF(OR($N78=7,$N78=8),BJ108*'4 PEF'!$F$10,IF($N78=9,BJ108*'4 PEF'!$F$7,IF($N78=10,BJ108*'4 PEF'!$F$6)))))</f>
        <v>5.3745650309488795</v>
      </c>
      <c r="BK78" s="21">
        <f>BK108*'4 PEF'!$F$10</f>
        <v>21.912822971426966</v>
      </c>
      <c r="BL78" s="21">
        <f>BL108*'4 PEF'!$F$10</f>
        <v>0.77739316373466749</v>
      </c>
      <c r="BM78" s="39">
        <f>BM108*'4 PEF'!$F$10</f>
        <v>0</v>
      </c>
      <c r="BN78" s="40">
        <f t="shared" si="98"/>
        <v>54.066585140450307</v>
      </c>
      <c r="BO78" s="21">
        <f>IF($N78=2,BO108*'4 PEF'!$F$4,IF(OR($N78=3,$N78=4,$N78=5,$N78=6),BO108*'4 PEF'!$F$5,IF(OR($N78=7,$N78=8),BO108*'4 PEF'!$F$10,IF($N78=9,BO108*'4 PEF'!$F$7,IF($N78=10,BO108*'4 PEF'!$F$6)))))</f>
        <v>26.210716531401818</v>
      </c>
      <c r="BP78" s="21">
        <f>BP108*'4 PEF'!$F$10</f>
        <v>0.37081680156925889</v>
      </c>
      <c r="BQ78" s="21">
        <f>IF($N78=2,BQ108*'4 PEF'!$F$4,IF(OR($N78=3,$N78=4,$N78=5,$N78=6),BQ108*'4 PEF'!$F$5,IF(OR($N78=7,$N78=8),BQ108*'4 PEF'!$F$10,IF($N78=9,BQ108*'4 PEF'!$F$7,IF($N78=10,BQ108*'4 PEF'!$F$6)))))</f>
        <v>8.4473698115538198</v>
      </c>
      <c r="BR78" s="21">
        <f>BR108*'4 PEF'!$F$10</f>
        <v>22.53556896969895</v>
      </c>
      <c r="BS78" s="21">
        <f>BS108*'4 PEF'!$F$10</f>
        <v>0.71982757581764134</v>
      </c>
      <c r="BT78" s="39">
        <f>BT108*'4 PEF'!$F$10</f>
        <v>0</v>
      </c>
      <c r="BU78" s="40">
        <f t="shared" si="99"/>
        <v>58.284299690041486</v>
      </c>
    </row>
    <row r="79" spans="1:73" x14ac:dyDescent="0.25">
      <c r="A79" s="195"/>
      <c r="B79" s="18">
        <v>12</v>
      </c>
      <c r="C79" s="26">
        <f>VLOOKUP(M79,[1]aux!$A$2:$B$35,2)</f>
        <v>26</v>
      </c>
      <c r="D79" s="55" t="s">
        <v>40</v>
      </c>
      <c r="E79" s="55" t="s">
        <v>41</v>
      </c>
      <c r="F79" s="54" t="s">
        <v>41</v>
      </c>
      <c r="G79" s="54" t="s">
        <v>42</v>
      </c>
      <c r="H79" s="54">
        <v>1</v>
      </c>
      <c r="I79" s="54">
        <f t="shared" si="78"/>
        <v>3</v>
      </c>
      <c r="J79" s="54">
        <f t="shared" si="79"/>
        <v>3</v>
      </c>
      <c r="K79" s="54">
        <f t="shared" si="80"/>
        <v>2</v>
      </c>
      <c r="L79" s="54">
        <f t="shared" si="81"/>
        <v>2</v>
      </c>
      <c r="M79" s="54">
        <f t="shared" si="82"/>
        <v>3322</v>
      </c>
      <c r="N79" s="54">
        <v>8</v>
      </c>
      <c r="O79" s="54">
        <v>13</v>
      </c>
      <c r="P79" s="54">
        <v>1</v>
      </c>
      <c r="Q79" s="54">
        <v>1</v>
      </c>
      <c r="R79" s="54">
        <v>2</v>
      </c>
      <c r="S79" s="54" t="s">
        <v>42</v>
      </c>
      <c r="T79" s="26">
        <f t="shared" si="83"/>
        <v>23</v>
      </c>
      <c r="U79" s="54">
        <v>1</v>
      </c>
      <c r="V79" s="54">
        <v>0</v>
      </c>
      <c r="W79" s="19"/>
      <c r="X79" s="11">
        <f>VLOOKUP($C79,[2]Berlin!$BB$7:$BK$40,5)</f>
        <v>15</v>
      </c>
      <c r="Y79" s="11">
        <f>VLOOKUP($C79,[2]Berlin!$BB$7:$BK$40,6)</f>
        <v>35</v>
      </c>
      <c r="Z79" s="11">
        <f>VLOOKUP($C79,[2]Berlin!$BB$7:$BK$40,7)</f>
        <v>65</v>
      </c>
      <c r="AA79" s="11">
        <f>VLOOKUP($C79,[2]Berlin!$BB$7:$BK$40,8)</f>
        <v>94</v>
      </c>
      <c r="AB79" s="11">
        <f>VLOOKUP($C79,[2]Berlin!$BB$7:$BK$40,9)</f>
        <v>116</v>
      </c>
      <c r="AC79" s="11">
        <f>VLOOKUP($C79,[2]Berlin!$BB$7:$BK$40,10)</f>
        <v>108</v>
      </c>
      <c r="AD79" s="12">
        <f t="shared" si="84"/>
        <v>169</v>
      </c>
      <c r="AE79" s="12">
        <f t="shared" si="85"/>
        <v>167</v>
      </c>
      <c r="AF79" s="12">
        <v>0</v>
      </c>
      <c r="AG79" s="12" t="s">
        <v>38</v>
      </c>
      <c r="AH79" s="12" t="s">
        <v>38</v>
      </c>
      <c r="AI79" s="12">
        <f t="shared" si="86"/>
        <v>133</v>
      </c>
      <c r="AJ79" s="12">
        <v>0</v>
      </c>
      <c r="AK79" s="12">
        <f t="shared" si="87"/>
        <v>148</v>
      </c>
      <c r="AL79" s="12">
        <f t="shared" si="88"/>
        <v>162</v>
      </c>
      <c r="AM79" s="12">
        <f t="shared" si="89"/>
        <v>185</v>
      </c>
      <c r="AN79" s="12">
        <f t="shared" si="90"/>
        <v>0</v>
      </c>
      <c r="AO79" s="14">
        <f t="shared" si="76"/>
        <v>455.29912035636181</v>
      </c>
      <c r="AP79" s="11">
        <f>VLOOKUP($C79,[1]Berlin!$BB$7:$BK$40,5)</f>
        <v>15</v>
      </c>
      <c r="AQ79" s="11">
        <f>VLOOKUP($C79,[1]Berlin!$BB$7:$BK$40,6)</f>
        <v>35</v>
      </c>
      <c r="AR79" s="11">
        <f>VLOOKUP($C79,[1]Berlin!$BB$7:$BK$40,7)</f>
        <v>65</v>
      </c>
      <c r="AS79" s="11">
        <f>VLOOKUP($C79,[1]Berlin!$BB$7:$BK$40,8)</f>
        <v>95</v>
      </c>
      <c r="AT79" s="11">
        <f>VLOOKUP($C79,[1]Berlin!$BB$7:$BK$40,9)</f>
        <v>117</v>
      </c>
      <c r="AU79" s="11">
        <f>VLOOKUP($C79,[1]Berlin!$BB$7:$BK$40,10)</f>
        <v>109</v>
      </c>
      <c r="AV79" s="12">
        <f t="shared" si="91"/>
        <v>170</v>
      </c>
      <c r="AW79" s="12">
        <f t="shared" si="92"/>
        <v>168</v>
      </c>
      <c r="AX79" s="12">
        <v>0</v>
      </c>
      <c r="AY79" s="12" t="s">
        <v>38</v>
      </c>
      <c r="AZ79" s="12" t="s">
        <v>38</v>
      </c>
      <c r="BA79" s="12">
        <f t="shared" si="93"/>
        <v>134</v>
      </c>
      <c r="BB79" s="12">
        <v>0</v>
      </c>
      <c r="BC79" s="12">
        <f t="shared" si="94"/>
        <v>149</v>
      </c>
      <c r="BD79" s="12">
        <f t="shared" si="95"/>
        <v>162</v>
      </c>
      <c r="BE79" s="12">
        <f t="shared" si="96"/>
        <v>186</v>
      </c>
      <c r="BF79" s="12">
        <f t="shared" si="97"/>
        <v>0</v>
      </c>
      <c r="BG79" s="14">
        <f t="shared" si="77"/>
        <v>320.43553193111745</v>
      </c>
      <c r="BH79" s="21">
        <f>IF($N79=2,BH109*'4 PEF'!$F$4,IF(OR($N79=3,$N79=4,$N79=5,$N79=6),BH109*'4 PEF'!$F$5,IF(OR($N79=7,$N79=8),BH109*'4 PEF'!$F$10,IF($N79=9,BH109*'4 PEF'!$F$7,IF($N79=10,BH109*'4 PEF'!$F$6)))))</f>
        <v>19.8064096727128</v>
      </c>
      <c r="BI79" s="21">
        <f>BI109*'4 PEF'!$F$10</f>
        <v>1.1331231148147161</v>
      </c>
      <c r="BJ79" s="21">
        <f>IF($N79=2,BJ109*'4 PEF'!$F$4,IF(OR($N79=3,$N79=4,$N79=5,$N79=6),BJ109*'4 PEF'!$F$5,IF(OR($N79=7,$N79=8),BJ109*'4 PEF'!$F$10,IF($N79=9,BJ109*'4 PEF'!$F$7,IF($N79=10,BJ109*'4 PEF'!$F$6)))))</f>
        <v>5.4961601176208337</v>
      </c>
      <c r="BK79" s="21">
        <f>BK109*'4 PEF'!$F$10</f>
        <v>21.912822971426966</v>
      </c>
      <c r="BL79" s="21">
        <f>BL109*'4 PEF'!$F$10</f>
        <v>9.3217224523618079</v>
      </c>
      <c r="BM79" s="39">
        <f>BM109*'4 PEF'!$F$10</f>
        <v>0</v>
      </c>
      <c r="BN79" s="40">
        <f t="shared" si="98"/>
        <v>57.670238328937131</v>
      </c>
      <c r="BO79" s="21">
        <f>IF($N79=2,BO109*'4 PEF'!$F$4,IF(OR($N79=3,$N79=4,$N79=5,$N79=6),BO109*'4 PEF'!$F$5,IF(OR($N79=7,$N79=8),BO109*'4 PEF'!$F$10,IF($N79=9,BO109*'4 PEF'!$F$7,IF($N79=10,BO109*'4 PEF'!$F$6)))))</f>
        <v>20.75821485258809</v>
      </c>
      <c r="BP79" s="21">
        <f>BP109*'4 PEF'!$F$10</f>
        <v>0.32947662019210233</v>
      </c>
      <c r="BQ79" s="21">
        <f>IF($N79=2,BQ109*'4 PEF'!$F$4,IF(OR($N79=3,$N79=4,$N79=5,$N79=6),BQ109*'4 PEF'!$F$5,IF(OR($N79=7,$N79=8),BQ109*'4 PEF'!$F$10,IF($N79=9,BQ109*'4 PEF'!$F$7,IF($N79=10,BQ109*'4 PEF'!$F$6)))))</f>
        <v>8.6770719438544592</v>
      </c>
      <c r="BR79" s="21">
        <f>BR109*'4 PEF'!$F$10</f>
        <v>22.53556896969895</v>
      </c>
      <c r="BS79" s="21">
        <f>BS109*'4 PEF'!$F$10</f>
        <v>8.9850193821047455</v>
      </c>
      <c r="BT79" s="39">
        <f>BT109*'4 PEF'!$F$10</f>
        <v>0</v>
      </c>
      <c r="BU79" s="40">
        <f t="shared" si="99"/>
        <v>61.285351768438346</v>
      </c>
    </row>
    <row r="80" spans="1:73" x14ac:dyDescent="0.25">
      <c r="A80" s="195"/>
      <c r="B80" s="18">
        <v>13</v>
      </c>
      <c r="C80" s="26">
        <f>VLOOKUP(M80,[1]aux!$A$2:$B$35,2)</f>
        <v>34</v>
      </c>
      <c r="D80" s="55" t="s">
        <v>41</v>
      </c>
      <c r="E80" s="55" t="s">
        <v>41</v>
      </c>
      <c r="F80" s="54" t="s">
        <v>41</v>
      </c>
      <c r="G80" s="54" t="s">
        <v>42</v>
      </c>
      <c r="H80" s="54">
        <v>1</v>
      </c>
      <c r="I80" s="54">
        <f t="shared" si="78"/>
        <v>4</v>
      </c>
      <c r="J80" s="54">
        <f t="shared" si="79"/>
        <v>3</v>
      </c>
      <c r="K80" s="54">
        <f t="shared" si="80"/>
        <v>2</v>
      </c>
      <c r="L80" s="54">
        <f t="shared" si="81"/>
        <v>2</v>
      </c>
      <c r="M80" s="54">
        <f t="shared" si="82"/>
        <v>4322</v>
      </c>
      <c r="N80" s="54">
        <v>8</v>
      </c>
      <c r="O80" s="54">
        <v>13</v>
      </c>
      <c r="P80" s="54">
        <v>1</v>
      </c>
      <c r="Q80" s="54">
        <v>1</v>
      </c>
      <c r="R80" s="54">
        <v>2</v>
      </c>
      <c r="S80" s="54" t="s">
        <v>42</v>
      </c>
      <c r="T80" s="26">
        <f t="shared" si="83"/>
        <v>23</v>
      </c>
      <c r="U80" s="54">
        <v>1</v>
      </c>
      <c r="V80" s="54">
        <v>0</v>
      </c>
      <c r="W80" s="19"/>
      <c r="X80" s="11">
        <f>VLOOKUP($C80,[2]Berlin!$BB$7:$BK$40,5)</f>
        <v>17</v>
      </c>
      <c r="Y80" s="11">
        <f>VLOOKUP($C80,[2]Berlin!$BB$7:$BK$40,6)</f>
        <v>37</v>
      </c>
      <c r="Z80" s="11">
        <f>VLOOKUP($C80,[2]Berlin!$BB$7:$BK$40,7)</f>
        <v>67</v>
      </c>
      <c r="AA80" s="11">
        <f>VLOOKUP($C80,[2]Berlin!$BB$7:$BK$40,8)</f>
        <v>94</v>
      </c>
      <c r="AB80" s="11">
        <f>VLOOKUP($C80,[2]Berlin!$BB$7:$BK$40,9)</f>
        <v>116</v>
      </c>
      <c r="AC80" s="11">
        <f>VLOOKUP($C80,[2]Berlin!$BB$7:$BK$40,10)</f>
        <v>108</v>
      </c>
      <c r="AD80" s="12">
        <f t="shared" si="84"/>
        <v>169</v>
      </c>
      <c r="AE80" s="12">
        <f t="shared" si="85"/>
        <v>167</v>
      </c>
      <c r="AF80" s="12">
        <v>0</v>
      </c>
      <c r="AG80" s="12" t="s">
        <v>38</v>
      </c>
      <c r="AH80" s="12" t="s">
        <v>38</v>
      </c>
      <c r="AI80" s="12">
        <f t="shared" si="86"/>
        <v>133</v>
      </c>
      <c r="AJ80" s="12">
        <v>0</v>
      </c>
      <c r="AK80" s="12">
        <f t="shared" si="87"/>
        <v>148</v>
      </c>
      <c r="AL80" s="12">
        <f t="shared" si="88"/>
        <v>162</v>
      </c>
      <c r="AM80" s="12">
        <f t="shared" si="89"/>
        <v>185</v>
      </c>
      <c r="AN80" s="12">
        <f t="shared" si="90"/>
        <v>0</v>
      </c>
      <c r="AO80" s="14">
        <f t="shared" si="76"/>
        <v>485.08826807102531</v>
      </c>
      <c r="AP80" s="11">
        <f>VLOOKUP($C80,[1]Berlin!$BB$7:$BK$40,5)</f>
        <v>17</v>
      </c>
      <c r="AQ80" s="11">
        <f>VLOOKUP($C80,[1]Berlin!$BB$7:$BK$40,6)</f>
        <v>37</v>
      </c>
      <c r="AR80" s="11">
        <f>VLOOKUP($C80,[1]Berlin!$BB$7:$BK$40,7)</f>
        <v>67</v>
      </c>
      <c r="AS80" s="11">
        <f>VLOOKUP($C80,[1]Berlin!$BB$7:$BK$40,8)</f>
        <v>95</v>
      </c>
      <c r="AT80" s="11">
        <f>VLOOKUP($C80,[1]Berlin!$BB$7:$BK$40,9)</f>
        <v>117</v>
      </c>
      <c r="AU80" s="11">
        <f>VLOOKUP($C80,[1]Berlin!$BB$7:$BK$40,10)</f>
        <v>109</v>
      </c>
      <c r="AV80" s="12">
        <f t="shared" si="91"/>
        <v>170</v>
      </c>
      <c r="AW80" s="12">
        <f t="shared" si="92"/>
        <v>168</v>
      </c>
      <c r="AX80" s="12">
        <v>0</v>
      </c>
      <c r="AY80" s="12" t="s">
        <v>38</v>
      </c>
      <c r="AZ80" s="12" t="s">
        <v>38</v>
      </c>
      <c r="BA80" s="12">
        <f t="shared" si="93"/>
        <v>134</v>
      </c>
      <c r="BB80" s="12">
        <v>0</v>
      </c>
      <c r="BC80" s="12">
        <f t="shared" si="94"/>
        <v>149</v>
      </c>
      <c r="BD80" s="12">
        <f t="shared" si="95"/>
        <v>162</v>
      </c>
      <c r="BE80" s="12">
        <f t="shared" si="96"/>
        <v>186</v>
      </c>
      <c r="BF80" s="12">
        <f t="shared" si="97"/>
        <v>0</v>
      </c>
      <c r="BG80" s="14">
        <f t="shared" si="77"/>
        <v>332.69572955710339</v>
      </c>
      <c r="BH80" s="21">
        <f>IF($N80=2,BH110*'4 PEF'!$F$4,IF(OR($N80=3,$N80=4,$N80=5,$N80=6),BH110*'4 PEF'!$F$5,IF(OR($N80=7,$N80=8),BH110*'4 PEF'!$F$10,IF($N80=9,BH110*'4 PEF'!$F$7,IF($N80=10,BH110*'4 PEF'!$F$6)))))</f>
        <v>17.36807206907319</v>
      </c>
      <c r="BI80" s="21">
        <f>BI110*'4 PEF'!$F$10</f>
        <v>1.1835088663840982</v>
      </c>
      <c r="BJ80" s="21">
        <f>IF($N80=2,BJ110*'4 PEF'!$F$4,IF(OR($N80=3,$N80=4,$N80=5,$N80=6),BJ110*'4 PEF'!$F$5,IF(OR($N80=7,$N80=8),BJ110*'4 PEF'!$F$10,IF($N80=9,BJ110*'4 PEF'!$F$7,IF($N80=10,BJ110*'4 PEF'!$F$6)))))</f>
        <v>5.5253958282530098</v>
      </c>
      <c r="BK80" s="21">
        <f>BK110*'4 PEF'!$F$10</f>
        <v>21.912822971426966</v>
      </c>
      <c r="BL80" s="21">
        <f>BL110*'4 PEF'!$F$10</f>
        <v>9.3048268410980484</v>
      </c>
      <c r="BM80" s="39">
        <f>BM110*'4 PEF'!$F$10</f>
        <v>0</v>
      </c>
      <c r="BN80" s="40">
        <f t="shared" si="98"/>
        <v>55.294626576235316</v>
      </c>
      <c r="BO80" s="21">
        <f>IF($N80=2,BO110*'4 PEF'!$F$4,IF(OR($N80=3,$N80=4,$N80=5,$N80=6),BO110*'4 PEF'!$F$5,IF(OR($N80=7,$N80=8),BO110*'4 PEF'!$F$10,IF($N80=9,BO110*'4 PEF'!$F$7,IF($N80=10,BO110*'4 PEF'!$F$6)))))</f>
        <v>19.406179232509487</v>
      </c>
      <c r="BP80" s="21">
        <f>BP110*'4 PEF'!$F$10</f>
        <v>0.33136630744911333</v>
      </c>
      <c r="BQ80" s="21">
        <f>IF($N80=2,BQ110*'4 PEF'!$F$4,IF(OR($N80=3,$N80=4,$N80=5,$N80=6),BQ110*'4 PEF'!$F$5,IF(OR($N80=7,$N80=8),BQ110*'4 PEF'!$F$10,IF($N80=9,BQ110*'4 PEF'!$F$7,IF($N80=10,BQ110*'4 PEF'!$F$6)))))</f>
        <v>8.7355154974596143</v>
      </c>
      <c r="BR80" s="21">
        <f>BR110*'4 PEF'!$F$10</f>
        <v>22.53556896969895</v>
      </c>
      <c r="BS80" s="21">
        <f>BS110*'4 PEF'!$F$10</f>
        <v>8.9782504056275076</v>
      </c>
      <c r="BT80" s="39">
        <f>BT110*'4 PEF'!$F$10</f>
        <v>0</v>
      </c>
      <c r="BU80" s="40">
        <f t="shared" si="99"/>
        <v>59.986880412744668</v>
      </c>
    </row>
    <row r="81" spans="1:73" x14ac:dyDescent="0.25">
      <c r="A81" s="195"/>
      <c r="B81" s="18">
        <v>14</v>
      </c>
      <c r="C81" s="26">
        <f>VLOOKUP(M81,[1]aux!$A$2:$B$35,2)</f>
        <v>10</v>
      </c>
      <c r="D81" s="55" t="s">
        <v>42</v>
      </c>
      <c r="E81" s="55" t="s">
        <v>40</v>
      </c>
      <c r="F81" s="54" t="s">
        <v>41</v>
      </c>
      <c r="G81" s="54" t="s">
        <v>42</v>
      </c>
      <c r="H81" s="54">
        <v>0</v>
      </c>
      <c r="I81" s="54">
        <f t="shared" si="78"/>
        <v>2</v>
      </c>
      <c r="J81" s="54">
        <f t="shared" si="79"/>
        <v>2</v>
      </c>
      <c r="K81" s="54">
        <f t="shared" si="80"/>
        <v>2</v>
      </c>
      <c r="L81" s="54">
        <f t="shared" si="81"/>
        <v>1</v>
      </c>
      <c r="M81" s="54">
        <f t="shared" si="82"/>
        <v>2221</v>
      </c>
      <c r="N81" s="54">
        <v>4</v>
      </c>
      <c r="O81" s="54">
        <v>0</v>
      </c>
      <c r="P81" s="54">
        <v>2</v>
      </c>
      <c r="Q81" s="54">
        <v>0</v>
      </c>
      <c r="R81" s="54">
        <v>1</v>
      </c>
      <c r="S81" s="54" t="s">
        <v>42</v>
      </c>
      <c r="T81" s="26">
        <f t="shared" si="83"/>
        <v>21</v>
      </c>
      <c r="U81" s="54">
        <v>1</v>
      </c>
      <c r="V81" s="54">
        <v>1</v>
      </c>
      <c r="W81" s="19"/>
      <c r="X81" s="11">
        <f>VLOOKUP($C81,[2]Berlin!$BB$7:$BK$40,5)</f>
        <v>13</v>
      </c>
      <c r="Y81" s="11">
        <f>VLOOKUP($C81,[2]Berlin!$BB$7:$BK$40,6)</f>
        <v>33</v>
      </c>
      <c r="Z81" s="11">
        <f>VLOOKUP($C81,[2]Berlin!$BB$7:$BK$40,7)</f>
        <v>63</v>
      </c>
      <c r="AA81" s="11">
        <f>VLOOKUP($C81,[2]Berlin!$BB$7:$BK$40,8)</f>
        <v>92</v>
      </c>
      <c r="AB81" s="11">
        <f>VLOOKUP($C81,[2]Berlin!$BB$7:$BK$40,9)</f>
        <v>116</v>
      </c>
      <c r="AC81" s="11">
        <f>VLOOKUP($C81,[2]Berlin!$BB$7:$BK$40,10)</f>
        <v>108</v>
      </c>
      <c r="AD81" s="12">
        <f t="shared" si="84"/>
        <v>0</v>
      </c>
      <c r="AE81" s="12">
        <f t="shared" si="85"/>
        <v>0</v>
      </c>
      <c r="AF81" s="12">
        <v>0</v>
      </c>
      <c r="AG81" s="12" t="s">
        <v>38</v>
      </c>
      <c r="AH81" s="12" t="s">
        <v>38</v>
      </c>
      <c r="AI81" s="12">
        <f t="shared" si="86"/>
        <v>121</v>
      </c>
      <c r="AJ81" s="12">
        <v>0</v>
      </c>
      <c r="AK81" s="12">
        <f t="shared" si="87"/>
        <v>152</v>
      </c>
      <c r="AL81" s="12">
        <f t="shared" si="88"/>
        <v>160</v>
      </c>
      <c r="AM81" s="12">
        <f t="shared" si="89"/>
        <v>185</v>
      </c>
      <c r="AN81" s="12">
        <f t="shared" si="90"/>
        <v>184</v>
      </c>
      <c r="AO81" s="14">
        <f t="shared" si="76"/>
        <v>495.29675261910398</v>
      </c>
      <c r="AP81" s="11">
        <f>VLOOKUP($C81,[1]Berlin!$BB$7:$BK$40,5)</f>
        <v>13</v>
      </c>
      <c r="AQ81" s="11">
        <f>VLOOKUP($C81,[1]Berlin!$BB$7:$BK$40,6)</f>
        <v>33</v>
      </c>
      <c r="AR81" s="11">
        <f>VLOOKUP($C81,[1]Berlin!$BB$7:$BK$40,7)</f>
        <v>63</v>
      </c>
      <c r="AS81" s="11">
        <f>VLOOKUP($C81,[1]Berlin!$BB$7:$BK$40,8)</f>
        <v>93</v>
      </c>
      <c r="AT81" s="11">
        <f>VLOOKUP($C81,[1]Berlin!$BB$7:$BK$40,9)</f>
        <v>117</v>
      </c>
      <c r="AU81" s="11">
        <f>VLOOKUP($C81,[1]Berlin!$BB$7:$BK$40,10)</f>
        <v>109</v>
      </c>
      <c r="AV81" s="12">
        <f t="shared" si="91"/>
        <v>0</v>
      </c>
      <c r="AW81" s="12">
        <f t="shared" si="92"/>
        <v>0</v>
      </c>
      <c r="AX81" s="12">
        <v>0</v>
      </c>
      <c r="AY81" s="12" t="s">
        <v>38</v>
      </c>
      <c r="AZ81" s="12" t="s">
        <v>38</v>
      </c>
      <c r="BA81" s="12">
        <f t="shared" si="93"/>
        <v>122</v>
      </c>
      <c r="BB81" s="12">
        <v>0</v>
      </c>
      <c r="BC81" s="12">
        <f t="shared" si="94"/>
        <v>153</v>
      </c>
      <c r="BD81" s="12">
        <f t="shared" si="95"/>
        <v>160</v>
      </c>
      <c r="BE81" s="12">
        <f t="shared" si="96"/>
        <v>186</v>
      </c>
      <c r="BF81" s="12">
        <f t="shared" si="97"/>
        <v>184</v>
      </c>
      <c r="BG81" s="14">
        <f t="shared" si="77"/>
        <v>387.61353283503917</v>
      </c>
      <c r="BH81" s="21">
        <f>IF($N81=2,BH111*'4 PEF'!$F$4,IF(OR($N81=3,$N81=4,$N81=5,$N81=6),BH111*'4 PEF'!$F$5,IF(OR($N81=7,$N81=8),BH111*'4 PEF'!$F$10,IF($N81=9,BH111*'4 PEF'!$F$7,IF($N81=10,BH111*'4 PEF'!$F$6)))))</f>
        <v>78.814947664672275</v>
      </c>
      <c r="BI81" s="21">
        <f>BI111*'4 PEF'!$F$10</f>
        <v>0</v>
      </c>
      <c r="BJ81" s="21">
        <f>IF($N81=2,BJ111*'4 PEF'!$F$4,IF(OR($N81=3,$N81=4,$N81=5,$N81=6),BJ111*'4 PEF'!$F$5,IF(OR($N81=7,$N81=8),BJ111*'4 PEF'!$F$10,IF($N81=9,BJ111*'4 PEF'!$F$7,IF($N81=10,BJ111*'4 PEF'!$F$6)))))</f>
        <v>10.374436090225565</v>
      </c>
      <c r="BK81" s="21">
        <f>BK111*'4 PEF'!$F$10</f>
        <v>21.912822971426966</v>
      </c>
      <c r="BL81" s="21">
        <f>BL111*'4 PEF'!$F$10</f>
        <v>0.83460340624293339</v>
      </c>
      <c r="BM81" s="39">
        <f>BM111*'4 PEF'!$F$10</f>
        <v>-29.391142857142853</v>
      </c>
      <c r="BN81" s="40">
        <f t="shared" si="98"/>
        <v>82.54566727542489</v>
      </c>
      <c r="BO81" s="21">
        <f>IF($N81=2,BO111*'4 PEF'!$F$4,IF(OR($N81=3,$N81=4,$N81=5,$N81=6),BO111*'4 PEF'!$F$5,IF(OR($N81=7,$N81=8),BO111*'4 PEF'!$F$10,IF($N81=9,BO111*'4 PEF'!$F$7,IF($N81=10,BO111*'4 PEF'!$F$6)))))</f>
        <v>75.195593242563476</v>
      </c>
      <c r="BP81" s="21">
        <f>BP111*'4 PEF'!$F$10</f>
        <v>0</v>
      </c>
      <c r="BQ81" s="21">
        <f>IF($N81=2,BQ111*'4 PEF'!$F$4,IF(OR($N81=3,$N81=4,$N81=5,$N81=6),BQ111*'4 PEF'!$F$5,IF(OR($N81=7,$N81=8),BQ111*'4 PEF'!$F$10,IF($N81=9,BQ111*'4 PEF'!$F$7,IF($N81=10,BQ111*'4 PEF'!$F$6)))))</f>
        <v>16.456459330143542</v>
      </c>
      <c r="BR81" s="21">
        <f>BR111*'4 PEF'!$F$10</f>
        <v>22.53556896969895</v>
      </c>
      <c r="BS81" s="21">
        <f>BS111*'4 PEF'!$F$10</f>
        <v>0.74665213470267278</v>
      </c>
      <c r="BT81" s="39">
        <f>BT111*'4 PEF'!$F$10</f>
        <v>-18.56309090909091</v>
      </c>
      <c r="BU81" s="40">
        <f t="shared" si="99"/>
        <v>96.371182768017718</v>
      </c>
    </row>
    <row r="82" spans="1:73" x14ac:dyDescent="0.25">
      <c r="A82" s="195"/>
      <c r="B82" s="18">
        <v>15</v>
      </c>
      <c r="C82" s="26">
        <f>VLOOKUP(M82,[1]aux!$A$2:$B$35,2)</f>
        <v>10</v>
      </c>
      <c r="D82" s="55" t="s">
        <v>42</v>
      </c>
      <c r="E82" s="55" t="s">
        <v>40</v>
      </c>
      <c r="F82" s="54" t="s">
        <v>41</v>
      </c>
      <c r="G82" s="54" t="s">
        <v>42</v>
      </c>
      <c r="H82" s="54">
        <v>0</v>
      </c>
      <c r="I82" s="54">
        <f t="shared" si="78"/>
        <v>2</v>
      </c>
      <c r="J82" s="54">
        <f t="shared" si="79"/>
        <v>2</v>
      </c>
      <c r="K82" s="54">
        <f t="shared" si="80"/>
        <v>2</v>
      </c>
      <c r="L82" s="54">
        <f t="shared" si="81"/>
        <v>1</v>
      </c>
      <c r="M82" s="54">
        <f t="shared" si="82"/>
        <v>2221</v>
      </c>
      <c r="N82" s="54">
        <v>9</v>
      </c>
      <c r="O82" s="54">
        <v>0</v>
      </c>
      <c r="P82" s="54">
        <v>2</v>
      </c>
      <c r="Q82" s="54">
        <v>0</v>
      </c>
      <c r="R82" s="54">
        <v>1</v>
      </c>
      <c r="S82" s="54" t="s">
        <v>42</v>
      </c>
      <c r="T82" s="26">
        <f t="shared" si="83"/>
        <v>24</v>
      </c>
      <c r="U82" s="54">
        <v>1</v>
      </c>
      <c r="V82" s="54">
        <v>1</v>
      </c>
      <c r="W82" s="19"/>
      <c r="X82" s="11">
        <f>VLOOKUP($C82,[2]Berlin!$BB$7:$BK$40,5)</f>
        <v>13</v>
      </c>
      <c r="Y82" s="11">
        <f>VLOOKUP($C82,[2]Berlin!$BB$7:$BK$40,6)</f>
        <v>33</v>
      </c>
      <c r="Z82" s="11">
        <f>VLOOKUP($C82,[2]Berlin!$BB$7:$BK$40,7)</f>
        <v>63</v>
      </c>
      <c r="AA82" s="11">
        <f>VLOOKUP($C82,[2]Berlin!$BB$7:$BK$40,8)</f>
        <v>92</v>
      </c>
      <c r="AB82" s="11">
        <f>VLOOKUP($C82,[2]Berlin!$BB$7:$BK$40,9)</f>
        <v>116</v>
      </c>
      <c r="AC82" s="11">
        <f>VLOOKUP($C82,[2]Berlin!$BB$7:$BK$40,10)</f>
        <v>108</v>
      </c>
      <c r="AD82" s="12">
        <f t="shared" si="84"/>
        <v>0</v>
      </c>
      <c r="AE82" s="12">
        <f t="shared" si="85"/>
        <v>0</v>
      </c>
      <c r="AF82" s="12">
        <v>0</v>
      </c>
      <c r="AG82" s="12" t="s">
        <v>38</v>
      </c>
      <c r="AH82" s="12" t="s">
        <v>38</v>
      </c>
      <c r="AI82" s="12">
        <f t="shared" si="86"/>
        <v>136</v>
      </c>
      <c r="AJ82" s="12">
        <v>0</v>
      </c>
      <c r="AK82" s="12">
        <f t="shared" si="87"/>
        <v>152</v>
      </c>
      <c r="AL82" s="12">
        <f t="shared" si="88"/>
        <v>160</v>
      </c>
      <c r="AM82" s="12">
        <f t="shared" si="89"/>
        <v>185</v>
      </c>
      <c r="AN82" s="12">
        <f t="shared" si="90"/>
        <v>184</v>
      </c>
      <c r="AO82" s="14">
        <f t="shared" si="76"/>
        <v>474.64037698025487</v>
      </c>
      <c r="AP82" s="11">
        <f>VLOOKUP($C82,[1]Berlin!$BB$7:$BK$40,5)</f>
        <v>13</v>
      </c>
      <c r="AQ82" s="11">
        <f>VLOOKUP($C82,[1]Berlin!$BB$7:$BK$40,6)</f>
        <v>33</v>
      </c>
      <c r="AR82" s="11">
        <f>VLOOKUP($C82,[1]Berlin!$BB$7:$BK$40,7)</f>
        <v>63</v>
      </c>
      <c r="AS82" s="11">
        <f>VLOOKUP($C82,[1]Berlin!$BB$7:$BK$40,8)</f>
        <v>93</v>
      </c>
      <c r="AT82" s="11">
        <f>VLOOKUP($C82,[1]Berlin!$BB$7:$BK$40,9)</f>
        <v>117</v>
      </c>
      <c r="AU82" s="11">
        <f>VLOOKUP($C82,[1]Berlin!$BB$7:$BK$40,10)</f>
        <v>109</v>
      </c>
      <c r="AV82" s="12">
        <f t="shared" si="91"/>
        <v>0</v>
      </c>
      <c r="AW82" s="12">
        <f t="shared" si="92"/>
        <v>0</v>
      </c>
      <c r="AX82" s="12">
        <v>0</v>
      </c>
      <c r="AY82" s="12" t="s">
        <v>38</v>
      </c>
      <c r="AZ82" s="12" t="s">
        <v>38</v>
      </c>
      <c r="BA82" s="12">
        <f t="shared" si="93"/>
        <v>138</v>
      </c>
      <c r="BB82" s="12">
        <v>0</v>
      </c>
      <c r="BC82" s="12">
        <f t="shared" si="94"/>
        <v>153</v>
      </c>
      <c r="BD82" s="12">
        <f t="shared" si="95"/>
        <v>160</v>
      </c>
      <c r="BE82" s="12">
        <f t="shared" si="96"/>
        <v>186</v>
      </c>
      <c r="BF82" s="12">
        <f t="shared" si="97"/>
        <v>184</v>
      </c>
      <c r="BG82" s="14">
        <f t="shared" si="77"/>
        <v>373.93143421574621</v>
      </c>
      <c r="BH82" s="21">
        <f>IF($N82=2,BH112*'4 PEF'!$F$4,IF(OR($N82=3,$N82=4,$N82=5,$N82=6),BH112*'4 PEF'!$F$5,IF(OR($N82=7,$N82=8),BH112*'4 PEF'!$F$10,IF($N82=9,BH112*'4 PEF'!$F$7,IF($N82=10,BH112*'4 PEF'!$F$6)))))</f>
        <v>89.849040337726379</v>
      </c>
      <c r="BI82" s="21">
        <f>BI112*'4 PEF'!$F$10</f>
        <v>0</v>
      </c>
      <c r="BJ82" s="21">
        <f>IF($N82=2,BJ112*'4 PEF'!$F$4,IF(OR($N82=3,$N82=4,$N82=5,$N82=6),BJ112*'4 PEF'!$F$5,IF(OR($N82=7,$N82=8),BJ112*'4 PEF'!$F$10,IF($N82=9,BJ112*'4 PEF'!$F$7,IF($N82=10,BJ112*'4 PEF'!$F$6)))))</f>
        <v>11.826857142857143</v>
      </c>
      <c r="BK82" s="21">
        <f>BK112*'4 PEF'!$F$10</f>
        <v>21.912822971426966</v>
      </c>
      <c r="BL82" s="21">
        <f>BL112*'4 PEF'!$F$10</f>
        <v>0.83460340624293339</v>
      </c>
      <c r="BM82" s="39">
        <f>BM112*'4 PEF'!$F$10</f>
        <v>-29.391142857142853</v>
      </c>
      <c r="BN82" s="40">
        <f t="shared" si="98"/>
        <v>95.032181001110573</v>
      </c>
      <c r="BO82" s="21">
        <f>IF($N82=2,BO112*'4 PEF'!$F$4,IF(OR($N82=3,$N82=4,$N82=5,$N82=6),BO112*'4 PEF'!$F$5,IF(OR($N82=7,$N82=8),BO112*'4 PEF'!$F$10,IF($N82=9,BO112*'4 PEF'!$F$7,IF($N82=10,BO112*'4 PEF'!$F$6)))))</f>
        <v>85.722976296522347</v>
      </c>
      <c r="BP82" s="21">
        <f>BP112*'4 PEF'!$F$10</f>
        <v>0</v>
      </c>
      <c r="BQ82" s="21">
        <f>IF($N82=2,BQ112*'4 PEF'!$F$4,IF(OR($N82=3,$N82=4,$N82=5,$N82=6),BQ112*'4 PEF'!$F$5,IF(OR($N82=7,$N82=8),BQ112*'4 PEF'!$F$10,IF($N82=9,BQ112*'4 PEF'!$F$7,IF($N82=10,BQ112*'4 PEF'!$F$6)))))</f>
        <v>18.760363636363635</v>
      </c>
      <c r="BR82" s="21">
        <f>BR112*'4 PEF'!$F$10</f>
        <v>22.53556896969895</v>
      </c>
      <c r="BS82" s="21">
        <f>BS112*'4 PEF'!$F$10</f>
        <v>0.74665213470267278</v>
      </c>
      <c r="BT82" s="39">
        <f>BT112*'4 PEF'!$F$10</f>
        <v>-18.56309090909091</v>
      </c>
      <c r="BU82" s="40">
        <f t="shared" si="99"/>
        <v>109.20247012819669</v>
      </c>
    </row>
    <row r="83" spans="1:73" x14ac:dyDescent="0.25">
      <c r="A83" s="195"/>
      <c r="B83" s="18">
        <v>16</v>
      </c>
      <c r="C83" s="26">
        <f>VLOOKUP(M83,[1]aux!$A$2:$B$35,2)</f>
        <v>24</v>
      </c>
      <c r="D83" s="55" t="s">
        <v>40</v>
      </c>
      <c r="E83" s="55" t="s">
        <v>41</v>
      </c>
      <c r="F83" s="54" t="s">
        <v>41</v>
      </c>
      <c r="G83" s="54" t="s">
        <v>42</v>
      </c>
      <c r="H83" s="54">
        <v>0</v>
      </c>
      <c r="I83" s="54">
        <f t="shared" si="78"/>
        <v>3</v>
      </c>
      <c r="J83" s="54">
        <f t="shared" si="79"/>
        <v>3</v>
      </c>
      <c r="K83" s="54">
        <f t="shared" si="80"/>
        <v>2</v>
      </c>
      <c r="L83" s="54">
        <f t="shared" si="81"/>
        <v>1</v>
      </c>
      <c r="M83" s="54">
        <f t="shared" si="82"/>
        <v>3321</v>
      </c>
      <c r="N83" s="54">
        <v>8</v>
      </c>
      <c r="O83" s="54">
        <v>13</v>
      </c>
      <c r="P83" s="54">
        <v>1</v>
      </c>
      <c r="Q83" s="54">
        <v>1</v>
      </c>
      <c r="R83" s="54">
        <v>2</v>
      </c>
      <c r="S83" s="54" t="s">
        <v>42</v>
      </c>
      <c r="T83" s="26">
        <f t="shared" si="83"/>
        <v>23</v>
      </c>
      <c r="U83" s="54">
        <v>1</v>
      </c>
      <c r="V83" s="54">
        <v>1</v>
      </c>
      <c r="W83" s="19"/>
      <c r="X83" s="11">
        <f>VLOOKUP($C83,[2]Berlin!$BB$7:$BK$40,5)</f>
        <v>15</v>
      </c>
      <c r="Y83" s="11">
        <f>VLOOKUP($C83,[2]Berlin!$BB$7:$BK$40,6)</f>
        <v>35</v>
      </c>
      <c r="Z83" s="11">
        <f>VLOOKUP($C83,[2]Berlin!$BB$7:$BK$40,7)</f>
        <v>65</v>
      </c>
      <c r="AA83" s="11">
        <f>VLOOKUP($C83,[2]Berlin!$BB$7:$BK$40,8)</f>
        <v>94</v>
      </c>
      <c r="AB83" s="11">
        <f>VLOOKUP($C83,[2]Berlin!$BB$7:$BK$40,9)</f>
        <v>116</v>
      </c>
      <c r="AC83" s="11">
        <f>VLOOKUP($C83,[2]Berlin!$BB$7:$BK$40,10)</f>
        <v>108</v>
      </c>
      <c r="AD83" s="12">
        <f t="shared" si="84"/>
        <v>0</v>
      </c>
      <c r="AE83" s="12">
        <f t="shared" si="85"/>
        <v>0</v>
      </c>
      <c r="AF83" s="12">
        <v>0</v>
      </c>
      <c r="AG83" s="12" t="s">
        <v>38</v>
      </c>
      <c r="AH83" s="12" t="s">
        <v>38</v>
      </c>
      <c r="AI83" s="12">
        <f t="shared" si="86"/>
        <v>133</v>
      </c>
      <c r="AJ83" s="12">
        <v>0</v>
      </c>
      <c r="AK83" s="12">
        <f t="shared" si="87"/>
        <v>148</v>
      </c>
      <c r="AL83" s="12">
        <f t="shared" si="88"/>
        <v>162</v>
      </c>
      <c r="AM83" s="12">
        <f t="shared" si="89"/>
        <v>185</v>
      </c>
      <c r="AN83" s="12">
        <f t="shared" si="90"/>
        <v>184</v>
      </c>
      <c r="AO83" s="14">
        <f t="shared" si="76"/>
        <v>469.68352172923466</v>
      </c>
      <c r="AP83" s="11">
        <f>VLOOKUP($C83,[1]Berlin!$BB$7:$BK$40,5)</f>
        <v>15</v>
      </c>
      <c r="AQ83" s="11">
        <f>VLOOKUP($C83,[1]Berlin!$BB$7:$BK$40,6)</f>
        <v>35</v>
      </c>
      <c r="AR83" s="11">
        <f>VLOOKUP($C83,[1]Berlin!$BB$7:$BK$40,7)</f>
        <v>65</v>
      </c>
      <c r="AS83" s="11">
        <f>VLOOKUP($C83,[1]Berlin!$BB$7:$BK$40,8)</f>
        <v>95</v>
      </c>
      <c r="AT83" s="11">
        <f>VLOOKUP($C83,[1]Berlin!$BB$7:$BK$40,9)</f>
        <v>117</v>
      </c>
      <c r="AU83" s="11">
        <f>VLOOKUP($C83,[1]Berlin!$BB$7:$BK$40,10)</f>
        <v>109</v>
      </c>
      <c r="AV83" s="12">
        <f t="shared" si="91"/>
        <v>0</v>
      </c>
      <c r="AW83" s="12">
        <f t="shared" si="92"/>
        <v>0</v>
      </c>
      <c r="AX83" s="12">
        <v>0</v>
      </c>
      <c r="AY83" s="12" t="s">
        <v>38</v>
      </c>
      <c r="AZ83" s="12" t="s">
        <v>38</v>
      </c>
      <c r="BA83" s="12">
        <f t="shared" si="93"/>
        <v>134</v>
      </c>
      <c r="BB83" s="12">
        <v>0</v>
      </c>
      <c r="BC83" s="12">
        <f t="shared" si="94"/>
        <v>149</v>
      </c>
      <c r="BD83" s="12">
        <f t="shared" si="95"/>
        <v>162</v>
      </c>
      <c r="BE83" s="12">
        <f t="shared" si="96"/>
        <v>186</v>
      </c>
      <c r="BF83" s="12">
        <f t="shared" si="97"/>
        <v>184</v>
      </c>
      <c r="BG83" s="14">
        <f t="shared" si="77"/>
        <v>323.46781399747061</v>
      </c>
      <c r="BH83" s="21">
        <f>IF($N83=2,BH113*'4 PEF'!$F$4,IF(OR($N83=3,$N83=4,$N83=5,$N83=6),BH113*'4 PEF'!$F$5,IF(OR($N83=7,$N83=8),BH113*'4 PEF'!$F$10,IF($N83=9,BH113*'4 PEF'!$F$7,IF($N83=10,BH113*'4 PEF'!$F$6)))))</f>
        <v>27.844292740251593</v>
      </c>
      <c r="BI83" s="21">
        <f>BI113*'4 PEF'!$F$10</f>
        <v>1.1390087029697407</v>
      </c>
      <c r="BJ83" s="21">
        <f>IF($N83=2,BJ113*'4 PEF'!$F$4,IF(OR($N83=3,$N83=4,$N83=5,$N83=6),BJ113*'4 PEF'!$F$5,IF(OR($N83=7,$N83=8),BJ113*'4 PEF'!$F$10,IF($N83=9,BJ113*'4 PEF'!$F$7,IF($N83=10,BJ113*'4 PEF'!$F$6)))))</f>
        <v>5.3629996063496392</v>
      </c>
      <c r="BK83" s="21">
        <f>BK113*'4 PEF'!$F$10</f>
        <v>21.912822971426966</v>
      </c>
      <c r="BL83" s="21">
        <f>BL113*'4 PEF'!$F$10</f>
        <v>0.79353536480568276</v>
      </c>
      <c r="BM83" s="39">
        <f>BM113*'4 PEF'!$F$10</f>
        <v>-29.391142857142853</v>
      </c>
      <c r="BN83" s="40">
        <f t="shared" si="98"/>
        <v>27.661516528660762</v>
      </c>
      <c r="BO83" s="21">
        <f>IF($N83=2,BO113*'4 PEF'!$F$4,IF(OR($N83=3,$N83=4,$N83=5,$N83=6),BO113*'4 PEF'!$F$5,IF(OR($N83=7,$N83=8),BO113*'4 PEF'!$F$10,IF($N83=9,BO113*'4 PEF'!$F$7,IF($N83=10,BO113*'4 PEF'!$F$6)))))</f>
        <v>28.020817766226443</v>
      </c>
      <c r="BP83" s="21">
        <f>BP113*'4 PEF'!$F$10</f>
        <v>0.36897648609795852</v>
      </c>
      <c r="BQ83" s="21">
        <f>IF($N83=2,BQ113*'4 PEF'!$F$4,IF(OR($N83=3,$N83=4,$N83=5,$N83=6),BQ113*'4 PEF'!$F$5,IF(OR($N83=7,$N83=8),BQ113*'4 PEF'!$F$10,IF($N83=9,BQ113*'4 PEF'!$F$7,IF($N83=10,BQ113*'4 PEF'!$F$6)))))</f>
        <v>8.4259669951874407</v>
      </c>
      <c r="BR83" s="21">
        <f>BR113*'4 PEF'!$F$10</f>
        <v>22.53556896969895</v>
      </c>
      <c r="BS83" s="21">
        <f>BS113*'4 PEF'!$F$10</f>
        <v>0.72673281168472337</v>
      </c>
      <c r="BT83" s="39">
        <f>BT113*'4 PEF'!$F$10</f>
        <v>-18.56309090909091</v>
      </c>
      <c r="BU83" s="40">
        <f t="shared" si="99"/>
        <v>41.514972119804611</v>
      </c>
    </row>
    <row r="84" spans="1:73" x14ac:dyDescent="0.25">
      <c r="A84" s="195"/>
      <c r="B84" s="18">
        <v>17</v>
      </c>
      <c r="C84" s="26">
        <f>VLOOKUP(M84,[1]aux!$A$2:$B$35,2)</f>
        <v>32</v>
      </c>
      <c r="D84" s="55" t="s">
        <v>41</v>
      </c>
      <c r="E84" s="55" t="s">
        <v>41</v>
      </c>
      <c r="F84" s="54" t="s">
        <v>41</v>
      </c>
      <c r="G84" s="54" t="s">
        <v>42</v>
      </c>
      <c r="H84" s="54">
        <v>0</v>
      </c>
      <c r="I84" s="54">
        <f t="shared" si="78"/>
        <v>4</v>
      </c>
      <c r="J84" s="54">
        <f t="shared" si="79"/>
        <v>3</v>
      </c>
      <c r="K84" s="54">
        <f t="shared" si="80"/>
        <v>2</v>
      </c>
      <c r="L84" s="54">
        <f t="shared" si="81"/>
        <v>1</v>
      </c>
      <c r="M84" s="54">
        <f t="shared" si="82"/>
        <v>4321</v>
      </c>
      <c r="N84" s="54">
        <v>8</v>
      </c>
      <c r="O84" s="54">
        <v>13</v>
      </c>
      <c r="P84" s="54">
        <v>1</v>
      </c>
      <c r="Q84" s="54">
        <v>1</v>
      </c>
      <c r="R84" s="54">
        <v>2</v>
      </c>
      <c r="S84" s="54" t="s">
        <v>42</v>
      </c>
      <c r="T84" s="26">
        <f t="shared" si="83"/>
        <v>23</v>
      </c>
      <c r="U84" s="54">
        <v>1</v>
      </c>
      <c r="V84" s="54">
        <v>1</v>
      </c>
      <c r="W84" s="19"/>
      <c r="X84" s="11">
        <f>VLOOKUP($C84,[2]Berlin!$BB$7:$BK$40,5)</f>
        <v>17</v>
      </c>
      <c r="Y84" s="11">
        <f>VLOOKUP($C84,[2]Berlin!$BB$7:$BK$40,6)</f>
        <v>37</v>
      </c>
      <c r="Z84" s="11">
        <f>VLOOKUP($C84,[2]Berlin!$BB$7:$BK$40,7)</f>
        <v>67</v>
      </c>
      <c r="AA84" s="11">
        <f>VLOOKUP($C84,[2]Berlin!$BB$7:$BK$40,8)</f>
        <v>94</v>
      </c>
      <c r="AB84" s="11">
        <f>VLOOKUP($C84,[2]Berlin!$BB$7:$BK$40,9)</f>
        <v>116</v>
      </c>
      <c r="AC84" s="11">
        <f>VLOOKUP($C84,[2]Berlin!$BB$7:$BK$40,10)</f>
        <v>108</v>
      </c>
      <c r="AD84" s="12">
        <f t="shared" si="84"/>
        <v>0</v>
      </c>
      <c r="AE84" s="12">
        <f t="shared" si="85"/>
        <v>0</v>
      </c>
      <c r="AF84" s="12">
        <v>0</v>
      </c>
      <c r="AG84" s="12" t="s">
        <v>38</v>
      </c>
      <c r="AH84" s="12" t="s">
        <v>38</v>
      </c>
      <c r="AI84" s="12">
        <f t="shared" si="86"/>
        <v>133</v>
      </c>
      <c r="AJ84" s="12">
        <v>0</v>
      </c>
      <c r="AK84" s="12">
        <f t="shared" si="87"/>
        <v>148</v>
      </c>
      <c r="AL84" s="12">
        <f t="shared" si="88"/>
        <v>162</v>
      </c>
      <c r="AM84" s="12">
        <f t="shared" si="89"/>
        <v>185</v>
      </c>
      <c r="AN84" s="12">
        <f t="shared" si="90"/>
        <v>184</v>
      </c>
      <c r="AO84" s="14">
        <f t="shared" si="76"/>
        <v>499.47266944389816</v>
      </c>
      <c r="AP84" s="11">
        <f>VLOOKUP($C84,[1]Berlin!$BB$7:$BK$40,5)</f>
        <v>17</v>
      </c>
      <c r="AQ84" s="11">
        <f>VLOOKUP($C84,[1]Berlin!$BB$7:$BK$40,6)</f>
        <v>37</v>
      </c>
      <c r="AR84" s="11">
        <f>VLOOKUP($C84,[1]Berlin!$BB$7:$BK$40,7)</f>
        <v>67</v>
      </c>
      <c r="AS84" s="11">
        <f>VLOOKUP($C84,[1]Berlin!$BB$7:$BK$40,8)</f>
        <v>95</v>
      </c>
      <c r="AT84" s="11">
        <f>VLOOKUP($C84,[1]Berlin!$BB$7:$BK$40,9)</f>
        <v>117</v>
      </c>
      <c r="AU84" s="11">
        <f>VLOOKUP($C84,[1]Berlin!$BB$7:$BK$40,10)</f>
        <v>109</v>
      </c>
      <c r="AV84" s="12">
        <f t="shared" si="91"/>
        <v>0</v>
      </c>
      <c r="AW84" s="12">
        <f t="shared" si="92"/>
        <v>0</v>
      </c>
      <c r="AX84" s="12">
        <v>0</v>
      </c>
      <c r="AY84" s="12" t="s">
        <v>38</v>
      </c>
      <c r="AZ84" s="12" t="s">
        <v>38</v>
      </c>
      <c r="BA84" s="12">
        <f t="shared" si="93"/>
        <v>134</v>
      </c>
      <c r="BB84" s="12">
        <v>0</v>
      </c>
      <c r="BC84" s="12">
        <f t="shared" si="94"/>
        <v>149</v>
      </c>
      <c r="BD84" s="12">
        <f t="shared" si="95"/>
        <v>162</v>
      </c>
      <c r="BE84" s="12">
        <f t="shared" si="96"/>
        <v>186</v>
      </c>
      <c r="BF84" s="12">
        <f t="shared" si="97"/>
        <v>184</v>
      </c>
      <c r="BG84" s="14">
        <f t="shared" si="77"/>
        <v>335.72801162345655</v>
      </c>
      <c r="BH84" s="21">
        <f>IF($N84=2,BH114*'4 PEF'!$F$4,IF(OR($N84=3,$N84=4,$N84=5,$N84=6),BH114*'4 PEF'!$F$5,IF(OR($N84=7,$N84=8),BH114*'4 PEF'!$F$10,IF($N84=9,BH114*'4 PEF'!$F$7,IF($N84=10,BH114*'4 PEF'!$F$6)))))</f>
        <v>24.814621729317455</v>
      </c>
      <c r="BI84" s="21">
        <f>BI114*'4 PEF'!$F$10</f>
        <v>1.1871822450223459</v>
      </c>
      <c r="BJ84" s="21">
        <f>IF($N84=2,BJ114*'4 PEF'!$F$4,IF(OR($N84=3,$N84=4,$N84=5,$N84=6),BJ114*'4 PEF'!$F$5,IF(OR($N84=7,$N84=8),BJ114*'4 PEF'!$F$10,IF($N84=9,BJ114*'4 PEF'!$F$7,IF($N84=10,BJ114*'4 PEF'!$F$6)))))</f>
        <v>5.3745650309488795</v>
      </c>
      <c r="BK84" s="21">
        <f>BK114*'4 PEF'!$F$10</f>
        <v>21.912822971426966</v>
      </c>
      <c r="BL84" s="21">
        <f>BL114*'4 PEF'!$F$10</f>
        <v>0.77739316373466749</v>
      </c>
      <c r="BM84" s="39">
        <f>BM114*'4 PEF'!$F$10</f>
        <v>-29.391142857142853</v>
      </c>
      <c r="BN84" s="40">
        <f t="shared" si="98"/>
        <v>24.675442283307454</v>
      </c>
      <c r="BO84" s="21">
        <f>IF($N84=2,BO114*'4 PEF'!$F$4,IF(OR($N84=3,$N84=4,$N84=5,$N84=6),BO114*'4 PEF'!$F$5,IF(OR($N84=7,$N84=8),BO114*'4 PEF'!$F$10,IF($N84=9,BO114*'4 PEF'!$F$7,IF($N84=10,BO114*'4 PEF'!$F$6)))))</f>
        <v>26.210716531401818</v>
      </c>
      <c r="BP84" s="21">
        <f>BP114*'4 PEF'!$F$10</f>
        <v>0.37081680156925889</v>
      </c>
      <c r="BQ84" s="21">
        <f>IF($N84=2,BQ114*'4 PEF'!$F$4,IF(OR($N84=3,$N84=4,$N84=5,$N84=6),BQ114*'4 PEF'!$F$5,IF(OR($N84=7,$N84=8),BQ114*'4 PEF'!$F$10,IF($N84=9,BQ114*'4 PEF'!$F$7,IF($N84=10,BQ114*'4 PEF'!$F$6)))))</f>
        <v>8.4473698115538198</v>
      </c>
      <c r="BR84" s="21">
        <f>BR114*'4 PEF'!$F$10</f>
        <v>22.53556896969895</v>
      </c>
      <c r="BS84" s="21">
        <f>BS114*'4 PEF'!$F$10</f>
        <v>0.71982757581764134</v>
      </c>
      <c r="BT84" s="39">
        <f>BT114*'4 PEF'!$F$10</f>
        <v>-18.56309090909091</v>
      </c>
      <c r="BU84" s="40">
        <f t="shared" si="99"/>
        <v>39.721208780950576</v>
      </c>
    </row>
    <row r="85" spans="1:73" x14ac:dyDescent="0.25">
      <c r="A85" s="195"/>
      <c r="B85" s="18">
        <v>18</v>
      </c>
      <c r="C85" s="26">
        <f>VLOOKUP(M85,[1]aux!$A$2:$B$35,2)</f>
        <v>26</v>
      </c>
      <c r="D85" s="55" t="s">
        <v>40</v>
      </c>
      <c r="E85" s="55" t="s">
        <v>41</v>
      </c>
      <c r="F85" s="54" t="s">
        <v>41</v>
      </c>
      <c r="G85" s="54" t="s">
        <v>42</v>
      </c>
      <c r="H85" s="54">
        <v>1</v>
      </c>
      <c r="I85" s="54">
        <f t="shared" si="78"/>
        <v>3</v>
      </c>
      <c r="J85" s="54">
        <f t="shared" si="79"/>
        <v>3</v>
      </c>
      <c r="K85" s="54">
        <f t="shared" si="80"/>
        <v>2</v>
      </c>
      <c r="L85" s="54">
        <f t="shared" si="81"/>
        <v>2</v>
      </c>
      <c r="M85" s="54">
        <f t="shared" si="82"/>
        <v>3322</v>
      </c>
      <c r="N85" s="54">
        <v>8</v>
      </c>
      <c r="O85" s="54">
        <v>13</v>
      </c>
      <c r="P85" s="54">
        <v>1</v>
      </c>
      <c r="Q85" s="54">
        <v>1</v>
      </c>
      <c r="R85" s="54">
        <v>2</v>
      </c>
      <c r="S85" s="54" t="s">
        <v>42</v>
      </c>
      <c r="T85" s="26">
        <f t="shared" si="83"/>
        <v>23</v>
      </c>
      <c r="U85" s="54">
        <v>1</v>
      </c>
      <c r="V85" s="54">
        <v>1</v>
      </c>
      <c r="W85" s="19"/>
      <c r="X85" s="11">
        <f>VLOOKUP($C85,[2]Berlin!$BB$7:$BK$40,5)</f>
        <v>15</v>
      </c>
      <c r="Y85" s="11">
        <f>VLOOKUP($C85,[2]Berlin!$BB$7:$BK$40,6)</f>
        <v>35</v>
      </c>
      <c r="Z85" s="11">
        <f>VLOOKUP($C85,[2]Berlin!$BB$7:$BK$40,7)</f>
        <v>65</v>
      </c>
      <c r="AA85" s="11">
        <f>VLOOKUP($C85,[2]Berlin!$BB$7:$BK$40,8)</f>
        <v>94</v>
      </c>
      <c r="AB85" s="11">
        <f>VLOOKUP($C85,[2]Berlin!$BB$7:$BK$40,9)</f>
        <v>116</v>
      </c>
      <c r="AC85" s="11">
        <f>VLOOKUP($C85,[2]Berlin!$BB$7:$BK$40,10)</f>
        <v>108</v>
      </c>
      <c r="AD85" s="12">
        <f t="shared" si="84"/>
        <v>169</v>
      </c>
      <c r="AE85" s="12">
        <f t="shared" si="85"/>
        <v>167</v>
      </c>
      <c r="AF85" s="12">
        <v>0</v>
      </c>
      <c r="AG85" s="12" t="s">
        <v>38</v>
      </c>
      <c r="AH85" s="12" t="s">
        <v>38</v>
      </c>
      <c r="AI85" s="12">
        <f t="shared" si="86"/>
        <v>133</v>
      </c>
      <c r="AJ85" s="12">
        <v>0</v>
      </c>
      <c r="AK85" s="12">
        <f t="shared" si="87"/>
        <v>148</v>
      </c>
      <c r="AL85" s="12">
        <f t="shared" si="88"/>
        <v>162</v>
      </c>
      <c r="AM85" s="12">
        <f t="shared" si="89"/>
        <v>185</v>
      </c>
      <c r="AN85" s="12">
        <f t="shared" si="90"/>
        <v>184</v>
      </c>
      <c r="AO85" s="14">
        <f t="shared" si="76"/>
        <v>481.44352172923465</v>
      </c>
      <c r="AP85" s="11">
        <f>VLOOKUP($C85,[1]Berlin!$BB$7:$BK$40,5)</f>
        <v>15</v>
      </c>
      <c r="AQ85" s="11">
        <f>VLOOKUP($C85,[1]Berlin!$BB$7:$BK$40,6)</f>
        <v>35</v>
      </c>
      <c r="AR85" s="11">
        <f>VLOOKUP($C85,[1]Berlin!$BB$7:$BK$40,7)</f>
        <v>65</v>
      </c>
      <c r="AS85" s="11">
        <f>VLOOKUP($C85,[1]Berlin!$BB$7:$BK$40,8)</f>
        <v>95</v>
      </c>
      <c r="AT85" s="11">
        <f>VLOOKUP($C85,[1]Berlin!$BB$7:$BK$40,9)</f>
        <v>117</v>
      </c>
      <c r="AU85" s="11">
        <f>VLOOKUP($C85,[1]Berlin!$BB$7:$BK$40,10)</f>
        <v>109</v>
      </c>
      <c r="AV85" s="12">
        <f t="shared" si="91"/>
        <v>170</v>
      </c>
      <c r="AW85" s="12">
        <f t="shared" si="92"/>
        <v>168</v>
      </c>
      <c r="AX85" s="12">
        <v>0</v>
      </c>
      <c r="AY85" s="12" t="s">
        <v>38</v>
      </c>
      <c r="AZ85" s="12" t="s">
        <v>38</v>
      </c>
      <c r="BA85" s="12">
        <f t="shared" si="93"/>
        <v>134</v>
      </c>
      <c r="BB85" s="12">
        <v>0</v>
      </c>
      <c r="BC85" s="12">
        <f t="shared" si="94"/>
        <v>149</v>
      </c>
      <c r="BD85" s="12">
        <f t="shared" si="95"/>
        <v>162</v>
      </c>
      <c r="BE85" s="12">
        <f t="shared" si="96"/>
        <v>186</v>
      </c>
      <c r="BF85" s="12">
        <f t="shared" si="97"/>
        <v>184</v>
      </c>
      <c r="BG85" s="14">
        <f t="shared" si="77"/>
        <v>336.70315945201611</v>
      </c>
      <c r="BH85" s="21">
        <f>IF($N85=2,BH115*'4 PEF'!$F$4,IF(OR($N85=3,$N85=4,$N85=5,$N85=6),BH115*'4 PEF'!$F$5,IF(OR($N85=7,$N85=8),BH115*'4 PEF'!$F$10,IF($N85=9,BH115*'4 PEF'!$F$7,IF($N85=10,BH115*'4 PEF'!$F$6)))))</f>
        <v>19.8064096727128</v>
      </c>
      <c r="BI85" s="21">
        <f>BI115*'4 PEF'!$F$10</f>
        <v>1.1331231148147161</v>
      </c>
      <c r="BJ85" s="21">
        <f>IF($N85=2,BJ115*'4 PEF'!$F$4,IF(OR($N85=3,$N85=4,$N85=5,$N85=6),BJ115*'4 PEF'!$F$5,IF(OR($N85=7,$N85=8),BJ115*'4 PEF'!$F$10,IF($N85=9,BJ115*'4 PEF'!$F$7,IF($N85=10,BJ115*'4 PEF'!$F$6)))))</f>
        <v>5.4961601176208337</v>
      </c>
      <c r="BK85" s="21">
        <f>BK115*'4 PEF'!$F$10</f>
        <v>21.912822971426966</v>
      </c>
      <c r="BL85" s="21">
        <f>BL115*'4 PEF'!$F$10</f>
        <v>9.3217224523618079</v>
      </c>
      <c r="BM85" s="39">
        <f>BM115*'4 PEF'!$F$10</f>
        <v>-29.391142857142853</v>
      </c>
      <c r="BN85" s="40">
        <f t="shared" si="98"/>
        <v>28.279095471794278</v>
      </c>
      <c r="BO85" s="21">
        <f>IF($N85=2,BO115*'4 PEF'!$F$4,IF(OR($N85=3,$N85=4,$N85=5,$N85=6),BO115*'4 PEF'!$F$5,IF(OR($N85=7,$N85=8),BO115*'4 PEF'!$F$10,IF($N85=9,BO115*'4 PEF'!$F$7,IF($N85=10,BO115*'4 PEF'!$F$6)))))</f>
        <v>20.75821485258809</v>
      </c>
      <c r="BP85" s="21">
        <f>BP115*'4 PEF'!$F$10</f>
        <v>0.32947662019210233</v>
      </c>
      <c r="BQ85" s="21">
        <f>IF($N85=2,BQ115*'4 PEF'!$F$4,IF(OR($N85=3,$N85=4,$N85=5,$N85=6),BQ115*'4 PEF'!$F$5,IF(OR($N85=7,$N85=8),BQ115*'4 PEF'!$F$10,IF($N85=9,BQ115*'4 PEF'!$F$7,IF($N85=10,BQ115*'4 PEF'!$F$6)))))</f>
        <v>8.6770719438544592</v>
      </c>
      <c r="BR85" s="21">
        <f>BR115*'4 PEF'!$F$10</f>
        <v>22.53556896969895</v>
      </c>
      <c r="BS85" s="21">
        <f>BS115*'4 PEF'!$F$10</f>
        <v>8.9850193821047455</v>
      </c>
      <c r="BT85" s="39">
        <f>BT115*'4 PEF'!$F$10</f>
        <v>-18.56309090909091</v>
      </c>
      <c r="BU85" s="40">
        <f t="shared" si="99"/>
        <v>42.722260859347436</v>
      </c>
    </row>
    <row r="86" spans="1:73" x14ac:dyDescent="0.25">
      <c r="A86" s="195"/>
      <c r="B86" s="18">
        <v>19</v>
      </c>
      <c r="C86" s="26">
        <f>VLOOKUP(M86,[1]aux!$A$2:$B$35,2)</f>
        <v>34</v>
      </c>
      <c r="D86" s="55" t="s">
        <v>41</v>
      </c>
      <c r="E86" s="55" t="s">
        <v>41</v>
      </c>
      <c r="F86" s="54" t="s">
        <v>41</v>
      </c>
      <c r="G86" s="54" t="s">
        <v>42</v>
      </c>
      <c r="H86" s="54">
        <v>1</v>
      </c>
      <c r="I86" s="54">
        <f t="shared" si="78"/>
        <v>4</v>
      </c>
      <c r="J86" s="54">
        <f t="shared" si="79"/>
        <v>3</v>
      </c>
      <c r="K86" s="54">
        <f t="shared" si="80"/>
        <v>2</v>
      </c>
      <c r="L86" s="54">
        <f t="shared" si="81"/>
        <v>2</v>
      </c>
      <c r="M86" s="54">
        <f t="shared" si="82"/>
        <v>4322</v>
      </c>
      <c r="N86" s="54">
        <v>8</v>
      </c>
      <c r="O86" s="54">
        <v>13</v>
      </c>
      <c r="P86" s="54">
        <v>1</v>
      </c>
      <c r="Q86" s="54">
        <v>1</v>
      </c>
      <c r="R86" s="54">
        <v>2</v>
      </c>
      <c r="S86" s="54" t="s">
        <v>42</v>
      </c>
      <c r="T86" s="26">
        <f t="shared" si="83"/>
        <v>23</v>
      </c>
      <c r="U86" s="54">
        <v>1</v>
      </c>
      <c r="V86" s="54">
        <v>1</v>
      </c>
      <c r="W86" s="19"/>
      <c r="X86" s="11">
        <f>VLOOKUP($C86,[2]Berlin!$BB$7:$BK$40,5)</f>
        <v>17</v>
      </c>
      <c r="Y86" s="11">
        <f>VLOOKUP($C86,[2]Berlin!$BB$7:$BK$40,6)</f>
        <v>37</v>
      </c>
      <c r="Z86" s="11">
        <f>VLOOKUP($C86,[2]Berlin!$BB$7:$BK$40,7)</f>
        <v>67</v>
      </c>
      <c r="AA86" s="11">
        <f>VLOOKUP($C86,[2]Berlin!$BB$7:$BK$40,8)</f>
        <v>94</v>
      </c>
      <c r="AB86" s="11">
        <f>VLOOKUP($C86,[2]Berlin!$BB$7:$BK$40,9)</f>
        <v>116</v>
      </c>
      <c r="AC86" s="11">
        <f>VLOOKUP($C86,[2]Berlin!$BB$7:$BK$40,10)</f>
        <v>108</v>
      </c>
      <c r="AD86" s="12">
        <f t="shared" si="84"/>
        <v>169</v>
      </c>
      <c r="AE86" s="12">
        <f t="shared" si="85"/>
        <v>167</v>
      </c>
      <c r="AF86" s="12">
        <v>0</v>
      </c>
      <c r="AG86" s="12" t="s">
        <v>38</v>
      </c>
      <c r="AH86" s="12" t="s">
        <v>38</v>
      </c>
      <c r="AI86" s="12">
        <f t="shared" si="86"/>
        <v>133</v>
      </c>
      <c r="AJ86" s="12">
        <v>0</v>
      </c>
      <c r="AK86" s="12">
        <f t="shared" si="87"/>
        <v>148</v>
      </c>
      <c r="AL86" s="12">
        <f t="shared" si="88"/>
        <v>162</v>
      </c>
      <c r="AM86" s="12">
        <f t="shared" si="89"/>
        <v>185</v>
      </c>
      <c r="AN86" s="12">
        <f t="shared" si="90"/>
        <v>184</v>
      </c>
      <c r="AO86" s="14">
        <f t="shared" si="76"/>
        <v>511.23266944389826</v>
      </c>
      <c r="AP86" s="11">
        <f>VLOOKUP($C86,[1]Berlin!$BB$7:$BK$40,5)</f>
        <v>17</v>
      </c>
      <c r="AQ86" s="11">
        <f>VLOOKUP($C86,[1]Berlin!$BB$7:$BK$40,6)</f>
        <v>37</v>
      </c>
      <c r="AR86" s="11">
        <f>VLOOKUP($C86,[1]Berlin!$BB$7:$BK$40,7)</f>
        <v>67</v>
      </c>
      <c r="AS86" s="11">
        <f>VLOOKUP($C86,[1]Berlin!$BB$7:$BK$40,8)</f>
        <v>95</v>
      </c>
      <c r="AT86" s="11">
        <f>VLOOKUP($C86,[1]Berlin!$BB$7:$BK$40,9)</f>
        <v>117</v>
      </c>
      <c r="AU86" s="11">
        <f>VLOOKUP($C86,[1]Berlin!$BB$7:$BK$40,10)</f>
        <v>109</v>
      </c>
      <c r="AV86" s="12">
        <f t="shared" si="91"/>
        <v>170</v>
      </c>
      <c r="AW86" s="12">
        <f t="shared" si="92"/>
        <v>168</v>
      </c>
      <c r="AX86" s="12">
        <v>0</v>
      </c>
      <c r="AY86" s="12" t="s">
        <v>38</v>
      </c>
      <c r="AZ86" s="12" t="s">
        <v>38</v>
      </c>
      <c r="BA86" s="12">
        <f t="shared" si="93"/>
        <v>134</v>
      </c>
      <c r="BB86" s="12">
        <v>0</v>
      </c>
      <c r="BC86" s="12">
        <f t="shared" si="94"/>
        <v>149</v>
      </c>
      <c r="BD86" s="12">
        <f t="shared" si="95"/>
        <v>162</v>
      </c>
      <c r="BE86" s="12">
        <f t="shared" si="96"/>
        <v>186</v>
      </c>
      <c r="BF86" s="12">
        <f t="shared" si="97"/>
        <v>184</v>
      </c>
      <c r="BG86" s="14">
        <f t="shared" si="77"/>
        <v>348.96335707800199</v>
      </c>
      <c r="BH86" s="21">
        <f>IF($N86=2,BH116*'4 PEF'!$F$4,IF(OR($N86=3,$N86=4,$N86=5,$N86=6),BH116*'4 PEF'!$F$5,IF(OR($N86=7,$N86=8),BH116*'4 PEF'!$F$10,IF($N86=9,BH116*'4 PEF'!$F$7,IF($N86=10,BH116*'4 PEF'!$F$6)))))</f>
        <v>17.36807206907319</v>
      </c>
      <c r="BI86" s="21">
        <f>BI116*'4 PEF'!$F$10</f>
        <v>1.1835088663840982</v>
      </c>
      <c r="BJ86" s="21">
        <f>IF($N86=2,BJ116*'4 PEF'!$F$4,IF(OR($N86=3,$N86=4,$N86=5,$N86=6),BJ116*'4 PEF'!$F$5,IF(OR($N86=7,$N86=8),BJ116*'4 PEF'!$F$10,IF($N86=9,BJ116*'4 PEF'!$F$7,IF($N86=10,BJ116*'4 PEF'!$F$6)))))</f>
        <v>5.5253958282530098</v>
      </c>
      <c r="BK86" s="21">
        <f>BK116*'4 PEF'!$F$10</f>
        <v>21.912822971426966</v>
      </c>
      <c r="BL86" s="21">
        <f>BL116*'4 PEF'!$F$10</f>
        <v>9.3048268410980484</v>
      </c>
      <c r="BM86" s="39">
        <f>BM116*'4 PEF'!$F$10</f>
        <v>-29.391142857142853</v>
      </c>
      <c r="BN86" s="40">
        <f t="shared" si="98"/>
        <v>25.903483719092463</v>
      </c>
      <c r="BO86" s="21">
        <f>IF($N86=2,BO116*'4 PEF'!$F$4,IF(OR($N86=3,$N86=4,$N86=5,$N86=6),BO116*'4 PEF'!$F$5,IF(OR($N86=7,$N86=8),BO116*'4 PEF'!$F$10,IF($N86=9,BO116*'4 PEF'!$F$7,IF($N86=10,BO116*'4 PEF'!$F$6)))))</f>
        <v>19.406179232509487</v>
      </c>
      <c r="BP86" s="21">
        <f>BP116*'4 PEF'!$F$10</f>
        <v>0.33136630744911333</v>
      </c>
      <c r="BQ86" s="21">
        <f>IF($N86=2,BQ116*'4 PEF'!$F$4,IF(OR($N86=3,$N86=4,$N86=5,$N86=6),BQ116*'4 PEF'!$F$5,IF(OR($N86=7,$N86=8),BQ116*'4 PEF'!$F$10,IF($N86=9,BQ116*'4 PEF'!$F$7,IF($N86=10,BQ116*'4 PEF'!$F$6)))))</f>
        <v>8.7355154974596143</v>
      </c>
      <c r="BR86" s="21">
        <f>BR116*'4 PEF'!$F$10</f>
        <v>22.53556896969895</v>
      </c>
      <c r="BS86" s="21">
        <f>BS116*'4 PEF'!$F$10</f>
        <v>8.9782504056275076</v>
      </c>
      <c r="BT86" s="39">
        <f>BT116*'4 PEF'!$F$10</f>
        <v>-18.56309090909091</v>
      </c>
      <c r="BU86" s="40">
        <f t="shared" si="99"/>
        <v>41.423789503653758</v>
      </c>
    </row>
    <row r="87" spans="1:73" x14ac:dyDescent="0.25">
      <c r="A87" s="195"/>
      <c r="B87" s="18">
        <v>20</v>
      </c>
      <c r="C87" s="26">
        <f>VLOOKUP(M87,[1]aux!$A$2:$B$35,2)</f>
        <v>22</v>
      </c>
      <c r="D87" s="55"/>
      <c r="E87" s="55"/>
      <c r="F87" s="54"/>
      <c r="G87" s="54"/>
      <c r="H87" s="37">
        <f>IF(L87=1,0,IF(L87=2,1))</f>
        <v>1</v>
      </c>
      <c r="I87" s="54">
        <v>3</v>
      </c>
      <c r="J87" s="54">
        <v>2</v>
      </c>
      <c r="K87" s="54">
        <v>2</v>
      </c>
      <c r="L87" s="54">
        <v>2</v>
      </c>
      <c r="M87" s="54">
        <f t="shared" si="82"/>
        <v>3222</v>
      </c>
      <c r="N87" s="54">
        <v>9</v>
      </c>
      <c r="O87" s="54">
        <v>0</v>
      </c>
      <c r="P87" s="54">
        <v>2</v>
      </c>
      <c r="Q87" s="54">
        <v>0</v>
      </c>
      <c r="R87" s="54">
        <v>2</v>
      </c>
      <c r="S87" s="54" t="s">
        <v>42</v>
      </c>
      <c r="T87" s="26">
        <f t="shared" si="83"/>
        <v>24</v>
      </c>
      <c r="U87" s="54">
        <v>1</v>
      </c>
      <c r="V87" s="54">
        <v>1</v>
      </c>
      <c r="W87" s="19"/>
      <c r="X87" s="11">
        <f>VLOOKUP($C87,[2]Berlin!$BB$7:$BK$40,5)</f>
        <v>15</v>
      </c>
      <c r="Y87" s="11">
        <f>VLOOKUP($C87,[2]Berlin!$BB$7:$BK$40,6)</f>
        <v>35</v>
      </c>
      <c r="Z87" s="11">
        <f>VLOOKUP($C87,[2]Berlin!$BB$7:$BK$40,7)</f>
        <v>65</v>
      </c>
      <c r="AA87" s="11">
        <f>VLOOKUP($C87,[2]Berlin!$BB$7:$BK$40,8)</f>
        <v>92</v>
      </c>
      <c r="AB87" s="11">
        <f>VLOOKUP($C87,[2]Berlin!$BB$7:$BK$40,9)</f>
        <v>116</v>
      </c>
      <c r="AC87" s="11">
        <f>VLOOKUP($C87,[2]Berlin!$BB$7:$BK$40,10)</f>
        <v>108</v>
      </c>
      <c r="AD87" s="12">
        <f t="shared" si="84"/>
        <v>169</v>
      </c>
      <c r="AE87" s="12">
        <f t="shared" si="85"/>
        <v>167</v>
      </c>
      <c r="AF87" s="12">
        <v>0</v>
      </c>
      <c r="AG87" s="12" t="s">
        <v>38</v>
      </c>
      <c r="AH87" s="12" t="s">
        <v>38</v>
      </c>
      <c r="AI87" s="12">
        <f t="shared" si="86"/>
        <v>136</v>
      </c>
      <c r="AJ87" s="12">
        <v>0</v>
      </c>
      <c r="AK87" s="12">
        <f t="shared" si="87"/>
        <v>152</v>
      </c>
      <c r="AL87" s="12">
        <f t="shared" si="88"/>
        <v>162</v>
      </c>
      <c r="AM87" s="12">
        <f t="shared" si="89"/>
        <v>185</v>
      </c>
      <c r="AN87" s="12">
        <f t="shared" si="90"/>
        <v>184</v>
      </c>
      <c r="AO87" s="14">
        <f t="shared" si="76"/>
        <v>510.82732420762477</v>
      </c>
      <c r="AP87" s="11">
        <f>VLOOKUP($C87,[1]Berlin!$BB$7:$BK$40,5)</f>
        <v>15</v>
      </c>
      <c r="AQ87" s="11">
        <f>VLOOKUP($C87,[1]Berlin!$BB$7:$BK$40,6)</f>
        <v>35</v>
      </c>
      <c r="AR87" s="11">
        <f>VLOOKUP($C87,[1]Berlin!$BB$7:$BK$40,7)</f>
        <v>65</v>
      </c>
      <c r="AS87" s="11">
        <f>VLOOKUP($C87,[1]Berlin!$BB$7:$BK$40,8)</f>
        <v>93</v>
      </c>
      <c r="AT87" s="11">
        <f>VLOOKUP($C87,[1]Berlin!$BB$7:$BK$40,9)</f>
        <v>117</v>
      </c>
      <c r="AU87" s="11">
        <f>VLOOKUP($C87,[1]Berlin!$BB$7:$BK$40,10)</f>
        <v>109</v>
      </c>
      <c r="AV87" s="12">
        <f t="shared" si="91"/>
        <v>170</v>
      </c>
      <c r="AW87" s="12">
        <f t="shared" si="92"/>
        <v>168</v>
      </c>
      <c r="AX87" s="12">
        <v>0</v>
      </c>
      <c r="AY87" s="12" t="s">
        <v>38</v>
      </c>
      <c r="AZ87" s="12" t="s">
        <v>38</v>
      </c>
      <c r="BA87" s="12">
        <f t="shared" si="93"/>
        <v>138</v>
      </c>
      <c r="BB87" s="12">
        <v>0</v>
      </c>
      <c r="BC87" s="12">
        <f t="shared" si="94"/>
        <v>153</v>
      </c>
      <c r="BD87" s="12">
        <f t="shared" si="95"/>
        <v>162</v>
      </c>
      <c r="BE87" s="12">
        <f t="shared" si="96"/>
        <v>186</v>
      </c>
      <c r="BF87" s="12">
        <f t="shared" si="97"/>
        <v>184</v>
      </c>
      <c r="BG87" s="14">
        <f t="shared" si="77"/>
        <v>396.9987295899208</v>
      </c>
      <c r="BH87" s="21">
        <f>IF($N87=2,BH117*'4 PEF'!$F$4,IF(OR($N87=3,$N87=4,$N87=5,$N87=6),BH117*'4 PEF'!$F$5,IF(OR($N87=7,$N87=8),BH117*'4 PEF'!$F$10,IF($N87=9,BH117*'4 PEF'!$F$7,IF($N87=10,BH117*'4 PEF'!$F$6)))))</f>
        <v>47.835091243751563</v>
      </c>
      <c r="BI87" s="21">
        <f>BI117*'4 PEF'!$F$10</f>
        <v>0</v>
      </c>
      <c r="BJ87" s="21">
        <f>IF($N87=2,BJ117*'4 PEF'!$F$4,IF(OR($N87=3,$N87=4,$N87=5,$N87=6),BJ117*'4 PEF'!$F$5,IF(OR($N87=7,$N87=8),BJ117*'4 PEF'!$F$10,IF($N87=9,BJ117*'4 PEF'!$F$7,IF($N87=10,BJ117*'4 PEF'!$F$6)))))</f>
        <v>11.826857142857143</v>
      </c>
      <c r="BK87" s="21">
        <f>BK117*'4 PEF'!$F$10</f>
        <v>21.912822971426966</v>
      </c>
      <c r="BL87" s="21">
        <f>BL117*'4 PEF'!$F$10</f>
        <v>9.3347884293696222</v>
      </c>
      <c r="BM87" s="39">
        <f>BM117*'4 PEF'!$F$10</f>
        <v>-29.391142857142853</v>
      </c>
      <c r="BN87" s="40">
        <f t="shared" si="98"/>
        <v>61.518416930262447</v>
      </c>
      <c r="BO87" s="21">
        <f>IF($N87=2,BO117*'4 PEF'!$F$4,IF(OR($N87=3,$N87=4,$N87=5,$N87=6),BO117*'4 PEF'!$F$5,IF(OR($N87=7,$N87=8),BO117*'4 PEF'!$F$10,IF($N87=9,BO117*'4 PEF'!$F$7,IF($N87=10,BO117*'4 PEF'!$F$6)))))</f>
        <v>49.242970782421985</v>
      </c>
      <c r="BP87" s="21">
        <f>BP117*'4 PEF'!$F$10</f>
        <v>0</v>
      </c>
      <c r="BQ87" s="21">
        <f>IF($N87=2,BQ117*'4 PEF'!$F$4,IF(OR($N87=3,$N87=4,$N87=5,$N87=6),BQ117*'4 PEF'!$F$5,IF(OR($N87=7,$N87=8),BQ117*'4 PEF'!$F$10,IF($N87=9,BQ117*'4 PEF'!$F$7,IF($N87=10,BQ117*'4 PEF'!$F$6)))))</f>
        <v>18.760363636363635</v>
      </c>
      <c r="BR87" s="21">
        <f>BR117*'4 PEF'!$F$10</f>
        <v>22.53556896969895</v>
      </c>
      <c r="BS87" s="21">
        <f>BS117*'4 PEF'!$F$10</f>
        <v>8.9910573024198541</v>
      </c>
      <c r="BT87" s="39">
        <f>BT117*'4 PEF'!$F$10</f>
        <v>-18.56309090909091</v>
      </c>
      <c r="BU87" s="40">
        <f t="shared" si="99"/>
        <v>80.9668697818135</v>
      </c>
    </row>
    <row r="88" spans="1:73" x14ac:dyDescent="0.25">
      <c r="A88" s="195"/>
      <c r="B88" s="18">
        <v>21</v>
      </c>
      <c r="C88" s="26">
        <f>VLOOKUP(M88,[1]aux!$A$2:$B$35,2)</f>
        <v>24</v>
      </c>
      <c r="D88" s="55"/>
      <c r="E88" s="55"/>
      <c r="F88" s="54"/>
      <c r="G88" s="54"/>
      <c r="H88" s="37">
        <f t="shared" ref="H88:H93" si="100">IF(L88=1,0,IF(L88=2,1))</f>
        <v>0</v>
      </c>
      <c r="I88" s="54">
        <v>3</v>
      </c>
      <c r="J88" s="54">
        <v>3</v>
      </c>
      <c r="K88" s="54">
        <v>2</v>
      </c>
      <c r="L88" s="54">
        <v>1</v>
      </c>
      <c r="M88" s="54">
        <f t="shared" si="82"/>
        <v>3321</v>
      </c>
      <c r="N88" s="54">
        <v>4</v>
      </c>
      <c r="O88" s="54">
        <v>0</v>
      </c>
      <c r="P88" s="54">
        <v>2</v>
      </c>
      <c r="Q88" s="54">
        <v>0</v>
      </c>
      <c r="R88" s="54">
        <v>2</v>
      </c>
      <c r="S88" s="54" t="s">
        <v>42</v>
      </c>
      <c r="T88" s="26">
        <f t="shared" si="83"/>
        <v>15</v>
      </c>
      <c r="U88" s="54">
        <v>0</v>
      </c>
      <c r="V88" s="54">
        <v>0</v>
      </c>
      <c r="W88" s="19"/>
      <c r="X88" s="11">
        <f>VLOOKUP($C88,[2]Berlin!$BB$7:$BK$40,5)</f>
        <v>15</v>
      </c>
      <c r="Y88" s="11">
        <f>VLOOKUP($C88,[2]Berlin!$BB$7:$BK$40,6)</f>
        <v>35</v>
      </c>
      <c r="Z88" s="11">
        <f>VLOOKUP($C88,[2]Berlin!$BB$7:$BK$40,7)</f>
        <v>65</v>
      </c>
      <c r="AA88" s="11">
        <f>VLOOKUP($C88,[2]Berlin!$BB$7:$BK$40,8)</f>
        <v>94</v>
      </c>
      <c r="AB88" s="11">
        <f>VLOOKUP($C88,[2]Berlin!$BB$7:$BK$40,9)</f>
        <v>116</v>
      </c>
      <c r="AC88" s="11">
        <f>VLOOKUP($C88,[2]Berlin!$BB$7:$BK$40,10)</f>
        <v>108</v>
      </c>
      <c r="AD88" s="12">
        <f t="shared" si="84"/>
        <v>0</v>
      </c>
      <c r="AE88" s="12">
        <f t="shared" si="85"/>
        <v>0</v>
      </c>
      <c r="AF88" s="12">
        <v>0</v>
      </c>
      <c r="AG88" s="12" t="s">
        <v>38</v>
      </c>
      <c r="AH88" s="12" t="s">
        <v>38</v>
      </c>
      <c r="AI88" s="12">
        <f t="shared" si="86"/>
        <v>121</v>
      </c>
      <c r="AJ88" s="12">
        <v>0</v>
      </c>
      <c r="AK88" s="12">
        <f t="shared" si="87"/>
        <v>152</v>
      </c>
      <c r="AL88" s="12">
        <f t="shared" si="88"/>
        <v>162</v>
      </c>
      <c r="AM88" s="12">
        <f t="shared" si="89"/>
        <v>0</v>
      </c>
      <c r="AN88" s="12">
        <f t="shared" si="90"/>
        <v>0</v>
      </c>
      <c r="AO88" s="14">
        <f t="shared" si="76"/>
        <v>477.94888343600718</v>
      </c>
      <c r="AP88" s="11">
        <f>VLOOKUP($C88,[1]Berlin!$BB$7:$BK$40,5)</f>
        <v>15</v>
      </c>
      <c r="AQ88" s="11">
        <f>VLOOKUP($C88,[1]Berlin!$BB$7:$BK$40,6)</f>
        <v>35</v>
      </c>
      <c r="AR88" s="11">
        <f>VLOOKUP($C88,[1]Berlin!$BB$7:$BK$40,7)</f>
        <v>65</v>
      </c>
      <c r="AS88" s="11">
        <f>VLOOKUP($C88,[1]Berlin!$BB$7:$BK$40,8)</f>
        <v>95</v>
      </c>
      <c r="AT88" s="11">
        <f>VLOOKUP($C88,[1]Berlin!$BB$7:$BK$40,9)</f>
        <v>117</v>
      </c>
      <c r="AU88" s="11">
        <f>VLOOKUP($C88,[1]Berlin!$BB$7:$BK$40,10)</f>
        <v>109</v>
      </c>
      <c r="AV88" s="12">
        <f t="shared" si="91"/>
        <v>0</v>
      </c>
      <c r="AW88" s="12">
        <f t="shared" si="92"/>
        <v>0</v>
      </c>
      <c r="AX88" s="12">
        <v>0</v>
      </c>
      <c r="AY88" s="12" t="s">
        <v>38</v>
      </c>
      <c r="AZ88" s="12" t="s">
        <v>38</v>
      </c>
      <c r="BA88" s="12">
        <f t="shared" si="93"/>
        <v>122</v>
      </c>
      <c r="BB88" s="12">
        <v>0</v>
      </c>
      <c r="BC88" s="12">
        <f t="shared" si="94"/>
        <v>153</v>
      </c>
      <c r="BD88" s="12">
        <f t="shared" si="95"/>
        <v>162</v>
      </c>
      <c r="BE88" s="12">
        <f t="shared" si="96"/>
        <v>0</v>
      </c>
      <c r="BF88" s="12">
        <f t="shared" si="97"/>
        <v>0</v>
      </c>
      <c r="BG88" s="14">
        <f t="shared" si="77"/>
        <v>356.53747001310518</v>
      </c>
      <c r="BH88" s="21">
        <f>IF($N88=2,BH118*'4 PEF'!$F$4,IF(OR($N88=3,$N88=4,$N88=5,$N88=6),BH118*'4 PEF'!$F$5,IF(OR($N88=7,$N88=8),BH118*'4 PEF'!$F$10,IF($N88=9,BH118*'4 PEF'!$F$7,IF($N88=10,BH118*'4 PEF'!$F$6)))))</f>
        <v>56.7591721814115</v>
      </c>
      <c r="BI88" s="21">
        <f>BI118*'4 PEF'!$F$10</f>
        <v>0</v>
      </c>
      <c r="BJ88" s="21">
        <f>IF($N88=2,BJ118*'4 PEF'!$F$4,IF(OR($N88=3,$N88=4,$N88=5,$N88=6),BJ118*'4 PEF'!$F$5,IF(OR($N88=7,$N88=8),BJ118*'4 PEF'!$F$10,IF($N88=9,BJ118*'4 PEF'!$F$7,IF($N88=10,BJ118*'4 PEF'!$F$6)))))</f>
        <v>16.547368421052632</v>
      </c>
      <c r="BK88" s="21">
        <f>BK118*'4 PEF'!$F$10</f>
        <v>21.912822971426966</v>
      </c>
      <c r="BL88" s="21">
        <f>BL118*'4 PEF'!$F$10</f>
        <v>0.79353536480568276</v>
      </c>
      <c r="BM88" s="39">
        <f>BM118*'4 PEF'!$F$10</f>
        <v>0</v>
      </c>
      <c r="BN88" s="40">
        <f t="shared" si="98"/>
        <v>96.012898938696779</v>
      </c>
      <c r="BO88" s="21">
        <f>IF($N88=2,BO118*'4 PEF'!$F$4,IF(OR($N88=3,$N88=4,$N88=5,$N88=6),BO118*'4 PEF'!$F$5,IF(OR($N88=7,$N88=8),BO118*'4 PEF'!$F$10,IF($N88=9,BO118*'4 PEF'!$F$7,IF($N88=10,BO118*'4 PEF'!$F$6)))))</f>
        <v>57.66875558245718</v>
      </c>
      <c r="BP88" s="21">
        <f>BP118*'4 PEF'!$F$10</f>
        <v>0</v>
      </c>
      <c r="BQ88" s="21">
        <f>IF($N88=2,BQ118*'4 PEF'!$F$4,IF(OR($N88=3,$N88=4,$N88=5,$N88=6),BQ118*'4 PEF'!$F$5,IF(OR($N88=7,$N88=8),BQ118*'4 PEF'!$F$10,IF($N88=9,BQ118*'4 PEF'!$F$7,IF($N88=10,BQ118*'4 PEF'!$F$6)))))</f>
        <v>25.547368421052632</v>
      </c>
      <c r="BR88" s="21">
        <f>BR118*'4 PEF'!$F$10</f>
        <v>22.53556896969895</v>
      </c>
      <c r="BS88" s="21">
        <f>BS118*'4 PEF'!$F$10</f>
        <v>0.72673281168472337</v>
      </c>
      <c r="BT88" s="39">
        <f>BT118*'4 PEF'!$F$10</f>
        <v>0</v>
      </c>
      <c r="BU88" s="40">
        <f t="shared" si="99"/>
        <v>106.47842578489347</v>
      </c>
    </row>
    <row r="89" spans="1:73" x14ac:dyDescent="0.25">
      <c r="A89" s="195"/>
      <c r="B89" s="18">
        <v>22</v>
      </c>
      <c r="C89" s="26">
        <f>VLOOKUP(M89,[1]aux!$A$2:$B$35,2)</f>
        <v>34</v>
      </c>
      <c r="D89" s="55"/>
      <c r="E89" s="55"/>
      <c r="F89" s="54"/>
      <c r="G89" s="54"/>
      <c r="H89" s="37">
        <f t="shared" si="100"/>
        <v>1</v>
      </c>
      <c r="I89" s="54">
        <v>4</v>
      </c>
      <c r="J89" s="54">
        <v>3</v>
      </c>
      <c r="K89" s="54">
        <v>2</v>
      </c>
      <c r="L89" s="54">
        <v>2</v>
      </c>
      <c r="M89" s="54">
        <f t="shared" si="82"/>
        <v>4322</v>
      </c>
      <c r="N89" s="54">
        <v>4</v>
      </c>
      <c r="O89" s="54">
        <v>0</v>
      </c>
      <c r="P89" s="54">
        <v>2</v>
      </c>
      <c r="Q89" s="54">
        <v>0</v>
      </c>
      <c r="R89" s="54">
        <v>2</v>
      </c>
      <c r="S89" s="54" t="s">
        <v>42</v>
      </c>
      <c r="T89" s="26">
        <f t="shared" si="83"/>
        <v>21</v>
      </c>
      <c r="U89" s="54">
        <v>1</v>
      </c>
      <c r="V89" s="54">
        <v>1</v>
      </c>
      <c r="W89" s="19"/>
      <c r="X89" s="11">
        <f>VLOOKUP($C89,[2]Berlin!$BB$7:$BK$40,5)</f>
        <v>17</v>
      </c>
      <c r="Y89" s="11">
        <f>VLOOKUP($C89,[2]Berlin!$BB$7:$BK$40,6)</f>
        <v>37</v>
      </c>
      <c r="Z89" s="11">
        <f>VLOOKUP($C89,[2]Berlin!$BB$7:$BK$40,7)</f>
        <v>67</v>
      </c>
      <c r="AA89" s="11">
        <f>VLOOKUP($C89,[2]Berlin!$BB$7:$BK$40,8)</f>
        <v>94</v>
      </c>
      <c r="AB89" s="11">
        <f>VLOOKUP($C89,[2]Berlin!$BB$7:$BK$40,9)</f>
        <v>116</v>
      </c>
      <c r="AC89" s="11">
        <f>VLOOKUP($C89,[2]Berlin!$BB$7:$BK$40,10)</f>
        <v>108</v>
      </c>
      <c r="AD89" s="12">
        <f t="shared" si="84"/>
        <v>169</v>
      </c>
      <c r="AE89" s="12">
        <f t="shared" si="85"/>
        <v>167</v>
      </c>
      <c r="AF89" s="12">
        <v>0</v>
      </c>
      <c r="AG89" s="12" t="s">
        <v>38</v>
      </c>
      <c r="AH89" s="12" t="s">
        <v>38</v>
      </c>
      <c r="AI89" s="12">
        <f t="shared" si="86"/>
        <v>121</v>
      </c>
      <c r="AJ89" s="12">
        <v>0</v>
      </c>
      <c r="AK89" s="12">
        <f t="shared" si="87"/>
        <v>152</v>
      </c>
      <c r="AL89" s="12">
        <f t="shared" si="88"/>
        <v>162</v>
      </c>
      <c r="AM89" s="12">
        <f t="shared" si="89"/>
        <v>185</v>
      </c>
      <c r="AN89" s="12">
        <f t="shared" si="90"/>
        <v>184</v>
      </c>
      <c r="AO89" s="14">
        <f t="shared" si="76"/>
        <v>571.97386109497211</v>
      </c>
      <c r="AP89" s="11">
        <f>VLOOKUP($C89,[1]Berlin!$BB$7:$BK$40,5)</f>
        <v>17</v>
      </c>
      <c r="AQ89" s="11">
        <f>VLOOKUP($C89,[1]Berlin!$BB$7:$BK$40,6)</f>
        <v>37</v>
      </c>
      <c r="AR89" s="11">
        <f>VLOOKUP($C89,[1]Berlin!$BB$7:$BK$40,7)</f>
        <v>67</v>
      </c>
      <c r="AS89" s="11">
        <f>VLOOKUP($C89,[1]Berlin!$BB$7:$BK$40,8)</f>
        <v>95</v>
      </c>
      <c r="AT89" s="11">
        <f>VLOOKUP($C89,[1]Berlin!$BB$7:$BK$40,9)</f>
        <v>117</v>
      </c>
      <c r="AU89" s="11">
        <f>VLOOKUP($C89,[1]Berlin!$BB$7:$BK$40,10)</f>
        <v>109</v>
      </c>
      <c r="AV89" s="12">
        <f t="shared" si="91"/>
        <v>170</v>
      </c>
      <c r="AW89" s="12">
        <f t="shared" si="92"/>
        <v>168</v>
      </c>
      <c r="AX89" s="12">
        <v>0</v>
      </c>
      <c r="AY89" s="12" t="s">
        <v>38</v>
      </c>
      <c r="AZ89" s="12" t="s">
        <v>38</v>
      </c>
      <c r="BA89" s="12">
        <f t="shared" si="93"/>
        <v>122</v>
      </c>
      <c r="BB89" s="12">
        <v>0</v>
      </c>
      <c r="BC89" s="12">
        <f t="shared" si="94"/>
        <v>153</v>
      </c>
      <c r="BD89" s="12">
        <f t="shared" si="95"/>
        <v>162</v>
      </c>
      <c r="BE89" s="12">
        <f t="shared" si="96"/>
        <v>186</v>
      </c>
      <c r="BF89" s="12">
        <f t="shared" si="97"/>
        <v>184</v>
      </c>
      <c r="BG89" s="14">
        <f t="shared" si="77"/>
        <v>432.79813588304654</v>
      </c>
      <c r="BH89" s="21">
        <f>IF($N89=2,BH119*'4 PEF'!$F$4,IF(OR($N89=3,$N89=4,$N89=5,$N89=6),BH119*'4 PEF'!$F$5,IF(OR($N89=7,$N89=8),BH119*'4 PEF'!$F$10,IF($N89=9,BH119*'4 PEF'!$F$7,IF($N89=10,BH119*'4 PEF'!$F$6)))))</f>
        <v>34.363377562633637</v>
      </c>
      <c r="BI89" s="21">
        <f>BI119*'4 PEF'!$F$10</f>
        <v>0</v>
      </c>
      <c r="BJ89" s="21">
        <f>IF($N89=2,BJ119*'4 PEF'!$F$4,IF(OR($N89=3,$N89=4,$N89=5,$N89=6),BJ119*'4 PEF'!$F$5,IF(OR($N89=7,$N89=8),BJ119*'4 PEF'!$F$10,IF($N89=9,BJ119*'4 PEF'!$F$7,IF($N89=10,BJ119*'4 PEF'!$F$6)))))</f>
        <v>10.374436090225565</v>
      </c>
      <c r="BK89" s="21">
        <f>BK119*'4 PEF'!$F$10</f>
        <v>21.912822971426966</v>
      </c>
      <c r="BL89" s="21">
        <f>BL119*'4 PEF'!$F$10</f>
        <v>9.3048268410980484</v>
      </c>
      <c r="BM89" s="39">
        <f>BM119*'4 PEF'!$F$10</f>
        <v>-29.391142857142853</v>
      </c>
      <c r="BN89" s="40">
        <f t="shared" si="98"/>
        <v>46.56432060824136</v>
      </c>
      <c r="BO89" s="21">
        <f>IF($N89=2,BO119*'4 PEF'!$F$4,IF(OR($N89=3,$N89=4,$N89=5,$N89=6),BO119*'4 PEF'!$F$5,IF(OR($N89=7,$N89=8),BO119*'4 PEF'!$F$10,IF($N89=9,BO119*'4 PEF'!$F$7,IF($N89=10,BO119*'4 PEF'!$F$6)))))</f>
        <v>38.523969253552771</v>
      </c>
      <c r="BP89" s="21">
        <f>BP119*'4 PEF'!$F$10</f>
        <v>0</v>
      </c>
      <c r="BQ89" s="21">
        <f>IF($N89=2,BQ119*'4 PEF'!$F$4,IF(OR($N89=3,$N89=4,$N89=5,$N89=6),BQ119*'4 PEF'!$F$5,IF(OR($N89=7,$N89=8),BQ119*'4 PEF'!$F$10,IF($N89=9,BQ119*'4 PEF'!$F$7,IF($N89=10,BQ119*'4 PEF'!$F$6)))))</f>
        <v>16.456459330143542</v>
      </c>
      <c r="BR89" s="21">
        <f>BR119*'4 PEF'!$F$10</f>
        <v>22.53556896969895</v>
      </c>
      <c r="BS89" s="21">
        <f>BS119*'4 PEF'!$F$10</f>
        <v>8.9782504056275076</v>
      </c>
      <c r="BT89" s="39">
        <f>BT119*'4 PEF'!$F$10</f>
        <v>-18.56309090909091</v>
      </c>
      <c r="BU89" s="40">
        <f t="shared" si="99"/>
        <v>67.931157049931869</v>
      </c>
    </row>
    <row r="90" spans="1:73" x14ac:dyDescent="0.25">
      <c r="A90" s="195"/>
      <c r="B90" s="18">
        <v>23</v>
      </c>
      <c r="C90" s="26">
        <f>VLOOKUP(M90,[1]aux!$A$2:$B$35,2)</f>
        <v>34</v>
      </c>
      <c r="D90" s="55"/>
      <c r="E90" s="55"/>
      <c r="F90" s="54"/>
      <c r="G90" s="54"/>
      <c r="H90" s="37">
        <f t="shared" si="100"/>
        <v>1</v>
      </c>
      <c r="I90" s="54">
        <v>4</v>
      </c>
      <c r="J90" s="54">
        <v>3</v>
      </c>
      <c r="K90" s="54">
        <v>2</v>
      </c>
      <c r="L90" s="54">
        <v>2</v>
      </c>
      <c r="M90" s="54">
        <f t="shared" si="82"/>
        <v>4322</v>
      </c>
      <c r="N90" s="54">
        <v>8</v>
      </c>
      <c r="O90" s="54">
        <v>0</v>
      </c>
      <c r="P90" s="54">
        <v>1</v>
      </c>
      <c r="Q90" s="54">
        <v>0</v>
      </c>
      <c r="R90" s="54">
        <v>2</v>
      </c>
      <c r="S90" s="54" t="s">
        <v>42</v>
      </c>
      <c r="T90" s="26">
        <f t="shared" si="83"/>
        <v>23</v>
      </c>
      <c r="U90" s="54">
        <v>1</v>
      </c>
      <c r="V90" s="54">
        <v>1</v>
      </c>
      <c r="W90" s="19"/>
      <c r="X90" s="11">
        <f>VLOOKUP($C90,[2]Berlin!$BB$7:$BK$40,5)</f>
        <v>17</v>
      </c>
      <c r="Y90" s="11">
        <f>VLOOKUP($C90,[2]Berlin!$BB$7:$BK$40,6)</f>
        <v>37</v>
      </c>
      <c r="Z90" s="11">
        <f>VLOOKUP($C90,[2]Berlin!$BB$7:$BK$40,7)</f>
        <v>67</v>
      </c>
      <c r="AA90" s="11">
        <f>VLOOKUP($C90,[2]Berlin!$BB$7:$BK$40,8)</f>
        <v>94</v>
      </c>
      <c r="AB90" s="11">
        <f>VLOOKUP($C90,[2]Berlin!$BB$7:$BK$40,9)</f>
        <v>116</v>
      </c>
      <c r="AC90" s="11">
        <f>VLOOKUP($C90,[2]Berlin!$BB$7:$BK$40,10)</f>
        <v>108</v>
      </c>
      <c r="AD90" s="12">
        <f t="shared" si="84"/>
        <v>169</v>
      </c>
      <c r="AE90" s="12">
        <f t="shared" si="85"/>
        <v>167</v>
      </c>
      <c r="AF90" s="12">
        <v>0</v>
      </c>
      <c r="AG90" s="12" t="s">
        <v>38</v>
      </c>
      <c r="AH90" s="12" t="s">
        <v>38</v>
      </c>
      <c r="AI90" s="12">
        <f t="shared" si="86"/>
        <v>133</v>
      </c>
      <c r="AJ90" s="12">
        <v>0</v>
      </c>
      <c r="AK90" s="12">
        <f t="shared" si="87"/>
        <v>148</v>
      </c>
      <c r="AL90" s="12">
        <f t="shared" si="88"/>
        <v>162</v>
      </c>
      <c r="AM90" s="12">
        <f t="shared" si="89"/>
        <v>185</v>
      </c>
      <c r="AN90" s="12">
        <f t="shared" si="90"/>
        <v>184</v>
      </c>
      <c r="AO90" s="14">
        <f t="shared" si="76"/>
        <v>511.23266944389826</v>
      </c>
      <c r="AP90" s="11">
        <f>VLOOKUP($C90,[1]Berlin!$BB$7:$BK$40,5)</f>
        <v>17</v>
      </c>
      <c r="AQ90" s="11">
        <f>VLOOKUP($C90,[1]Berlin!$BB$7:$BK$40,6)</f>
        <v>37</v>
      </c>
      <c r="AR90" s="11">
        <f>VLOOKUP($C90,[1]Berlin!$BB$7:$BK$40,7)</f>
        <v>67</v>
      </c>
      <c r="AS90" s="11">
        <f>VLOOKUP($C90,[1]Berlin!$BB$7:$BK$40,8)</f>
        <v>95</v>
      </c>
      <c r="AT90" s="11">
        <f>VLOOKUP($C90,[1]Berlin!$BB$7:$BK$40,9)</f>
        <v>117</v>
      </c>
      <c r="AU90" s="11">
        <f>VLOOKUP($C90,[1]Berlin!$BB$7:$BK$40,10)</f>
        <v>109</v>
      </c>
      <c r="AV90" s="12">
        <f t="shared" si="91"/>
        <v>170</v>
      </c>
      <c r="AW90" s="12">
        <f t="shared" si="92"/>
        <v>168</v>
      </c>
      <c r="AX90" s="12">
        <v>0</v>
      </c>
      <c r="AY90" s="12" t="s">
        <v>38</v>
      </c>
      <c r="AZ90" s="12" t="s">
        <v>38</v>
      </c>
      <c r="BA90" s="12">
        <f t="shared" si="93"/>
        <v>134</v>
      </c>
      <c r="BB90" s="12">
        <v>0</v>
      </c>
      <c r="BC90" s="12">
        <f t="shared" si="94"/>
        <v>149</v>
      </c>
      <c r="BD90" s="12">
        <f t="shared" si="95"/>
        <v>162</v>
      </c>
      <c r="BE90" s="12">
        <f t="shared" si="96"/>
        <v>186</v>
      </c>
      <c r="BF90" s="12">
        <f t="shared" si="97"/>
        <v>184</v>
      </c>
      <c r="BG90" s="14">
        <f t="shared" si="77"/>
        <v>348.96335707800199</v>
      </c>
      <c r="BH90" s="21">
        <f>IF($N90=2,BH120*'4 PEF'!$F$4,IF(OR($N90=3,$N90=4,$N90=5,$N90=6),BH120*'4 PEF'!$F$5,IF(OR($N90=7,$N90=8),BH120*'4 PEF'!$F$10,IF($N90=9,BH120*'4 PEF'!$F$7,IF($N90=10,BH120*'4 PEF'!$F$6)))))</f>
        <v>17.36807206907319</v>
      </c>
      <c r="BI90" s="21">
        <f>BI120*'4 PEF'!$F$10</f>
        <v>0</v>
      </c>
      <c r="BJ90" s="21">
        <f>IF($N90=2,BJ120*'4 PEF'!$F$4,IF(OR($N90=3,$N90=4,$N90=5,$N90=6),BJ120*'4 PEF'!$F$5,IF(OR($N90=7,$N90=8),BJ120*'4 PEF'!$F$10,IF($N90=9,BJ120*'4 PEF'!$F$7,IF($N90=10,BJ120*'4 PEF'!$F$6)))))</f>
        <v>5.5253958282530098</v>
      </c>
      <c r="BK90" s="21">
        <f>BK120*'4 PEF'!$F$10</f>
        <v>21.912822971426966</v>
      </c>
      <c r="BL90" s="21">
        <f>BL120*'4 PEF'!$F$10</f>
        <v>9.3048268410980484</v>
      </c>
      <c r="BM90" s="39">
        <f>BM120*'4 PEF'!$F$10</f>
        <v>-29.391142857142853</v>
      </c>
      <c r="BN90" s="40">
        <f t="shared" si="98"/>
        <v>24.719974852708361</v>
      </c>
      <c r="BO90" s="21">
        <f>IF($N90=2,BO120*'4 PEF'!$F$4,IF(OR($N90=3,$N90=4,$N90=5,$N90=6),BO120*'4 PEF'!$F$5,IF(OR($N90=7,$N90=8),BO120*'4 PEF'!$F$10,IF($N90=9,BO120*'4 PEF'!$F$7,IF($N90=10,BO120*'4 PEF'!$F$6)))))</f>
        <v>19.406179232509487</v>
      </c>
      <c r="BP90" s="21">
        <f>BP120*'4 PEF'!$F$10</f>
        <v>0</v>
      </c>
      <c r="BQ90" s="21">
        <f>IF($N90=2,BQ120*'4 PEF'!$F$4,IF(OR($N90=3,$N90=4,$N90=5,$N90=6),BQ120*'4 PEF'!$F$5,IF(OR($N90=7,$N90=8),BQ120*'4 PEF'!$F$10,IF($N90=9,BQ120*'4 PEF'!$F$7,IF($N90=10,BQ120*'4 PEF'!$F$6)))))</f>
        <v>8.7355154974596143</v>
      </c>
      <c r="BR90" s="21">
        <f>BR120*'4 PEF'!$F$10</f>
        <v>22.53556896969895</v>
      </c>
      <c r="BS90" s="21">
        <f>BS120*'4 PEF'!$F$10</f>
        <v>8.9782504056275076</v>
      </c>
      <c r="BT90" s="39">
        <f>BT120*'4 PEF'!$F$10</f>
        <v>-18.56309090909091</v>
      </c>
      <c r="BU90" s="40">
        <f t="shared" si="99"/>
        <v>41.092423196204649</v>
      </c>
    </row>
    <row r="91" spans="1:73" x14ac:dyDescent="0.25">
      <c r="A91" s="195"/>
      <c r="B91" s="18">
        <v>24</v>
      </c>
      <c r="C91" s="26">
        <f>VLOOKUP(M91,[1]aux!$A$2:$B$35,2)</f>
        <v>32</v>
      </c>
      <c r="D91" s="55"/>
      <c r="E91" s="55"/>
      <c r="F91" s="54"/>
      <c r="G91" s="54"/>
      <c r="H91" s="37">
        <f t="shared" si="100"/>
        <v>0</v>
      </c>
      <c r="I91" s="54">
        <v>4</v>
      </c>
      <c r="J91" s="54">
        <v>3</v>
      </c>
      <c r="K91" s="54">
        <v>2</v>
      </c>
      <c r="L91" s="54">
        <v>1</v>
      </c>
      <c r="M91" s="54">
        <f t="shared" si="82"/>
        <v>4321</v>
      </c>
      <c r="N91" s="54">
        <v>10</v>
      </c>
      <c r="O91" s="54">
        <v>0</v>
      </c>
      <c r="P91" s="54">
        <v>1</v>
      </c>
      <c r="Q91" s="54">
        <v>0</v>
      </c>
      <c r="R91" s="54">
        <v>2</v>
      </c>
      <c r="S91" s="54" t="s">
        <v>42</v>
      </c>
      <c r="T91" s="26">
        <f t="shared" si="83"/>
        <v>25</v>
      </c>
      <c r="U91" s="54">
        <v>1</v>
      </c>
      <c r="V91" s="54">
        <v>0</v>
      </c>
      <c r="W91" s="19"/>
      <c r="X91" s="11">
        <f>VLOOKUP($C91,[2]Berlin!$BB$7:$BK$40,5)</f>
        <v>17</v>
      </c>
      <c r="Y91" s="11">
        <f>VLOOKUP($C91,[2]Berlin!$BB$7:$BK$40,6)</f>
        <v>37</v>
      </c>
      <c r="Z91" s="11">
        <f>VLOOKUP($C91,[2]Berlin!$BB$7:$BK$40,7)</f>
        <v>67</v>
      </c>
      <c r="AA91" s="11">
        <f>VLOOKUP($C91,[2]Berlin!$BB$7:$BK$40,8)</f>
        <v>94</v>
      </c>
      <c r="AB91" s="11">
        <f>VLOOKUP($C91,[2]Berlin!$BB$7:$BK$40,9)</f>
        <v>116</v>
      </c>
      <c r="AC91" s="11">
        <f>VLOOKUP($C91,[2]Berlin!$BB$7:$BK$40,10)</f>
        <v>108</v>
      </c>
      <c r="AD91" s="12">
        <f t="shared" si="84"/>
        <v>0</v>
      </c>
      <c r="AE91" s="12">
        <f t="shared" si="85"/>
        <v>0</v>
      </c>
      <c r="AF91" s="12">
        <v>0</v>
      </c>
      <c r="AG91" s="12" t="s">
        <v>38</v>
      </c>
      <c r="AH91" s="12" t="s">
        <v>38</v>
      </c>
      <c r="AI91" s="12">
        <f t="shared" si="86"/>
        <v>189</v>
      </c>
      <c r="AJ91" s="12">
        <v>0</v>
      </c>
      <c r="AK91" s="12">
        <f t="shared" si="87"/>
        <v>148</v>
      </c>
      <c r="AL91" s="12">
        <f t="shared" si="88"/>
        <v>162</v>
      </c>
      <c r="AM91" s="12">
        <f t="shared" si="89"/>
        <v>185</v>
      </c>
      <c r="AN91" s="12">
        <f t="shared" si="90"/>
        <v>0</v>
      </c>
      <c r="AO91" s="14">
        <f t="shared" si="76"/>
        <v>449.02170964453211</v>
      </c>
      <c r="AP91" s="11">
        <f>VLOOKUP($C91,[1]Berlin!$BB$7:$BK$40,5)</f>
        <v>17</v>
      </c>
      <c r="AQ91" s="11">
        <f>VLOOKUP($C91,[1]Berlin!$BB$7:$BK$40,6)</f>
        <v>37</v>
      </c>
      <c r="AR91" s="11">
        <f>VLOOKUP($C91,[1]Berlin!$BB$7:$BK$40,7)</f>
        <v>67</v>
      </c>
      <c r="AS91" s="11">
        <f>VLOOKUP($C91,[1]Berlin!$BB$7:$BK$40,8)</f>
        <v>95</v>
      </c>
      <c r="AT91" s="11">
        <f>VLOOKUP($C91,[1]Berlin!$BB$7:$BK$40,9)</f>
        <v>117</v>
      </c>
      <c r="AU91" s="11">
        <f>VLOOKUP($C91,[1]Berlin!$BB$7:$BK$40,10)</f>
        <v>109</v>
      </c>
      <c r="AV91" s="12">
        <f t="shared" si="91"/>
        <v>0</v>
      </c>
      <c r="AW91" s="12">
        <f t="shared" si="92"/>
        <v>0</v>
      </c>
      <c r="AX91" s="12">
        <v>0</v>
      </c>
      <c r="AY91" s="12" t="s">
        <v>38</v>
      </c>
      <c r="AZ91" s="12" t="s">
        <v>38</v>
      </c>
      <c r="BA91" s="12">
        <f t="shared" si="93"/>
        <v>190</v>
      </c>
      <c r="BB91" s="12">
        <v>0</v>
      </c>
      <c r="BC91" s="12">
        <f t="shared" si="94"/>
        <v>149</v>
      </c>
      <c r="BD91" s="12">
        <f t="shared" si="95"/>
        <v>162</v>
      </c>
      <c r="BE91" s="12">
        <f t="shared" si="96"/>
        <v>186</v>
      </c>
      <c r="BF91" s="12">
        <f t="shared" si="97"/>
        <v>0</v>
      </c>
      <c r="BG91" s="14">
        <f t="shared" si="77"/>
        <v>303.16648451157698</v>
      </c>
      <c r="BH91" s="21">
        <f>IF($N91=2,BH121*'4 PEF'!$F$4,IF(OR($N91=3,$N91=4,$N91=5,$N91=6),BH121*'4 PEF'!$F$5,IF(OR($N91=7,$N91=8),BH121*'4 PEF'!$F$10,IF($N91=9,BH121*'4 PEF'!$F$7,IF($N91=10,BH121*'4 PEF'!$F$6)))))</f>
        <v>25.28016690797023</v>
      </c>
      <c r="BI91" s="21">
        <f>BI121*'4 PEF'!$F$10</f>
        <v>0</v>
      </c>
      <c r="BJ91" s="21">
        <f>IF($N91=2,BJ121*'4 PEF'!$F$4,IF(OR($N91=3,$N91=4,$N91=5,$N91=6),BJ121*'4 PEF'!$F$5,IF(OR($N91=7,$N91=8),BJ121*'4 PEF'!$F$10,IF($N91=9,BJ121*'4 PEF'!$F$7,IF($N91=10,BJ121*'4 PEF'!$F$6)))))</f>
        <v>5.4753968253968255</v>
      </c>
      <c r="BK91" s="21">
        <f>BK121*'4 PEF'!$F$10</f>
        <v>21.912822971426966</v>
      </c>
      <c r="BL91" s="21">
        <f>BL121*'4 PEF'!$F$10</f>
        <v>0.77739316373466749</v>
      </c>
      <c r="BM91" s="39">
        <f>BM121*'4 PEF'!$F$10</f>
        <v>0</v>
      </c>
      <c r="BN91" s="40">
        <f t="shared" si="98"/>
        <v>53.445779868528682</v>
      </c>
      <c r="BO91" s="21">
        <f>IF($N91=2,BO121*'4 PEF'!$F$4,IF(OR($N91=3,$N91=4,$N91=5,$N91=6),BO121*'4 PEF'!$F$5,IF(OR($N91=7,$N91=8),BO121*'4 PEF'!$F$10,IF($N91=9,BO121*'4 PEF'!$F$7,IF($N91=10,BO121*'4 PEF'!$F$6)))))</f>
        <v>26.949138556571132</v>
      </c>
      <c r="BP91" s="21">
        <f>BP121*'4 PEF'!$F$10</f>
        <v>0</v>
      </c>
      <c r="BQ91" s="21">
        <f>IF($N91=2,BQ121*'4 PEF'!$F$4,IF(OR($N91=3,$N91=4,$N91=5,$N91=6),BQ121*'4 PEF'!$F$5,IF(OR($N91=7,$N91=8),BQ121*'4 PEF'!$F$10,IF($N91=9,BQ121*'4 PEF'!$F$7,IF($N91=10,BQ121*'4 PEF'!$F$6)))))</f>
        <v>8.6853535353535349</v>
      </c>
      <c r="BR91" s="21">
        <f>BR121*'4 PEF'!$F$10</f>
        <v>22.53556896969895</v>
      </c>
      <c r="BS91" s="21">
        <f>BS121*'4 PEF'!$F$10</f>
        <v>0.71982757581764134</v>
      </c>
      <c r="BT91" s="39">
        <f>BT121*'4 PEF'!$F$10</f>
        <v>0</v>
      </c>
      <c r="BU91" s="40">
        <f t="shared" si="99"/>
        <v>58.88988863744126</v>
      </c>
    </row>
    <row r="92" spans="1:73" x14ac:dyDescent="0.25">
      <c r="A92" s="195"/>
      <c r="B92" s="18">
        <v>25</v>
      </c>
      <c r="C92" s="26">
        <f>VLOOKUP(M92,[1]aux!$A$2:$B$35,2)</f>
        <v>22</v>
      </c>
      <c r="D92" s="55"/>
      <c r="E92" s="55"/>
      <c r="F92" s="54"/>
      <c r="G92" s="54"/>
      <c r="H92" s="37">
        <f t="shared" si="100"/>
        <v>1</v>
      </c>
      <c r="I92" s="54">
        <v>3</v>
      </c>
      <c r="J92" s="54">
        <v>2</v>
      </c>
      <c r="K92" s="54">
        <v>2</v>
      </c>
      <c r="L92" s="54">
        <v>2</v>
      </c>
      <c r="M92" s="54">
        <f t="shared" si="82"/>
        <v>3222</v>
      </c>
      <c r="N92" s="54">
        <v>4</v>
      </c>
      <c r="O92" s="54">
        <v>0</v>
      </c>
      <c r="P92" s="54">
        <v>2</v>
      </c>
      <c r="Q92" s="54">
        <v>0</v>
      </c>
      <c r="R92" s="54">
        <v>2</v>
      </c>
      <c r="S92" s="54" t="s">
        <v>42</v>
      </c>
      <c r="T92" s="26">
        <f t="shared" si="83"/>
        <v>21</v>
      </c>
      <c r="U92" s="54">
        <v>1</v>
      </c>
      <c r="V92" s="54">
        <v>1</v>
      </c>
      <c r="W92" s="19"/>
      <c r="X92" s="11">
        <f>VLOOKUP($C92,[2]Berlin!$BB$7:$BK$40,5)</f>
        <v>15</v>
      </c>
      <c r="Y92" s="11">
        <f>VLOOKUP($C92,[2]Berlin!$BB$7:$BK$40,6)</f>
        <v>35</v>
      </c>
      <c r="Z92" s="11">
        <f>VLOOKUP($C92,[2]Berlin!$BB$7:$BK$40,7)</f>
        <v>65</v>
      </c>
      <c r="AA92" s="11">
        <f>VLOOKUP($C92,[2]Berlin!$BB$7:$BK$40,8)</f>
        <v>92</v>
      </c>
      <c r="AB92" s="11">
        <f>VLOOKUP($C92,[2]Berlin!$BB$7:$BK$40,9)</f>
        <v>116</v>
      </c>
      <c r="AC92" s="11">
        <f>VLOOKUP($C92,[2]Berlin!$BB$7:$BK$40,10)</f>
        <v>108</v>
      </c>
      <c r="AD92" s="12">
        <f t="shared" si="84"/>
        <v>169</v>
      </c>
      <c r="AE92" s="12">
        <f t="shared" si="85"/>
        <v>167</v>
      </c>
      <c r="AF92" s="12">
        <v>0</v>
      </c>
      <c r="AG92" s="12" t="s">
        <v>38</v>
      </c>
      <c r="AH92" s="12" t="s">
        <v>38</v>
      </c>
      <c r="AI92" s="12">
        <f t="shared" si="86"/>
        <v>121</v>
      </c>
      <c r="AJ92" s="12">
        <v>0</v>
      </c>
      <c r="AK92" s="12">
        <f t="shared" si="87"/>
        <v>152</v>
      </c>
      <c r="AL92" s="12">
        <f t="shared" si="88"/>
        <v>162</v>
      </c>
      <c r="AM92" s="12">
        <f t="shared" si="89"/>
        <v>185</v>
      </c>
      <c r="AN92" s="12">
        <f t="shared" si="90"/>
        <v>184</v>
      </c>
      <c r="AO92" s="14">
        <f t="shared" si="76"/>
        <v>531.483699846474</v>
      </c>
      <c r="AP92" s="11">
        <f>VLOOKUP($C92,[1]Berlin!$BB$7:$BK$40,5)</f>
        <v>15</v>
      </c>
      <c r="AQ92" s="11">
        <f>VLOOKUP($C92,[1]Berlin!$BB$7:$BK$40,6)</f>
        <v>35</v>
      </c>
      <c r="AR92" s="11">
        <f>VLOOKUP($C92,[1]Berlin!$BB$7:$BK$40,7)</f>
        <v>65</v>
      </c>
      <c r="AS92" s="11">
        <f>VLOOKUP($C92,[1]Berlin!$BB$7:$BK$40,8)</f>
        <v>93</v>
      </c>
      <c r="AT92" s="11">
        <f>VLOOKUP($C92,[1]Berlin!$BB$7:$BK$40,9)</f>
        <v>117</v>
      </c>
      <c r="AU92" s="11">
        <f>VLOOKUP($C92,[1]Berlin!$BB$7:$BK$40,10)</f>
        <v>109</v>
      </c>
      <c r="AV92" s="12">
        <f t="shared" si="91"/>
        <v>170</v>
      </c>
      <c r="AW92" s="12">
        <f t="shared" si="92"/>
        <v>168</v>
      </c>
      <c r="AX92" s="12">
        <v>0</v>
      </c>
      <c r="AY92" s="12" t="s">
        <v>38</v>
      </c>
      <c r="AZ92" s="12" t="s">
        <v>38</v>
      </c>
      <c r="BA92" s="12">
        <f t="shared" si="93"/>
        <v>122</v>
      </c>
      <c r="BB92" s="12">
        <v>0</v>
      </c>
      <c r="BC92" s="12">
        <f t="shared" si="94"/>
        <v>153</v>
      </c>
      <c r="BD92" s="12">
        <f t="shared" si="95"/>
        <v>162</v>
      </c>
      <c r="BE92" s="12">
        <f t="shared" si="96"/>
        <v>186</v>
      </c>
      <c r="BF92" s="12">
        <f t="shared" si="97"/>
        <v>184</v>
      </c>
      <c r="BG92" s="14">
        <f t="shared" si="77"/>
        <v>410.68082820921376</v>
      </c>
      <c r="BH92" s="21">
        <f>IF($N92=2,BH122*'4 PEF'!$F$4,IF(OR($N92=3,$N92=4,$N92=5,$N92=6),BH122*'4 PEF'!$F$5,IF(OR($N92=7,$N92=8),BH122*'4 PEF'!$F$10,IF($N92=9,BH122*'4 PEF'!$F$7,IF($N92=10,BH122*'4 PEF'!$F$6)))))</f>
        <v>41.960606354168036</v>
      </c>
      <c r="BI92" s="21">
        <f>BI122*'4 PEF'!$F$10</f>
        <v>0</v>
      </c>
      <c r="BJ92" s="21">
        <f>IF($N92=2,BJ122*'4 PEF'!$F$4,IF(OR($N92=3,$N92=4,$N92=5,$N92=6),BJ122*'4 PEF'!$F$5,IF(OR($N92=7,$N92=8),BJ122*'4 PEF'!$F$10,IF($N92=9,BJ122*'4 PEF'!$F$7,IF($N92=10,BJ122*'4 PEF'!$F$6)))))</f>
        <v>10.374436090225565</v>
      </c>
      <c r="BK92" s="21">
        <f>BK122*'4 PEF'!$F$10</f>
        <v>21.912822971426966</v>
      </c>
      <c r="BL92" s="21">
        <f>BL122*'4 PEF'!$F$10</f>
        <v>9.3347884293696222</v>
      </c>
      <c r="BM92" s="39">
        <f>BM122*'4 PEF'!$F$10</f>
        <v>-29.391142857142853</v>
      </c>
      <c r="BN92" s="40">
        <f t="shared" si="98"/>
        <v>54.191510988047341</v>
      </c>
      <c r="BO92" s="21">
        <f>IF($N92=2,BO122*'4 PEF'!$F$4,IF(OR($N92=3,$N92=4,$N92=5,$N92=6),BO122*'4 PEF'!$F$5,IF(OR($N92=7,$N92=8),BO122*'4 PEF'!$F$10,IF($N92=9,BO122*'4 PEF'!$F$7,IF($N92=10,BO122*'4 PEF'!$F$6)))))</f>
        <v>43.19558840563333</v>
      </c>
      <c r="BP92" s="21">
        <f>BP122*'4 PEF'!$F$10</f>
        <v>0</v>
      </c>
      <c r="BQ92" s="21">
        <f>IF($N92=2,BQ122*'4 PEF'!$F$4,IF(OR($N92=3,$N92=4,$N92=5,$N92=6),BQ122*'4 PEF'!$F$5,IF(OR($N92=7,$N92=8),BQ122*'4 PEF'!$F$10,IF($N92=9,BQ122*'4 PEF'!$F$7,IF($N92=10,BQ122*'4 PEF'!$F$6)))))</f>
        <v>16.456459330143542</v>
      </c>
      <c r="BR92" s="21">
        <f>BR122*'4 PEF'!$F$10</f>
        <v>22.53556896969895</v>
      </c>
      <c r="BS92" s="21">
        <f>BS122*'4 PEF'!$F$10</f>
        <v>8.9910573024198541</v>
      </c>
      <c r="BT92" s="39">
        <f>BT122*'4 PEF'!$F$10</f>
        <v>-18.56309090909091</v>
      </c>
      <c r="BU92" s="40">
        <f t="shared" si="99"/>
        <v>72.615583098804763</v>
      </c>
    </row>
    <row r="93" spans="1:73" x14ac:dyDescent="0.25">
      <c r="A93" s="195"/>
      <c r="B93" s="18">
        <v>26</v>
      </c>
      <c r="C93" s="26">
        <f>VLOOKUP(M93,[1]aux!$A$2:$B$35,2)</f>
        <v>32</v>
      </c>
      <c r="D93" s="55"/>
      <c r="E93" s="55"/>
      <c r="F93" s="54"/>
      <c r="G93" s="54"/>
      <c r="H93" s="37">
        <f t="shared" si="100"/>
        <v>0</v>
      </c>
      <c r="I93" s="54">
        <v>4</v>
      </c>
      <c r="J93" s="54">
        <v>3</v>
      </c>
      <c r="K93" s="54">
        <v>2</v>
      </c>
      <c r="L93" s="54">
        <v>1</v>
      </c>
      <c r="M93" s="54">
        <f t="shared" si="82"/>
        <v>4321</v>
      </c>
      <c r="N93" s="54">
        <v>8</v>
      </c>
      <c r="O93" s="54">
        <v>0</v>
      </c>
      <c r="P93" s="54">
        <v>1</v>
      </c>
      <c r="Q93" s="54">
        <v>0</v>
      </c>
      <c r="R93" s="54">
        <v>2</v>
      </c>
      <c r="S93" s="54" t="s">
        <v>42</v>
      </c>
      <c r="T93" s="26">
        <f t="shared" si="83"/>
        <v>23</v>
      </c>
      <c r="U93" s="54">
        <v>1</v>
      </c>
      <c r="V93" s="54">
        <v>1</v>
      </c>
      <c r="W93" s="19"/>
      <c r="X93" s="11">
        <f>VLOOKUP($C93,[2]Berlin!$BB$7:$BK$40,5)</f>
        <v>17</v>
      </c>
      <c r="Y93" s="11">
        <f>VLOOKUP($C93,[2]Berlin!$BB$7:$BK$40,6)</f>
        <v>37</v>
      </c>
      <c r="Z93" s="11">
        <f>VLOOKUP($C93,[2]Berlin!$BB$7:$BK$40,7)</f>
        <v>67</v>
      </c>
      <c r="AA93" s="11">
        <f>VLOOKUP($C93,[2]Berlin!$BB$7:$BK$40,8)</f>
        <v>94</v>
      </c>
      <c r="AB93" s="11">
        <f>VLOOKUP($C93,[2]Berlin!$BB$7:$BK$40,9)</f>
        <v>116</v>
      </c>
      <c r="AC93" s="11">
        <f>VLOOKUP($C93,[2]Berlin!$BB$7:$BK$40,10)</f>
        <v>108</v>
      </c>
      <c r="AD93" s="12">
        <f t="shared" si="84"/>
        <v>0</v>
      </c>
      <c r="AE93" s="12">
        <f t="shared" si="85"/>
        <v>0</v>
      </c>
      <c r="AF93" s="12">
        <v>0</v>
      </c>
      <c r="AG93" s="12" t="s">
        <v>38</v>
      </c>
      <c r="AH93" s="12" t="s">
        <v>38</v>
      </c>
      <c r="AI93" s="12">
        <f t="shared" si="86"/>
        <v>133</v>
      </c>
      <c r="AJ93" s="12">
        <v>0</v>
      </c>
      <c r="AK93" s="12">
        <f t="shared" si="87"/>
        <v>148</v>
      </c>
      <c r="AL93" s="12">
        <f t="shared" si="88"/>
        <v>162</v>
      </c>
      <c r="AM93" s="12">
        <f t="shared" si="89"/>
        <v>185</v>
      </c>
      <c r="AN93" s="12">
        <f t="shared" si="90"/>
        <v>184</v>
      </c>
      <c r="AO93" s="14">
        <f t="shared" si="76"/>
        <v>499.47266944389816</v>
      </c>
      <c r="AP93" s="11">
        <f>VLOOKUP($C93,[1]Berlin!$BB$7:$BK$40,5)</f>
        <v>17</v>
      </c>
      <c r="AQ93" s="11">
        <f>VLOOKUP($C93,[1]Berlin!$BB$7:$BK$40,6)</f>
        <v>37</v>
      </c>
      <c r="AR93" s="11">
        <f>VLOOKUP($C93,[1]Berlin!$BB$7:$BK$40,7)</f>
        <v>67</v>
      </c>
      <c r="AS93" s="11">
        <f>VLOOKUP($C93,[1]Berlin!$BB$7:$BK$40,8)</f>
        <v>95</v>
      </c>
      <c r="AT93" s="11">
        <f>VLOOKUP($C93,[1]Berlin!$BB$7:$BK$40,9)</f>
        <v>117</v>
      </c>
      <c r="AU93" s="11">
        <f>VLOOKUP($C93,[1]Berlin!$BB$7:$BK$40,10)</f>
        <v>109</v>
      </c>
      <c r="AV93" s="12">
        <f t="shared" si="91"/>
        <v>0</v>
      </c>
      <c r="AW93" s="12">
        <f t="shared" si="92"/>
        <v>0</v>
      </c>
      <c r="AX93" s="12">
        <v>0</v>
      </c>
      <c r="AY93" s="12" t="s">
        <v>38</v>
      </c>
      <c r="AZ93" s="12" t="s">
        <v>38</v>
      </c>
      <c r="BA93" s="12">
        <f t="shared" si="93"/>
        <v>134</v>
      </c>
      <c r="BB93" s="12">
        <v>0</v>
      </c>
      <c r="BC93" s="12">
        <f t="shared" si="94"/>
        <v>149</v>
      </c>
      <c r="BD93" s="12">
        <f t="shared" si="95"/>
        <v>162</v>
      </c>
      <c r="BE93" s="12">
        <f t="shared" si="96"/>
        <v>186</v>
      </c>
      <c r="BF93" s="12">
        <f t="shared" si="97"/>
        <v>184</v>
      </c>
      <c r="BG93" s="14">
        <f t="shared" si="77"/>
        <v>335.72801162345655</v>
      </c>
      <c r="BH93" s="21">
        <f>IF($N93=2,BH123*'4 PEF'!$F$4,IF(OR($N93=3,$N93=4,$N93=5,$N93=6),BH123*'4 PEF'!$F$5,IF(OR($N93=7,$N93=8),BH123*'4 PEF'!$F$10,IF($N93=9,BH123*'4 PEF'!$F$7,IF($N93=10,BH123*'4 PEF'!$F$6)))))</f>
        <v>24.814621729317455</v>
      </c>
      <c r="BI93" s="21">
        <f>BI123*'4 PEF'!$F$10</f>
        <v>0</v>
      </c>
      <c r="BJ93" s="21">
        <f>IF($N93=2,BJ123*'4 PEF'!$F$4,IF(OR($N93=3,$N93=4,$N93=5,$N93=6),BJ123*'4 PEF'!$F$5,IF(OR($N93=7,$N93=8),BJ123*'4 PEF'!$F$10,IF($N93=9,BJ123*'4 PEF'!$F$7,IF($N93=10,BJ123*'4 PEF'!$F$6)))))</f>
        <v>5.3745650309488795</v>
      </c>
      <c r="BK93" s="21">
        <f>BK123*'4 PEF'!$F$10</f>
        <v>21.912822971426966</v>
      </c>
      <c r="BL93" s="21">
        <f>BL123*'4 PEF'!$F$10</f>
        <v>0.77739316373466749</v>
      </c>
      <c r="BM93" s="39">
        <f>BM123*'4 PEF'!$F$10</f>
        <v>-29.391142857142853</v>
      </c>
      <c r="BN93" s="40">
        <f t="shared" si="98"/>
        <v>23.488260038285112</v>
      </c>
      <c r="BO93" s="21">
        <f>IF($N93=2,BO123*'4 PEF'!$F$4,IF(OR($N93=3,$N93=4,$N93=5,$N93=6),BO123*'4 PEF'!$F$5,IF(OR($N93=7,$N93=8),BO123*'4 PEF'!$F$10,IF($N93=9,BO123*'4 PEF'!$F$7,IF($N93=10,BO123*'4 PEF'!$F$6)))))</f>
        <v>26.210716531401818</v>
      </c>
      <c r="BP93" s="21">
        <f>BP123*'4 PEF'!$F$10</f>
        <v>0</v>
      </c>
      <c r="BQ93" s="21">
        <f>IF($N93=2,BQ123*'4 PEF'!$F$4,IF(OR($N93=3,$N93=4,$N93=5,$N93=6),BQ123*'4 PEF'!$F$5,IF(OR($N93=7,$N93=8),BQ123*'4 PEF'!$F$10,IF($N93=9,BQ123*'4 PEF'!$F$7,IF($N93=10,BQ123*'4 PEF'!$F$6)))))</f>
        <v>8.4473698115538198</v>
      </c>
      <c r="BR93" s="21">
        <f>BR123*'4 PEF'!$F$10</f>
        <v>22.53556896969895</v>
      </c>
      <c r="BS93" s="21">
        <f>BS123*'4 PEF'!$F$10</f>
        <v>0.71982757581764134</v>
      </c>
      <c r="BT93" s="39">
        <f>BT123*'4 PEF'!$F$10</f>
        <v>-18.56309090909091</v>
      </c>
      <c r="BU93" s="40">
        <f t="shared" si="99"/>
        <v>39.350391979381321</v>
      </c>
    </row>
    <row r="94" spans="1:73" x14ac:dyDescent="0.25">
      <c r="A94" s="196"/>
      <c r="B94" s="18">
        <v>27</v>
      </c>
      <c r="C94" s="26"/>
      <c r="D94" s="55"/>
      <c r="E94" s="55"/>
      <c r="F94" s="54"/>
      <c r="G94" s="54"/>
      <c r="H94" s="37"/>
      <c r="I94" s="54"/>
      <c r="J94" s="54"/>
      <c r="K94" s="54"/>
      <c r="L94" s="54"/>
      <c r="M94" s="54"/>
      <c r="N94" s="55"/>
      <c r="O94" s="55"/>
      <c r="P94" s="54"/>
      <c r="Q94" s="54"/>
      <c r="R94" s="54"/>
      <c r="S94" s="54"/>
      <c r="T94" s="26"/>
      <c r="U94" s="54"/>
      <c r="V94" s="54"/>
      <c r="W94" s="8"/>
      <c r="X94" s="11" t="e">
        <f>VLOOKUP($C94,[2]Berlin!$BB$7:$BK$40,5)</f>
        <v>#N/A</v>
      </c>
      <c r="Y94" s="11" t="e">
        <f>VLOOKUP($C94,[2]Berlin!$BB$7:$BK$40,6)</f>
        <v>#N/A</v>
      </c>
      <c r="Z94" s="11" t="e">
        <f>VLOOKUP($C94,[2]Berlin!$BB$7:$BK$40,7)</f>
        <v>#N/A</v>
      </c>
      <c r="AA94" s="11" t="e">
        <f>VLOOKUP($C94,[2]Berlin!$BB$7:$BK$40,8)</f>
        <v>#N/A</v>
      </c>
      <c r="AB94" s="11" t="e">
        <f>VLOOKUP($C94,[2]Berlin!$BB$7:$BK$40,9)</f>
        <v>#N/A</v>
      </c>
      <c r="AC94" s="11" t="e">
        <f>VLOOKUP($C94,[2]Berlin!$BB$7:$BK$40,10)</f>
        <v>#N/A</v>
      </c>
      <c r="AD94" s="12">
        <f t="shared" si="84"/>
        <v>0</v>
      </c>
      <c r="AE94" s="12">
        <f t="shared" si="85"/>
        <v>0</v>
      </c>
      <c r="AF94" s="12">
        <v>0</v>
      </c>
      <c r="AG94" s="12" t="s">
        <v>38</v>
      </c>
      <c r="AH94" s="12" t="s">
        <v>38</v>
      </c>
      <c r="AI94" s="12">
        <f t="shared" si="86"/>
        <v>0</v>
      </c>
      <c r="AJ94" s="12">
        <v>0</v>
      </c>
      <c r="AK94" s="12">
        <f t="shared" si="87"/>
        <v>0</v>
      </c>
      <c r="AL94" s="12" t="b">
        <f t="shared" si="88"/>
        <v>0</v>
      </c>
      <c r="AM94" s="12">
        <f t="shared" si="89"/>
        <v>0</v>
      </c>
      <c r="AN94" s="12">
        <f t="shared" si="90"/>
        <v>0</v>
      </c>
      <c r="AO94" s="14" t="e">
        <f t="shared" si="76"/>
        <v>#N/A</v>
      </c>
      <c r="AP94" s="11" t="e">
        <f>VLOOKUP($C94,[1]Berlin!$BB$7:$BK$40,5)</f>
        <v>#N/A</v>
      </c>
      <c r="AQ94" s="11" t="e">
        <f>VLOOKUP($C94,[1]Berlin!$BB$7:$BK$40,6)</f>
        <v>#N/A</v>
      </c>
      <c r="AR94" s="11" t="e">
        <f>VLOOKUP($C94,[1]Berlin!$BB$7:$BK$40,7)</f>
        <v>#N/A</v>
      </c>
      <c r="AS94" s="11" t="e">
        <f>VLOOKUP($C94,[1]Berlin!$BB$7:$BK$40,8)</f>
        <v>#N/A</v>
      </c>
      <c r="AT94" s="11" t="e">
        <f>VLOOKUP($C94,[1]Berlin!$BB$7:$BK$40,9)</f>
        <v>#N/A</v>
      </c>
      <c r="AU94" s="11" t="e">
        <f>VLOOKUP($C94,[1]Berlin!$BB$7:$BK$40,10)</f>
        <v>#N/A</v>
      </c>
      <c r="AV94" s="12">
        <f t="shared" si="91"/>
        <v>0</v>
      </c>
      <c r="AW94" s="12">
        <f t="shared" si="92"/>
        <v>0</v>
      </c>
      <c r="AX94" s="12">
        <v>0</v>
      </c>
      <c r="AY94" s="12" t="s">
        <v>38</v>
      </c>
      <c r="AZ94" s="12" t="s">
        <v>38</v>
      </c>
      <c r="BA94" s="12">
        <f t="shared" si="93"/>
        <v>0</v>
      </c>
      <c r="BB94" s="12">
        <v>0</v>
      </c>
      <c r="BC94" s="12">
        <f t="shared" si="94"/>
        <v>0</v>
      </c>
      <c r="BD94" s="12" t="b">
        <f t="shared" si="95"/>
        <v>0</v>
      </c>
      <c r="BE94" s="12">
        <f t="shared" si="96"/>
        <v>0</v>
      </c>
      <c r="BF94" s="12">
        <f t="shared" si="97"/>
        <v>0</v>
      </c>
      <c r="BG94" s="14" t="e">
        <f t="shared" si="77"/>
        <v>#N/A</v>
      </c>
      <c r="BH94" s="21" t="b">
        <f>IF($N94=2,BH124*'4 PEF'!$F$4,IF(OR($N94=3,$N94=4,$N94=5,$N94=6),BH124*'4 PEF'!$F$5,IF(OR($N94=7,$N94=8),BH124*'4 PEF'!$F$10,IF($N94=9,BH124*'4 PEF'!$F$7,IF($N94=10,BH124*'4 PEF'!$F$6)))))</f>
        <v>0</v>
      </c>
      <c r="BI94" s="21" t="e">
        <f>BI124*'4 PEF'!$F$10</f>
        <v>#N/A</v>
      </c>
      <c r="BJ94" s="21" t="b">
        <f>IF($N94=2,BJ124*'4 PEF'!$F$4,IF(OR($N94=3,$N94=4,$N94=5,$N94=6),BJ124*'4 PEF'!$F$5,IF(OR($N94=7,$N94=8),BJ124*'4 PEF'!$F$10,IF($N94=9,BJ124*'4 PEF'!$F$7,IF($N94=10,BJ124*'4 PEF'!$F$6)))))</f>
        <v>0</v>
      </c>
      <c r="BK94" s="21" t="e">
        <f>BK124*'4 PEF'!$F$10</f>
        <v>#N/A</v>
      </c>
      <c r="BL94" s="21" t="e">
        <f>BL124*'4 PEF'!$F$10</f>
        <v>#N/A</v>
      </c>
      <c r="BM94" s="39">
        <f>BM124*'4 PEF'!$F$10</f>
        <v>0</v>
      </c>
      <c r="BN94" s="40" t="e">
        <f t="shared" si="98"/>
        <v>#N/A</v>
      </c>
      <c r="BO94" s="21" t="b">
        <f>IF($N94=2,BO124*'4 PEF'!$F$4,IF(OR($N94=3,$N94=4,$N94=5,$N94=6),BO124*'4 PEF'!$F$5,IF(OR($N94=7,$N94=8),BO124*'4 PEF'!$F$10,IF($N94=9,BO124*'4 PEF'!$F$7,IF($N94=10,BO124*'4 PEF'!$F$6)))))</f>
        <v>0</v>
      </c>
      <c r="BP94" s="21" t="e">
        <f>BP124*'4 PEF'!$F$10</f>
        <v>#N/A</v>
      </c>
      <c r="BQ94" s="21" t="b">
        <f>IF($N94=2,BQ124*'4 PEF'!$F$4,IF(OR($N94=3,$N94=4,$N94=5,$N94=6),BQ124*'4 PEF'!$F$5,IF(OR($N94=7,$N94=8),BQ124*'4 PEF'!$F$10,IF($N94=9,BQ124*'4 PEF'!$F$7,IF($N94=10,BQ124*'4 PEF'!$F$6)))))</f>
        <v>0</v>
      </c>
      <c r="BR94" s="21" t="e">
        <f>BR124*'4 PEF'!$F$10</f>
        <v>#N/A</v>
      </c>
      <c r="BS94" s="21" t="e">
        <f>BS124*'4 PEF'!$F$10</f>
        <v>#N/A</v>
      </c>
      <c r="BT94" s="39">
        <f>BT124*'4 PEF'!$F$10</f>
        <v>0</v>
      </c>
      <c r="BU94" s="40" t="e">
        <f t="shared" si="99"/>
        <v>#N/A</v>
      </c>
    </row>
    <row r="95" spans="1:73" x14ac:dyDescent="0.25">
      <c r="A95" s="30"/>
      <c r="B95" s="31"/>
      <c r="C95" s="31"/>
      <c r="D95" s="31"/>
      <c r="E95" s="31"/>
      <c r="F95" s="31"/>
      <c r="G95" s="31"/>
      <c r="H95" s="31"/>
      <c r="I95" s="31"/>
      <c r="J95" s="31"/>
      <c r="K95" s="31"/>
      <c r="L95" s="31"/>
      <c r="M95" s="31"/>
      <c r="N95" s="31"/>
      <c r="O95" s="31"/>
      <c r="P95" s="31"/>
      <c r="Q95" s="31"/>
      <c r="R95" s="31"/>
      <c r="S95" s="31"/>
      <c r="T95" s="31"/>
      <c r="U95" s="31"/>
      <c r="V95" s="31"/>
      <c r="W95" s="32"/>
      <c r="X95" s="31"/>
      <c r="Y95" s="31"/>
      <c r="Z95" s="31"/>
      <c r="AA95" s="31"/>
      <c r="AB95" s="31"/>
      <c r="AC95" s="31"/>
      <c r="AD95" s="31"/>
      <c r="AE95" s="31"/>
      <c r="AF95" s="31"/>
      <c r="AG95" s="31"/>
      <c r="AH95" s="31"/>
      <c r="AI95" s="31"/>
      <c r="AJ95" s="31"/>
      <c r="AK95" s="31"/>
      <c r="AL95" s="31"/>
      <c r="AM95" s="31"/>
      <c r="AN95" s="31"/>
      <c r="AO95" s="33"/>
      <c r="AP95" s="31"/>
      <c r="AQ95" s="31"/>
      <c r="AR95" s="31"/>
      <c r="AS95" s="31"/>
      <c r="AT95" s="31"/>
      <c r="AU95" s="31"/>
      <c r="AV95" s="31"/>
      <c r="AW95" s="31"/>
      <c r="AX95" s="31"/>
      <c r="AY95" s="31"/>
      <c r="AZ95" s="31"/>
      <c r="BA95" s="31"/>
      <c r="BB95" s="31"/>
      <c r="BC95" s="31"/>
      <c r="BD95" s="31"/>
      <c r="BE95" s="31"/>
      <c r="BF95" s="31"/>
      <c r="BG95" s="33"/>
      <c r="BH95" s="34"/>
      <c r="BI95" s="34"/>
      <c r="BJ95" s="34"/>
      <c r="BK95" s="34"/>
      <c r="BL95" s="34"/>
      <c r="BM95" s="34"/>
      <c r="BN95" s="34"/>
      <c r="BO95" s="34"/>
      <c r="BP95" s="34"/>
      <c r="BQ95" s="34"/>
      <c r="BR95" s="34"/>
      <c r="BS95" s="34"/>
      <c r="BT95" s="34"/>
      <c r="BU95" s="34"/>
    </row>
    <row r="96" spans="1:73" ht="15.75" thickBot="1" x14ac:dyDescent="0.3">
      <c r="BH96" s="178" t="s">
        <v>106</v>
      </c>
      <c r="BI96" s="179"/>
      <c r="BJ96" s="179"/>
      <c r="BK96" s="179"/>
      <c r="BL96" s="179"/>
      <c r="BM96" s="179"/>
      <c r="BN96" s="184"/>
      <c r="BO96" s="178" t="s">
        <v>107</v>
      </c>
      <c r="BP96" s="179"/>
      <c r="BQ96" s="179"/>
      <c r="BR96" s="179"/>
      <c r="BS96" s="179"/>
      <c r="BT96" s="179"/>
      <c r="BU96" s="184"/>
    </row>
    <row r="97" spans="1:73" ht="33" customHeight="1" thickTop="1" thickBot="1" x14ac:dyDescent="0.3">
      <c r="B97" s="28" t="s">
        <v>1</v>
      </c>
      <c r="C97" s="28" t="s">
        <v>51</v>
      </c>
      <c r="D97" s="29" t="s">
        <v>47</v>
      </c>
      <c r="E97" s="29" t="s">
        <v>48</v>
      </c>
      <c r="F97" s="29" t="s">
        <v>49</v>
      </c>
      <c r="G97" s="29" t="s">
        <v>24</v>
      </c>
      <c r="H97" s="29" t="s">
        <v>13</v>
      </c>
      <c r="I97" s="28" t="s">
        <v>19</v>
      </c>
      <c r="J97" s="28" t="s">
        <v>12</v>
      </c>
      <c r="K97" s="28" t="s">
        <v>34</v>
      </c>
      <c r="L97" s="28" t="s">
        <v>13</v>
      </c>
      <c r="M97" s="29"/>
      <c r="N97" s="29" t="s">
        <v>17</v>
      </c>
      <c r="O97" s="29" t="s">
        <v>18</v>
      </c>
      <c r="P97" s="29" t="s">
        <v>53</v>
      </c>
      <c r="Q97" s="29" t="s">
        <v>54</v>
      </c>
      <c r="R97" s="29" t="s">
        <v>34</v>
      </c>
      <c r="S97" s="29" t="s">
        <v>24</v>
      </c>
      <c r="T97" s="57" t="s">
        <v>20</v>
      </c>
      <c r="U97" s="57" t="s">
        <v>92</v>
      </c>
      <c r="V97" s="57" t="s">
        <v>93</v>
      </c>
      <c r="W97" s="10"/>
      <c r="X97" s="13" t="s">
        <v>11</v>
      </c>
      <c r="Y97" s="13" t="s">
        <v>12</v>
      </c>
      <c r="Z97" s="13" t="s">
        <v>14</v>
      </c>
      <c r="AA97" s="13" t="s">
        <v>15</v>
      </c>
      <c r="AB97" s="13" t="s">
        <v>21</v>
      </c>
      <c r="AC97" s="13" t="s">
        <v>23</v>
      </c>
      <c r="AD97" s="13" t="s">
        <v>100</v>
      </c>
      <c r="AE97" s="13" t="s">
        <v>101</v>
      </c>
      <c r="AF97" s="13" t="s">
        <v>24</v>
      </c>
      <c r="AG97" s="13" t="s">
        <v>108</v>
      </c>
      <c r="AH97" s="13" t="s">
        <v>109</v>
      </c>
      <c r="AI97" s="13" t="s">
        <v>17</v>
      </c>
      <c r="AJ97" s="13" t="s">
        <v>18</v>
      </c>
      <c r="AK97" s="13" t="s">
        <v>19</v>
      </c>
      <c r="AL97" s="13" t="s">
        <v>102</v>
      </c>
      <c r="AM97" s="13" t="s">
        <v>99</v>
      </c>
      <c r="AN97" s="13" t="s">
        <v>16</v>
      </c>
      <c r="AO97" s="16" t="s">
        <v>191</v>
      </c>
      <c r="AP97" s="13" t="s">
        <v>25</v>
      </c>
      <c r="AQ97" s="13" t="s">
        <v>26</v>
      </c>
      <c r="AR97" s="13" t="s">
        <v>27</v>
      </c>
      <c r="AS97" s="13" t="s">
        <v>28</v>
      </c>
      <c r="AT97" s="13" t="s">
        <v>21</v>
      </c>
      <c r="AU97" s="13" t="s">
        <v>23</v>
      </c>
      <c r="AV97" s="13" t="s">
        <v>116</v>
      </c>
      <c r="AW97" s="13" t="s">
        <v>117</v>
      </c>
      <c r="AX97" s="13" t="s">
        <v>24</v>
      </c>
      <c r="AY97" s="13"/>
      <c r="AZ97" s="13"/>
      <c r="BA97" s="13" t="s">
        <v>118</v>
      </c>
      <c r="BB97" s="13" t="s">
        <v>18</v>
      </c>
      <c r="BC97" s="13" t="s">
        <v>31</v>
      </c>
      <c r="BD97" s="13" t="s">
        <v>102</v>
      </c>
      <c r="BE97" s="13" t="s">
        <v>119</v>
      </c>
      <c r="BF97" s="13" t="s">
        <v>16</v>
      </c>
      <c r="BG97" s="16" t="s">
        <v>192</v>
      </c>
      <c r="BH97" s="62" t="s">
        <v>33</v>
      </c>
      <c r="BI97" s="62" t="s">
        <v>34</v>
      </c>
      <c r="BJ97" s="62" t="s">
        <v>20</v>
      </c>
      <c r="BK97" s="62" t="s">
        <v>24</v>
      </c>
      <c r="BL97" s="62" t="s">
        <v>35</v>
      </c>
      <c r="BM97" s="62" t="s">
        <v>36</v>
      </c>
      <c r="BN97" s="62" t="s">
        <v>38</v>
      </c>
      <c r="BO97" s="62" t="s">
        <v>33</v>
      </c>
      <c r="BP97" s="62" t="s">
        <v>34</v>
      </c>
      <c r="BQ97" s="62" t="s">
        <v>20</v>
      </c>
      <c r="BR97" s="62" t="s">
        <v>24</v>
      </c>
      <c r="BS97" s="62" t="s">
        <v>35</v>
      </c>
      <c r="BT97" s="62" t="s">
        <v>36</v>
      </c>
      <c r="BU97" s="62" t="s">
        <v>38</v>
      </c>
    </row>
    <row r="98" spans="1:73" x14ac:dyDescent="0.25">
      <c r="A98" s="194">
        <v>2020</v>
      </c>
      <c r="B98" s="17">
        <v>1</v>
      </c>
      <c r="C98" s="26">
        <f t="shared" ref="C98:W98" si="101">IF(C68="","",C68)</f>
        <v>1</v>
      </c>
      <c r="D98" s="54" t="str">
        <f t="shared" si="101"/>
        <v>-</v>
      </c>
      <c r="E98" s="54" t="str">
        <f t="shared" si="101"/>
        <v>o</v>
      </c>
      <c r="F98" s="54" t="str">
        <f t="shared" si="101"/>
        <v>o</v>
      </c>
      <c r="G98" s="54" t="str">
        <f t="shared" si="101"/>
        <v>o</v>
      </c>
      <c r="H98" s="54">
        <f t="shared" si="101"/>
        <v>0</v>
      </c>
      <c r="I98" s="54">
        <f t="shared" si="101"/>
        <v>1</v>
      </c>
      <c r="J98" s="54">
        <f t="shared" si="101"/>
        <v>1</v>
      </c>
      <c r="K98" s="54">
        <f t="shared" si="101"/>
        <v>1</v>
      </c>
      <c r="L98" s="54">
        <f t="shared" si="101"/>
        <v>1</v>
      </c>
      <c r="M98" s="54">
        <f t="shared" si="101"/>
        <v>1111</v>
      </c>
      <c r="N98" s="54">
        <f t="shared" si="101"/>
        <v>2</v>
      </c>
      <c r="O98" s="54">
        <f t="shared" si="101"/>
        <v>0</v>
      </c>
      <c r="P98" s="54">
        <f t="shared" si="101"/>
        <v>2</v>
      </c>
      <c r="Q98" s="54">
        <f t="shared" si="101"/>
        <v>0</v>
      </c>
      <c r="R98" s="54">
        <f t="shared" si="101"/>
        <v>1</v>
      </c>
      <c r="S98" s="54" t="str">
        <f t="shared" si="101"/>
        <v>o</v>
      </c>
      <c r="T98" s="26">
        <f t="shared" si="101"/>
        <v>14</v>
      </c>
      <c r="U98" s="54">
        <f t="shared" si="101"/>
        <v>0</v>
      </c>
      <c r="V98" s="54">
        <f t="shared" si="101"/>
        <v>0</v>
      </c>
      <c r="W98" s="7" t="str">
        <f t="shared" si="101"/>
        <v/>
      </c>
      <c r="X98" s="23">
        <f>IF(X68&gt;0,VLOOKUP(X68,'[3]2020_Envelope'!$BH$6:$CR$128,26),"")</f>
        <v>37.470724423963134</v>
      </c>
      <c r="Y98" s="23">
        <f>IF(Y68&gt;0,VLOOKUP(Y68,'[3]2020_Envelope'!$BH$6:$CR$128,26),"")</f>
        <v>23.868722580645166</v>
      </c>
      <c r="Z98" s="23" t="str">
        <f>IF(Z68&gt;0,VLOOKUP(Z68,'[3]2020_Envelope'!$BH$6:$CR$128,26),"")</f>
        <v/>
      </c>
      <c r="AA98" s="23">
        <f>IF(AA68&gt;0,VLOOKUP(AA68,'[3]2020_Envelope'!$BH$6:$CR$128,26),"")</f>
        <v>18.87768541353384</v>
      </c>
      <c r="AB98" s="23" t="str">
        <f>IF(AB68&gt;0,VLOOKUP(AB68,'[3]2020_Envelope'!$BH$6:$CR$128,26),"")</f>
        <v/>
      </c>
      <c r="AC98" s="23">
        <f>IF(AC68&gt;0,VLOOKUP(AC68,'[3]2020_Envelope'!$BH$6:$CR$128,26),"")</f>
        <v>23.347799999999999</v>
      </c>
      <c r="AD98" s="22" t="str">
        <f>IF(AD68&gt;0,VLOOKUP(AD68,'[3]2020_HVAC'!$EY$7:$KA$83,98),"")</f>
        <v/>
      </c>
      <c r="AE98" s="22" t="str">
        <f>IF(AE68&gt;0,VLOOKUP(AE68,'[3]2020_HVAC'!$EY$7:$KA$83,98),"")</f>
        <v/>
      </c>
      <c r="AF98" s="22" t="str">
        <f>IF(AF68&gt;0,VLOOKUP(AF68,'[3]2020_HVAC'!$EY$7:$KA$83,98),"")</f>
        <v/>
      </c>
      <c r="AG98" s="61">
        <f>VLOOKUP($C98,[2]Performance!$A$3:$K$36,6)</f>
        <v>0</v>
      </c>
      <c r="AH98" s="61">
        <f>IF(AG98=0,98,IF(AG98=1,99,100))</f>
        <v>98</v>
      </c>
      <c r="AI98" s="22">
        <f>IF(AI68&gt;0,VLOOKUP(AI68,'[3]2020_HVAC'!$EY$7:$KA$83,AH98),"")</f>
        <v>29.202648052189677</v>
      </c>
      <c r="AJ98" s="22" t="str">
        <f>IF(AJ68&gt;0,VLOOKUP(AJ68,'[3]2020_HVAC'!$EY$7:$KA$83,98),"")</f>
        <v/>
      </c>
      <c r="AK98" s="22">
        <f>IF(AK68&gt;0,VLOOKUP(AK68,'[3]2020_HVAC'!$EY$7:$KA$83,98),"")</f>
        <v>107.19999999999999</v>
      </c>
      <c r="AL98" s="22">
        <f>IF(AL68&gt;0,VLOOKUP(AL68,'[3]2020_HVAC'!$EY$7:$KA$83,98),"")</f>
        <v>8.5714285714285712</v>
      </c>
      <c r="AM98" s="22" t="str">
        <f>IF(AM68&gt;0,VLOOKUP(AM68,'[3]2020_HVAC'!$EY$7:$KA$83,98),"")</f>
        <v/>
      </c>
      <c r="AN98" s="22" t="str">
        <f>IF(AN68&gt;0,VLOOKUP(AN68,'[3]2020_HVAC'!$EY$7:$KA$83,98),"")</f>
        <v/>
      </c>
      <c r="AO98" s="14">
        <f>(SUM(X98:AF98)+SUM(AI98:AN98))*$AO$5</f>
        <v>34795.461265846454</v>
      </c>
      <c r="AP98" s="23">
        <f>IF(AP68&gt;0,VLOOKUP(AP68,'[3]2020_Envelope'!$BH$6:$CR$128,27),"")</f>
        <v>18.132025806451612</v>
      </c>
      <c r="AQ98" s="23">
        <f>IF(AQ68&gt;0,VLOOKUP(AQ68,'[3]2020_Envelope'!$BH$6:$CR$128,27),"")</f>
        <v>7.8464642293906808</v>
      </c>
      <c r="AR98" s="23" t="str">
        <f>IF(AR68&gt;0,VLOOKUP(AR68,'[3]2020_Envelope'!$BH$6:$CR$128,27),"")</f>
        <v/>
      </c>
      <c r="AS98" s="23">
        <f>IF(AS68&gt;0,VLOOKUP(AS68,'[3]2020_Envelope'!$BH$6:$CR$128,27),"")</f>
        <v>17.388953110047851</v>
      </c>
      <c r="AT98" s="23" t="str">
        <f>IF(AT68&gt;0,VLOOKUP(AT68,'[3]2020_Envelope'!$BH$6:$CR$128,27),"")</f>
        <v/>
      </c>
      <c r="AU98" s="23">
        <f>IF(AU68&gt;0,VLOOKUP(AU68,'[3]2020_Envelope'!$BH$6:$CR$128,27),"")</f>
        <v>21.506545454545453</v>
      </c>
      <c r="AV98" s="22" t="str">
        <f>IF(AV68&gt;0,VLOOKUP(AV68,'[3]2020_HVAC'!$EY$7:$KA$83,101),"")</f>
        <v/>
      </c>
      <c r="AW98" s="22" t="str">
        <f>IF(AW68&gt;0,VLOOKUP(AW68,'[3]2020_HVAC'!$EY$7:$KA$83,101),"")</f>
        <v/>
      </c>
      <c r="AX98" s="22" t="str">
        <f>IF(AX68&gt;0,VLOOKUP(AX68,'[3]2020_HVAC'!$EY$7:$KA$83,101),"")</f>
        <v/>
      </c>
      <c r="AY98" s="61">
        <f>VLOOKUP($C98,[1]Performance!$A$3:$K$36,6)</f>
        <v>0</v>
      </c>
      <c r="AZ98" s="61">
        <f>IF(AY98=0,101,IF(AY98=1,102,103))</f>
        <v>101</v>
      </c>
      <c r="BA98" s="22">
        <f>IF(BA68&gt;0,VLOOKUP(BA68,'[3]2020_HVAC'!$EY$7:$KA$83,AZ98),"")</f>
        <v>11.440153653982922</v>
      </c>
      <c r="BB98" s="22" t="str">
        <f>IF(BB68&gt;0,VLOOKUP(BB68,'[3]2020_HVAC'!$EY$7:$KA$83,101),"")</f>
        <v/>
      </c>
      <c r="BC98" s="22">
        <f>IF(BC68&gt;0,VLOOKUP(BC68,'[3]2020_HVAC'!$EY$7:$KA$83,101),"")</f>
        <v>107.19999999999999</v>
      </c>
      <c r="BD98" s="22">
        <f>IF(BD68&gt;0,VLOOKUP(BD68,'[3]2020_HVAC'!$EY$7:$KA$83,101),"")</f>
        <v>1.2121212121212122</v>
      </c>
      <c r="BE98" s="22" t="str">
        <f>IF(BE68&gt;0,VLOOKUP(BE68,'[3]2020_HVAC'!$EY$7:$KA$83,101),"")</f>
        <v/>
      </c>
      <c r="BF98" s="22" t="str">
        <f>IF(BF68&gt;0,VLOOKUP(BF68,'[3]2020_HVAC'!$EY$7:$KA$83,101),"")</f>
        <v/>
      </c>
      <c r="BG98" s="14">
        <f>(SUM(AP98:AX98)+SUM(BA98:BF98))*$BG$5</f>
        <v>182879.00083187432</v>
      </c>
      <c r="BH98" s="21">
        <f>IF($N98&gt;0,VLOOKUP($C98,[2]Berlin!$AB$7:$AN$40,$N98))/((IF($P98=1,'3 PlantsCodes'!$D$26,IF($P98=2,'3 PlantsCodes'!$D$27,IF($P98=3,'3 PlantsCodes'!$D$28,IF($P98=4,'3 PlantsCodes'!#REF!)))))*IF($R98=1,'3 PlantsCodes'!$D$31,IF(GE_Berlin!$R98=2,'3 PlantsCodes'!$D$32)))</f>
        <v>263.73021622951308</v>
      </c>
      <c r="BI98" s="21">
        <f>IF($O98&gt;0,VLOOKUP($C98,[2]Berlin!$AB$7:$AN$40,$O98),0)/(IF($Q98=1,'3 PlantsCodes'!$E$26,IF($Q98=3,'3 PlantsCodes'!$E$28,IF($Q98=4,'3 PlantsCodes'!$E$29,1)))*IF($R98=1,'3 PlantsCodes'!$E$31,IF($R98=2,'3 PlantsCodes'!$E$32)))</f>
        <v>0</v>
      </c>
      <c r="BJ98" s="21">
        <f>VLOOKUP($C98,[2]Berlin!$AB$6:$AZ$40,$T98)</f>
        <v>19.649999999999999</v>
      </c>
      <c r="BK98" s="21">
        <f>VLOOKUP($C98,[2]Berlin!$B$7:$Y$40,18)</f>
        <v>11.353794285713454</v>
      </c>
      <c r="BL98" s="21">
        <f>VLOOKUP($C98,[2]Berlin!$B$7:$AA$40,26)</f>
        <v>0.75055281090955561</v>
      </c>
      <c r="BM98" s="22">
        <f>IF($V98=1,-[4]SFH!$E$8,0)</f>
        <v>0</v>
      </c>
      <c r="BN98" s="63" t="s">
        <v>38</v>
      </c>
      <c r="BO98" s="21">
        <f>IF($N98&gt;0,VLOOKUP($C98,[1]Berlin!$AB$7:$AN$40,$N98))/((IF($P98=1,'3 PlantsCodes'!$D$26,IF($P98=2,'3 PlantsCodes'!$D$27,IF($P98=3,'3 PlantsCodes'!$D$28,IF($P98=4,'3 PlantsCodes'!D91)))))*IF($R98=1,'3 PlantsCodes'!$D$31,IF(GE_Berlin!$R98=2,'3 PlantsCodes'!$D$32)))</f>
        <v>221.84094223064795</v>
      </c>
      <c r="BP98" s="21">
        <f>IF($O98&gt;0,VLOOKUP($C98,[1]Berlin!$AB$7:$AN$40,$O98),0)/(IF($Q98=1,'3 PlantsCodes'!$E$26,IF($Q98=3,'3 PlantsCodes'!$E$28,IF($Q98=4,'3 PlantsCodes'!$E$29,1)))*IF($R98=1,'3 PlantsCodes'!$E$31,IF($R98=2,'3 PlantsCodes'!$E$32)))</f>
        <v>0</v>
      </c>
      <c r="BQ98" s="21">
        <f>VLOOKUP($C98,[1]Berlin!$AB$6:$AZ$40,$T98)</f>
        <v>30.337499999999999</v>
      </c>
      <c r="BR98" s="21">
        <f>VLOOKUP($C98,[1]Berlin!$B$7:$Y$40,18)</f>
        <v>11.676460606061633</v>
      </c>
      <c r="BS98" s="21">
        <f>VLOOKUP($C98,[1]Berlin!$B$7:$AA$40,26)</f>
        <v>0.60936726379729722</v>
      </c>
      <c r="BT98" s="22">
        <f>IF($V98=1,-[4]AB!$E$8,0)</f>
        <v>0</v>
      </c>
      <c r="BU98" s="63" t="s">
        <v>38</v>
      </c>
    </row>
    <row r="99" spans="1:73" x14ac:dyDescent="0.25">
      <c r="A99" s="195"/>
      <c r="B99" s="18">
        <v>2</v>
      </c>
      <c r="C99" s="26">
        <f t="shared" ref="C99:W99" si="102">IF(C69="","",C69)</f>
        <v>10</v>
      </c>
      <c r="D99" s="55" t="str">
        <f t="shared" si="102"/>
        <v>o</v>
      </c>
      <c r="E99" s="55" t="str">
        <f t="shared" si="102"/>
        <v>o+</v>
      </c>
      <c r="F99" s="54" t="str">
        <f t="shared" si="102"/>
        <v>+</v>
      </c>
      <c r="G99" s="54" t="str">
        <f t="shared" si="102"/>
        <v>o</v>
      </c>
      <c r="H99" s="54">
        <f t="shared" si="102"/>
        <v>0</v>
      </c>
      <c r="I99" s="54">
        <f t="shared" si="102"/>
        <v>2</v>
      </c>
      <c r="J99" s="54">
        <f t="shared" si="102"/>
        <v>2</v>
      </c>
      <c r="K99" s="54">
        <f t="shared" si="102"/>
        <v>2</v>
      </c>
      <c r="L99" s="54">
        <f t="shared" si="102"/>
        <v>1</v>
      </c>
      <c r="M99" s="54">
        <f t="shared" si="102"/>
        <v>2221</v>
      </c>
      <c r="N99" s="54">
        <f t="shared" si="102"/>
        <v>4</v>
      </c>
      <c r="O99" s="54">
        <f t="shared" si="102"/>
        <v>0</v>
      </c>
      <c r="P99" s="54">
        <f t="shared" si="102"/>
        <v>2</v>
      </c>
      <c r="Q99" s="54">
        <f t="shared" si="102"/>
        <v>0</v>
      </c>
      <c r="R99" s="54">
        <f t="shared" si="102"/>
        <v>1</v>
      </c>
      <c r="S99" s="54" t="str">
        <f t="shared" si="102"/>
        <v>o</v>
      </c>
      <c r="T99" s="26">
        <f t="shared" si="102"/>
        <v>15</v>
      </c>
      <c r="U99" s="54">
        <f t="shared" si="102"/>
        <v>0</v>
      </c>
      <c r="V99" s="54">
        <f t="shared" si="102"/>
        <v>0</v>
      </c>
      <c r="W99" s="19" t="str">
        <f t="shared" si="102"/>
        <v/>
      </c>
      <c r="X99" s="23">
        <f>IF(X69&gt;0,VLOOKUP(X69,'[3]2020_Envelope'!$BH$6:$CR$128,26),"")</f>
        <v>7.7844110599078329</v>
      </c>
      <c r="Y99" s="23">
        <f>IF(Y69&gt;0,VLOOKUP(Y69,'[3]2020_Envelope'!$BH$6:$CR$128,26),"")</f>
        <v>88.065668817204298</v>
      </c>
      <c r="Z99" s="23">
        <f>IF(Z69&gt;0,VLOOKUP(Z69,'[3]2020_Envelope'!$BH$6:$CR$128,26),"")</f>
        <v>15.306604547768217</v>
      </c>
      <c r="AA99" s="23">
        <f>IF(AA69&gt;0,VLOOKUP(AA69,'[3]2020_Envelope'!$BH$6:$CR$128,26),"")</f>
        <v>80.94356390977444</v>
      </c>
      <c r="AB99" s="23">
        <f>IF(AB69&gt;0,VLOOKUP(AB69,'[3]2020_Envelope'!$BH$6:$CR$128,26),"")</f>
        <v>56.554012987012996</v>
      </c>
      <c r="AC99" s="23">
        <f>IF(AC69&gt;0,VLOOKUP(AC69,'[3]2020_Envelope'!$BH$6:$CR$128,26),"")</f>
        <v>57.73885714285715</v>
      </c>
      <c r="AD99" s="22" t="str">
        <f>IF(AD69&gt;0,VLOOKUP(AD69,'[3]2020_HVAC'!$EY$7:$KA$83,98),"")</f>
        <v/>
      </c>
      <c r="AE99" s="22" t="str">
        <f>IF(AE69&gt;0,VLOOKUP(AE69,'[3]2020_HVAC'!$EY$7:$KA$83,98),"")</f>
        <v/>
      </c>
      <c r="AF99" s="22" t="str">
        <f>IF(AF69&gt;0,VLOOKUP(AF69,'[3]2020_HVAC'!$EY$7:$KA$83,98),"")</f>
        <v/>
      </c>
      <c r="AG99" s="61">
        <f>VLOOKUP($C99,[2]Performance!$A$3:$K$36,6)</f>
        <v>2</v>
      </c>
      <c r="AH99" s="61">
        <f t="shared" ref="AH99:AH124" si="103">IF(AG99=0,98,IF(AG99=1,99,100))</f>
        <v>100</v>
      </c>
      <c r="AI99" s="22">
        <f>IF(AI69&gt;0,VLOOKUP(AI69,'[3]2020_HVAC'!$EY$7:$KA$83,AH99),"")</f>
        <v>20.656375638849198</v>
      </c>
      <c r="AJ99" s="22" t="str">
        <f>IF(AJ69&gt;0,VLOOKUP(AJ69,'[3]2020_HVAC'!$EY$7:$KA$83,98),"")</f>
        <v/>
      </c>
      <c r="AK99" s="22">
        <f>IF(AK69&gt;0,VLOOKUP(AK69,'[3]2020_HVAC'!$EY$7:$KA$83,98),"")</f>
        <v>107.19999999999999</v>
      </c>
      <c r="AL99" s="22">
        <f>IF(AL69&gt;0,VLOOKUP(AL69,'[3]2020_HVAC'!$EY$7:$KA$83,98),"")</f>
        <v>8.5714285714285712</v>
      </c>
      <c r="AM99" s="22" t="str">
        <f>IF(AM69&gt;0,VLOOKUP(AM69,'[3]2020_HVAC'!$EY$7:$KA$83,98),"")</f>
        <v/>
      </c>
      <c r="AN99" s="22" t="str">
        <f>IF(AN69&gt;0,VLOOKUP(AN69,'[3]2020_HVAC'!$EY$7:$KA$83,98),"")</f>
        <v/>
      </c>
      <c r="AO99" s="14">
        <f t="shared" ref="AO99:AO116" si="104">(SUM(X99:AF99)+SUM(AI99:AN99))*$AO$5</f>
        <v>61994.929174472381</v>
      </c>
      <c r="AP99" s="23">
        <f>IF(AP69&gt;0,VLOOKUP(AP69,'[3]2020_Envelope'!$BH$6:$CR$128,27),"")</f>
        <v>3.7668645161290319</v>
      </c>
      <c r="AQ99" s="23">
        <f>IF(AQ69&gt;0,VLOOKUP(AQ69,'[3]2020_Envelope'!$BH$6:$CR$128,27),"")</f>
        <v>28.95019278375149</v>
      </c>
      <c r="AR99" s="23">
        <f>IF(AR69&gt;0,VLOOKUP(AR69,'[3]2020_Envelope'!$BH$6:$CR$128,27),"")</f>
        <v>7.4068423532210064</v>
      </c>
      <c r="AS99" s="23">
        <f>IF(AS69&gt;0,VLOOKUP(AS69,'[3]2020_Envelope'!$BH$6:$CR$128,27),"")</f>
        <v>74.560191387559797</v>
      </c>
      <c r="AT99" s="23">
        <f>IF(AT69&gt;0,VLOOKUP(AT69,'[3]2020_Envelope'!$BH$6:$CR$128,27),"")</f>
        <v>46.884644628099174</v>
      </c>
      <c r="AU99" s="23">
        <f>IF(AU69&gt;0,VLOOKUP(AU69,'[3]2020_Envelope'!$BH$6:$CR$128,27),"")</f>
        <v>53.185454545454547</v>
      </c>
      <c r="AV99" s="22" t="str">
        <f>IF(AV69&gt;0,VLOOKUP(AV69,'[3]2020_HVAC'!$EY$7:$KA$83,101),"")</f>
        <v/>
      </c>
      <c r="AW99" s="22" t="str">
        <f>IF(AW69&gt;0,VLOOKUP(AW69,'[3]2020_HVAC'!$EY$7:$KA$83,101),"")</f>
        <v/>
      </c>
      <c r="AX99" s="22" t="str">
        <f>IF(AX69&gt;0,VLOOKUP(AX69,'[3]2020_HVAC'!$EY$7:$KA$83,101),"")</f>
        <v/>
      </c>
      <c r="AY99" s="61">
        <f>VLOOKUP($C99,[1]Performance!$A$3:$K$36,6)</f>
        <v>2</v>
      </c>
      <c r="AZ99" s="61">
        <f t="shared" ref="AZ99:AZ124" si="105">IF(AY99=0,101,IF(AY99=1,102,103))</f>
        <v>103</v>
      </c>
      <c r="BA99" s="22">
        <f>IF(BA69&gt;0,VLOOKUP(BA69,'[3]2020_HVAC'!$EY$7:$KA$83,AZ99),"")</f>
        <v>13.682098619292912</v>
      </c>
      <c r="BB99" s="22" t="str">
        <f>IF(BB69&gt;0,VLOOKUP(BB69,'[3]2020_HVAC'!$EY$7:$KA$83,101),"")</f>
        <v/>
      </c>
      <c r="BC99" s="22">
        <f>IF(BC69&gt;0,VLOOKUP(BC69,'[3]2020_HVAC'!$EY$7:$KA$83,101),"")</f>
        <v>107.19999999999999</v>
      </c>
      <c r="BD99" s="22">
        <f>IF(BD69&gt;0,VLOOKUP(BD69,'[3]2020_HVAC'!$EY$7:$KA$83,101),"")</f>
        <v>1.2121212121212122</v>
      </c>
      <c r="BE99" s="22" t="str">
        <f>IF(BE69&gt;0,VLOOKUP(BE69,'[3]2020_HVAC'!$EY$7:$KA$83,101),"")</f>
        <v/>
      </c>
      <c r="BF99" s="22" t="str">
        <f>IF(BF69&gt;0,VLOOKUP(BF69,'[3]2020_HVAC'!$EY$7:$KA$83,101),"")</f>
        <v/>
      </c>
      <c r="BG99" s="14">
        <f t="shared" ref="BG99:BG116" si="106">(SUM(AP99:AX99)+SUM(BA99:BF99))*$BG$5</f>
        <v>333479.9259451729</v>
      </c>
      <c r="BH99" s="21">
        <f>IF($N99&gt;0,VLOOKUP($C99,[2]Berlin!$AB$7:$AN$40,$N99))/((IF($P99=1,'3 PlantsCodes'!$D$26,IF($P99=2,'3 PlantsCodes'!$D$27,IF($P99=3,'3 PlantsCodes'!$D$28,IF($P99=4,'3 PlantsCodes'!#REF!)))))*IF($R99=1,'3 PlantsCodes'!$D$31,IF(GE_Berlin!$R99=2,'3 PlantsCodes'!$D$32)))</f>
        <v>78.814947664672275</v>
      </c>
      <c r="BI99" s="21">
        <f>IF($O99&gt;0,VLOOKUP($C99,[2]Berlin!$AB$7:$AN$40,$O99),0)/(IF($Q99=1,'3 PlantsCodes'!$E$26,IF($Q99=3,'3 PlantsCodes'!$E$28,IF($Q99=4,'3 PlantsCodes'!$E$29,1)))*IF($R99=1,'3 PlantsCodes'!$E$31,IF($R99=2,'3 PlantsCodes'!$E$32)))</f>
        <v>0</v>
      </c>
      <c r="BJ99" s="21">
        <f>VLOOKUP($C99,[2]Berlin!$AB$6:$AZ$40,$T99)</f>
        <v>16.547368421052632</v>
      </c>
      <c r="BK99" s="21">
        <f>VLOOKUP($C99,[2]Berlin!$B$7:$Y$40,18)</f>
        <v>11.353794285713454</v>
      </c>
      <c r="BL99" s="21">
        <f>VLOOKUP($C99,[2]Berlin!$B$7:$AA$40,26)</f>
        <v>0.43243699805333335</v>
      </c>
      <c r="BM99" s="22">
        <f>IF($V99=1,-[4]SFH!$E$8,0)</f>
        <v>0</v>
      </c>
      <c r="BN99" s="63" t="s">
        <v>38</v>
      </c>
      <c r="BO99" s="21">
        <f>IF($N99&gt;0,VLOOKUP($C99,[1]Berlin!$AB$7:$AN$40,$N99))/((IF($P99=1,'3 PlantsCodes'!$D$26,IF($P99=2,'3 PlantsCodes'!$D$27,IF($P99=3,'3 PlantsCodes'!$D$28,IF($P99=4,'3 PlantsCodes'!D92)))))*IF($R99=1,'3 PlantsCodes'!$D$31,IF(GE_Berlin!$R99=2,'3 PlantsCodes'!$D$32)))</f>
        <v>75.195593242563476</v>
      </c>
      <c r="BP99" s="21">
        <f>IF($O99&gt;0,VLOOKUP($C99,[1]Berlin!$AB$7:$AN$40,$O99),0)/(IF($Q99=1,'3 PlantsCodes'!$E$26,IF($Q99=3,'3 PlantsCodes'!$E$28,IF($Q99=4,'3 PlantsCodes'!$E$29,1)))*IF($R99=1,'3 PlantsCodes'!$E$31,IF($R99=2,'3 PlantsCodes'!$E$32)))</f>
        <v>0</v>
      </c>
      <c r="BQ99" s="21">
        <f>VLOOKUP($C99,[1]Berlin!$AB$6:$AZ$40,$T99)</f>
        <v>25.547368421052632</v>
      </c>
      <c r="BR99" s="21">
        <f>VLOOKUP($C99,[1]Berlin!$B$7:$Y$40,18)</f>
        <v>11.676460606061633</v>
      </c>
      <c r="BS99" s="21">
        <f>VLOOKUP($C99,[1]Berlin!$B$7:$AA$40,26)</f>
        <v>0.3868663910376543</v>
      </c>
      <c r="BT99" s="22">
        <f>IF($V99=1,-[4]AB!$E$8,0)</f>
        <v>0</v>
      </c>
      <c r="BU99" s="63" t="s">
        <v>38</v>
      </c>
    </row>
    <row r="100" spans="1:73" x14ac:dyDescent="0.25">
      <c r="A100" s="195"/>
      <c r="B100" s="18">
        <v>3</v>
      </c>
      <c r="C100" s="26">
        <f t="shared" ref="C100:W100" si="107">IF(C70="","",C70)</f>
        <v>10</v>
      </c>
      <c r="D100" s="55" t="str">
        <f t="shared" si="107"/>
        <v>o</v>
      </c>
      <c r="E100" s="55" t="str">
        <f t="shared" si="107"/>
        <v>o+</v>
      </c>
      <c r="F100" s="54" t="str">
        <f t="shared" si="107"/>
        <v>+</v>
      </c>
      <c r="G100" s="54" t="str">
        <f t="shared" si="107"/>
        <v>o</v>
      </c>
      <c r="H100" s="54">
        <f t="shared" si="107"/>
        <v>0</v>
      </c>
      <c r="I100" s="54">
        <f t="shared" si="107"/>
        <v>2</v>
      </c>
      <c r="J100" s="54">
        <f t="shared" si="107"/>
        <v>2</v>
      </c>
      <c r="K100" s="54">
        <f t="shared" si="107"/>
        <v>2</v>
      </c>
      <c r="L100" s="54">
        <f t="shared" si="107"/>
        <v>1</v>
      </c>
      <c r="M100" s="54">
        <f t="shared" si="107"/>
        <v>2221</v>
      </c>
      <c r="N100" s="54">
        <f t="shared" si="107"/>
        <v>9</v>
      </c>
      <c r="O100" s="54">
        <f t="shared" si="107"/>
        <v>0</v>
      </c>
      <c r="P100" s="54">
        <f t="shared" si="107"/>
        <v>2</v>
      </c>
      <c r="Q100" s="54">
        <f t="shared" si="107"/>
        <v>0</v>
      </c>
      <c r="R100" s="54">
        <f t="shared" si="107"/>
        <v>1</v>
      </c>
      <c r="S100" s="54" t="str">
        <f t="shared" si="107"/>
        <v>o</v>
      </c>
      <c r="T100" s="26">
        <f t="shared" si="107"/>
        <v>18</v>
      </c>
      <c r="U100" s="54">
        <f t="shared" si="107"/>
        <v>0</v>
      </c>
      <c r="V100" s="54">
        <f t="shared" si="107"/>
        <v>0</v>
      </c>
      <c r="W100" s="19" t="str">
        <f t="shared" si="107"/>
        <v/>
      </c>
      <c r="X100" s="23">
        <f>IF(X70&gt;0,VLOOKUP(X70,'[3]2020_Envelope'!$BH$6:$CR$128,26),"")</f>
        <v>7.7844110599078329</v>
      </c>
      <c r="Y100" s="23">
        <f>IF(Y70&gt;0,VLOOKUP(Y70,'[3]2020_Envelope'!$BH$6:$CR$128,26),"")</f>
        <v>88.065668817204298</v>
      </c>
      <c r="Z100" s="23">
        <f>IF(Z70&gt;0,VLOOKUP(Z70,'[3]2020_Envelope'!$BH$6:$CR$128,26),"")</f>
        <v>15.306604547768217</v>
      </c>
      <c r="AA100" s="23">
        <f>IF(AA70&gt;0,VLOOKUP(AA70,'[3]2020_Envelope'!$BH$6:$CR$128,26),"")</f>
        <v>80.94356390977444</v>
      </c>
      <c r="AB100" s="23">
        <f>IF(AB70&gt;0,VLOOKUP(AB70,'[3]2020_Envelope'!$BH$6:$CR$128,26),"")</f>
        <v>56.554012987012996</v>
      </c>
      <c r="AC100" s="23">
        <f>IF(AC70&gt;0,VLOOKUP(AC70,'[3]2020_Envelope'!$BH$6:$CR$128,26),"")</f>
        <v>57.73885714285715</v>
      </c>
      <c r="AD100" s="22" t="str">
        <f>IF(AD70&gt;0,VLOOKUP(AD70,'[3]2020_HVAC'!$EY$7:$KA$83,98),"")</f>
        <v/>
      </c>
      <c r="AE100" s="22" t="str">
        <f>IF(AE70&gt;0,VLOOKUP(AE70,'[3]2020_HVAC'!$EY$7:$KA$83,98),"")</f>
        <v/>
      </c>
      <c r="AF100" s="22" t="str">
        <f>IF(AF70&gt;0,VLOOKUP(AF70,'[3]2020_HVAC'!$EY$7:$KA$83,98),"")</f>
        <v/>
      </c>
      <c r="AG100" s="61">
        <f>VLOOKUP($C100,[2]Performance!$A$3:$K$36,6)</f>
        <v>2</v>
      </c>
      <c r="AH100" s="61">
        <f t="shared" si="103"/>
        <v>100</v>
      </c>
      <c r="AI100" s="22" t="str">
        <f>IF(AI70&gt;0,VLOOKUP(AI70,'[3]2020_HVAC'!$EY$7:$KA$83,AH100),"")</f>
        <v/>
      </c>
      <c r="AJ100" s="22" t="str">
        <f>IF(AJ70&gt;0,VLOOKUP(AJ70,'[3]2020_HVAC'!$EY$7:$KA$83,98),"")</f>
        <v/>
      </c>
      <c r="AK100" s="22">
        <f>IF(AK70&gt;0,VLOOKUP(AK70,'[3]2020_HVAC'!$EY$7:$KA$83,98),"")</f>
        <v>107.19999999999999</v>
      </c>
      <c r="AL100" s="22">
        <f>IF(AL70&gt;0,VLOOKUP(AL70,'[3]2020_HVAC'!$EY$7:$KA$83,98),"")</f>
        <v>8.5714285714285712</v>
      </c>
      <c r="AM100" s="22" t="str">
        <f>IF(AM70&gt;0,VLOOKUP(AM70,'[3]2020_HVAC'!$EY$7:$KA$83,98),"")</f>
        <v/>
      </c>
      <c r="AN100" s="22" t="str">
        <f>IF(AN70&gt;0,VLOOKUP(AN70,'[3]2020_HVAC'!$EY$7:$KA$83,98),"")</f>
        <v/>
      </c>
      <c r="AO100" s="14">
        <f t="shared" si="104"/>
        <v>59103.036585033486</v>
      </c>
      <c r="AP100" s="23">
        <f>IF(AP70&gt;0,VLOOKUP(AP70,'[3]2020_Envelope'!$BH$6:$CR$128,27),"")</f>
        <v>3.7668645161290319</v>
      </c>
      <c r="AQ100" s="23">
        <f>IF(AQ70&gt;0,VLOOKUP(AQ70,'[3]2020_Envelope'!$BH$6:$CR$128,27),"")</f>
        <v>28.95019278375149</v>
      </c>
      <c r="AR100" s="23">
        <f>IF(AR70&gt;0,VLOOKUP(AR70,'[3]2020_Envelope'!$BH$6:$CR$128,27),"")</f>
        <v>7.4068423532210064</v>
      </c>
      <c r="AS100" s="23">
        <f>IF(AS70&gt;0,VLOOKUP(AS70,'[3]2020_Envelope'!$BH$6:$CR$128,27),"")</f>
        <v>74.560191387559797</v>
      </c>
      <c r="AT100" s="23">
        <f>IF(AT70&gt;0,VLOOKUP(AT70,'[3]2020_Envelope'!$BH$6:$CR$128,27),"")</f>
        <v>46.884644628099174</v>
      </c>
      <c r="AU100" s="23">
        <f>IF(AU70&gt;0,VLOOKUP(AU70,'[3]2020_Envelope'!$BH$6:$CR$128,27),"")</f>
        <v>53.185454545454547</v>
      </c>
      <c r="AV100" s="22" t="str">
        <f>IF(AV70&gt;0,VLOOKUP(AV70,'[3]2020_HVAC'!$EY$7:$KA$83,101),"")</f>
        <v/>
      </c>
      <c r="AW100" s="22" t="str">
        <f>IF(AW70&gt;0,VLOOKUP(AW70,'[3]2020_HVAC'!$EY$7:$KA$83,101),"")</f>
        <v/>
      </c>
      <c r="AX100" s="22" t="str">
        <f>IF(AX70&gt;0,VLOOKUP(AX70,'[3]2020_HVAC'!$EY$7:$KA$83,101),"")</f>
        <v/>
      </c>
      <c r="AY100" s="61">
        <f>VLOOKUP($C100,[1]Performance!$A$3:$K$36,6)</f>
        <v>2</v>
      </c>
      <c r="AZ100" s="61">
        <f t="shared" si="105"/>
        <v>103</v>
      </c>
      <c r="BA100" s="22" t="str">
        <f>IF(BA70&gt;0,VLOOKUP(BA70,'[3]2020_HVAC'!$EY$7:$KA$83,AZ100),"")</f>
        <v/>
      </c>
      <c r="BB100" s="22" t="str">
        <f>IF(BB70&gt;0,VLOOKUP(BB70,'[3]2020_HVAC'!$EY$7:$KA$83,101),"")</f>
        <v/>
      </c>
      <c r="BC100" s="22">
        <f>IF(BC70&gt;0,VLOOKUP(BC70,'[3]2020_HVAC'!$EY$7:$KA$83,101),"")</f>
        <v>107.19999999999999</v>
      </c>
      <c r="BD100" s="22">
        <f>IF(BD70&gt;0,VLOOKUP(BD70,'[3]2020_HVAC'!$EY$7:$KA$83,101),"")</f>
        <v>1.2121212121212122</v>
      </c>
      <c r="BE100" s="22" t="str">
        <f>IF(BE70&gt;0,VLOOKUP(BE70,'[3]2020_HVAC'!$EY$7:$KA$83,101),"")</f>
        <v/>
      </c>
      <c r="BF100" s="22" t="str">
        <f>IF(BF70&gt;0,VLOOKUP(BF70,'[3]2020_HVAC'!$EY$7:$KA$83,101),"")</f>
        <v/>
      </c>
      <c r="BG100" s="14">
        <f t="shared" si="106"/>
        <v>319934.64831207291</v>
      </c>
      <c r="BH100" s="21">
        <f>IF($N100&gt;0,VLOOKUP($C100,[2]Berlin!$AB$7:$AN$40,$N100))/((IF($P100=1,'3 PlantsCodes'!$D$26,IF($P100=2,'3 PlantsCodes'!$D$27,IF($P100=3,'3 PlantsCodes'!$D$28,IF($P100=4,'3 PlantsCodes'!#REF!)))))*IF($R100=1,'3 PlantsCodes'!$D$31,IF(GE_Berlin!$R100=2,'3 PlantsCodes'!$D$32)))</f>
        <v>74.874200281438647</v>
      </c>
      <c r="BI100" s="21">
        <f>IF($O100&gt;0,VLOOKUP($C100,[2]Berlin!$AB$7:$AN$40,$O100),0)/(IF($Q100=1,'3 PlantsCodes'!$E$26,IF($Q100=3,'3 PlantsCodes'!$E$28,IF($Q100=4,'3 PlantsCodes'!$E$29,1)))*IF($R100=1,'3 PlantsCodes'!$E$31,IF($R100=2,'3 PlantsCodes'!$E$32)))</f>
        <v>0</v>
      </c>
      <c r="BJ100" s="21">
        <f>VLOOKUP($C100,[2]Berlin!$AB$6:$AZ$40,$T100)</f>
        <v>15.72</v>
      </c>
      <c r="BK100" s="21">
        <f>VLOOKUP($C100,[2]Berlin!$B$7:$Y$40,18)</f>
        <v>11.353794285713454</v>
      </c>
      <c r="BL100" s="21">
        <f>VLOOKUP($C100,[2]Berlin!$B$7:$AA$40,26)</f>
        <v>0.43243699805333335</v>
      </c>
      <c r="BM100" s="22">
        <f>IF($V100=1,-[4]SFH!$E$8,0)</f>
        <v>0</v>
      </c>
      <c r="BN100" s="63" t="s">
        <v>38</v>
      </c>
      <c r="BO100" s="21">
        <f>IF($N100&gt;0,VLOOKUP($C100,[1]Berlin!$AB$7:$AN$40,$N100))/((IF($P100=1,'3 PlantsCodes'!$D$26,IF($P100=2,'3 PlantsCodes'!$D$27,IF($P100=3,'3 PlantsCodes'!$D$28,IF($P100=4,'3 PlantsCodes'!D93)))))*IF($R100=1,'3 PlantsCodes'!$D$31,IF(GE_Berlin!$R100=2,'3 PlantsCodes'!$D$32)))</f>
        <v>71.435813580435294</v>
      </c>
      <c r="BP100" s="21">
        <f>IF($O100&gt;0,VLOOKUP($C100,[1]Berlin!$AB$7:$AN$40,$O100),0)/(IF($Q100=1,'3 PlantsCodes'!$E$26,IF($Q100=3,'3 PlantsCodes'!$E$28,IF($Q100=4,'3 PlantsCodes'!$E$29,1)))*IF($R100=1,'3 PlantsCodes'!$E$31,IF($R100=2,'3 PlantsCodes'!$E$32)))</f>
        <v>0</v>
      </c>
      <c r="BQ100" s="21">
        <f>VLOOKUP($C100,[1]Berlin!$AB$6:$AZ$40,$T100)</f>
        <v>24.27</v>
      </c>
      <c r="BR100" s="21">
        <f>VLOOKUP($C100,[1]Berlin!$B$7:$Y$40,18)</f>
        <v>11.676460606061633</v>
      </c>
      <c r="BS100" s="21">
        <f>VLOOKUP($C100,[1]Berlin!$B$7:$AA$40,26)</f>
        <v>0.3868663910376543</v>
      </c>
      <c r="BT100" s="22">
        <f>IF($V100=1,-[4]AB!$E$8,0)</f>
        <v>0</v>
      </c>
      <c r="BU100" s="63" t="s">
        <v>38</v>
      </c>
    </row>
    <row r="101" spans="1:73" x14ac:dyDescent="0.25">
      <c r="A101" s="195"/>
      <c r="B101" s="18">
        <v>4</v>
      </c>
      <c r="C101" s="26">
        <f t="shared" ref="C101:W101" si="108">IF(C71="","",C71)</f>
        <v>24</v>
      </c>
      <c r="D101" s="55" t="str">
        <f t="shared" si="108"/>
        <v>o+</v>
      </c>
      <c r="E101" s="55" t="str">
        <f t="shared" si="108"/>
        <v>+</v>
      </c>
      <c r="F101" s="54" t="str">
        <f t="shared" si="108"/>
        <v>+</v>
      </c>
      <c r="G101" s="54" t="str">
        <f t="shared" si="108"/>
        <v>o</v>
      </c>
      <c r="H101" s="54">
        <f t="shared" si="108"/>
        <v>0</v>
      </c>
      <c r="I101" s="54">
        <f t="shared" si="108"/>
        <v>3</v>
      </c>
      <c r="J101" s="54">
        <f t="shared" si="108"/>
        <v>3</v>
      </c>
      <c r="K101" s="54">
        <f t="shared" si="108"/>
        <v>2</v>
      </c>
      <c r="L101" s="54">
        <f t="shared" si="108"/>
        <v>1</v>
      </c>
      <c r="M101" s="54">
        <f t="shared" si="108"/>
        <v>3321</v>
      </c>
      <c r="N101" s="54">
        <f t="shared" si="108"/>
        <v>8</v>
      </c>
      <c r="O101" s="54">
        <f t="shared" si="108"/>
        <v>13</v>
      </c>
      <c r="P101" s="54">
        <f t="shared" si="108"/>
        <v>1</v>
      </c>
      <c r="Q101" s="54">
        <f t="shared" si="108"/>
        <v>1</v>
      </c>
      <c r="R101" s="54">
        <f t="shared" si="108"/>
        <v>2</v>
      </c>
      <c r="S101" s="54" t="str">
        <f t="shared" si="108"/>
        <v>o</v>
      </c>
      <c r="T101" s="26">
        <f t="shared" si="108"/>
        <v>17</v>
      </c>
      <c r="U101" s="54">
        <f t="shared" si="108"/>
        <v>0</v>
      </c>
      <c r="V101" s="54">
        <f t="shared" si="108"/>
        <v>0</v>
      </c>
      <c r="W101" s="19" t="str">
        <f t="shared" si="108"/>
        <v/>
      </c>
      <c r="X101" s="23">
        <f>IF(X71&gt;0,VLOOKUP(X71,'[3]2020_Envelope'!$BH$6:$CR$128,26),"")</f>
        <v>15.810710599078341</v>
      </c>
      <c r="Y101" s="23">
        <f>IF(Y71&gt;0,VLOOKUP(Y71,'[3]2020_Envelope'!$BH$6:$CR$128,26),"")</f>
        <v>101.95239999999998</v>
      </c>
      <c r="Z101" s="23">
        <f>IF(Z71&gt;0,VLOOKUP(Z71,'[3]2020_Envelope'!$BH$6:$CR$128,26),"")</f>
        <v>19.690292481743406</v>
      </c>
      <c r="AA101" s="23">
        <f>IF(AA71&gt;0,VLOOKUP(AA71,'[3]2020_Envelope'!$BH$6:$CR$128,26),"")</f>
        <v>91.644577443609023</v>
      </c>
      <c r="AB101" s="23">
        <f>IF(AB71&gt;0,VLOOKUP(AB71,'[3]2020_Envelope'!$BH$6:$CR$128,26),"")</f>
        <v>56.554012987012996</v>
      </c>
      <c r="AC101" s="23">
        <f>IF(AC71&gt;0,VLOOKUP(AC71,'[3]2020_Envelope'!$BH$6:$CR$128,26),"")</f>
        <v>57.73885714285715</v>
      </c>
      <c r="AD101" s="22" t="str">
        <f>IF(AD71&gt;0,VLOOKUP(AD71,'[3]2020_HVAC'!$EY$7:$KA$83,98),"")</f>
        <v/>
      </c>
      <c r="AE101" s="22" t="str">
        <f>IF(AE71&gt;0,VLOOKUP(AE71,'[3]2020_HVAC'!$EY$7:$KA$83,98),"")</f>
        <v/>
      </c>
      <c r="AF101" s="22" t="str">
        <f>IF(AF71&gt;0,VLOOKUP(AF71,'[3]2020_HVAC'!$EY$7:$KA$83,98),"")</f>
        <v/>
      </c>
      <c r="AG101" s="61">
        <f>VLOOKUP($C101,[2]Performance!$A$3:$K$36,6)</f>
        <v>2</v>
      </c>
      <c r="AH101" s="61">
        <f t="shared" si="103"/>
        <v>100</v>
      </c>
      <c r="AI101" s="22">
        <f>IF(AI71&gt;0,VLOOKUP(AI71,'[3]2020_HVAC'!$EY$7:$KA$83,AH101),"")</f>
        <v>67.115183987775254</v>
      </c>
      <c r="AJ101" s="22" t="str">
        <f>IF(AJ71&gt;0,VLOOKUP(AJ71,'[3]2020_HVAC'!$EY$7:$KA$83,98),"")</f>
        <v/>
      </c>
      <c r="AK101" s="22" t="str">
        <f>IF(AK71&gt;0,VLOOKUP(AK71,'[3]2020_HVAC'!$EY$7:$KA$83,98),"")</f>
        <v/>
      </c>
      <c r="AL101" s="22">
        <f>IF(AL71&gt;0,VLOOKUP(AL71,'[3]2020_HVAC'!$EY$7:$KA$83,98),"")</f>
        <v>6.7016571428571439</v>
      </c>
      <c r="AM101" s="22" t="str">
        <f>IF(AM71&gt;0,VLOOKUP(AM71,'[3]2020_HVAC'!$EY$7:$KA$83,98),"")</f>
        <v/>
      </c>
      <c r="AN101" s="22" t="str">
        <f>IF(AN71&gt;0,VLOOKUP(AN71,'[3]2020_HVAC'!$EY$7:$KA$83,98),"")</f>
        <v/>
      </c>
      <c r="AO101" s="14">
        <f t="shared" si="104"/>
        <v>58409.076849890662</v>
      </c>
      <c r="AP101" s="23">
        <f>IF(AP71&gt;0,VLOOKUP(AP71,'[3]2020_Envelope'!$BH$6:$CR$128,27),"")</f>
        <v>7.6507784946236566</v>
      </c>
      <c r="AQ101" s="23">
        <f>IF(AQ71&gt;0,VLOOKUP(AQ71,'[3]2020_Envelope'!$BH$6:$CR$128,27),"")</f>
        <v>33.515235555555549</v>
      </c>
      <c r="AR101" s="23">
        <f>IF(AR71&gt;0,VLOOKUP(AR71,'[3]2020_Envelope'!$BH$6:$CR$128,27),"")</f>
        <v>9.5281021892181101</v>
      </c>
      <c r="AS101" s="23">
        <f>IF(AS71&gt;0,VLOOKUP(AS71,'[3]2020_Envelope'!$BH$6:$CR$128,27),"")</f>
        <v>84.417301435406685</v>
      </c>
      <c r="AT101" s="23">
        <f>IF(AT71&gt;0,VLOOKUP(AT71,'[3]2020_Envelope'!$BH$6:$CR$128,27),"")</f>
        <v>46.884644628099174</v>
      </c>
      <c r="AU101" s="23">
        <f>IF(AU71&gt;0,VLOOKUP(AU71,'[3]2020_Envelope'!$BH$6:$CR$128,27),"")</f>
        <v>53.185454545454547</v>
      </c>
      <c r="AV101" s="22" t="str">
        <f>IF(AV71&gt;0,VLOOKUP(AV71,'[3]2020_HVAC'!$EY$7:$KA$83,101),"")</f>
        <v/>
      </c>
      <c r="AW101" s="22" t="str">
        <f>IF(AW71&gt;0,VLOOKUP(AW71,'[3]2020_HVAC'!$EY$7:$KA$83,101),"")</f>
        <v/>
      </c>
      <c r="AX101" s="22" t="str">
        <f>IF(AX71&gt;0,VLOOKUP(AX71,'[3]2020_HVAC'!$EY$7:$KA$83,101),"")</f>
        <v/>
      </c>
      <c r="AY101" s="61">
        <f>VLOOKUP($C101,[1]Performance!$A$3:$K$36,6)</f>
        <v>2</v>
      </c>
      <c r="AZ101" s="61">
        <f t="shared" si="105"/>
        <v>103</v>
      </c>
      <c r="BA101" s="22">
        <f>IF(BA71&gt;0,VLOOKUP(BA71,'[3]2020_HVAC'!$EY$7:$KA$83,AZ101),"")</f>
        <v>37.047319814248354</v>
      </c>
      <c r="BB101" s="22" t="str">
        <f>IF(BB71&gt;0,VLOOKUP(BB71,'[3]2020_HVAC'!$EY$7:$KA$83,101),"")</f>
        <v/>
      </c>
      <c r="BC101" s="22" t="str">
        <f>IF(BC71&gt;0,VLOOKUP(BC71,'[3]2020_HVAC'!$EY$7:$KA$83,101),"")</f>
        <v/>
      </c>
      <c r="BD101" s="22">
        <f>IF(BD71&gt;0,VLOOKUP(BD71,'[3]2020_HVAC'!$EY$7:$KA$83,101),"")</f>
        <v>0.47385454545454547</v>
      </c>
      <c r="BE101" s="22" t="str">
        <f>IF(BE71&gt;0,VLOOKUP(BE71,'[3]2020_HVAC'!$EY$7:$KA$83,101),"")</f>
        <v/>
      </c>
      <c r="BF101" s="22" t="str">
        <f>IF(BF71&gt;0,VLOOKUP(BF71,'[3]2020_HVAC'!$EY$7:$KA$83,101),"")</f>
        <v/>
      </c>
      <c r="BG101" s="14">
        <f t="shared" si="106"/>
        <v>269975.66429598001</v>
      </c>
      <c r="BH101" s="21">
        <f>IF($N101&gt;0,VLOOKUP($C101,[2]Berlin!$AB$7:$AN$40,$N101))/((IF($P101=1,'3 PlantsCodes'!$D$26,IF($P101=2,'3 PlantsCodes'!$D$27,IF($P101=3,'3 PlantsCodes'!$D$28,IF($P101=4,'3 PlantsCodes'!#REF!)))))*IF($R101=1,'3 PlantsCodes'!$D$31,IF(GE_Berlin!$R101=2,'3 PlantsCodes'!$D$32)))</f>
        <v>14.427094684068184</v>
      </c>
      <c r="BI101" s="21">
        <f>IF($O101&gt;0,VLOOKUP($C101,[2]Berlin!$AB$7:$AN$40,$O101),0)/(IF($Q101=1,'3 PlantsCodes'!$E$26,IF($Q101=3,'3 PlantsCodes'!$E$28,IF($Q101=4,'3 PlantsCodes'!$E$29,1)))*IF($R101=1,'3 PlantsCodes'!$E$31,IF($R101=2,'3 PlantsCodes'!$E$32)))</f>
        <v>0.59015994972525421</v>
      </c>
      <c r="BJ101" s="21">
        <f>VLOOKUP($C101,[2]Berlin!$AB$6:$AZ$40,$T101)</f>
        <v>4.4321545187724452</v>
      </c>
      <c r="BK101" s="21">
        <f>VLOOKUP($C101,[2]Berlin!$B$7:$Y$40,18)</f>
        <v>11.353794285713454</v>
      </c>
      <c r="BL101" s="21">
        <f>VLOOKUP($C101,[2]Berlin!$B$7:$AA$40,26)</f>
        <v>0.41115822010657138</v>
      </c>
      <c r="BM101" s="22">
        <f>IF($V101=1,-[4]SFH!$E$8,0)</f>
        <v>0</v>
      </c>
      <c r="BN101" s="63" t="s">
        <v>38</v>
      </c>
      <c r="BO101" s="21">
        <f>IF($N101&gt;0,VLOOKUP($C101,[1]Berlin!$AB$7:$AN$40,$N101))/((IF($P101=1,'3 PlantsCodes'!$D$26,IF($P101=2,'3 PlantsCodes'!$D$27,IF($P101=3,'3 PlantsCodes'!$D$28,IF($P101=4,'3 PlantsCodes'!D94)))))*IF($R101=1,'3 PlantsCodes'!$D$31,IF(GE_Berlin!$R101=2,'3 PlantsCodes'!$D$32)))</f>
        <v>14.518558428096604</v>
      </c>
      <c r="BP101" s="21">
        <f>IF($O101&gt;0,VLOOKUP($C101,[1]Berlin!$AB$7:$AN$40,$O101),0)/(IF($Q101=1,'3 PlantsCodes'!$E$26,IF($Q101=3,'3 PlantsCodes'!$E$28,IF($Q101=4,'3 PlantsCodes'!$E$29,1)))*IF($R101=1,'3 PlantsCodes'!$E$31,IF($R101=2,'3 PlantsCodes'!$E$32)))</f>
        <v>0.19117952647562619</v>
      </c>
      <c r="BQ101" s="21">
        <f>VLOOKUP($C101,[1]Berlin!$AB$6:$AZ$40,$T101)</f>
        <v>6.7775419580207288</v>
      </c>
      <c r="BR101" s="21">
        <f>VLOOKUP($C101,[1]Berlin!$B$7:$Y$40,18)</f>
        <v>11.676460606061633</v>
      </c>
      <c r="BS101" s="21">
        <f>VLOOKUP($C101,[1]Berlin!$B$7:$AA$40,26)</f>
        <v>0.3765454982822401</v>
      </c>
      <c r="BT101" s="22">
        <f>IF($V101=1,-[4]AB!$E$8,0)</f>
        <v>0</v>
      </c>
      <c r="BU101" s="63" t="s">
        <v>38</v>
      </c>
    </row>
    <row r="102" spans="1:73" x14ac:dyDescent="0.25">
      <c r="A102" s="195"/>
      <c r="B102" s="18">
        <v>5</v>
      </c>
      <c r="C102" s="26">
        <f t="shared" ref="C102:W102" si="109">IF(C72="","",C72)</f>
        <v>32</v>
      </c>
      <c r="D102" s="55" t="str">
        <f t="shared" si="109"/>
        <v>+</v>
      </c>
      <c r="E102" s="55" t="str">
        <f t="shared" si="109"/>
        <v>+</v>
      </c>
      <c r="F102" s="54" t="str">
        <f t="shared" si="109"/>
        <v>+</v>
      </c>
      <c r="G102" s="54" t="str">
        <f t="shared" si="109"/>
        <v>o</v>
      </c>
      <c r="H102" s="54">
        <f t="shared" si="109"/>
        <v>0</v>
      </c>
      <c r="I102" s="54">
        <f t="shared" si="109"/>
        <v>4</v>
      </c>
      <c r="J102" s="54">
        <f t="shared" si="109"/>
        <v>3</v>
      </c>
      <c r="K102" s="54">
        <f t="shared" si="109"/>
        <v>2</v>
      </c>
      <c r="L102" s="54">
        <f t="shared" si="109"/>
        <v>1</v>
      </c>
      <c r="M102" s="54">
        <f t="shared" si="109"/>
        <v>4321</v>
      </c>
      <c r="N102" s="54">
        <f t="shared" si="109"/>
        <v>8</v>
      </c>
      <c r="O102" s="54">
        <f t="shared" si="109"/>
        <v>13</v>
      </c>
      <c r="P102" s="54">
        <f t="shared" si="109"/>
        <v>1</v>
      </c>
      <c r="Q102" s="54">
        <f t="shared" si="109"/>
        <v>1</v>
      </c>
      <c r="R102" s="54">
        <f t="shared" si="109"/>
        <v>2</v>
      </c>
      <c r="S102" s="54" t="str">
        <f t="shared" si="109"/>
        <v>o</v>
      </c>
      <c r="T102" s="26">
        <f t="shared" si="109"/>
        <v>17</v>
      </c>
      <c r="U102" s="54">
        <f t="shared" si="109"/>
        <v>0</v>
      </c>
      <c r="V102" s="54">
        <f t="shared" si="109"/>
        <v>0</v>
      </c>
      <c r="W102" s="19" t="str">
        <f t="shared" si="109"/>
        <v/>
      </c>
      <c r="X102" s="23">
        <f>IF(X72&gt;0,VLOOKUP(X72,'[3]2020_Envelope'!$BH$6:$CR$128,26),"")</f>
        <v>23.83701013824885</v>
      </c>
      <c r="Y102" s="23">
        <f>IF(Y72&gt;0,VLOOKUP(Y72,'[3]2020_Envelope'!$BH$6:$CR$128,26),"")</f>
        <v>115.83913118279567</v>
      </c>
      <c r="Z102" s="23">
        <f>IF(Z72&gt;0,VLOOKUP(Z72,'[3]2020_Envelope'!$BH$6:$CR$128,26),"")</f>
        <v>27.566409474440764</v>
      </c>
      <c r="AA102" s="23">
        <f>IF(AA72&gt;0,VLOOKUP(AA72,'[3]2020_Envelope'!$BH$6:$CR$128,26),"")</f>
        <v>91.644577443609023</v>
      </c>
      <c r="AB102" s="23">
        <f>IF(AB72&gt;0,VLOOKUP(AB72,'[3]2020_Envelope'!$BH$6:$CR$128,26),"")</f>
        <v>56.554012987012996</v>
      </c>
      <c r="AC102" s="23">
        <f>IF(AC72&gt;0,VLOOKUP(AC72,'[3]2020_Envelope'!$BH$6:$CR$128,26),"")</f>
        <v>57.73885714285715</v>
      </c>
      <c r="AD102" s="22" t="str">
        <f>IF(AD72&gt;0,VLOOKUP(AD72,'[3]2020_HVAC'!$EY$7:$KA$83,98),"")</f>
        <v/>
      </c>
      <c r="AE102" s="22" t="str">
        <f>IF(AE72&gt;0,VLOOKUP(AE72,'[3]2020_HVAC'!$EY$7:$KA$83,98),"")</f>
        <v/>
      </c>
      <c r="AF102" s="22" t="str">
        <f>IF(AF72&gt;0,VLOOKUP(AF72,'[3]2020_HVAC'!$EY$7:$KA$83,98),"")</f>
        <v/>
      </c>
      <c r="AG102" s="61">
        <f>VLOOKUP($C102,[2]Performance!$A$3:$K$36,6)</f>
        <v>2</v>
      </c>
      <c r="AH102" s="61">
        <f t="shared" si="103"/>
        <v>100</v>
      </c>
      <c r="AI102" s="22">
        <f>IF(AI72&gt;0,VLOOKUP(AI72,'[3]2020_HVAC'!$EY$7:$KA$83,AH102),"")</f>
        <v>67.115183987775254</v>
      </c>
      <c r="AJ102" s="22" t="str">
        <f>IF(AJ72&gt;0,VLOOKUP(AJ72,'[3]2020_HVAC'!$EY$7:$KA$83,98),"")</f>
        <v/>
      </c>
      <c r="AK102" s="22" t="str">
        <f>IF(AK72&gt;0,VLOOKUP(AK72,'[3]2020_HVAC'!$EY$7:$KA$83,98),"")</f>
        <v/>
      </c>
      <c r="AL102" s="22">
        <f>IF(AL72&gt;0,VLOOKUP(AL72,'[3]2020_HVAC'!$EY$7:$KA$83,98),"")</f>
        <v>6.7016571428571439</v>
      </c>
      <c r="AM102" s="22" t="str">
        <f>IF(AM72&gt;0,VLOOKUP(AM72,'[3]2020_HVAC'!$EY$7:$KA$83,98),"")</f>
        <v/>
      </c>
      <c r="AN102" s="22" t="str">
        <f>IF(AN72&gt;0,VLOOKUP(AN72,'[3]2020_HVAC'!$EY$7:$KA$83,98),"")</f>
        <v/>
      </c>
      <c r="AO102" s="14">
        <f t="shared" si="104"/>
        <v>62579.557529943559</v>
      </c>
      <c r="AP102" s="23">
        <f>IF(AP72&gt;0,VLOOKUP(AP72,'[3]2020_Envelope'!$BH$6:$CR$128,27),"")</f>
        <v>11.534692473118282</v>
      </c>
      <c r="AQ102" s="23">
        <f>IF(AQ72&gt;0,VLOOKUP(AQ72,'[3]2020_Envelope'!$BH$6:$CR$128,27),"")</f>
        <v>38.080278327359608</v>
      </c>
      <c r="AR102" s="23">
        <f>IF(AR72&gt;0,VLOOKUP(AR72,'[3]2020_Envelope'!$BH$6:$CR$128,27),"")</f>
        <v>13.339343064905353</v>
      </c>
      <c r="AS102" s="23">
        <f>IF(AS72&gt;0,VLOOKUP(AS72,'[3]2020_Envelope'!$BH$6:$CR$128,27),"")</f>
        <v>84.417301435406685</v>
      </c>
      <c r="AT102" s="23">
        <f>IF(AT72&gt;0,VLOOKUP(AT72,'[3]2020_Envelope'!$BH$6:$CR$128,27),"")</f>
        <v>46.884644628099174</v>
      </c>
      <c r="AU102" s="23">
        <f>IF(AU72&gt;0,VLOOKUP(AU72,'[3]2020_Envelope'!$BH$6:$CR$128,27),"")</f>
        <v>53.185454545454547</v>
      </c>
      <c r="AV102" s="22" t="str">
        <f>IF(AV72&gt;0,VLOOKUP(AV72,'[3]2020_HVAC'!$EY$7:$KA$83,101),"")</f>
        <v/>
      </c>
      <c r="AW102" s="22" t="str">
        <f>IF(AW72&gt;0,VLOOKUP(AW72,'[3]2020_HVAC'!$EY$7:$KA$83,101),"")</f>
        <v/>
      </c>
      <c r="AX102" s="22" t="str">
        <f>IF(AX72&gt;0,VLOOKUP(AX72,'[3]2020_HVAC'!$EY$7:$KA$83,101),"")</f>
        <v/>
      </c>
      <c r="AY102" s="61">
        <f>VLOOKUP($C102,[1]Performance!$A$3:$K$36,6)</f>
        <v>2</v>
      </c>
      <c r="AZ102" s="61">
        <f t="shared" si="105"/>
        <v>103</v>
      </c>
      <c r="BA102" s="22">
        <f>IF(BA72&gt;0,VLOOKUP(BA72,'[3]2020_HVAC'!$EY$7:$KA$83,AZ102),"")</f>
        <v>37.047319814248354</v>
      </c>
      <c r="BB102" s="22" t="str">
        <f>IF(BB72&gt;0,VLOOKUP(BB72,'[3]2020_HVAC'!$EY$7:$KA$83,101),"")</f>
        <v/>
      </c>
      <c r="BC102" s="22" t="str">
        <f>IF(BC72&gt;0,VLOOKUP(BC72,'[3]2020_HVAC'!$EY$7:$KA$83,101),"")</f>
        <v/>
      </c>
      <c r="BD102" s="22">
        <f>IF(BD72&gt;0,VLOOKUP(BD72,'[3]2020_HVAC'!$EY$7:$KA$83,101),"")</f>
        <v>0.47385454545454547</v>
      </c>
      <c r="BE102" s="22" t="str">
        <f>IF(BE72&gt;0,VLOOKUP(BE72,'[3]2020_HVAC'!$EY$7:$KA$83,101),"")</f>
        <v/>
      </c>
      <c r="BF102" s="22" t="str">
        <f>IF(BF72&gt;0,VLOOKUP(BF72,'[3]2020_HVAC'!$EY$7:$KA$83,101),"")</f>
        <v/>
      </c>
      <c r="BG102" s="14">
        <f t="shared" si="106"/>
        <v>282113.25994570612</v>
      </c>
      <c r="BH102" s="21">
        <f>IF($N102&gt;0,VLOOKUP($C102,[2]Berlin!$AB$7:$AN$40,$N102))/((IF($P102=1,'3 PlantsCodes'!$D$26,IF($P102=2,'3 PlantsCodes'!$D$27,IF($P102=3,'3 PlantsCodes'!$D$28,IF($P102=4,'3 PlantsCodes'!#REF!)))))*IF($R102=1,'3 PlantsCodes'!$D$31,IF(GE_Berlin!$R102=2,'3 PlantsCodes'!$D$32)))</f>
        <v>12.857316958195574</v>
      </c>
      <c r="BI102" s="21">
        <f>IF($O102&gt;0,VLOOKUP($C102,[2]Berlin!$AB$7:$AN$40,$O102),0)/(IF($Q102=1,'3 PlantsCodes'!$E$26,IF($Q102=3,'3 PlantsCodes'!$E$28,IF($Q102=4,'3 PlantsCodes'!$E$29,1)))*IF($R102=1,'3 PlantsCodes'!$E$31,IF($R102=2,'3 PlantsCodes'!$E$32)))</f>
        <v>0.61512033420846945</v>
      </c>
      <c r="BJ102" s="21">
        <f>VLOOKUP($C102,[2]Berlin!$AB$6:$AZ$40,$T102)</f>
        <v>4.4417125558154389</v>
      </c>
      <c r="BK102" s="21">
        <f>VLOOKUP($C102,[2]Berlin!$B$7:$Y$40,18)</f>
        <v>11.353794285713454</v>
      </c>
      <c r="BL102" s="21">
        <f>VLOOKUP($C102,[2]Berlin!$B$7:$AA$40,26)</f>
        <v>0.40279438535474998</v>
      </c>
      <c r="BM102" s="22">
        <f>IF($V102=1,-[4]SFH!$E$8,0)</f>
        <v>0</v>
      </c>
      <c r="BN102" s="63" t="s">
        <v>38</v>
      </c>
      <c r="BO102" s="21">
        <f>IF($N102&gt;0,VLOOKUP($C102,[1]Berlin!$AB$7:$AN$40,$N102))/((IF($P102=1,'3 PlantsCodes'!$D$26,IF($P102=2,'3 PlantsCodes'!$D$27,IF($P102=3,'3 PlantsCodes'!$D$28,IF($P102=4,'3 PlantsCodes'!D95)))))*IF($R102=1,'3 PlantsCodes'!$D$31,IF(GE_Berlin!$R102=2,'3 PlantsCodes'!$D$32)))</f>
        <v>13.580682140622704</v>
      </c>
      <c r="BP102" s="21">
        <f>IF($O102&gt;0,VLOOKUP($C102,[1]Berlin!$AB$7:$AN$40,$O102),0)/(IF($Q102=1,'3 PlantsCodes'!$E$26,IF($Q102=3,'3 PlantsCodes'!$E$28,IF($Q102=4,'3 PlantsCodes'!$E$29,1)))*IF($R102=1,'3 PlantsCodes'!$E$31,IF($R102=2,'3 PlantsCodes'!$E$32)))</f>
        <v>0.19213305780790615</v>
      </c>
      <c r="BQ102" s="21">
        <f>VLOOKUP($C102,[1]Berlin!$AB$6:$AZ$40,$T102)</f>
        <v>6.7947576065066286</v>
      </c>
      <c r="BR102" s="21">
        <f>VLOOKUP($C102,[1]Berlin!$B$7:$Y$40,18)</f>
        <v>11.676460606061633</v>
      </c>
      <c r="BS102" s="21">
        <f>VLOOKUP($C102,[1]Berlin!$B$7:$AA$40,26)</f>
        <v>0.37296765586406289</v>
      </c>
      <c r="BT102" s="22">
        <f>IF($V102=1,-[4]AB!$E$8,0)</f>
        <v>0</v>
      </c>
      <c r="BU102" s="63" t="s">
        <v>38</v>
      </c>
    </row>
    <row r="103" spans="1:73" x14ac:dyDescent="0.25">
      <c r="A103" s="195"/>
      <c r="B103" s="18">
        <v>6</v>
      </c>
      <c r="C103" s="26">
        <f t="shared" ref="C103:W103" si="110">IF(C73="","",C73)</f>
        <v>26</v>
      </c>
      <c r="D103" s="55" t="str">
        <f t="shared" si="110"/>
        <v>o+</v>
      </c>
      <c r="E103" s="55" t="str">
        <f t="shared" si="110"/>
        <v>+</v>
      </c>
      <c r="F103" s="54" t="str">
        <f t="shared" si="110"/>
        <v>+</v>
      </c>
      <c r="G103" s="54" t="str">
        <f t="shared" si="110"/>
        <v>o</v>
      </c>
      <c r="H103" s="54">
        <f t="shared" si="110"/>
        <v>1</v>
      </c>
      <c r="I103" s="54">
        <f t="shared" si="110"/>
        <v>3</v>
      </c>
      <c r="J103" s="54">
        <f t="shared" si="110"/>
        <v>3</v>
      </c>
      <c r="K103" s="54">
        <f t="shared" si="110"/>
        <v>2</v>
      </c>
      <c r="L103" s="54">
        <f t="shared" si="110"/>
        <v>2</v>
      </c>
      <c r="M103" s="54">
        <f t="shared" si="110"/>
        <v>3322</v>
      </c>
      <c r="N103" s="54">
        <f t="shared" si="110"/>
        <v>8</v>
      </c>
      <c r="O103" s="54">
        <f t="shared" si="110"/>
        <v>13</v>
      </c>
      <c r="P103" s="54">
        <f t="shared" si="110"/>
        <v>1</v>
      </c>
      <c r="Q103" s="54">
        <f t="shared" si="110"/>
        <v>1</v>
      </c>
      <c r="R103" s="54">
        <f t="shared" si="110"/>
        <v>2</v>
      </c>
      <c r="S103" s="54" t="str">
        <f t="shared" si="110"/>
        <v>o</v>
      </c>
      <c r="T103" s="26">
        <f t="shared" si="110"/>
        <v>17</v>
      </c>
      <c r="U103" s="54">
        <f t="shared" si="110"/>
        <v>0</v>
      </c>
      <c r="V103" s="54">
        <f t="shared" si="110"/>
        <v>0</v>
      </c>
      <c r="W103" s="19" t="str">
        <f t="shared" si="110"/>
        <v/>
      </c>
      <c r="X103" s="23">
        <f>IF(X73&gt;0,VLOOKUP(X73,'[3]2020_Envelope'!$BH$6:$CR$128,26),"")</f>
        <v>15.810710599078341</v>
      </c>
      <c r="Y103" s="23">
        <f>IF(Y73&gt;0,VLOOKUP(Y73,'[3]2020_Envelope'!$BH$6:$CR$128,26),"")</f>
        <v>101.95239999999998</v>
      </c>
      <c r="Z103" s="23">
        <f>IF(Z73&gt;0,VLOOKUP(Z73,'[3]2020_Envelope'!$BH$6:$CR$128,26),"")</f>
        <v>19.690292481743406</v>
      </c>
      <c r="AA103" s="23">
        <f>IF(AA73&gt;0,VLOOKUP(AA73,'[3]2020_Envelope'!$BH$6:$CR$128,26),"")</f>
        <v>91.644577443609023</v>
      </c>
      <c r="AB103" s="23">
        <f>IF(AB73&gt;0,VLOOKUP(AB73,'[3]2020_Envelope'!$BH$6:$CR$128,26),"")</f>
        <v>56.554012987012996</v>
      </c>
      <c r="AC103" s="23">
        <f>IF(AC73&gt;0,VLOOKUP(AC73,'[3]2020_Envelope'!$BH$6:$CR$128,26),"")</f>
        <v>57.73885714285715</v>
      </c>
      <c r="AD103" s="22" t="str">
        <f>IF(AD73&gt;0,VLOOKUP(AD73,'[3]2020_HVAC'!$EY$7:$KA$83,98),"")</f>
        <v/>
      </c>
      <c r="AE103" s="22">
        <f>IF(AE73&gt;0,VLOOKUP(AE73,'[3]2020_HVAC'!$EY$7:$KA$83,98),"")</f>
        <v>11.760000000000002</v>
      </c>
      <c r="AF103" s="22" t="str">
        <f>IF(AF73&gt;0,VLOOKUP(AF73,'[3]2020_HVAC'!$EY$7:$KA$83,98),"")</f>
        <v/>
      </c>
      <c r="AG103" s="61">
        <f>VLOOKUP($C103,[2]Performance!$A$3:$K$36,6)</f>
        <v>2</v>
      </c>
      <c r="AH103" s="61">
        <f t="shared" si="103"/>
        <v>100</v>
      </c>
      <c r="AI103" s="22">
        <f>IF(AI73&gt;0,VLOOKUP(AI73,'[3]2020_HVAC'!$EY$7:$KA$83,AH103),"")</f>
        <v>67.115183987775254</v>
      </c>
      <c r="AJ103" s="22" t="str">
        <f>IF(AJ73&gt;0,VLOOKUP(AJ73,'[3]2020_HVAC'!$EY$7:$KA$83,98),"")</f>
        <v/>
      </c>
      <c r="AK103" s="22" t="str">
        <f>IF(AK73&gt;0,VLOOKUP(AK73,'[3]2020_HVAC'!$EY$7:$KA$83,98),"")</f>
        <v/>
      </c>
      <c r="AL103" s="22">
        <f>IF(AL73&gt;0,VLOOKUP(AL73,'[3]2020_HVAC'!$EY$7:$KA$83,98),"")</f>
        <v>6.7016571428571439</v>
      </c>
      <c r="AM103" s="22" t="str">
        <f>IF(AM73&gt;0,VLOOKUP(AM73,'[3]2020_HVAC'!$EY$7:$KA$83,98),"")</f>
        <v/>
      </c>
      <c r="AN103" s="22" t="str">
        <f>IF(AN73&gt;0,VLOOKUP(AN73,'[3]2020_HVAC'!$EY$7:$KA$83,98),"")</f>
        <v/>
      </c>
      <c r="AO103" s="14">
        <f t="shared" si="104"/>
        <v>60055.476849890656</v>
      </c>
      <c r="AP103" s="23">
        <f>IF(AP73&gt;0,VLOOKUP(AP73,'[3]2020_Envelope'!$BH$6:$CR$128,27),"")</f>
        <v>7.6507784946236566</v>
      </c>
      <c r="AQ103" s="23">
        <f>IF(AQ73&gt;0,VLOOKUP(AQ73,'[3]2020_Envelope'!$BH$6:$CR$128,27),"")</f>
        <v>33.515235555555549</v>
      </c>
      <c r="AR103" s="23">
        <f>IF(AR73&gt;0,VLOOKUP(AR73,'[3]2020_Envelope'!$BH$6:$CR$128,27),"")</f>
        <v>9.5281021892181101</v>
      </c>
      <c r="AS103" s="23">
        <f>IF(AS73&gt;0,VLOOKUP(AS73,'[3]2020_Envelope'!$BH$6:$CR$128,27),"")</f>
        <v>84.417301435406685</v>
      </c>
      <c r="AT103" s="23">
        <f>IF(AT73&gt;0,VLOOKUP(AT73,'[3]2020_Envelope'!$BH$6:$CR$128,27),"")</f>
        <v>46.884644628099174</v>
      </c>
      <c r="AU103" s="23">
        <f>IF(AU73&gt;0,VLOOKUP(AU73,'[3]2020_Envelope'!$BH$6:$CR$128,27),"")</f>
        <v>53.185454545454547</v>
      </c>
      <c r="AV103" s="22" t="str">
        <f>IF(AV73&gt;0,VLOOKUP(AV73,'[3]2020_HVAC'!$EY$7:$KA$83,101),"")</f>
        <v/>
      </c>
      <c r="AW103" s="22">
        <f>IF(AW73&gt;0,VLOOKUP(AW73,'[3]2020_HVAC'!$EY$7:$KA$83,101),"")</f>
        <v>13.235345454545454</v>
      </c>
      <c r="AX103" s="22" t="str">
        <f>IF(AX73&gt;0,VLOOKUP(AX73,'[3]2020_HVAC'!$EY$7:$KA$83,101),"")</f>
        <v/>
      </c>
      <c r="AY103" s="61">
        <f>VLOOKUP($C103,[1]Performance!$A$3:$K$36,6)</f>
        <v>2</v>
      </c>
      <c r="AZ103" s="61">
        <f t="shared" si="105"/>
        <v>103</v>
      </c>
      <c r="BA103" s="22">
        <f>IF(BA73&gt;0,VLOOKUP(BA73,'[3]2020_HVAC'!$EY$7:$KA$83,AZ103),"")</f>
        <v>37.047319814248354</v>
      </c>
      <c r="BB103" s="22" t="str">
        <f>IF(BB73&gt;0,VLOOKUP(BB73,'[3]2020_HVAC'!$EY$7:$KA$83,101),"")</f>
        <v/>
      </c>
      <c r="BC103" s="22" t="str">
        <f>IF(BC73&gt;0,VLOOKUP(BC73,'[3]2020_HVAC'!$EY$7:$KA$83,101),"")</f>
        <v/>
      </c>
      <c r="BD103" s="22">
        <f>IF(BD73&gt;0,VLOOKUP(BD73,'[3]2020_HVAC'!$EY$7:$KA$83,101),"")</f>
        <v>0.47385454545454547</v>
      </c>
      <c r="BE103" s="22" t="str">
        <f>IF(BE73&gt;0,VLOOKUP(BE73,'[3]2020_HVAC'!$EY$7:$KA$83,101),"")</f>
        <v/>
      </c>
      <c r="BF103" s="22" t="str">
        <f>IF(BF73&gt;0,VLOOKUP(BF73,'[3]2020_HVAC'!$EY$7:$KA$83,101),"")</f>
        <v/>
      </c>
      <c r="BG103" s="14">
        <f t="shared" si="106"/>
        <v>283078.65629597998</v>
      </c>
      <c r="BH103" s="21">
        <f>IF($N103&gt;0,VLOOKUP($C103,[2]Berlin!$AB$7:$AN$40,$N103))/((IF($P103=1,'3 PlantsCodes'!$D$26,IF($P103=2,'3 PlantsCodes'!$D$27,IF($P103=3,'3 PlantsCodes'!$D$28,IF($P103=4,'3 PlantsCodes'!#REF!)))))*IF($R103=1,'3 PlantsCodes'!$D$31,IF(GE_Berlin!$R103=2,'3 PlantsCodes'!$D$32)))</f>
        <v>10.26238843145741</v>
      </c>
      <c r="BI103" s="21">
        <f>IF($O103&gt;0,VLOOKUP($C103,[2]Berlin!$AB$7:$AN$40,$O103),0)/(IF($Q103=1,'3 PlantsCodes'!$E$26,IF($Q103=3,'3 PlantsCodes'!$E$28,IF($Q103=4,'3 PlantsCodes'!$E$29,1)))*IF($R103=1,'3 PlantsCodes'!$E$31,IF($R103=2,'3 PlantsCodes'!$E$32)))</f>
        <v>0.58711042218379073</v>
      </c>
      <c r="BJ103" s="21">
        <f>VLOOKUP($C103,[2]Berlin!$AB$6:$AZ$40,$T103)</f>
        <v>4.5422026271209734</v>
      </c>
      <c r="BK103" s="21">
        <f>VLOOKUP($C103,[2]Berlin!$B$7:$Y$40,18)</f>
        <v>11.353794285713454</v>
      </c>
      <c r="BL103" s="21">
        <f>VLOOKUP($C103,[2]Berlin!$B$7:$AA$40,26)</f>
        <v>4.8299080064050823</v>
      </c>
      <c r="BM103" s="22">
        <f>IF($V103=1,-[4]SFH!$E$8,0)</f>
        <v>0</v>
      </c>
      <c r="BN103" s="63" t="s">
        <v>38</v>
      </c>
      <c r="BO103" s="21">
        <f>IF($N103&gt;0,VLOOKUP($C103,[1]Berlin!$AB$7:$AN$40,$N103))/((IF($P103=1,'3 PlantsCodes'!$D$26,IF($P103=2,'3 PlantsCodes'!$D$27,IF($P103=3,'3 PlantsCodes'!$D$28,IF($P103=4,'3 PlantsCodes'!D96)))))*IF($R103=1,'3 PlantsCodes'!$D$31,IF(GE_Berlin!$R103=2,'3 PlantsCodes'!$D$32)))</f>
        <v>10.755551737092274</v>
      </c>
      <c r="BP103" s="21">
        <f>IF($O103&gt;0,VLOOKUP($C103,[1]Berlin!$AB$7:$AN$40,$O103),0)/(IF($Q103=1,'3 PlantsCodes'!$E$26,IF($Q103=3,'3 PlantsCodes'!$E$28,IF($Q103=4,'3 PlantsCodes'!$E$29,1)))*IF($R103=1,'3 PlantsCodes'!$E$31,IF($R103=2,'3 PlantsCodes'!$E$32)))</f>
        <v>0.17071327471093387</v>
      </c>
      <c r="BQ103" s="21">
        <f>VLOOKUP($C103,[1]Berlin!$AB$6:$AZ$40,$T103)</f>
        <v>6.979521662715678</v>
      </c>
      <c r="BR103" s="21">
        <f>VLOOKUP($C103,[1]Berlin!$B$7:$Y$40,18)</f>
        <v>11.676460606061633</v>
      </c>
      <c r="BS103" s="21">
        <f>VLOOKUP($C103,[1]Berlin!$B$7:$AA$40,26)</f>
        <v>4.6554504570490911</v>
      </c>
      <c r="BT103" s="22">
        <f>IF($V103=1,-[4]AB!$E$8,0)</f>
        <v>0</v>
      </c>
      <c r="BU103" s="63" t="s">
        <v>38</v>
      </c>
    </row>
    <row r="104" spans="1:73" x14ac:dyDescent="0.25">
      <c r="A104" s="195"/>
      <c r="B104" s="18">
        <v>7</v>
      </c>
      <c r="C104" s="26">
        <f t="shared" ref="C104:W104" si="111">IF(C74="","",C74)</f>
        <v>34</v>
      </c>
      <c r="D104" s="55" t="str">
        <f t="shared" si="111"/>
        <v>+</v>
      </c>
      <c r="E104" s="55" t="str">
        <f t="shared" si="111"/>
        <v>+</v>
      </c>
      <c r="F104" s="54" t="str">
        <f t="shared" si="111"/>
        <v>+</v>
      </c>
      <c r="G104" s="54" t="str">
        <f t="shared" si="111"/>
        <v>o</v>
      </c>
      <c r="H104" s="54">
        <f t="shared" si="111"/>
        <v>1</v>
      </c>
      <c r="I104" s="54">
        <f t="shared" si="111"/>
        <v>4</v>
      </c>
      <c r="J104" s="54">
        <f t="shared" si="111"/>
        <v>3</v>
      </c>
      <c r="K104" s="54">
        <f t="shared" si="111"/>
        <v>2</v>
      </c>
      <c r="L104" s="54">
        <f t="shared" si="111"/>
        <v>2</v>
      </c>
      <c r="M104" s="54">
        <f t="shared" si="111"/>
        <v>4322</v>
      </c>
      <c r="N104" s="54">
        <f t="shared" si="111"/>
        <v>8</v>
      </c>
      <c r="O104" s="54">
        <f t="shared" si="111"/>
        <v>13</v>
      </c>
      <c r="P104" s="54">
        <f t="shared" si="111"/>
        <v>1</v>
      </c>
      <c r="Q104" s="54">
        <f t="shared" si="111"/>
        <v>1</v>
      </c>
      <c r="R104" s="54">
        <f t="shared" si="111"/>
        <v>2</v>
      </c>
      <c r="S104" s="54" t="str">
        <f t="shared" si="111"/>
        <v>o</v>
      </c>
      <c r="T104" s="26">
        <f t="shared" si="111"/>
        <v>17</v>
      </c>
      <c r="U104" s="54">
        <f t="shared" si="111"/>
        <v>0</v>
      </c>
      <c r="V104" s="54">
        <f t="shared" si="111"/>
        <v>0</v>
      </c>
      <c r="W104" s="19" t="str">
        <f t="shared" si="111"/>
        <v/>
      </c>
      <c r="X104" s="23">
        <f>IF(X74&gt;0,VLOOKUP(X74,'[3]2020_Envelope'!$BH$6:$CR$128,26),"")</f>
        <v>23.83701013824885</v>
      </c>
      <c r="Y104" s="23">
        <f>IF(Y74&gt;0,VLOOKUP(Y74,'[3]2020_Envelope'!$BH$6:$CR$128,26),"")</f>
        <v>115.83913118279567</v>
      </c>
      <c r="Z104" s="23">
        <f>IF(Z74&gt;0,VLOOKUP(Z74,'[3]2020_Envelope'!$BH$6:$CR$128,26),"")</f>
        <v>27.566409474440764</v>
      </c>
      <c r="AA104" s="23">
        <f>IF(AA74&gt;0,VLOOKUP(AA74,'[3]2020_Envelope'!$BH$6:$CR$128,26),"")</f>
        <v>91.644577443609023</v>
      </c>
      <c r="AB104" s="23">
        <f>IF(AB74&gt;0,VLOOKUP(AB74,'[3]2020_Envelope'!$BH$6:$CR$128,26),"")</f>
        <v>56.554012987012996</v>
      </c>
      <c r="AC104" s="23">
        <f>IF(AC74&gt;0,VLOOKUP(AC74,'[3]2020_Envelope'!$BH$6:$CR$128,26),"")</f>
        <v>57.73885714285715</v>
      </c>
      <c r="AD104" s="22" t="str">
        <f>IF(AD74&gt;0,VLOOKUP(AD74,'[3]2020_HVAC'!$EY$7:$KA$83,98),"")</f>
        <v/>
      </c>
      <c r="AE104" s="22">
        <f>IF(AE74&gt;0,VLOOKUP(AE74,'[3]2020_HVAC'!$EY$7:$KA$83,98),"")</f>
        <v>11.760000000000002</v>
      </c>
      <c r="AF104" s="22" t="str">
        <f>IF(AF74&gt;0,VLOOKUP(AF74,'[3]2020_HVAC'!$EY$7:$KA$83,98),"")</f>
        <v/>
      </c>
      <c r="AG104" s="61">
        <f>VLOOKUP($C104,[2]Performance!$A$3:$K$36,6)</f>
        <v>2</v>
      </c>
      <c r="AH104" s="61">
        <f t="shared" si="103"/>
        <v>100</v>
      </c>
      <c r="AI104" s="22">
        <f>IF(AI74&gt;0,VLOOKUP(AI74,'[3]2020_HVAC'!$EY$7:$KA$83,AH104),"")</f>
        <v>67.115183987775254</v>
      </c>
      <c r="AJ104" s="22" t="str">
        <f>IF(AJ74&gt;0,VLOOKUP(AJ74,'[3]2020_HVAC'!$EY$7:$KA$83,98),"")</f>
        <v/>
      </c>
      <c r="AK104" s="22" t="str">
        <f>IF(AK74&gt;0,VLOOKUP(AK74,'[3]2020_HVAC'!$EY$7:$KA$83,98),"")</f>
        <v/>
      </c>
      <c r="AL104" s="22">
        <f>IF(AL74&gt;0,VLOOKUP(AL74,'[3]2020_HVAC'!$EY$7:$KA$83,98),"")</f>
        <v>6.7016571428571439</v>
      </c>
      <c r="AM104" s="22" t="str">
        <f>IF(AM74&gt;0,VLOOKUP(AM74,'[3]2020_HVAC'!$EY$7:$KA$83,98),"")</f>
        <v/>
      </c>
      <c r="AN104" s="22" t="str">
        <f>IF(AN74&gt;0,VLOOKUP(AN74,'[3]2020_HVAC'!$EY$7:$KA$83,98),"")</f>
        <v/>
      </c>
      <c r="AO104" s="14">
        <f t="shared" si="104"/>
        <v>64225.957529943553</v>
      </c>
      <c r="AP104" s="23">
        <f>IF(AP74&gt;0,VLOOKUP(AP74,'[3]2020_Envelope'!$BH$6:$CR$128,27),"")</f>
        <v>11.534692473118282</v>
      </c>
      <c r="AQ104" s="23">
        <f>IF(AQ74&gt;0,VLOOKUP(AQ74,'[3]2020_Envelope'!$BH$6:$CR$128,27),"")</f>
        <v>38.080278327359608</v>
      </c>
      <c r="AR104" s="23">
        <f>IF(AR74&gt;0,VLOOKUP(AR74,'[3]2020_Envelope'!$BH$6:$CR$128,27),"")</f>
        <v>13.339343064905353</v>
      </c>
      <c r="AS104" s="23">
        <f>IF(AS74&gt;0,VLOOKUP(AS74,'[3]2020_Envelope'!$BH$6:$CR$128,27),"")</f>
        <v>84.417301435406685</v>
      </c>
      <c r="AT104" s="23">
        <f>IF(AT74&gt;0,VLOOKUP(AT74,'[3]2020_Envelope'!$BH$6:$CR$128,27),"")</f>
        <v>46.884644628099174</v>
      </c>
      <c r="AU104" s="23">
        <f>IF(AU74&gt;0,VLOOKUP(AU74,'[3]2020_Envelope'!$BH$6:$CR$128,27),"")</f>
        <v>53.185454545454547</v>
      </c>
      <c r="AV104" s="22" t="str">
        <f>IF(AV74&gt;0,VLOOKUP(AV74,'[3]2020_HVAC'!$EY$7:$KA$83,101),"")</f>
        <v/>
      </c>
      <c r="AW104" s="22">
        <f>IF(AW74&gt;0,VLOOKUP(AW74,'[3]2020_HVAC'!$EY$7:$KA$83,101),"")</f>
        <v>13.235345454545454</v>
      </c>
      <c r="AX104" s="22" t="str">
        <f>IF(AX74&gt;0,VLOOKUP(AX74,'[3]2020_HVAC'!$EY$7:$KA$83,101),"")</f>
        <v/>
      </c>
      <c r="AY104" s="61">
        <f>VLOOKUP($C104,[1]Performance!$A$3:$K$36,6)</f>
        <v>2</v>
      </c>
      <c r="AZ104" s="61">
        <f t="shared" si="105"/>
        <v>103</v>
      </c>
      <c r="BA104" s="22">
        <f>IF(BA74&gt;0,VLOOKUP(BA74,'[3]2020_HVAC'!$EY$7:$KA$83,AZ104),"")</f>
        <v>37.047319814248354</v>
      </c>
      <c r="BB104" s="22" t="str">
        <f>IF(BB74&gt;0,VLOOKUP(BB74,'[3]2020_HVAC'!$EY$7:$KA$83,101),"")</f>
        <v/>
      </c>
      <c r="BC104" s="22" t="str">
        <f>IF(BC74&gt;0,VLOOKUP(BC74,'[3]2020_HVAC'!$EY$7:$KA$83,101),"")</f>
        <v/>
      </c>
      <c r="BD104" s="22">
        <f>IF(BD74&gt;0,VLOOKUP(BD74,'[3]2020_HVAC'!$EY$7:$KA$83,101),"")</f>
        <v>0.47385454545454547</v>
      </c>
      <c r="BE104" s="22" t="str">
        <f>IF(BE74&gt;0,VLOOKUP(BE74,'[3]2020_HVAC'!$EY$7:$KA$83,101),"")</f>
        <v/>
      </c>
      <c r="BF104" s="22" t="str">
        <f>IF(BF74&gt;0,VLOOKUP(BF74,'[3]2020_HVAC'!$EY$7:$KA$83,101),"")</f>
        <v/>
      </c>
      <c r="BG104" s="14">
        <f t="shared" si="106"/>
        <v>295216.25194570608</v>
      </c>
      <c r="BH104" s="21">
        <f>IF($N104&gt;0,VLOOKUP($C104,[2]Berlin!$AB$7:$AN$40,$N104))/((IF($P104=1,'3 PlantsCodes'!$D$26,IF($P104=2,'3 PlantsCodes'!$D$27,IF($P104=3,'3 PlantsCodes'!$D$28,IF($P104=4,'3 PlantsCodes'!#REF!)))))*IF($R104=1,'3 PlantsCodes'!$D$31,IF(GE_Berlin!$R104=2,'3 PlantsCodes'!$D$32)))</f>
        <v>8.9990010720586486</v>
      </c>
      <c r="BI104" s="21">
        <f>IF($O104&gt;0,VLOOKUP($C104,[2]Berlin!$AB$7:$AN$40,$O104),0)/(IF($Q104=1,'3 PlantsCodes'!$E$26,IF($Q104=3,'3 PlantsCodes'!$E$28,IF($Q104=4,'3 PlantsCodes'!$E$29,1)))*IF($R104=1,'3 PlantsCodes'!$E$31,IF($R104=2,'3 PlantsCodes'!$E$32)))</f>
        <v>0.61321702921455867</v>
      </c>
      <c r="BJ104" s="21">
        <f>VLOOKUP($C104,[2]Berlin!$AB$6:$AZ$40,$T104)</f>
        <v>4.5663639540833145</v>
      </c>
      <c r="BK104" s="21">
        <f>VLOOKUP($C104,[2]Berlin!$B$7:$Y$40,18)</f>
        <v>11.353794285713454</v>
      </c>
      <c r="BL104" s="21">
        <f>VLOOKUP($C104,[2]Berlin!$B$7:$AA$40,26)</f>
        <v>4.8211538036777455</v>
      </c>
      <c r="BM104" s="22">
        <f>IF($V104=1,-[4]SFH!$E$8,0)</f>
        <v>0</v>
      </c>
      <c r="BN104" s="63" t="s">
        <v>38</v>
      </c>
      <c r="BO104" s="21">
        <f>IF($N104&gt;0,VLOOKUP($C104,[1]Berlin!$AB$7:$AN$40,$N104))/((IF($P104=1,'3 PlantsCodes'!$D$26,IF($P104=2,'3 PlantsCodes'!$D$27,IF($P104=3,'3 PlantsCodes'!$D$28,IF($P104=4,'3 PlantsCodes'!D97)))))*IF($R104=1,'3 PlantsCodes'!$D$31,IF(GE_Berlin!$R104=2,'3 PlantsCodes'!$D$32)))</f>
        <v>10.055015146377972</v>
      </c>
      <c r="BP104" s="21">
        <f>IF($O104&gt;0,VLOOKUP($C104,[1]Berlin!$AB$7:$AN$40,$O104),0)/(IF($Q104=1,'3 PlantsCodes'!$E$26,IF($Q104=3,'3 PlantsCodes'!$E$28,IF($Q104=4,'3 PlantsCodes'!$E$29,1)))*IF($R104=1,'3 PlantsCodes'!$E$31,IF($R104=2,'3 PlantsCodes'!$E$32)))</f>
        <v>0.17169238727933334</v>
      </c>
      <c r="BQ104" s="21">
        <f>VLOOKUP($C104,[1]Berlin!$AB$6:$AZ$40,$T104)</f>
        <v>7.0265315355244624</v>
      </c>
      <c r="BR104" s="21">
        <f>VLOOKUP($C104,[1]Berlin!$B$7:$Y$40,18)</f>
        <v>11.676460606061633</v>
      </c>
      <c r="BS104" s="21">
        <f>VLOOKUP($C104,[1]Berlin!$B$7:$AA$40,26)</f>
        <v>4.6519432153510403</v>
      </c>
      <c r="BT104" s="22">
        <f>IF($V104=1,-[4]AB!$E$8,0)</f>
        <v>0</v>
      </c>
      <c r="BU104" s="63" t="s">
        <v>38</v>
      </c>
    </row>
    <row r="105" spans="1:73" x14ac:dyDescent="0.25">
      <c r="A105" s="195"/>
      <c r="B105" s="18">
        <v>8</v>
      </c>
      <c r="C105" s="26">
        <f t="shared" ref="C105:W105" si="112">IF(C75="","",C75)</f>
        <v>10</v>
      </c>
      <c r="D105" s="55" t="str">
        <f t="shared" si="112"/>
        <v>o</v>
      </c>
      <c r="E105" s="55" t="str">
        <f t="shared" si="112"/>
        <v>o+</v>
      </c>
      <c r="F105" s="54" t="str">
        <f t="shared" si="112"/>
        <v>+</v>
      </c>
      <c r="G105" s="54" t="str">
        <f t="shared" si="112"/>
        <v>o</v>
      </c>
      <c r="H105" s="54">
        <f t="shared" si="112"/>
        <v>0</v>
      </c>
      <c r="I105" s="54">
        <f t="shared" si="112"/>
        <v>2</v>
      </c>
      <c r="J105" s="54">
        <f t="shared" si="112"/>
        <v>2</v>
      </c>
      <c r="K105" s="54">
        <f t="shared" si="112"/>
        <v>2</v>
      </c>
      <c r="L105" s="54">
        <f t="shared" si="112"/>
        <v>1</v>
      </c>
      <c r="M105" s="54">
        <f t="shared" si="112"/>
        <v>2221</v>
      </c>
      <c r="N105" s="54">
        <f t="shared" si="112"/>
        <v>4</v>
      </c>
      <c r="O105" s="54">
        <f t="shared" si="112"/>
        <v>0</v>
      </c>
      <c r="P105" s="54">
        <f t="shared" si="112"/>
        <v>2</v>
      </c>
      <c r="Q105" s="54">
        <f t="shared" si="112"/>
        <v>0</v>
      </c>
      <c r="R105" s="54">
        <f t="shared" si="112"/>
        <v>1</v>
      </c>
      <c r="S105" s="54" t="str">
        <f t="shared" si="112"/>
        <v>o</v>
      </c>
      <c r="T105" s="26">
        <f t="shared" si="112"/>
        <v>21</v>
      </c>
      <c r="U105" s="54">
        <f t="shared" si="112"/>
        <v>1</v>
      </c>
      <c r="V105" s="54">
        <f t="shared" si="112"/>
        <v>0</v>
      </c>
      <c r="W105" s="19" t="str">
        <f t="shared" si="112"/>
        <v/>
      </c>
      <c r="X105" s="23">
        <f>IF(X75&gt;0,VLOOKUP(X75,'[3]2020_Envelope'!$BH$6:$CR$128,26),"")</f>
        <v>7.7844110599078329</v>
      </c>
      <c r="Y105" s="23">
        <f>IF(Y75&gt;0,VLOOKUP(Y75,'[3]2020_Envelope'!$BH$6:$CR$128,26),"")</f>
        <v>88.065668817204298</v>
      </c>
      <c r="Z105" s="23">
        <f>IF(Z75&gt;0,VLOOKUP(Z75,'[3]2020_Envelope'!$BH$6:$CR$128,26),"")</f>
        <v>15.306604547768217</v>
      </c>
      <c r="AA105" s="23">
        <f>IF(AA75&gt;0,VLOOKUP(AA75,'[3]2020_Envelope'!$BH$6:$CR$128,26),"")</f>
        <v>80.94356390977444</v>
      </c>
      <c r="AB105" s="23">
        <f>IF(AB75&gt;0,VLOOKUP(AB75,'[3]2020_Envelope'!$BH$6:$CR$128,26),"")</f>
        <v>56.554012987012996</v>
      </c>
      <c r="AC105" s="23">
        <f>IF(AC75&gt;0,VLOOKUP(AC75,'[3]2020_Envelope'!$BH$6:$CR$128,26),"")</f>
        <v>57.73885714285715</v>
      </c>
      <c r="AD105" s="22" t="str">
        <f>IF(AD75&gt;0,VLOOKUP(AD75,'[3]2020_HVAC'!$EY$7:$KA$83,98),"")</f>
        <v/>
      </c>
      <c r="AE105" s="22" t="str">
        <f>IF(AE75&gt;0,VLOOKUP(AE75,'[3]2020_HVAC'!$EY$7:$KA$83,98),"")</f>
        <v/>
      </c>
      <c r="AF105" s="22" t="str">
        <f>IF(AF75&gt;0,VLOOKUP(AF75,'[3]2020_HVAC'!$EY$7:$KA$83,98),"")</f>
        <v/>
      </c>
      <c r="AG105" s="61">
        <f>VLOOKUP($C105,[2]Performance!$A$3:$K$36,6)</f>
        <v>2</v>
      </c>
      <c r="AH105" s="61">
        <f t="shared" si="103"/>
        <v>100</v>
      </c>
      <c r="AI105" s="22">
        <f>IF(AI75&gt;0,VLOOKUP(AI75,'[3]2020_HVAC'!$EY$7:$KA$83,AH105),"")</f>
        <v>20.656375638849198</v>
      </c>
      <c r="AJ105" s="22" t="str">
        <f>IF(AJ75&gt;0,VLOOKUP(AJ75,'[3]2020_HVAC'!$EY$7:$KA$83,98),"")</f>
        <v/>
      </c>
      <c r="AK105" s="22">
        <f>IF(AK75&gt;0,VLOOKUP(AK75,'[3]2020_HVAC'!$EY$7:$KA$83,98),"")</f>
        <v>107.19999999999999</v>
      </c>
      <c r="AL105" s="22">
        <f>IF(AL75&gt;0,VLOOKUP(AL75,'[3]2020_HVAC'!$EY$7:$KA$83,98),"")</f>
        <v>8.5714285714285712</v>
      </c>
      <c r="AM105" s="22">
        <f>IF(AM75&gt;0,VLOOKUP(AM75,'[3]2020_HVAC'!$EY$7:$KA$83,98),"")</f>
        <v>26.331428571428546</v>
      </c>
      <c r="AN105" s="22" t="str">
        <f>IF(AN75&gt;0,VLOOKUP(AN75,'[3]2020_HVAC'!$EY$7:$KA$83,98),"")</f>
        <v/>
      </c>
      <c r="AO105" s="14">
        <f t="shared" si="104"/>
        <v>65681.329174472383</v>
      </c>
      <c r="AP105" s="23">
        <f>IF(AP75&gt;0,VLOOKUP(AP75,'[3]2020_Envelope'!$BH$6:$CR$128,27),"")</f>
        <v>3.7668645161290319</v>
      </c>
      <c r="AQ105" s="23">
        <f>IF(AQ75&gt;0,VLOOKUP(AQ75,'[3]2020_Envelope'!$BH$6:$CR$128,27),"")</f>
        <v>28.95019278375149</v>
      </c>
      <c r="AR105" s="23">
        <f>IF(AR75&gt;0,VLOOKUP(AR75,'[3]2020_Envelope'!$BH$6:$CR$128,27),"")</f>
        <v>7.4068423532210064</v>
      </c>
      <c r="AS105" s="23">
        <f>IF(AS75&gt;0,VLOOKUP(AS75,'[3]2020_Envelope'!$BH$6:$CR$128,27),"")</f>
        <v>74.560191387559797</v>
      </c>
      <c r="AT105" s="23">
        <f>IF(AT75&gt;0,VLOOKUP(AT75,'[3]2020_Envelope'!$BH$6:$CR$128,27),"")</f>
        <v>46.884644628099174</v>
      </c>
      <c r="AU105" s="23">
        <f>IF(AU75&gt;0,VLOOKUP(AU75,'[3]2020_Envelope'!$BH$6:$CR$128,27),"")</f>
        <v>53.185454545454547</v>
      </c>
      <c r="AV105" s="22" t="str">
        <f>IF(AV75&gt;0,VLOOKUP(AV75,'[3]2020_HVAC'!$EY$7:$KA$83,101),"")</f>
        <v/>
      </c>
      <c r="AW105" s="22" t="str">
        <f>IF(AW75&gt;0,VLOOKUP(AW75,'[3]2020_HVAC'!$EY$7:$KA$83,101),"")</f>
        <v/>
      </c>
      <c r="AX105" s="22" t="str">
        <f>IF(AX75&gt;0,VLOOKUP(AX75,'[3]2020_HVAC'!$EY$7:$KA$83,101),"")</f>
        <v/>
      </c>
      <c r="AY105" s="61">
        <f>VLOOKUP($C105,[1]Performance!$A$3:$K$36,6)</f>
        <v>2</v>
      </c>
      <c r="AZ105" s="61">
        <f t="shared" si="105"/>
        <v>103</v>
      </c>
      <c r="BA105" s="22">
        <f>IF(BA75&gt;0,VLOOKUP(BA75,'[3]2020_HVAC'!$EY$7:$KA$83,AZ105),"")</f>
        <v>13.682098619292912</v>
      </c>
      <c r="BB105" s="22" t="str">
        <f>IF(BB75&gt;0,VLOOKUP(BB75,'[3]2020_HVAC'!$EY$7:$KA$83,101),"")</f>
        <v/>
      </c>
      <c r="BC105" s="22">
        <f>IF(BC75&gt;0,VLOOKUP(BC75,'[3]2020_HVAC'!$EY$7:$KA$83,101),"")</f>
        <v>107.19999999999999</v>
      </c>
      <c r="BD105" s="22">
        <f>IF(BD75&gt;0,VLOOKUP(BD75,'[3]2020_HVAC'!$EY$7:$KA$83,101),"")</f>
        <v>1.2121212121212122</v>
      </c>
      <c r="BE105" s="22">
        <f>IF(BE75&gt;0,VLOOKUP(BE75,'[3]2020_HVAC'!$EY$7:$KA$83,101),"")</f>
        <v>34.497495268511372</v>
      </c>
      <c r="BF105" s="22" t="str">
        <f>IF(BF75&gt;0,VLOOKUP(BF75,'[3]2020_HVAC'!$EY$7:$KA$83,101),"")</f>
        <v/>
      </c>
      <c r="BG105" s="14">
        <f t="shared" si="106"/>
        <v>367632.44626099913</v>
      </c>
      <c r="BH105" s="21">
        <f>IF($N105&gt;0,VLOOKUP($C105,[2]Berlin!$AB$7:$AN$40,$N105))/((IF($P105=1,'3 PlantsCodes'!$D$26,IF($P105=2,'3 PlantsCodes'!$D$27,IF($P105=3,'3 PlantsCodes'!$D$28,IF($P105=4,'3 PlantsCodes'!#REF!)))))*IF($R105=1,'3 PlantsCodes'!$D$31,IF(GE_Berlin!$R105=2,'3 PlantsCodes'!$D$32)))</f>
        <v>78.814947664672275</v>
      </c>
      <c r="BI105" s="21">
        <f>IF($O105&gt;0,VLOOKUP($C105,[2]Berlin!$AB$7:$AN$40,$O105),0)/(IF($Q105=1,'3 PlantsCodes'!$E$26,IF($Q105=3,'3 PlantsCodes'!$E$28,IF($Q105=4,'3 PlantsCodes'!$E$29,1)))*IF($R105=1,'3 PlantsCodes'!$E$31,IF($R105=2,'3 PlantsCodes'!$E$32)))</f>
        <v>0</v>
      </c>
      <c r="BJ105" s="21">
        <f>VLOOKUP($C105,[2]Berlin!$AB$6:$AZ$40,$T105)</f>
        <v>10.374436090225565</v>
      </c>
      <c r="BK105" s="21">
        <f>VLOOKUP($C105,[2]Berlin!$B$7:$Y$40,18)</f>
        <v>11.353794285713454</v>
      </c>
      <c r="BL105" s="21">
        <f>VLOOKUP($C105,[2]Berlin!$B$7:$AA$40,26)</f>
        <v>0.43243699805333335</v>
      </c>
      <c r="BM105" s="22">
        <f>IF($V105=1,-[4]SFH!$E$8,0)</f>
        <v>0</v>
      </c>
      <c r="BN105" s="63" t="s">
        <v>38</v>
      </c>
      <c r="BO105" s="21">
        <f>IF($N105&gt;0,VLOOKUP($C105,[1]Berlin!$AB$7:$AN$40,$N105))/((IF($P105=1,'3 PlantsCodes'!$D$26,IF($P105=2,'3 PlantsCodes'!$D$27,IF($P105=3,'3 PlantsCodes'!$D$28,IF($P105=4,'3 PlantsCodes'!D98)))))*IF($R105=1,'3 PlantsCodes'!$D$31,IF(GE_Berlin!$R105=2,'3 PlantsCodes'!$D$32)))</f>
        <v>75.195593242563476</v>
      </c>
      <c r="BP105" s="21">
        <f>IF($O105&gt;0,VLOOKUP($C105,[1]Berlin!$AB$7:$AN$40,$O105),0)/(IF($Q105=1,'3 PlantsCodes'!$E$26,IF($Q105=3,'3 PlantsCodes'!$E$28,IF($Q105=4,'3 PlantsCodes'!$E$29,1)))*IF($R105=1,'3 PlantsCodes'!$E$31,IF($R105=2,'3 PlantsCodes'!$E$32)))</f>
        <v>0</v>
      </c>
      <c r="BQ105" s="21">
        <f>VLOOKUP($C105,[1]Berlin!$AB$6:$AZ$40,$T105)</f>
        <v>16.456459330143542</v>
      </c>
      <c r="BR105" s="21">
        <f>VLOOKUP($C105,[1]Berlin!$B$7:$Y$40,18)</f>
        <v>11.676460606061633</v>
      </c>
      <c r="BS105" s="21">
        <f>VLOOKUP($C105,[1]Berlin!$B$7:$AA$40,26)</f>
        <v>0.3868663910376543</v>
      </c>
      <c r="BT105" s="22">
        <f>IF($V105=1,-[4]AB!$E$8,0)</f>
        <v>0</v>
      </c>
      <c r="BU105" s="63" t="s">
        <v>38</v>
      </c>
    </row>
    <row r="106" spans="1:73" x14ac:dyDescent="0.25">
      <c r="A106" s="195"/>
      <c r="B106" s="18">
        <v>9</v>
      </c>
      <c r="C106" s="26">
        <f t="shared" ref="C106:W106" si="113">IF(C76="","",C76)</f>
        <v>10</v>
      </c>
      <c r="D106" s="55" t="str">
        <f t="shared" si="113"/>
        <v>o</v>
      </c>
      <c r="E106" s="55" t="str">
        <f t="shared" si="113"/>
        <v>o+</v>
      </c>
      <c r="F106" s="54" t="str">
        <f t="shared" si="113"/>
        <v>+</v>
      </c>
      <c r="G106" s="54" t="str">
        <f t="shared" si="113"/>
        <v>o</v>
      </c>
      <c r="H106" s="54">
        <f t="shared" si="113"/>
        <v>0</v>
      </c>
      <c r="I106" s="54">
        <f t="shared" si="113"/>
        <v>2</v>
      </c>
      <c r="J106" s="54">
        <f t="shared" si="113"/>
        <v>2</v>
      </c>
      <c r="K106" s="54">
        <f t="shared" si="113"/>
        <v>2</v>
      </c>
      <c r="L106" s="54">
        <f t="shared" si="113"/>
        <v>1</v>
      </c>
      <c r="M106" s="54">
        <f t="shared" si="113"/>
        <v>2221</v>
      </c>
      <c r="N106" s="54">
        <f t="shared" si="113"/>
        <v>9</v>
      </c>
      <c r="O106" s="54">
        <f t="shared" si="113"/>
        <v>0</v>
      </c>
      <c r="P106" s="54">
        <f t="shared" si="113"/>
        <v>2</v>
      </c>
      <c r="Q106" s="54">
        <f t="shared" si="113"/>
        <v>0</v>
      </c>
      <c r="R106" s="54">
        <f t="shared" si="113"/>
        <v>1</v>
      </c>
      <c r="S106" s="54" t="str">
        <f t="shared" si="113"/>
        <v>o</v>
      </c>
      <c r="T106" s="26">
        <f t="shared" si="113"/>
        <v>24</v>
      </c>
      <c r="U106" s="54">
        <f t="shared" si="113"/>
        <v>1</v>
      </c>
      <c r="V106" s="54">
        <f t="shared" si="113"/>
        <v>0</v>
      </c>
      <c r="W106" s="19" t="str">
        <f t="shared" si="113"/>
        <v/>
      </c>
      <c r="X106" s="23">
        <f>IF(X76&gt;0,VLOOKUP(X76,'[3]2020_Envelope'!$BH$6:$CR$128,26),"")</f>
        <v>7.7844110599078329</v>
      </c>
      <c r="Y106" s="23">
        <f>IF(Y76&gt;0,VLOOKUP(Y76,'[3]2020_Envelope'!$BH$6:$CR$128,26),"")</f>
        <v>88.065668817204298</v>
      </c>
      <c r="Z106" s="23">
        <f>IF(Z76&gt;0,VLOOKUP(Z76,'[3]2020_Envelope'!$BH$6:$CR$128,26),"")</f>
        <v>15.306604547768217</v>
      </c>
      <c r="AA106" s="23">
        <f>IF(AA76&gt;0,VLOOKUP(AA76,'[3]2020_Envelope'!$BH$6:$CR$128,26),"")</f>
        <v>80.94356390977444</v>
      </c>
      <c r="AB106" s="23">
        <f>IF(AB76&gt;0,VLOOKUP(AB76,'[3]2020_Envelope'!$BH$6:$CR$128,26),"")</f>
        <v>56.554012987012996</v>
      </c>
      <c r="AC106" s="23">
        <f>IF(AC76&gt;0,VLOOKUP(AC76,'[3]2020_Envelope'!$BH$6:$CR$128,26),"")</f>
        <v>57.73885714285715</v>
      </c>
      <c r="AD106" s="22" t="str">
        <f>IF(AD76&gt;0,VLOOKUP(AD76,'[3]2020_HVAC'!$EY$7:$KA$83,98),"")</f>
        <v/>
      </c>
      <c r="AE106" s="22" t="str">
        <f>IF(AE76&gt;0,VLOOKUP(AE76,'[3]2020_HVAC'!$EY$7:$KA$83,98),"")</f>
        <v/>
      </c>
      <c r="AF106" s="22" t="str">
        <f>IF(AF76&gt;0,VLOOKUP(AF76,'[3]2020_HVAC'!$EY$7:$KA$83,98),"")</f>
        <v/>
      </c>
      <c r="AG106" s="61">
        <f>VLOOKUP($C106,[2]Performance!$A$3:$K$36,6)</f>
        <v>2</v>
      </c>
      <c r="AH106" s="61">
        <f t="shared" si="103"/>
        <v>100</v>
      </c>
      <c r="AI106" s="22" t="str">
        <f>IF(AI76&gt;0,VLOOKUP(AI76,'[3]2020_HVAC'!$EY$7:$KA$83,AH106),"")</f>
        <v/>
      </c>
      <c r="AJ106" s="22" t="str">
        <f>IF(AJ76&gt;0,VLOOKUP(AJ76,'[3]2020_HVAC'!$EY$7:$KA$83,98),"")</f>
        <v/>
      </c>
      <c r="AK106" s="22">
        <f>IF(AK76&gt;0,VLOOKUP(AK76,'[3]2020_HVAC'!$EY$7:$KA$83,98),"")</f>
        <v>107.19999999999999</v>
      </c>
      <c r="AL106" s="22">
        <f>IF(AL76&gt;0,VLOOKUP(AL76,'[3]2020_HVAC'!$EY$7:$KA$83,98),"")</f>
        <v>8.5714285714285712</v>
      </c>
      <c r="AM106" s="22">
        <f>IF(AM76&gt;0,VLOOKUP(AM76,'[3]2020_HVAC'!$EY$7:$KA$83,98),"")</f>
        <v>26.331428571428546</v>
      </c>
      <c r="AN106" s="22" t="str">
        <f>IF(AN76&gt;0,VLOOKUP(AN76,'[3]2020_HVAC'!$EY$7:$KA$83,98),"")</f>
        <v/>
      </c>
      <c r="AO106" s="14">
        <f t="shared" si="104"/>
        <v>62789.436585033487</v>
      </c>
      <c r="AP106" s="23">
        <f>IF(AP76&gt;0,VLOOKUP(AP76,'[3]2020_Envelope'!$BH$6:$CR$128,27),"")</f>
        <v>3.7668645161290319</v>
      </c>
      <c r="AQ106" s="23">
        <f>IF(AQ76&gt;0,VLOOKUP(AQ76,'[3]2020_Envelope'!$BH$6:$CR$128,27),"")</f>
        <v>28.95019278375149</v>
      </c>
      <c r="AR106" s="23">
        <f>IF(AR76&gt;0,VLOOKUP(AR76,'[3]2020_Envelope'!$BH$6:$CR$128,27),"")</f>
        <v>7.4068423532210064</v>
      </c>
      <c r="AS106" s="23">
        <f>IF(AS76&gt;0,VLOOKUP(AS76,'[3]2020_Envelope'!$BH$6:$CR$128,27),"")</f>
        <v>74.560191387559797</v>
      </c>
      <c r="AT106" s="23">
        <f>IF(AT76&gt;0,VLOOKUP(AT76,'[3]2020_Envelope'!$BH$6:$CR$128,27),"")</f>
        <v>46.884644628099174</v>
      </c>
      <c r="AU106" s="23">
        <f>IF(AU76&gt;0,VLOOKUP(AU76,'[3]2020_Envelope'!$BH$6:$CR$128,27),"")</f>
        <v>53.185454545454547</v>
      </c>
      <c r="AV106" s="22" t="str">
        <f>IF(AV76&gt;0,VLOOKUP(AV76,'[3]2020_HVAC'!$EY$7:$KA$83,101),"")</f>
        <v/>
      </c>
      <c r="AW106" s="22" t="str">
        <f>IF(AW76&gt;0,VLOOKUP(AW76,'[3]2020_HVAC'!$EY$7:$KA$83,101),"")</f>
        <v/>
      </c>
      <c r="AX106" s="22" t="str">
        <f>IF(AX76&gt;0,VLOOKUP(AX76,'[3]2020_HVAC'!$EY$7:$KA$83,101),"")</f>
        <v/>
      </c>
      <c r="AY106" s="61">
        <f>VLOOKUP($C106,[1]Performance!$A$3:$K$36,6)</f>
        <v>2</v>
      </c>
      <c r="AZ106" s="61">
        <f t="shared" si="105"/>
        <v>103</v>
      </c>
      <c r="BA106" s="22" t="str">
        <f>IF(BA76&gt;0,VLOOKUP(BA76,'[3]2020_HVAC'!$EY$7:$KA$83,AZ106),"")</f>
        <v/>
      </c>
      <c r="BB106" s="22" t="str">
        <f>IF(BB76&gt;0,VLOOKUP(BB76,'[3]2020_HVAC'!$EY$7:$KA$83,101),"")</f>
        <v/>
      </c>
      <c r="BC106" s="22">
        <f>IF(BC76&gt;0,VLOOKUP(BC76,'[3]2020_HVAC'!$EY$7:$KA$83,101),"")</f>
        <v>107.19999999999999</v>
      </c>
      <c r="BD106" s="22">
        <f>IF(BD76&gt;0,VLOOKUP(BD76,'[3]2020_HVAC'!$EY$7:$KA$83,101),"")</f>
        <v>1.2121212121212122</v>
      </c>
      <c r="BE106" s="22">
        <f>IF(BE76&gt;0,VLOOKUP(BE76,'[3]2020_HVAC'!$EY$7:$KA$83,101),"")</f>
        <v>34.497495268511372</v>
      </c>
      <c r="BF106" s="22" t="str">
        <f>IF(BF76&gt;0,VLOOKUP(BF76,'[3]2020_HVAC'!$EY$7:$KA$83,101),"")</f>
        <v/>
      </c>
      <c r="BG106" s="14">
        <f t="shared" si="106"/>
        <v>354087.16862789914</v>
      </c>
      <c r="BH106" s="21">
        <f>IF($N106&gt;0,VLOOKUP($C106,[2]Berlin!$AB$7:$AN$40,$N106))/((IF($P106=1,'3 PlantsCodes'!$D$26,IF($P106=2,'3 PlantsCodes'!$D$27,IF($P106=3,'3 PlantsCodes'!$D$28,IF($P106=4,'3 PlantsCodes'!#REF!)))))*IF($R106=1,'3 PlantsCodes'!$D$31,IF(GE_Berlin!$R106=2,'3 PlantsCodes'!$D$32)))</f>
        <v>74.874200281438647</v>
      </c>
      <c r="BI106" s="21">
        <f>IF($O106&gt;0,VLOOKUP($C106,[2]Berlin!$AB$7:$AN$40,$O106),0)/(IF($Q106=1,'3 PlantsCodes'!$E$26,IF($Q106=3,'3 PlantsCodes'!$E$28,IF($Q106=4,'3 PlantsCodes'!$E$29,1)))*IF($R106=1,'3 PlantsCodes'!$E$31,IF($R106=2,'3 PlantsCodes'!$E$32)))</f>
        <v>0</v>
      </c>
      <c r="BJ106" s="21">
        <f>VLOOKUP($C106,[2]Berlin!$AB$6:$AZ$40,$T106)</f>
        <v>9.8557142857142868</v>
      </c>
      <c r="BK106" s="21">
        <f>VLOOKUP($C106,[2]Berlin!$B$7:$Y$40,18)</f>
        <v>11.353794285713454</v>
      </c>
      <c r="BL106" s="21">
        <f>VLOOKUP($C106,[2]Berlin!$B$7:$AA$40,26)</f>
        <v>0.43243699805333335</v>
      </c>
      <c r="BM106" s="22">
        <f>IF($V106=1,-[4]SFH!$E$8,0)</f>
        <v>0</v>
      </c>
      <c r="BN106" s="63" t="s">
        <v>38</v>
      </c>
      <c r="BO106" s="21">
        <f>IF($N106&gt;0,VLOOKUP($C106,[1]Berlin!$AB$7:$AN$40,$N106))/((IF($P106=1,'3 PlantsCodes'!$D$26,IF($P106=2,'3 PlantsCodes'!$D$27,IF($P106=3,'3 PlantsCodes'!$D$28,IF($P106=4,'3 PlantsCodes'!D99)))))*IF($R106=1,'3 PlantsCodes'!$D$31,IF(GE_Berlin!$R106=2,'3 PlantsCodes'!$D$32)))</f>
        <v>71.435813580435294</v>
      </c>
      <c r="BP106" s="21">
        <f>IF($O106&gt;0,VLOOKUP($C106,[1]Berlin!$AB$7:$AN$40,$O106),0)/(IF($Q106=1,'3 PlantsCodes'!$E$26,IF($Q106=3,'3 PlantsCodes'!$E$28,IF($Q106=4,'3 PlantsCodes'!$E$29,1)))*IF($R106=1,'3 PlantsCodes'!$E$31,IF($R106=2,'3 PlantsCodes'!$E$32)))</f>
        <v>0</v>
      </c>
      <c r="BQ106" s="21">
        <f>VLOOKUP($C106,[1]Berlin!$AB$6:$AZ$40,$T106)</f>
        <v>15.633636363636363</v>
      </c>
      <c r="BR106" s="21">
        <f>VLOOKUP($C106,[1]Berlin!$B$7:$Y$40,18)</f>
        <v>11.676460606061633</v>
      </c>
      <c r="BS106" s="21">
        <f>VLOOKUP($C106,[1]Berlin!$B$7:$AA$40,26)</f>
        <v>0.3868663910376543</v>
      </c>
      <c r="BT106" s="22">
        <f>IF($V106=1,-[4]AB!$E$8,0)</f>
        <v>0</v>
      </c>
      <c r="BU106" s="63" t="s">
        <v>38</v>
      </c>
    </row>
    <row r="107" spans="1:73" x14ac:dyDescent="0.25">
      <c r="A107" s="195"/>
      <c r="B107" s="18">
        <v>10</v>
      </c>
      <c r="C107" s="26">
        <f t="shared" ref="C107:W107" si="114">IF(C77="","",C77)</f>
        <v>24</v>
      </c>
      <c r="D107" s="55" t="str">
        <f t="shared" si="114"/>
        <v>o+</v>
      </c>
      <c r="E107" s="55" t="str">
        <f t="shared" si="114"/>
        <v>+</v>
      </c>
      <c r="F107" s="54" t="str">
        <f t="shared" si="114"/>
        <v>+</v>
      </c>
      <c r="G107" s="54" t="str">
        <f t="shared" si="114"/>
        <v>o</v>
      </c>
      <c r="H107" s="54">
        <f t="shared" si="114"/>
        <v>0</v>
      </c>
      <c r="I107" s="54">
        <f t="shared" si="114"/>
        <v>3</v>
      </c>
      <c r="J107" s="54">
        <f t="shared" si="114"/>
        <v>3</v>
      </c>
      <c r="K107" s="54">
        <f t="shared" si="114"/>
        <v>2</v>
      </c>
      <c r="L107" s="54">
        <f t="shared" si="114"/>
        <v>1</v>
      </c>
      <c r="M107" s="54">
        <f t="shared" si="114"/>
        <v>3321</v>
      </c>
      <c r="N107" s="54">
        <f t="shared" si="114"/>
        <v>8</v>
      </c>
      <c r="O107" s="54">
        <f t="shared" si="114"/>
        <v>13</v>
      </c>
      <c r="P107" s="54">
        <f t="shared" si="114"/>
        <v>1</v>
      </c>
      <c r="Q107" s="54">
        <f t="shared" si="114"/>
        <v>1</v>
      </c>
      <c r="R107" s="54">
        <f t="shared" si="114"/>
        <v>2</v>
      </c>
      <c r="S107" s="54" t="str">
        <f t="shared" si="114"/>
        <v>o</v>
      </c>
      <c r="T107" s="26">
        <f t="shared" si="114"/>
        <v>23</v>
      </c>
      <c r="U107" s="54">
        <f t="shared" si="114"/>
        <v>1</v>
      </c>
      <c r="V107" s="54">
        <f t="shared" si="114"/>
        <v>0</v>
      </c>
      <c r="W107" s="19" t="str">
        <f t="shared" si="114"/>
        <v/>
      </c>
      <c r="X107" s="23">
        <f>IF(X77&gt;0,VLOOKUP(X77,'[3]2020_Envelope'!$BH$6:$CR$128,26),"")</f>
        <v>15.810710599078341</v>
      </c>
      <c r="Y107" s="23">
        <f>IF(Y77&gt;0,VLOOKUP(Y77,'[3]2020_Envelope'!$BH$6:$CR$128,26),"")</f>
        <v>101.95239999999998</v>
      </c>
      <c r="Z107" s="23">
        <f>IF(Z77&gt;0,VLOOKUP(Z77,'[3]2020_Envelope'!$BH$6:$CR$128,26),"")</f>
        <v>19.690292481743406</v>
      </c>
      <c r="AA107" s="23">
        <f>IF(AA77&gt;0,VLOOKUP(AA77,'[3]2020_Envelope'!$BH$6:$CR$128,26),"")</f>
        <v>91.644577443609023</v>
      </c>
      <c r="AB107" s="23">
        <f>IF(AB77&gt;0,VLOOKUP(AB77,'[3]2020_Envelope'!$BH$6:$CR$128,26),"")</f>
        <v>56.554012987012996</v>
      </c>
      <c r="AC107" s="23">
        <f>IF(AC77&gt;0,VLOOKUP(AC77,'[3]2020_Envelope'!$BH$6:$CR$128,26),"")</f>
        <v>57.73885714285715</v>
      </c>
      <c r="AD107" s="22" t="str">
        <f>IF(AD77&gt;0,VLOOKUP(AD77,'[3]2020_HVAC'!$EY$7:$KA$83,98),"")</f>
        <v/>
      </c>
      <c r="AE107" s="22" t="str">
        <f>IF(AE77&gt;0,VLOOKUP(AE77,'[3]2020_HVAC'!$EY$7:$KA$83,98),"")</f>
        <v/>
      </c>
      <c r="AF107" s="22" t="str">
        <f>IF(AF77&gt;0,VLOOKUP(AF77,'[3]2020_HVAC'!$EY$7:$KA$83,98),"")</f>
        <v/>
      </c>
      <c r="AG107" s="61">
        <f>VLOOKUP($C107,[2]Performance!$A$3:$K$36,6)</f>
        <v>2</v>
      </c>
      <c r="AH107" s="61">
        <f t="shared" si="103"/>
        <v>100</v>
      </c>
      <c r="AI107" s="22">
        <f>IF(AI77&gt;0,VLOOKUP(AI77,'[3]2020_HVAC'!$EY$7:$KA$83,AH107),"")</f>
        <v>67.115183987775254</v>
      </c>
      <c r="AJ107" s="22" t="str">
        <f>IF(AJ77&gt;0,VLOOKUP(AJ77,'[3]2020_HVAC'!$EY$7:$KA$83,98),"")</f>
        <v/>
      </c>
      <c r="AK107" s="22" t="str">
        <f>IF(AK77&gt;0,VLOOKUP(AK77,'[3]2020_HVAC'!$EY$7:$KA$83,98),"")</f>
        <v/>
      </c>
      <c r="AL107" s="22">
        <f>IF(AL77&gt;0,VLOOKUP(AL77,'[3]2020_HVAC'!$EY$7:$KA$83,98),"")</f>
        <v>6.7016571428571439</v>
      </c>
      <c r="AM107" s="22">
        <f>IF(AM77&gt;0,VLOOKUP(AM77,'[3]2020_HVAC'!$EY$7:$KA$83,98),"")</f>
        <v>26.331428571428546</v>
      </c>
      <c r="AN107" s="22" t="str">
        <f>IF(AN77&gt;0,VLOOKUP(AN77,'[3]2020_HVAC'!$EY$7:$KA$83,98),"")</f>
        <v/>
      </c>
      <c r="AO107" s="14">
        <f t="shared" si="104"/>
        <v>62095.476849890656</v>
      </c>
      <c r="AP107" s="23">
        <f>IF(AP77&gt;0,VLOOKUP(AP77,'[3]2020_Envelope'!$BH$6:$CR$128,27),"")</f>
        <v>7.6507784946236566</v>
      </c>
      <c r="AQ107" s="23">
        <f>IF(AQ77&gt;0,VLOOKUP(AQ77,'[3]2020_Envelope'!$BH$6:$CR$128,27),"")</f>
        <v>33.515235555555549</v>
      </c>
      <c r="AR107" s="23">
        <f>IF(AR77&gt;0,VLOOKUP(AR77,'[3]2020_Envelope'!$BH$6:$CR$128,27),"")</f>
        <v>9.5281021892181101</v>
      </c>
      <c r="AS107" s="23">
        <f>IF(AS77&gt;0,VLOOKUP(AS77,'[3]2020_Envelope'!$BH$6:$CR$128,27),"")</f>
        <v>84.417301435406685</v>
      </c>
      <c r="AT107" s="23">
        <f>IF(AT77&gt;0,VLOOKUP(AT77,'[3]2020_Envelope'!$BH$6:$CR$128,27),"")</f>
        <v>46.884644628099174</v>
      </c>
      <c r="AU107" s="23">
        <f>IF(AU77&gt;0,VLOOKUP(AU77,'[3]2020_Envelope'!$BH$6:$CR$128,27),"")</f>
        <v>53.185454545454547</v>
      </c>
      <c r="AV107" s="22" t="str">
        <f>IF(AV77&gt;0,VLOOKUP(AV77,'[3]2020_HVAC'!$EY$7:$KA$83,101),"")</f>
        <v/>
      </c>
      <c r="AW107" s="22" t="str">
        <f>IF(AW77&gt;0,VLOOKUP(AW77,'[3]2020_HVAC'!$EY$7:$KA$83,101),"")</f>
        <v/>
      </c>
      <c r="AX107" s="22" t="str">
        <f>IF(AX77&gt;0,VLOOKUP(AX77,'[3]2020_HVAC'!$EY$7:$KA$83,101),"")</f>
        <v/>
      </c>
      <c r="AY107" s="61">
        <f>VLOOKUP($C107,[1]Performance!$A$3:$K$36,6)</f>
        <v>2</v>
      </c>
      <c r="AZ107" s="61">
        <f t="shared" si="105"/>
        <v>103</v>
      </c>
      <c r="BA107" s="22">
        <f>IF(BA77&gt;0,VLOOKUP(BA77,'[3]2020_HVAC'!$EY$7:$KA$83,AZ107),"")</f>
        <v>37.047319814248354</v>
      </c>
      <c r="BB107" s="22" t="str">
        <f>IF(BB77&gt;0,VLOOKUP(BB77,'[3]2020_HVAC'!$EY$7:$KA$83,101),"")</f>
        <v/>
      </c>
      <c r="BC107" s="22" t="str">
        <f>IF(BC77&gt;0,VLOOKUP(BC77,'[3]2020_HVAC'!$EY$7:$KA$83,101),"")</f>
        <v/>
      </c>
      <c r="BD107" s="22">
        <f>IF(BD77&gt;0,VLOOKUP(BD77,'[3]2020_HVAC'!$EY$7:$KA$83,101),"")</f>
        <v>0.47385454545454547</v>
      </c>
      <c r="BE107" s="22">
        <f>IF(BE77&gt;0,VLOOKUP(BE77,'[3]2020_HVAC'!$EY$7:$KA$83,101),"")</f>
        <v>34.497495268511372</v>
      </c>
      <c r="BF107" s="22" t="str">
        <f>IF(BF77&gt;0,VLOOKUP(BF77,'[3]2020_HVAC'!$EY$7:$KA$83,101),"")</f>
        <v/>
      </c>
      <c r="BG107" s="14">
        <f t="shared" si="106"/>
        <v>304128.18461180624</v>
      </c>
      <c r="BH107" s="21">
        <f>IF($N107&gt;0,VLOOKUP($C107,[2]Berlin!$AB$7:$AN$40,$N107))/((IF($P107=1,'3 PlantsCodes'!$D$26,IF($P107=2,'3 PlantsCodes'!$D$27,IF($P107=3,'3 PlantsCodes'!$D$28,IF($P107=4,'3 PlantsCodes'!#REF!)))))*IF($R107=1,'3 PlantsCodes'!$D$31,IF(GE_Berlin!$R107=2,'3 PlantsCodes'!$D$32)))</f>
        <v>14.427094684068184</v>
      </c>
      <c r="BI107" s="21">
        <f>IF($O107&gt;0,VLOOKUP($C107,[2]Berlin!$AB$7:$AN$40,$O107),0)/(IF($Q107=1,'3 PlantsCodes'!$E$26,IF($Q107=3,'3 PlantsCodes'!$E$28,IF($Q107=4,'3 PlantsCodes'!$E$29,1)))*IF($R107=1,'3 PlantsCodes'!$E$31,IF($R107=2,'3 PlantsCodes'!$E$32)))</f>
        <v>0.59015994972525421</v>
      </c>
      <c r="BJ107" s="21">
        <f>VLOOKUP($C107,[2]Berlin!$AB$6:$AZ$40,$T107)</f>
        <v>2.7787562727200203</v>
      </c>
      <c r="BK107" s="21">
        <f>VLOOKUP($C107,[2]Berlin!$B$7:$Y$40,18)</f>
        <v>11.353794285713454</v>
      </c>
      <c r="BL107" s="21">
        <f>VLOOKUP($C107,[2]Berlin!$B$7:$AA$40,26)</f>
        <v>0.41115822010657138</v>
      </c>
      <c r="BM107" s="22">
        <f>IF($V107=1,-[4]SFH!$E$8,0)</f>
        <v>0</v>
      </c>
      <c r="BN107" s="63" t="s">
        <v>38</v>
      </c>
      <c r="BO107" s="21">
        <f>IF($N107&gt;0,VLOOKUP($C107,[1]Berlin!$AB$7:$AN$40,$N107))/((IF($P107=1,'3 PlantsCodes'!$D$26,IF($P107=2,'3 PlantsCodes'!$D$27,IF($P107=3,'3 PlantsCodes'!$D$28,IF($P107=4,'3 PlantsCodes'!D100)))))*IF($R107=1,'3 PlantsCodes'!$D$31,IF(GE_Berlin!$R107=2,'3 PlantsCodes'!$D$32)))</f>
        <v>14.518558428096604</v>
      </c>
      <c r="BP107" s="21">
        <f>IF($O107&gt;0,VLOOKUP($C107,[1]Berlin!$AB$7:$AN$40,$O107),0)/(IF($Q107=1,'3 PlantsCodes'!$E$26,IF($Q107=3,'3 PlantsCodes'!$E$28,IF($Q107=4,'3 PlantsCodes'!$E$29,1)))*IF($R107=1,'3 PlantsCodes'!$E$31,IF($R107=2,'3 PlantsCodes'!$E$32)))</f>
        <v>0.19117952647562619</v>
      </c>
      <c r="BQ107" s="21">
        <f>VLOOKUP($C107,[1]Berlin!$AB$6:$AZ$40,$T107)</f>
        <v>4.3657860078691408</v>
      </c>
      <c r="BR107" s="21">
        <f>VLOOKUP($C107,[1]Berlin!$B$7:$Y$40,18)</f>
        <v>11.676460606061633</v>
      </c>
      <c r="BS107" s="21">
        <f>VLOOKUP($C107,[1]Berlin!$B$7:$AA$40,26)</f>
        <v>0.3765454982822401</v>
      </c>
      <c r="BT107" s="22">
        <f>IF($V107=1,-[4]AB!$E$8,0)</f>
        <v>0</v>
      </c>
      <c r="BU107" s="63" t="s">
        <v>38</v>
      </c>
    </row>
    <row r="108" spans="1:73" x14ac:dyDescent="0.25">
      <c r="A108" s="195"/>
      <c r="B108" s="18">
        <v>11</v>
      </c>
      <c r="C108" s="26">
        <f t="shared" ref="C108:W108" si="115">IF(C78="","",C78)</f>
        <v>32</v>
      </c>
      <c r="D108" s="55" t="str">
        <f t="shared" si="115"/>
        <v>+</v>
      </c>
      <c r="E108" s="55" t="str">
        <f t="shared" si="115"/>
        <v>+</v>
      </c>
      <c r="F108" s="54" t="str">
        <f t="shared" si="115"/>
        <v>+</v>
      </c>
      <c r="G108" s="54" t="str">
        <f t="shared" si="115"/>
        <v>o</v>
      </c>
      <c r="H108" s="54">
        <f t="shared" si="115"/>
        <v>0</v>
      </c>
      <c r="I108" s="54">
        <f t="shared" si="115"/>
        <v>4</v>
      </c>
      <c r="J108" s="54">
        <f t="shared" si="115"/>
        <v>3</v>
      </c>
      <c r="K108" s="54">
        <f t="shared" si="115"/>
        <v>2</v>
      </c>
      <c r="L108" s="54">
        <f t="shared" si="115"/>
        <v>1</v>
      </c>
      <c r="M108" s="54">
        <f t="shared" si="115"/>
        <v>4321</v>
      </c>
      <c r="N108" s="54">
        <f t="shared" si="115"/>
        <v>8</v>
      </c>
      <c r="O108" s="54">
        <f t="shared" si="115"/>
        <v>13</v>
      </c>
      <c r="P108" s="54">
        <f t="shared" si="115"/>
        <v>1</v>
      </c>
      <c r="Q108" s="54">
        <f t="shared" si="115"/>
        <v>1</v>
      </c>
      <c r="R108" s="54">
        <f t="shared" si="115"/>
        <v>2</v>
      </c>
      <c r="S108" s="54" t="str">
        <f t="shared" si="115"/>
        <v>o</v>
      </c>
      <c r="T108" s="26">
        <f t="shared" si="115"/>
        <v>23</v>
      </c>
      <c r="U108" s="54">
        <f t="shared" si="115"/>
        <v>1</v>
      </c>
      <c r="V108" s="54">
        <f t="shared" si="115"/>
        <v>0</v>
      </c>
      <c r="W108" s="19" t="str">
        <f t="shared" si="115"/>
        <v/>
      </c>
      <c r="X108" s="23">
        <f>IF(X78&gt;0,VLOOKUP(X78,'[3]2020_Envelope'!$BH$6:$CR$128,26),"")</f>
        <v>23.83701013824885</v>
      </c>
      <c r="Y108" s="23">
        <f>IF(Y78&gt;0,VLOOKUP(Y78,'[3]2020_Envelope'!$BH$6:$CR$128,26),"")</f>
        <v>115.83913118279567</v>
      </c>
      <c r="Z108" s="23">
        <f>IF(Z78&gt;0,VLOOKUP(Z78,'[3]2020_Envelope'!$BH$6:$CR$128,26),"")</f>
        <v>27.566409474440764</v>
      </c>
      <c r="AA108" s="23">
        <f>IF(AA78&gt;0,VLOOKUP(AA78,'[3]2020_Envelope'!$BH$6:$CR$128,26),"")</f>
        <v>91.644577443609023</v>
      </c>
      <c r="AB108" s="23">
        <f>IF(AB78&gt;0,VLOOKUP(AB78,'[3]2020_Envelope'!$BH$6:$CR$128,26),"")</f>
        <v>56.554012987012996</v>
      </c>
      <c r="AC108" s="23">
        <f>IF(AC78&gt;0,VLOOKUP(AC78,'[3]2020_Envelope'!$BH$6:$CR$128,26),"")</f>
        <v>57.73885714285715</v>
      </c>
      <c r="AD108" s="22" t="str">
        <f>IF(AD78&gt;0,VLOOKUP(AD78,'[3]2020_HVAC'!$EY$7:$KA$83,98),"")</f>
        <v/>
      </c>
      <c r="AE108" s="22" t="str">
        <f>IF(AE78&gt;0,VLOOKUP(AE78,'[3]2020_HVAC'!$EY$7:$KA$83,98),"")</f>
        <v/>
      </c>
      <c r="AF108" s="22" t="str">
        <f>IF(AF78&gt;0,VLOOKUP(AF78,'[3]2020_HVAC'!$EY$7:$KA$83,98),"")</f>
        <v/>
      </c>
      <c r="AG108" s="61">
        <f>VLOOKUP($C108,[2]Performance!$A$3:$K$36,6)</f>
        <v>2</v>
      </c>
      <c r="AH108" s="61">
        <f t="shared" si="103"/>
        <v>100</v>
      </c>
      <c r="AI108" s="22">
        <f>IF(AI78&gt;0,VLOOKUP(AI78,'[3]2020_HVAC'!$EY$7:$KA$83,AH108),"")</f>
        <v>67.115183987775254</v>
      </c>
      <c r="AJ108" s="22" t="str">
        <f>IF(AJ78&gt;0,VLOOKUP(AJ78,'[3]2020_HVAC'!$EY$7:$KA$83,98),"")</f>
        <v/>
      </c>
      <c r="AK108" s="22" t="str">
        <f>IF(AK78&gt;0,VLOOKUP(AK78,'[3]2020_HVAC'!$EY$7:$KA$83,98),"")</f>
        <v/>
      </c>
      <c r="AL108" s="22">
        <f>IF(AL78&gt;0,VLOOKUP(AL78,'[3]2020_HVAC'!$EY$7:$KA$83,98),"")</f>
        <v>6.7016571428571439</v>
      </c>
      <c r="AM108" s="22">
        <f>IF(AM78&gt;0,VLOOKUP(AM78,'[3]2020_HVAC'!$EY$7:$KA$83,98),"")</f>
        <v>26.331428571428546</v>
      </c>
      <c r="AN108" s="22" t="str">
        <f>IF(AN78&gt;0,VLOOKUP(AN78,'[3]2020_HVAC'!$EY$7:$KA$83,98),"")</f>
        <v/>
      </c>
      <c r="AO108" s="14">
        <f t="shared" si="104"/>
        <v>66265.957529943553</v>
      </c>
      <c r="AP108" s="23">
        <f>IF(AP78&gt;0,VLOOKUP(AP78,'[3]2020_Envelope'!$BH$6:$CR$128,27),"")</f>
        <v>11.534692473118282</v>
      </c>
      <c r="AQ108" s="23">
        <f>IF(AQ78&gt;0,VLOOKUP(AQ78,'[3]2020_Envelope'!$BH$6:$CR$128,27),"")</f>
        <v>38.080278327359608</v>
      </c>
      <c r="AR108" s="23">
        <f>IF(AR78&gt;0,VLOOKUP(AR78,'[3]2020_Envelope'!$BH$6:$CR$128,27),"")</f>
        <v>13.339343064905353</v>
      </c>
      <c r="AS108" s="23">
        <f>IF(AS78&gt;0,VLOOKUP(AS78,'[3]2020_Envelope'!$BH$6:$CR$128,27),"")</f>
        <v>84.417301435406685</v>
      </c>
      <c r="AT108" s="23">
        <f>IF(AT78&gt;0,VLOOKUP(AT78,'[3]2020_Envelope'!$BH$6:$CR$128,27),"")</f>
        <v>46.884644628099174</v>
      </c>
      <c r="AU108" s="23">
        <f>IF(AU78&gt;0,VLOOKUP(AU78,'[3]2020_Envelope'!$BH$6:$CR$128,27),"")</f>
        <v>53.185454545454547</v>
      </c>
      <c r="AV108" s="22" t="str">
        <f>IF(AV78&gt;0,VLOOKUP(AV78,'[3]2020_HVAC'!$EY$7:$KA$83,101),"")</f>
        <v/>
      </c>
      <c r="AW108" s="22" t="str">
        <f>IF(AW78&gt;0,VLOOKUP(AW78,'[3]2020_HVAC'!$EY$7:$KA$83,101),"")</f>
        <v/>
      </c>
      <c r="AX108" s="22" t="str">
        <f>IF(AX78&gt;0,VLOOKUP(AX78,'[3]2020_HVAC'!$EY$7:$KA$83,101),"")</f>
        <v/>
      </c>
      <c r="AY108" s="61">
        <f>VLOOKUP($C108,[1]Performance!$A$3:$K$36,6)</f>
        <v>2</v>
      </c>
      <c r="AZ108" s="61">
        <f t="shared" si="105"/>
        <v>103</v>
      </c>
      <c r="BA108" s="22">
        <f>IF(BA78&gt;0,VLOOKUP(BA78,'[3]2020_HVAC'!$EY$7:$KA$83,AZ108),"")</f>
        <v>37.047319814248354</v>
      </c>
      <c r="BB108" s="22" t="str">
        <f>IF(BB78&gt;0,VLOOKUP(BB78,'[3]2020_HVAC'!$EY$7:$KA$83,101),"")</f>
        <v/>
      </c>
      <c r="BC108" s="22" t="str">
        <f>IF(BC78&gt;0,VLOOKUP(BC78,'[3]2020_HVAC'!$EY$7:$KA$83,101),"")</f>
        <v/>
      </c>
      <c r="BD108" s="22">
        <f>IF(BD78&gt;0,VLOOKUP(BD78,'[3]2020_HVAC'!$EY$7:$KA$83,101),"")</f>
        <v>0.47385454545454547</v>
      </c>
      <c r="BE108" s="22">
        <f>IF(BE78&gt;0,VLOOKUP(BE78,'[3]2020_HVAC'!$EY$7:$KA$83,101),"")</f>
        <v>34.497495268511372</v>
      </c>
      <c r="BF108" s="22" t="str">
        <f>IF(BF78&gt;0,VLOOKUP(BF78,'[3]2020_HVAC'!$EY$7:$KA$83,101),"")</f>
        <v/>
      </c>
      <c r="BG108" s="14">
        <f t="shared" si="106"/>
        <v>316265.78026153235</v>
      </c>
      <c r="BH108" s="21">
        <f>IF($N108&gt;0,VLOOKUP($C108,[2]Berlin!$AB$7:$AN$40,$N108))/((IF($P108=1,'3 PlantsCodes'!$D$26,IF($P108=2,'3 PlantsCodes'!$D$27,IF($P108=3,'3 PlantsCodes'!$D$28,IF($P108=4,'3 PlantsCodes'!#REF!)))))*IF($R108=1,'3 PlantsCodes'!$D$31,IF(GE_Berlin!$R108=2,'3 PlantsCodes'!$D$32)))</f>
        <v>12.857316958195574</v>
      </c>
      <c r="BI108" s="21">
        <f>IF($O108&gt;0,VLOOKUP($C108,[2]Berlin!$AB$7:$AN$40,$O108),0)/(IF($Q108=1,'3 PlantsCodes'!$E$26,IF($Q108=3,'3 PlantsCodes'!$E$28,IF($Q108=4,'3 PlantsCodes'!$E$29,1)))*IF($R108=1,'3 PlantsCodes'!$E$31,IF($R108=2,'3 PlantsCodes'!$E$32)))</f>
        <v>0.61512033420846945</v>
      </c>
      <c r="BJ108" s="21">
        <f>VLOOKUP($C108,[2]Berlin!$AB$6:$AZ$40,$T108)</f>
        <v>2.7847487206989014</v>
      </c>
      <c r="BK108" s="21">
        <f>VLOOKUP($C108,[2]Berlin!$B$7:$Y$40,18)</f>
        <v>11.353794285713454</v>
      </c>
      <c r="BL108" s="21">
        <f>VLOOKUP($C108,[2]Berlin!$B$7:$AA$40,26)</f>
        <v>0.40279438535474998</v>
      </c>
      <c r="BM108" s="22">
        <f>IF($V108=1,-[4]SFH!$E$8,0)</f>
        <v>0</v>
      </c>
      <c r="BN108" s="63" t="s">
        <v>38</v>
      </c>
      <c r="BO108" s="21">
        <f>IF($N108&gt;0,VLOOKUP($C108,[1]Berlin!$AB$7:$AN$40,$N108))/((IF($P108=1,'3 PlantsCodes'!$D$26,IF($P108=2,'3 PlantsCodes'!$D$27,IF($P108=3,'3 PlantsCodes'!$D$28,IF($P108=4,'3 PlantsCodes'!D101)))))*IF($R108=1,'3 PlantsCodes'!$D$31,IF(GE_Berlin!$R108=2,'3 PlantsCodes'!$D$32)))</f>
        <v>13.580682140622704</v>
      </c>
      <c r="BP108" s="21">
        <f>IF($O108&gt;0,VLOOKUP($C108,[1]Berlin!$AB$7:$AN$40,$O108),0)/(IF($Q108=1,'3 PlantsCodes'!$E$26,IF($Q108=3,'3 PlantsCodes'!$E$28,IF($Q108=4,'3 PlantsCodes'!$E$29,1)))*IF($R108=1,'3 PlantsCodes'!$E$31,IF($R108=2,'3 PlantsCodes'!$E$32)))</f>
        <v>0.19213305780790615</v>
      </c>
      <c r="BQ108" s="21">
        <f>VLOOKUP($C108,[1]Berlin!$AB$6:$AZ$40,$T108)</f>
        <v>4.3768755500278864</v>
      </c>
      <c r="BR108" s="21">
        <f>VLOOKUP($C108,[1]Berlin!$B$7:$Y$40,18)</f>
        <v>11.676460606061633</v>
      </c>
      <c r="BS108" s="21">
        <f>VLOOKUP($C108,[1]Berlin!$B$7:$AA$40,26)</f>
        <v>0.37296765586406289</v>
      </c>
      <c r="BT108" s="22">
        <f>IF($V108=1,-[4]AB!$E$8,0)</f>
        <v>0</v>
      </c>
      <c r="BU108" s="63" t="s">
        <v>38</v>
      </c>
    </row>
    <row r="109" spans="1:73" x14ac:dyDescent="0.25">
      <c r="A109" s="195"/>
      <c r="B109" s="18">
        <v>12</v>
      </c>
      <c r="C109" s="26">
        <f t="shared" ref="C109:W109" si="116">IF(C79="","",C79)</f>
        <v>26</v>
      </c>
      <c r="D109" s="55" t="str">
        <f t="shared" si="116"/>
        <v>o+</v>
      </c>
      <c r="E109" s="55" t="str">
        <f t="shared" si="116"/>
        <v>+</v>
      </c>
      <c r="F109" s="54" t="str">
        <f t="shared" si="116"/>
        <v>+</v>
      </c>
      <c r="G109" s="54" t="str">
        <f t="shared" si="116"/>
        <v>o</v>
      </c>
      <c r="H109" s="54">
        <f t="shared" si="116"/>
        <v>1</v>
      </c>
      <c r="I109" s="54">
        <f t="shared" si="116"/>
        <v>3</v>
      </c>
      <c r="J109" s="54">
        <f t="shared" si="116"/>
        <v>3</v>
      </c>
      <c r="K109" s="54">
        <f t="shared" si="116"/>
        <v>2</v>
      </c>
      <c r="L109" s="54">
        <f t="shared" si="116"/>
        <v>2</v>
      </c>
      <c r="M109" s="54">
        <f t="shared" si="116"/>
        <v>3322</v>
      </c>
      <c r="N109" s="54">
        <f t="shared" si="116"/>
        <v>8</v>
      </c>
      <c r="O109" s="54">
        <f t="shared" si="116"/>
        <v>13</v>
      </c>
      <c r="P109" s="54">
        <f t="shared" si="116"/>
        <v>1</v>
      </c>
      <c r="Q109" s="54">
        <f t="shared" si="116"/>
        <v>1</v>
      </c>
      <c r="R109" s="54">
        <f t="shared" si="116"/>
        <v>2</v>
      </c>
      <c r="S109" s="54" t="str">
        <f t="shared" si="116"/>
        <v>o</v>
      </c>
      <c r="T109" s="26">
        <f t="shared" si="116"/>
        <v>23</v>
      </c>
      <c r="U109" s="54">
        <f t="shared" si="116"/>
        <v>1</v>
      </c>
      <c r="V109" s="54">
        <f t="shared" si="116"/>
        <v>0</v>
      </c>
      <c r="W109" s="19" t="str">
        <f t="shared" si="116"/>
        <v/>
      </c>
      <c r="X109" s="23">
        <f>IF(X79&gt;0,VLOOKUP(X79,'[3]2020_Envelope'!$BH$6:$CR$128,26),"")</f>
        <v>15.810710599078341</v>
      </c>
      <c r="Y109" s="23">
        <f>IF(Y79&gt;0,VLOOKUP(Y79,'[3]2020_Envelope'!$BH$6:$CR$128,26),"")</f>
        <v>101.95239999999998</v>
      </c>
      <c r="Z109" s="23">
        <f>IF(Z79&gt;0,VLOOKUP(Z79,'[3]2020_Envelope'!$BH$6:$CR$128,26),"")</f>
        <v>19.690292481743406</v>
      </c>
      <c r="AA109" s="23">
        <f>IF(AA79&gt;0,VLOOKUP(AA79,'[3]2020_Envelope'!$BH$6:$CR$128,26),"")</f>
        <v>91.644577443609023</v>
      </c>
      <c r="AB109" s="23">
        <f>IF(AB79&gt;0,VLOOKUP(AB79,'[3]2020_Envelope'!$BH$6:$CR$128,26),"")</f>
        <v>56.554012987012996</v>
      </c>
      <c r="AC109" s="23">
        <f>IF(AC79&gt;0,VLOOKUP(AC79,'[3]2020_Envelope'!$BH$6:$CR$128,26),"")</f>
        <v>57.73885714285715</v>
      </c>
      <c r="AD109" s="22" t="str">
        <f>IF(AD79&gt;0,VLOOKUP(AD79,'[3]2020_HVAC'!$EY$7:$KA$83,98),"")</f>
        <v/>
      </c>
      <c r="AE109" s="22">
        <f>IF(AE79&gt;0,VLOOKUP(AE79,'[3]2020_HVAC'!$EY$7:$KA$83,98),"")</f>
        <v>11.760000000000002</v>
      </c>
      <c r="AF109" s="22" t="str">
        <f>IF(AF79&gt;0,VLOOKUP(AF79,'[3]2020_HVAC'!$EY$7:$KA$83,98),"")</f>
        <v/>
      </c>
      <c r="AG109" s="61">
        <f>VLOOKUP($C109,[2]Performance!$A$3:$K$36,6)</f>
        <v>2</v>
      </c>
      <c r="AH109" s="61">
        <f t="shared" si="103"/>
        <v>100</v>
      </c>
      <c r="AI109" s="22">
        <f>IF(AI79&gt;0,VLOOKUP(AI79,'[3]2020_HVAC'!$EY$7:$KA$83,AH109),"")</f>
        <v>67.115183987775254</v>
      </c>
      <c r="AJ109" s="22" t="str">
        <f>IF(AJ79&gt;0,VLOOKUP(AJ79,'[3]2020_HVAC'!$EY$7:$KA$83,98),"")</f>
        <v/>
      </c>
      <c r="AK109" s="22" t="str">
        <f>IF(AK79&gt;0,VLOOKUP(AK79,'[3]2020_HVAC'!$EY$7:$KA$83,98),"")</f>
        <v/>
      </c>
      <c r="AL109" s="22">
        <f>IF(AL79&gt;0,VLOOKUP(AL79,'[3]2020_HVAC'!$EY$7:$KA$83,98),"")</f>
        <v>6.7016571428571439</v>
      </c>
      <c r="AM109" s="22">
        <f>IF(AM79&gt;0,VLOOKUP(AM79,'[3]2020_HVAC'!$EY$7:$KA$83,98),"")</f>
        <v>26.331428571428546</v>
      </c>
      <c r="AN109" s="22" t="str">
        <f>IF(AN79&gt;0,VLOOKUP(AN79,'[3]2020_HVAC'!$EY$7:$KA$83,98),"")</f>
        <v/>
      </c>
      <c r="AO109" s="14">
        <f t="shared" si="104"/>
        <v>63741.87684989065</v>
      </c>
      <c r="AP109" s="23">
        <f>IF(AP79&gt;0,VLOOKUP(AP79,'[3]2020_Envelope'!$BH$6:$CR$128,27),"")</f>
        <v>7.6507784946236566</v>
      </c>
      <c r="AQ109" s="23">
        <f>IF(AQ79&gt;0,VLOOKUP(AQ79,'[3]2020_Envelope'!$BH$6:$CR$128,27),"")</f>
        <v>33.515235555555549</v>
      </c>
      <c r="AR109" s="23">
        <f>IF(AR79&gt;0,VLOOKUP(AR79,'[3]2020_Envelope'!$BH$6:$CR$128,27),"")</f>
        <v>9.5281021892181101</v>
      </c>
      <c r="AS109" s="23">
        <f>IF(AS79&gt;0,VLOOKUP(AS79,'[3]2020_Envelope'!$BH$6:$CR$128,27),"")</f>
        <v>84.417301435406685</v>
      </c>
      <c r="AT109" s="23">
        <f>IF(AT79&gt;0,VLOOKUP(AT79,'[3]2020_Envelope'!$BH$6:$CR$128,27),"")</f>
        <v>46.884644628099174</v>
      </c>
      <c r="AU109" s="23">
        <f>IF(AU79&gt;0,VLOOKUP(AU79,'[3]2020_Envelope'!$BH$6:$CR$128,27),"")</f>
        <v>53.185454545454547</v>
      </c>
      <c r="AV109" s="22" t="str">
        <f>IF(AV79&gt;0,VLOOKUP(AV79,'[3]2020_HVAC'!$EY$7:$KA$83,101),"")</f>
        <v/>
      </c>
      <c r="AW109" s="22">
        <f>IF(AW79&gt;0,VLOOKUP(AW79,'[3]2020_HVAC'!$EY$7:$KA$83,101),"")</f>
        <v>13.235345454545454</v>
      </c>
      <c r="AX109" s="22" t="str">
        <f>IF(AX79&gt;0,VLOOKUP(AX79,'[3]2020_HVAC'!$EY$7:$KA$83,101),"")</f>
        <v/>
      </c>
      <c r="AY109" s="61">
        <f>VLOOKUP($C109,[1]Performance!$A$3:$K$36,6)</f>
        <v>2</v>
      </c>
      <c r="AZ109" s="61">
        <f t="shared" si="105"/>
        <v>103</v>
      </c>
      <c r="BA109" s="22">
        <f>IF(BA79&gt;0,VLOOKUP(BA79,'[3]2020_HVAC'!$EY$7:$KA$83,AZ109),"")</f>
        <v>37.047319814248354</v>
      </c>
      <c r="BB109" s="22" t="str">
        <f>IF(BB79&gt;0,VLOOKUP(BB79,'[3]2020_HVAC'!$EY$7:$KA$83,101),"")</f>
        <v/>
      </c>
      <c r="BC109" s="22" t="str">
        <f>IF(BC79&gt;0,VLOOKUP(BC79,'[3]2020_HVAC'!$EY$7:$KA$83,101),"")</f>
        <v/>
      </c>
      <c r="BD109" s="22">
        <f>IF(BD79&gt;0,VLOOKUP(BD79,'[3]2020_HVAC'!$EY$7:$KA$83,101),"")</f>
        <v>0.47385454545454547</v>
      </c>
      <c r="BE109" s="22">
        <f>IF(BE79&gt;0,VLOOKUP(BE79,'[3]2020_HVAC'!$EY$7:$KA$83,101),"")</f>
        <v>34.497495268511372</v>
      </c>
      <c r="BF109" s="22" t="str">
        <f>IF(BF79&gt;0,VLOOKUP(BF79,'[3]2020_HVAC'!$EY$7:$KA$83,101),"")</f>
        <v/>
      </c>
      <c r="BG109" s="14">
        <f t="shared" si="106"/>
        <v>317231.17661180627</v>
      </c>
      <c r="BH109" s="21">
        <f>IF($N109&gt;0,VLOOKUP($C109,[2]Berlin!$AB$7:$AN$40,$N109))/((IF($P109=1,'3 PlantsCodes'!$D$26,IF($P109=2,'3 PlantsCodes'!$D$27,IF($P109=3,'3 PlantsCodes'!$D$28,IF($P109=4,'3 PlantsCodes'!#REF!)))))*IF($R109=1,'3 PlantsCodes'!$D$31,IF(GE_Berlin!$R109=2,'3 PlantsCodes'!$D$32)))</f>
        <v>10.26238843145741</v>
      </c>
      <c r="BI109" s="21">
        <f>IF($O109&gt;0,VLOOKUP($C109,[2]Berlin!$AB$7:$AN$40,$O109),0)/(IF($Q109=1,'3 PlantsCodes'!$E$26,IF($Q109=3,'3 PlantsCodes'!$E$28,IF($Q109=4,'3 PlantsCodes'!$E$29,1)))*IF($R109=1,'3 PlantsCodes'!$E$31,IF($R109=2,'3 PlantsCodes'!$E$32)))</f>
        <v>0.58711042218379073</v>
      </c>
      <c r="BJ109" s="21">
        <f>VLOOKUP($C109,[2]Berlin!$AB$6:$AZ$40,$T109)</f>
        <v>2.847751356280225</v>
      </c>
      <c r="BK109" s="21">
        <f>VLOOKUP($C109,[2]Berlin!$B$7:$Y$40,18)</f>
        <v>11.353794285713454</v>
      </c>
      <c r="BL109" s="21">
        <f>VLOOKUP($C109,[2]Berlin!$B$7:$AA$40,26)</f>
        <v>4.8299080064050823</v>
      </c>
      <c r="BM109" s="22">
        <f>IF($V109=1,-[4]SFH!$E$8,0)</f>
        <v>0</v>
      </c>
      <c r="BN109" s="63" t="s">
        <v>38</v>
      </c>
      <c r="BO109" s="21">
        <f>IF($N109&gt;0,VLOOKUP($C109,[1]Berlin!$AB$7:$AN$40,$N109))/((IF($P109=1,'3 PlantsCodes'!$D$26,IF($P109=2,'3 PlantsCodes'!$D$27,IF($P109=3,'3 PlantsCodes'!$D$28,IF($P109=4,'3 PlantsCodes'!D102)))))*IF($R109=1,'3 PlantsCodes'!$D$31,IF(GE_Berlin!$R109=2,'3 PlantsCodes'!$D$32)))</f>
        <v>10.755551737092274</v>
      </c>
      <c r="BP109" s="21">
        <f>IF($O109&gt;0,VLOOKUP($C109,[1]Berlin!$AB$7:$AN$40,$O109),0)/(IF($Q109=1,'3 PlantsCodes'!$E$26,IF($Q109=3,'3 PlantsCodes'!$E$28,IF($Q109=4,'3 PlantsCodes'!$E$29,1)))*IF($R109=1,'3 PlantsCodes'!$E$31,IF($R109=2,'3 PlantsCodes'!$E$32)))</f>
        <v>0.17071327471093387</v>
      </c>
      <c r="BQ109" s="21">
        <f>VLOOKUP($C109,[1]Berlin!$AB$6:$AZ$40,$T109)</f>
        <v>4.4958921988883214</v>
      </c>
      <c r="BR109" s="21">
        <f>VLOOKUP($C109,[1]Berlin!$B$7:$Y$40,18)</f>
        <v>11.676460606061633</v>
      </c>
      <c r="BS109" s="21">
        <f>VLOOKUP($C109,[1]Berlin!$B$7:$AA$40,26)</f>
        <v>4.6554504570490911</v>
      </c>
      <c r="BT109" s="22">
        <f>IF($V109=1,-[4]AB!$E$8,0)</f>
        <v>0</v>
      </c>
      <c r="BU109" s="63" t="s">
        <v>38</v>
      </c>
    </row>
    <row r="110" spans="1:73" x14ac:dyDescent="0.25">
      <c r="A110" s="195"/>
      <c r="B110" s="18">
        <v>13</v>
      </c>
      <c r="C110" s="26">
        <f t="shared" ref="C110:W110" si="117">IF(C80="","",C80)</f>
        <v>34</v>
      </c>
      <c r="D110" s="55" t="str">
        <f t="shared" si="117"/>
        <v>+</v>
      </c>
      <c r="E110" s="55" t="str">
        <f t="shared" si="117"/>
        <v>+</v>
      </c>
      <c r="F110" s="54" t="str">
        <f t="shared" si="117"/>
        <v>+</v>
      </c>
      <c r="G110" s="54" t="str">
        <f t="shared" si="117"/>
        <v>o</v>
      </c>
      <c r="H110" s="54">
        <f t="shared" si="117"/>
        <v>1</v>
      </c>
      <c r="I110" s="54">
        <f t="shared" si="117"/>
        <v>4</v>
      </c>
      <c r="J110" s="54">
        <f t="shared" si="117"/>
        <v>3</v>
      </c>
      <c r="K110" s="54">
        <f t="shared" si="117"/>
        <v>2</v>
      </c>
      <c r="L110" s="54">
        <f t="shared" si="117"/>
        <v>2</v>
      </c>
      <c r="M110" s="54">
        <f t="shared" si="117"/>
        <v>4322</v>
      </c>
      <c r="N110" s="54">
        <f t="shared" si="117"/>
        <v>8</v>
      </c>
      <c r="O110" s="54">
        <f t="shared" si="117"/>
        <v>13</v>
      </c>
      <c r="P110" s="54">
        <f t="shared" si="117"/>
        <v>1</v>
      </c>
      <c r="Q110" s="54">
        <f t="shared" si="117"/>
        <v>1</v>
      </c>
      <c r="R110" s="54">
        <f t="shared" si="117"/>
        <v>2</v>
      </c>
      <c r="S110" s="54" t="str">
        <f t="shared" si="117"/>
        <v>o</v>
      </c>
      <c r="T110" s="26">
        <f t="shared" si="117"/>
        <v>23</v>
      </c>
      <c r="U110" s="54">
        <f t="shared" si="117"/>
        <v>1</v>
      </c>
      <c r="V110" s="54">
        <f t="shared" si="117"/>
        <v>0</v>
      </c>
      <c r="W110" s="19" t="str">
        <f t="shared" si="117"/>
        <v/>
      </c>
      <c r="X110" s="23">
        <f>IF(X80&gt;0,VLOOKUP(X80,'[3]2020_Envelope'!$BH$6:$CR$128,26),"")</f>
        <v>23.83701013824885</v>
      </c>
      <c r="Y110" s="23">
        <f>IF(Y80&gt;0,VLOOKUP(Y80,'[3]2020_Envelope'!$BH$6:$CR$128,26),"")</f>
        <v>115.83913118279567</v>
      </c>
      <c r="Z110" s="23">
        <f>IF(Z80&gt;0,VLOOKUP(Z80,'[3]2020_Envelope'!$BH$6:$CR$128,26),"")</f>
        <v>27.566409474440764</v>
      </c>
      <c r="AA110" s="23">
        <f>IF(AA80&gt;0,VLOOKUP(AA80,'[3]2020_Envelope'!$BH$6:$CR$128,26),"")</f>
        <v>91.644577443609023</v>
      </c>
      <c r="AB110" s="23">
        <f>IF(AB80&gt;0,VLOOKUP(AB80,'[3]2020_Envelope'!$BH$6:$CR$128,26),"")</f>
        <v>56.554012987012996</v>
      </c>
      <c r="AC110" s="23">
        <f>IF(AC80&gt;0,VLOOKUP(AC80,'[3]2020_Envelope'!$BH$6:$CR$128,26),"")</f>
        <v>57.73885714285715</v>
      </c>
      <c r="AD110" s="22" t="str">
        <f>IF(AD80&gt;0,VLOOKUP(AD80,'[3]2020_HVAC'!$EY$7:$KA$83,98),"")</f>
        <v/>
      </c>
      <c r="AE110" s="22">
        <f>IF(AE80&gt;0,VLOOKUP(AE80,'[3]2020_HVAC'!$EY$7:$KA$83,98),"")</f>
        <v>11.760000000000002</v>
      </c>
      <c r="AF110" s="22" t="str">
        <f>IF(AF80&gt;0,VLOOKUP(AF80,'[3]2020_HVAC'!$EY$7:$KA$83,98),"")</f>
        <v/>
      </c>
      <c r="AG110" s="61">
        <f>VLOOKUP($C110,[2]Performance!$A$3:$K$36,6)</f>
        <v>2</v>
      </c>
      <c r="AH110" s="61">
        <f t="shared" si="103"/>
        <v>100</v>
      </c>
      <c r="AI110" s="22">
        <f>IF(AI80&gt;0,VLOOKUP(AI80,'[3]2020_HVAC'!$EY$7:$KA$83,AH110),"")</f>
        <v>67.115183987775254</v>
      </c>
      <c r="AJ110" s="22" t="str">
        <f>IF(AJ80&gt;0,VLOOKUP(AJ80,'[3]2020_HVAC'!$EY$7:$KA$83,98),"")</f>
        <v/>
      </c>
      <c r="AK110" s="22" t="str">
        <f>IF(AK80&gt;0,VLOOKUP(AK80,'[3]2020_HVAC'!$EY$7:$KA$83,98),"")</f>
        <v/>
      </c>
      <c r="AL110" s="22">
        <f>IF(AL80&gt;0,VLOOKUP(AL80,'[3]2020_HVAC'!$EY$7:$KA$83,98),"")</f>
        <v>6.7016571428571439</v>
      </c>
      <c r="AM110" s="22">
        <f>IF(AM80&gt;0,VLOOKUP(AM80,'[3]2020_HVAC'!$EY$7:$KA$83,98),"")</f>
        <v>26.331428571428546</v>
      </c>
      <c r="AN110" s="22" t="str">
        <f>IF(AN80&gt;0,VLOOKUP(AN80,'[3]2020_HVAC'!$EY$7:$KA$83,98),"")</f>
        <v/>
      </c>
      <c r="AO110" s="14">
        <f t="shared" si="104"/>
        <v>67912.357529943547</v>
      </c>
      <c r="AP110" s="23">
        <f>IF(AP80&gt;0,VLOOKUP(AP80,'[3]2020_Envelope'!$BH$6:$CR$128,27),"")</f>
        <v>11.534692473118282</v>
      </c>
      <c r="AQ110" s="23">
        <f>IF(AQ80&gt;0,VLOOKUP(AQ80,'[3]2020_Envelope'!$BH$6:$CR$128,27),"")</f>
        <v>38.080278327359608</v>
      </c>
      <c r="AR110" s="23">
        <f>IF(AR80&gt;0,VLOOKUP(AR80,'[3]2020_Envelope'!$BH$6:$CR$128,27),"")</f>
        <v>13.339343064905353</v>
      </c>
      <c r="AS110" s="23">
        <f>IF(AS80&gt;0,VLOOKUP(AS80,'[3]2020_Envelope'!$BH$6:$CR$128,27),"")</f>
        <v>84.417301435406685</v>
      </c>
      <c r="AT110" s="23">
        <f>IF(AT80&gt;0,VLOOKUP(AT80,'[3]2020_Envelope'!$BH$6:$CR$128,27),"")</f>
        <v>46.884644628099174</v>
      </c>
      <c r="AU110" s="23">
        <f>IF(AU80&gt;0,VLOOKUP(AU80,'[3]2020_Envelope'!$BH$6:$CR$128,27),"")</f>
        <v>53.185454545454547</v>
      </c>
      <c r="AV110" s="22" t="str">
        <f>IF(AV80&gt;0,VLOOKUP(AV80,'[3]2020_HVAC'!$EY$7:$KA$83,101),"")</f>
        <v/>
      </c>
      <c r="AW110" s="22">
        <f>IF(AW80&gt;0,VLOOKUP(AW80,'[3]2020_HVAC'!$EY$7:$KA$83,101),"")</f>
        <v>13.235345454545454</v>
      </c>
      <c r="AX110" s="22" t="str">
        <f>IF(AX80&gt;0,VLOOKUP(AX80,'[3]2020_HVAC'!$EY$7:$KA$83,101),"")</f>
        <v/>
      </c>
      <c r="AY110" s="61">
        <f>VLOOKUP($C110,[1]Performance!$A$3:$K$36,6)</f>
        <v>2</v>
      </c>
      <c r="AZ110" s="61">
        <f t="shared" si="105"/>
        <v>103</v>
      </c>
      <c r="BA110" s="22">
        <f>IF(BA80&gt;0,VLOOKUP(BA80,'[3]2020_HVAC'!$EY$7:$KA$83,AZ110),"")</f>
        <v>37.047319814248354</v>
      </c>
      <c r="BB110" s="22" t="str">
        <f>IF(BB80&gt;0,VLOOKUP(BB80,'[3]2020_HVAC'!$EY$7:$KA$83,101),"")</f>
        <v/>
      </c>
      <c r="BC110" s="22" t="str">
        <f>IF(BC80&gt;0,VLOOKUP(BC80,'[3]2020_HVAC'!$EY$7:$KA$83,101),"")</f>
        <v/>
      </c>
      <c r="BD110" s="22">
        <f>IF(BD80&gt;0,VLOOKUP(BD80,'[3]2020_HVAC'!$EY$7:$KA$83,101),"")</f>
        <v>0.47385454545454547</v>
      </c>
      <c r="BE110" s="22">
        <f>IF(BE80&gt;0,VLOOKUP(BE80,'[3]2020_HVAC'!$EY$7:$KA$83,101),"")</f>
        <v>34.497495268511372</v>
      </c>
      <c r="BF110" s="22" t="str">
        <f>IF(BF80&gt;0,VLOOKUP(BF80,'[3]2020_HVAC'!$EY$7:$KA$83,101),"")</f>
        <v/>
      </c>
      <c r="BG110" s="14">
        <f t="shared" si="106"/>
        <v>329368.77226153237</v>
      </c>
      <c r="BH110" s="21">
        <f>IF($N110&gt;0,VLOOKUP($C110,[2]Berlin!$AB$7:$AN$40,$N110))/((IF($P110=1,'3 PlantsCodes'!$D$26,IF($P110=2,'3 PlantsCodes'!$D$27,IF($P110=3,'3 PlantsCodes'!$D$28,IF($P110=4,'3 PlantsCodes'!#REF!)))))*IF($R110=1,'3 PlantsCodes'!$D$31,IF(GE_Berlin!$R110=2,'3 PlantsCodes'!$D$32)))</f>
        <v>8.9990010720586486</v>
      </c>
      <c r="BI110" s="21">
        <f>IF($O110&gt;0,VLOOKUP($C110,[2]Berlin!$AB$7:$AN$40,$O110),0)/(IF($Q110=1,'3 PlantsCodes'!$E$26,IF($Q110=3,'3 PlantsCodes'!$E$28,IF($Q110=4,'3 PlantsCodes'!$E$29,1)))*IF($R110=1,'3 PlantsCodes'!$E$31,IF($R110=2,'3 PlantsCodes'!$E$32)))</f>
        <v>0.61321702921455867</v>
      </c>
      <c r="BJ110" s="21">
        <f>VLOOKUP($C110,[2]Berlin!$AB$6:$AZ$40,$T110)</f>
        <v>2.8628993928772073</v>
      </c>
      <c r="BK110" s="21">
        <f>VLOOKUP($C110,[2]Berlin!$B$7:$Y$40,18)</f>
        <v>11.353794285713454</v>
      </c>
      <c r="BL110" s="21">
        <f>VLOOKUP($C110,[2]Berlin!$B$7:$AA$40,26)</f>
        <v>4.8211538036777455</v>
      </c>
      <c r="BM110" s="22">
        <f>IF($V110=1,-[4]SFH!$E$8,0)</f>
        <v>0</v>
      </c>
      <c r="BN110" s="63" t="s">
        <v>38</v>
      </c>
      <c r="BO110" s="21">
        <f>IF($N110&gt;0,VLOOKUP($C110,[1]Berlin!$AB$7:$AN$40,$N110))/((IF($P110=1,'3 PlantsCodes'!$D$26,IF($P110=2,'3 PlantsCodes'!$D$27,IF($P110=3,'3 PlantsCodes'!$D$28,IF($P110=4,'3 PlantsCodes'!D103)))))*IF($R110=1,'3 PlantsCodes'!$D$31,IF(GE_Berlin!$R110=2,'3 PlantsCodes'!$D$32)))</f>
        <v>10.055015146377972</v>
      </c>
      <c r="BP110" s="21">
        <f>IF($O110&gt;0,VLOOKUP($C110,[1]Berlin!$AB$7:$AN$40,$O110),0)/(IF($Q110=1,'3 PlantsCodes'!$E$26,IF($Q110=3,'3 PlantsCodes'!$E$28,IF($Q110=4,'3 PlantsCodes'!$E$29,1)))*IF($R110=1,'3 PlantsCodes'!$E$31,IF($R110=2,'3 PlantsCodes'!$E$32)))</f>
        <v>0.17169238727933334</v>
      </c>
      <c r="BQ110" s="21">
        <f>VLOOKUP($C110,[1]Berlin!$AB$6:$AZ$40,$T110)</f>
        <v>4.5261738328806294</v>
      </c>
      <c r="BR110" s="21">
        <f>VLOOKUP($C110,[1]Berlin!$B$7:$Y$40,18)</f>
        <v>11.676460606061633</v>
      </c>
      <c r="BS110" s="21">
        <f>VLOOKUP($C110,[1]Berlin!$B$7:$AA$40,26)</f>
        <v>4.6519432153510403</v>
      </c>
      <c r="BT110" s="22">
        <f>IF($V110=1,-[4]AB!$E$8,0)</f>
        <v>0</v>
      </c>
      <c r="BU110" s="63" t="s">
        <v>38</v>
      </c>
    </row>
    <row r="111" spans="1:73" x14ac:dyDescent="0.25">
      <c r="A111" s="195"/>
      <c r="B111" s="18">
        <v>14</v>
      </c>
      <c r="C111" s="26">
        <f t="shared" ref="C111:W111" si="118">IF(C81="","",C81)</f>
        <v>10</v>
      </c>
      <c r="D111" s="55" t="str">
        <f t="shared" si="118"/>
        <v>o</v>
      </c>
      <c r="E111" s="55" t="str">
        <f t="shared" si="118"/>
        <v>o+</v>
      </c>
      <c r="F111" s="54" t="str">
        <f t="shared" si="118"/>
        <v>+</v>
      </c>
      <c r="G111" s="54" t="str">
        <f t="shared" si="118"/>
        <v>o</v>
      </c>
      <c r="H111" s="54">
        <f t="shared" si="118"/>
        <v>0</v>
      </c>
      <c r="I111" s="54">
        <f t="shared" si="118"/>
        <v>2</v>
      </c>
      <c r="J111" s="54">
        <f t="shared" si="118"/>
        <v>2</v>
      </c>
      <c r="K111" s="54">
        <f t="shared" si="118"/>
        <v>2</v>
      </c>
      <c r="L111" s="54">
        <f t="shared" si="118"/>
        <v>1</v>
      </c>
      <c r="M111" s="54">
        <f t="shared" si="118"/>
        <v>2221</v>
      </c>
      <c r="N111" s="54">
        <f t="shared" si="118"/>
        <v>4</v>
      </c>
      <c r="O111" s="54">
        <f t="shared" si="118"/>
        <v>0</v>
      </c>
      <c r="P111" s="54">
        <f t="shared" si="118"/>
        <v>2</v>
      </c>
      <c r="Q111" s="54">
        <f t="shared" si="118"/>
        <v>0</v>
      </c>
      <c r="R111" s="54">
        <f t="shared" si="118"/>
        <v>1</v>
      </c>
      <c r="S111" s="54" t="str">
        <f t="shared" si="118"/>
        <v>o</v>
      </c>
      <c r="T111" s="26">
        <f t="shared" si="118"/>
        <v>21</v>
      </c>
      <c r="U111" s="54">
        <f t="shared" si="118"/>
        <v>1</v>
      </c>
      <c r="V111" s="54">
        <f t="shared" si="118"/>
        <v>1</v>
      </c>
      <c r="W111" s="19" t="str">
        <f t="shared" si="118"/>
        <v/>
      </c>
      <c r="X111" s="23">
        <f>IF(X81&gt;0,VLOOKUP(X81,'[3]2020_Envelope'!$BH$6:$CR$128,26),"")</f>
        <v>7.7844110599078329</v>
      </c>
      <c r="Y111" s="23">
        <f>IF(Y81&gt;0,VLOOKUP(Y81,'[3]2020_Envelope'!$BH$6:$CR$128,26),"")</f>
        <v>88.065668817204298</v>
      </c>
      <c r="Z111" s="23">
        <f>IF(Z81&gt;0,VLOOKUP(Z81,'[3]2020_Envelope'!$BH$6:$CR$128,26),"")</f>
        <v>15.306604547768217</v>
      </c>
      <c r="AA111" s="23">
        <f>IF(AA81&gt;0,VLOOKUP(AA81,'[3]2020_Envelope'!$BH$6:$CR$128,26),"")</f>
        <v>80.94356390977444</v>
      </c>
      <c r="AB111" s="23">
        <f>IF(AB81&gt;0,VLOOKUP(AB81,'[3]2020_Envelope'!$BH$6:$CR$128,26),"")</f>
        <v>56.554012987012996</v>
      </c>
      <c r="AC111" s="23">
        <f>IF(AC81&gt;0,VLOOKUP(AC81,'[3]2020_Envelope'!$BH$6:$CR$128,26),"")</f>
        <v>57.73885714285715</v>
      </c>
      <c r="AD111" s="22" t="str">
        <f>IF(AD81&gt;0,VLOOKUP(AD81,'[3]2020_HVAC'!$EY$7:$KA$83,98),"")</f>
        <v/>
      </c>
      <c r="AE111" s="22" t="str">
        <f>IF(AE81&gt;0,VLOOKUP(AE81,'[3]2020_HVAC'!$EY$7:$KA$83,98),"")</f>
        <v/>
      </c>
      <c r="AF111" s="22" t="str">
        <f>IF(AF81&gt;0,VLOOKUP(AF81,'[3]2020_HVAC'!$EY$7:$KA$83,98),"")</f>
        <v/>
      </c>
      <c r="AG111" s="61">
        <f>VLOOKUP($C111,[2]Performance!$A$3:$K$36,6)</f>
        <v>2</v>
      </c>
      <c r="AH111" s="61">
        <f t="shared" si="103"/>
        <v>100</v>
      </c>
      <c r="AI111" s="22">
        <f>IF(AI81&gt;0,VLOOKUP(AI81,'[3]2020_HVAC'!$EY$7:$KA$83,AH111),"")</f>
        <v>20.656375638849198</v>
      </c>
      <c r="AJ111" s="22" t="str">
        <f>IF(AJ81&gt;0,VLOOKUP(AJ81,'[3]2020_HVAC'!$EY$7:$KA$83,98),"")</f>
        <v/>
      </c>
      <c r="AK111" s="22">
        <f>IF(AK81&gt;0,VLOOKUP(AK81,'[3]2020_HVAC'!$EY$7:$KA$83,98),"")</f>
        <v>107.19999999999999</v>
      </c>
      <c r="AL111" s="22">
        <f>IF(AL81&gt;0,VLOOKUP(AL81,'[3]2020_HVAC'!$EY$7:$KA$83,98),"")</f>
        <v>8.5714285714285712</v>
      </c>
      <c r="AM111" s="22">
        <f>IF(AM81&gt;0,VLOOKUP(AM81,'[3]2020_HVAC'!$EY$7:$KA$83,98),"")</f>
        <v>26.331428571428546</v>
      </c>
      <c r="AN111" s="22">
        <f>IF(AN81&gt;0,VLOOKUP(AN81,'[3]2020_HVAC'!$EY$7:$KA$83,98),"")</f>
        <v>26.144401372872817</v>
      </c>
      <c r="AO111" s="14">
        <f t="shared" si="104"/>
        <v>69341.54536667456</v>
      </c>
      <c r="AP111" s="23">
        <f>IF(AP81&gt;0,VLOOKUP(AP81,'[3]2020_Envelope'!$BH$6:$CR$128,27),"")</f>
        <v>3.7668645161290319</v>
      </c>
      <c r="AQ111" s="23">
        <f>IF(AQ81&gt;0,VLOOKUP(AQ81,'[3]2020_Envelope'!$BH$6:$CR$128,27),"")</f>
        <v>28.95019278375149</v>
      </c>
      <c r="AR111" s="23">
        <f>IF(AR81&gt;0,VLOOKUP(AR81,'[3]2020_Envelope'!$BH$6:$CR$128,27),"")</f>
        <v>7.4068423532210064</v>
      </c>
      <c r="AS111" s="23">
        <f>IF(AS81&gt;0,VLOOKUP(AS81,'[3]2020_Envelope'!$BH$6:$CR$128,27),"")</f>
        <v>74.560191387559797</v>
      </c>
      <c r="AT111" s="23">
        <f>IF(AT81&gt;0,VLOOKUP(AT81,'[3]2020_Envelope'!$BH$6:$CR$128,27),"")</f>
        <v>46.884644628099174</v>
      </c>
      <c r="AU111" s="23">
        <f>IF(AU81&gt;0,VLOOKUP(AU81,'[3]2020_Envelope'!$BH$6:$CR$128,27),"")</f>
        <v>53.185454545454547</v>
      </c>
      <c r="AV111" s="22" t="str">
        <f>IF(AV81&gt;0,VLOOKUP(AV81,'[3]2020_HVAC'!$EY$7:$KA$83,101),"")</f>
        <v/>
      </c>
      <c r="AW111" s="22" t="str">
        <f>IF(AW81&gt;0,VLOOKUP(AW81,'[3]2020_HVAC'!$EY$7:$KA$83,101),"")</f>
        <v/>
      </c>
      <c r="AX111" s="22" t="str">
        <f>IF(AX81&gt;0,VLOOKUP(AX81,'[3]2020_HVAC'!$EY$7:$KA$83,101),"")</f>
        <v/>
      </c>
      <c r="AY111" s="61">
        <f>VLOOKUP($C111,[1]Performance!$A$3:$K$36,6)</f>
        <v>2</v>
      </c>
      <c r="AZ111" s="61">
        <f t="shared" si="105"/>
        <v>103</v>
      </c>
      <c r="BA111" s="22">
        <f>IF(BA81&gt;0,VLOOKUP(BA81,'[3]2020_HVAC'!$EY$7:$KA$83,AZ111),"")</f>
        <v>13.682098619292912</v>
      </c>
      <c r="BB111" s="22" t="str">
        <f>IF(BB81&gt;0,VLOOKUP(BB81,'[3]2020_HVAC'!$EY$7:$KA$83,101),"")</f>
        <v/>
      </c>
      <c r="BC111" s="22">
        <f>IF(BC81&gt;0,VLOOKUP(BC81,'[3]2020_HVAC'!$EY$7:$KA$83,101),"")</f>
        <v>107.19999999999999</v>
      </c>
      <c r="BD111" s="22">
        <f>IF(BD81&gt;0,VLOOKUP(BD81,'[3]2020_HVAC'!$EY$7:$KA$83,101),"")</f>
        <v>1.2121212121212122</v>
      </c>
      <c r="BE111" s="22">
        <f>IF(BE81&gt;0,VLOOKUP(BE81,'[3]2020_HVAC'!$EY$7:$KA$83,101),"")</f>
        <v>34.497495268511372</v>
      </c>
      <c r="BF111" s="22">
        <f>IF(BF81&gt;0,VLOOKUP(BF81,'[3]2020_HVAC'!$EY$7:$KA$83,101),"")</f>
        <v>16.267627520898639</v>
      </c>
      <c r="BG111" s="14">
        <f t="shared" si="106"/>
        <v>383737.39750668878</v>
      </c>
      <c r="BH111" s="21">
        <f>IF($N111&gt;0,VLOOKUP($C111,[2]Berlin!$AB$7:$AN$40,$N111))/((IF($P111=1,'3 PlantsCodes'!$D$26,IF($P111=2,'3 PlantsCodes'!$D$27,IF($P111=3,'3 PlantsCodes'!$D$28,IF($P111=4,'3 PlantsCodes'!#REF!)))))*IF($R111=1,'3 PlantsCodes'!$D$31,IF(GE_Berlin!$R111=2,'3 PlantsCodes'!$D$32)))</f>
        <v>78.814947664672275</v>
      </c>
      <c r="BI111" s="21">
        <f>IF($O111&gt;0,VLOOKUP($C111,[2]Berlin!$AB$7:$AN$40,$O111),0)/(IF($Q111=1,'3 PlantsCodes'!$E$26,IF($Q111=3,'3 PlantsCodes'!$E$28,IF($Q111=4,'3 PlantsCodes'!$E$29,1)))*IF($R111=1,'3 PlantsCodes'!$E$31,IF($R111=2,'3 PlantsCodes'!$E$32)))</f>
        <v>0</v>
      </c>
      <c r="BJ111" s="21">
        <f>VLOOKUP($C111,[2]Berlin!$AB$6:$AZ$40,$T111)</f>
        <v>10.374436090225565</v>
      </c>
      <c r="BK111" s="21">
        <f>VLOOKUP($C111,[2]Berlin!$B$7:$Y$40,18)</f>
        <v>11.353794285713454</v>
      </c>
      <c r="BL111" s="21">
        <f>VLOOKUP($C111,[2]Berlin!$B$7:$AA$40,26)</f>
        <v>0.43243699805333335</v>
      </c>
      <c r="BM111" s="22">
        <f>IF($V111=1,-[4]SFH!$E$8,0)</f>
        <v>-15.228571428571428</v>
      </c>
      <c r="BN111" s="63" t="s">
        <v>38</v>
      </c>
      <c r="BO111" s="21">
        <f>IF($N111&gt;0,VLOOKUP($C111,[1]Berlin!$AB$7:$AN$40,$N111))/((IF($P111=1,'3 PlantsCodes'!$D$26,IF($P111=2,'3 PlantsCodes'!$D$27,IF($P111=3,'3 PlantsCodes'!$D$28,IF($P111=4,'3 PlantsCodes'!D104)))))*IF($R111=1,'3 PlantsCodes'!$D$31,IF(GE_Berlin!$R111=2,'3 PlantsCodes'!$D$32)))</f>
        <v>75.195593242563476</v>
      </c>
      <c r="BP111" s="21">
        <f>IF($O111&gt;0,VLOOKUP($C111,[1]Berlin!$AB$7:$AN$40,$O111),0)/(IF($Q111=1,'3 PlantsCodes'!$E$26,IF($Q111=3,'3 PlantsCodes'!$E$28,IF($Q111=4,'3 PlantsCodes'!$E$29,1)))*IF($R111=1,'3 PlantsCodes'!$E$31,IF($R111=2,'3 PlantsCodes'!$E$32)))</f>
        <v>0</v>
      </c>
      <c r="BQ111" s="21">
        <f>VLOOKUP($C111,[1]Berlin!$AB$6:$AZ$40,$T111)</f>
        <v>16.456459330143542</v>
      </c>
      <c r="BR111" s="21">
        <f>VLOOKUP($C111,[1]Berlin!$B$7:$Y$40,18)</f>
        <v>11.676460606061633</v>
      </c>
      <c r="BS111" s="21">
        <f>VLOOKUP($C111,[1]Berlin!$B$7:$AA$40,26)</f>
        <v>0.3868663910376543</v>
      </c>
      <c r="BT111" s="22">
        <f>IF($V111=1,-[4]AB!$E$8,0)</f>
        <v>-9.6181818181818191</v>
      </c>
      <c r="BU111" s="63" t="s">
        <v>38</v>
      </c>
    </row>
    <row r="112" spans="1:73" x14ac:dyDescent="0.25">
      <c r="A112" s="195"/>
      <c r="B112" s="18">
        <v>15</v>
      </c>
      <c r="C112" s="26">
        <f t="shared" ref="C112:W112" si="119">IF(C82="","",C82)</f>
        <v>10</v>
      </c>
      <c r="D112" s="55" t="str">
        <f t="shared" si="119"/>
        <v>o</v>
      </c>
      <c r="E112" s="55" t="str">
        <f t="shared" si="119"/>
        <v>o+</v>
      </c>
      <c r="F112" s="54" t="str">
        <f t="shared" si="119"/>
        <v>+</v>
      </c>
      <c r="G112" s="54" t="str">
        <f t="shared" si="119"/>
        <v>o</v>
      </c>
      <c r="H112" s="54">
        <f t="shared" si="119"/>
        <v>0</v>
      </c>
      <c r="I112" s="54">
        <f t="shared" si="119"/>
        <v>2</v>
      </c>
      <c r="J112" s="54">
        <f t="shared" si="119"/>
        <v>2</v>
      </c>
      <c r="K112" s="54">
        <f t="shared" si="119"/>
        <v>2</v>
      </c>
      <c r="L112" s="54">
        <f t="shared" si="119"/>
        <v>1</v>
      </c>
      <c r="M112" s="54">
        <f t="shared" si="119"/>
        <v>2221</v>
      </c>
      <c r="N112" s="54">
        <f t="shared" si="119"/>
        <v>9</v>
      </c>
      <c r="O112" s="54">
        <f t="shared" si="119"/>
        <v>0</v>
      </c>
      <c r="P112" s="54">
        <f t="shared" si="119"/>
        <v>2</v>
      </c>
      <c r="Q112" s="54">
        <f t="shared" si="119"/>
        <v>0</v>
      </c>
      <c r="R112" s="54">
        <f t="shared" si="119"/>
        <v>1</v>
      </c>
      <c r="S112" s="54" t="str">
        <f t="shared" si="119"/>
        <v>o</v>
      </c>
      <c r="T112" s="26">
        <f t="shared" si="119"/>
        <v>24</v>
      </c>
      <c r="U112" s="54">
        <f t="shared" si="119"/>
        <v>1</v>
      </c>
      <c r="V112" s="54">
        <f t="shared" si="119"/>
        <v>1</v>
      </c>
      <c r="W112" s="19" t="str">
        <f t="shared" si="119"/>
        <v/>
      </c>
      <c r="X112" s="23">
        <f>IF(X82&gt;0,VLOOKUP(X82,'[3]2020_Envelope'!$BH$6:$CR$128,26),"")</f>
        <v>7.7844110599078329</v>
      </c>
      <c r="Y112" s="23">
        <f>IF(Y82&gt;0,VLOOKUP(Y82,'[3]2020_Envelope'!$BH$6:$CR$128,26),"")</f>
        <v>88.065668817204298</v>
      </c>
      <c r="Z112" s="23">
        <f>IF(Z82&gt;0,VLOOKUP(Z82,'[3]2020_Envelope'!$BH$6:$CR$128,26),"")</f>
        <v>15.306604547768217</v>
      </c>
      <c r="AA112" s="23">
        <f>IF(AA82&gt;0,VLOOKUP(AA82,'[3]2020_Envelope'!$BH$6:$CR$128,26),"")</f>
        <v>80.94356390977444</v>
      </c>
      <c r="AB112" s="23">
        <f>IF(AB82&gt;0,VLOOKUP(AB82,'[3]2020_Envelope'!$BH$6:$CR$128,26),"")</f>
        <v>56.554012987012996</v>
      </c>
      <c r="AC112" s="23">
        <f>IF(AC82&gt;0,VLOOKUP(AC82,'[3]2020_Envelope'!$BH$6:$CR$128,26),"")</f>
        <v>57.73885714285715</v>
      </c>
      <c r="AD112" s="22" t="str">
        <f>IF(AD82&gt;0,VLOOKUP(AD82,'[3]2020_HVAC'!$EY$7:$KA$83,98),"")</f>
        <v/>
      </c>
      <c r="AE112" s="22" t="str">
        <f>IF(AE82&gt;0,VLOOKUP(AE82,'[3]2020_HVAC'!$EY$7:$KA$83,98),"")</f>
        <v/>
      </c>
      <c r="AF112" s="22" t="str">
        <f>IF(AF82&gt;0,VLOOKUP(AF82,'[3]2020_HVAC'!$EY$7:$KA$83,98),"")</f>
        <v/>
      </c>
      <c r="AG112" s="61">
        <f>VLOOKUP($C112,[2]Performance!$A$3:$K$36,6)</f>
        <v>2</v>
      </c>
      <c r="AH112" s="61">
        <f t="shared" si="103"/>
        <v>100</v>
      </c>
      <c r="AI112" s="22" t="str">
        <f>IF(AI82&gt;0,VLOOKUP(AI82,'[3]2020_HVAC'!$EY$7:$KA$83,AH112),"")</f>
        <v/>
      </c>
      <c r="AJ112" s="22" t="str">
        <f>IF(AJ82&gt;0,VLOOKUP(AJ82,'[3]2020_HVAC'!$EY$7:$KA$83,98),"")</f>
        <v/>
      </c>
      <c r="AK112" s="22">
        <f>IF(AK82&gt;0,VLOOKUP(AK82,'[3]2020_HVAC'!$EY$7:$KA$83,98),"")</f>
        <v>107.19999999999999</v>
      </c>
      <c r="AL112" s="22">
        <f>IF(AL82&gt;0,VLOOKUP(AL82,'[3]2020_HVAC'!$EY$7:$KA$83,98),"")</f>
        <v>8.5714285714285712</v>
      </c>
      <c r="AM112" s="22">
        <f>IF(AM82&gt;0,VLOOKUP(AM82,'[3]2020_HVAC'!$EY$7:$KA$83,98),"")</f>
        <v>26.331428571428546</v>
      </c>
      <c r="AN112" s="22">
        <f>IF(AN82&gt;0,VLOOKUP(AN82,'[3]2020_HVAC'!$EY$7:$KA$83,98),"")</f>
        <v>26.144401372872817</v>
      </c>
      <c r="AO112" s="14">
        <f t="shared" si="104"/>
        <v>66449.652777235679</v>
      </c>
      <c r="AP112" s="23">
        <f>IF(AP82&gt;0,VLOOKUP(AP82,'[3]2020_Envelope'!$BH$6:$CR$128,27),"")</f>
        <v>3.7668645161290319</v>
      </c>
      <c r="AQ112" s="23">
        <f>IF(AQ82&gt;0,VLOOKUP(AQ82,'[3]2020_Envelope'!$BH$6:$CR$128,27),"")</f>
        <v>28.95019278375149</v>
      </c>
      <c r="AR112" s="23">
        <f>IF(AR82&gt;0,VLOOKUP(AR82,'[3]2020_Envelope'!$BH$6:$CR$128,27),"")</f>
        <v>7.4068423532210064</v>
      </c>
      <c r="AS112" s="23">
        <f>IF(AS82&gt;0,VLOOKUP(AS82,'[3]2020_Envelope'!$BH$6:$CR$128,27),"")</f>
        <v>74.560191387559797</v>
      </c>
      <c r="AT112" s="23">
        <f>IF(AT82&gt;0,VLOOKUP(AT82,'[3]2020_Envelope'!$BH$6:$CR$128,27),"")</f>
        <v>46.884644628099174</v>
      </c>
      <c r="AU112" s="23">
        <f>IF(AU82&gt;0,VLOOKUP(AU82,'[3]2020_Envelope'!$BH$6:$CR$128,27),"")</f>
        <v>53.185454545454547</v>
      </c>
      <c r="AV112" s="22" t="str">
        <f>IF(AV82&gt;0,VLOOKUP(AV82,'[3]2020_HVAC'!$EY$7:$KA$83,101),"")</f>
        <v/>
      </c>
      <c r="AW112" s="22" t="str">
        <f>IF(AW82&gt;0,VLOOKUP(AW82,'[3]2020_HVAC'!$EY$7:$KA$83,101),"")</f>
        <v/>
      </c>
      <c r="AX112" s="22" t="str">
        <f>IF(AX82&gt;0,VLOOKUP(AX82,'[3]2020_HVAC'!$EY$7:$KA$83,101),"")</f>
        <v/>
      </c>
      <c r="AY112" s="61">
        <f>VLOOKUP($C112,[1]Performance!$A$3:$K$36,6)</f>
        <v>2</v>
      </c>
      <c r="AZ112" s="61">
        <f t="shared" si="105"/>
        <v>103</v>
      </c>
      <c r="BA112" s="22" t="str">
        <f>IF(BA82&gt;0,VLOOKUP(BA82,'[3]2020_HVAC'!$EY$7:$KA$83,AZ112),"")</f>
        <v/>
      </c>
      <c r="BB112" s="22" t="str">
        <f>IF(BB82&gt;0,VLOOKUP(BB82,'[3]2020_HVAC'!$EY$7:$KA$83,101),"")</f>
        <v/>
      </c>
      <c r="BC112" s="22">
        <f>IF(BC82&gt;0,VLOOKUP(BC82,'[3]2020_HVAC'!$EY$7:$KA$83,101),"")</f>
        <v>107.19999999999999</v>
      </c>
      <c r="BD112" s="22">
        <f>IF(BD82&gt;0,VLOOKUP(BD82,'[3]2020_HVAC'!$EY$7:$KA$83,101),"")</f>
        <v>1.2121212121212122</v>
      </c>
      <c r="BE112" s="22">
        <f>IF(BE82&gt;0,VLOOKUP(BE82,'[3]2020_HVAC'!$EY$7:$KA$83,101),"")</f>
        <v>34.497495268511372</v>
      </c>
      <c r="BF112" s="22">
        <f>IF(BF82&gt;0,VLOOKUP(BF82,'[3]2020_HVAC'!$EY$7:$KA$83,101),"")</f>
        <v>16.267627520898639</v>
      </c>
      <c r="BG112" s="14">
        <f t="shared" si="106"/>
        <v>370192.11987358873</v>
      </c>
      <c r="BH112" s="21">
        <f>IF($N112&gt;0,VLOOKUP($C112,[2]Berlin!$AB$7:$AN$40,$N112))/((IF($P112=1,'3 PlantsCodes'!$D$26,IF($P112=2,'3 PlantsCodes'!$D$27,IF($P112=3,'3 PlantsCodes'!$D$28,IF($P112=4,'3 PlantsCodes'!#REF!)))))*IF($R112=1,'3 PlantsCodes'!$D$31,IF(GE_Berlin!$R112=2,'3 PlantsCodes'!$D$32)))</f>
        <v>74.874200281438647</v>
      </c>
      <c r="BI112" s="21">
        <f>IF($O112&gt;0,VLOOKUP($C112,[2]Berlin!$AB$7:$AN$40,$O112),0)/(IF($Q112=1,'3 PlantsCodes'!$E$26,IF($Q112=3,'3 PlantsCodes'!$E$28,IF($Q112=4,'3 PlantsCodes'!$E$29,1)))*IF($R112=1,'3 PlantsCodes'!$E$31,IF($R112=2,'3 PlantsCodes'!$E$32)))</f>
        <v>0</v>
      </c>
      <c r="BJ112" s="21">
        <f>VLOOKUP($C112,[2]Berlin!$AB$6:$AZ$40,$T112)</f>
        <v>9.8557142857142868</v>
      </c>
      <c r="BK112" s="21">
        <f>VLOOKUP($C112,[2]Berlin!$B$7:$Y$40,18)</f>
        <v>11.353794285713454</v>
      </c>
      <c r="BL112" s="21">
        <f>VLOOKUP($C112,[2]Berlin!$B$7:$AA$40,26)</f>
        <v>0.43243699805333335</v>
      </c>
      <c r="BM112" s="22">
        <f>IF($V112=1,-[4]SFH!$E$8,0)</f>
        <v>-15.228571428571428</v>
      </c>
      <c r="BN112" s="63" t="s">
        <v>38</v>
      </c>
      <c r="BO112" s="21">
        <f>IF($N112&gt;0,VLOOKUP($C112,[1]Berlin!$AB$7:$AN$40,$N112))/((IF($P112=1,'3 PlantsCodes'!$D$26,IF($P112=2,'3 PlantsCodes'!$D$27,IF($P112=3,'3 PlantsCodes'!$D$28,IF($P112=4,'3 PlantsCodes'!D105)))))*IF($R112=1,'3 PlantsCodes'!$D$31,IF(GE_Berlin!$R112=2,'3 PlantsCodes'!$D$32)))</f>
        <v>71.435813580435294</v>
      </c>
      <c r="BP112" s="21">
        <f>IF($O112&gt;0,VLOOKUP($C112,[1]Berlin!$AB$7:$AN$40,$O112),0)/(IF($Q112=1,'3 PlantsCodes'!$E$26,IF($Q112=3,'3 PlantsCodes'!$E$28,IF($Q112=4,'3 PlantsCodes'!$E$29,1)))*IF($R112=1,'3 PlantsCodes'!$E$31,IF($R112=2,'3 PlantsCodes'!$E$32)))</f>
        <v>0</v>
      </c>
      <c r="BQ112" s="21">
        <f>VLOOKUP($C112,[1]Berlin!$AB$6:$AZ$40,$T112)</f>
        <v>15.633636363636363</v>
      </c>
      <c r="BR112" s="21">
        <f>VLOOKUP($C112,[1]Berlin!$B$7:$Y$40,18)</f>
        <v>11.676460606061633</v>
      </c>
      <c r="BS112" s="21">
        <f>VLOOKUP($C112,[1]Berlin!$B$7:$AA$40,26)</f>
        <v>0.3868663910376543</v>
      </c>
      <c r="BT112" s="22">
        <f>IF($V112=1,-[4]AB!$E$8,0)</f>
        <v>-9.6181818181818191</v>
      </c>
      <c r="BU112" s="63" t="s">
        <v>38</v>
      </c>
    </row>
    <row r="113" spans="1:73" x14ac:dyDescent="0.25">
      <c r="A113" s="195"/>
      <c r="B113" s="18">
        <v>16</v>
      </c>
      <c r="C113" s="26">
        <f t="shared" ref="C113:W113" si="120">IF(C83="","",C83)</f>
        <v>24</v>
      </c>
      <c r="D113" s="55" t="str">
        <f t="shared" si="120"/>
        <v>o+</v>
      </c>
      <c r="E113" s="55" t="str">
        <f t="shared" si="120"/>
        <v>+</v>
      </c>
      <c r="F113" s="54" t="str">
        <f t="shared" si="120"/>
        <v>+</v>
      </c>
      <c r="G113" s="54" t="str">
        <f t="shared" si="120"/>
        <v>o</v>
      </c>
      <c r="H113" s="54">
        <f t="shared" si="120"/>
        <v>0</v>
      </c>
      <c r="I113" s="54">
        <f t="shared" si="120"/>
        <v>3</v>
      </c>
      <c r="J113" s="54">
        <f t="shared" si="120"/>
        <v>3</v>
      </c>
      <c r="K113" s="54">
        <f t="shared" si="120"/>
        <v>2</v>
      </c>
      <c r="L113" s="54">
        <f t="shared" si="120"/>
        <v>1</v>
      </c>
      <c r="M113" s="54">
        <f t="shared" si="120"/>
        <v>3321</v>
      </c>
      <c r="N113" s="54">
        <f t="shared" si="120"/>
        <v>8</v>
      </c>
      <c r="O113" s="54">
        <f t="shared" si="120"/>
        <v>13</v>
      </c>
      <c r="P113" s="54">
        <f t="shared" si="120"/>
        <v>1</v>
      </c>
      <c r="Q113" s="54">
        <f t="shared" si="120"/>
        <v>1</v>
      </c>
      <c r="R113" s="54">
        <f t="shared" si="120"/>
        <v>2</v>
      </c>
      <c r="S113" s="54" t="str">
        <f t="shared" si="120"/>
        <v>o</v>
      </c>
      <c r="T113" s="26">
        <f t="shared" si="120"/>
        <v>23</v>
      </c>
      <c r="U113" s="54">
        <f t="shared" si="120"/>
        <v>1</v>
      </c>
      <c r="V113" s="54">
        <f t="shared" si="120"/>
        <v>1</v>
      </c>
      <c r="W113" s="19" t="str">
        <f t="shared" si="120"/>
        <v/>
      </c>
      <c r="X113" s="23">
        <f>IF(X83&gt;0,VLOOKUP(X83,'[3]2020_Envelope'!$BH$6:$CR$128,26),"")</f>
        <v>15.810710599078341</v>
      </c>
      <c r="Y113" s="23">
        <f>IF(Y83&gt;0,VLOOKUP(Y83,'[3]2020_Envelope'!$BH$6:$CR$128,26),"")</f>
        <v>101.95239999999998</v>
      </c>
      <c r="Z113" s="23">
        <f>IF(Z83&gt;0,VLOOKUP(Z83,'[3]2020_Envelope'!$BH$6:$CR$128,26),"")</f>
        <v>19.690292481743406</v>
      </c>
      <c r="AA113" s="23">
        <f>IF(AA83&gt;0,VLOOKUP(AA83,'[3]2020_Envelope'!$BH$6:$CR$128,26),"")</f>
        <v>91.644577443609023</v>
      </c>
      <c r="AB113" s="23">
        <f>IF(AB83&gt;0,VLOOKUP(AB83,'[3]2020_Envelope'!$BH$6:$CR$128,26),"")</f>
        <v>56.554012987012996</v>
      </c>
      <c r="AC113" s="23">
        <f>IF(AC83&gt;0,VLOOKUP(AC83,'[3]2020_Envelope'!$BH$6:$CR$128,26),"")</f>
        <v>57.73885714285715</v>
      </c>
      <c r="AD113" s="22" t="str">
        <f>IF(AD83&gt;0,VLOOKUP(AD83,'[3]2020_HVAC'!$EY$7:$KA$83,98),"")</f>
        <v/>
      </c>
      <c r="AE113" s="22" t="str">
        <f>IF(AE83&gt;0,VLOOKUP(AE83,'[3]2020_HVAC'!$EY$7:$KA$83,98),"")</f>
        <v/>
      </c>
      <c r="AF113" s="22" t="str">
        <f>IF(AF83&gt;0,VLOOKUP(AF83,'[3]2020_HVAC'!$EY$7:$KA$83,98),"")</f>
        <v/>
      </c>
      <c r="AG113" s="61">
        <f>VLOOKUP($C113,[2]Performance!$A$3:$K$36,6)</f>
        <v>2</v>
      </c>
      <c r="AH113" s="61">
        <f t="shared" si="103"/>
        <v>100</v>
      </c>
      <c r="AI113" s="22">
        <f>IF(AI83&gt;0,VLOOKUP(AI83,'[3]2020_HVAC'!$EY$7:$KA$83,AH113),"")</f>
        <v>67.115183987775254</v>
      </c>
      <c r="AJ113" s="22" t="str">
        <f>IF(AJ83&gt;0,VLOOKUP(AJ83,'[3]2020_HVAC'!$EY$7:$KA$83,98),"")</f>
        <v/>
      </c>
      <c r="AK113" s="22" t="str">
        <f>IF(AK83&gt;0,VLOOKUP(AK83,'[3]2020_HVAC'!$EY$7:$KA$83,98),"")</f>
        <v/>
      </c>
      <c r="AL113" s="22">
        <f>IF(AL83&gt;0,VLOOKUP(AL83,'[3]2020_HVAC'!$EY$7:$KA$83,98),"")</f>
        <v>6.7016571428571439</v>
      </c>
      <c r="AM113" s="22">
        <f>IF(AM83&gt;0,VLOOKUP(AM83,'[3]2020_HVAC'!$EY$7:$KA$83,98),"")</f>
        <v>26.331428571428546</v>
      </c>
      <c r="AN113" s="22">
        <f>IF(AN83&gt;0,VLOOKUP(AN83,'[3]2020_HVAC'!$EY$7:$KA$83,98),"")</f>
        <v>26.144401372872817</v>
      </c>
      <c r="AO113" s="14">
        <f t="shared" si="104"/>
        <v>65755.693042092855</v>
      </c>
      <c r="AP113" s="23">
        <f>IF(AP83&gt;0,VLOOKUP(AP83,'[3]2020_Envelope'!$BH$6:$CR$128,27),"")</f>
        <v>7.6507784946236566</v>
      </c>
      <c r="AQ113" s="23">
        <f>IF(AQ83&gt;0,VLOOKUP(AQ83,'[3]2020_Envelope'!$BH$6:$CR$128,27),"")</f>
        <v>33.515235555555549</v>
      </c>
      <c r="AR113" s="23">
        <f>IF(AR83&gt;0,VLOOKUP(AR83,'[3]2020_Envelope'!$BH$6:$CR$128,27),"")</f>
        <v>9.5281021892181101</v>
      </c>
      <c r="AS113" s="23">
        <f>IF(AS83&gt;0,VLOOKUP(AS83,'[3]2020_Envelope'!$BH$6:$CR$128,27),"")</f>
        <v>84.417301435406685</v>
      </c>
      <c r="AT113" s="23">
        <f>IF(AT83&gt;0,VLOOKUP(AT83,'[3]2020_Envelope'!$BH$6:$CR$128,27),"")</f>
        <v>46.884644628099174</v>
      </c>
      <c r="AU113" s="23">
        <f>IF(AU83&gt;0,VLOOKUP(AU83,'[3]2020_Envelope'!$BH$6:$CR$128,27),"")</f>
        <v>53.185454545454547</v>
      </c>
      <c r="AV113" s="22" t="str">
        <f>IF(AV83&gt;0,VLOOKUP(AV83,'[3]2020_HVAC'!$EY$7:$KA$83,101),"")</f>
        <v/>
      </c>
      <c r="AW113" s="22" t="str">
        <f>IF(AW83&gt;0,VLOOKUP(AW83,'[3]2020_HVAC'!$EY$7:$KA$83,101),"")</f>
        <v/>
      </c>
      <c r="AX113" s="22" t="str">
        <f>IF(AX83&gt;0,VLOOKUP(AX83,'[3]2020_HVAC'!$EY$7:$KA$83,101),"")</f>
        <v/>
      </c>
      <c r="AY113" s="61">
        <f>VLOOKUP($C113,[1]Performance!$A$3:$K$36,6)</f>
        <v>2</v>
      </c>
      <c r="AZ113" s="61">
        <f t="shared" si="105"/>
        <v>103</v>
      </c>
      <c r="BA113" s="22">
        <f>IF(BA83&gt;0,VLOOKUP(BA83,'[3]2020_HVAC'!$EY$7:$KA$83,AZ113),"")</f>
        <v>37.047319814248354</v>
      </c>
      <c r="BB113" s="22" t="str">
        <f>IF(BB83&gt;0,VLOOKUP(BB83,'[3]2020_HVAC'!$EY$7:$KA$83,101),"")</f>
        <v/>
      </c>
      <c r="BC113" s="22" t="str">
        <f>IF(BC83&gt;0,VLOOKUP(BC83,'[3]2020_HVAC'!$EY$7:$KA$83,101),"")</f>
        <v/>
      </c>
      <c r="BD113" s="22">
        <f>IF(BD83&gt;0,VLOOKUP(BD83,'[3]2020_HVAC'!$EY$7:$KA$83,101),"")</f>
        <v>0.47385454545454547</v>
      </c>
      <c r="BE113" s="22">
        <f>IF(BE83&gt;0,VLOOKUP(BE83,'[3]2020_HVAC'!$EY$7:$KA$83,101),"")</f>
        <v>34.497495268511372</v>
      </c>
      <c r="BF113" s="22">
        <f>IF(BF83&gt;0,VLOOKUP(BF83,'[3]2020_HVAC'!$EY$7:$KA$83,101),"")</f>
        <v>16.267627520898639</v>
      </c>
      <c r="BG113" s="14">
        <f t="shared" si="106"/>
        <v>320233.13585749589</v>
      </c>
      <c r="BH113" s="21">
        <f>IF($N113&gt;0,VLOOKUP($C113,[2]Berlin!$AB$7:$AN$40,$N113))/((IF($P113=1,'3 PlantsCodes'!$D$26,IF($P113=2,'3 PlantsCodes'!$D$27,IF($P113=3,'3 PlantsCodes'!$D$28,IF($P113=4,'3 PlantsCodes'!#REF!)))))*IF($R113=1,'3 PlantsCodes'!$D$31,IF(GE_Berlin!$R113=2,'3 PlantsCodes'!$D$32)))</f>
        <v>14.427094684068184</v>
      </c>
      <c r="BI113" s="21">
        <f>IF($O113&gt;0,VLOOKUP($C113,[2]Berlin!$AB$7:$AN$40,$O113),0)/(IF($Q113=1,'3 PlantsCodes'!$E$26,IF($Q113=3,'3 PlantsCodes'!$E$28,IF($Q113=4,'3 PlantsCodes'!$E$29,1)))*IF($R113=1,'3 PlantsCodes'!$E$31,IF($R113=2,'3 PlantsCodes'!$E$32)))</f>
        <v>0.59015994972525421</v>
      </c>
      <c r="BJ113" s="21">
        <f>VLOOKUP($C113,[2]Berlin!$AB$6:$AZ$40,$T113)</f>
        <v>2.7787562727200203</v>
      </c>
      <c r="BK113" s="21">
        <f>VLOOKUP($C113,[2]Berlin!$B$7:$Y$40,18)</f>
        <v>11.353794285713454</v>
      </c>
      <c r="BL113" s="21">
        <f>VLOOKUP($C113,[2]Berlin!$B$7:$AA$40,26)</f>
        <v>0.41115822010657138</v>
      </c>
      <c r="BM113" s="22">
        <f>IF($V113=1,-[4]SFH!$E$8,0)</f>
        <v>-15.228571428571428</v>
      </c>
      <c r="BN113" s="63" t="s">
        <v>38</v>
      </c>
      <c r="BO113" s="21">
        <f>IF($N113&gt;0,VLOOKUP($C113,[1]Berlin!$AB$7:$AN$40,$N113))/((IF($P113=1,'3 PlantsCodes'!$D$26,IF($P113=2,'3 PlantsCodes'!$D$27,IF($P113=3,'3 PlantsCodes'!$D$28,IF($P113=4,'3 PlantsCodes'!D106)))))*IF($R113=1,'3 PlantsCodes'!$D$31,IF(GE_Berlin!$R113=2,'3 PlantsCodes'!$D$32)))</f>
        <v>14.518558428096604</v>
      </c>
      <c r="BP113" s="21">
        <f>IF($O113&gt;0,VLOOKUP($C113,[1]Berlin!$AB$7:$AN$40,$O113),0)/(IF($Q113=1,'3 PlantsCodes'!$E$26,IF($Q113=3,'3 PlantsCodes'!$E$28,IF($Q113=4,'3 PlantsCodes'!$E$29,1)))*IF($R113=1,'3 PlantsCodes'!$E$31,IF($R113=2,'3 PlantsCodes'!$E$32)))</f>
        <v>0.19117952647562619</v>
      </c>
      <c r="BQ113" s="21">
        <f>VLOOKUP($C113,[1]Berlin!$AB$6:$AZ$40,$T113)</f>
        <v>4.3657860078691408</v>
      </c>
      <c r="BR113" s="21">
        <f>VLOOKUP($C113,[1]Berlin!$B$7:$Y$40,18)</f>
        <v>11.676460606061633</v>
      </c>
      <c r="BS113" s="21">
        <f>VLOOKUP($C113,[1]Berlin!$B$7:$AA$40,26)</f>
        <v>0.3765454982822401</v>
      </c>
      <c r="BT113" s="22">
        <f>IF($V113=1,-[4]AB!$E$8,0)</f>
        <v>-9.6181818181818191</v>
      </c>
      <c r="BU113" s="63" t="s">
        <v>38</v>
      </c>
    </row>
    <row r="114" spans="1:73" x14ac:dyDescent="0.25">
      <c r="A114" s="195"/>
      <c r="B114" s="18">
        <v>17</v>
      </c>
      <c r="C114" s="26">
        <f t="shared" ref="C114:W114" si="121">IF(C84="","",C84)</f>
        <v>32</v>
      </c>
      <c r="D114" s="55" t="str">
        <f t="shared" si="121"/>
        <v>+</v>
      </c>
      <c r="E114" s="55" t="str">
        <f t="shared" si="121"/>
        <v>+</v>
      </c>
      <c r="F114" s="54" t="str">
        <f t="shared" si="121"/>
        <v>+</v>
      </c>
      <c r="G114" s="54" t="str">
        <f t="shared" si="121"/>
        <v>o</v>
      </c>
      <c r="H114" s="54">
        <f t="shared" si="121"/>
        <v>0</v>
      </c>
      <c r="I114" s="54">
        <f t="shared" si="121"/>
        <v>4</v>
      </c>
      <c r="J114" s="54">
        <f t="shared" si="121"/>
        <v>3</v>
      </c>
      <c r="K114" s="54">
        <f t="shared" si="121"/>
        <v>2</v>
      </c>
      <c r="L114" s="54">
        <f t="shared" si="121"/>
        <v>1</v>
      </c>
      <c r="M114" s="54">
        <f t="shared" si="121"/>
        <v>4321</v>
      </c>
      <c r="N114" s="54">
        <f t="shared" si="121"/>
        <v>8</v>
      </c>
      <c r="O114" s="54">
        <f t="shared" si="121"/>
        <v>13</v>
      </c>
      <c r="P114" s="54">
        <f t="shared" si="121"/>
        <v>1</v>
      </c>
      <c r="Q114" s="54">
        <f t="shared" si="121"/>
        <v>1</v>
      </c>
      <c r="R114" s="54">
        <f t="shared" si="121"/>
        <v>2</v>
      </c>
      <c r="S114" s="54" t="str">
        <f t="shared" si="121"/>
        <v>o</v>
      </c>
      <c r="T114" s="26">
        <f t="shared" si="121"/>
        <v>23</v>
      </c>
      <c r="U114" s="54">
        <f t="shared" si="121"/>
        <v>1</v>
      </c>
      <c r="V114" s="54">
        <f t="shared" si="121"/>
        <v>1</v>
      </c>
      <c r="W114" s="19" t="str">
        <f t="shared" si="121"/>
        <v/>
      </c>
      <c r="X114" s="23">
        <f>IF(X84&gt;0,VLOOKUP(X84,'[3]2020_Envelope'!$BH$6:$CR$128,26),"")</f>
        <v>23.83701013824885</v>
      </c>
      <c r="Y114" s="23">
        <f>IF(Y84&gt;0,VLOOKUP(Y84,'[3]2020_Envelope'!$BH$6:$CR$128,26),"")</f>
        <v>115.83913118279567</v>
      </c>
      <c r="Z114" s="23">
        <f>IF(Z84&gt;0,VLOOKUP(Z84,'[3]2020_Envelope'!$BH$6:$CR$128,26),"")</f>
        <v>27.566409474440764</v>
      </c>
      <c r="AA114" s="23">
        <f>IF(AA84&gt;0,VLOOKUP(AA84,'[3]2020_Envelope'!$BH$6:$CR$128,26),"")</f>
        <v>91.644577443609023</v>
      </c>
      <c r="AB114" s="23">
        <f>IF(AB84&gt;0,VLOOKUP(AB84,'[3]2020_Envelope'!$BH$6:$CR$128,26),"")</f>
        <v>56.554012987012996</v>
      </c>
      <c r="AC114" s="23">
        <f>IF(AC84&gt;0,VLOOKUP(AC84,'[3]2020_Envelope'!$BH$6:$CR$128,26),"")</f>
        <v>57.73885714285715</v>
      </c>
      <c r="AD114" s="22" t="str">
        <f>IF(AD84&gt;0,VLOOKUP(AD84,'[3]2020_HVAC'!$EY$7:$KA$83,98),"")</f>
        <v/>
      </c>
      <c r="AE114" s="22" t="str">
        <f>IF(AE84&gt;0,VLOOKUP(AE84,'[3]2020_HVAC'!$EY$7:$KA$83,98),"")</f>
        <v/>
      </c>
      <c r="AF114" s="22" t="str">
        <f>IF(AF84&gt;0,VLOOKUP(AF84,'[3]2020_HVAC'!$EY$7:$KA$83,98),"")</f>
        <v/>
      </c>
      <c r="AG114" s="61">
        <f>VLOOKUP($C114,[2]Performance!$A$3:$K$36,6)</f>
        <v>2</v>
      </c>
      <c r="AH114" s="61">
        <f t="shared" si="103"/>
        <v>100</v>
      </c>
      <c r="AI114" s="22">
        <f>IF(AI84&gt;0,VLOOKUP(AI84,'[3]2020_HVAC'!$EY$7:$KA$83,AH114),"")</f>
        <v>67.115183987775254</v>
      </c>
      <c r="AJ114" s="22" t="str">
        <f>IF(AJ84&gt;0,VLOOKUP(AJ84,'[3]2020_HVAC'!$EY$7:$KA$83,98),"")</f>
        <v/>
      </c>
      <c r="AK114" s="22" t="str">
        <f>IF(AK84&gt;0,VLOOKUP(AK84,'[3]2020_HVAC'!$EY$7:$KA$83,98),"")</f>
        <v/>
      </c>
      <c r="AL114" s="22">
        <f>IF(AL84&gt;0,VLOOKUP(AL84,'[3]2020_HVAC'!$EY$7:$KA$83,98),"")</f>
        <v>6.7016571428571439</v>
      </c>
      <c r="AM114" s="22">
        <f>IF(AM84&gt;0,VLOOKUP(AM84,'[3]2020_HVAC'!$EY$7:$KA$83,98),"")</f>
        <v>26.331428571428546</v>
      </c>
      <c r="AN114" s="22">
        <f>IF(AN84&gt;0,VLOOKUP(AN84,'[3]2020_HVAC'!$EY$7:$KA$83,98),"")</f>
        <v>26.144401372872817</v>
      </c>
      <c r="AO114" s="14">
        <f t="shared" si="104"/>
        <v>69926.173722145744</v>
      </c>
      <c r="AP114" s="23">
        <f>IF(AP84&gt;0,VLOOKUP(AP84,'[3]2020_Envelope'!$BH$6:$CR$128,27),"")</f>
        <v>11.534692473118282</v>
      </c>
      <c r="AQ114" s="23">
        <f>IF(AQ84&gt;0,VLOOKUP(AQ84,'[3]2020_Envelope'!$BH$6:$CR$128,27),"")</f>
        <v>38.080278327359608</v>
      </c>
      <c r="AR114" s="23">
        <f>IF(AR84&gt;0,VLOOKUP(AR84,'[3]2020_Envelope'!$BH$6:$CR$128,27),"")</f>
        <v>13.339343064905353</v>
      </c>
      <c r="AS114" s="23">
        <f>IF(AS84&gt;0,VLOOKUP(AS84,'[3]2020_Envelope'!$BH$6:$CR$128,27),"")</f>
        <v>84.417301435406685</v>
      </c>
      <c r="AT114" s="23">
        <f>IF(AT84&gt;0,VLOOKUP(AT84,'[3]2020_Envelope'!$BH$6:$CR$128,27),"")</f>
        <v>46.884644628099174</v>
      </c>
      <c r="AU114" s="23">
        <f>IF(AU84&gt;0,VLOOKUP(AU84,'[3]2020_Envelope'!$BH$6:$CR$128,27),"")</f>
        <v>53.185454545454547</v>
      </c>
      <c r="AV114" s="22" t="str">
        <f>IF(AV84&gt;0,VLOOKUP(AV84,'[3]2020_HVAC'!$EY$7:$KA$83,101),"")</f>
        <v/>
      </c>
      <c r="AW114" s="22" t="str">
        <f>IF(AW84&gt;0,VLOOKUP(AW84,'[3]2020_HVAC'!$EY$7:$KA$83,101),"")</f>
        <v/>
      </c>
      <c r="AX114" s="22" t="str">
        <f>IF(AX84&gt;0,VLOOKUP(AX84,'[3]2020_HVAC'!$EY$7:$KA$83,101),"")</f>
        <v/>
      </c>
      <c r="AY114" s="61">
        <f>VLOOKUP($C114,[1]Performance!$A$3:$K$36,6)</f>
        <v>2</v>
      </c>
      <c r="AZ114" s="61">
        <f t="shared" si="105"/>
        <v>103</v>
      </c>
      <c r="BA114" s="22">
        <f>IF(BA84&gt;0,VLOOKUP(BA84,'[3]2020_HVAC'!$EY$7:$KA$83,AZ114),"")</f>
        <v>37.047319814248354</v>
      </c>
      <c r="BB114" s="22" t="str">
        <f>IF(BB84&gt;0,VLOOKUP(BB84,'[3]2020_HVAC'!$EY$7:$KA$83,101),"")</f>
        <v/>
      </c>
      <c r="BC114" s="22" t="str">
        <f>IF(BC84&gt;0,VLOOKUP(BC84,'[3]2020_HVAC'!$EY$7:$KA$83,101),"")</f>
        <v/>
      </c>
      <c r="BD114" s="22">
        <f>IF(BD84&gt;0,VLOOKUP(BD84,'[3]2020_HVAC'!$EY$7:$KA$83,101),"")</f>
        <v>0.47385454545454547</v>
      </c>
      <c r="BE114" s="22">
        <f>IF(BE84&gt;0,VLOOKUP(BE84,'[3]2020_HVAC'!$EY$7:$KA$83,101),"")</f>
        <v>34.497495268511372</v>
      </c>
      <c r="BF114" s="22">
        <f>IF(BF84&gt;0,VLOOKUP(BF84,'[3]2020_HVAC'!$EY$7:$KA$83,101),"")</f>
        <v>16.267627520898639</v>
      </c>
      <c r="BG114" s="14">
        <f t="shared" si="106"/>
        <v>332370.73150722199</v>
      </c>
      <c r="BH114" s="21">
        <f>IF($N114&gt;0,VLOOKUP($C114,[2]Berlin!$AB$7:$AN$40,$N114))/((IF($P114=1,'3 PlantsCodes'!$D$26,IF($P114=2,'3 PlantsCodes'!$D$27,IF($P114=3,'3 PlantsCodes'!$D$28,IF($P114=4,'3 PlantsCodes'!#REF!)))))*IF($R114=1,'3 PlantsCodes'!$D$31,IF(GE_Berlin!$R114=2,'3 PlantsCodes'!$D$32)))</f>
        <v>12.857316958195574</v>
      </c>
      <c r="BI114" s="21">
        <f>IF($O114&gt;0,VLOOKUP($C114,[2]Berlin!$AB$7:$AN$40,$O114),0)/(IF($Q114=1,'3 PlantsCodes'!$E$26,IF($Q114=3,'3 PlantsCodes'!$E$28,IF($Q114=4,'3 PlantsCodes'!$E$29,1)))*IF($R114=1,'3 PlantsCodes'!$E$31,IF($R114=2,'3 PlantsCodes'!$E$32)))</f>
        <v>0.61512033420846945</v>
      </c>
      <c r="BJ114" s="21">
        <f>VLOOKUP($C114,[2]Berlin!$AB$6:$AZ$40,$T114)</f>
        <v>2.7847487206989014</v>
      </c>
      <c r="BK114" s="21">
        <f>VLOOKUP($C114,[2]Berlin!$B$7:$Y$40,18)</f>
        <v>11.353794285713454</v>
      </c>
      <c r="BL114" s="21">
        <f>VLOOKUP($C114,[2]Berlin!$B$7:$AA$40,26)</f>
        <v>0.40279438535474998</v>
      </c>
      <c r="BM114" s="22">
        <f>IF($V114=1,-[4]SFH!$E$8,0)</f>
        <v>-15.228571428571428</v>
      </c>
      <c r="BN114" s="63" t="s">
        <v>38</v>
      </c>
      <c r="BO114" s="21">
        <f>IF($N114&gt;0,VLOOKUP($C114,[1]Berlin!$AB$7:$AN$40,$N114))/((IF($P114=1,'3 PlantsCodes'!$D$26,IF($P114=2,'3 PlantsCodes'!$D$27,IF($P114=3,'3 PlantsCodes'!$D$28,IF($P114=4,'3 PlantsCodes'!D107)))))*IF($R114=1,'3 PlantsCodes'!$D$31,IF(GE_Berlin!$R114=2,'3 PlantsCodes'!$D$32)))</f>
        <v>13.580682140622704</v>
      </c>
      <c r="BP114" s="21">
        <f>IF($O114&gt;0,VLOOKUP($C114,[1]Berlin!$AB$7:$AN$40,$O114),0)/(IF($Q114=1,'3 PlantsCodes'!$E$26,IF($Q114=3,'3 PlantsCodes'!$E$28,IF($Q114=4,'3 PlantsCodes'!$E$29,1)))*IF($R114=1,'3 PlantsCodes'!$E$31,IF($R114=2,'3 PlantsCodes'!$E$32)))</f>
        <v>0.19213305780790615</v>
      </c>
      <c r="BQ114" s="21">
        <f>VLOOKUP($C114,[1]Berlin!$AB$6:$AZ$40,$T114)</f>
        <v>4.3768755500278864</v>
      </c>
      <c r="BR114" s="21">
        <f>VLOOKUP($C114,[1]Berlin!$B$7:$Y$40,18)</f>
        <v>11.676460606061633</v>
      </c>
      <c r="BS114" s="21">
        <f>VLOOKUP($C114,[1]Berlin!$B$7:$AA$40,26)</f>
        <v>0.37296765586406289</v>
      </c>
      <c r="BT114" s="22">
        <f>IF($V114=1,-[4]AB!$E$8,0)</f>
        <v>-9.6181818181818191</v>
      </c>
      <c r="BU114" s="63" t="s">
        <v>38</v>
      </c>
    </row>
    <row r="115" spans="1:73" x14ac:dyDescent="0.25">
      <c r="A115" s="195"/>
      <c r="B115" s="18">
        <v>18</v>
      </c>
      <c r="C115" s="26">
        <f t="shared" ref="C115:W115" si="122">IF(C85="","",C85)</f>
        <v>26</v>
      </c>
      <c r="D115" s="55" t="str">
        <f t="shared" si="122"/>
        <v>o+</v>
      </c>
      <c r="E115" s="55" t="str">
        <f t="shared" si="122"/>
        <v>+</v>
      </c>
      <c r="F115" s="54" t="str">
        <f t="shared" si="122"/>
        <v>+</v>
      </c>
      <c r="G115" s="54" t="str">
        <f t="shared" si="122"/>
        <v>o</v>
      </c>
      <c r="H115" s="54">
        <f t="shared" si="122"/>
        <v>1</v>
      </c>
      <c r="I115" s="54">
        <f t="shared" si="122"/>
        <v>3</v>
      </c>
      <c r="J115" s="54">
        <f t="shared" si="122"/>
        <v>3</v>
      </c>
      <c r="K115" s="54">
        <f t="shared" si="122"/>
        <v>2</v>
      </c>
      <c r="L115" s="54">
        <f t="shared" si="122"/>
        <v>2</v>
      </c>
      <c r="M115" s="54">
        <f t="shared" si="122"/>
        <v>3322</v>
      </c>
      <c r="N115" s="54">
        <f t="shared" si="122"/>
        <v>8</v>
      </c>
      <c r="O115" s="54">
        <f t="shared" si="122"/>
        <v>13</v>
      </c>
      <c r="P115" s="54">
        <f t="shared" si="122"/>
        <v>1</v>
      </c>
      <c r="Q115" s="54">
        <f t="shared" si="122"/>
        <v>1</v>
      </c>
      <c r="R115" s="54">
        <f t="shared" si="122"/>
        <v>2</v>
      </c>
      <c r="S115" s="54" t="str">
        <f t="shared" si="122"/>
        <v>o</v>
      </c>
      <c r="T115" s="26">
        <f t="shared" si="122"/>
        <v>23</v>
      </c>
      <c r="U115" s="54">
        <f t="shared" si="122"/>
        <v>1</v>
      </c>
      <c r="V115" s="54">
        <f t="shared" si="122"/>
        <v>1</v>
      </c>
      <c r="W115" s="19" t="str">
        <f t="shared" si="122"/>
        <v/>
      </c>
      <c r="X115" s="23">
        <f>IF(X85&gt;0,VLOOKUP(X85,'[3]2020_Envelope'!$BH$6:$CR$128,26),"")</f>
        <v>15.810710599078341</v>
      </c>
      <c r="Y115" s="23">
        <f>IF(Y85&gt;0,VLOOKUP(Y85,'[3]2020_Envelope'!$BH$6:$CR$128,26),"")</f>
        <v>101.95239999999998</v>
      </c>
      <c r="Z115" s="23">
        <f>IF(Z85&gt;0,VLOOKUP(Z85,'[3]2020_Envelope'!$BH$6:$CR$128,26),"")</f>
        <v>19.690292481743406</v>
      </c>
      <c r="AA115" s="23">
        <f>IF(AA85&gt;0,VLOOKUP(AA85,'[3]2020_Envelope'!$BH$6:$CR$128,26),"")</f>
        <v>91.644577443609023</v>
      </c>
      <c r="AB115" s="23">
        <f>IF(AB85&gt;0,VLOOKUP(AB85,'[3]2020_Envelope'!$BH$6:$CR$128,26),"")</f>
        <v>56.554012987012996</v>
      </c>
      <c r="AC115" s="23">
        <f>IF(AC85&gt;0,VLOOKUP(AC85,'[3]2020_Envelope'!$BH$6:$CR$128,26),"")</f>
        <v>57.73885714285715</v>
      </c>
      <c r="AD115" s="22" t="str">
        <f>IF(AD85&gt;0,VLOOKUP(AD85,'[3]2020_HVAC'!$EY$7:$KA$83,98),"")</f>
        <v/>
      </c>
      <c r="AE115" s="22">
        <f>IF(AE85&gt;0,VLOOKUP(AE85,'[3]2020_HVAC'!$EY$7:$KA$83,98),"")</f>
        <v>11.760000000000002</v>
      </c>
      <c r="AF115" s="22" t="str">
        <f>IF(AF85&gt;0,VLOOKUP(AF85,'[3]2020_HVAC'!$EY$7:$KA$83,98),"")</f>
        <v/>
      </c>
      <c r="AG115" s="61">
        <f>VLOOKUP($C115,[2]Performance!$A$3:$K$36,6)</f>
        <v>2</v>
      </c>
      <c r="AH115" s="61">
        <f t="shared" si="103"/>
        <v>100</v>
      </c>
      <c r="AI115" s="22">
        <f>IF(AI85&gt;0,VLOOKUP(AI85,'[3]2020_HVAC'!$EY$7:$KA$83,AH115),"")</f>
        <v>67.115183987775254</v>
      </c>
      <c r="AJ115" s="22" t="str">
        <f>IF(AJ85&gt;0,VLOOKUP(AJ85,'[3]2020_HVAC'!$EY$7:$KA$83,98),"")</f>
        <v/>
      </c>
      <c r="AK115" s="22" t="str">
        <f>IF(AK85&gt;0,VLOOKUP(AK85,'[3]2020_HVAC'!$EY$7:$KA$83,98),"")</f>
        <v/>
      </c>
      <c r="AL115" s="22">
        <f>IF(AL85&gt;0,VLOOKUP(AL85,'[3]2020_HVAC'!$EY$7:$KA$83,98),"")</f>
        <v>6.7016571428571439</v>
      </c>
      <c r="AM115" s="22">
        <f>IF(AM85&gt;0,VLOOKUP(AM85,'[3]2020_HVAC'!$EY$7:$KA$83,98),"")</f>
        <v>26.331428571428546</v>
      </c>
      <c r="AN115" s="22">
        <f>IF(AN85&gt;0,VLOOKUP(AN85,'[3]2020_HVAC'!$EY$7:$KA$83,98),"")</f>
        <v>26.144401372872817</v>
      </c>
      <c r="AO115" s="14">
        <f t="shared" si="104"/>
        <v>67402.093042092849</v>
      </c>
      <c r="AP115" s="23">
        <f>IF(AP85&gt;0,VLOOKUP(AP85,'[3]2020_Envelope'!$BH$6:$CR$128,27),"")</f>
        <v>7.6507784946236566</v>
      </c>
      <c r="AQ115" s="23">
        <f>IF(AQ85&gt;0,VLOOKUP(AQ85,'[3]2020_Envelope'!$BH$6:$CR$128,27),"")</f>
        <v>33.515235555555549</v>
      </c>
      <c r="AR115" s="23">
        <f>IF(AR85&gt;0,VLOOKUP(AR85,'[3]2020_Envelope'!$BH$6:$CR$128,27),"")</f>
        <v>9.5281021892181101</v>
      </c>
      <c r="AS115" s="23">
        <f>IF(AS85&gt;0,VLOOKUP(AS85,'[3]2020_Envelope'!$BH$6:$CR$128,27),"")</f>
        <v>84.417301435406685</v>
      </c>
      <c r="AT115" s="23">
        <f>IF(AT85&gt;0,VLOOKUP(AT85,'[3]2020_Envelope'!$BH$6:$CR$128,27),"")</f>
        <v>46.884644628099174</v>
      </c>
      <c r="AU115" s="23">
        <f>IF(AU85&gt;0,VLOOKUP(AU85,'[3]2020_Envelope'!$BH$6:$CR$128,27),"")</f>
        <v>53.185454545454547</v>
      </c>
      <c r="AV115" s="22" t="str">
        <f>IF(AV85&gt;0,VLOOKUP(AV85,'[3]2020_HVAC'!$EY$7:$KA$83,101),"")</f>
        <v/>
      </c>
      <c r="AW115" s="22">
        <f>IF(AW85&gt;0,VLOOKUP(AW85,'[3]2020_HVAC'!$EY$7:$KA$83,101),"")</f>
        <v>13.235345454545454</v>
      </c>
      <c r="AX115" s="22" t="str">
        <f>IF(AX85&gt;0,VLOOKUP(AX85,'[3]2020_HVAC'!$EY$7:$KA$83,101),"")</f>
        <v/>
      </c>
      <c r="AY115" s="61">
        <f>VLOOKUP($C115,[1]Performance!$A$3:$K$36,6)</f>
        <v>2</v>
      </c>
      <c r="AZ115" s="61">
        <f t="shared" si="105"/>
        <v>103</v>
      </c>
      <c r="BA115" s="22">
        <f>IF(BA85&gt;0,VLOOKUP(BA85,'[3]2020_HVAC'!$EY$7:$KA$83,AZ115),"")</f>
        <v>37.047319814248354</v>
      </c>
      <c r="BB115" s="22" t="str">
        <f>IF(BB85&gt;0,VLOOKUP(BB85,'[3]2020_HVAC'!$EY$7:$KA$83,101),"")</f>
        <v/>
      </c>
      <c r="BC115" s="22" t="str">
        <f>IF(BC85&gt;0,VLOOKUP(BC85,'[3]2020_HVAC'!$EY$7:$KA$83,101),"")</f>
        <v/>
      </c>
      <c r="BD115" s="22">
        <f>IF(BD85&gt;0,VLOOKUP(BD85,'[3]2020_HVAC'!$EY$7:$KA$83,101),"")</f>
        <v>0.47385454545454547</v>
      </c>
      <c r="BE115" s="22">
        <f>IF(BE85&gt;0,VLOOKUP(BE85,'[3]2020_HVAC'!$EY$7:$KA$83,101),"")</f>
        <v>34.497495268511372</v>
      </c>
      <c r="BF115" s="22">
        <f>IF(BF85&gt;0,VLOOKUP(BF85,'[3]2020_HVAC'!$EY$7:$KA$83,101),"")</f>
        <v>16.267627520898639</v>
      </c>
      <c r="BG115" s="14">
        <f t="shared" si="106"/>
        <v>333336.12785749597</v>
      </c>
      <c r="BH115" s="21">
        <f>IF($N115&gt;0,VLOOKUP($C115,[2]Berlin!$AB$7:$AN$40,$N115))/((IF($P115=1,'3 PlantsCodes'!$D$26,IF($P115=2,'3 PlantsCodes'!$D$27,IF($P115=3,'3 PlantsCodes'!$D$28,IF($P115=4,'3 PlantsCodes'!#REF!)))))*IF($R115=1,'3 PlantsCodes'!$D$31,IF(GE_Berlin!$R115=2,'3 PlantsCodes'!$D$32)))</f>
        <v>10.26238843145741</v>
      </c>
      <c r="BI115" s="21">
        <f>IF($O115&gt;0,VLOOKUP($C115,[2]Berlin!$AB$7:$AN$40,$O115),0)/(IF($Q115=1,'3 PlantsCodes'!$E$26,IF($Q115=3,'3 PlantsCodes'!$E$28,IF($Q115=4,'3 PlantsCodes'!$E$29,1)))*IF($R115=1,'3 PlantsCodes'!$E$31,IF($R115=2,'3 PlantsCodes'!$E$32)))</f>
        <v>0.58711042218379073</v>
      </c>
      <c r="BJ115" s="21">
        <f>VLOOKUP($C115,[2]Berlin!$AB$6:$AZ$40,$T115)</f>
        <v>2.847751356280225</v>
      </c>
      <c r="BK115" s="21">
        <f>VLOOKUP($C115,[2]Berlin!$B$7:$Y$40,18)</f>
        <v>11.353794285713454</v>
      </c>
      <c r="BL115" s="21">
        <f>VLOOKUP($C115,[2]Berlin!$B$7:$AA$40,26)</f>
        <v>4.8299080064050823</v>
      </c>
      <c r="BM115" s="22">
        <f>IF($V115=1,-[4]SFH!$E$8,0)</f>
        <v>-15.228571428571428</v>
      </c>
      <c r="BN115" s="63" t="s">
        <v>38</v>
      </c>
      <c r="BO115" s="21">
        <f>IF($N115&gt;0,VLOOKUP($C115,[1]Berlin!$AB$7:$AN$40,$N115))/((IF($P115=1,'3 PlantsCodes'!$D$26,IF($P115=2,'3 PlantsCodes'!$D$27,IF($P115=3,'3 PlantsCodes'!$D$28,IF($P115=4,'3 PlantsCodes'!D108)))))*IF($R115=1,'3 PlantsCodes'!$D$31,IF(GE_Berlin!$R115=2,'3 PlantsCodes'!$D$32)))</f>
        <v>10.755551737092274</v>
      </c>
      <c r="BP115" s="21">
        <f>IF($O115&gt;0,VLOOKUP($C115,[1]Berlin!$AB$7:$AN$40,$O115),0)/(IF($Q115=1,'3 PlantsCodes'!$E$26,IF($Q115=3,'3 PlantsCodes'!$E$28,IF($Q115=4,'3 PlantsCodes'!$E$29,1)))*IF($R115=1,'3 PlantsCodes'!$E$31,IF($R115=2,'3 PlantsCodes'!$E$32)))</f>
        <v>0.17071327471093387</v>
      </c>
      <c r="BQ115" s="21">
        <f>VLOOKUP($C115,[1]Berlin!$AB$6:$AZ$40,$T115)</f>
        <v>4.4958921988883214</v>
      </c>
      <c r="BR115" s="21">
        <f>VLOOKUP($C115,[1]Berlin!$B$7:$Y$40,18)</f>
        <v>11.676460606061633</v>
      </c>
      <c r="BS115" s="21">
        <f>VLOOKUP($C115,[1]Berlin!$B$7:$AA$40,26)</f>
        <v>4.6554504570490911</v>
      </c>
      <c r="BT115" s="22">
        <f>IF($V115=1,-[4]AB!$E$8,0)</f>
        <v>-9.6181818181818191</v>
      </c>
      <c r="BU115" s="63" t="s">
        <v>38</v>
      </c>
    </row>
    <row r="116" spans="1:73" x14ac:dyDescent="0.25">
      <c r="A116" s="195"/>
      <c r="B116" s="18">
        <v>19</v>
      </c>
      <c r="C116" s="26">
        <f t="shared" ref="C116:W116" si="123">IF(C86="","",C86)</f>
        <v>34</v>
      </c>
      <c r="D116" s="55" t="str">
        <f t="shared" si="123"/>
        <v>+</v>
      </c>
      <c r="E116" s="55" t="str">
        <f t="shared" si="123"/>
        <v>+</v>
      </c>
      <c r="F116" s="54" t="str">
        <f t="shared" si="123"/>
        <v>+</v>
      </c>
      <c r="G116" s="54" t="str">
        <f t="shared" si="123"/>
        <v>o</v>
      </c>
      <c r="H116" s="54">
        <f t="shared" si="123"/>
        <v>1</v>
      </c>
      <c r="I116" s="54">
        <f t="shared" si="123"/>
        <v>4</v>
      </c>
      <c r="J116" s="54">
        <f t="shared" si="123"/>
        <v>3</v>
      </c>
      <c r="K116" s="54">
        <f t="shared" si="123"/>
        <v>2</v>
      </c>
      <c r="L116" s="54">
        <f t="shared" si="123"/>
        <v>2</v>
      </c>
      <c r="M116" s="54">
        <f t="shared" si="123"/>
        <v>4322</v>
      </c>
      <c r="N116" s="54">
        <f t="shared" si="123"/>
        <v>8</v>
      </c>
      <c r="O116" s="54">
        <f t="shared" si="123"/>
        <v>13</v>
      </c>
      <c r="P116" s="54">
        <f t="shared" si="123"/>
        <v>1</v>
      </c>
      <c r="Q116" s="54">
        <f t="shared" si="123"/>
        <v>1</v>
      </c>
      <c r="R116" s="54">
        <f t="shared" si="123"/>
        <v>2</v>
      </c>
      <c r="S116" s="54" t="str">
        <f t="shared" si="123"/>
        <v>o</v>
      </c>
      <c r="T116" s="26">
        <f t="shared" si="123"/>
        <v>23</v>
      </c>
      <c r="U116" s="54">
        <f t="shared" si="123"/>
        <v>1</v>
      </c>
      <c r="V116" s="54">
        <f t="shared" si="123"/>
        <v>1</v>
      </c>
      <c r="W116" s="19" t="str">
        <f t="shared" si="123"/>
        <v/>
      </c>
      <c r="X116" s="23">
        <f>IF(X86&gt;0,VLOOKUP(X86,'[3]2020_Envelope'!$BH$6:$CR$128,26),"")</f>
        <v>23.83701013824885</v>
      </c>
      <c r="Y116" s="23">
        <f>IF(Y86&gt;0,VLOOKUP(Y86,'[3]2020_Envelope'!$BH$6:$CR$128,26),"")</f>
        <v>115.83913118279567</v>
      </c>
      <c r="Z116" s="23">
        <f>IF(Z86&gt;0,VLOOKUP(Z86,'[3]2020_Envelope'!$BH$6:$CR$128,26),"")</f>
        <v>27.566409474440764</v>
      </c>
      <c r="AA116" s="23">
        <f>IF(AA86&gt;0,VLOOKUP(AA86,'[3]2020_Envelope'!$BH$6:$CR$128,26),"")</f>
        <v>91.644577443609023</v>
      </c>
      <c r="AB116" s="23">
        <f>IF(AB86&gt;0,VLOOKUP(AB86,'[3]2020_Envelope'!$BH$6:$CR$128,26),"")</f>
        <v>56.554012987012996</v>
      </c>
      <c r="AC116" s="23">
        <f>IF(AC86&gt;0,VLOOKUP(AC86,'[3]2020_Envelope'!$BH$6:$CR$128,26),"")</f>
        <v>57.73885714285715</v>
      </c>
      <c r="AD116" s="22" t="str">
        <f>IF(AD86&gt;0,VLOOKUP(AD86,'[3]2020_HVAC'!$EY$7:$KA$83,98),"")</f>
        <v/>
      </c>
      <c r="AE116" s="22">
        <f>IF(AE86&gt;0,VLOOKUP(AE86,'[3]2020_HVAC'!$EY$7:$KA$83,98),"")</f>
        <v>11.760000000000002</v>
      </c>
      <c r="AF116" s="22" t="str">
        <f>IF(AF86&gt;0,VLOOKUP(AF86,'[3]2020_HVAC'!$EY$7:$KA$83,98),"")</f>
        <v/>
      </c>
      <c r="AG116" s="61">
        <f>VLOOKUP($C116,[2]Performance!$A$3:$K$36,6)</f>
        <v>2</v>
      </c>
      <c r="AH116" s="61">
        <f t="shared" si="103"/>
        <v>100</v>
      </c>
      <c r="AI116" s="22">
        <f>IF(AI86&gt;0,VLOOKUP(AI86,'[3]2020_HVAC'!$EY$7:$KA$83,AH116),"")</f>
        <v>67.115183987775254</v>
      </c>
      <c r="AJ116" s="22" t="str">
        <f>IF(AJ86&gt;0,VLOOKUP(AJ86,'[3]2020_HVAC'!$EY$7:$KA$83,98),"")</f>
        <v/>
      </c>
      <c r="AK116" s="22" t="str">
        <f>IF(AK86&gt;0,VLOOKUP(AK86,'[3]2020_HVAC'!$EY$7:$KA$83,98),"")</f>
        <v/>
      </c>
      <c r="AL116" s="22">
        <f>IF(AL86&gt;0,VLOOKUP(AL86,'[3]2020_HVAC'!$EY$7:$KA$83,98),"")</f>
        <v>6.7016571428571439</v>
      </c>
      <c r="AM116" s="22">
        <f>IF(AM86&gt;0,VLOOKUP(AM86,'[3]2020_HVAC'!$EY$7:$KA$83,98),"")</f>
        <v>26.331428571428546</v>
      </c>
      <c r="AN116" s="22">
        <f>IF(AN86&gt;0,VLOOKUP(AN86,'[3]2020_HVAC'!$EY$7:$KA$83,98),"")</f>
        <v>26.144401372872817</v>
      </c>
      <c r="AO116" s="14">
        <f t="shared" si="104"/>
        <v>71572.573722145753</v>
      </c>
      <c r="AP116" s="23">
        <f>IF(AP86&gt;0,VLOOKUP(AP86,'[3]2020_Envelope'!$BH$6:$CR$128,27),"")</f>
        <v>11.534692473118282</v>
      </c>
      <c r="AQ116" s="23">
        <f>IF(AQ86&gt;0,VLOOKUP(AQ86,'[3]2020_Envelope'!$BH$6:$CR$128,27),"")</f>
        <v>38.080278327359608</v>
      </c>
      <c r="AR116" s="23">
        <f>IF(AR86&gt;0,VLOOKUP(AR86,'[3]2020_Envelope'!$BH$6:$CR$128,27),"")</f>
        <v>13.339343064905353</v>
      </c>
      <c r="AS116" s="23">
        <f>IF(AS86&gt;0,VLOOKUP(AS86,'[3]2020_Envelope'!$BH$6:$CR$128,27),"")</f>
        <v>84.417301435406685</v>
      </c>
      <c r="AT116" s="23">
        <f>IF(AT86&gt;0,VLOOKUP(AT86,'[3]2020_Envelope'!$BH$6:$CR$128,27),"")</f>
        <v>46.884644628099174</v>
      </c>
      <c r="AU116" s="23">
        <f>IF(AU86&gt;0,VLOOKUP(AU86,'[3]2020_Envelope'!$BH$6:$CR$128,27),"")</f>
        <v>53.185454545454547</v>
      </c>
      <c r="AV116" s="22" t="str">
        <f>IF(AV86&gt;0,VLOOKUP(AV86,'[3]2020_HVAC'!$EY$7:$KA$83,101),"")</f>
        <v/>
      </c>
      <c r="AW116" s="22">
        <f>IF(AW86&gt;0,VLOOKUP(AW86,'[3]2020_HVAC'!$EY$7:$KA$83,101),"")</f>
        <v>13.235345454545454</v>
      </c>
      <c r="AX116" s="22" t="str">
        <f>IF(AX86&gt;0,VLOOKUP(AX86,'[3]2020_HVAC'!$EY$7:$KA$83,101),"")</f>
        <v/>
      </c>
      <c r="AY116" s="61">
        <f>VLOOKUP($C116,[1]Performance!$A$3:$K$36,6)</f>
        <v>2</v>
      </c>
      <c r="AZ116" s="61">
        <f t="shared" si="105"/>
        <v>103</v>
      </c>
      <c r="BA116" s="22">
        <f>IF(BA86&gt;0,VLOOKUP(BA86,'[3]2020_HVAC'!$EY$7:$KA$83,AZ116),"")</f>
        <v>37.047319814248354</v>
      </c>
      <c r="BB116" s="22" t="str">
        <f>IF(BB86&gt;0,VLOOKUP(BB86,'[3]2020_HVAC'!$EY$7:$KA$83,101),"")</f>
        <v/>
      </c>
      <c r="BC116" s="22" t="str">
        <f>IF(BC86&gt;0,VLOOKUP(BC86,'[3]2020_HVAC'!$EY$7:$KA$83,101),"")</f>
        <v/>
      </c>
      <c r="BD116" s="22">
        <f>IF(BD86&gt;0,VLOOKUP(BD86,'[3]2020_HVAC'!$EY$7:$KA$83,101),"")</f>
        <v>0.47385454545454547</v>
      </c>
      <c r="BE116" s="22">
        <f>IF(BE86&gt;0,VLOOKUP(BE86,'[3]2020_HVAC'!$EY$7:$KA$83,101),"")</f>
        <v>34.497495268511372</v>
      </c>
      <c r="BF116" s="22">
        <f>IF(BF86&gt;0,VLOOKUP(BF86,'[3]2020_HVAC'!$EY$7:$KA$83,101),"")</f>
        <v>16.267627520898639</v>
      </c>
      <c r="BG116" s="14">
        <f t="shared" si="106"/>
        <v>345473.72350722196</v>
      </c>
      <c r="BH116" s="21">
        <f>IF($N116&gt;0,VLOOKUP($C116,[2]Berlin!$AB$7:$AN$40,$N116))/((IF($P116=1,'3 PlantsCodes'!$D$26,IF($P116=2,'3 PlantsCodes'!$D$27,IF($P116=3,'3 PlantsCodes'!$D$28,IF($P116=4,'3 PlantsCodes'!#REF!)))))*IF($R116=1,'3 PlantsCodes'!$D$31,IF(GE_Berlin!$R116=2,'3 PlantsCodes'!$D$32)))</f>
        <v>8.9990010720586486</v>
      </c>
      <c r="BI116" s="21">
        <f>IF($O116&gt;0,VLOOKUP($C116,[2]Berlin!$AB$7:$AN$40,$O116),0)/(IF($Q116=1,'3 PlantsCodes'!$E$26,IF($Q116=3,'3 PlantsCodes'!$E$28,IF($Q116=4,'3 PlantsCodes'!$E$29,1)))*IF($R116=1,'3 PlantsCodes'!$E$31,IF($R116=2,'3 PlantsCodes'!$E$32)))</f>
        <v>0.61321702921455867</v>
      </c>
      <c r="BJ116" s="21">
        <f>VLOOKUP($C116,[2]Berlin!$AB$6:$AZ$40,$T116)</f>
        <v>2.8628993928772073</v>
      </c>
      <c r="BK116" s="21">
        <f>VLOOKUP($C116,[2]Berlin!$B$7:$Y$40,18)</f>
        <v>11.353794285713454</v>
      </c>
      <c r="BL116" s="21">
        <f>VLOOKUP($C116,[2]Berlin!$B$7:$AA$40,26)</f>
        <v>4.8211538036777455</v>
      </c>
      <c r="BM116" s="22">
        <f>IF($V116=1,-[4]SFH!$E$8,0)</f>
        <v>-15.228571428571428</v>
      </c>
      <c r="BN116" s="63" t="s">
        <v>38</v>
      </c>
      <c r="BO116" s="21">
        <f>IF($N116&gt;0,VLOOKUP($C116,[1]Berlin!$AB$7:$AN$40,$N116))/((IF($P116=1,'3 PlantsCodes'!$D$26,IF($P116=2,'3 PlantsCodes'!$D$27,IF($P116=3,'3 PlantsCodes'!$D$28,IF($P116=4,'3 PlantsCodes'!D109)))))*IF($R116=1,'3 PlantsCodes'!$D$31,IF(GE_Berlin!$R116=2,'3 PlantsCodes'!$D$32)))</f>
        <v>10.055015146377972</v>
      </c>
      <c r="BP116" s="21">
        <f>IF($O116&gt;0,VLOOKUP($C116,[1]Berlin!$AB$7:$AN$40,$O116),0)/(IF($Q116=1,'3 PlantsCodes'!$E$26,IF($Q116=3,'3 PlantsCodes'!$E$28,IF($Q116=4,'3 PlantsCodes'!$E$29,1)))*IF($R116=1,'3 PlantsCodes'!$E$31,IF($R116=2,'3 PlantsCodes'!$E$32)))</f>
        <v>0.17169238727933334</v>
      </c>
      <c r="BQ116" s="21">
        <f>VLOOKUP($C116,[1]Berlin!$AB$6:$AZ$40,$T116)</f>
        <v>4.5261738328806294</v>
      </c>
      <c r="BR116" s="21">
        <f>VLOOKUP($C116,[1]Berlin!$B$7:$Y$40,18)</f>
        <v>11.676460606061633</v>
      </c>
      <c r="BS116" s="21">
        <f>VLOOKUP($C116,[1]Berlin!$B$7:$AA$40,26)</f>
        <v>4.6519432153510403</v>
      </c>
      <c r="BT116" s="22">
        <f>IF($V116=1,-[4]AB!$E$8,0)</f>
        <v>-9.6181818181818191</v>
      </c>
      <c r="BU116" s="63" t="s">
        <v>38</v>
      </c>
    </row>
    <row r="117" spans="1:73" x14ac:dyDescent="0.25">
      <c r="A117" s="195"/>
      <c r="B117" s="18">
        <v>20</v>
      </c>
      <c r="C117" s="26">
        <f t="shared" ref="C117:V117" si="124">IF(C87="","",C87)</f>
        <v>22</v>
      </c>
      <c r="D117" s="55" t="str">
        <f t="shared" si="124"/>
        <v/>
      </c>
      <c r="E117" s="55" t="str">
        <f t="shared" si="124"/>
        <v/>
      </c>
      <c r="F117" s="54" t="str">
        <f t="shared" si="124"/>
        <v/>
      </c>
      <c r="G117" s="54" t="str">
        <f t="shared" si="124"/>
        <v/>
      </c>
      <c r="H117" s="54">
        <f t="shared" si="124"/>
        <v>1</v>
      </c>
      <c r="I117" s="54">
        <f t="shared" si="124"/>
        <v>3</v>
      </c>
      <c r="J117" s="54">
        <f t="shared" si="124"/>
        <v>2</v>
      </c>
      <c r="K117" s="54">
        <f t="shared" si="124"/>
        <v>2</v>
      </c>
      <c r="L117" s="54">
        <f t="shared" si="124"/>
        <v>2</v>
      </c>
      <c r="M117" s="54">
        <f t="shared" si="124"/>
        <v>3222</v>
      </c>
      <c r="N117" s="54">
        <f t="shared" si="124"/>
        <v>9</v>
      </c>
      <c r="O117" s="54">
        <f t="shared" si="124"/>
        <v>0</v>
      </c>
      <c r="P117" s="54">
        <f t="shared" si="124"/>
        <v>2</v>
      </c>
      <c r="Q117" s="54">
        <f t="shared" si="124"/>
        <v>0</v>
      </c>
      <c r="R117" s="54">
        <f t="shared" si="124"/>
        <v>2</v>
      </c>
      <c r="S117" s="54" t="str">
        <f t="shared" si="124"/>
        <v>o</v>
      </c>
      <c r="T117" s="26">
        <f t="shared" si="124"/>
        <v>24</v>
      </c>
      <c r="U117" s="54">
        <f t="shared" si="124"/>
        <v>1</v>
      </c>
      <c r="V117" s="54">
        <f t="shared" si="124"/>
        <v>1</v>
      </c>
      <c r="W117" s="19"/>
      <c r="X117" s="23">
        <f>IF(X87&gt;0,VLOOKUP(X87,'[3]2020_Envelope'!$BH$6:$CR$128,26),"")</f>
        <v>15.810710599078341</v>
      </c>
      <c r="Y117" s="23">
        <f>IF(Y87&gt;0,VLOOKUP(Y87,'[3]2020_Envelope'!$BH$6:$CR$128,26),"")</f>
        <v>101.95239999999998</v>
      </c>
      <c r="Z117" s="23">
        <f>IF(Z87&gt;0,VLOOKUP(Z87,'[3]2020_Envelope'!$BH$6:$CR$128,26),"")</f>
        <v>19.690292481743406</v>
      </c>
      <c r="AA117" s="23">
        <f>IF(AA87&gt;0,VLOOKUP(AA87,'[3]2020_Envelope'!$BH$6:$CR$128,26),"")</f>
        <v>80.94356390977444</v>
      </c>
      <c r="AB117" s="23">
        <f>IF(AB87&gt;0,VLOOKUP(AB87,'[3]2020_Envelope'!$BH$6:$CR$128,26),"")</f>
        <v>56.554012987012996</v>
      </c>
      <c r="AC117" s="23">
        <f>IF(AC87&gt;0,VLOOKUP(AC87,'[3]2020_Envelope'!$BH$6:$CR$128,26),"")</f>
        <v>57.73885714285715</v>
      </c>
      <c r="AD117" s="22" t="str">
        <f>IF(AD87&gt;0,VLOOKUP(AD87,'[3]2020_HVAC'!$EY$7:$KA$83,98),"")</f>
        <v/>
      </c>
      <c r="AE117" s="22">
        <f>IF(AE87&gt;0,VLOOKUP(AE87,'[3]2020_HVAC'!$EY$7:$KA$83,98),"")</f>
        <v>11.760000000000002</v>
      </c>
      <c r="AF117" s="22" t="str">
        <f>IF(AF87&gt;0,VLOOKUP(AF87,'[3]2020_HVAC'!$EY$7:$KA$83,98),"")</f>
        <v/>
      </c>
      <c r="AG117" s="61">
        <f>VLOOKUP($C117,[2]Performance!$A$3:$K$36,6)</f>
        <v>2</v>
      </c>
      <c r="AH117" s="61">
        <f t="shared" si="103"/>
        <v>100</v>
      </c>
      <c r="AI117" s="22" t="str">
        <f>IF(AI87&gt;0,VLOOKUP(AI87,'[3]2020_HVAC'!$EY$7:$KA$83,AH117),"")</f>
        <v/>
      </c>
      <c r="AJ117" s="22" t="str">
        <f>IF(AJ87&gt;0,VLOOKUP(AJ87,'[3]2020_HVAC'!$EY$7:$KA$83,98),"")</f>
        <v/>
      </c>
      <c r="AK117" s="22">
        <f>IF(AK87&gt;0,VLOOKUP(AK87,'[3]2020_HVAC'!$EY$7:$KA$83,98),"")</f>
        <v>107.19999999999999</v>
      </c>
      <c r="AL117" s="22">
        <f>IF(AL87&gt;0,VLOOKUP(AL87,'[3]2020_HVAC'!$EY$7:$KA$83,98),"")</f>
        <v>6.7016571428571439</v>
      </c>
      <c r="AM117" s="22">
        <f>IF(AM87&gt;0,VLOOKUP(AM87,'[3]2020_HVAC'!$EY$7:$KA$83,98),"")</f>
        <v>26.331428571428546</v>
      </c>
      <c r="AN117" s="22">
        <f>IF(AN87&gt;0,VLOOKUP(AN87,'[3]2020_HVAC'!$EY$7:$KA$83,98),"")</f>
        <v>26.144401372872817</v>
      </c>
      <c r="AO117" s="14">
        <f t="shared" ref="AO117:AO124" si="125">(SUM(X117:AF117)+SUM(AI117:AN117))*$AO$5</f>
        <v>71515.825389067468</v>
      </c>
      <c r="AP117" s="23">
        <f>IF(AP87&gt;0,VLOOKUP(AP87,'[3]2020_Envelope'!$BH$6:$CR$128,27),"")</f>
        <v>7.6507784946236566</v>
      </c>
      <c r="AQ117" s="23">
        <f>IF(AQ87&gt;0,VLOOKUP(AQ87,'[3]2020_Envelope'!$BH$6:$CR$128,27),"")</f>
        <v>33.515235555555549</v>
      </c>
      <c r="AR117" s="23">
        <f>IF(AR87&gt;0,VLOOKUP(AR87,'[3]2020_Envelope'!$BH$6:$CR$128,27),"")</f>
        <v>9.5281021892181101</v>
      </c>
      <c r="AS117" s="23">
        <f>IF(AS87&gt;0,VLOOKUP(AS87,'[3]2020_Envelope'!$BH$6:$CR$128,27),"")</f>
        <v>74.560191387559797</v>
      </c>
      <c r="AT117" s="23">
        <f>IF(AT87&gt;0,VLOOKUP(AT87,'[3]2020_Envelope'!$BH$6:$CR$128,27),"")</f>
        <v>46.884644628099174</v>
      </c>
      <c r="AU117" s="23">
        <f>IF(AU87&gt;0,VLOOKUP(AU87,'[3]2020_Envelope'!$BH$6:$CR$128,27),"")</f>
        <v>53.185454545454547</v>
      </c>
      <c r="AV117" s="22" t="str">
        <f>IF(AV87&gt;0,VLOOKUP(AV87,'[3]2020_HVAC'!$EY$7:$KA$83,101),"")</f>
        <v/>
      </c>
      <c r="AW117" s="22">
        <f>IF(AW87&gt;0,VLOOKUP(AW87,'[3]2020_HVAC'!$EY$7:$KA$83,101),"")</f>
        <v>13.235345454545454</v>
      </c>
      <c r="AX117" s="22" t="str">
        <f>IF(AX87&gt;0,VLOOKUP(AX87,'[3]2020_HVAC'!$EY$7:$KA$83,101),"")</f>
        <v/>
      </c>
      <c r="AY117" s="61">
        <f>VLOOKUP($C117,[1]Performance!$A$3:$K$36,6)</f>
        <v>2</v>
      </c>
      <c r="AZ117" s="61">
        <f t="shared" si="105"/>
        <v>103</v>
      </c>
      <c r="BA117" s="22" t="str">
        <f>IF(BA87&gt;0,VLOOKUP(BA87,'[3]2020_HVAC'!$EY$7:$KA$83,AZ117),"")</f>
        <v/>
      </c>
      <c r="BB117" s="22" t="str">
        <f>IF(BB87&gt;0,VLOOKUP(BB87,'[3]2020_HVAC'!$EY$7:$KA$83,101),"")</f>
        <v/>
      </c>
      <c r="BC117" s="22">
        <f>IF(BC87&gt;0,VLOOKUP(BC87,'[3]2020_HVAC'!$EY$7:$KA$83,101),"")</f>
        <v>107.19999999999999</v>
      </c>
      <c r="BD117" s="22">
        <f>IF(BD87&gt;0,VLOOKUP(BD87,'[3]2020_HVAC'!$EY$7:$KA$83,101),"")</f>
        <v>0.47385454545454547</v>
      </c>
      <c r="BE117" s="22">
        <f>IF(BE87&gt;0,VLOOKUP(BE87,'[3]2020_HVAC'!$EY$7:$KA$83,101),"")</f>
        <v>34.497495268511372</v>
      </c>
      <c r="BF117" s="22">
        <f>IF(BF87&gt;0,VLOOKUP(BF87,'[3]2020_HVAC'!$EY$7:$KA$83,101),"")</f>
        <v>16.267627520898639</v>
      </c>
      <c r="BG117" s="14">
        <f t="shared" ref="BG117:BG124" si="126">(SUM(AP117:AX117)+SUM(BA117:BF117))*$BG$5</f>
        <v>393028.74229402159</v>
      </c>
      <c r="BH117" s="21">
        <f>IF($N117&gt;0,VLOOKUP($C117,[2]Berlin!$AB$7:$AN$40,$N117))/((IF($P117=1,'3 PlantsCodes'!$D$26,IF($P117=2,'3 PlantsCodes'!$D$27,IF($P117=3,'3 PlantsCodes'!$D$28,IF($P117=4,'3 PlantsCodes'!#REF!)))))*IF($R117=1,'3 PlantsCodes'!$D$31,IF(GE_Berlin!$R117=2,'3 PlantsCodes'!$D$32)))</f>
        <v>39.862576036459636</v>
      </c>
      <c r="BI117" s="21">
        <f>IF($O117&gt;0,VLOOKUP($C117,[2]Berlin!$AB$7:$AN$40,$O117),0)/(IF($Q117=1,'3 PlantsCodes'!$E$26,IF($Q117=3,'3 PlantsCodes'!$E$28,IF($Q117=4,'3 PlantsCodes'!$E$29,1)))*IF($R117=1,'3 PlantsCodes'!$E$31,IF($R117=2,'3 PlantsCodes'!$E$32)))</f>
        <v>0</v>
      </c>
      <c r="BJ117" s="21">
        <f>VLOOKUP($C117,[2]Berlin!$AB$6:$AZ$40,$T117)</f>
        <v>9.8557142857142868</v>
      </c>
      <c r="BK117" s="21">
        <f>VLOOKUP($C117,[2]Berlin!$B$7:$Y$40,18)</f>
        <v>11.353794285713454</v>
      </c>
      <c r="BL117" s="21">
        <f>VLOOKUP($C117,[2]Berlin!$B$7:$AA$40,26)</f>
        <v>4.8366779426785609</v>
      </c>
      <c r="BM117" s="22">
        <f>IF($V117=1,-[4]SFH!$E$8,0)</f>
        <v>-15.228571428571428</v>
      </c>
      <c r="BN117" s="63" t="s">
        <v>38</v>
      </c>
      <c r="BO117" s="21">
        <f>IF($N117&gt;0,VLOOKUP($C117,[1]Berlin!$AB$7:$AN$40,$N117))/((IF($P117=1,'3 PlantsCodes'!$D$26,IF($P117=2,'3 PlantsCodes'!$D$27,IF($P117=3,'3 PlantsCodes'!$D$28,IF($P117=4,'3 PlantsCodes'!D110)))))*IF($R117=1,'3 PlantsCodes'!$D$31,IF(GE_Berlin!$R117=2,'3 PlantsCodes'!$D$32)))</f>
        <v>41.035808985351657</v>
      </c>
      <c r="BP117" s="21">
        <f>IF($O117&gt;0,VLOOKUP($C117,[1]Berlin!$AB$7:$AN$40,$O117),0)/(IF($Q117=1,'3 PlantsCodes'!$E$26,IF($Q117=3,'3 PlantsCodes'!$E$28,IF($Q117=4,'3 PlantsCodes'!$E$29,1)))*IF($R117=1,'3 PlantsCodes'!$E$31,IF($R117=2,'3 PlantsCodes'!$E$32)))</f>
        <v>0</v>
      </c>
      <c r="BQ117" s="21">
        <f>VLOOKUP($C117,[1]Berlin!$AB$6:$AZ$40,$T117)</f>
        <v>15.633636363636363</v>
      </c>
      <c r="BR117" s="21">
        <f>VLOOKUP($C117,[1]Berlin!$B$7:$Y$40,18)</f>
        <v>11.676460606061633</v>
      </c>
      <c r="BS117" s="21">
        <f>VLOOKUP($C117,[1]Berlin!$B$7:$AA$40,26)</f>
        <v>4.658578913170909</v>
      </c>
      <c r="BT117" s="22">
        <f>IF($V117=1,-[4]AB!$E$8,0)</f>
        <v>-9.6181818181818191</v>
      </c>
      <c r="BU117" s="63" t="s">
        <v>38</v>
      </c>
    </row>
    <row r="118" spans="1:73" x14ac:dyDescent="0.25">
      <c r="A118" s="195"/>
      <c r="B118" s="18">
        <v>21</v>
      </c>
      <c r="C118" s="26">
        <f t="shared" ref="C118:V118" si="127">IF(C88="","",C88)</f>
        <v>24</v>
      </c>
      <c r="D118" s="55" t="str">
        <f t="shared" si="127"/>
        <v/>
      </c>
      <c r="E118" s="55" t="str">
        <f t="shared" si="127"/>
        <v/>
      </c>
      <c r="F118" s="54" t="str">
        <f t="shared" si="127"/>
        <v/>
      </c>
      <c r="G118" s="54" t="str">
        <f t="shared" si="127"/>
        <v/>
      </c>
      <c r="H118" s="54">
        <f t="shared" si="127"/>
        <v>0</v>
      </c>
      <c r="I118" s="54">
        <f t="shared" si="127"/>
        <v>3</v>
      </c>
      <c r="J118" s="54">
        <f t="shared" si="127"/>
        <v>3</v>
      </c>
      <c r="K118" s="54">
        <f t="shared" si="127"/>
        <v>2</v>
      </c>
      <c r="L118" s="54">
        <f t="shared" si="127"/>
        <v>1</v>
      </c>
      <c r="M118" s="54">
        <f t="shared" si="127"/>
        <v>3321</v>
      </c>
      <c r="N118" s="54">
        <f t="shared" si="127"/>
        <v>4</v>
      </c>
      <c r="O118" s="54">
        <f t="shared" si="127"/>
        <v>0</v>
      </c>
      <c r="P118" s="54">
        <f t="shared" si="127"/>
        <v>2</v>
      </c>
      <c r="Q118" s="54">
        <f t="shared" si="127"/>
        <v>0</v>
      </c>
      <c r="R118" s="54">
        <f t="shared" si="127"/>
        <v>2</v>
      </c>
      <c r="S118" s="54" t="str">
        <f t="shared" si="127"/>
        <v>o</v>
      </c>
      <c r="T118" s="26">
        <f t="shared" si="127"/>
        <v>15</v>
      </c>
      <c r="U118" s="54">
        <f t="shared" si="127"/>
        <v>0</v>
      </c>
      <c r="V118" s="54">
        <f t="shared" si="127"/>
        <v>0</v>
      </c>
      <c r="W118" s="19"/>
      <c r="X118" s="23">
        <f>IF(X88&gt;0,VLOOKUP(X88,'[3]2020_Envelope'!$BH$6:$CR$128,26),"")</f>
        <v>15.810710599078341</v>
      </c>
      <c r="Y118" s="23">
        <f>IF(Y88&gt;0,VLOOKUP(Y88,'[3]2020_Envelope'!$BH$6:$CR$128,26),"")</f>
        <v>101.95239999999998</v>
      </c>
      <c r="Z118" s="23">
        <f>IF(Z88&gt;0,VLOOKUP(Z88,'[3]2020_Envelope'!$BH$6:$CR$128,26),"")</f>
        <v>19.690292481743406</v>
      </c>
      <c r="AA118" s="23">
        <f>IF(AA88&gt;0,VLOOKUP(AA88,'[3]2020_Envelope'!$BH$6:$CR$128,26),"")</f>
        <v>91.644577443609023</v>
      </c>
      <c r="AB118" s="23">
        <f>IF(AB88&gt;0,VLOOKUP(AB88,'[3]2020_Envelope'!$BH$6:$CR$128,26),"")</f>
        <v>56.554012987012996</v>
      </c>
      <c r="AC118" s="23">
        <f>IF(AC88&gt;0,VLOOKUP(AC88,'[3]2020_Envelope'!$BH$6:$CR$128,26),"")</f>
        <v>57.73885714285715</v>
      </c>
      <c r="AD118" s="22" t="str">
        <f>IF(AD88&gt;0,VLOOKUP(AD88,'[3]2020_HVAC'!$EY$7:$KA$83,98),"")</f>
        <v/>
      </c>
      <c r="AE118" s="22" t="str">
        <f>IF(AE88&gt;0,VLOOKUP(AE88,'[3]2020_HVAC'!$EY$7:$KA$83,98),"")</f>
        <v/>
      </c>
      <c r="AF118" s="22" t="str">
        <f>IF(AF88&gt;0,VLOOKUP(AF88,'[3]2020_HVAC'!$EY$7:$KA$83,98),"")</f>
        <v/>
      </c>
      <c r="AG118" s="61">
        <f>VLOOKUP($C118,[2]Performance!$A$3:$K$36,6)</f>
        <v>2</v>
      </c>
      <c r="AH118" s="61">
        <f t="shared" si="103"/>
        <v>100</v>
      </c>
      <c r="AI118" s="22">
        <f>IF(AI88&gt;0,VLOOKUP(AI88,'[3]2020_HVAC'!$EY$7:$KA$83,AH118),"")</f>
        <v>20.656375638849198</v>
      </c>
      <c r="AJ118" s="22" t="str">
        <f>IF(AJ88&gt;0,VLOOKUP(AJ88,'[3]2020_HVAC'!$EY$7:$KA$83,98),"")</f>
        <v/>
      </c>
      <c r="AK118" s="22">
        <f>IF(AK88&gt;0,VLOOKUP(AK88,'[3]2020_HVAC'!$EY$7:$KA$83,98),"")</f>
        <v>107.19999999999999</v>
      </c>
      <c r="AL118" s="22">
        <f>IF(AL88&gt;0,VLOOKUP(AL88,'[3]2020_HVAC'!$EY$7:$KA$83,98),"")</f>
        <v>6.7016571428571439</v>
      </c>
      <c r="AM118" s="22" t="str">
        <f>IF(AM88&gt;0,VLOOKUP(AM88,'[3]2020_HVAC'!$EY$7:$KA$83,98),"")</f>
        <v/>
      </c>
      <c r="AN118" s="22" t="str">
        <f>IF(AN88&gt;0,VLOOKUP(AN88,'[3]2020_HVAC'!$EY$7:$KA$83,98),"")</f>
        <v/>
      </c>
      <c r="AO118" s="14">
        <f t="shared" si="125"/>
        <v>66912.843681041006</v>
      </c>
      <c r="AP118" s="23">
        <f>IF(AP88&gt;0,VLOOKUP(AP88,'[3]2020_Envelope'!$BH$6:$CR$128,27),"")</f>
        <v>7.6507784946236566</v>
      </c>
      <c r="AQ118" s="23">
        <f>IF(AQ88&gt;0,VLOOKUP(AQ88,'[3]2020_Envelope'!$BH$6:$CR$128,27),"")</f>
        <v>33.515235555555549</v>
      </c>
      <c r="AR118" s="23">
        <f>IF(AR88&gt;0,VLOOKUP(AR88,'[3]2020_Envelope'!$BH$6:$CR$128,27),"")</f>
        <v>9.5281021892181101</v>
      </c>
      <c r="AS118" s="23">
        <f>IF(AS88&gt;0,VLOOKUP(AS88,'[3]2020_Envelope'!$BH$6:$CR$128,27),"")</f>
        <v>84.417301435406685</v>
      </c>
      <c r="AT118" s="23">
        <f>IF(AT88&gt;0,VLOOKUP(AT88,'[3]2020_Envelope'!$BH$6:$CR$128,27),"")</f>
        <v>46.884644628099174</v>
      </c>
      <c r="AU118" s="23">
        <f>IF(AU88&gt;0,VLOOKUP(AU88,'[3]2020_Envelope'!$BH$6:$CR$128,27),"")</f>
        <v>53.185454545454547</v>
      </c>
      <c r="AV118" s="22" t="str">
        <f>IF(AV88&gt;0,VLOOKUP(AV88,'[3]2020_HVAC'!$EY$7:$KA$83,101),"")</f>
        <v/>
      </c>
      <c r="AW118" s="22" t="str">
        <f>IF(AW88&gt;0,VLOOKUP(AW88,'[3]2020_HVAC'!$EY$7:$KA$83,101),"")</f>
        <v/>
      </c>
      <c r="AX118" s="22" t="str">
        <f>IF(AX88&gt;0,VLOOKUP(AX88,'[3]2020_HVAC'!$EY$7:$KA$83,101),"")</f>
        <v/>
      </c>
      <c r="AY118" s="61">
        <f>VLOOKUP($C118,[1]Performance!$A$3:$K$36,6)</f>
        <v>2</v>
      </c>
      <c r="AZ118" s="61">
        <f t="shared" si="105"/>
        <v>103</v>
      </c>
      <c r="BA118" s="22">
        <f>IF(BA88&gt;0,VLOOKUP(BA88,'[3]2020_HVAC'!$EY$7:$KA$83,AZ118),"")</f>
        <v>13.682098619292912</v>
      </c>
      <c r="BB118" s="22" t="str">
        <f>IF(BB88&gt;0,VLOOKUP(BB88,'[3]2020_HVAC'!$EY$7:$KA$83,101),"")</f>
        <v/>
      </c>
      <c r="BC118" s="22">
        <f>IF(BC88&gt;0,VLOOKUP(BC88,'[3]2020_HVAC'!$EY$7:$KA$83,101),"")</f>
        <v>107.19999999999999</v>
      </c>
      <c r="BD118" s="22">
        <f>IF(BD88&gt;0,VLOOKUP(BD88,'[3]2020_HVAC'!$EY$7:$KA$83,101),"")</f>
        <v>0.47385454545454547</v>
      </c>
      <c r="BE118" s="22" t="str">
        <f>IF(BE88&gt;0,VLOOKUP(BE88,'[3]2020_HVAC'!$EY$7:$KA$83,101),"")</f>
        <v/>
      </c>
      <c r="BF118" s="22" t="str">
        <f>IF(BF88&gt;0,VLOOKUP(BF88,'[3]2020_HVAC'!$EY$7:$KA$83,101),"")</f>
        <v/>
      </c>
      <c r="BG118" s="14">
        <f t="shared" si="126"/>
        <v>352972.09531297412</v>
      </c>
      <c r="BH118" s="21">
        <f>IF($N118&gt;0,VLOOKUP($C118,[2]Berlin!$AB$7:$AN$40,$N118))/((IF($P118=1,'3 PlantsCodes'!$D$26,IF($P118=2,'3 PlantsCodes'!$D$27,IF($P118=3,'3 PlantsCodes'!$D$28,IF($P118=4,'3 PlantsCodes'!#REF!)))))*IF($R118=1,'3 PlantsCodes'!$D$31,IF(GE_Berlin!$R118=2,'3 PlantsCodes'!$D$32)))</f>
        <v>56.7591721814115</v>
      </c>
      <c r="BI118" s="21">
        <f>IF($O118&gt;0,VLOOKUP($C118,[2]Berlin!$AB$7:$AN$40,$O118),0)/(IF($Q118=1,'3 PlantsCodes'!$E$26,IF($Q118=3,'3 PlantsCodes'!$E$28,IF($Q118=4,'3 PlantsCodes'!$E$29,1)))*IF($R118=1,'3 PlantsCodes'!$E$31,IF($R118=2,'3 PlantsCodes'!$E$32)))</f>
        <v>0</v>
      </c>
      <c r="BJ118" s="21">
        <f>VLOOKUP($C118,[2]Berlin!$AB$6:$AZ$40,$T118)</f>
        <v>16.547368421052632</v>
      </c>
      <c r="BK118" s="21">
        <f>VLOOKUP($C118,[2]Berlin!$B$7:$Y$40,18)</f>
        <v>11.353794285713454</v>
      </c>
      <c r="BL118" s="21">
        <f>VLOOKUP($C118,[2]Berlin!$B$7:$AA$40,26)</f>
        <v>0.41115822010657138</v>
      </c>
      <c r="BM118" s="22">
        <f>IF($V118=1,-[4]SFH!$E$8,0)</f>
        <v>0</v>
      </c>
      <c r="BN118" s="63" t="s">
        <v>38</v>
      </c>
      <c r="BO118" s="21">
        <f>IF($N118&gt;0,VLOOKUP($C118,[1]Berlin!$AB$7:$AN$40,$N118))/((IF($P118=1,'3 PlantsCodes'!$D$26,IF($P118=2,'3 PlantsCodes'!$D$27,IF($P118=3,'3 PlantsCodes'!$D$28,IF($P118=4,'3 PlantsCodes'!D111)))))*IF($R118=1,'3 PlantsCodes'!$D$31,IF(GE_Berlin!$R118=2,'3 PlantsCodes'!$D$32)))</f>
        <v>57.66875558245718</v>
      </c>
      <c r="BP118" s="21">
        <f>IF($O118&gt;0,VLOOKUP($C118,[1]Berlin!$AB$7:$AN$40,$O118),0)/(IF($Q118=1,'3 PlantsCodes'!$E$26,IF($Q118=3,'3 PlantsCodes'!$E$28,IF($Q118=4,'3 PlantsCodes'!$E$29,1)))*IF($R118=1,'3 PlantsCodes'!$E$31,IF($R118=2,'3 PlantsCodes'!$E$32)))</f>
        <v>0</v>
      </c>
      <c r="BQ118" s="21">
        <f>VLOOKUP($C118,[1]Berlin!$AB$6:$AZ$40,$T118)</f>
        <v>25.547368421052632</v>
      </c>
      <c r="BR118" s="21">
        <f>VLOOKUP($C118,[1]Berlin!$B$7:$Y$40,18)</f>
        <v>11.676460606061633</v>
      </c>
      <c r="BS118" s="21">
        <f>VLOOKUP($C118,[1]Berlin!$B$7:$AA$40,26)</f>
        <v>0.3765454982822401</v>
      </c>
      <c r="BT118" s="22">
        <f>IF($V118=1,-[4]AB!$E$8,0)</f>
        <v>0</v>
      </c>
      <c r="BU118" s="63" t="s">
        <v>38</v>
      </c>
    </row>
    <row r="119" spans="1:73" x14ac:dyDescent="0.25">
      <c r="A119" s="195"/>
      <c r="B119" s="18">
        <v>22</v>
      </c>
      <c r="C119" s="26">
        <f t="shared" ref="C119:V119" si="128">IF(C89="","",C89)</f>
        <v>34</v>
      </c>
      <c r="D119" s="55" t="str">
        <f t="shared" si="128"/>
        <v/>
      </c>
      <c r="E119" s="55" t="str">
        <f t="shared" si="128"/>
        <v/>
      </c>
      <c r="F119" s="54" t="str">
        <f t="shared" si="128"/>
        <v/>
      </c>
      <c r="G119" s="54" t="str">
        <f t="shared" si="128"/>
        <v/>
      </c>
      <c r="H119" s="54">
        <f t="shared" si="128"/>
        <v>1</v>
      </c>
      <c r="I119" s="54">
        <f t="shared" si="128"/>
        <v>4</v>
      </c>
      <c r="J119" s="54">
        <f t="shared" si="128"/>
        <v>3</v>
      </c>
      <c r="K119" s="54">
        <f t="shared" si="128"/>
        <v>2</v>
      </c>
      <c r="L119" s="54">
        <f t="shared" si="128"/>
        <v>2</v>
      </c>
      <c r="M119" s="54">
        <f t="shared" si="128"/>
        <v>4322</v>
      </c>
      <c r="N119" s="54">
        <f t="shared" si="128"/>
        <v>4</v>
      </c>
      <c r="O119" s="54">
        <f t="shared" si="128"/>
        <v>0</v>
      </c>
      <c r="P119" s="54">
        <f t="shared" si="128"/>
        <v>2</v>
      </c>
      <c r="Q119" s="54">
        <f t="shared" si="128"/>
        <v>0</v>
      </c>
      <c r="R119" s="54">
        <f t="shared" si="128"/>
        <v>2</v>
      </c>
      <c r="S119" s="54" t="str">
        <f t="shared" si="128"/>
        <v>o</v>
      </c>
      <c r="T119" s="26">
        <f t="shared" si="128"/>
        <v>21</v>
      </c>
      <c r="U119" s="54">
        <f t="shared" si="128"/>
        <v>1</v>
      </c>
      <c r="V119" s="54">
        <f t="shared" si="128"/>
        <v>1</v>
      </c>
      <c r="W119" s="19"/>
      <c r="X119" s="23">
        <f>IF(X89&gt;0,VLOOKUP(X89,'[3]2020_Envelope'!$BH$6:$CR$128,26),"")</f>
        <v>23.83701013824885</v>
      </c>
      <c r="Y119" s="23">
        <f>IF(Y89&gt;0,VLOOKUP(Y89,'[3]2020_Envelope'!$BH$6:$CR$128,26),"")</f>
        <v>115.83913118279567</v>
      </c>
      <c r="Z119" s="23">
        <f>IF(Z89&gt;0,VLOOKUP(Z89,'[3]2020_Envelope'!$BH$6:$CR$128,26),"")</f>
        <v>27.566409474440764</v>
      </c>
      <c r="AA119" s="23">
        <f>IF(AA89&gt;0,VLOOKUP(AA89,'[3]2020_Envelope'!$BH$6:$CR$128,26),"")</f>
        <v>91.644577443609023</v>
      </c>
      <c r="AB119" s="23">
        <f>IF(AB89&gt;0,VLOOKUP(AB89,'[3]2020_Envelope'!$BH$6:$CR$128,26),"")</f>
        <v>56.554012987012996</v>
      </c>
      <c r="AC119" s="23">
        <f>IF(AC89&gt;0,VLOOKUP(AC89,'[3]2020_Envelope'!$BH$6:$CR$128,26),"")</f>
        <v>57.73885714285715</v>
      </c>
      <c r="AD119" s="22" t="str">
        <f>IF(AD89&gt;0,VLOOKUP(AD89,'[3]2020_HVAC'!$EY$7:$KA$83,98),"")</f>
        <v/>
      </c>
      <c r="AE119" s="22">
        <f>IF(AE89&gt;0,VLOOKUP(AE89,'[3]2020_HVAC'!$EY$7:$KA$83,98),"")</f>
        <v>11.760000000000002</v>
      </c>
      <c r="AF119" s="22" t="str">
        <f>IF(AF89&gt;0,VLOOKUP(AF89,'[3]2020_HVAC'!$EY$7:$KA$83,98),"")</f>
        <v/>
      </c>
      <c r="AG119" s="61">
        <f>VLOOKUP($C119,[2]Performance!$A$3:$K$36,6)</f>
        <v>2</v>
      </c>
      <c r="AH119" s="61">
        <f t="shared" si="103"/>
        <v>100</v>
      </c>
      <c r="AI119" s="22">
        <f>IF(AI89&gt;0,VLOOKUP(AI89,'[3]2020_HVAC'!$EY$7:$KA$83,AH119),"")</f>
        <v>20.656375638849198</v>
      </c>
      <c r="AJ119" s="22" t="str">
        <f>IF(AJ89&gt;0,VLOOKUP(AJ89,'[3]2020_HVAC'!$EY$7:$KA$83,98),"")</f>
        <v/>
      </c>
      <c r="AK119" s="22">
        <f>IF(AK89&gt;0,VLOOKUP(AK89,'[3]2020_HVAC'!$EY$7:$KA$83,98),"")</f>
        <v>107.19999999999999</v>
      </c>
      <c r="AL119" s="22">
        <f>IF(AL89&gt;0,VLOOKUP(AL89,'[3]2020_HVAC'!$EY$7:$KA$83,98),"")</f>
        <v>6.7016571428571439</v>
      </c>
      <c r="AM119" s="22">
        <f>IF(AM89&gt;0,VLOOKUP(AM89,'[3]2020_HVAC'!$EY$7:$KA$83,98),"")</f>
        <v>26.331428571428546</v>
      </c>
      <c r="AN119" s="22">
        <f>IF(AN89&gt;0,VLOOKUP(AN89,'[3]2020_HVAC'!$EY$7:$KA$83,98),"")</f>
        <v>26.144401372872817</v>
      </c>
      <c r="AO119" s="14">
        <f t="shared" si="125"/>
        <v>80076.34055329609</v>
      </c>
      <c r="AP119" s="23">
        <f>IF(AP89&gt;0,VLOOKUP(AP89,'[3]2020_Envelope'!$BH$6:$CR$128,27),"")</f>
        <v>11.534692473118282</v>
      </c>
      <c r="AQ119" s="23">
        <f>IF(AQ89&gt;0,VLOOKUP(AQ89,'[3]2020_Envelope'!$BH$6:$CR$128,27),"")</f>
        <v>38.080278327359608</v>
      </c>
      <c r="AR119" s="23">
        <f>IF(AR89&gt;0,VLOOKUP(AR89,'[3]2020_Envelope'!$BH$6:$CR$128,27),"")</f>
        <v>13.339343064905353</v>
      </c>
      <c r="AS119" s="23">
        <f>IF(AS89&gt;0,VLOOKUP(AS89,'[3]2020_Envelope'!$BH$6:$CR$128,27),"")</f>
        <v>84.417301435406685</v>
      </c>
      <c r="AT119" s="23">
        <f>IF(AT89&gt;0,VLOOKUP(AT89,'[3]2020_Envelope'!$BH$6:$CR$128,27),"")</f>
        <v>46.884644628099174</v>
      </c>
      <c r="AU119" s="23">
        <f>IF(AU89&gt;0,VLOOKUP(AU89,'[3]2020_Envelope'!$BH$6:$CR$128,27),"")</f>
        <v>53.185454545454547</v>
      </c>
      <c r="AV119" s="22" t="str">
        <f>IF(AV89&gt;0,VLOOKUP(AV89,'[3]2020_HVAC'!$EY$7:$KA$83,101),"")</f>
        <v/>
      </c>
      <c r="AW119" s="22">
        <f>IF(AW89&gt;0,VLOOKUP(AW89,'[3]2020_HVAC'!$EY$7:$KA$83,101),"")</f>
        <v>13.235345454545454</v>
      </c>
      <c r="AX119" s="22" t="str">
        <f>IF(AX89&gt;0,VLOOKUP(AX89,'[3]2020_HVAC'!$EY$7:$KA$83,101),"")</f>
        <v/>
      </c>
      <c r="AY119" s="61">
        <f>VLOOKUP($C119,[1]Performance!$A$3:$K$36,6)</f>
        <v>2</v>
      </c>
      <c r="AZ119" s="61">
        <f t="shared" si="105"/>
        <v>103</v>
      </c>
      <c r="BA119" s="22">
        <f>IF(BA89&gt;0,VLOOKUP(BA89,'[3]2020_HVAC'!$EY$7:$KA$83,AZ119),"")</f>
        <v>13.682098619292912</v>
      </c>
      <c r="BB119" s="22" t="str">
        <f>IF(BB89&gt;0,VLOOKUP(BB89,'[3]2020_HVAC'!$EY$7:$KA$83,101),"")</f>
        <v/>
      </c>
      <c r="BC119" s="22">
        <f>IF(BC89&gt;0,VLOOKUP(BC89,'[3]2020_HVAC'!$EY$7:$KA$83,101),"")</f>
        <v>107.19999999999999</v>
      </c>
      <c r="BD119" s="22">
        <f>IF(BD89&gt;0,VLOOKUP(BD89,'[3]2020_HVAC'!$EY$7:$KA$83,101),"")</f>
        <v>0.47385454545454547</v>
      </c>
      <c r="BE119" s="22">
        <f>IF(BE89&gt;0,VLOOKUP(BE89,'[3]2020_HVAC'!$EY$7:$KA$83,101),"")</f>
        <v>34.497495268511372</v>
      </c>
      <c r="BF119" s="22">
        <f>IF(BF89&gt;0,VLOOKUP(BF89,'[3]2020_HVAC'!$EY$7:$KA$83,101),"")</f>
        <v>16.267627520898639</v>
      </c>
      <c r="BG119" s="14">
        <f t="shared" si="126"/>
        <v>428470.15452421608</v>
      </c>
      <c r="BH119" s="21">
        <f>IF($N119&gt;0,VLOOKUP($C119,[2]Berlin!$AB$7:$AN$40,$N119))/((IF($P119=1,'3 PlantsCodes'!$D$26,IF($P119=2,'3 PlantsCodes'!$D$27,IF($P119=3,'3 PlantsCodes'!$D$28,IF($P119=4,'3 PlantsCodes'!#REF!)))))*IF($R119=1,'3 PlantsCodes'!$D$31,IF(GE_Berlin!$R119=2,'3 PlantsCodes'!$D$32)))</f>
        <v>34.363377562633637</v>
      </c>
      <c r="BI119" s="21">
        <f>IF($O119&gt;0,VLOOKUP($C119,[2]Berlin!$AB$7:$AN$40,$O119),0)/(IF($Q119=1,'3 PlantsCodes'!$E$26,IF($Q119=3,'3 PlantsCodes'!$E$28,IF($Q119=4,'3 PlantsCodes'!$E$29,1)))*IF($R119=1,'3 PlantsCodes'!$E$31,IF($R119=2,'3 PlantsCodes'!$E$32)))</f>
        <v>0</v>
      </c>
      <c r="BJ119" s="21">
        <f>VLOOKUP($C119,[2]Berlin!$AB$6:$AZ$40,$T119)</f>
        <v>10.374436090225565</v>
      </c>
      <c r="BK119" s="21">
        <f>VLOOKUP($C119,[2]Berlin!$B$7:$Y$40,18)</f>
        <v>11.353794285713454</v>
      </c>
      <c r="BL119" s="21">
        <f>VLOOKUP($C119,[2]Berlin!$B$7:$AA$40,26)</f>
        <v>4.8211538036777455</v>
      </c>
      <c r="BM119" s="22">
        <f>IF($V119=1,-[4]SFH!$E$8,0)</f>
        <v>-15.228571428571428</v>
      </c>
      <c r="BN119" s="63" t="s">
        <v>38</v>
      </c>
      <c r="BO119" s="21">
        <f>IF($N119&gt;0,VLOOKUP($C119,[1]Berlin!$AB$7:$AN$40,$N119))/((IF($P119=1,'3 PlantsCodes'!$D$26,IF($P119=2,'3 PlantsCodes'!$D$27,IF($P119=3,'3 PlantsCodes'!$D$28,IF($P119=4,'3 PlantsCodes'!D112)))))*IF($R119=1,'3 PlantsCodes'!$D$31,IF(GE_Berlin!$R119=2,'3 PlantsCodes'!$D$32)))</f>
        <v>38.523969253552771</v>
      </c>
      <c r="BP119" s="21">
        <f>IF($O119&gt;0,VLOOKUP($C119,[1]Berlin!$AB$7:$AN$40,$O119),0)/(IF($Q119=1,'3 PlantsCodes'!$E$26,IF($Q119=3,'3 PlantsCodes'!$E$28,IF($Q119=4,'3 PlantsCodes'!$E$29,1)))*IF($R119=1,'3 PlantsCodes'!$E$31,IF($R119=2,'3 PlantsCodes'!$E$32)))</f>
        <v>0</v>
      </c>
      <c r="BQ119" s="21">
        <f>VLOOKUP($C119,[1]Berlin!$AB$6:$AZ$40,$T119)</f>
        <v>16.456459330143542</v>
      </c>
      <c r="BR119" s="21">
        <f>VLOOKUP($C119,[1]Berlin!$B$7:$Y$40,18)</f>
        <v>11.676460606061633</v>
      </c>
      <c r="BS119" s="21">
        <f>VLOOKUP($C119,[1]Berlin!$B$7:$AA$40,26)</f>
        <v>4.6519432153510403</v>
      </c>
      <c r="BT119" s="22">
        <f>IF($V119=1,-[4]AB!$E$8,0)</f>
        <v>-9.6181818181818191</v>
      </c>
      <c r="BU119" s="63" t="s">
        <v>38</v>
      </c>
    </row>
    <row r="120" spans="1:73" x14ac:dyDescent="0.25">
      <c r="A120" s="195"/>
      <c r="B120" s="18">
        <v>23</v>
      </c>
      <c r="C120" s="26">
        <f t="shared" ref="C120:V120" si="129">IF(C90="","",C90)</f>
        <v>34</v>
      </c>
      <c r="D120" s="55" t="str">
        <f t="shared" si="129"/>
        <v/>
      </c>
      <c r="E120" s="55" t="str">
        <f t="shared" si="129"/>
        <v/>
      </c>
      <c r="F120" s="54" t="str">
        <f t="shared" si="129"/>
        <v/>
      </c>
      <c r="G120" s="54" t="str">
        <f t="shared" si="129"/>
        <v/>
      </c>
      <c r="H120" s="54">
        <f t="shared" si="129"/>
        <v>1</v>
      </c>
      <c r="I120" s="54">
        <f t="shared" si="129"/>
        <v>4</v>
      </c>
      <c r="J120" s="54">
        <f t="shared" si="129"/>
        <v>3</v>
      </c>
      <c r="K120" s="54">
        <f t="shared" si="129"/>
        <v>2</v>
      </c>
      <c r="L120" s="54">
        <f t="shared" si="129"/>
        <v>2</v>
      </c>
      <c r="M120" s="54">
        <f t="shared" si="129"/>
        <v>4322</v>
      </c>
      <c r="N120" s="54">
        <f t="shared" si="129"/>
        <v>8</v>
      </c>
      <c r="O120" s="54">
        <f t="shared" si="129"/>
        <v>0</v>
      </c>
      <c r="P120" s="54">
        <f t="shared" si="129"/>
        <v>1</v>
      </c>
      <c r="Q120" s="54">
        <f t="shared" si="129"/>
        <v>0</v>
      </c>
      <c r="R120" s="54">
        <f t="shared" si="129"/>
        <v>2</v>
      </c>
      <c r="S120" s="54" t="str">
        <f t="shared" si="129"/>
        <v>o</v>
      </c>
      <c r="T120" s="26">
        <f t="shared" si="129"/>
        <v>23</v>
      </c>
      <c r="U120" s="54">
        <f t="shared" si="129"/>
        <v>1</v>
      </c>
      <c r="V120" s="54">
        <f t="shared" si="129"/>
        <v>1</v>
      </c>
      <c r="W120" s="19"/>
      <c r="X120" s="23">
        <f>IF(X90&gt;0,VLOOKUP(X90,'[3]2020_Envelope'!$BH$6:$CR$128,26),"")</f>
        <v>23.83701013824885</v>
      </c>
      <c r="Y120" s="23">
        <f>IF(Y90&gt;0,VLOOKUP(Y90,'[3]2020_Envelope'!$BH$6:$CR$128,26),"")</f>
        <v>115.83913118279567</v>
      </c>
      <c r="Z120" s="23">
        <f>IF(Z90&gt;0,VLOOKUP(Z90,'[3]2020_Envelope'!$BH$6:$CR$128,26),"")</f>
        <v>27.566409474440764</v>
      </c>
      <c r="AA120" s="23">
        <f>IF(AA90&gt;0,VLOOKUP(AA90,'[3]2020_Envelope'!$BH$6:$CR$128,26),"")</f>
        <v>91.644577443609023</v>
      </c>
      <c r="AB120" s="23">
        <f>IF(AB90&gt;0,VLOOKUP(AB90,'[3]2020_Envelope'!$BH$6:$CR$128,26),"")</f>
        <v>56.554012987012996</v>
      </c>
      <c r="AC120" s="23">
        <f>IF(AC90&gt;0,VLOOKUP(AC90,'[3]2020_Envelope'!$BH$6:$CR$128,26),"")</f>
        <v>57.73885714285715</v>
      </c>
      <c r="AD120" s="22" t="str">
        <f>IF(AD90&gt;0,VLOOKUP(AD90,'[3]2020_HVAC'!$EY$7:$KA$83,98),"")</f>
        <v/>
      </c>
      <c r="AE120" s="22">
        <f>IF(AE90&gt;0,VLOOKUP(AE90,'[3]2020_HVAC'!$EY$7:$KA$83,98),"")</f>
        <v>11.760000000000002</v>
      </c>
      <c r="AF120" s="22" t="str">
        <f>IF(AF90&gt;0,VLOOKUP(AF90,'[3]2020_HVAC'!$EY$7:$KA$83,98),"")</f>
        <v/>
      </c>
      <c r="AG120" s="61">
        <f>VLOOKUP($C120,[2]Performance!$A$3:$K$36,6)</f>
        <v>2</v>
      </c>
      <c r="AH120" s="61">
        <f t="shared" si="103"/>
        <v>100</v>
      </c>
      <c r="AI120" s="22">
        <f>IF(AI90&gt;0,VLOOKUP(AI90,'[3]2020_HVAC'!$EY$7:$KA$83,AH120),"")</f>
        <v>67.115183987775254</v>
      </c>
      <c r="AJ120" s="22" t="str">
        <f>IF(AJ90&gt;0,VLOOKUP(AJ90,'[3]2020_HVAC'!$EY$7:$KA$83,98),"")</f>
        <v/>
      </c>
      <c r="AK120" s="22" t="str">
        <f>IF(AK90&gt;0,VLOOKUP(AK90,'[3]2020_HVAC'!$EY$7:$KA$83,98),"")</f>
        <v/>
      </c>
      <c r="AL120" s="22">
        <f>IF(AL90&gt;0,VLOOKUP(AL90,'[3]2020_HVAC'!$EY$7:$KA$83,98),"")</f>
        <v>6.7016571428571439</v>
      </c>
      <c r="AM120" s="22">
        <f>IF(AM90&gt;0,VLOOKUP(AM90,'[3]2020_HVAC'!$EY$7:$KA$83,98),"")</f>
        <v>26.331428571428546</v>
      </c>
      <c r="AN120" s="22">
        <f>IF(AN90&gt;0,VLOOKUP(AN90,'[3]2020_HVAC'!$EY$7:$KA$83,98),"")</f>
        <v>26.144401372872817</v>
      </c>
      <c r="AO120" s="14">
        <f t="shared" si="125"/>
        <v>71572.573722145753</v>
      </c>
      <c r="AP120" s="23">
        <f>IF(AP90&gt;0,VLOOKUP(AP90,'[3]2020_Envelope'!$BH$6:$CR$128,27),"")</f>
        <v>11.534692473118282</v>
      </c>
      <c r="AQ120" s="23">
        <f>IF(AQ90&gt;0,VLOOKUP(AQ90,'[3]2020_Envelope'!$BH$6:$CR$128,27),"")</f>
        <v>38.080278327359608</v>
      </c>
      <c r="AR120" s="23">
        <f>IF(AR90&gt;0,VLOOKUP(AR90,'[3]2020_Envelope'!$BH$6:$CR$128,27),"")</f>
        <v>13.339343064905353</v>
      </c>
      <c r="AS120" s="23">
        <f>IF(AS90&gt;0,VLOOKUP(AS90,'[3]2020_Envelope'!$BH$6:$CR$128,27),"")</f>
        <v>84.417301435406685</v>
      </c>
      <c r="AT120" s="23">
        <f>IF(AT90&gt;0,VLOOKUP(AT90,'[3]2020_Envelope'!$BH$6:$CR$128,27),"")</f>
        <v>46.884644628099174</v>
      </c>
      <c r="AU120" s="23">
        <f>IF(AU90&gt;0,VLOOKUP(AU90,'[3]2020_Envelope'!$BH$6:$CR$128,27),"")</f>
        <v>53.185454545454547</v>
      </c>
      <c r="AV120" s="22" t="str">
        <f>IF(AV90&gt;0,VLOOKUP(AV90,'[3]2020_HVAC'!$EY$7:$KA$83,101),"")</f>
        <v/>
      </c>
      <c r="AW120" s="22">
        <f>IF(AW90&gt;0,VLOOKUP(AW90,'[3]2020_HVAC'!$EY$7:$KA$83,101),"")</f>
        <v>13.235345454545454</v>
      </c>
      <c r="AX120" s="22" t="str">
        <f>IF(AX90&gt;0,VLOOKUP(AX90,'[3]2020_HVAC'!$EY$7:$KA$83,101),"")</f>
        <v/>
      </c>
      <c r="AY120" s="61">
        <f>VLOOKUP($C120,[1]Performance!$A$3:$K$36,6)</f>
        <v>2</v>
      </c>
      <c r="AZ120" s="61">
        <f t="shared" si="105"/>
        <v>103</v>
      </c>
      <c r="BA120" s="22">
        <f>IF(BA90&gt;0,VLOOKUP(BA90,'[3]2020_HVAC'!$EY$7:$KA$83,AZ120),"")</f>
        <v>37.047319814248354</v>
      </c>
      <c r="BB120" s="22" t="str">
        <f>IF(BB90&gt;0,VLOOKUP(BB90,'[3]2020_HVAC'!$EY$7:$KA$83,101),"")</f>
        <v/>
      </c>
      <c r="BC120" s="22" t="str">
        <f>IF(BC90&gt;0,VLOOKUP(BC90,'[3]2020_HVAC'!$EY$7:$KA$83,101),"")</f>
        <v/>
      </c>
      <c r="BD120" s="22">
        <f>IF(BD90&gt;0,VLOOKUP(BD90,'[3]2020_HVAC'!$EY$7:$KA$83,101),"")</f>
        <v>0.47385454545454547</v>
      </c>
      <c r="BE120" s="22">
        <f>IF(BE90&gt;0,VLOOKUP(BE90,'[3]2020_HVAC'!$EY$7:$KA$83,101),"")</f>
        <v>34.497495268511372</v>
      </c>
      <c r="BF120" s="22">
        <f>IF(BF90&gt;0,VLOOKUP(BF90,'[3]2020_HVAC'!$EY$7:$KA$83,101),"")</f>
        <v>16.267627520898639</v>
      </c>
      <c r="BG120" s="14">
        <f t="shared" si="126"/>
        <v>345473.72350722196</v>
      </c>
      <c r="BH120" s="21">
        <f>IF($N120&gt;0,VLOOKUP($C120,[2]Berlin!$AB$7:$AN$40,$N120))/((IF($P120=1,'3 PlantsCodes'!$D$26,IF($P120=2,'3 PlantsCodes'!$D$27,IF($P120=3,'3 PlantsCodes'!$D$28,IF($P120=4,'3 PlantsCodes'!#REF!)))))*IF($R120=1,'3 PlantsCodes'!$D$31,IF(GE_Berlin!$R120=2,'3 PlantsCodes'!$D$32)))</f>
        <v>8.9990010720586486</v>
      </c>
      <c r="BI120" s="21">
        <f>IF($O120&gt;0,VLOOKUP($C120,[2]Berlin!$AB$7:$AN$40,$O120),0)/(IF($Q120=1,'3 PlantsCodes'!$E$26,IF($Q120=3,'3 PlantsCodes'!$E$28,IF($Q120=4,'3 PlantsCodes'!$E$29,1)))*IF($R120=1,'3 PlantsCodes'!$E$31,IF($R120=2,'3 PlantsCodes'!$E$32)))</f>
        <v>0</v>
      </c>
      <c r="BJ120" s="21">
        <f>VLOOKUP($C120,[2]Berlin!$AB$6:$AZ$40,$T120)</f>
        <v>2.8628993928772073</v>
      </c>
      <c r="BK120" s="21">
        <f>VLOOKUP($C120,[2]Berlin!$B$7:$Y$40,18)</f>
        <v>11.353794285713454</v>
      </c>
      <c r="BL120" s="21">
        <f>VLOOKUP($C120,[2]Berlin!$B$7:$AA$40,26)</f>
        <v>4.8211538036777455</v>
      </c>
      <c r="BM120" s="22">
        <f>IF($V120=1,-[4]SFH!$E$8,0)</f>
        <v>-15.228571428571428</v>
      </c>
      <c r="BN120" s="63" t="s">
        <v>38</v>
      </c>
      <c r="BO120" s="21">
        <f>IF($N120&gt;0,VLOOKUP($C120,[1]Berlin!$AB$7:$AN$40,$N120))/((IF($P120=1,'3 PlantsCodes'!$D$26,IF($P120=2,'3 PlantsCodes'!$D$27,IF($P120=3,'3 PlantsCodes'!$D$28,IF($P120=4,'3 PlantsCodes'!D113)))))*IF($R120=1,'3 PlantsCodes'!$D$31,IF(GE_Berlin!$R120=2,'3 PlantsCodes'!$D$32)))</f>
        <v>10.055015146377972</v>
      </c>
      <c r="BP120" s="21">
        <f>IF($O120&gt;0,VLOOKUP($C120,[1]Berlin!$AB$7:$AN$40,$O120),0)/(IF($Q120=1,'3 PlantsCodes'!$E$26,IF($Q120=3,'3 PlantsCodes'!$E$28,IF($Q120=4,'3 PlantsCodes'!$E$29,1)))*IF($R120=1,'3 PlantsCodes'!$E$31,IF($R120=2,'3 PlantsCodes'!$E$32)))</f>
        <v>0</v>
      </c>
      <c r="BQ120" s="21">
        <f>VLOOKUP($C120,[1]Berlin!$AB$6:$AZ$40,$T120)</f>
        <v>4.5261738328806294</v>
      </c>
      <c r="BR120" s="21">
        <f>VLOOKUP($C120,[1]Berlin!$B$7:$Y$40,18)</f>
        <v>11.676460606061633</v>
      </c>
      <c r="BS120" s="21">
        <f>VLOOKUP($C120,[1]Berlin!$B$7:$AA$40,26)</f>
        <v>4.6519432153510403</v>
      </c>
      <c r="BT120" s="22">
        <f>IF($V120=1,-[4]AB!$E$8,0)</f>
        <v>-9.6181818181818191</v>
      </c>
      <c r="BU120" s="63" t="s">
        <v>38</v>
      </c>
    </row>
    <row r="121" spans="1:73" x14ac:dyDescent="0.25">
      <c r="A121" s="195"/>
      <c r="B121" s="18">
        <v>24</v>
      </c>
      <c r="C121" s="26">
        <f t="shared" ref="C121:V121" si="130">IF(C91="","",C91)</f>
        <v>32</v>
      </c>
      <c r="D121" s="55" t="str">
        <f t="shared" si="130"/>
        <v/>
      </c>
      <c r="E121" s="55" t="str">
        <f t="shared" si="130"/>
        <v/>
      </c>
      <c r="F121" s="54" t="str">
        <f t="shared" si="130"/>
        <v/>
      </c>
      <c r="G121" s="54" t="str">
        <f t="shared" si="130"/>
        <v/>
      </c>
      <c r="H121" s="54">
        <f t="shared" si="130"/>
        <v>0</v>
      </c>
      <c r="I121" s="54">
        <f t="shared" si="130"/>
        <v>4</v>
      </c>
      <c r="J121" s="54">
        <f t="shared" si="130"/>
        <v>3</v>
      </c>
      <c r="K121" s="54">
        <f t="shared" si="130"/>
        <v>2</v>
      </c>
      <c r="L121" s="54">
        <f t="shared" si="130"/>
        <v>1</v>
      </c>
      <c r="M121" s="54">
        <f t="shared" si="130"/>
        <v>4321</v>
      </c>
      <c r="N121" s="54">
        <f t="shared" si="130"/>
        <v>10</v>
      </c>
      <c r="O121" s="54">
        <f t="shared" si="130"/>
        <v>0</v>
      </c>
      <c r="P121" s="54">
        <f t="shared" si="130"/>
        <v>1</v>
      </c>
      <c r="Q121" s="54">
        <f t="shared" si="130"/>
        <v>0</v>
      </c>
      <c r="R121" s="54">
        <f t="shared" si="130"/>
        <v>2</v>
      </c>
      <c r="S121" s="54" t="str">
        <f t="shared" si="130"/>
        <v>o</v>
      </c>
      <c r="T121" s="26">
        <f t="shared" si="130"/>
        <v>25</v>
      </c>
      <c r="U121" s="54">
        <f t="shared" si="130"/>
        <v>1</v>
      </c>
      <c r="V121" s="54">
        <f t="shared" si="130"/>
        <v>0</v>
      </c>
      <c r="W121" s="19"/>
      <c r="X121" s="23">
        <f>IF(X91&gt;0,VLOOKUP(X91,'[3]2020_Envelope'!$BH$6:$CR$128,26),"")</f>
        <v>23.83701013824885</v>
      </c>
      <c r="Y121" s="23">
        <f>IF(Y91&gt;0,VLOOKUP(Y91,'[3]2020_Envelope'!$BH$6:$CR$128,26),"")</f>
        <v>115.83913118279567</v>
      </c>
      <c r="Z121" s="23">
        <f>IF(Z91&gt;0,VLOOKUP(Z91,'[3]2020_Envelope'!$BH$6:$CR$128,26),"")</f>
        <v>27.566409474440764</v>
      </c>
      <c r="AA121" s="23">
        <f>IF(AA91&gt;0,VLOOKUP(AA91,'[3]2020_Envelope'!$BH$6:$CR$128,26),"")</f>
        <v>91.644577443609023</v>
      </c>
      <c r="AB121" s="23">
        <f>IF(AB91&gt;0,VLOOKUP(AB91,'[3]2020_Envelope'!$BH$6:$CR$128,26),"")</f>
        <v>56.554012987012996</v>
      </c>
      <c r="AC121" s="23">
        <f>IF(AC91&gt;0,VLOOKUP(AC91,'[3]2020_Envelope'!$BH$6:$CR$128,26),"")</f>
        <v>57.73885714285715</v>
      </c>
      <c r="AD121" s="22" t="str">
        <f>IF(AD91&gt;0,VLOOKUP(AD91,'[3]2020_HVAC'!$EY$7:$KA$83,98),"")</f>
        <v/>
      </c>
      <c r="AE121" s="22" t="str">
        <f>IF(AE91&gt;0,VLOOKUP(AE91,'[3]2020_HVAC'!$EY$7:$KA$83,98),"")</f>
        <v/>
      </c>
      <c r="AF121" s="22" t="str">
        <f>IF(AF91&gt;0,VLOOKUP(AF91,'[3]2020_HVAC'!$EY$7:$KA$83,98),"")</f>
        <v/>
      </c>
      <c r="AG121" s="61">
        <f>VLOOKUP($C121,[2]Performance!$A$3:$K$36,6)</f>
        <v>2</v>
      </c>
      <c r="AH121" s="61">
        <f t="shared" si="103"/>
        <v>100</v>
      </c>
      <c r="AI121" s="22">
        <f>IF(AI91&gt;0,VLOOKUP(AI91,'[3]2020_HVAC'!$EY$7:$KA$83,AH121),"")</f>
        <v>42.808625561281978</v>
      </c>
      <c r="AJ121" s="22" t="str">
        <f>IF(AJ91&gt;0,VLOOKUP(AJ91,'[3]2020_HVAC'!$EY$7:$KA$83,98),"")</f>
        <v/>
      </c>
      <c r="AK121" s="22" t="str">
        <f>IF(AK91&gt;0,VLOOKUP(AK91,'[3]2020_HVAC'!$EY$7:$KA$83,98),"")</f>
        <v/>
      </c>
      <c r="AL121" s="22">
        <f>IF(AL91&gt;0,VLOOKUP(AL91,'[3]2020_HVAC'!$EY$7:$KA$83,98),"")</f>
        <v>6.7016571428571439</v>
      </c>
      <c r="AM121" s="22">
        <f>IF(AM91&gt;0,VLOOKUP(AM91,'[3]2020_HVAC'!$EY$7:$KA$83,98),"")</f>
        <v>26.331428571428546</v>
      </c>
      <c r="AN121" s="22" t="str">
        <f>IF(AN91&gt;0,VLOOKUP(AN91,'[3]2020_HVAC'!$EY$7:$KA$83,98),"")</f>
        <v/>
      </c>
      <c r="AO121" s="14">
        <f t="shared" si="125"/>
        <v>62863.039350234496</v>
      </c>
      <c r="AP121" s="23">
        <f>IF(AP91&gt;0,VLOOKUP(AP91,'[3]2020_Envelope'!$BH$6:$CR$128,27),"")</f>
        <v>11.534692473118282</v>
      </c>
      <c r="AQ121" s="23">
        <f>IF(AQ91&gt;0,VLOOKUP(AQ91,'[3]2020_Envelope'!$BH$6:$CR$128,27),"")</f>
        <v>38.080278327359608</v>
      </c>
      <c r="AR121" s="23">
        <f>IF(AR91&gt;0,VLOOKUP(AR91,'[3]2020_Envelope'!$BH$6:$CR$128,27),"")</f>
        <v>13.339343064905353</v>
      </c>
      <c r="AS121" s="23">
        <f>IF(AS91&gt;0,VLOOKUP(AS91,'[3]2020_Envelope'!$BH$6:$CR$128,27),"")</f>
        <v>84.417301435406685</v>
      </c>
      <c r="AT121" s="23">
        <f>IF(AT91&gt;0,VLOOKUP(AT91,'[3]2020_Envelope'!$BH$6:$CR$128,27),"")</f>
        <v>46.884644628099174</v>
      </c>
      <c r="AU121" s="23">
        <f>IF(AU91&gt;0,VLOOKUP(AU91,'[3]2020_Envelope'!$BH$6:$CR$128,27),"")</f>
        <v>53.185454545454547</v>
      </c>
      <c r="AV121" s="22" t="str">
        <f>IF(AV91&gt;0,VLOOKUP(AV91,'[3]2020_HVAC'!$EY$7:$KA$83,101),"")</f>
        <v/>
      </c>
      <c r="AW121" s="22" t="str">
        <f>IF(AW91&gt;0,VLOOKUP(AW91,'[3]2020_HVAC'!$EY$7:$KA$83,101),"")</f>
        <v/>
      </c>
      <c r="AX121" s="22" t="str">
        <f>IF(AX91&gt;0,VLOOKUP(AX91,'[3]2020_HVAC'!$EY$7:$KA$83,101),"")</f>
        <v/>
      </c>
      <c r="AY121" s="61">
        <f>VLOOKUP($C121,[1]Performance!$A$3:$K$36,6)</f>
        <v>2</v>
      </c>
      <c r="AZ121" s="61">
        <f t="shared" si="105"/>
        <v>103</v>
      </c>
      <c r="BA121" s="22">
        <f>IF(BA91&gt;0,VLOOKUP(BA91,'[3]2020_HVAC'!$EY$7:$KA$83,AZ121),"")</f>
        <v>20.753420223267401</v>
      </c>
      <c r="BB121" s="22" t="str">
        <f>IF(BB91&gt;0,VLOOKUP(BB91,'[3]2020_HVAC'!$EY$7:$KA$83,101),"")</f>
        <v/>
      </c>
      <c r="BC121" s="22" t="str">
        <f>IF(BC91&gt;0,VLOOKUP(BC91,'[3]2020_HVAC'!$EY$7:$KA$83,101),"")</f>
        <v/>
      </c>
      <c r="BD121" s="22">
        <f>IF(BD91&gt;0,VLOOKUP(BD91,'[3]2020_HVAC'!$EY$7:$KA$83,101),"")</f>
        <v>0.47385454545454547</v>
      </c>
      <c r="BE121" s="22">
        <f>IF(BE91&gt;0,VLOOKUP(BE91,'[3]2020_HVAC'!$EY$7:$KA$83,101),"")</f>
        <v>34.497495268511372</v>
      </c>
      <c r="BF121" s="22" t="str">
        <f>IF(BF91&gt;0,VLOOKUP(BF91,'[3]2020_HVAC'!$EY$7:$KA$83,101),"")</f>
        <v/>
      </c>
      <c r="BG121" s="14">
        <f t="shared" si="126"/>
        <v>300134.8196664612</v>
      </c>
      <c r="BH121" s="21">
        <f>IF($N121&gt;0,VLOOKUP($C121,[2]Berlin!$AB$7:$AN$40,$N121))/((IF($P121=1,'3 PlantsCodes'!$D$26,IF($P121=2,'3 PlantsCodes'!$D$27,IF($P121=3,'3 PlantsCodes'!$D$28,IF($P121=4,'3 PlantsCodes'!#REF!)))))*IF($R121=1,'3 PlantsCodes'!$D$31,IF(GE_Berlin!$R121=2,'3 PlantsCodes'!$D$32)))</f>
        <v>50.56033381594046</v>
      </c>
      <c r="BI121" s="21">
        <f>IF($O121&gt;0,VLOOKUP($C121,[2]Berlin!$AB$7:$AN$40,$O121),0)/(IF($Q121=1,'3 PlantsCodes'!$E$26,IF($Q121=3,'3 PlantsCodes'!$E$28,IF($Q121=4,'3 PlantsCodes'!$E$29,1)))*IF($R121=1,'3 PlantsCodes'!$E$31,IF($R121=2,'3 PlantsCodes'!$E$32)))</f>
        <v>0</v>
      </c>
      <c r="BJ121" s="21">
        <f>VLOOKUP($C121,[2]Berlin!$AB$6:$AZ$40,$T121)</f>
        <v>10.950793650793651</v>
      </c>
      <c r="BK121" s="21">
        <f>VLOOKUP($C121,[2]Berlin!$B$7:$Y$40,18)</f>
        <v>11.353794285713454</v>
      </c>
      <c r="BL121" s="21">
        <f>VLOOKUP($C121,[2]Berlin!$B$7:$AA$40,26)</f>
        <v>0.40279438535474998</v>
      </c>
      <c r="BM121" s="22">
        <f>IF($V121=1,-[4]SFH!$E$8,0)</f>
        <v>0</v>
      </c>
      <c r="BN121" s="63" t="s">
        <v>38</v>
      </c>
      <c r="BO121" s="21">
        <f>IF($N121&gt;0,VLOOKUP($C121,[1]Berlin!$AB$7:$AN$40,$N121))/((IF($P121=1,'3 PlantsCodes'!$D$26,IF($P121=2,'3 PlantsCodes'!$D$27,IF($P121=3,'3 PlantsCodes'!$D$28,IF($P121=4,'3 PlantsCodes'!D114)))))*IF($R121=1,'3 PlantsCodes'!$D$31,IF(GE_Berlin!$R121=2,'3 PlantsCodes'!$D$32)))</f>
        <v>53.898277113142264</v>
      </c>
      <c r="BP121" s="21">
        <f>IF($O121&gt;0,VLOOKUP($C121,[1]Berlin!$AB$7:$AN$40,$O121),0)/(IF($Q121=1,'3 PlantsCodes'!$E$26,IF($Q121=3,'3 PlantsCodes'!$E$28,IF($Q121=4,'3 PlantsCodes'!$E$29,1)))*IF($R121=1,'3 PlantsCodes'!$E$31,IF($R121=2,'3 PlantsCodes'!$E$32)))</f>
        <v>0</v>
      </c>
      <c r="BQ121" s="21">
        <f>VLOOKUP($C121,[1]Berlin!$AB$6:$AZ$40,$T121)</f>
        <v>17.37070707070707</v>
      </c>
      <c r="BR121" s="21">
        <f>VLOOKUP($C121,[1]Berlin!$B$7:$Y$40,18)</f>
        <v>11.676460606061633</v>
      </c>
      <c r="BS121" s="21">
        <f>VLOOKUP($C121,[1]Berlin!$B$7:$AA$40,26)</f>
        <v>0.37296765586406289</v>
      </c>
      <c r="BT121" s="22">
        <f>IF($V121=1,-[4]AB!$E$8,0)</f>
        <v>0</v>
      </c>
      <c r="BU121" s="63" t="s">
        <v>38</v>
      </c>
    </row>
    <row r="122" spans="1:73" x14ac:dyDescent="0.25">
      <c r="A122" s="195"/>
      <c r="B122" s="18">
        <v>25</v>
      </c>
      <c r="C122" s="26">
        <f t="shared" ref="C122:V122" si="131">IF(C92="","",C92)</f>
        <v>22</v>
      </c>
      <c r="D122" s="55" t="str">
        <f t="shared" si="131"/>
        <v/>
      </c>
      <c r="E122" s="55" t="str">
        <f t="shared" si="131"/>
        <v/>
      </c>
      <c r="F122" s="54" t="str">
        <f t="shared" si="131"/>
        <v/>
      </c>
      <c r="G122" s="54" t="str">
        <f t="shared" si="131"/>
        <v/>
      </c>
      <c r="H122" s="54">
        <f t="shared" si="131"/>
        <v>1</v>
      </c>
      <c r="I122" s="54">
        <f t="shared" si="131"/>
        <v>3</v>
      </c>
      <c r="J122" s="54">
        <f t="shared" si="131"/>
        <v>2</v>
      </c>
      <c r="K122" s="54">
        <f t="shared" si="131"/>
        <v>2</v>
      </c>
      <c r="L122" s="54">
        <f t="shared" si="131"/>
        <v>2</v>
      </c>
      <c r="M122" s="54">
        <f t="shared" si="131"/>
        <v>3222</v>
      </c>
      <c r="N122" s="54">
        <f t="shared" si="131"/>
        <v>4</v>
      </c>
      <c r="O122" s="54">
        <f t="shared" si="131"/>
        <v>0</v>
      </c>
      <c r="P122" s="54">
        <f t="shared" si="131"/>
        <v>2</v>
      </c>
      <c r="Q122" s="54">
        <f t="shared" si="131"/>
        <v>0</v>
      </c>
      <c r="R122" s="54">
        <f t="shared" si="131"/>
        <v>2</v>
      </c>
      <c r="S122" s="54" t="str">
        <f t="shared" si="131"/>
        <v>o</v>
      </c>
      <c r="T122" s="26">
        <f t="shared" si="131"/>
        <v>21</v>
      </c>
      <c r="U122" s="54">
        <f t="shared" si="131"/>
        <v>1</v>
      </c>
      <c r="V122" s="54">
        <f t="shared" si="131"/>
        <v>1</v>
      </c>
      <c r="W122" s="19"/>
      <c r="X122" s="23">
        <f>IF(X92&gt;0,VLOOKUP(X92,'[3]2020_Envelope'!$BH$6:$CR$128,26),"")</f>
        <v>15.810710599078341</v>
      </c>
      <c r="Y122" s="23">
        <f>IF(Y92&gt;0,VLOOKUP(Y92,'[3]2020_Envelope'!$BH$6:$CR$128,26),"")</f>
        <v>101.95239999999998</v>
      </c>
      <c r="Z122" s="23">
        <f>IF(Z92&gt;0,VLOOKUP(Z92,'[3]2020_Envelope'!$BH$6:$CR$128,26),"")</f>
        <v>19.690292481743406</v>
      </c>
      <c r="AA122" s="23">
        <f>IF(AA92&gt;0,VLOOKUP(AA92,'[3]2020_Envelope'!$BH$6:$CR$128,26),"")</f>
        <v>80.94356390977444</v>
      </c>
      <c r="AB122" s="23">
        <f>IF(AB92&gt;0,VLOOKUP(AB92,'[3]2020_Envelope'!$BH$6:$CR$128,26),"")</f>
        <v>56.554012987012996</v>
      </c>
      <c r="AC122" s="23">
        <f>IF(AC92&gt;0,VLOOKUP(AC92,'[3]2020_Envelope'!$BH$6:$CR$128,26),"")</f>
        <v>57.73885714285715</v>
      </c>
      <c r="AD122" s="22" t="str">
        <f>IF(AD92&gt;0,VLOOKUP(AD92,'[3]2020_HVAC'!$EY$7:$KA$83,98),"")</f>
        <v/>
      </c>
      <c r="AE122" s="22">
        <f>IF(AE92&gt;0,VLOOKUP(AE92,'[3]2020_HVAC'!$EY$7:$KA$83,98),"")</f>
        <v>11.760000000000002</v>
      </c>
      <c r="AF122" s="22" t="str">
        <f>IF(AF92&gt;0,VLOOKUP(AF92,'[3]2020_HVAC'!$EY$7:$KA$83,98),"")</f>
        <v/>
      </c>
      <c r="AG122" s="61">
        <f>VLOOKUP($C122,[2]Performance!$A$3:$K$36,6)</f>
        <v>2</v>
      </c>
      <c r="AH122" s="61">
        <f t="shared" si="103"/>
        <v>100</v>
      </c>
      <c r="AI122" s="22">
        <f>IF(AI92&gt;0,VLOOKUP(AI92,'[3]2020_HVAC'!$EY$7:$KA$83,AH122),"")</f>
        <v>20.656375638849198</v>
      </c>
      <c r="AJ122" s="22" t="str">
        <f>IF(AJ92&gt;0,VLOOKUP(AJ92,'[3]2020_HVAC'!$EY$7:$KA$83,98),"")</f>
        <v/>
      </c>
      <c r="AK122" s="22">
        <f>IF(AK92&gt;0,VLOOKUP(AK92,'[3]2020_HVAC'!$EY$7:$KA$83,98),"")</f>
        <v>107.19999999999999</v>
      </c>
      <c r="AL122" s="22">
        <f>IF(AL92&gt;0,VLOOKUP(AL92,'[3]2020_HVAC'!$EY$7:$KA$83,98),"")</f>
        <v>6.7016571428571439</v>
      </c>
      <c r="AM122" s="22">
        <f>IF(AM92&gt;0,VLOOKUP(AM92,'[3]2020_HVAC'!$EY$7:$KA$83,98),"")</f>
        <v>26.331428571428546</v>
      </c>
      <c r="AN122" s="22">
        <f>IF(AN92&gt;0,VLOOKUP(AN92,'[3]2020_HVAC'!$EY$7:$KA$83,98),"")</f>
        <v>26.144401372872817</v>
      </c>
      <c r="AO122" s="14">
        <f t="shared" si="125"/>
        <v>74407.717978506364</v>
      </c>
      <c r="AP122" s="23">
        <f>IF(AP92&gt;0,VLOOKUP(AP92,'[3]2020_Envelope'!$BH$6:$CR$128,27),"")</f>
        <v>7.6507784946236566</v>
      </c>
      <c r="AQ122" s="23">
        <f>IF(AQ92&gt;0,VLOOKUP(AQ92,'[3]2020_Envelope'!$BH$6:$CR$128,27),"")</f>
        <v>33.515235555555549</v>
      </c>
      <c r="AR122" s="23">
        <f>IF(AR92&gt;0,VLOOKUP(AR92,'[3]2020_Envelope'!$BH$6:$CR$128,27),"")</f>
        <v>9.5281021892181101</v>
      </c>
      <c r="AS122" s="23">
        <f>IF(AS92&gt;0,VLOOKUP(AS92,'[3]2020_Envelope'!$BH$6:$CR$128,27),"")</f>
        <v>74.560191387559797</v>
      </c>
      <c r="AT122" s="23">
        <f>IF(AT92&gt;0,VLOOKUP(AT92,'[3]2020_Envelope'!$BH$6:$CR$128,27),"")</f>
        <v>46.884644628099174</v>
      </c>
      <c r="AU122" s="23">
        <f>IF(AU92&gt;0,VLOOKUP(AU92,'[3]2020_Envelope'!$BH$6:$CR$128,27),"")</f>
        <v>53.185454545454547</v>
      </c>
      <c r="AV122" s="22" t="str">
        <f>IF(AV92&gt;0,VLOOKUP(AV92,'[3]2020_HVAC'!$EY$7:$KA$83,101),"")</f>
        <v/>
      </c>
      <c r="AW122" s="22">
        <f>IF(AW92&gt;0,VLOOKUP(AW92,'[3]2020_HVAC'!$EY$7:$KA$83,101),"")</f>
        <v>13.235345454545454</v>
      </c>
      <c r="AX122" s="22" t="str">
        <f>IF(AX92&gt;0,VLOOKUP(AX92,'[3]2020_HVAC'!$EY$7:$KA$83,101),"")</f>
        <v/>
      </c>
      <c r="AY122" s="61">
        <f>VLOOKUP($C122,[1]Performance!$A$3:$K$36,6)</f>
        <v>2</v>
      </c>
      <c r="AZ122" s="61">
        <f t="shared" si="105"/>
        <v>103</v>
      </c>
      <c r="BA122" s="22">
        <f>IF(BA92&gt;0,VLOOKUP(BA92,'[3]2020_HVAC'!$EY$7:$KA$83,AZ122),"")</f>
        <v>13.682098619292912</v>
      </c>
      <c r="BB122" s="22" t="str">
        <f>IF(BB92&gt;0,VLOOKUP(BB92,'[3]2020_HVAC'!$EY$7:$KA$83,101),"")</f>
        <v/>
      </c>
      <c r="BC122" s="22">
        <f>IF(BC92&gt;0,VLOOKUP(BC92,'[3]2020_HVAC'!$EY$7:$KA$83,101),"")</f>
        <v>107.19999999999999</v>
      </c>
      <c r="BD122" s="22">
        <f>IF(BD92&gt;0,VLOOKUP(BD92,'[3]2020_HVAC'!$EY$7:$KA$83,101),"")</f>
        <v>0.47385454545454547</v>
      </c>
      <c r="BE122" s="22">
        <f>IF(BE92&gt;0,VLOOKUP(BE92,'[3]2020_HVAC'!$EY$7:$KA$83,101),"")</f>
        <v>34.497495268511372</v>
      </c>
      <c r="BF122" s="22">
        <f>IF(BF92&gt;0,VLOOKUP(BF92,'[3]2020_HVAC'!$EY$7:$KA$83,101),"")</f>
        <v>16.267627520898639</v>
      </c>
      <c r="BG122" s="14">
        <f t="shared" si="126"/>
        <v>406574.01992712164</v>
      </c>
      <c r="BH122" s="21">
        <f>IF($N122&gt;0,VLOOKUP($C122,[2]Berlin!$AB$7:$AN$40,$N122))/((IF($P122=1,'3 PlantsCodes'!$D$26,IF($P122=2,'3 PlantsCodes'!$D$27,IF($P122=3,'3 PlantsCodes'!$D$28,IF($P122=4,'3 PlantsCodes'!#REF!)))))*IF($R122=1,'3 PlantsCodes'!$D$31,IF(GE_Berlin!$R122=2,'3 PlantsCodes'!$D$32)))</f>
        <v>41.960606354168036</v>
      </c>
      <c r="BI122" s="21">
        <f>IF($O122&gt;0,VLOOKUP($C122,[2]Berlin!$AB$7:$AN$40,$O122),0)/(IF($Q122=1,'3 PlantsCodes'!$E$26,IF($Q122=3,'3 PlantsCodes'!$E$28,IF($Q122=4,'3 PlantsCodes'!$E$29,1)))*IF($R122=1,'3 PlantsCodes'!$E$31,IF($R122=2,'3 PlantsCodes'!$E$32)))</f>
        <v>0</v>
      </c>
      <c r="BJ122" s="21">
        <f>VLOOKUP($C122,[2]Berlin!$AB$6:$AZ$40,$T122)</f>
        <v>10.374436090225565</v>
      </c>
      <c r="BK122" s="21">
        <f>VLOOKUP($C122,[2]Berlin!$B$7:$Y$40,18)</f>
        <v>11.353794285713454</v>
      </c>
      <c r="BL122" s="21">
        <f>VLOOKUP($C122,[2]Berlin!$B$7:$AA$40,26)</f>
        <v>4.8366779426785609</v>
      </c>
      <c r="BM122" s="22">
        <f>IF($V122=1,-[4]SFH!$E$8,0)</f>
        <v>-15.228571428571428</v>
      </c>
      <c r="BN122" s="63" t="s">
        <v>38</v>
      </c>
      <c r="BO122" s="21">
        <f>IF($N122&gt;0,VLOOKUP($C122,[1]Berlin!$AB$7:$AN$40,$N122))/((IF($P122=1,'3 PlantsCodes'!$D$26,IF($P122=2,'3 PlantsCodes'!$D$27,IF($P122=3,'3 PlantsCodes'!$D$28,IF($P122=4,'3 PlantsCodes'!D115)))))*IF($R122=1,'3 PlantsCodes'!$D$31,IF(GE_Berlin!$R122=2,'3 PlantsCodes'!$D$32)))</f>
        <v>43.19558840563333</v>
      </c>
      <c r="BP122" s="21">
        <f>IF($O122&gt;0,VLOOKUP($C122,[1]Berlin!$AB$7:$AN$40,$O122),0)/(IF($Q122=1,'3 PlantsCodes'!$E$26,IF($Q122=3,'3 PlantsCodes'!$E$28,IF($Q122=4,'3 PlantsCodes'!$E$29,1)))*IF($R122=1,'3 PlantsCodes'!$E$31,IF($R122=2,'3 PlantsCodes'!$E$32)))</f>
        <v>0</v>
      </c>
      <c r="BQ122" s="21">
        <f>VLOOKUP($C122,[1]Berlin!$AB$6:$AZ$40,$T122)</f>
        <v>16.456459330143542</v>
      </c>
      <c r="BR122" s="21">
        <f>VLOOKUP($C122,[1]Berlin!$B$7:$Y$40,18)</f>
        <v>11.676460606061633</v>
      </c>
      <c r="BS122" s="21">
        <f>VLOOKUP($C122,[1]Berlin!$B$7:$AA$40,26)</f>
        <v>4.658578913170909</v>
      </c>
      <c r="BT122" s="22">
        <f>IF($V122=1,-[4]AB!$E$8,0)</f>
        <v>-9.6181818181818191</v>
      </c>
      <c r="BU122" s="63" t="s">
        <v>38</v>
      </c>
    </row>
    <row r="123" spans="1:73" x14ac:dyDescent="0.25">
      <c r="A123" s="195"/>
      <c r="B123" s="18">
        <v>26</v>
      </c>
      <c r="C123" s="26">
        <f t="shared" ref="C123:V123" si="132">IF(C93="","",C93)</f>
        <v>32</v>
      </c>
      <c r="D123" s="55" t="str">
        <f t="shared" si="132"/>
        <v/>
      </c>
      <c r="E123" s="55" t="str">
        <f t="shared" si="132"/>
        <v/>
      </c>
      <c r="F123" s="54" t="str">
        <f t="shared" si="132"/>
        <v/>
      </c>
      <c r="G123" s="54" t="str">
        <f t="shared" si="132"/>
        <v/>
      </c>
      <c r="H123" s="54">
        <f t="shared" si="132"/>
        <v>0</v>
      </c>
      <c r="I123" s="54">
        <f t="shared" si="132"/>
        <v>4</v>
      </c>
      <c r="J123" s="54">
        <f t="shared" si="132"/>
        <v>3</v>
      </c>
      <c r="K123" s="54">
        <f t="shared" si="132"/>
        <v>2</v>
      </c>
      <c r="L123" s="54">
        <f t="shared" si="132"/>
        <v>1</v>
      </c>
      <c r="M123" s="54">
        <f t="shared" si="132"/>
        <v>4321</v>
      </c>
      <c r="N123" s="54">
        <f t="shared" si="132"/>
        <v>8</v>
      </c>
      <c r="O123" s="54">
        <f t="shared" si="132"/>
        <v>0</v>
      </c>
      <c r="P123" s="54">
        <f t="shared" si="132"/>
        <v>1</v>
      </c>
      <c r="Q123" s="54">
        <f t="shared" si="132"/>
        <v>0</v>
      </c>
      <c r="R123" s="54">
        <f t="shared" si="132"/>
        <v>2</v>
      </c>
      <c r="S123" s="54" t="str">
        <f t="shared" si="132"/>
        <v>o</v>
      </c>
      <c r="T123" s="26">
        <f t="shared" si="132"/>
        <v>23</v>
      </c>
      <c r="U123" s="54">
        <f t="shared" si="132"/>
        <v>1</v>
      </c>
      <c r="V123" s="54">
        <f t="shared" si="132"/>
        <v>1</v>
      </c>
      <c r="W123" s="19"/>
      <c r="X123" s="23">
        <f>IF(X93&gt;0,VLOOKUP(X93,'[3]2020_Envelope'!$BH$6:$CR$128,26),"")</f>
        <v>23.83701013824885</v>
      </c>
      <c r="Y123" s="23">
        <f>IF(Y93&gt;0,VLOOKUP(Y93,'[3]2020_Envelope'!$BH$6:$CR$128,26),"")</f>
        <v>115.83913118279567</v>
      </c>
      <c r="Z123" s="23">
        <f>IF(Z93&gt;0,VLOOKUP(Z93,'[3]2020_Envelope'!$BH$6:$CR$128,26),"")</f>
        <v>27.566409474440764</v>
      </c>
      <c r="AA123" s="23">
        <f>IF(AA93&gt;0,VLOOKUP(AA93,'[3]2020_Envelope'!$BH$6:$CR$128,26),"")</f>
        <v>91.644577443609023</v>
      </c>
      <c r="AB123" s="23">
        <f>IF(AB93&gt;0,VLOOKUP(AB93,'[3]2020_Envelope'!$BH$6:$CR$128,26),"")</f>
        <v>56.554012987012996</v>
      </c>
      <c r="AC123" s="23">
        <f>IF(AC93&gt;0,VLOOKUP(AC93,'[3]2020_Envelope'!$BH$6:$CR$128,26),"")</f>
        <v>57.73885714285715</v>
      </c>
      <c r="AD123" s="22" t="str">
        <f>IF(AD93&gt;0,VLOOKUP(AD93,'[3]2020_HVAC'!$EY$7:$KA$83,98),"")</f>
        <v/>
      </c>
      <c r="AE123" s="22" t="str">
        <f>IF(AE93&gt;0,VLOOKUP(AE93,'[3]2020_HVAC'!$EY$7:$KA$83,98),"")</f>
        <v/>
      </c>
      <c r="AF123" s="22" t="str">
        <f>IF(AF93&gt;0,VLOOKUP(AF93,'[3]2020_HVAC'!$EY$7:$KA$83,98),"")</f>
        <v/>
      </c>
      <c r="AG123" s="61">
        <f>VLOOKUP($C123,[2]Performance!$A$3:$K$36,6)</f>
        <v>2</v>
      </c>
      <c r="AH123" s="61">
        <f t="shared" si="103"/>
        <v>100</v>
      </c>
      <c r="AI123" s="22">
        <f>IF(AI93&gt;0,VLOOKUP(AI93,'[3]2020_HVAC'!$EY$7:$KA$83,AH123),"")</f>
        <v>67.115183987775254</v>
      </c>
      <c r="AJ123" s="22" t="str">
        <f>IF(AJ93&gt;0,VLOOKUP(AJ93,'[3]2020_HVAC'!$EY$7:$KA$83,98),"")</f>
        <v/>
      </c>
      <c r="AK123" s="22" t="str">
        <f>IF(AK93&gt;0,VLOOKUP(AK93,'[3]2020_HVAC'!$EY$7:$KA$83,98),"")</f>
        <v/>
      </c>
      <c r="AL123" s="22">
        <f>IF(AL93&gt;0,VLOOKUP(AL93,'[3]2020_HVAC'!$EY$7:$KA$83,98),"")</f>
        <v>6.7016571428571439</v>
      </c>
      <c r="AM123" s="22">
        <f>IF(AM93&gt;0,VLOOKUP(AM93,'[3]2020_HVAC'!$EY$7:$KA$83,98),"")</f>
        <v>26.331428571428546</v>
      </c>
      <c r="AN123" s="22">
        <f>IF(AN93&gt;0,VLOOKUP(AN93,'[3]2020_HVAC'!$EY$7:$KA$83,98),"")</f>
        <v>26.144401372872817</v>
      </c>
      <c r="AO123" s="14">
        <f t="shared" si="125"/>
        <v>69926.173722145744</v>
      </c>
      <c r="AP123" s="23">
        <f>IF(AP93&gt;0,VLOOKUP(AP93,'[3]2020_Envelope'!$BH$6:$CR$128,27),"")</f>
        <v>11.534692473118282</v>
      </c>
      <c r="AQ123" s="23">
        <f>IF(AQ93&gt;0,VLOOKUP(AQ93,'[3]2020_Envelope'!$BH$6:$CR$128,27),"")</f>
        <v>38.080278327359608</v>
      </c>
      <c r="AR123" s="23">
        <f>IF(AR93&gt;0,VLOOKUP(AR93,'[3]2020_Envelope'!$BH$6:$CR$128,27),"")</f>
        <v>13.339343064905353</v>
      </c>
      <c r="AS123" s="23">
        <f>IF(AS93&gt;0,VLOOKUP(AS93,'[3]2020_Envelope'!$BH$6:$CR$128,27),"")</f>
        <v>84.417301435406685</v>
      </c>
      <c r="AT123" s="23">
        <f>IF(AT93&gt;0,VLOOKUP(AT93,'[3]2020_Envelope'!$BH$6:$CR$128,27),"")</f>
        <v>46.884644628099174</v>
      </c>
      <c r="AU123" s="23">
        <f>IF(AU93&gt;0,VLOOKUP(AU93,'[3]2020_Envelope'!$BH$6:$CR$128,27),"")</f>
        <v>53.185454545454547</v>
      </c>
      <c r="AV123" s="22" t="str">
        <f>IF(AV93&gt;0,VLOOKUP(AV93,'[3]2020_HVAC'!$EY$7:$KA$83,101),"")</f>
        <v/>
      </c>
      <c r="AW123" s="22" t="str">
        <f>IF(AW93&gt;0,VLOOKUP(AW93,'[3]2020_HVAC'!$EY$7:$KA$83,101),"")</f>
        <v/>
      </c>
      <c r="AX123" s="22" t="str">
        <f>IF(AX93&gt;0,VLOOKUP(AX93,'[3]2020_HVAC'!$EY$7:$KA$83,101),"")</f>
        <v/>
      </c>
      <c r="AY123" s="61">
        <f>VLOOKUP($C123,[1]Performance!$A$3:$K$36,6)</f>
        <v>2</v>
      </c>
      <c r="AZ123" s="61">
        <f t="shared" si="105"/>
        <v>103</v>
      </c>
      <c r="BA123" s="22">
        <f>IF(BA93&gt;0,VLOOKUP(BA93,'[3]2020_HVAC'!$EY$7:$KA$83,AZ123),"")</f>
        <v>37.047319814248354</v>
      </c>
      <c r="BB123" s="22" t="str">
        <f>IF(BB93&gt;0,VLOOKUP(BB93,'[3]2020_HVAC'!$EY$7:$KA$83,101),"")</f>
        <v/>
      </c>
      <c r="BC123" s="22" t="str">
        <f>IF(BC93&gt;0,VLOOKUP(BC93,'[3]2020_HVAC'!$EY$7:$KA$83,101),"")</f>
        <v/>
      </c>
      <c r="BD123" s="22">
        <f>IF(BD93&gt;0,VLOOKUP(BD93,'[3]2020_HVAC'!$EY$7:$KA$83,101),"")</f>
        <v>0.47385454545454547</v>
      </c>
      <c r="BE123" s="22">
        <f>IF(BE93&gt;0,VLOOKUP(BE93,'[3]2020_HVAC'!$EY$7:$KA$83,101),"")</f>
        <v>34.497495268511372</v>
      </c>
      <c r="BF123" s="22">
        <f>IF(BF93&gt;0,VLOOKUP(BF93,'[3]2020_HVAC'!$EY$7:$KA$83,101),"")</f>
        <v>16.267627520898639</v>
      </c>
      <c r="BG123" s="14">
        <f t="shared" si="126"/>
        <v>332370.73150722199</v>
      </c>
      <c r="BH123" s="21">
        <f>IF($N123&gt;0,VLOOKUP($C123,[2]Berlin!$AB$7:$AN$40,$N123))/((IF($P123=1,'3 PlantsCodes'!$D$26,IF($P123=2,'3 PlantsCodes'!$D$27,IF($P123=3,'3 PlantsCodes'!$D$28,IF($P123=4,'3 PlantsCodes'!#REF!)))))*IF($R123=1,'3 PlantsCodes'!$D$31,IF(GE_Berlin!$R123=2,'3 PlantsCodes'!$D$32)))</f>
        <v>12.857316958195574</v>
      </c>
      <c r="BI123" s="21">
        <f>IF($O123&gt;0,VLOOKUP($C123,[2]Berlin!$AB$7:$AN$40,$O123),0)/(IF($Q123=1,'3 PlantsCodes'!$E$26,IF($Q123=3,'3 PlantsCodes'!$E$28,IF($Q123=4,'3 PlantsCodes'!$E$29,1)))*IF($R123=1,'3 PlantsCodes'!$E$31,IF($R123=2,'3 PlantsCodes'!$E$32)))</f>
        <v>0</v>
      </c>
      <c r="BJ123" s="21">
        <f>VLOOKUP($C123,[2]Berlin!$AB$6:$AZ$40,$T123)</f>
        <v>2.7847487206989014</v>
      </c>
      <c r="BK123" s="21">
        <f>VLOOKUP($C123,[2]Berlin!$B$7:$Y$40,18)</f>
        <v>11.353794285713454</v>
      </c>
      <c r="BL123" s="21">
        <f>VLOOKUP($C123,[2]Berlin!$B$7:$AA$40,26)</f>
        <v>0.40279438535474998</v>
      </c>
      <c r="BM123" s="22">
        <f>IF($V123=1,-[4]SFH!$E$8,0)</f>
        <v>-15.228571428571428</v>
      </c>
      <c r="BN123" s="63" t="s">
        <v>38</v>
      </c>
      <c r="BO123" s="21">
        <f>IF($N123&gt;0,VLOOKUP($C123,[1]Berlin!$AB$7:$AN$40,$N123))/((IF($P123=1,'3 PlantsCodes'!$D$26,IF($P123=2,'3 PlantsCodes'!$D$27,IF($P123=3,'3 PlantsCodes'!$D$28,IF($P123=4,'3 PlantsCodes'!D116)))))*IF($R123=1,'3 PlantsCodes'!$D$31,IF(GE_Berlin!$R123=2,'3 PlantsCodes'!$D$32)))</f>
        <v>13.580682140622704</v>
      </c>
      <c r="BP123" s="21">
        <f>IF($O123&gt;0,VLOOKUP($C123,[1]Berlin!$AB$7:$AN$40,$O123),0)/(IF($Q123=1,'3 PlantsCodes'!$E$26,IF($Q123=3,'3 PlantsCodes'!$E$28,IF($Q123=4,'3 PlantsCodes'!$E$29,1)))*IF($R123=1,'3 PlantsCodes'!$E$31,IF($R123=2,'3 PlantsCodes'!$E$32)))</f>
        <v>0</v>
      </c>
      <c r="BQ123" s="21">
        <f>VLOOKUP($C123,[1]Berlin!$AB$6:$AZ$40,$T123)</f>
        <v>4.3768755500278864</v>
      </c>
      <c r="BR123" s="21">
        <f>VLOOKUP($C123,[1]Berlin!$B$7:$Y$40,18)</f>
        <v>11.676460606061633</v>
      </c>
      <c r="BS123" s="21">
        <f>VLOOKUP($C123,[1]Berlin!$B$7:$AA$40,26)</f>
        <v>0.37296765586406289</v>
      </c>
      <c r="BT123" s="22">
        <f>IF($V123=1,-[4]AB!$E$8,0)</f>
        <v>-9.6181818181818191</v>
      </c>
      <c r="BU123" s="63" t="s">
        <v>38</v>
      </c>
    </row>
    <row r="124" spans="1:73" x14ac:dyDescent="0.25">
      <c r="A124" s="196"/>
      <c r="B124" s="18">
        <v>27</v>
      </c>
      <c r="C124" s="26" t="str">
        <f t="shared" ref="C124:V124" si="133">IF(C94="","",C94)</f>
        <v/>
      </c>
      <c r="D124" s="55" t="str">
        <f t="shared" si="133"/>
        <v/>
      </c>
      <c r="E124" s="55" t="str">
        <f t="shared" si="133"/>
        <v/>
      </c>
      <c r="F124" s="54" t="str">
        <f t="shared" si="133"/>
        <v/>
      </c>
      <c r="G124" s="54" t="str">
        <f t="shared" si="133"/>
        <v/>
      </c>
      <c r="H124" s="54" t="str">
        <f t="shared" si="133"/>
        <v/>
      </c>
      <c r="I124" s="54" t="str">
        <f t="shared" si="133"/>
        <v/>
      </c>
      <c r="J124" s="54" t="str">
        <f t="shared" si="133"/>
        <v/>
      </c>
      <c r="K124" s="54" t="str">
        <f t="shared" si="133"/>
        <v/>
      </c>
      <c r="L124" s="54" t="str">
        <f t="shared" si="133"/>
        <v/>
      </c>
      <c r="M124" s="54" t="str">
        <f t="shared" si="133"/>
        <v/>
      </c>
      <c r="N124" s="54" t="str">
        <f t="shared" si="133"/>
        <v/>
      </c>
      <c r="O124" s="54" t="str">
        <f t="shared" si="133"/>
        <v/>
      </c>
      <c r="P124" s="54" t="str">
        <f t="shared" si="133"/>
        <v/>
      </c>
      <c r="Q124" s="54" t="str">
        <f t="shared" si="133"/>
        <v/>
      </c>
      <c r="R124" s="54" t="str">
        <f t="shared" si="133"/>
        <v/>
      </c>
      <c r="S124" s="54" t="str">
        <f t="shared" si="133"/>
        <v/>
      </c>
      <c r="T124" s="26" t="str">
        <f t="shared" si="133"/>
        <v/>
      </c>
      <c r="U124" s="54" t="str">
        <f t="shared" si="133"/>
        <v/>
      </c>
      <c r="V124" s="54" t="str">
        <f t="shared" si="133"/>
        <v/>
      </c>
      <c r="W124" s="8"/>
      <c r="X124" s="23" t="e">
        <f>IF(X94&gt;0,VLOOKUP(X94,'[3]2020_Envelope'!$BH$6:$CR$128,26),"")</f>
        <v>#N/A</v>
      </c>
      <c r="Y124" s="23" t="e">
        <f>IF(Y94&gt;0,VLOOKUP(Y94,'[3]2020_Envelope'!$BH$6:$CR$128,26),"")</f>
        <v>#N/A</v>
      </c>
      <c r="Z124" s="23" t="e">
        <f>IF(Z94&gt;0,VLOOKUP(Z94,'[3]2020_Envelope'!$BH$6:$CR$128,26),"")</f>
        <v>#N/A</v>
      </c>
      <c r="AA124" s="23" t="e">
        <f>IF(AA94&gt;0,VLOOKUP(AA94,'[3]2020_Envelope'!$BH$6:$CR$128,26),"")</f>
        <v>#N/A</v>
      </c>
      <c r="AB124" s="23" t="e">
        <f>IF(AB94&gt;0,VLOOKUP(AB94,'[3]2020_Envelope'!$BH$6:$CR$128,26),"")</f>
        <v>#N/A</v>
      </c>
      <c r="AC124" s="23" t="e">
        <f>IF(AC94&gt;0,VLOOKUP(AC94,'[3]2020_Envelope'!$BH$6:$CR$128,26),"")</f>
        <v>#N/A</v>
      </c>
      <c r="AD124" s="22" t="str">
        <f>IF(AD94&gt;0,VLOOKUP(AD94,'[3]2020_HVAC'!$EY$7:$KA$83,98),"")</f>
        <v/>
      </c>
      <c r="AE124" s="22" t="str">
        <f>IF(AE94&gt;0,VLOOKUP(AE94,'[3]2020_HVAC'!$EY$7:$KA$83,98),"")</f>
        <v/>
      </c>
      <c r="AF124" s="22" t="str">
        <f>IF(AF94&gt;0,VLOOKUP(AF94,'[3]2020_HVAC'!$EY$7:$KA$83,98),"")</f>
        <v/>
      </c>
      <c r="AG124" s="61" t="e">
        <f>VLOOKUP($C124,[2]Performance!$A$3:$K$36,6)</f>
        <v>#N/A</v>
      </c>
      <c r="AH124" s="61" t="e">
        <f t="shared" si="103"/>
        <v>#N/A</v>
      </c>
      <c r="AI124" s="22" t="str">
        <f>IF(AI94&gt;0,VLOOKUP(AI94,'[3]2020_HVAC'!$EY$7:$KA$83,AH124),"")</f>
        <v/>
      </c>
      <c r="AJ124" s="22" t="str">
        <f>IF(AJ94&gt;0,VLOOKUP(AJ94,'[3]2020_HVAC'!$EY$7:$KA$83,98),"")</f>
        <v/>
      </c>
      <c r="AK124" s="22" t="str">
        <f>IF(AK94&gt;0,VLOOKUP(AK94,'[3]2020_HVAC'!$EY$7:$KA$83,98),"")</f>
        <v/>
      </c>
      <c r="AL124" s="22" t="e">
        <f>IF(AL94&gt;0,VLOOKUP(AL94,'[3]2020_HVAC'!$EY$7:$KA$83,98),"")</f>
        <v>#N/A</v>
      </c>
      <c r="AM124" s="22" t="str">
        <f>IF(AM94&gt;0,VLOOKUP(AM94,'[3]2020_HVAC'!$EY$7:$KA$83,98),"")</f>
        <v/>
      </c>
      <c r="AN124" s="22" t="str">
        <f>IF(AN94&gt;0,VLOOKUP(AN94,'[3]2020_HVAC'!$EY$7:$KA$83,98),"")</f>
        <v/>
      </c>
      <c r="AO124" s="14" t="e">
        <f t="shared" si="125"/>
        <v>#N/A</v>
      </c>
      <c r="AP124" s="23" t="e">
        <f>IF(AP94&gt;0,VLOOKUP(AP94,'[3]2020_Envelope'!$BH$6:$CR$128,27),"")</f>
        <v>#N/A</v>
      </c>
      <c r="AQ124" s="23" t="e">
        <f>IF(AQ94&gt;0,VLOOKUP(AQ94,'[3]2020_Envelope'!$BH$6:$CR$128,27),"")</f>
        <v>#N/A</v>
      </c>
      <c r="AR124" s="23" t="e">
        <f>IF(AR94&gt;0,VLOOKUP(AR94,'[3]2020_Envelope'!$BH$6:$CR$128,27),"")</f>
        <v>#N/A</v>
      </c>
      <c r="AS124" s="23" t="e">
        <f>IF(AS94&gt;0,VLOOKUP(AS94,'[3]2020_Envelope'!$BH$6:$CR$128,27),"")</f>
        <v>#N/A</v>
      </c>
      <c r="AT124" s="23" t="e">
        <f>IF(AT94&gt;0,VLOOKUP(AT94,'[3]2020_Envelope'!$BH$6:$CR$128,27),"")</f>
        <v>#N/A</v>
      </c>
      <c r="AU124" s="23" t="e">
        <f>IF(AU94&gt;0,VLOOKUP(AU94,'[3]2020_Envelope'!$BH$6:$CR$128,27),"")</f>
        <v>#N/A</v>
      </c>
      <c r="AV124" s="22" t="str">
        <f>IF(AV94&gt;0,VLOOKUP(AV94,'[3]2020_HVAC'!$EY$7:$KA$83,101),"")</f>
        <v/>
      </c>
      <c r="AW124" s="22" t="str">
        <f>IF(AW94&gt;0,VLOOKUP(AW94,'[3]2020_HVAC'!$EY$7:$KA$83,101),"")</f>
        <v/>
      </c>
      <c r="AX124" s="22" t="str">
        <f>IF(AX94&gt;0,VLOOKUP(AX94,'[3]2020_HVAC'!$EY$7:$KA$83,101),"")</f>
        <v/>
      </c>
      <c r="AY124" s="61" t="e">
        <f>VLOOKUP($C124,[1]Performance!$A$3:$K$36,6)</f>
        <v>#N/A</v>
      </c>
      <c r="AZ124" s="61" t="e">
        <f t="shared" si="105"/>
        <v>#N/A</v>
      </c>
      <c r="BA124" s="22" t="str">
        <f>IF(BA94&gt;0,VLOOKUP(BA94,'[3]2020_HVAC'!$EY$7:$KA$83,AZ124),"")</f>
        <v/>
      </c>
      <c r="BB124" s="22" t="str">
        <f>IF(BB94&gt;0,VLOOKUP(BB94,'[3]2020_HVAC'!$EY$7:$KA$83,101),"")</f>
        <v/>
      </c>
      <c r="BC124" s="22" t="str">
        <f>IF(BC94&gt;0,VLOOKUP(BC94,'[3]2020_HVAC'!$EY$7:$KA$83,101),"")</f>
        <v/>
      </c>
      <c r="BD124" s="22" t="e">
        <f>IF(BD94&gt;0,VLOOKUP(BD94,'[3]2020_HVAC'!$EY$7:$KA$83,101),"")</f>
        <v>#N/A</v>
      </c>
      <c r="BE124" s="22" t="str">
        <f>IF(BE94&gt;0,VLOOKUP(BE94,'[3]2020_HVAC'!$EY$7:$KA$83,101),"")</f>
        <v/>
      </c>
      <c r="BF124" s="22" t="str">
        <f>IF(BF94&gt;0,VLOOKUP(BF94,'[3]2020_HVAC'!$EY$7:$KA$83,101),"")</f>
        <v/>
      </c>
      <c r="BG124" s="14" t="e">
        <f t="shared" si="126"/>
        <v>#N/A</v>
      </c>
      <c r="BH124" s="21" t="e">
        <f>IF($N124&gt;0,VLOOKUP($C124,[2]Berlin!$AB$7:$AN$40,$N124))/((IF($P124=1,'3 PlantsCodes'!$D$26,IF($P124=2,'3 PlantsCodes'!$D$27,IF($P124=3,'3 PlantsCodes'!$D$28,IF($P124=4,'3 PlantsCodes'!#REF!)))))*IF($R124=1,'3 PlantsCodes'!$D$31,IF(GE_Berlin!$R124=2,'3 PlantsCodes'!$D$32)))</f>
        <v>#N/A</v>
      </c>
      <c r="BI124" s="21" t="e">
        <f>IF($O124&gt;0,VLOOKUP($C124,[2]Berlin!$AB$7:$AN$40,$O124),0)/(IF($Q124=1,'3 PlantsCodes'!$E$26,IF($Q124=3,'3 PlantsCodes'!$E$28,IF($Q124=4,'3 PlantsCodes'!$E$29,1)))*IF($R124=1,'3 PlantsCodes'!$E$31,IF($R124=2,'3 PlantsCodes'!$E$32)))</f>
        <v>#N/A</v>
      </c>
      <c r="BJ124" s="21" t="e">
        <f>VLOOKUP($C124,[2]Berlin!$AB$6:$AZ$40,$T124)</f>
        <v>#N/A</v>
      </c>
      <c r="BK124" s="21" t="e">
        <f>VLOOKUP($C124,[2]Berlin!$B$7:$Y$40,18)</f>
        <v>#N/A</v>
      </c>
      <c r="BL124" s="21" t="e">
        <f>VLOOKUP($C124,[2]Berlin!$B$7:$AA$40,26)</f>
        <v>#N/A</v>
      </c>
      <c r="BM124" s="22">
        <f>IF($V124=1,-[4]SFH!$E$8,0)</f>
        <v>0</v>
      </c>
      <c r="BN124" s="63" t="s">
        <v>38</v>
      </c>
      <c r="BO124" s="21" t="e">
        <f>IF($N124&gt;0,VLOOKUP($C124,[1]Berlin!$AB$7:$AN$40,$N124))/((IF($P124=1,'3 PlantsCodes'!$D$26,IF($P124=2,'3 PlantsCodes'!$D$27,IF($P124=3,'3 PlantsCodes'!$D$28,IF($P124=4,'3 PlantsCodes'!D117)))))*IF($R124=1,'3 PlantsCodes'!$D$31,IF(GE_Berlin!$R124=2,'3 PlantsCodes'!$D$32)))</f>
        <v>#N/A</v>
      </c>
      <c r="BP124" s="21" t="e">
        <f>IF($O124&gt;0,VLOOKUP($C124,[1]Berlin!$AB$7:$AN$40,$O124),0)/(IF($Q124=1,'3 PlantsCodes'!$E$26,IF($Q124=3,'3 PlantsCodes'!$E$28,IF($Q124=4,'3 PlantsCodes'!$E$29,1)))*IF($R124=1,'3 PlantsCodes'!$E$31,IF($R124=2,'3 PlantsCodes'!$E$32)))</f>
        <v>#N/A</v>
      </c>
      <c r="BQ124" s="21" t="e">
        <f>VLOOKUP($C124,[1]Berlin!$AB$6:$AZ$40,$T124)</f>
        <v>#N/A</v>
      </c>
      <c r="BR124" s="21" t="e">
        <f>VLOOKUP($C124,[1]Berlin!$B$7:$Y$40,18)</f>
        <v>#N/A</v>
      </c>
      <c r="BS124" s="21" t="e">
        <f>VLOOKUP($C124,[1]Berlin!$B$7:$AA$40,26)</f>
        <v>#N/A</v>
      </c>
      <c r="BT124" s="22">
        <f>IF($V124=1,-[4]AB!$E$8,0)</f>
        <v>0</v>
      </c>
      <c r="BU124" s="63" t="s">
        <v>38</v>
      </c>
    </row>
  </sheetData>
  <sheetProtection password="CC1A" sheet="1" objects="1" scenarios="1"/>
  <mergeCells count="27">
    <mergeCell ref="A6:A32"/>
    <mergeCell ref="BH34:BN34"/>
    <mergeCell ref="BO34:BU34"/>
    <mergeCell ref="A36:A62"/>
    <mergeCell ref="X2:BU2"/>
    <mergeCell ref="B3:W3"/>
    <mergeCell ref="X3:BG3"/>
    <mergeCell ref="BH3:BU3"/>
    <mergeCell ref="A4:A5"/>
    <mergeCell ref="D4:V4"/>
    <mergeCell ref="X4:AN4"/>
    <mergeCell ref="AP4:BF4"/>
    <mergeCell ref="BH4:BM4"/>
    <mergeCell ref="BO4:BT4"/>
    <mergeCell ref="A68:A94"/>
    <mergeCell ref="BH96:BN96"/>
    <mergeCell ref="BO96:BU96"/>
    <mergeCell ref="A98:A124"/>
    <mergeCell ref="B65:W65"/>
    <mergeCell ref="X65:BG65"/>
    <mergeCell ref="BH65:BU65"/>
    <mergeCell ref="A66:A67"/>
    <mergeCell ref="D66:V66"/>
    <mergeCell ref="X66:AN66"/>
    <mergeCell ref="AP66:BF66"/>
    <mergeCell ref="BH66:BM66"/>
    <mergeCell ref="BO66:BT66"/>
  </mergeCells>
  <conditionalFormatting sqref="I6:M12 I32:L32">
    <cfRule type="cellIs" dxfId="287" priority="29" operator="equal">
      <formula>4</formula>
    </cfRule>
    <cfRule type="cellIs" dxfId="286" priority="30" operator="equal">
      <formula>3</formula>
    </cfRule>
    <cfRule type="cellIs" dxfId="285" priority="31" operator="equal">
      <formula>2</formula>
    </cfRule>
    <cfRule type="cellIs" dxfId="284" priority="32" operator="equal">
      <formula>1</formula>
    </cfRule>
  </conditionalFormatting>
  <conditionalFormatting sqref="I36:M62">
    <cfRule type="cellIs" dxfId="283" priority="25" operator="equal">
      <formula>4</formula>
    </cfRule>
    <cfRule type="cellIs" dxfId="282" priority="26" operator="equal">
      <formula>3</formula>
    </cfRule>
    <cfRule type="cellIs" dxfId="281" priority="27" operator="equal">
      <formula>2</formula>
    </cfRule>
    <cfRule type="cellIs" dxfId="280" priority="28" operator="equal">
      <formula>1</formula>
    </cfRule>
  </conditionalFormatting>
  <conditionalFormatting sqref="I13:M18">
    <cfRule type="cellIs" dxfId="279" priority="21" operator="equal">
      <formula>4</formula>
    </cfRule>
    <cfRule type="cellIs" dxfId="278" priority="22" operator="equal">
      <formula>3</formula>
    </cfRule>
    <cfRule type="cellIs" dxfId="277" priority="23" operator="equal">
      <formula>2</formula>
    </cfRule>
    <cfRule type="cellIs" dxfId="276" priority="24" operator="equal">
      <formula>1</formula>
    </cfRule>
  </conditionalFormatting>
  <conditionalFormatting sqref="I19:M24 I25:L31 M25:M32">
    <cfRule type="cellIs" dxfId="275" priority="17" operator="equal">
      <formula>4</formula>
    </cfRule>
    <cfRule type="cellIs" dxfId="274" priority="18" operator="equal">
      <formula>3</formula>
    </cfRule>
    <cfRule type="cellIs" dxfId="273" priority="19" operator="equal">
      <formula>2</formula>
    </cfRule>
    <cfRule type="cellIs" dxfId="272" priority="20" operator="equal">
      <formula>1</formula>
    </cfRule>
  </conditionalFormatting>
  <conditionalFormatting sqref="I68:M74 I94:L94">
    <cfRule type="cellIs" dxfId="271" priority="13" operator="equal">
      <formula>4</formula>
    </cfRule>
    <cfRule type="cellIs" dxfId="270" priority="14" operator="equal">
      <formula>3</formula>
    </cfRule>
    <cfRule type="cellIs" dxfId="269" priority="15" operator="equal">
      <formula>2</formula>
    </cfRule>
    <cfRule type="cellIs" dxfId="268" priority="16" operator="equal">
      <formula>1</formula>
    </cfRule>
  </conditionalFormatting>
  <conditionalFormatting sqref="I98:M124">
    <cfRule type="cellIs" dxfId="267" priority="9" operator="equal">
      <formula>4</formula>
    </cfRule>
    <cfRule type="cellIs" dxfId="266" priority="10" operator="equal">
      <formula>3</formula>
    </cfRule>
    <cfRule type="cellIs" dxfId="265" priority="11" operator="equal">
      <formula>2</formula>
    </cfRule>
    <cfRule type="cellIs" dxfId="264" priority="12" operator="equal">
      <formula>1</formula>
    </cfRule>
  </conditionalFormatting>
  <conditionalFormatting sqref="I75:M80">
    <cfRule type="cellIs" dxfId="263" priority="5" operator="equal">
      <formula>4</formula>
    </cfRule>
    <cfRule type="cellIs" dxfId="262" priority="6" operator="equal">
      <formula>3</formula>
    </cfRule>
    <cfRule type="cellIs" dxfId="261" priority="7" operator="equal">
      <formula>2</formula>
    </cfRule>
    <cfRule type="cellIs" dxfId="260" priority="8" operator="equal">
      <formula>1</formula>
    </cfRule>
  </conditionalFormatting>
  <conditionalFormatting sqref="I81:M86 I87:L93 M87:M94">
    <cfRule type="cellIs" dxfId="259" priority="1" operator="equal">
      <formula>4</formula>
    </cfRule>
    <cfRule type="cellIs" dxfId="258" priority="2" operator="equal">
      <formula>3</formula>
    </cfRule>
    <cfRule type="cellIs" dxfId="257" priority="3" operator="equal">
      <formula>2</formula>
    </cfRule>
    <cfRule type="cellIs" dxfId="256" priority="4" operator="equal">
      <formula>1</formula>
    </cfRule>
  </conditionalFormatting>
  <pageMargins left="0.7" right="0.7" top="0.75" bottom="0.75" header="0.3" footer="0.3"/>
  <pageSetup paperSize="8"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1 INTRO&amp;Legend</vt:lpstr>
      <vt:lpstr>2 EnvelopeCodes</vt:lpstr>
      <vt:lpstr>3 PlantsCodes</vt:lpstr>
      <vt:lpstr>4 PEF</vt:lpstr>
      <vt:lpstr>AT_Vienna</vt:lpstr>
      <vt:lpstr>CZ_Prague</vt:lpstr>
      <vt:lpstr>FI_Helsinki</vt:lpstr>
      <vt:lpstr>FR_Paris</vt:lpstr>
      <vt:lpstr>GE_Berlin</vt:lpstr>
      <vt:lpstr>IT_Milan</vt:lpstr>
      <vt:lpstr>IT_Rome</vt:lpstr>
      <vt:lpstr>RO_Bucharest</vt:lpstr>
      <vt:lpstr>SP_Madrid</vt:lpstr>
      <vt:lpstr>SP_Seville</vt:lpstr>
      <vt:lpstr>Hoja1</vt:lpstr>
      <vt:lpstr>'3 PlantsCodes'!Área_de_impresión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2014-05-15T15:03:02Z</dcterms:modified>
</cp:coreProperties>
</file>